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3.xml" ContentType="application/vnd.openxmlformats-officedocument.drawing+xml"/>
  <Override PartName="/xl/comments6.xml" ContentType="application/vnd.openxmlformats-officedocument.spreadsheetml.comments+xml"/>
  <Override PartName="/xl/tables/table1.xml" ContentType="application/vnd.openxmlformats-officedocument.spreadsheetml.table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tg-my.sharepoint.com/personal/nguyenthithanhdiem_duytanrecycling_com/Documents/KTQT/07. NGÂN SÁCH- THỰC HIỆN/Năm 2026/01. Budget 2026-New/02. Sales/"/>
    </mc:Choice>
  </mc:AlternateContent>
  <xr:revisionPtr revIDLastSave="1495" documentId="13_ncr:1_{483D957E-B060-4D2A-8F3B-3DDC17F1A0A6}" xr6:coauthVersionLast="47" xr6:coauthVersionMax="47" xr10:uidLastSave="{94FD05CC-F819-4760-A8C5-EC2307C4286D}"/>
  <bookViews>
    <workbookView xWindow="-110" yWindow="-110" windowWidth="19420" windowHeight="10300" tabRatio="864" firstSheet="2" activeTab="2" xr2:uid="{8745A2E5-2B06-44C9-BEBC-E006BC7506FF}"/>
  </bookViews>
  <sheets>
    <sheet name="4.DOANH THU" sheetId="10" state="hidden" r:id="rId1"/>
    <sheet name="4.DOANH THU (USD)" sheetId="19" state="hidden" r:id="rId2"/>
    <sheet name="01. TH - SKU" sheetId="30" r:id="rId3"/>
    <sheet name="LNG" sheetId="34" r:id="rId4"/>
    <sheet name="02. Tóm tắt SL bán + DT EXW" sheetId="28" r:id="rId5"/>
    <sheet name="KH lớn" sheetId="32" r:id="rId6"/>
    <sheet name="Sheet1" sheetId="31" r:id="rId7"/>
    <sheet name="03. Doanh thu EPR" sheetId="17" r:id="rId8"/>
    <sheet name="KH 2026" sheetId="2" r:id="rId9"/>
    <sheet name="CPVC+XK 2026" sheetId="26" r:id="rId10"/>
    <sheet name="So sánh chi phí" sheetId="33" r:id="rId11"/>
    <sheet name="511" sheetId="12" state="hidden" r:id="rId12"/>
    <sheet name="Hoa hồng" sheetId="21" r:id="rId13"/>
    <sheet name="Tóm tắt DT + Cước" sheetId="27" r:id="rId14"/>
  </sheets>
  <definedNames>
    <definedName name="\A">#REF!</definedName>
    <definedName name="\M">#REF!</definedName>
    <definedName name="_" localSheetId="0" hidden="1">#REF!</definedName>
    <definedName name="_" localSheetId="1" hidden="1">#REF!</definedName>
    <definedName name="_" localSheetId="12" hidden="1">#REF!</definedName>
    <definedName name="_" hidden="1">#REF!</definedName>
    <definedName name="__" localSheetId="12" hidden="1">#REF!</definedName>
    <definedName name="__" hidden="1">#REF!</definedName>
    <definedName name="______a1" localSheetId="0" hidden="1">{"cashflow",#N/A,FALSE,"CASHFLOW "}</definedName>
    <definedName name="______a1" localSheetId="1" hidden="1">{"cashflow",#N/A,FALSE,"CASHFLOW "}</definedName>
    <definedName name="______a1" localSheetId="12" hidden="1">{"cashflow",#N/A,FALSE,"CASHFLOW "}</definedName>
    <definedName name="______a1" hidden="1">{"cashflow",#N/A,FALSE,"CASHFLOW "}</definedName>
    <definedName name="______a10" localSheetId="0" hidden="1">{"sales",#N/A,FALSE,"SALES"}</definedName>
    <definedName name="______a10" localSheetId="1" hidden="1">{"sales",#N/A,FALSE,"SALES"}</definedName>
    <definedName name="______a10" localSheetId="12" hidden="1">{"sales",#N/A,FALSE,"SALES"}</definedName>
    <definedName name="______a10" hidden="1">{"sales",#N/A,FALSE,"SALES"}</definedName>
    <definedName name="______a2" localSheetId="0" hidden="1">{"hilight1",#N/A,FALSE,"HILIGHT1"}</definedName>
    <definedName name="______a2" localSheetId="1" hidden="1">{"hilight1",#N/A,FALSE,"HILIGHT1"}</definedName>
    <definedName name="______a2" localSheetId="12" hidden="1">{"hilight1",#N/A,FALSE,"HILIGHT1"}</definedName>
    <definedName name="______a2" hidden="1">{"hilight1",#N/A,FALSE,"HILIGHT1"}</definedName>
    <definedName name="______a3" localSheetId="0" hidden="1">{"hilight2",#N/A,FALSE,"HILIGHT2"}</definedName>
    <definedName name="______a3" localSheetId="1" hidden="1">{"hilight2",#N/A,FALSE,"HILIGHT2"}</definedName>
    <definedName name="______a3" localSheetId="12" hidden="1">{"hilight2",#N/A,FALSE,"HILIGHT2"}</definedName>
    <definedName name="______a3" hidden="1">{"hilight2",#N/A,FALSE,"HILIGHT2"}</definedName>
    <definedName name="______a4" localSheetId="0" hidden="1">{"hilight3",#N/A,FALSE,"HILIGHT3"}</definedName>
    <definedName name="______a4" localSheetId="1" hidden="1">{"hilight3",#N/A,FALSE,"HILIGHT3"}</definedName>
    <definedName name="______a4" localSheetId="12" hidden="1">{"hilight3",#N/A,FALSE,"HILIGHT3"}</definedName>
    <definedName name="______a4" hidden="1">{"hilight3",#N/A,FALSE,"HILIGHT3"}</definedName>
    <definedName name="______a5" localSheetId="0" hidden="1">{"income",#N/A,FALSE,"INCOME"}</definedName>
    <definedName name="______a5" localSheetId="1" hidden="1">{"income",#N/A,FALSE,"INCOME"}</definedName>
    <definedName name="______a5" localSheetId="12" hidden="1">{"income",#N/A,FALSE,"INCOME"}</definedName>
    <definedName name="______a5" hidden="1">{"income",#N/A,FALSE,"INCOME"}</definedName>
    <definedName name="______a6" localSheetId="0" hidden="1">{"index",#N/A,FALSE,"INDEX"}</definedName>
    <definedName name="______a6" localSheetId="1" hidden="1">{"index",#N/A,FALSE,"INDEX"}</definedName>
    <definedName name="______a6" localSheetId="12" hidden="1">{"index",#N/A,FALSE,"INDEX"}</definedName>
    <definedName name="______a6" hidden="1">{"index",#N/A,FALSE,"INDEX"}</definedName>
    <definedName name="______a7" localSheetId="0" hidden="1">{"PRINT_EST",#N/A,FALSE,"ESTMON"}</definedName>
    <definedName name="______a7" localSheetId="1" hidden="1">{"PRINT_EST",#N/A,FALSE,"ESTMON"}</definedName>
    <definedName name="______a7" localSheetId="12" hidden="1">{"PRINT_EST",#N/A,FALSE,"ESTMON"}</definedName>
    <definedName name="______a7" hidden="1">{"PRINT_EST",#N/A,FALSE,"ESTMON"}</definedName>
    <definedName name="______a8" localSheetId="0" hidden="1">{"revsale",#N/A,FALSE,"REV-ยุพดี"}</definedName>
    <definedName name="______a8" localSheetId="1" hidden="1">{"revsale",#N/A,FALSE,"REV-ยุพดี"}</definedName>
    <definedName name="______a8" localSheetId="12" hidden="1">{"revsale",#N/A,FALSE,"REV-ยุพดี"}</definedName>
    <definedName name="______a8" hidden="1">{"revsale",#N/A,FALSE,"REV-ยุพดี"}</definedName>
    <definedName name="______a9" localSheetId="0" hidden="1">{"revable",#N/A,FALSE,"REVABLE"}</definedName>
    <definedName name="______a9" localSheetId="1" hidden="1">{"revable",#N/A,FALSE,"REVABLE"}</definedName>
    <definedName name="______a9" localSheetId="12" hidden="1">{"revable",#N/A,FALSE,"REVABLE"}</definedName>
    <definedName name="______a9" hidden="1">{"revable",#N/A,FALSE,"REVABLE"}</definedName>
    <definedName name="_____a1" localSheetId="0" hidden="1">{"cashflow",#N/A,FALSE,"CASHFLOW "}</definedName>
    <definedName name="_____a1" localSheetId="1" hidden="1">{"cashflow",#N/A,FALSE,"CASHFLOW "}</definedName>
    <definedName name="_____a1" localSheetId="12" hidden="1">{"cashflow",#N/A,FALSE,"CASHFLOW "}</definedName>
    <definedName name="_____a1" hidden="1">{"cashflow",#N/A,FALSE,"CASHFLOW "}</definedName>
    <definedName name="_____a10" localSheetId="0" hidden="1">{"sales",#N/A,FALSE,"SALES"}</definedName>
    <definedName name="_____a10" localSheetId="1" hidden="1">{"sales",#N/A,FALSE,"SALES"}</definedName>
    <definedName name="_____a10" localSheetId="12" hidden="1">{"sales",#N/A,FALSE,"SALES"}</definedName>
    <definedName name="_____a10" hidden="1">{"sales",#N/A,FALSE,"SALES"}</definedName>
    <definedName name="_____a2" localSheetId="0" hidden="1">{"hilight1",#N/A,FALSE,"HILIGHT1"}</definedName>
    <definedName name="_____a2" localSheetId="1" hidden="1">{"hilight1",#N/A,FALSE,"HILIGHT1"}</definedName>
    <definedName name="_____a2" localSheetId="12" hidden="1">{"hilight1",#N/A,FALSE,"HILIGHT1"}</definedName>
    <definedName name="_____a2" hidden="1">{"hilight1",#N/A,FALSE,"HILIGHT1"}</definedName>
    <definedName name="_____a3" localSheetId="0" hidden="1">{"hilight2",#N/A,FALSE,"HILIGHT2"}</definedName>
    <definedName name="_____a3" localSheetId="1" hidden="1">{"hilight2",#N/A,FALSE,"HILIGHT2"}</definedName>
    <definedName name="_____a3" localSheetId="12" hidden="1">{"hilight2",#N/A,FALSE,"HILIGHT2"}</definedName>
    <definedName name="_____a3" hidden="1">{"hilight2",#N/A,FALSE,"HILIGHT2"}</definedName>
    <definedName name="_____a4" localSheetId="0" hidden="1">{"hilight3",#N/A,FALSE,"HILIGHT3"}</definedName>
    <definedName name="_____a4" localSheetId="1" hidden="1">{"hilight3",#N/A,FALSE,"HILIGHT3"}</definedName>
    <definedName name="_____a4" localSheetId="12" hidden="1">{"hilight3",#N/A,FALSE,"HILIGHT3"}</definedName>
    <definedName name="_____a4" hidden="1">{"hilight3",#N/A,FALSE,"HILIGHT3"}</definedName>
    <definedName name="_____a5" localSheetId="0" hidden="1">{"income",#N/A,FALSE,"INCOME"}</definedName>
    <definedName name="_____a5" localSheetId="1" hidden="1">{"income",#N/A,FALSE,"INCOME"}</definedName>
    <definedName name="_____a5" localSheetId="12" hidden="1">{"income",#N/A,FALSE,"INCOME"}</definedName>
    <definedName name="_____a5" hidden="1">{"income",#N/A,FALSE,"INCOME"}</definedName>
    <definedName name="_____a6" localSheetId="0" hidden="1">{"index",#N/A,FALSE,"INDEX"}</definedName>
    <definedName name="_____a6" localSheetId="1" hidden="1">{"index",#N/A,FALSE,"INDEX"}</definedName>
    <definedName name="_____a6" localSheetId="12" hidden="1">{"index",#N/A,FALSE,"INDEX"}</definedName>
    <definedName name="_____a6" hidden="1">{"index",#N/A,FALSE,"INDEX"}</definedName>
    <definedName name="_____a7" localSheetId="0" hidden="1">{"PRINT_EST",#N/A,FALSE,"ESTMON"}</definedName>
    <definedName name="_____a7" localSheetId="1" hidden="1">{"PRINT_EST",#N/A,FALSE,"ESTMON"}</definedName>
    <definedName name="_____a7" localSheetId="12" hidden="1">{"PRINT_EST",#N/A,FALSE,"ESTMON"}</definedName>
    <definedName name="_____a7" hidden="1">{"PRINT_EST",#N/A,FALSE,"ESTMON"}</definedName>
    <definedName name="_____a8" localSheetId="0" hidden="1">{"revsale",#N/A,FALSE,"REV-ยุพดี"}</definedName>
    <definedName name="_____a8" localSheetId="1" hidden="1">{"revsale",#N/A,FALSE,"REV-ยุพดี"}</definedName>
    <definedName name="_____a8" localSheetId="12" hidden="1">{"revsale",#N/A,FALSE,"REV-ยุพดี"}</definedName>
    <definedName name="_____a8" hidden="1">{"revsale",#N/A,FALSE,"REV-ยุพดี"}</definedName>
    <definedName name="_____a9" localSheetId="0" hidden="1">{"revable",#N/A,FALSE,"REVABLE"}</definedName>
    <definedName name="_____a9" localSheetId="1" hidden="1">{"revable",#N/A,FALSE,"REVABLE"}</definedName>
    <definedName name="_____a9" localSheetId="12" hidden="1">{"revable",#N/A,FALSE,"REVABLE"}</definedName>
    <definedName name="_____a9" hidden="1">{"revable",#N/A,FALSE,"REVABLE"}</definedName>
    <definedName name="____a1" localSheetId="0" hidden="1">{"cashflow",#N/A,FALSE,"CASHFLOW "}</definedName>
    <definedName name="____a1" localSheetId="1" hidden="1">{"cashflow",#N/A,FALSE,"CASHFLOW "}</definedName>
    <definedName name="____a1" localSheetId="12" hidden="1">{"cashflow",#N/A,FALSE,"CASHFLOW "}</definedName>
    <definedName name="____a1" hidden="1">{"cashflow",#N/A,FALSE,"CASHFLOW "}</definedName>
    <definedName name="____a10" localSheetId="0" hidden="1">{"sales",#N/A,FALSE,"SALES"}</definedName>
    <definedName name="____a10" localSheetId="1" hidden="1">{"sales",#N/A,FALSE,"SALES"}</definedName>
    <definedName name="____a10" localSheetId="12" hidden="1">{"sales",#N/A,FALSE,"SALES"}</definedName>
    <definedName name="____a10" hidden="1">{"sales",#N/A,FALSE,"SALES"}</definedName>
    <definedName name="____a2" localSheetId="0" hidden="1">{"hilight1",#N/A,FALSE,"HILIGHT1"}</definedName>
    <definedName name="____a2" localSheetId="1" hidden="1">{"hilight1",#N/A,FALSE,"HILIGHT1"}</definedName>
    <definedName name="____a2" localSheetId="12" hidden="1">{"hilight1",#N/A,FALSE,"HILIGHT1"}</definedName>
    <definedName name="____a2" hidden="1">{"hilight1",#N/A,FALSE,"HILIGHT1"}</definedName>
    <definedName name="____a3" localSheetId="0" hidden="1">{"hilight2",#N/A,FALSE,"HILIGHT2"}</definedName>
    <definedName name="____a3" localSheetId="1" hidden="1">{"hilight2",#N/A,FALSE,"HILIGHT2"}</definedName>
    <definedName name="____a3" localSheetId="12" hidden="1">{"hilight2",#N/A,FALSE,"HILIGHT2"}</definedName>
    <definedName name="____a3" hidden="1">{"hilight2",#N/A,FALSE,"HILIGHT2"}</definedName>
    <definedName name="____a4" localSheetId="0" hidden="1">{"hilight3",#N/A,FALSE,"HILIGHT3"}</definedName>
    <definedName name="____a4" localSheetId="1" hidden="1">{"hilight3",#N/A,FALSE,"HILIGHT3"}</definedName>
    <definedName name="____a4" localSheetId="12" hidden="1">{"hilight3",#N/A,FALSE,"HILIGHT3"}</definedName>
    <definedName name="____a4" hidden="1">{"hilight3",#N/A,FALSE,"HILIGHT3"}</definedName>
    <definedName name="____a5" localSheetId="0" hidden="1">{"income",#N/A,FALSE,"INCOME"}</definedName>
    <definedName name="____a5" localSheetId="1" hidden="1">{"income",#N/A,FALSE,"INCOME"}</definedName>
    <definedName name="____a5" localSheetId="12" hidden="1">{"income",#N/A,FALSE,"INCOME"}</definedName>
    <definedName name="____a5" hidden="1">{"income",#N/A,FALSE,"INCOME"}</definedName>
    <definedName name="____a6" localSheetId="0" hidden="1">{"index",#N/A,FALSE,"INDEX"}</definedName>
    <definedName name="____a6" localSheetId="1" hidden="1">{"index",#N/A,FALSE,"INDEX"}</definedName>
    <definedName name="____a6" localSheetId="12" hidden="1">{"index",#N/A,FALSE,"INDEX"}</definedName>
    <definedName name="____a6" hidden="1">{"index",#N/A,FALSE,"INDEX"}</definedName>
    <definedName name="____a7" localSheetId="0" hidden="1">{"PRINT_EST",#N/A,FALSE,"ESTMON"}</definedName>
    <definedName name="____a7" localSheetId="1" hidden="1">{"PRINT_EST",#N/A,FALSE,"ESTMON"}</definedName>
    <definedName name="____a7" localSheetId="12" hidden="1">{"PRINT_EST",#N/A,FALSE,"ESTMON"}</definedName>
    <definedName name="____a7" hidden="1">{"PRINT_EST",#N/A,FALSE,"ESTMON"}</definedName>
    <definedName name="____a8" localSheetId="0" hidden="1">{"revsale",#N/A,FALSE,"REV-ยุพดี"}</definedName>
    <definedName name="____a8" localSheetId="1" hidden="1">{"revsale",#N/A,FALSE,"REV-ยุพดี"}</definedName>
    <definedName name="____a8" localSheetId="12" hidden="1">{"revsale",#N/A,FALSE,"REV-ยุพดี"}</definedName>
    <definedName name="____a8" hidden="1">{"revsale",#N/A,FALSE,"REV-ยุพดี"}</definedName>
    <definedName name="____a9" localSheetId="0" hidden="1">{"revable",#N/A,FALSE,"REVABLE"}</definedName>
    <definedName name="____a9" localSheetId="1" hidden="1">{"revable",#N/A,FALSE,"REVABLE"}</definedName>
    <definedName name="____a9" localSheetId="12" hidden="1">{"revable",#N/A,FALSE,"REVABLE"}</definedName>
    <definedName name="____a9" hidden="1">{"revable",#N/A,FALSE,"REVABLE"}</definedName>
    <definedName name="____NSO2" hidden="1">{"'Sheet1'!$L$16"}</definedName>
    <definedName name="___a1" localSheetId="0" hidden="1">{"cashflow",#N/A,FALSE,"CASHFLOW "}</definedName>
    <definedName name="___a1" localSheetId="1" hidden="1">{"cashflow",#N/A,FALSE,"CASHFLOW "}</definedName>
    <definedName name="___a1" localSheetId="12" hidden="1">{"cashflow",#N/A,FALSE,"CASHFLOW "}</definedName>
    <definedName name="___a1" hidden="1">{"cashflow",#N/A,FALSE,"CASHFLOW "}</definedName>
    <definedName name="___a10" localSheetId="0" hidden="1">{"sales",#N/A,FALSE,"SALES"}</definedName>
    <definedName name="___a10" localSheetId="1" hidden="1">{"sales",#N/A,FALSE,"SALES"}</definedName>
    <definedName name="___a10" localSheetId="12" hidden="1">{"sales",#N/A,FALSE,"SALES"}</definedName>
    <definedName name="___a10" hidden="1">{"sales",#N/A,FALSE,"SALES"}</definedName>
    <definedName name="___a2" localSheetId="0" hidden="1">{"hilight1",#N/A,FALSE,"HILIGHT1"}</definedName>
    <definedName name="___a2" localSheetId="1" hidden="1">{"hilight1",#N/A,FALSE,"HILIGHT1"}</definedName>
    <definedName name="___a2" localSheetId="12" hidden="1">{"hilight1",#N/A,FALSE,"HILIGHT1"}</definedName>
    <definedName name="___a2" hidden="1">{"hilight1",#N/A,FALSE,"HILIGHT1"}</definedName>
    <definedName name="___a3" localSheetId="0" hidden="1">{"hilight2",#N/A,FALSE,"HILIGHT2"}</definedName>
    <definedName name="___a3" localSheetId="1" hidden="1">{"hilight2",#N/A,FALSE,"HILIGHT2"}</definedName>
    <definedName name="___a3" localSheetId="12" hidden="1">{"hilight2",#N/A,FALSE,"HILIGHT2"}</definedName>
    <definedName name="___a3" hidden="1">{"hilight2",#N/A,FALSE,"HILIGHT2"}</definedName>
    <definedName name="___a4" localSheetId="0" hidden="1">{"hilight3",#N/A,FALSE,"HILIGHT3"}</definedName>
    <definedName name="___a4" localSheetId="1" hidden="1">{"hilight3",#N/A,FALSE,"HILIGHT3"}</definedName>
    <definedName name="___a4" localSheetId="12" hidden="1">{"hilight3",#N/A,FALSE,"HILIGHT3"}</definedName>
    <definedName name="___a4" hidden="1">{"hilight3",#N/A,FALSE,"HILIGHT3"}</definedName>
    <definedName name="___a5" localSheetId="0" hidden="1">{"income",#N/A,FALSE,"INCOME"}</definedName>
    <definedName name="___a5" localSheetId="1" hidden="1">{"income",#N/A,FALSE,"INCOME"}</definedName>
    <definedName name="___a5" localSheetId="12" hidden="1">{"income",#N/A,FALSE,"INCOME"}</definedName>
    <definedName name="___a5" hidden="1">{"income",#N/A,FALSE,"INCOME"}</definedName>
    <definedName name="___a6" localSheetId="0" hidden="1">{"index",#N/A,FALSE,"INDEX"}</definedName>
    <definedName name="___a6" localSheetId="1" hidden="1">{"index",#N/A,FALSE,"INDEX"}</definedName>
    <definedName name="___a6" localSheetId="12" hidden="1">{"index",#N/A,FALSE,"INDEX"}</definedName>
    <definedName name="___a6" hidden="1">{"index",#N/A,FALSE,"INDEX"}</definedName>
    <definedName name="___a7" localSheetId="0" hidden="1">{"PRINT_EST",#N/A,FALSE,"ESTMON"}</definedName>
    <definedName name="___a7" localSheetId="1" hidden="1">{"PRINT_EST",#N/A,FALSE,"ESTMON"}</definedName>
    <definedName name="___a7" localSheetId="12" hidden="1">{"PRINT_EST",#N/A,FALSE,"ESTMON"}</definedName>
    <definedName name="___a7" hidden="1">{"PRINT_EST",#N/A,FALSE,"ESTMON"}</definedName>
    <definedName name="___a8" localSheetId="0" hidden="1">{"revsale",#N/A,FALSE,"REV-ยุพดี"}</definedName>
    <definedName name="___a8" localSheetId="1" hidden="1">{"revsale",#N/A,FALSE,"REV-ยุพดี"}</definedName>
    <definedName name="___a8" localSheetId="12" hidden="1">{"revsale",#N/A,FALSE,"REV-ยุพดี"}</definedName>
    <definedName name="___a8" hidden="1">{"revsale",#N/A,FALSE,"REV-ยุพดี"}</definedName>
    <definedName name="___a9" localSheetId="0" hidden="1">{"revable",#N/A,FALSE,"REVABLE"}</definedName>
    <definedName name="___a9" localSheetId="1" hidden="1">{"revable",#N/A,FALSE,"REVABLE"}</definedName>
    <definedName name="___a9" localSheetId="12" hidden="1">{"revable",#N/A,FALSE,"REVABLE"}</definedName>
    <definedName name="___a9" hidden="1">{"revable",#N/A,FALSE,"REVABLE"}</definedName>
    <definedName name="___ATS98">#REF!</definedName>
    <definedName name="___BGT02">#REF!</definedName>
    <definedName name="___CHF98">#REF!</definedName>
    <definedName name="___CHX2002">#REF!</definedName>
    <definedName name="___CHX2003">#REF!</definedName>
    <definedName name="___CHX2004">#REF!</definedName>
    <definedName name="___CHX2005">#REF!</definedName>
    <definedName name="___DTB2003">#REF!</definedName>
    <definedName name="___DTB2004">#REF!</definedName>
    <definedName name="___h2" hidden="1">{"'Sheet1'!$L$16"}</definedName>
    <definedName name="___LY01">#REF!</definedName>
    <definedName name="___Mkt1">#REF!</definedName>
    <definedName name="___NSO2" hidden="1">{"'Sheet1'!$L$16"}</definedName>
    <definedName name="___tm2" hidden="1">{#N/A,#N/A,FALSE,"Chi tiÆt"}</definedName>
    <definedName name="___VAR1">#REF!</definedName>
    <definedName name="___VAR2">#REF!</definedName>
    <definedName name="___var22">#REF!</definedName>
    <definedName name="___VAR3">#REF!</definedName>
    <definedName name="___VAR4">#REF!</definedName>
    <definedName name="___VAR5">#REF!</definedName>
    <definedName name="___VAR6">#REF!</definedName>
    <definedName name="___VAR7">#REF!</definedName>
    <definedName name="__a1" localSheetId="0" hidden="1">{"cashflow",#N/A,FALSE,"CASHFLOW "}</definedName>
    <definedName name="__a1" localSheetId="1" hidden="1">{"cashflow",#N/A,FALSE,"CASHFLOW "}</definedName>
    <definedName name="__a1" localSheetId="12" hidden="1">{"cashflow",#N/A,FALSE,"CASHFLOW "}</definedName>
    <definedName name="__a1" hidden="1">{"cashflow",#N/A,FALSE,"CASHFLOW "}</definedName>
    <definedName name="__a10" localSheetId="0" hidden="1">{"sales",#N/A,FALSE,"SALES"}</definedName>
    <definedName name="__a10" localSheetId="1" hidden="1">{"sales",#N/A,FALSE,"SALES"}</definedName>
    <definedName name="__a10" localSheetId="12" hidden="1">{"sales",#N/A,FALSE,"SALES"}</definedName>
    <definedName name="__a10" hidden="1">{"sales",#N/A,FALSE,"SALES"}</definedName>
    <definedName name="__A123" hidden="1">#REF!</definedName>
    <definedName name="__a2" localSheetId="0" hidden="1">{"hilight1",#N/A,FALSE,"HILIGHT1"}</definedName>
    <definedName name="__a2" localSheetId="1" hidden="1">{"hilight1",#N/A,FALSE,"HILIGHT1"}</definedName>
    <definedName name="__a2" localSheetId="12" hidden="1">{"hilight1",#N/A,FALSE,"HILIGHT1"}</definedName>
    <definedName name="__a2" hidden="1">{"hilight1",#N/A,FALSE,"HILIGHT1"}</definedName>
    <definedName name="__a3" localSheetId="0" hidden="1">{"hilight2",#N/A,FALSE,"HILIGHT2"}</definedName>
    <definedName name="__a3" localSheetId="1" hidden="1">{"hilight2",#N/A,FALSE,"HILIGHT2"}</definedName>
    <definedName name="__a3" localSheetId="12" hidden="1">{"hilight2",#N/A,FALSE,"HILIGHT2"}</definedName>
    <definedName name="__a3" hidden="1">{"hilight2",#N/A,FALSE,"HILIGHT2"}</definedName>
    <definedName name="__a4" localSheetId="0" hidden="1">{"hilight3",#N/A,FALSE,"HILIGHT3"}</definedName>
    <definedName name="__a4" localSheetId="1" hidden="1">{"hilight3",#N/A,FALSE,"HILIGHT3"}</definedName>
    <definedName name="__a4" localSheetId="12" hidden="1">{"hilight3",#N/A,FALSE,"HILIGHT3"}</definedName>
    <definedName name="__a4" hidden="1">{"hilight3",#N/A,FALSE,"HILIGHT3"}</definedName>
    <definedName name="__a5" localSheetId="0" hidden="1">{"income",#N/A,FALSE,"INCOME"}</definedName>
    <definedName name="__a5" localSheetId="1" hidden="1">{"income",#N/A,FALSE,"INCOME"}</definedName>
    <definedName name="__a5" localSheetId="12" hidden="1">{"income",#N/A,FALSE,"INCOME"}</definedName>
    <definedName name="__a5" hidden="1">{"income",#N/A,FALSE,"INCOME"}</definedName>
    <definedName name="__a6" localSheetId="0" hidden="1">{"index",#N/A,FALSE,"INDEX"}</definedName>
    <definedName name="__a6" localSheetId="1" hidden="1">{"index",#N/A,FALSE,"INDEX"}</definedName>
    <definedName name="__a6" localSheetId="12" hidden="1">{"index",#N/A,FALSE,"INDEX"}</definedName>
    <definedName name="__a6" hidden="1">{"index",#N/A,FALSE,"INDEX"}</definedName>
    <definedName name="__a7" localSheetId="0" hidden="1">{"PRINT_EST",#N/A,FALSE,"ESTMON"}</definedName>
    <definedName name="__a7" localSheetId="1" hidden="1">{"PRINT_EST",#N/A,FALSE,"ESTMON"}</definedName>
    <definedName name="__a7" localSheetId="12" hidden="1">{"PRINT_EST",#N/A,FALSE,"ESTMON"}</definedName>
    <definedName name="__a7" hidden="1">{"PRINT_EST",#N/A,FALSE,"ESTMON"}</definedName>
    <definedName name="__a8" localSheetId="0" hidden="1">{"revsale",#N/A,FALSE,"REV-ยุพดี"}</definedName>
    <definedName name="__a8" localSheetId="1" hidden="1">{"revsale",#N/A,FALSE,"REV-ยุพดี"}</definedName>
    <definedName name="__a8" localSheetId="12" hidden="1">{"revsale",#N/A,FALSE,"REV-ยุพดี"}</definedName>
    <definedName name="__a8" hidden="1">{"revsale",#N/A,FALSE,"REV-ยุพดี"}</definedName>
    <definedName name="__a9" localSheetId="0" hidden="1">{"revable",#N/A,FALSE,"REVABLE"}</definedName>
    <definedName name="__a9" localSheetId="1" hidden="1">{"revable",#N/A,FALSE,"REVABLE"}</definedName>
    <definedName name="__a9" localSheetId="12" hidden="1">{"revable",#N/A,FALSE,"REVABLE"}</definedName>
    <definedName name="__a9" hidden="1">{"revable",#N/A,FALSE,"REVABLE"}</definedName>
    <definedName name="__ATS98">#REF!</definedName>
    <definedName name="__BGT02">#REF!</definedName>
    <definedName name="__cad2" hidden="1">{#N/A,#N/A,TRUE,"BT M200 da 10x20"}</definedName>
    <definedName name="__CHF98">#REF!</definedName>
    <definedName name="__CHX2002">#REF!</definedName>
    <definedName name="__CHX2003">#REF!</definedName>
    <definedName name="__CHX2004">#REF!</definedName>
    <definedName name="__CHX200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#REF!</definedName>
    <definedName name="__DAT40">#REF!</definedName>
    <definedName name="__DAT41">#REF!</definedName>
    <definedName name="__DAT42">#REF!</definedName>
    <definedName name="__DAT43">#REF!</definedName>
    <definedName name="__DAT44">#REF!</definedName>
    <definedName name="__DAT45">#REF!</definedName>
    <definedName name="__DAT46">#REF!</definedName>
    <definedName name="__DAT47">#REF!</definedName>
    <definedName name="__DAT48">#REF!</definedName>
    <definedName name="__DAT49">#REF!</definedName>
    <definedName name="__DAT5">#REF!</definedName>
    <definedName name="__DAT50">#REF!</definedName>
    <definedName name="__DAT51">#REF!</definedName>
    <definedName name="__DAT52">#REF!</definedName>
    <definedName name="__DAT6">#REF!</definedName>
    <definedName name="__DAT7">#REF!</definedName>
    <definedName name="__DAT8">#REF!</definedName>
    <definedName name="__DAT9">#REF!</definedName>
    <definedName name="__DTB2003">#REF!</definedName>
    <definedName name="__DTB2004">#REF!</definedName>
    <definedName name="__f5" hidden="1">{"'Sheet1'!$L$16"}</definedName>
    <definedName name="__FDS_HYPERLINK_TOGGLE_STATE__" hidden="1">"ON"</definedName>
    <definedName name="__FOH2006" localSheetId="0" hidden="1">{#N/A,#N/A,FALSE,"TL";#N/A,#N/A,FALSE,"KK";#N/A,#N/A,FALSE,"TS";#N/A,#N/A,FALSE,"KW";#N/A,#N/A,FALSE,"LP";#N/A,#N/A,FALSE,"DC"}</definedName>
    <definedName name="__FOH2006" localSheetId="1" hidden="1">{#N/A,#N/A,FALSE,"TL";#N/A,#N/A,FALSE,"KK";#N/A,#N/A,FALSE,"TS";#N/A,#N/A,FALSE,"KW";#N/A,#N/A,FALSE,"LP";#N/A,#N/A,FALSE,"DC"}</definedName>
    <definedName name="__FOH2006" localSheetId="12" hidden="1">{#N/A,#N/A,FALSE,"TL";#N/A,#N/A,FALSE,"KK";#N/A,#N/A,FALSE,"TS";#N/A,#N/A,FALSE,"KW";#N/A,#N/A,FALSE,"LP";#N/A,#N/A,FALSE,"DC"}</definedName>
    <definedName name="__FOH2006" hidden="1">{#N/A,#N/A,FALSE,"TL";#N/A,#N/A,FALSE,"KK";#N/A,#N/A,FALSE,"TS";#N/A,#N/A,FALSE,"KW";#N/A,#N/A,FALSE,"LP";#N/A,#N/A,FALSE,"DC"}</definedName>
    <definedName name="__h2" hidden="1">{"'Sheet1'!$L$16"}</definedName>
    <definedName name="__huy1" hidden="1">{"'Sheet1'!$L$16"}</definedName>
    <definedName name="__IntlFixup" hidden="1">TRUE</definedName>
    <definedName name="__IntlFixupTable" localSheetId="12" hidden="1">#REF!</definedName>
    <definedName name="__IntlFixupTable" hidden="1">#REF!</definedName>
    <definedName name="__KP300" localSheetId="0" hidden="1">{"level1",#N/A,FALSE,"1_LEV";"LEVEL1",#N/A,FALSE,"1_LEV"}</definedName>
    <definedName name="__KP300" localSheetId="1" hidden="1">{"level1",#N/A,FALSE,"1_LEV";"LEVEL1",#N/A,FALSE,"1_LEV"}</definedName>
    <definedName name="__KP300" localSheetId="12" hidden="1">{"level1",#N/A,FALSE,"1_LEV";"LEVEL1",#N/A,FALSE,"1_LEV"}</definedName>
    <definedName name="__KP300" hidden="1">{"level1",#N/A,FALSE,"1_LEV";"LEVEL1",#N/A,FALSE,"1_LEV"}</definedName>
    <definedName name="__LY01">#REF!</definedName>
    <definedName name="__Mkt1">#REF!</definedName>
    <definedName name="__NS03" hidden="1">{"'Sheet1'!$L$16"}</definedName>
    <definedName name="__NSO2" hidden="1">{"'Sheet1'!$L$16"}</definedName>
    <definedName name="__PA1">#REF!</definedName>
    <definedName name="__PA112">#REF!</definedName>
    <definedName name="__PAM1">#REF!</definedName>
    <definedName name="__PL1">#REF!</definedName>
    <definedName name="__PL2">#REF!</definedName>
    <definedName name="__PL3">#REF!</definedName>
    <definedName name="__RMA1">#REF!</definedName>
    <definedName name="__T01" hidden="1">#REF!</definedName>
    <definedName name="__tab1">#REF!</definedName>
    <definedName name="__TAB2">#REF!</definedName>
    <definedName name="__tab3">#REF!</definedName>
    <definedName name="__tm2" hidden="1">{#N/A,#N/A,FALSE,"Chi tiÆt"}</definedName>
    <definedName name="__txB06">#REF!</definedName>
    <definedName name="__VAR1">#REF!</definedName>
    <definedName name="__VAR2">#REF!</definedName>
    <definedName name="__var22">#REF!</definedName>
    <definedName name="__VAR3">#REF!</definedName>
    <definedName name="__VAR4">#REF!</definedName>
    <definedName name="__VAR5">#REF!</definedName>
    <definedName name="__VAR6">#REF!</definedName>
    <definedName name="__VAR7">#REF!</definedName>
    <definedName name="__xlfn.BAHTTEXT" hidden="1">#NAME?</definedName>
    <definedName name="__YP34">#REF!</definedName>
    <definedName name="_1">#REF!</definedName>
    <definedName name="_1_" hidden="1">#REF!</definedName>
    <definedName name="_10">#REF!</definedName>
    <definedName name="_1000A01">#N/A</definedName>
    <definedName name="_10F" hidden="1">#REF!</definedName>
    <definedName name="_11">#REF!</definedName>
    <definedName name="_11_0_0_F" hidden="1">#REF!</definedName>
    <definedName name="_116">#REF!</definedName>
    <definedName name="_12">#REF!</definedName>
    <definedName name="_12F" localSheetId="12" hidden="1">#REF!</definedName>
    <definedName name="_12F" hidden="1">#REF!</definedName>
    <definedName name="_13">#REF!</definedName>
    <definedName name="_14">#REF!</definedName>
    <definedName name="_1400B">#REF!</definedName>
    <definedName name="_14F" localSheetId="12" hidden="1">#REF!</definedName>
    <definedName name="_14F" hidden="1">#REF!</definedName>
    <definedName name="_15">#REF!</definedName>
    <definedName name="_15_0_0_F" localSheetId="12" hidden="1">#REF!</definedName>
    <definedName name="_15_0_0_F" hidden="1">#REF!</definedName>
    <definedName name="_15F" localSheetId="12" hidden="1">#REF!</definedName>
    <definedName name="_15F" hidden="1">#REF!</definedName>
    <definedName name="_16">#REF!</definedName>
    <definedName name="_19_0_0_F" localSheetId="12" hidden="1">#REF!</definedName>
    <definedName name="_19_0_0_F" hidden="1">#REF!</definedName>
    <definedName name="_1996A_Fatura_Tage_echt_Germany">#REF!</definedName>
    <definedName name="_1996A_Sales">#REF!</definedName>
    <definedName name="_1996A_Trading_Profit_BMI">#REF!</definedName>
    <definedName name="_1997A_Fatura_Tage_echt_Germany">#REF!</definedName>
    <definedName name="_1997A_Sales">#REF!</definedName>
    <definedName name="_1997A_Trading_Profit_BMI">#REF!</definedName>
    <definedName name="_1998A_Fatura_Tage_echt_Germany">#REF!</definedName>
    <definedName name="_1998A_Sales">#REF!</definedName>
    <definedName name="_1998A_Trading_Profit_BMI">#REF!</definedName>
    <definedName name="_1998Axd_Fatura_Tage_echt_Germany">#REF!</definedName>
    <definedName name="_1998Axd_Sales">#REF!</definedName>
    <definedName name="_1998Axd_Trading_Profit_BMI">#REF!</definedName>
    <definedName name="_1999B_Fatura_Tage_echt_Germany">#REF!</definedName>
    <definedName name="_1999B_Sales">#REF!</definedName>
    <definedName name="_1999B_Trading_Profit_BMI">#REF!</definedName>
    <definedName name="_1999FC49_Fatura_Tage_echt_Germany">#REF!</definedName>
    <definedName name="_1999FC49_Sales">#REF!</definedName>
    <definedName name="_1999FC49_Trading_Profit_BMI">#REF!</definedName>
    <definedName name="_2">#REF!</definedName>
    <definedName name="_2_0_0_F" hidden="1">#REF!</definedName>
    <definedName name="_20_0_0_F" hidden="1">#REF!</definedName>
    <definedName name="_2000P_Fatura_Tage_echt_Germany">#REF!</definedName>
    <definedName name="_2000P_Sales">#REF!</definedName>
    <definedName name="_2000P_Trading_Profit_BMI">#REF!</definedName>
    <definedName name="_2001P_Fatura_Tage_echt_Germany">#REF!</definedName>
    <definedName name="_2001P_Sales">#REF!</definedName>
    <definedName name="_2001P_Trading_Profit_BMI">#REF!</definedName>
    <definedName name="_2002P_Fatura_Tage_echt_Germany">#REF!</definedName>
    <definedName name="_2002P_Sales">#REF!</definedName>
    <definedName name="_2002P_Trading_Profit_BMI">#REF!</definedName>
    <definedName name="_21_0_0_F" hidden="1">#REF!</definedName>
    <definedName name="_22">#REF!</definedName>
    <definedName name="_23">#REF!</definedName>
    <definedName name="_24">#REF!</definedName>
    <definedName name="_25">#REF!</definedName>
    <definedName name="_26_0_0_F" hidden="1">#REF!</definedName>
    <definedName name="_27">#REF!</definedName>
    <definedName name="_27_0_0_F" hidden="1">#REF!</definedName>
    <definedName name="_28">#REF!</definedName>
    <definedName name="_28_0_0_F" hidden="1">#REF!</definedName>
    <definedName name="_29">#REF!</definedName>
    <definedName name="_2F" hidden="1">#REF!</definedName>
    <definedName name="_3">#REF!</definedName>
    <definedName name="_3_0_0_F" hidden="1">#REF!</definedName>
    <definedName name="_30">#REF!</definedName>
    <definedName name="_300_0_0_F" hidden="1">#REF!</definedName>
    <definedName name="_301_0_0_F" hidden="1">#REF!</definedName>
    <definedName name="_31">#REF!</definedName>
    <definedName name="_32">#REF!</definedName>
    <definedName name="_33">#REF!</definedName>
    <definedName name="_34">#REF!</definedName>
    <definedName name="_36_0_0_F" hidden="1">#REF!</definedName>
    <definedName name="_37_0_0_F" hidden="1">#REF!</definedName>
    <definedName name="_4">#REF!</definedName>
    <definedName name="_4_0_0_F" hidden="1">#REF!</definedName>
    <definedName name="_403">#REF!</definedName>
    <definedName name="_403B">#REF!</definedName>
    <definedName name="_4F" localSheetId="12" hidden="1">#REF!</definedName>
    <definedName name="_4F" hidden="1">#REF!</definedName>
    <definedName name="_5">#REF!</definedName>
    <definedName name="_5_0_0_F" localSheetId="12" hidden="1">#REF!</definedName>
    <definedName name="_5_0_0_F" hidden="1">#REF!</definedName>
    <definedName name="_5F" localSheetId="12" hidden="1">#REF!</definedName>
    <definedName name="_5F" hidden="1">#REF!</definedName>
    <definedName name="_6">#REF!</definedName>
    <definedName name="_6_0_0_F" localSheetId="12" hidden="1">#REF!</definedName>
    <definedName name="_6_0_0_F" hidden="1">#REF!</definedName>
    <definedName name="_60">#REF!</definedName>
    <definedName name="_61">#REF!</definedName>
    <definedName name="_6F" localSheetId="12" hidden="1">#REF!</definedName>
    <definedName name="_6F" hidden="1">#REF!</definedName>
    <definedName name="_7">#REF!</definedName>
    <definedName name="_7_0_0_F" localSheetId="12" hidden="1">#REF!</definedName>
    <definedName name="_7_0_0_F" hidden="1">#REF!</definedName>
    <definedName name="_7530111">#REF!</definedName>
    <definedName name="_7530112">#REF!</definedName>
    <definedName name="_7530113">#REF!</definedName>
    <definedName name="_8">#REF!</definedName>
    <definedName name="_8_0_0_F" hidden="1">#REF!</definedName>
    <definedName name="_9">#REF!</definedName>
    <definedName name="_a1" localSheetId="0" hidden="1">{"cashflow",#N/A,FALSE,"CASHFLOW "}</definedName>
    <definedName name="_a1" localSheetId="1" hidden="1">{"cashflow",#N/A,FALSE,"CASHFLOW "}</definedName>
    <definedName name="_a1" localSheetId="12" hidden="1">{"cashflow",#N/A,FALSE,"CASHFLOW "}</definedName>
    <definedName name="_a1" hidden="1">{"cashflow",#N/A,FALSE,"CASHFLOW "}</definedName>
    <definedName name="_a10" localSheetId="0" hidden="1">{"sales",#N/A,FALSE,"SALES"}</definedName>
    <definedName name="_a10" localSheetId="1" hidden="1">{"sales",#N/A,FALSE,"SALES"}</definedName>
    <definedName name="_a10" localSheetId="12" hidden="1">{"sales",#N/A,FALSE,"SALES"}</definedName>
    <definedName name="_a10" hidden="1">{"sales",#N/A,FALSE,"SALES"}</definedName>
    <definedName name="_A123" hidden="1">#REF!</definedName>
    <definedName name="_a2" localSheetId="0" hidden="1">{"hilight1",#N/A,FALSE,"HILIGHT1"}</definedName>
    <definedName name="_a2" localSheetId="1" hidden="1">{"hilight1",#N/A,FALSE,"HILIGHT1"}</definedName>
    <definedName name="_a2" localSheetId="12" hidden="1">{"hilight1",#N/A,FALSE,"HILIGHT1"}</definedName>
    <definedName name="_a2" hidden="1">{"hilight1",#N/A,FALSE,"HILIGHT1"}</definedName>
    <definedName name="_a3" localSheetId="0" hidden="1">{"hilight2",#N/A,FALSE,"HILIGHT2"}</definedName>
    <definedName name="_a3" localSheetId="1" hidden="1">{"hilight2",#N/A,FALSE,"HILIGHT2"}</definedName>
    <definedName name="_a3" localSheetId="12" hidden="1">{"hilight2",#N/A,FALSE,"HILIGHT2"}</definedName>
    <definedName name="_a3" hidden="1">{"hilight2",#N/A,FALSE,"HILIGHT2"}</definedName>
    <definedName name="_a4" localSheetId="0" hidden="1">{"hilight3",#N/A,FALSE,"HILIGHT3"}</definedName>
    <definedName name="_a4" localSheetId="1" hidden="1">{"hilight3",#N/A,FALSE,"HILIGHT3"}</definedName>
    <definedName name="_a4" localSheetId="12" hidden="1">{"hilight3",#N/A,FALSE,"HILIGHT3"}</definedName>
    <definedName name="_a4" hidden="1">{"hilight3",#N/A,FALSE,"HILIGHT3"}</definedName>
    <definedName name="_a5" localSheetId="0" hidden="1">{"income",#N/A,FALSE,"INCOME"}</definedName>
    <definedName name="_a5" localSheetId="1" hidden="1">{"income",#N/A,FALSE,"INCOME"}</definedName>
    <definedName name="_a5" localSheetId="12" hidden="1">{"income",#N/A,FALSE,"INCOME"}</definedName>
    <definedName name="_a5" hidden="1">{"income",#N/A,FALSE,"INCOME"}</definedName>
    <definedName name="_a6" localSheetId="0" hidden="1">{"index",#N/A,FALSE,"INDEX"}</definedName>
    <definedName name="_a6" localSheetId="1" hidden="1">{"index",#N/A,FALSE,"INDEX"}</definedName>
    <definedName name="_a6" localSheetId="12" hidden="1">{"index",#N/A,FALSE,"INDEX"}</definedName>
    <definedName name="_a6" hidden="1">{"index",#N/A,FALSE,"INDEX"}</definedName>
    <definedName name="_a7" localSheetId="0" hidden="1">{"PRINT_EST",#N/A,FALSE,"ESTMON"}</definedName>
    <definedName name="_a7" localSheetId="1" hidden="1">{"PRINT_EST",#N/A,FALSE,"ESTMON"}</definedName>
    <definedName name="_a7" localSheetId="12" hidden="1">{"PRINT_EST",#N/A,FALSE,"ESTMON"}</definedName>
    <definedName name="_a7" hidden="1">{"PRINT_EST",#N/A,FALSE,"ESTMON"}</definedName>
    <definedName name="_a8" localSheetId="0" hidden="1">{"revsale",#N/A,FALSE,"REV-ยุพดี"}</definedName>
    <definedName name="_a8" localSheetId="1" hidden="1">{"revsale",#N/A,FALSE,"REV-ยุพดี"}</definedName>
    <definedName name="_a8" localSheetId="12" hidden="1">{"revsale",#N/A,FALSE,"REV-ยุพดี"}</definedName>
    <definedName name="_a8" hidden="1">{"revsale",#N/A,FALSE,"REV-ยุพดี"}</definedName>
    <definedName name="_a9" localSheetId="0" hidden="1">{"revable",#N/A,FALSE,"REVABLE"}</definedName>
    <definedName name="_a9" localSheetId="1" hidden="1">{"revable",#N/A,FALSE,"REVABLE"}</definedName>
    <definedName name="_a9" localSheetId="12" hidden="1">{"revable",#N/A,FALSE,"REVABLE"}</definedName>
    <definedName name="_a9" hidden="1">{"revable",#N/A,FALSE,"REVABLE"}</definedName>
    <definedName name="_ATS98">#REF!</definedName>
    <definedName name="_b_NPD_SKU_Zeit_Germany">#REF!</definedName>
    <definedName name="_B1">#REF!</definedName>
    <definedName name="_BGT02">#REF!</definedName>
    <definedName name="_BTM250">#REF!</definedName>
    <definedName name="_Builtin155" hidden="1">#N/A</definedName>
    <definedName name="_cad2" hidden="1">{#N/A,#N/A,TRUE,"BT M200 da 10x20"}</definedName>
    <definedName name="_CD2" localSheetId="0" hidden="1">{"'Sheet1'!$L$16"}</definedName>
    <definedName name="_CD2" localSheetId="1" hidden="1">{"'Sheet1'!$L$16"}</definedName>
    <definedName name="_CD2" localSheetId="12" hidden="1">{"'Sheet1'!$L$16"}</definedName>
    <definedName name="_CD2" hidden="1">{"'Sheet1'!$L$16"}</definedName>
    <definedName name="_CHF98">#REF!</definedName>
    <definedName name="_CHX2002">#REF!</definedName>
    <definedName name="_CHX2003">#REF!</definedName>
    <definedName name="_CHX2004">#REF!</definedName>
    <definedName name="_CHX2005">#REF!</definedName>
    <definedName name="_COL1">#REF!</definedName>
    <definedName name="_COL2">#REF!</definedName>
    <definedName name="_COL3">#REF!</definedName>
    <definedName name="_COL4">#REF!</definedName>
    <definedName name="_COL5">#REF!</definedName>
    <definedName name="_CON1">#REF!</definedName>
    <definedName name="_CON2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0">#REF!</definedName>
    <definedName name="_DAT51">#REF!</definedName>
    <definedName name="_DAT52">#REF!</definedName>
    <definedName name="_DAT6">#REF!</definedName>
    <definedName name="_DAT7">#REF!</definedName>
    <definedName name="_DAT8">#REF!</definedName>
    <definedName name="_DAT9">#REF!</definedName>
    <definedName name="_ddn400">#REF!</definedName>
    <definedName name="_ddn600">#REF!</definedName>
    <definedName name="_DTB2003">#REF!</definedName>
    <definedName name="_DTB2004">#REF!</definedName>
    <definedName name="_f5" hidden="1">{"'Sheet1'!$L$16"}</definedName>
    <definedName name="_Fill" hidden="1">#REF!</definedName>
    <definedName name="_xlnm._FilterDatabase" localSheetId="2" hidden="1">'01. TH - SKU'!$A$5:$S$96</definedName>
    <definedName name="_xlnm._FilterDatabase" localSheetId="0" hidden="1">#REF!</definedName>
    <definedName name="_xlnm._FilterDatabase" localSheetId="1" hidden="1">#REF!</definedName>
    <definedName name="_xlnm._FilterDatabase" localSheetId="11" hidden="1">'511'!$A$2:$AF$2190</definedName>
    <definedName name="_xlnm._FilterDatabase" localSheetId="9" hidden="1">'CPVC+XK 2026'!$A$8:$XER$186</definedName>
    <definedName name="_xlnm._FilterDatabase" localSheetId="12" hidden="1">#REF!</definedName>
    <definedName name="_xlnm._FilterDatabase" localSheetId="8" hidden="1">'KH 2026'!$A$10:$BK$188</definedName>
    <definedName name="_xlnm._FilterDatabase" localSheetId="5" hidden="1">'KH lớn'!$A$4:$J$16</definedName>
    <definedName name="_xlnm._FilterDatabase" localSheetId="3" hidden="1">LNG!$A$5:$E$37</definedName>
    <definedName name="_xlnm._FilterDatabase" localSheetId="10" hidden="1">'So sánh chi phí'!$A$3:$N$73</definedName>
    <definedName name="_xlnm._FilterDatabase" hidden="1">#REF!</definedName>
    <definedName name="_FOH2006" localSheetId="0" hidden="1">{#N/A,#N/A,FALSE,"TL";#N/A,#N/A,FALSE,"KK";#N/A,#N/A,FALSE,"TS";#N/A,#N/A,FALSE,"KW";#N/A,#N/A,FALSE,"LP";#N/A,#N/A,FALSE,"DC"}</definedName>
    <definedName name="_FOH2006" localSheetId="1" hidden="1">{#N/A,#N/A,FALSE,"TL";#N/A,#N/A,FALSE,"KK";#N/A,#N/A,FALSE,"TS";#N/A,#N/A,FALSE,"KW";#N/A,#N/A,FALSE,"LP";#N/A,#N/A,FALSE,"DC"}</definedName>
    <definedName name="_FOH2006" localSheetId="12" hidden="1">{#N/A,#N/A,FALSE,"TL";#N/A,#N/A,FALSE,"KK";#N/A,#N/A,FALSE,"TS";#N/A,#N/A,FALSE,"KW";#N/A,#N/A,FALSE,"LP";#N/A,#N/A,FALSE,"DC"}</definedName>
    <definedName name="_FOH2006" hidden="1">{#N/A,#N/A,FALSE,"TL";#N/A,#N/A,FALSE,"KK";#N/A,#N/A,FALSE,"TS";#N/A,#N/A,FALSE,"KW";#N/A,#N/A,FALSE,"LP";#N/A,#N/A,FALSE,"DC"}</definedName>
    <definedName name="_GFE28">#REF!</definedName>
    <definedName name="_Goc1">#REF!</definedName>
    <definedName name="_Goc4">#REF!</definedName>
    <definedName name="_Goc5">#REF!</definedName>
    <definedName name="_Goc6">#REF!</definedName>
    <definedName name="_Goc7">#REF!</definedName>
    <definedName name="_Goi8" localSheetId="0" hidden="1">{"'Sheet1'!$L$16"}</definedName>
    <definedName name="_Goi8" localSheetId="1" hidden="1">{"'Sheet1'!$L$16"}</definedName>
    <definedName name="_Goi8" localSheetId="12" hidden="1">{"'Sheet1'!$L$16"}</definedName>
    <definedName name="_Goi8" hidden="1">{"'Sheet1'!$L$16"}</definedName>
    <definedName name="_gon4">#REF!</definedName>
    <definedName name="_h2" hidden="1">{"'Sheet1'!$L$16"}</definedName>
    <definedName name="_huy1" hidden="1">{"'Sheet1'!$L$16"}</definedName>
    <definedName name="_IMP2">#REF!</definedName>
    <definedName name="_IRR1">#REF!</definedName>
    <definedName name="_IRR2">#REF!</definedName>
    <definedName name="_Key1" hidden="1">#REF!</definedName>
    <definedName name="_Key2" hidden="1">#REF!</definedName>
    <definedName name="_KP300" localSheetId="0" hidden="1">{"level1",#N/A,FALSE,"1_LEV";"LEVEL1",#N/A,FALSE,"1_LEV"}</definedName>
    <definedName name="_KP300" localSheetId="1" hidden="1">{"level1",#N/A,FALSE,"1_LEV";"LEVEL1",#N/A,FALSE,"1_LEV"}</definedName>
    <definedName name="_KP300" localSheetId="12" hidden="1">{"level1",#N/A,FALSE,"1_LEV";"LEVEL1",#N/A,FALSE,"1_LEV"}</definedName>
    <definedName name="_KP300" hidden="1">{"level1",#N/A,FALSE,"1_LEV";"LEVEL1",#N/A,FALSE,"1_LEV"}</definedName>
    <definedName name="_KY1">#REF!</definedName>
    <definedName name="_Lai1">#REF!</definedName>
    <definedName name="_lai2002">#REF!</definedName>
    <definedName name="_LY01">#REF!</definedName>
    <definedName name="_MA2">#REF!</definedName>
    <definedName name="_MAC12">#REF!</definedName>
    <definedName name="_MAC46">#REF!</definedName>
    <definedName name="_MB03">#REF!</definedName>
    <definedName name="_Mkt1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PV2">#REF!</definedName>
    <definedName name="_NS03" hidden="1">{"'Sheet1'!$L$16"}</definedName>
    <definedName name="_NSO2" hidden="1">{"'Sheet1'!$L$16"}</definedName>
    <definedName name="_Order1" hidden="1">255</definedName>
    <definedName name="_Order2" hidden="1">255</definedName>
    <definedName name="_OUT2">#REF!</definedName>
    <definedName name="_PA1">#REF!</definedName>
    <definedName name="_PA112">#REF!</definedName>
    <definedName name="_PAM1">#REF!</definedName>
    <definedName name="_Parse_In" localSheetId="12" hidden="1">#REF!</definedName>
    <definedName name="_Parse_In" hidden="1">#REF!</definedName>
    <definedName name="_Parse_Out" localSheetId="12" hidden="1">#REF!</definedName>
    <definedName name="_Parse_Out" hidden="1">#REF!</definedName>
    <definedName name="_PL1">#REF!</definedName>
    <definedName name="_PL2">#REF!</definedName>
    <definedName name="_PL3">#REF!</definedName>
    <definedName name="_Regression_Out" hidden="1">#REF!</definedName>
    <definedName name="_Regression_X" hidden="1">#REF!</definedName>
    <definedName name="_Regression_Y" hidden="1">#REF!</definedName>
    <definedName name="_RMA1">#REF!</definedName>
    <definedName name="_sc1">#REF!</definedName>
    <definedName name="_SC2">#REF!</definedName>
    <definedName name="_sc3">#REF!</definedName>
    <definedName name="_SCD18">#REF!</definedName>
    <definedName name="_SN3">#REF!</definedName>
    <definedName name="_Sort" localSheetId="12" hidden="1">#REF!</definedName>
    <definedName name="_Sort" hidden="1">#REF!</definedName>
    <definedName name="_T01" hidden="1">#REF!</definedName>
    <definedName name="_tab1">#REF!</definedName>
    <definedName name="_TAB2">#REF!</definedName>
    <definedName name="_tab3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hu1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2" hidden="1">{#N/A,#N/A,FALSE,"Chi tiÆt"}</definedName>
    <definedName name="_txB06">#REF!</definedName>
    <definedName name="_tz593">#REF!</definedName>
    <definedName name="_VAR1">#REF!</definedName>
    <definedName name="_VAR2">#REF!</definedName>
    <definedName name="_var22">#REF!</definedName>
    <definedName name="_VAR3">#REF!</definedName>
    <definedName name="_VAR4">#REF!</definedName>
    <definedName name="_VAR5">#REF!</definedName>
    <definedName name="_VAR6">#REF!</definedName>
    <definedName name="_VAR7">#REF!</definedName>
    <definedName name="_VCP1">#REF!</definedName>
    <definedName name="_VCP2">#REF!</definedName>
    <definedName name="_VDK1">#REF!</definedName>
    <definedName name="_VDK2">#REF!</definedName>
    <definedName name="_VL100">#REF!</definedName>
    <definedName name="_VL200">#REF!</definedName>
    <definedName name="_VL250">#REF!</definedName>
    <definedName name="_ww2" hidden="1">{#N/A,#N/A,FALSE,"Admin";#N/A,#N/A,FALSE,"Other"}</definedName>
    <definedName name="_YP34">#REF!</definedName>
    <definedName name="_Z1" localSheetId="0" hidden="1">{"'ตัวอย่าง'!$A$1:$O$21"}</definedName>
    <definedName name="_Z1" localSheetId="1" hidden="1">{"'ตัวอย่าง'!$A$1:$O$21"}</definedName>
    <definedName name="_Z1" localSheetId="12" hidden="1">{"'ตัวอย่าง'!$A$1:$O$21"}</definedName>
    <definedName name="_Z1" hidden="1">{"'ตัวอย่าง'!$A$1:$O$21"}</definedName>
    <definedName name="±a¼oAμ¾E">#REF!</definedName>
    <definedName name="°¡¶÷≫o≫c">#REF!</definedName>
    <definedName name="a">#REF!</definedName>
    <definedName name="â" hidden="1">{"'Sheet1'!$L$16"}</definedName>
    <definedName name="A_2">#REF!</definedName>
    <definedName name="A_2A">#REF!</definedName>
    <definedName name="A_2B">#REF!</definedName>
    <definedName name="A_2C">#REF!</definedName>
    <definedName name="A_2D30G">#REF!</definedName>
    <definedName name="A_2D514">#REF!</definedName>
    <definedName name="A_2D536">#REF!</definedName>
    <definedName name="A_2E">#REF!</definedName>
    <definedName name="A_2F03">#REF!</definedName>
    <definedName name="A_2F13">#REF!</definedName>
    <definedName name="A_2F14">#REF!</definedName>
    <definedName name="A_2F15">#REF!</definedName>
    <definedName name="A_2F20">#REF!</definedName>
    <definedName name="A_2F31">#REF!</definedName>
    <definedName name="A_2F41">#REF!</definedName>
    <definedName name="A_2F51">#REF!</definedName>
    <definedName name="A_2F53">#REF!</definedName>
    <definedName name="A_2YA21">#REF!</definedName>
    <definedName name="A_2YA22">#REF!</definedName>
    <definedName name="A_2YA24">#REF!</definedName>
    <definedName name="A_2YA31">#REF!</definedName>
    <definedName name="A_2YA32">#REF!</definedName>
    <definedName name="A_2YA33">#REF!</definedName>
    <definedName name="A_2YA34">#REF!</definedName>
    <definedName name="A_2YA4">#REF!</definedName>
    <definedName name="A_2YP1">#REF!</definedName>
    <definedName name="A_2YP2">#REF!</definedName>
    <definedName name="A_2YP31">#REF!</definedName>
    <definedName name="A_2YP32">#REF!</definedName>
    <definedName name="A_2YP33">#REF!</definedName>
    <definedName name="A_2YP34">#REF!</definedName>
    <definedName name="A_2YP4">#REF!</definedName>
    <definedName name="A_Pilca_SPR_05_FC2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20_">#REF!</definedName>
    <definedName name="A1AR">#REF!</definedName>
    <definedName name="A1BR">#REF!</definedName>
    <definedName name="a277Print_Titles">#REF!</definedName>
    <definedName name="A35_">#REF!</definedName>
    <definedName name="A50_">#REF!</definedName>
    <definedName name="A70_">#REF!</definedName>
    <definedName name="A95_">#REF!</definedName>
    <definedName name="aa">#REF!</definedName>
    <definedName name="AA.Report.Files" hidden="1">#REF!</definedName>
    <definedName name="AA.Reports.Available" localSheetId="12" hidden="1">#REF!</definedName>
    <definedName name="AA.Reports.Available" hidden="1">#REF!</definedName>
    <definedName name="aaa" localSheetId="0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aa" localSheetId="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aa" localSheetId="12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aa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aaa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a" localSheetId="0" hidden="1">{"Profit",#N/A,FALSE,"448k";"Capital",#N/A,FALSE,"448k"}</definedName>
    <definedName name="aaaaa" localSheetId="1" hidden="1">{"Profit",#N/A,FALSE,"448k";"Capital",#N/A,FALSE,"448k"}</definedName>
    <definedName name="aaaaa" localSheetId="12" hidden="1">{"Profit",#N/A,FALSE,"448k";"Capital",#N/A,FALSE,"448k"}</definedName>
    <definedName name="aaaaa" hidden="1">{"Profit",#N/A,FALSE,"448k";"Capital",#N/A,FALSE,"448k"}</definedName>
    <definedName name="AAAAAAAAAAAAA" hidden="1">#REF!</definedName>
    <definedName name="aaaaaaaaaaaaaaaaaaaaaaaaaaaaaa">#REF!</definedName>
    <definedName name="AAR">#REF!</definedName>
    <definedName name="ABC">#REF!</definedName>
    <definedName name="abp">#N/A</definedName>
    <definedName name="ABR">#REF!</definedName>
    <definedName name="ABT_2003">#REF!</definedName>
    <definedName name="ABT_2004">#REF!</definedName>
    <definedName name="ABT_2004_CD_FC2">#REF!</definedName>
    <definedName name="ABT_2004_SPR_FC2">#REF!</definedName>
    <definedName name="ABT_2005">#REF!</definedName>
    <definedName name="ABT_2005_CD_FC2">#REF!</definedName>
    <definedName name="ABT_2005_SPR_FC2">#REF!</definedName>
    <definedName name="ABT_2006_CD_FC2">#REF!</definedName>
    <definedName name="ABT_2006_SPR_FC2">#REF!</definedName>
    <definedName name="ABT_2007_CD_FC2">#REF!</definedName>
    <definedName name="ABT_2007_SPR_FC2">#REF!</definedName>
    <definedName name="ABT_AU_2003">#REF!</definedName>
    <definedName name="ABT_AU_2004">#REF!</definedName>
    <definedName name="ABT_AU_2004_FC2">#REF!</definedName>
    <definedName name="ABT_AU_2004CD_FC2">#REF!</definedName>
    <definedName name="ABT_AU_2005">#REF!</definedName>
    <definedName name="ABT_AU_2005_FC2">#REF!</definedName>
    <definedName name="ABT_AU_2005CD_FC2">#REF!</definedName>
    <definedName name="ABT_AU_2006_FC2">#REF!</definedName>
    <definedName name="ABT_AU_2006CD_FC2">#REF!</definedName>
    <definedName name="ABT_AU_2007_FC2">#REF!</definedName>
    <definedName name="ABT_AU_2007CD_FC2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Opt" hidden="1">"Yes"</definedName>
    <definedName name="account">#REF!</definedName>
    <definedName name="Accounts">#REF!</definedName>
    <definedName name="ACCRUAL">#REF!</definedName>
    <definedName name="Accruelook1">#REF!</definedName>
    <definedName name="Accruelook2">#REF!</definedName>
    <definedName name="Accruelook3">#REF!</definedName>
    <definedName name="ACCTCODE">#REF!</definedName>
    <definedName name="ACT">#REF!</definedName>
    <definedName name="ACTA">#REF!</definedName>
    <definedName name="ACTB">#REF!</definedName>
    <definedName name="ACTC">#REF!</definedName>
    <definedName name="ACTD30G">#REF!</definedName>
    <definedName name="ACTD514">#REF!</definedName>
    <definedName name="ACTD536">#REF!</definedName>
    <definedName name="ACTE">#REF!</definedName>
    <definedName name="ACTF03">#REF!</definedName>
    <definedName name="ACTF13">#REF!</definedName>
    <definedName name="ACTF14">#REF!</definedName>
    <definedName name="ACTF15">#REF!</definedName>
    <definedName name="ACTF20">#REF!</definedName>
    <definedName name="ACTF31">#REF!</definedName>
    <definedName name="ACTF41">#REF!</definedName>
    <definedName name="ACTF51">#REF!</definedName>
    <definedName name="ACTF53">#REF!</definedName>
    <definedName name="Activity_Reports">#REF!</definedName>
    <definedName name="Actual">(PeriodInActual*(#REF!&gt;0))*PeriodInPlan</definedName>
    <definedName name="Actual_Monat">#REF!</definedName>
    <definedName name="ActualBeyond">PeriodInActual*(#REF!&gt;0)</definedName>
    <definedName name="ACTUALS">#REF!</definedName>
    <definedName name="ACTYA21">#REF!</definedName>
    <definedName name="ACTYA22">#REF!</definedName>
    <definedName name="ACTYA24">#REF!</definedName>
    <definedName name="ACTYA31">#REF!</definedName>
    <definedName name="ACTYA32">#REF!</definedName>
    <definedName name="ACTYA33">#REF!</definedName>
    <definedName name="ACTYA34">#REF!</definedName>
    <definedName name="ACTYA4">#REF!</definedName>
    <definedName name="ACTYP1">#REF!</definedName>
    <definedName name="ACTYP2">#REF!</definedName>
    <definedName name="ACTYP31">#REF!</definedName>
    <definedName name="ACTYP32">#REF!</definedName>
    <definedName name="ACTYP33">#REF!</definedName>
    <definedName name="ACTYP34">#REF!</definedName>
    <definedName name="ACTYP4">#REF!</definedName>
    <definedName name="AD">#N/A</definedName>
    <definedName name="Admin">#REF!</definedName>
    <definedName name="Adv">#REF!</definedName>
    <definedName name="Advance">#REF!</definedName>
    <definedName name="aef" localSheetId="0" hidden="1">{"'ตัวอย่าง'!$A$1:$O$21"}</definedName>
    <definedName name="aef" localSheetId="1" hidden="1">{"'ตัวอย่าง'!$A$1:$O$21"}</definedName>
    <definedName name="aef" localSheetId="12" hidden="1">{"'ตัวอย่าง'!$A$1:$O$21"}</definedName>
    <definedName name="aef" hidden="1">{"'ตัวอย่าง'!$A$1:$O$21"}</definedName>
    <definedName name="afd" localSheetId="0" hidden="1">{"'ตัวอย่าง'!$A$1:$O$21"}</definedName>
    <definedName name="afd" localSheetId="1" hidden="1">{"'ตัวอย่าง'!$A$1:$O$21"}</definedName>
    <definedName name="afd" localSheetId="12" hidden="1">{"'ตัวอย่าง'!$A$1:$O$21"}</definedName>
    <definedName name="afd" hidden="1">{"'ตัวอย่าง'!$A$1:$O$21"}</definedName>
    <definedName name="AFR">#REF!</definedName>
    <definedName name="ag15F80">#REF!</definedName>
    <definedName name="Agree">#REF!</definedName>
    <definedName name="agree1">#REF!</definedName>
    <definedName name="ai" localSheetId="0" hidden="1">{"level1",#N/A,FALSE,"1_LEV";"LEVEL1",#N/A,FALSE,"1_LEV"}</definedName>
    <definedName name="ai" localSheetId="1" hidden="1">{"level1",#N/A,FALSE,"1_LEV";"LEVEL1",#N/A,FALSE,"1_LEV"}</definedName>
    <definedName name="ai" localSheetId="12" hidden="1">{"level1",#N/A,FALSE,"1_LEV";"LEVEL1",#N/A,FALSE,"1_LEV"}</definedName>
    <definedName name="ai" hidden="1">{"level1",#N/A,FALSE,"1_LEV";"LEVEL1",#N/A,FALSE,"1_LEV"}</definedName>
    <definedName name="Akt_Mo">#REF!</definedName>
    <definedName name="Aktiviere_A_ABT">#N/A</definedName>
    <definedName name="Aktiviere_A_OHC">#N/A</definedName>
    <definedName name="Aktiviere_A_OTC">#N/A</definedName>
    <definedName name="Aktiviere_A_TOT">#N/A</definedName>
    <definedName name="Aktiviere_ASABT">#N/A</definedName>
    <definedName name="Aktiviere_ASOHC">#N/A</definedName>
    <definedName name="Aktiviere_ASOTC">#N/A</definedName>
    <definedName name="Aktiviere_ASTOT">#N/A</definedName>
    <definedName name="Aktiviere_AUL_IDE">#N/A</definedName>
    <definedName name="Aktiviere_AUL_IHD">#N/A</definedName>
    <definedName name="Aktiviere_AXABT">#N/A</definedName>
    <definedName name="Aktiviere_AXOHC">#N/A</definedName>
    <definedName name="Aktiviere_AXOTC">#N/A</definedName>
    <definedName name="Aktiviere_AXTOT">#N/A</definedName>
    <definedName name="Aktiviere_B_ABT">#N/A</definedName>
    <definedName name="Aktiviere_B_OHC">#N/A</definedName>
    <definedName name="Aktiviere_B_TOT">#N/A</definedName>
    <definedName name="Aktiviere_CHG_PROD">#N/A</definedName>
    <definedName name="Aktiviere_CHG_TOPL">#N/A</definedName>
    <definedName name="Aktiviere_DL_Products">#N/A</definedName>
    <definedName name="Aktiviere_DL_Toplines">#N/A</definedName>
    <definedName name="Aktiviere_FMS_ADJ">#N/A</definedName>
    <definedName name="Aktiviere_HC">#N/A</definedName>
    <definedName name="Aktiviere_HC_E">#N/A</definedName>
    <definedName name="Aktiviere_LYABT">#N/A</definedName>
    <definedName name="Aktiviere_LYOHC">#N/A</definedName>
    <definedName name="Aktiviere_LYOTC">#N/A</definedName>
    <definedName name="Aktiviere_LYTOT">#N/A</definedName>
    <definedName name="Aktiviere_Notes">#N/A</definedName>
    <definedName name="Aktiviere_OH_Rates">#N/A</definedName>
    <definedName name="Aktiviere_PROD">#N/A</definedName>
    <definedName name="Aktiviere_PROD_C">#N/A</definedName>
    <definedName name="Aktiviere_PROD_E">#N/A</definedName>
    <definedName name="Aktiviere_UNI_PROD">#N/A</definedName>
    <definedName name="Aktiviere_UNI_TOPL">#N/A</definedName>
    <definedName name="Aktiviere_UTL">#N/A</definedName>
    <definedName name="Aktiviere_UTL_E">#N/A</definedName>
    <definedName name="Aktueller_Monat">#REF!</definedName>
    <definedName name="Aktuelles_Jahr">#REF!</definedName>
    <definedName name="Aktuelles_Land">#REF!</definedName>
    <definedName name="AL">#REF!</definedName>
    <definedName name="All_Data">#REF!</definedName>
    <definedName name="All_Item">#REF!</definedName>
    <definedName name="AllHouseGross" localSheetId="1">#REF!</definedName>
    <definedName name="AllHouseGross">#REF!</definedName>
    <definedName name="Alluna_2003">#REF!</definedName>
    <definedName name="Alluna_2004">#REF!</definedName>
    <definedName name="Alluna_2005">#REF!</definedName>
    <definedName name="ALPIN">#N/A</definedName>
    <definedName name="ALPJYOU">#N/A</definedName>
    <definedName name="ALPTOI">#N/A</definedName>
    <definedName name="AME">#REF!</definedName>
    <definedName name="AMENWC">#REF!</definedName>
    <definedName name="Amerique">#REF!</definedName>
    <definedName name="annee">#REF!</definedName>
    <definedName name="Année">#REF!</definedName>
    <definedName name="anscount" hidden="1">1</definedName>
    <definedName name="AP">#REF!</definedName>
    <definedName name="APMM_Net_Result_Total">#REF!</definedName>
    <definedName name="APMM_Net_Result_Total_Budget">#REF!</definedName>
    <definedName name="Application">#REF!</definedName>
    <definedName name="Aprleave">#REF!</definedName>
    <definedName name="Area">#REF!</definedName>
    <definedName name="AREANWC">#REF!</definedName>
    <definedName name="AS" localSheetId="0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S" localSheetId="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S" localSheetId="12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S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S2DocOpenMode" hidden="1">"AS2DocumentEdit"</definedName>
    <definedName name="asd">#REF!</definedName>
    <definedName name="asda" hidden="1">#REF!</definedName>
    <definedName name="asdf" localSheetId="12" hidden="1">#REF!</definedName>
    <definedName name="asdf" hidden="1">#REF!</definedName>
    <definedName name="asdjfk">#REF!</definedName>
    <definedName name="Asia">#REF!</definedName>
    <definedName name="ass" localSheetId="0" hidden="1">{"revable",#N/A,FALSE,"REVABLE"}</definedName>
    <definedName name="ass" localSheetId="1" hidden="1">{"revable",#N/A,FALSE,"REVABLE"}</definedName>
    <definedName name="ass" localSheetId="12" hidden="1">{"revable",#N/A,FALSE,"REVABLE"}</definedName>
    <definedName name="ass" hidden="1">{"revable",#N/A,FALSE,"REVABLE"}</definedName>
    <definedName name="Assets_Total">#REF!</definedName>
    <definedName name="ASSUMP3">#REF!</definedName>
    <definedName name="ASSUMP4">#REF!</definedName>
    <definedName name="ATS_1998">#REF!</definedName>
    <definedName name="ATS_1999">#REF!</definedName>
    <definedName name="ATS_in_DE8_ACT">#REF!</definedName>
    <definedName name="ATS_in_DE8_LY">#REF!</definedName>
    <definedName name="ATS_in_DEM_ACT">#REF!</definedName>
    <definedName name="ATS_in_DEM_LY">#REF!</definedName>
    <definedName name="ATS_in_DM_Plan01">#REF!</definedName>
    <definedName name="ATS_in_DM_Plan02">#REF!</definedName>
    <definedName name="ATS_in_DM_Plan03">#REF!</definedName>
    <definedName name="ATS_in_EUR_ACT">#REF!</definedName>
    <definedName name="ATS_in_EUR_LY">#REF!</definedName>
    <definedName name="ATS_in_EUR_Plan01">#REF!</definedName>
    <definedName name="ATS_in_EUR_Plan02">#REF!</definedName>
    <definedName name="ATS_in_EUR_Plan03">#REF!</definedName>
    <definedName name="ATS_in_EUR_Plan2001">#REF!</definedName>
    <definedName name="AÙ">#REF!</definedName>
    <definedName name="AUGFIX01" localSheetId="0" hidden="1">{"level1",#N/A,FALSE,"1_LEV";"LEVEL1",#N/A,FALSE,"1_LEV"}</definedName>
    <definedName name="AUGFIX01" localSheetId="1" hidden="1">{"level1",#N/A,FALSE,"1_LEV";"LEVEL1",#N/A,FALSE,"1_LEV"}</definedName>
    <definedName name="AUGFIX01" localSheetId="12" hidden="1">{"level1",#N/A,FALSE,"1_LEV";"LEVEL1",#N/A,FALSE,"1_LEV"}</definedName>
    <definedName name="AUGFIX01" hidden="1">{"level1",#N/A,FALSE,"1_LEV";"LEVEL1",#N/A,FALSE,"1_LEV"}</definedName>
    <definedName name="AUGFIX02" localSheetId="0" hidden="1">{"level1",#N/A,FALSE,"1_LEV";"LEVEL1",#N/A,FALSE,"1_LEV"}</definedName>
    <definedName name="AUGFIX02" localSheetId="1" hidden="1">{"level1",#N/A,FALSE,"1_LEV";"LEVEL1",#N/A,FALSE,"1_LEV"}</definedName>
    <definedName name="AUGFIX02" localSheetId="12" hidden="1">{"level1",#N/A,FALSE,"1_LEV";"LEVEL1",#N/A,FALSE,"1_LEV"}</definedName>
    <definedName name="AUGFIX02" hidden="1">{"level1",#N/A,FALSE,"1_LEV";"LEVEL1",#N/A,FALSE,"1_LEV"}</definedName>
    <definedName name="AUS">#REF!</definedName>
    <definedName name="Austria">#REF!</definedName>
    <definedName name="AutRE">#REF!</definedName>
    <definedName name="Autres">#REF!</definedName>
    <definedName name="Autresachats">#REF!</definedName>
    <definedName name="axedoc1">#REF!,#REF!,#REF!</definedName>
    <definedName name="B">#REF!</definedName>
    <definedName name="B_04">#REF!</definedName>
    <definedName name="B_Isc">#REF!</definedName>
    <definedName name="B2_Blätter">#REF!</definedName>
    <definedName name="back">#REF!</definedName>
    <definedName name="BadA">#REF!</definedName>
    <definedName name="balance">#REF!</definedName>
    <definedName name="balanceassets">#REF!</definedName>
    <definedName name="bang">#REF!</definedName>
    <definedName name="Bang_cly">#REF!</definedName>
    <definedName name="Bang_CVC">#REF!</definedName>
    <definedName name="bang_gia">#REF!</definedName>
    <definedName name="Bang_Tinh">#REF!</definedName>
    <definedName name="Bang_travl">#REF!</definedName>
    <definedName name="banking1" hidden="1">{"'Sheet1'!$L$16"}</definedName>
    <definedName name="Bảo_vệ">#REF!</definedName>
    <definedName name="BarData">#REF!</definedName>
    <definedName name="BASE">#REF!</definedName>
    <definedName name="Baseline">#REF!</definedName>
    <definedName name="bats00dm">#REF!</definedName>
    <definedName name="bats01dm">#REF!</definedName>
    <definedName name="bats02dm">#REF!</definedName>
    <definedName name="bats96dm">#REF!</definedName>
    <definedName name="bats97dm">#REF!</definedName>
    <definedName name="bats98dm">#REF!</definedName>
    <definedName name="bats99dm">#REF!</definedName>
    <definedName name="BB">#REF!</definedName>
    <definedName name="BBB" localSheetId="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" localSheetId="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" localSheetId="12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CDKH">#REF!</definedName>
    <definedName name="BCDSCKC">#REF!</definedName>
    <definedName name="BCDSCKN">#REF!</definedName>
    <definedName name="BCDSDNC">#REF!</definedName>
    <definedName name="BCDSDNN">#REF!</definedName>
    <definedName name="BCLKSPSCO">#REF!</definedName>
    <definedName name="BCLKSPSNO">#REF!</definedName>
    <definedName name="BCSCKCO">#REF!</definedName>
    <definedName name="BCSCKNO">#REF!</definedName>
    <definedName name="BCSDKCO">#REF!</definedName>
    <definedName name="BCSDKNO">#REF!</definedName>
    <definedName name="BCSDNCO">#REF!</definedName>
    <definedName name="BCSDNNO">#REF!</definedName>
    <definedName name="BCSHCT">#REF!</definedName>
    <definedName name="BCSHTK">#REF!</definedName>
    <definedName name="BCSPSCO">#REF!</definedName>
    <definedName name="BCSPSNO">#REF!</definedName>
    <definedName name="Benchmark_HPU">#REF!</definedName>
    <definedName name="bi" hidden="1">{"HK PR",#N/A,FALSE,"HK";"SUMMARY",#N/A,FALSE,"PAYROLL";"SUMMARY",#N/A,FALSE,"PAYROLL";"HK PR",#N/A,FALSE,"HK"}</definedName>
    <definedName name="bieudo" hidden="1">{"'Sheet1'!$L$16"}</definedName>
    <definedName name="bieudo1" hidden="1">{"'Sheet1'!$L$16"}</definedName>
    <definedName name="binh1" hidden="1">{"'Sheet1'!$L$16"}</definedName>
    <definedName name="BKBDT">#REF!</definedName>
    <definedName name="BKBKHDT">#REF!</definedName>
    <definedName name="BKDTKHTD">#REF!</definedName>
    <definedName name="BKDTTIEN">#REF!</definedName>
    <definedName name="Blank">"-"</definedName>
    <definedName name="BLOCK6">#REF!</definedName>
    <definedName name="BMargin">#REF!</definedName>
    <definedName name="BMSale">#REF!</definedName>
    <definedName name="BO00043B7E1E324A3B816B38E3ACAE0671" localSheetId="12" hidden="1">#REF!</definedName>
    <definedName name="BO00043B7E1E324A3B816B38E3ACAE0671" hidden="1">#REF!</definedName>
    <definedName name="BO0007353E98C84C90990324AADCC29B40" hidden="1">#REF!</definedName>
    <definedName name="BO001D509B859B4E6D8B03981122F6CF9A" localSheetId="12" hidden="1">#REF!</definedName>
    <definedName name="BO001D509B859B4E6D8B03981122F6CF9A" hidden="1">#REF!</definedName>
    <definedName name="BO00469B4A8FC24A3B870A9D7B502678F0" localSheetId="12" hidden="1">#REF!</definedName>
    <definedName name="BO00469B4A8FC24A3B870A9D7B502678F0" hidden="1">#REF!</definedName>
    <definedName name="BO00511179B958499598FEC41C5AC390A4" localSheetId="12" hidden="1">#REF!</definedName>
    <definedName name="BO00511179B958499598FEC41C5AC390A4" hidden="1">#REF!</definedName>
    <definedName name="BO0058A5E0C1104588BFD1FC5F694286F9" hidden="1">#REF!</definedName>
    <definedName name="BO005A577D92864FC8B40998831CDFE7A8" localSheetId="12" hidden="1">#REF!</definedName>
    <definedName name="BO005A577D92864FC8B40998831CDFE7A8" hidden="1">#REF!</definedName>
    <definedName name="BO005BDC81E98343A093AADEF94EB59FAF" localSheetId="12" hidden="1">#REF!</definedName>
    <definedName name="BO005BDC81E98343A093AADEF94EB59FAF" hidden="1">#REF!</definedName>
    <definedName name="BO006EB7602ECB4617926F9BF23B814C2B" hidden="1">#REF!</definedName>
    <definedName name="BO0072FE9EACD94DEDAA496B23B65E7D1C" localSheetId="12" hidden="1">#REF!</definedName>
    <definedName name="BO0072FE9EACD94DEDAA496B23B65E7D1C" hidden="1">#REF!</definedName>
    <definedName name="BO00812175877B44EE88DDEE95E65B5A27" localSheetId="12" hidden="1">#REF!</definedName>
    <definedName name="BO00812175877B44EE88DDEE95E65B5A27" hidden="1">#REF!</definedName>
    <definedName name="BO00A6737BAC0E4619AF80A481C30796C1" localSheetId="12" hidden="1">#REF!</definedName>
    <definedName name="BO00A6737BAC0E4619AF80A481C30796C1" hidden="1">#REF!</definedName>
    <definedName name="BO00AF1B8FB5C74830AF6C90ECD1289A90" hidden="1">#REF!</definedName>
    <definedName name="BO00CD9D7A0C624F4BB2AF0F67622C7F91" localSheetId="12" hidden="1">#REF!</definedName>
    <definedName name="BO00CD9D7A0C624F4BB2AF0F67622C7F91" hidden="1">#REF!</definedName>
    <definedName name="BO00D8F3CF7CD2475BB9B1385DA290D0F5" localSheetId="12" hidden="1">#REF!</definedName>
    <definedName name="BO00D8F3CF7CD2475BB9B1385DA290D0F5" hidden="1">#REF!</definedName>
    <definedName name="BO010C1152C9AA4686BBA23F5C14948D90" hidden="1">#REF!</definedName>
    <definedName name="BO0129892555A4411A8EC61716113918DD" localSheetId="12" hidden="1">#REF!</definedName>
    <definedName name="BO0129892555A4411A8EC61716113918DD" hidden="1">#REF!</definedName>
    <definedName name="BO018E3CCFDE224CDDABC737A9A76A8FDA" localSheetId="12" hidden="1">#REF!</definedName>
    <definedName name="BO018E3CCFDE224CDDABC737A9A76A8FDA" hidden="1">#REF!</definedName>
    <definedName name="BO01C72B19B7EE45BC8CE7B0BD936E7956" hidden="1">#REF!</definedName>
    <definedName name="BO01D0E16CBD0C473996504B44510A2B25" localSheetId="12" hidden="1">#REF!</definedName>
    <definedName name="BO01D0E16CBD0C473996504B44510A2B25" hidden="1">#REF!</definedName>
    <definedName name="BO01EF9BC3509746939ED1C0E4F00BF055" localSheetId="0" hidden="1">#REF!</definedName>
    <definedName name="BO01EF9BC3509746939ED1C0E4F00BF055" localSheetId="1" hidden="1">#REF!</definedName>
    <definedName name="BO01EF9BC3509746939ED1C0E4F00BF055" localSheetId="12" hidden="1">#REF!</definedName>
    <definedName name="BO01EF9BC3509746939ED1C0E4F00BF055" hidden="1">#REF!</definedName>
    <definedName name="BO020F2E97F5CF403D8F93927170418F64" localSheetId="0" hidden="1">#REF!</definedName>
    <definedName name="BO020F2E97F5CF403D8F93927170418F64" localSheetId="1" hidden="1">#REF!</definedName>
    <definedName name="BO020F2E97F5CF403D8F93927170418F64" localSheetId="12" hidden="1">#REF!</definedName>
    <definedName name="BO020F2E97F5CF403D8F93927170418F64" hidden="1">#REF!</definedName>
    <definedName name="BO0216458ABC754695A1F9A8CDB0DD094C" hidden="1">#REF!</definedName>
    <definedName name="BO022317F8B3944CD883A13E728C129916" hidden="1">#REF!</definedName>
    <definedName name="BO02392633CA99433B88D46F2EF39F428A" localSheetId="0" hidden="1">#REF!</definedName>
    <definedName name="BO02392633CA99433B88D46F2EF39F428A" localSheetId="1" hidden="1">#REF!</definedName>
    <definedName name="BO02392633CA99433B88D46F2EF39F428A" localSheetId="12" hidden="1">#REF!</definedName>
    <definedName name="BO02392633CA99433B88D46F2EF39F428A" hidden="1">#REF!</definedName>
    <definedName name="BO02516734C6DF4EF2B0A72A47B8AABEFB" localSheetId="0" hidden="1">#REF!</definedName>
    <definedName name="BO02516734C6DF4EF2B0A72A47B8AABEFB" localSheetId="1" hidden="1">#REF!</definedName>
    <definedName name="BO02516734C6DF4EF2B0A72A47B8AABEFB" localSheetId="12" hidden="1">#REF!</definedName>
    <definedName name="BO02516734C6DF4EF2B0A72A47B8AABEFB" hidden="1">#REF!</definedName>
    <definedName name="BO025AE4BEE53A48D9A746940840AC45E3" hidden="1">#REF!</definedName>
    <definedName name="BO0263C4E4D97940D39436F60599A2C5F1" hidden="1">#REF!</definedName>
    <definedName name="BO0267242988E74024A09BC21EDF6C64A4" hidden="1">#REF!</definedName>
    <definedName name="BO0267FAC085D24B43ABFECB24098612DA" hidden="1">#REF!</definedName>
    <definedName name="BO028E39D140FF49049FAF8BBBD288FBDC" localSheetId="0" hidden="1">#REF!</definedName>
    <definedName name="BO028E39D140FF49049FAF8BBBD288FBDC" localSheetId="1" hidden="1">#REF!</definedName>
    <definedName name="BO028E39D140FF49049FAF8BBBD288FBDC" localSheetId="12" hidden="1">#REF!</definedName>
    <definedName name="BO028E39D140FF49049FAF8BBBD288FBDC" hidden="1">#REF!</definedName>
    <definedName name="BO0298FD225F294931811B0F63E6435B0F" localSheetId="0" hidden="1">#REF!</definedName>
    <definedName name="BO0298FD225F294931811B0F63E6435B0F" localSheetId="1" hidden="1">#REF!</definedName>
    <definedName name="BO0298FD225F294931811B0F63E6435B0F" localSheetId="12" hidden="1">#REF!</definedName>
    <definedName name="BO0298FD225F294931811B0F63E6435B0F" hidden="1">#REF!</definedName>
    <definedName name="BO02A5060651364F86A67E16B0D01E5044" localSheetId="0" hidden="1">#REF!</definedName>
    <definedName name="BO02A5060651364F86A67E16B0D01E5044" localSheetId="1" hidden="1">#REF!</definedName>
    <definedName name="BO02A5060651364F86A67E16B0D01E5044" localSheetId="12" hidden="1">#REF!</definedName>
    <definedName name="BO02A5060651364F86A67E16B0D01E5044" hidden="1">#REF!</definedName>
    <definedName name="BO02A8FD3A8942468DBAD7F1EDD7F87346" localSheetId="0" hidden="1">#REF!</definedName>
    <definedName name="BO02A8FD3A8942468DBAD7F1EDD7F87346" localSheetId="1" hidden="1">#REF!</definedName>
    <definedName name="BO02A8FD3A8942468DBAD7F1EDD7F87346" localSheetId="12" hidden="1">#REF!</definedName>
    <definedName name="BO02A8FD3A8942468DBAD7F1EDD7F87346" hidden="1">#REF!</definedName>
    <definedName name="BO02B45FA6AADE4C048DCAE919837D312D" hidden="1">#REF!</definedName>
    <definedName name="BO02B4A629B0A64CA08F02737274717F08" localSheetId="0" hidden="1">#REF!</definedName>
    <definedName name="BO02B4A629B0A64CA08F02737274717F08" localSheetId="1" hidden="1">#REF!</definedName>
    <definedName name="BO02B4A629B0A64CA08F02737274717F08" localSheetId="12" hidden="1">#REF!</definedName>
    <definedName name="BO02B4A629B0A64CA08F02737274717F08" hidden="1">#REF!</definedName>
    <definedName name="BO02DC581C85D44A4389CC4C44151E1DB0" localSheetId="0" hidden="1">#REF!</definedName>
    <definedName name="BO02DC581C85D44A4389CC4C44151E1DB0" localSheetId="1" hidden="1">#REF!</definedName>
    <definedName name="BO02DC581C85D44A4389CC4C44151E1DB0" localSheetId="12" hidden="1">#REF!</definedName>
    <definedName name="BO02DC581C85D44A4389CC4C44151E1DB0" hidden="1">#REF!</definedName>
    <definedName name="BO02EDCEDFE10D4AC2A231A3CBE58F7EE5" hidden="1">#REF!</definedName>
    <definedName name="BO0310434ADBE047E4A5F0AD18050F6D5F" hidden="1">#REF!</definedName>
    <definedName name="BO0314764F4C5D42EA9D1F72E84948A9BB" hidden="1">#REF!</definedName>
    <definedName name="BO0316956B2BAC45A481DC8002316172FC" localSheetId="0" hidden="1">#REF!</definedName>
    <definedName name="BO0316956B2BAC45A481DC8002316172FC" localSheetId="1" hidden="1">#REF!</definedName>
    <definedName name="BO0316956B2BAC45A481DC8002316172FC" localSheetId="12" hidden="1">#REF!</definedName>
    <definedName name="BO0316956B2BAC45A481DC8002316172FC" hidden="1">#REF!</definedName>
    <definedName name="BO031CB95051AA419CB611A1C0F7545ED6" localSheetId="12" hidden="1">#REF!</definedName>
    <definedName name="BO031CB95051AA419CB611A1C0F7545ED6" hidden="1">#REF!</definedName>
    <definedName name="BO0328F39573D7436EA381251DD7480737" localSheetId="12" hidden="1">#REF!</definedName>
    <definedName name="BO0328F39573D7436EA381251DD7480737" hidden="1">#REF!</definedName>
    <definedName name="BO0329DF376872482BAF40387242076A6D" localSheetId="12" hidden="1">#REF!</definedName>
    <definedName name="BO0329DF376872482BAF40387242076A6D" hidden="1">#REF!</definedName>
    <definedName name="BO034C1D37DF534343A97C0F61C184324C" localSheetId="12" hidden="1">#REF!</definedName>
    <definedName name="BO034C1D37DF534343A97C0F61C184324C" hidden="1">#REF!</definedName>
    <definedName name="BO036A36663A234B36B1D4EE07A3B64966" localSheetId="12" hidden="1">#REF!</definedName>
    <definedName name="BO036A36663A234B36B1D4EE07A3B64966" hidden="1">#REF!</definedName>
    <definedName name="BO036F67714744474AB1F77029EE79AB51" hidden="1">#REF!</definedName>
    <definedName name="BO03977E62870F485EB06A6C1FDEA877E5" hidden="1">#REF!</definedName>
    <definedName name="BO039A64D8FDDC49A880B52646C73F8551" hidden="1">#REF!</definedName>
    <definedName name="BO03A3D34B8CDB4916966D3B9D7530964C" hidden="1">#REF!</definedName>
    <definedName name="BO03AEAA8135F246B6B78DE44E056257DC" hidden="1">#REF!</definedName>
    <definedName name="BO03B0651779BF413996A5DE334F47529E" localSheetId="12" hidden="1">#REF!</definedName>
    <definedName name="BO03B0651779BF413996A5DE334F47529E" hidden="1">#REF!</definedName>
    <definedName name="BO03D993E14C9345D9A09E5317112E649E" localSheetId="12" hidden="1">#REF!</definedName>
    <definedName name="BO03D993E14C9345D9A09E5317112E649E" hidden="1">#REF!</definedName>
    <definedName name="BO03F1070120594A87AB0062B6EC7563DC" hidden="1">#REF!</definedName>
    <definedName name="BO03FF099F75314586A6835C388F1BF0E1" localSheetId="12" hidden="1">#REF!</definedName>
    <definedName name="BO03FF099F75314586A6835C388F1BF0E1" hidden="1">#REF!</definedName>
    <definedName name="BO0417ED1D7CBF4ED2B28EA719E997CA52" localSheetId="12" hidden="1">#REF!</definedName>
    <definedName name="BO0417ED1D7CBF4ED2B28EA719E997CA52" hidden="1">#REF!</definedName>
    <definedName name="BO041904C037764F3D843C1624A04C02AC" hidden="1">#REF!</definedName>
    <definedName name="BO04411B9C03EF4B029504628119BA38BE" hidden="1">#REF!</definedName>
    <definedName name="BO0441DA88C7F74AE9BFADC1941F5CF686" localSheetId="12" hidden="1">#REF!</definedName>
    <definedName name="BO0441DA88C7F74AE9BFADC1941F5CF686" hidden="1">#REF!</definedName>
    <definedName name="BO04421AD5ACB3481FAC4353D581E82D5A" hidden="1">#REF!</definedName>
    <definedName name="BO044F0637C2AD47F09DFC37A56C115C0E" localSheetId="12" hidden="1">#REF!</definedName>
    <definedName name="BO044F0637C2AD47F09DFC37A56C115C0E" hidden="1">#REF!</definedName>
    <definedName name="BO0468B70DCA464DEB896E51909AE6CC0A" hidden="1">#REF!</definedName>
    <definedName name="BO048A491E9D8F402587ED350C273C7635" localSheetId="12" hidden="1">#REF!</definedName>
    <definedName name="BO048A491E9D8F402587ED350C273C7635" hidden="1">#REF!</definedName>
    <definedName name="BO048C4D3FE93F49AA8198D2880A899608" localSheetId="12" hidden="1">#REF!</definedName>
    <definedName name="BO048C4D3FE93F49AA8198D2880A899608" hidden="1">#REF!</definedName>
    <definedName name="BO049368304C694928BF12E8C39A084E34" localSheetId="0" hidden="1">#REF!</definedName>
    <definedName name="BO049368304C694928BF12E8C39A084E34" localSheetId="1" hidden="1">#REF!</definedName>
    <definedName name="BO049368304C694928BF12E8C39A084E34" localSheetId="12" hidden="1">#REF!</definedName>
    <definedName name="BO049368304C694928BF12E8C39A084E34" hidden="1">#REF!</definedName>
    <definedName name="BO0497D4BA7B1F46C88C265E498D165441" localSheetId="0" hidden="1">#REF!</definedName>
    <definedName name="BO0497D4BA7B1F46C88C265E498D165441" localSheetId="1" hidden="1">#REF!</definedName>
    <definedName name="BO0497D4BA7B1F46C88C265E498D165441" localSheetId="12" hidden="1">#REF!</definedName>
    <definedName name="BO0497D4BA7B1F46C88C265E498D165441" hidden="1">#REF!</definedName>
    <definedName name="BO049DD26879614F4D8D1A8B4DE85A5A00" localSheetId="0" hidden="1">#REF!</definedName>
    <definedName name="BO049DD26879614F4D8D1A8B4DE85A5A00" localSheetId="1" hidden="1">#REF!</definedName>
    <definedName name="BO049DD26879614F4D8D1A8B4DE85A5A00" localSheetId="12" hidden="1">#REF!</definedName>
    <definedName name="BO049DD26879614F4D8D1A8B4DE85A5A00" hidden="1">#REF!</definedName>
    <definedName name="BO04B25781FA1341529AF5AB3CBE3AC2CB" localSheetId="12" hidden="1">#REF!</definedName>
    <definedName name="BO04B25781FA1341529AF5AB3CBE3AC2CB" hidden="1">#REF!</definedName>
    <definedName name="BO04B75EC4531244EA841D17B01F38E684" hidden="1">#REF!</definedName>
    <definedName name="BO04BE305BE627425DA7C2FEF199FBCBA2" hidden="1">#REF!</definedName>
    <definedName name="BO04BF788D29F64A1989788FA25E12E023" localSheetId="12" hidden="1">#REF!</definedName>
    <definedName name="BO04BF788D29F64A1989788FA25E12E023" hidden="1">#REF!</definedName>
    <definedName name="BO04D714BBB7F04DF3900CB84A582E797F" hidden="1">#REF!</definedName>
    <definedName name="BO04E64DD9362740CC9D10E316836F8F67" hidden="1">#REF!</definedName>
    <definedName name="BO051C1091726B452B8D655520FF5EE783" localSheetId="12" hidden="1">#REF!</definedName>
    <definedName name="BO051C1091726B452B8D655520FF5EE783" hidden="1">#REF!</definedName>
    <definedName name="BO053101CB6B5347D1A1EBDB90D6FB228A" localSheetId="12" hidden="1">#REF!</definedName>
    <definedName name="BO053101CB6B5347D1A1EBDB90D6FB228A" hidden="1">#REF!</definedName>
    <definedName name="BO05364567627347FCA1CA8CE5B4A3FB26" hidden="1">#REF!</definedName>
    <definedName name="BO05419C07D7B6466394350974D9D4F877" localSheetId="12" hidden="1">#REF!</definedName>
    <definedName name="BO05419C07D7B6466394350974D9D4F877" hidden="1">#REF!</definedName>
    <definedName name="BO054ED8F6C4F44487ADB29B59982252CC" localSheetId="0" hidden="1">#REF!</definedName>
    <definedName name="BO054ED8F6C4F44487ADB29B59982252CC" localSheetId="1" hidden="1">#REF!</definedName>
    <definedName name="BO054ED8F6C4F44487ADB29B59982252CC" localSheetId="12" hidden="1">#REF!</definedName>
    <definedName name="BO054ED8F6C4F44487ADB29B59982252CC" hidden="1">#REF!</definedName>
    <definedName name="BO0556F300631C480EA6B463850051DA74" hidden="1">#REF!</definedName>
    <definedName name="BO055E5CFDB95646998EC626861A0C2B73" localSheetId="0" hidden="1">#REF!</definedName>
    <definedName name="BO055E5CFDB95646998EC626861A0C2B73" localSheetId="1" hidden="1">#REF!</definedName>
    <definedName name="BO055E5CFDB95646998EC626861A0C2B73" localSheetId="12" hidden="1">#REF!</definedName>
    <definedName name="BO055E5CFDB95646998EC626861A0C2B73" hidden="1">#REF!</definedName>
    <definedName name="BO05825FB84EB24E3B83FF5DCC93F10D81" localSheetId="0" hidden="1">#REF!</definedName>
    <definedName name="BO05825FB84EB24E3B83FF5DCC93F10D81" localSheetId="1" hidden="1">#REF!</definedName>
    <definedName name="BO05825FB84EB24E3B83FF5DCC93F10D81" localSheetId="12" hidden="1">#REF!</definedName>
    <definedName name="BO05825FB84EB24E3B83FF5DCC93F10D81" hidden="1">#REF!</definedName>
    <definedName name="BO05995E7AB6704082ADAB4A0B58C5CEEF" localSheetId="12" hidden="1">#REF!</definedName>
    <definedName name="BO05995E7AB6704082ADAB4A0B58C5CEEF" hidden="1">#REF!</definedName>
    <definedName name="BO05A3F61282EC43B3B97A691A40F7C450" localSheetId="12" hidden="1">#REF!</definedName>
    <definedName name="BO05A3F61282EC43B3B97A691A40F7C450" hidden="1">#REF!</definedName>
    <definedName name="BO05C2DB77C7B947E98528927DCA453F7F" localSheetId="12" hidden="1">#REF!</definedName>
    <definedName name="BO05C2DB77C7B947E98528927DCA453F7F" hidden="1">#REF!</definedName>
    <definedName name="BO05CDD744762749858557A0B082E5E0CC" localSheetId="12" hidden="1">#REF!</definedName>
    <definedName name="BO05CDD744762749858557A0B082E5E0CC" hidden="1">#REF!</definedName>
    <definedName name="BO05D7BFBA926C4BEA996341E2927DBF40" hidden="1">#REF!</definedName>
    <definedName name="BO05E365F7C10B4BA4BB1703328868651A" hidden="1">#REF!</definedName>
    <definedName name="BO05E40BCD1D3C46B9A30A4697F9797A57" hidden="1">#REF!</definedName>
    <definedName name="BO060F8C52B3094EAC877EBE571B0DF8B1" localSheetId="12" hidden="1">#REF!</definedName>
    <definedName name="BO060F8C52B3094EAC877EBE571B0DF8B1" hidden="1">#REF!</definedName>
    <definedName name="BO062524A44C3C4563B104F4101474D932" hidden="1">#REF!</definedName>
    <definedName name="BO0625991EB72E4657A577E0A4DF41E2A5" hidden="1">#REF!</definedName>
    <definedName name="BO0628130A34F34472B8E9063AF8F9AFC3" localSheetId="12" hidden="1">#REF!</definedName>
    <definedName name="BO0628130A34F34472B8E9063AF8F9AFC3" hidden="1">#REF!</definedName>
    <definedName name="BO06444E01A6B34207B4CD327BA584CFFF" localSheetId="12" hidden="1">#REF!</definedName>
    <definedName name="BO06444E01A6B34207B4CD327BA584CFFF" hidden="1">#REF!</definedName>
    <definedName name="BO065127342F5E49D488919F425C845667" localSheetId="12" hidden="1">#REF!</definedName>
    <definedName name="BO065127342F5E49D488919F425C845667" hidden="1">#REF!</definedName>
    <definedName name="BO0661E126B4BF4E8EACCA3FBD6C2C87CF" localSheetId="12" hidden="1">#REF!</definedName>
    <definedName name="BO0661E126B4BF4E8EACCA3FBD6C2C87CF" hidden="1">#REF!</definedName>
    <definedName name="BO06680EA4F77447F799C43FA166DF7162" hidden="1">#REF!</definedName>
    <definedName name="BO066A4C1DA23B49DFACCCAF1FA429A2B9" hidden="1">#REF!</definedName>
    <definedName name="BO0670AF263C42445F9ACE8605F789AEE5" hidden="1">#REF!</definedName>
    <definedName name="BO06760500AD0C4142A407DB3927CE2BAE" localSheetId="12" hidden="1">#REF!</definedName>
    <definedName name="BO06760500AD0C4142A407DB3927CE2BAE" hidden="1">#REF!</definedName>
    <definedName name="BO06857A035FAF4289957CDE75EB967671" localSheetId="12" hidden="1">#REF!</definedName>
    <definedName name="BO06857A035FAF4289957CDE75EB967671" hidden="1">#REF!</definedName>
    <definedName name="BO068ED56E4F9942A496A1732FE7C6436F" hidden="1">#REF!</definedName>
    <definedName name="BO069278A1412F47DE85C43EB68CAF717F" localSheetId="12" hidden="1">#REF!</definedName>
    <definedName name="BO069278A1412F47DE85C43EB68CAF717F" hidden="1">#REF!</definedName>
    <definedName name="BO069D95D7128C4CDBB80B0FA7654B69D1" hidden="1">#REF!</definedName>
    <definedName name="BO069FFAF6E0F24557A494D9ED7F76D822" hidden="1">#REF!</definedName>
    <definedName name="BO06A1D57108984BD8BFF93A7198192A58" localSheetId="12" hidden="1">#REF!</definedName>
    <definedName name="BO06A1D57108984BD8BFF93A7198192A58" hidden="1">#REF!</definedName>
    <definedName name="BO06B55AE9F1974782A547E2592A91DC44" localSheetId="12" hidden="1">#REF!</definedName>
    <definedName name="BO06B55AE9F1974782A547E2592A91DC44" hidden="1">#REF!</definedName>
    <definedName name="BO06CDADE6119F4877A0512DB59C5C94BF" localSheetId="12" hidden="1">#REF!</definedName>
    <definedName name="BO06CDADE6119F4877A0512DB59C5C94BF" hidden="1">#REF!</definedName>
    <definedName name="BO06E32C35EADD426283277A6F4767C6B0" localSheetId="12" hidden="1">#REF!</definedName>
    <definedName name="BO06E32C35EADD426283277A6F4767C6B0" hidden="1">#REF!</definedName>
    <definedName name="BO06F7275DF23345599284D3C4A571E0B7" localSheetId="0" hidden="1">#REF!</definedName>
    <definedName name="BO06F7275DF23345599284D3C4A571E0B7" localSheetId="1" hidden="1">#REF!</definedName>
    <definedName name="BO06F7275DF23345599284D3C4A571E0B7" localSheetId="12" hidden="1">#REF!</definedName>
    <definedName name="BO06F7275DF23345599284D3C4A571E0B7" hidden="1">#REF!</definedName>
    <definedName name="BO06F84B2E93AF42B79BEE7ACF7916F30F" hidden="1">#REF!</definedName>
    <definedName name="BO072E9D4BFB3B48A99E31E6E0F4FF1CFC" hidden="1">#REF!</definedName>
    <definedName name="BO0748F9E9364A44AAB45528629279E47E" localSheetId="0" hidden="1">#REF!</definedName>
    <definedName name="BO0748F9E9364A44AAB45528629279E47E" localSheetId="1" hidden="1">#REF!</definedName>
    <definedName name="BO0748F9E9364A44AAB45528629279E47E" localSheetId="12" hidden="1">#REF!</definedName>
    <definedName name="BO0748F9E9364A44AAB45528629279E47E" hidden="1">#REF!</definedName>
    <definedName name="BO0757CF0ECADF45B9B3960183597987D1" hidden="1">#REF!</definedName>
    <definedName name="BO076D271E53024E82B0564BC6E6B8C52B" localSheetId="0" hidden="1">#REF!</definedName>
    <definedName name="BO076D271E53024E82B0564BC6E6B8C52B" localSheetId="1" hidden="1">#REF!</definedName>
    <definedName name="BO076D271E53024E82B0564BC6E6B8C52B" localSheetId="12" hidden="1">#REF!</definedName>
    <definedName name="BO076D271E53024E82B0564BC6E6B8C52B" hidden="1">#REF!</definedName>
    <definedName name="BO07720AA381684C1982634DF097D5658D" localSheetId="12" hidden="1">#REF!</definedName>
    <definedName name="BO07720AA381684C1982634DF097D5658D" hidden="1">#REF!</definedName>
    <definedName name="BO0777C7463E304517B7CBFBC815B79B02" hidden="1">#REF!</definedName>
    <definedName name="BO0789E5305658448CB66B462D6CE4F4BA" localSheetId="12" hidden="1">#REF!</definedName>
    <definedName name="BO0789E5305658448CB66B462D6CE4F4BA" hidden="1">#REF!</definedName>
    <definedName name="BO07A8CDC0A3CF441BAAE2615CC7E6C67A" hidden="1">#REF!</definedName>
    <definedName name="BO07B5E13CAA4346C2B80A18CCB51064C0" localSheetId="12" hidden="1">#REF!</definedName>
    <definedName name="BO07B5E13CAA4346C2B80A18CCB51064C0" hidden="1">#REF!</definedName>
    <definedName name="BO07BC23E784F941FAADD17157A1CB33AD" localSheetId="12" hidden="1">#REF!</definedName>
    <definedName name="BO07BC23E784F941FAADD17157A1CB33AD" hidden="1">#REF!</definedName>
    <definedName name="BO07BEF03937C14F1F82EB8B092E03BDC0" localSheetId="12" hidden="1">#REF!</definedName>
    <definedName name="BO07BEF03937C14F1F82EB8B092E03BDC0" hidden="1">#REF!</definedName>
    <definedName name="BO07CB7ABA9AC54540B9F268B3B8AD172C" hidden="1">#REF!</definedName>
    <definedName name="BO07CF77C24A4B44DDB08669A0C267D9E2" localSheetId="12" hidden="1">#REF!</definedName>
    <definedName name="BO07CF77C24A4B44DDB08669A0C267D9E2" hidden="1">#REF!</definedName>
    <definedName name="BO07DA355DE5DC4B13B806344DD774A4B4" hidden="1">#REF!</definedName>
    <definedName name="BO080FC624DC7D4EC58A73B6445EFE83D5" localSheetId="12" hidden="1">#REF!</definedName>
    <definedName name="BO080FC624DC7D4EC58A73B6445EFE83D5" hidden="1">#REF!</definedName>
    <definedName name="BO08108BE3901A43B4BB727284F0DE1350" localSheetId="12" hidden="1">#REF!</definedName>
    <definedName name="BO08108BE3901A43B4BB727284F0DE1350" hidden="1">#REF!</definedName>
    <definedName name="BO0813779BF7A441E4B829B7EE15E1F5B1" localSheetId="12" hidden="1">#REF!</definedName>
    <definedName name="BO0813779BF7A441E4B829B7EE15E1F5B1" hidden="1">#REF!</definedName>
    <definedName name="BO082937E7E8384EE39F50885F11A99C90" localSheetId="12" hidden="1">#REF!</definedName>
    <definedName name="BO082937E7E8384EE39F50885F11A99C90" hidden="1">#REF!</definedName>
    <definedName name="BO08675A85626246288A2D9C5FCE88641E" hidden="1">#REF!</definedName>
    <definedName name="BO0880E86E8DAA4FBE98CCD8F4F1DAC7F6" localSheetId="12" hidden="1">#REF!</definedName>
    <definedName name="BO0880E86E8DAA4FBE98CCD8F4F1DAC7F6" hidden="1">#REF!</definedName>
    <definedName name="BO08B225E9BF8A41A8B4A0D670AAFC1E69" hidden="1">#REF!</definedName>
    <definedName name="BO08C0B8997F0C4C86BD4457E57CD5A310" hidden="1">#REF!</definedName>
    <definedName name="BO08C624A094B64DA8B640575212B5C126" localSheetId="12" hidden="1">#REF!</definedName>
    <definedName name="BO08C624A094B64DA8B640575212B5C126" hidden="1">#REF!</definedName>
    <definedName name="BO08CEA8CEF6B74CF1973592DF7B11817A" hidden="1">#REF!</definedName>
    <definedName name="BO08D9E70F5D7D4899B7F098067EC1CF0D" localSheetId="12" hidden="1">#REF!</definedName>
    <definedName name="BO08D9E70F5D7D4899B7F098067EC1CF0D" hidden="1">#REF!</definedName>
    <definedName name="BO08DB01CDE2CD4C38AEBBE72539089923" localSheetId="12" hidden="1">#REF!</definedName>
    <definedName name="BO08DB01CDE2CD4C38AEBBE72539089923" hidden="1">#REF!</definedName>
    <definedName name="BO08E8A4D0D99A45F4AB50AB8CCC759E80" localSheetId="12" hidden="1">#REF!</definedName>
    <definedName name="BO08E8A4D0D99A45F4AB50AB8CCC759E80" hidden="1">#REF!</definedName>
    <definedName name="BO08EF964A3F544A6A9831BD58A1BDB761" localSheetId="12" hidden="1">#REF!</definedName>
    <definedName name="BO08EF964A3F544A6A9831BD58A1BDB761" hidden="1">#REF!</definedName>
    <definedName name="BO08F1FCFB0DC54FFDAB14A30F80F47C43" hidden="1">#REF!</definedName>
    <definedName name="BO0903D2D3A4AC4D208D66680ACCFC17BD" hidden="1">#REF!</definedName>
    <definedName name="BO09400289551E4CF0B83BB913BE045720" hidden="1">#REF!</definedName>
    <definedName name="BO094B22A2B81E4A909F1E33DDC80B47F0" localSheetId="12" hidden="1">#REF!</definedName>
    <definedName name="BO094B22A2B81E4A909F1E33DDC80B47F0" hidden="1">#REF!</definedName>
    <definedName name="BO096A288CD2B241D3B6E5D99F7CC46080" localSheetId="12" hidden="1">#REF!</definedName>
    <definedName name="BO096A288CD2B241D3B6E5D99F7CC46080" hidden="1">#REF!</definedName>
    <definedName name="BO096CE2A90C4A41B5B366879C41DFCDAA" localSheetId="12" hidden="1">#REF!</definedName>
    <definedName name="BO096CE2A90C4A41B5B366879C41DFCDAA" hidden="1">#REF!</definedName>
    <definedName name="BO0973353AECB245E5A9E7CB101539D7B9" hidden="1">#REF!</definedName>
    <definedName name="BO097FA591C7F24B78A7B81D10C92CD657" localSheetId="12" hidden="1">#REF!</definedName>
    <definedName name="BO097FA591C7F24B78A7B81D10C92CD657" hidden="1">#REF!</definedName>
    <definedName name="BO09858E7F51104BCE9A132E93A02FD9A5" localSheetId="12" hidden="1">#REF!</definedName>
    <definedName name="BO09858E7F51104BCE9A132E93A02FD9A5" hidden="1">#REF!</definedName>
    <definedName name="BO0987A8D37A4C454297D5EE0C1416C72B" hidden="1">#REF!</definedName>
    <definedName name="BO098886531A7840E2991AED7761D2C8C3" hidden="1">#REF!</definedName>
    <definedName name="BO099F887F9C5F4068BA6B8F1084394257" localSheetId="12" hidden="1">#REF!</definedName>
    <definedName name="BO099F887F9C5F4068BA6B8F1084394257" hidden="1">#REF!</definedName>
    <definedName name="BO09A92B216FCC406388E7D75F758060D5" hidden="1">#REF!</definedName>
    <definedName name="BO09B01FBE487D42169A0B01DC62FE7DDC" localSheetId="12" hidden="1">#REF!</definedName>
    <definedName name="BO09B01FBE487D42169A0B01DC62FE7DDC" hidden="1">#REF!</definedName>
    <definedName name="BO09B1C52A1D8443609A270B3D7E126A13" localSheetId="12" hidden="1">#REF!</definedName>
    <definedName name="BO09B1C52A1D8443609A270B3D7E126A13" hidden="1">#REF!</definedName>
    <definedName name="BO09C22B1D529145609DEC624CE7B07293" localSheetId="0" hidden="1">#REF!</definedName>
    <definedName name="BO09C22B1D529145609DEC624CE7B07293" localSheetId="1" hidden="1">#REF!</definedName>
    <definedName name="BO09C22B1D529145609DEC624CE7B07293" localSheetId="12" hidden="1">#REF!</definedName>
    <definedName name="BO09C22B1D529145609DEC624CE7B07293" hidden="1">#REF!</definedName>
    <definedName name="BO09C3E790E8D9462BAE7754E47C08E4E9" localSheetId="12" hidden="1">#REF!</definedName>
    <definedName name="BO09C3E790E8D9462BAE7754E47C08E4E9" hidden="1">#REF!</definedName>
    <definedName name="BO09D2135A97CF4588B42BF527E4D09C55" hidden="1">#REF!</definedName>
    <definedName name="BO09D401756279444FB19C8C325604ED43" hidden="1">#REF!</definedName>
    <definedName name="BO09F9926728774B699D17E2EB79FE2047" localSheetId="0" hidden="1">#REF!</definedName>
    <definedName name="BO09F9926728774B699D17E2EB79FE2047" localSheetId="1" hidden="1">#REF!</definedName>
    <definedName name="BO09F9926728774B699D17E2EB79FE2047" localSheetId="12" hidden="1">#REF!</definedName>
    <definedName name="BO09F9926728774B699D17E2EB79FE2047" hidden="1">#REF!</definedName>
    <definedName name="BO09FB4DFBEE664BB5A9A0F935EDAE0910" localSheetId="0" hidden="1">#REF!</definedName>
    <definedName name="BO09FB4DFBEE664BB5A9A0F935EDAE0910" localSheetId="1" hidden="1">#REF!</definedName>
    <definedName name="BO09FB4DFBEE664BB5A9A0F935EDAE0910" localSheetId="12" hidden="1">#REF!</definedName>
    <definedName name="BO09FB4DFBEE664BB5A9A0F935EDAE0910" hidden="1">#REF!</definedName>
    <definedName name="BO0A23B7D284D446FE9C1DD53288BD27DE" localSheetId="0" hidden="1">#REF!</definedName>
    <definedName name="BO0A23B7D284D446FE9C1DD53288BD27DE" localSheetId="1" hidden="1">#REF!</definedName>
    <definedName name="BO0A23B7D284D446FE9C1DD53288BD27DE" localSheetId="12" hidden="1">#REF!</definedName>
    <definedName name="BO0A23B7D284D446FE9C1DD53288BD27DE" hidden="1">#REF!</definedName>
    <definedName name="BO0A26688140CC479E85A39F5B4D96731B" hidden="1">#REF!</definedName>
    <definedName name="BO0A32B6AC654D44CDBB9B2636FFAA73B0" hidden="1">#REF!</definedName>
    <definedName name="BO0A60F033F2924CC68F7477FB671B2584" hidden="1">#REF!</definedName>
    <definedName name="BO0A692014A9F34BC5A0E9C318C9192144" localSheetId="12" hidden="1">#REF!</definedName>
    <definedName name="BO0A692014A9F34BC5A0E9C318C9192144" hidden="1">#REF!</definedName>
    <definedName name="BO0A6D31301EBA402CA4AFD772113DF1FA" hidden="1">#REF!</definedName>
    <definedName name="BO0A748E0D694E4A95BE1F938C385817CA" localSheetId="12" hidden="1">#REF!</definedName>
    <definedName name="BO0A748E0D694E4A95BE1F938C385817CA" hidden="1">#REF!</definedName>
    <definedName name="BO0A7575E7F6E74826988292EB5B4093AE" localSheetId="12" hidden="1">#REF!</definedName>
    <definedName name="BO0A7575E7F6E74826988292EB5B4093AE" hidden="1">#REF!</definedName>
    <definedName name="BO0A920544EB81456B85FAC9B67A3FF171" localSheetId="12" hidden="1">#REF!</definedName>
    <definedName name="BO0A920544EB81456B85FAC9B67A3FF171" hidden="1">#REF!</definedName>
    <definedName name="BO0A9E68CC5A7043BB960BEADB03EBE2E9" hidden="1">#REF!</definedName>
    <definedName name="BO0AA1A74152C84E97A93B0166215E6148" hidden="1">#REF!</definedName>
    <definedName name="BO0AA2FDCFA64447DF8256CCDAAF790D83" localSheetId="12" hidden="1">#REF!</definedName>
    <definedName name="BO0AA2FDCFA64447DF8256CCDAAF790D83" hidden="1">#REF!</definedName>
    <definedName name="BO0AAD29D46ECD4A74B1A519EEC09B7712" hidden="1">#REF!</definedName>
    <definedName name="BO0AAFC0DF972C4902B8D8F14ADF55A818" hidden="1">#REF!</definedName>
    <definedName name="BO0AB2BAACBF594870B22CA7819C14CABA" localSheetId="12" hidden="1">#REF!</definedName>
    <definedName name="BO0AB2BAACBF594870B22CA7819C14CABA" hidden="1">#REF!</definedName>
    <definedName name="BO0AB3771B806B45068A9904218B7C5228" localSheetId="12" hidden="1">#REF!</definedName>
    <definedName name="BO0AB3771B806B45068A9904218B7C5228" hidden="1">#REF!</definedName>
    <definedName name="BO0ADF9A38BBB74FA484953A9E1DBDB5E6" localSheetId="12" hidden="1">#REF!</definedName>
    <definedName name="BO0ADF9A38BBB74FA484953A9E1DBDB5E6" hidden="1">#REF!</definedName>
    <definedName name="BO0AE3BB74CA744F94A22F4DF3A34121FC" hidden="1">#REF!</definedName>
    <definedName name="BO0AE560EC229F4837AAC8130E0FC6643F" localSheetId="12" hidden="1">#REF!</definedName>
    <definedName name="BO0AE560EC229F4837AAC8130E0FC6643F" hidden="1">#REF!</definedName>
    <definedName name="BO0AED5766F290418EA468FBD50205C876" hidden="1">#REF!</definedName>
    <definedName name="BO0AF1D3719BCC455AA423A32958FD52DE" hidden="1">#REF!</definedName>
    <definedName name="BO0AF400996B154884A98D817AD5C8B0E2" hidden="1">#REF!</definedName>
    <definedName name="BO0AFF424C36204448B856F7E76F89ACE1" hidden="1">#REF!</definedName>
    <definedName name="BO0B15AAC55B6F4E83950274F89A679C15" localSheetId="0" hidden="1">#REF!</definedName>
    <definedName name="BO0B15AAC55B6F4E83950274F89A679C15" localSheetId="1" hidden="1">#REF!</definedName>
    <definedName name="BO0B15AAC55B6F4E83950274F89A679C15" localSheetId="12" hidden="1">#REF!</definedName>
    <definedName name="BO0B15AAC55B6F4E83950274F89A679C15" hidden="1">#REF!</definedName>
    <definedName name="BO0B2915A5CD7547679E86A924C22B6E1E" hidden="1">#REF!</definedName>
    <definedName name="BO0B350E1C3CF3474682956773D7FA86BE" hidden="1">#REF!</definedName>
    <definedName name="BO0B4162F0BA614929BBA6B308050817A0" localSheetId="0" hidden="1">#REF!</definedName>
    <definedName name="BO0B4162F0BA614929BBA6B308050817A0" localSheetId="1" hidden="1">#REF!</definedName>
    <definedName name="BO0B4162F0BA614929BBA6B308050817A0" localSheetId="12" hidden="1">#REF!</definedName>
    <definedName name="BO0B4162F0BA614929BBA6B308050817A0" hidden="1">#REF!</definedName>
    <definedName name="BO0B417597CBF74CC483AEBD408A5D6361" localSheetId="0" hidden="1">#REF!</definedName>
    <definedName name="BO0B417597CBF74CC483AEBD408A5D6361" localSheetId="1" hidden="1">#REF!</definedName>
    <definedName name="BO0B417597CBF74CC483AEBD408A5D6361" localSheetId="12" hidden="1">#REF!</definedName>
    <definedName name="BO0B417597CBF74CC483AEBD408A5D6361" hidden="1">#REF!</definedName>
    <definedName name="BO0B4C25BF3EE541BABF6D7C3DFF218BFE" hidden="1">#REF!</definedName>
    <definedName name="BO0B77B5296AD7452A84BBA0611ADF01A7" hidden="1">#REF!</definedName>
    <definedName name="BO0B799600F21B407FAD75621D5B997825" hidden="1">#REF!</definedName>
    <definedName name="BO0BAA9F17511F4BA28D51F58A0C77E99A" hidden="1">#REF!</definedName>
    <definedName name="BO0BB9C7D9B7924A759172EB280C1A3056" hidden="1">#REF!</definedName>
    <definedName name="BO0BBF1A7A0878418D95B9CAE48927AE44" localSheetId="12" hidden="1">#REF!</definedName>
    <definedName name="BO0BBF1A7A0878418D95B9CAE48927AE44" hidden="1">#REF!</definedName>
    <definedName name="BO0BD0AEE8541F48F3B1E2E1BA54D1700B" localSheetId="12" hidden="1">#REF!</definedName>
    <definedName name="BO0BD0AEE8541F48F3B1E2E1BA54D1700B" hidden="1">#REF!</definedName>
    <definedName name="BO0BE3A585969F49B1B1C585B4CB0CDC8D" localSheetId="12" hidden="1">#REF!</definedName>
    <definedName name="BO0BE3A585969F49B1B1C585B4CB0CDC8D" hidden="1">#REF!</definedName>
    <definedName name="BO0BE95B3C4C274F49B67AA10EF360BE54" localSheetId="12" hidden="1">#REF!</definedName>
    <definedName name="BO0BE95B3C4C274F49B67AA10EF360BE54" hidden="1">#REF!</definedName>
    <definedName name="BO0BF454E88EF74B48803129AEC45ADD55" hidden="1">#REF!</definedName>
    <definedName name="BO0BF54ECC1B91414CA99737DFFBC96540" hidden="1">#REF!</definedName>
    <definedName name="BO0C00665F68114FC08E6F90C337B79243" localSheetId="12" hidden="1">#REF!</definedName>
    <definedName name="BO0C00665F68114FC08E6F90C337B79243" hidden="1">#REF!</definedName>
    <definedName name="BO0C04366928374EDCB515F848C6813152" hidden="1">#REF!</definedName>
    <definedName name="BO0C0A2392D627480DAAA517D2036A1F89" localSheetId="12" hidden="1">#REF!</definedName>
    <definedName name="BO0C0A2392D627480DAAA517D2036A1F89" hidden="1">#REF!</definedName>
    <definedName name="BO0C1588B296D24080A5CF6ADCD90CC710" localSheetId="12" hidden="1">#REF!</definedName>
    <definedName name="BO0C1588B296D24080A5CF6ADCD90CC710" hidden="1">#REF!</definedName>
    <definedName name="BO0C17E817C2D144F2834C6BD18FADD8FA" localSheetId="12" hidden="1">#REF!</definedName>
    <definedName name="BO0C17E817C2D144F2834C6BD18FADD8FA" hidden="1">#REF!</definedName>
    <definedName name="BO0C38F2CF945940E5A5FE470897C4E1BF" localSheetId="12" hidden="1">#REF!</definedName>
    <definedName name="BO0C38F2CF945940E5A5FE470897C4E1BF" hidden="1">#REF!</definedName>
    <definedName name="BO0C47F1EFD66949C894B83296C952B213" hidden="1">#REF!</definedName>
    <definedName name="BO0C5AC168B74E4DC5B44FC5C62A5781B6" localSheetId="12" hidden="1">#REF!</definedName>
    <definedName name="BO0C5AC168B74E4DC5B44FC5C62A5781B6" hidden="1">#REF!</definedName>
    <definedName name="BO0C682FC5412C40CB8E66A95C573D3EDD" hidden="1">#REF!</definedName>
    <definedName name="BO0C6E3F00004541F98642D415C462327D" localSheetId="12" hidden="1">#REF!</definedName>
    <definedName name="BO0C6E3F00004541F98642D415C462327D" hidden="1">#REF!</definedName>
    <definedName name="BO0C6EB03FCF5943CFBD625011881D07ED" localSheetId="12" hidden="1">#REF!</definedName>
    <definedName name="BO0C6EB03FCF5943CFBD625011881D07ED" hidden="1">#REF!</definedName>
    <definedName name="BO0C7282636F7C4F2887993571F995D137" localSheetId="12" hidden="1">#REF!</definedName>
    <definedName name="BO0C7282636F7C4F2887993571F995D137" hidden="1">#REF!</definedName>
    <definedName name="BO0C810AA895444AD0BB032874CD9CA293" hidden="1">#REF!</definedName>
    <definedName name="BO0C8471AFC6804FFFA3591B15EACBD181" localSheetId="12" hidden="1">#REF!</definedName>
    <definedName name="BO0C8471AFC6804FFFA3591B15EACBD181" hidden="1">#REF!</definedName>
    <definedName name="BO0C8517565CE449748D03306C29DCE056" localSheetId="12" hidden="1">#REF!</definedName>
    <definedName name="BO0C8517565CE449748D03306C29DCE056" hidden="1">#REF!</definedName>
    <definedName name="BO0CD122B513B74229B1D51F8E728EC17C" localSheetId="0" hidden="1">#REF!</definedName>
    <definedName name="BO0CD122B513B74229B1D51F8E728EC17C" localSheetId="1" hidden="1">#REF!</definedName>
    <definedName name="BO0CD122B513B74229B1D51F8E728EC17C" localSheetId="12" hidden="1">#REF!</definedName>
    <definedName name="BO0CD122B513B74229B1D51F8E728EC17C" hidden="1">#REF!</definedName>
    <definedName name="BO0CE33488C0A54C0F8DD310C6DAAD5047" hidden="1">#REF!</definedName>
    <definedName name="BO0CFA6370884047D781BA7E539B6DE0F8" hidden="1">#REF!</definedName>
    <definedName name="BO0D0885D874E64D488FF822FF769A04BA" hidden="1">#REF!</definedName>
    <definedName name="BO0D1171CA4E83447CBBFB38FF514A00EB" hidden="1">#REF!</definedName>
    <definedName name="BO0D12A207895945AF91F604B363C11B8D" localSheetId="0" hidden="1">#REF!</definedName>
    <definedName name="BO0D12A207895945AF91F604B363C11B8D" localSheetId="1" hidden="1">#REF!</definedName>
    <definedName name="BO0D12A207895945AF91F604B363C11B8D" localSheetId="12" hidden="1">#REF!</definedName>
    <definedName name="BO0D12A207895945AF91F604B363C11B8D" hidden="1">#REF!</definedName>
    <definedName name="BO0D2433943B3E48368AB07223E9910CAE" localSheetId="0" hidden="1">#REF!</definedName>
    <definedName name="BO0D2433943B3E48368AB07223E9910CAE" localSheetId="1" hidden="1">#REF!</definedName>
    <definedName name="BO0D2433943B3E48368AB07223E9910CAE" localSheetId="12" hidden="1">#REF!</definedName>
    <definedName name="BO0D2433943B3E48368AB07223E9910CAE" hidden="1">#REF!</definedName>
    <definedName name="BO0D2C66BD3B2A47E9A03737A81D4255AF" hidden="1">#REF!</definedName>
    <definedName name="BO0D3B883DBEC7423D8D6BB9751EAA4632" hidden="1">#REF!</definedName>
    <definedName name="BO0D433F8DB1E648C5BE62989780E9E6E7" localSheetId="12" hidden="1">#REF!</definedName>
    <definedName name="BO0D433F8DB1E648C5BE62989780E9E6E7" hidden="1">#REF!</definedName>
    <definedName name="BO0D5DE5C5C65345BA8072D9DE42B13845" hidden="1">#REF!</definedName>
    <definedName name="BO0D6139AA4DE64478A9DFB6305BBA4B1F" hidden="1">#REF!</definedName>
    <definedName name="BO0D75094176B84C4887901A09EF434B93" hidden="1">#REF!</definedName>
    <definedName name="BO0D8012E44B8345678130C08C96324DA3" localSheetId="12" hidden="1">#REF!</definedName>
    <definedName name="BO0D8012E44B8345678130C08C96324DA3" hidden="1">#REF!</definedName>
    <definedName name="BO0D85A3ADC8614F02A05CFEC7007DD5F0" hidden="1">#REF!</definedName>
    <definedName name="BO0D8BA2F600A945BF86F3792D70670A12" localSheetId="12" hidden="1">#REF!</definedName>
    <definedName name="BO0D8BA2F600A945BF86F3792D70670A12" hidden="1">#REF!</definedName>
    <definedName name="BO0D95BE2323944543B198A1E5AD9E727B" localSheetId="12" hidden="1">#REF!</definedName>
    <definedName name="BO0D95BE2323944543B198A1E5AD9E727B" hidden="1">#REF!</definedName>
    <definedName name="BO0DA1A11034A84E7E82B04D9C814FEE12" hidden="1">#REF!</definedName>
    <definedName name="BO0DBD8E3011484F65BB422F97E0DD5E0F" localSheetId="12" hidden="1">#REF!</definedName>
    <definedName name="BO0DBD8E3011484F65BB422F97E0DD5E0F" hidden="1">#REF!</definedName>
    <definedName name="BO0DCC56FC632247BBB9075437D1DA9F49" localSheetId="12" hidden="1">#REF!</definedName>
    <definedName name="BO0DCC56FC632247BBB9075437D1DA9F49" hidden="1">#REF!</definedName>
    <definedName name="BO0DE2162A0DD5431B976DE1FE86CABB61" hidden="1">#REF!</definedName>
    <definedName name="BO0DE5B032BD554D358472765883129529" localSheetId="12" hidden="1">#REF!</definedName>
    <definedName name="BO0DE5B032BD554D358472765883129529" hidden="1">#REF!</definedName>
    <definedName name="BO0DEE62251EE3431BA1CFEE75DE054F7D" hidden="1">#REF!</definedName>
    <definedName name="BO0DEFFF53638E47B7BD9B6541FF332A8D" hidden="1">#REF!</definedName>
    <definedName name="BO0DF53BCEFF7B4846999D4811F5D2AEFE" hidden="1">#REF!</definedName>
    <definedName name="BO0DFE2B2A71CA47C88A9CD3DA026363B1" hidden="1">#REF!</definedName>
    <definedName name="BO0E0DCCA8662A4B7D9624048C956E2349" localSheetId="12" hidden="1">#REF!</definedName>
    <definedName name="BO0E0DCCA8662A4B7D9624048C956E2349" hidden="1">#REF!</definedName>
    <definedName name="BO0E1DDD3522754DDC8A2031EAAEF606DD" hidden="1">#REF!</definedName>
    <definedName name="BO0E1E2F80FC8D4C0DB3564683D16EEFC1" localSheetId="12" hidden="1">#REF!</definedName>
    <definedName name="BO0E1E2F80FC8D4C0DB3564683D16EEFC1" hidden="1">#REF!</definedName>
    <definedName name="BO0E27F1CD072948F29AECF05EFC4A7578" hidden="1">#REF!</definedName>
    <definedName name="BO0E3744B5B95B4593842CB858CD9C693E" localSheetId="0" hidden="1">#REF!</definedName>
    <definedName name="BO0E3744B5B95B4593842CB858CD9C693E" localSheetId="1" hidden="1">#REF!</definedName>
    <definedName name="BO0E3744B5B95B4593842CB858CD9C693E" localSheetId="12" hidden="1">#REF!</definedName>
    <definedName name="BO0E3744B5B95B4593842CB858CD9C693E" hidden="1">#REF!</definedName>
    <definedName name="BO0E430A5E4F144A208D9D5B3C20B5D29F" hidden="1">#REF!</definedName>
    <definedName name="BO0E92C76E22454378A2ADA4C84B066AE2" localSheetId="0" hidden="1">#REF!</definedName>
    <definedName name="BO0E92C76E22454378A2ADA4C84B066AE2" localSheetId="1" hidden="1">#REF!</definedName>
    <definedName name="BO0E92C76E22454378A2ADA4C84B066AE2" localSheetId="12" hidden="1">#REF!</definedName>
    <definedName name="BO0E92C76E22454378A2ADA4C84B066AE2" hidden="1">#REF!</definedName>
    <definedName name="BO0E95F4D81CCD49788BFD31E660E08DEA" hidden="1">#REF!</definedName>
    <definedName name="BO0EBF7920EE1540FE9C216E0BC226AC65" hidden="1">#REF!</definedName>
    <definedName name="BO0ED34E55770945A08E026206F28AABA2" hidden="1">#REF!</definedName>
    <definedName name="BO0ED3A526643C438EAB31E6145C4E45A0" hidden="1">#REF!</definedName>
    <definedName name="BO0ED883B059E145E7AD618EAA4D4C0021" localSheetId="0" hidden="1">#REF!</definedName>
    <definedName name="BO0ED883B059E145E7AD618EAA4D4C0021" localSheetId="1" hidden="1">#REF!</definedName>
    <definedName name="BO0ED883B059E145E7AD618EAA4D4C0021" localSheetId="12" hidden="1">#REF!</definedName>
    <definedName name="BO0ED883B059E145E7AD618EAA4D4C0021" hidden="1">#REF!</definedName>
    <definedName name="BO0EF0E1F710E14D64B0318AE457F6C85A" hidden="1">#REF!</definedName>
    <definedName name="BO0EFE864F0335421B9CA21E51583EA657" localSheetId="0" hidden="1">#REF!</definedName>
    <definedName name="BO0EFE864F0335421B9CA21E51583EA657" localSheetId="1" hidden="1">#REF!</definedName>
    <definedName name="BO0EFE864F0335421B9CA21E51583EA657" localSheetId="12" hidden="1">#REF!</definedName>
    <definedName name="BO0EFE864F0335421B9CA21E51583EA657" hidden="1">#REF!</definedName>
    <definedName name="BO0F2EC114AED841FCBA53DD2D2A185A40" hidden="1">#REF!</definedName>
    <definedName name="BO0F2F1527902543118B3B0891D0B4342A" localSheetId="0" hidden="1">#REF!</definedName>
    <definedName name="BO0F2F1527902543118B3B0891D0B4342A" localSheetId="1" hidden="1">#REF!</definedName>
    <definedName name="BO0F2F1527902543118B3B0891D0B4342A" localSheetId="12" hidden="1">#REF!</definedName>
    <definedName name="BO0F2F1527902543118B3B0891D0B4342A" hidden="1">#REF!</definedName>
    <definedName name="BO0F40139F378C4754978E7B648F5EF76C" localSheetId="0" hidden="1">#REF!</definedName>
    <definedName name="BO0F40139F378C4754978E7B648F5EF76C" localSheetId="1" hidden="1">#REF!</definedName>
    <definedName name="BO0F40139F378C4754978E7B648F5EF76C" localSheetId="12" hidden="1">#REF!</definedName>
    <definedName name="BO0F40139F378C4754978E7B648F5EF76C" hidden="1">#REF!</definedName>
    <definedName name="BO0F4D33F674534ACBAEA5A52A9D5B3732" localSheetId="12" hidden="1">#REF!</definedName>
    <definedName name="BO0F4D33F674534ACBAEA5A52A9D5B3732" hidden="1">#REF!</definedName>
    <definedName name="BO0F5F084DF9434109A1D0148673E339CE" localSheetId="12" hidden="1">#REF!</definedName>
    <definedName name="BO0F5F084DF9434109A1D0148673E339CE" hidden="1">#REF!</definedName>
    <definedName name="BO0F607125CD504928928E6D4416EEEFC4" localSheetId="12" hidden="1">#REF!</definedName>
    <definedName name="BO0F607125CD504928928E6D4416EEEFC4" hidden="1">#REF!</definedName>
    <definedName name="BO0F6173E5083F40248C720708B2C24E8F" hidden="1">#REF!</definedName>
    <definedName name="BO0F61A735D9814416BAF32AED7B332B69" hidden="1">#REF!</definedName>
    <definedName name="BO0F63C06E3E0A406D81A8D980865B4A8C" hidden="1">#REF!</definedName>
    <definedName name="BO0F8ED4536B0445B4946298F4B61EE3C4" localSheetId="12" hidden="1">#REF!</definedName>
    <definedName name="BO0F8ED4536B0445B4946298F4B61EE3C4" hidden="1">#REF!</definedName>
    <definedName name="BO0FA8E789E3794953BF206F3E6698D7B0" localSheetId="0" hidden="1">#REF!</definedName>
    <definedName name="BO0FA8E789E3794953BF206F3E6698D7B0" localSheetId="1" hidden="1">#REF!</definedName>
    <definedName name="BO0FA8E789E3794953BF206F3E6698D7B0" localSheetId="12" hidden="1">#REF!</definedName>
    <definedName name="BO0FA8E789E3794953BF206F3E6698D7B0" hidden="1">#REF!</definedName>
    <definedName name="BO0FAA206141644A4A9CC2F711A9169654" localSheetId="0" hidden="1">#REF!</definedName>
    <definedName name="BO0FAA206141644A4A9CC2F711A9169654" localSheetId="1" hidden="1">#REF!</definedName>
    <definedName name="BO0FAA206141644A4A9CC2F711A9169654" localSheetId="12" hidden="1">#REF!</definedName>
    <definedName name="BO0FAA206141644A4A9CC2F711A9169654" hidden="1">#REF!</definedName>
    <definedName name="BO0FC2A6E48EF44F31A2E66CB2160C2660" hidden="1">#REF!</definedName>
    <definedName name="BO0FE7F6805CD74E4EA2B3D39BD3AF18E3" localSheetId="0" hidden="1">#REF!</definedName>
    <definedName name="BO0FE7F6805CD74E4EA2B3D39BD3AF18E3" localSheetId="1" hidden="1">#REF!</definedName>
    <definedName name="BO0FE7F6805CD74E4EA2B3D39BD3AF18E3" localSheetId="12" hidden="1">#REF!</definedName>
    <definedName name="BO0FE7F6805CD74E4EA2B3D39BD3AF18E3" hidden="1">#REF!</definedName>
    <definedName name="BO0FF6A12E1DFF43F68000BB41263C6766" hidden="1">#REF!</definedName>
    <definedName name="BO0FF82BB103FB4B9A882AD5330EAE4FC6" localSheetId="0" hidden="1">#REF!</definedName>
    <definedName name="BO0FF82BB103FB4B9A882AD5330EAE4FC6" localSheetId="1" hidden="1">#REF!</definedName>
    <definedName name="BO0FF82BB103FB4B9A882AD5330EAE4FC6" localSheetId="12" hidden="1">#REF!</definedName>
    <definedName name="BO0FF82BB103FB4B9A882AD5330EAE4FC6" hidden="1">#REF!</definedName>
    <definedName name="BO100DAFF26E56419D9A8CFC5AE2565CB4" localSheetId="0" hidden="1">#REF!</definedName>
    <definedName name="BO100DAFF26E56419D9A8CFC5AE2565CB4" localSheetId="1" hidden="1">#REF!</definedName>
    <definedName name="BO100DAFF26E56419D9A8CFC5AE2565CB4" localSheetId="12" hidden="1">#REF!</definedName>
    <definedName name="BO100DAFF26E56419D9A8CFC5AE2565CB4" hidden="1">#REF!</definedName>
    <definedName name="BO1011EFDB7313475AB25630C77E2CD7FB" localSheetId="0" hidden="1">#REF!</definedName>
    <definedName name="BO1011EFDB7313475AB25630C77E2CD7FB" localSheetId="1" hidden="1">#REF!</definedName>
    <definedName name="BO1011EFDB7313475AB25630C77E2CD7FB" localSheetId="12" hidden="1">#REF!</definedName>
    <definedName name="BO1011EFDB7313475AB25630C77E2CD7FB" hidden="1">#REF!</definedName>
    <definedName name="BO101B3CBA1D804854AA097B099DEACA06" hidden="1">#REF!</definedName>
    <definedName name="BO101EDBA5B09D4FBEA5C83431A243009A" localSheetId="0" hidden="1">#REF!</definedName>
    <definedName name="BO101EDBA5B09D4FBEA5C83431A243009A" localSheetId="1" hidden="1">#REF!</definedName>
    <definedName name="BO101EDBA5B09D4FBEA5C83431A243009A" localSheetId="12" hidden="1">#REF!</definedName>
    <definedName name="BO101EDBA5B09D4FBEA5C83431A243009A" hidden="1">#REF!</definedName>
    <definedName name="BO1026C64ECF28460A8F1662BA42D1D66F" localSheetId="0" hidden="1">#REF!</definedName>
    <definedName name="BO1026C64ECF28460A8F1662BA42D1D66F" localSheetId="1" hidden="1">#REF!</definedName>
    <definedName name="BO1026C64ECF28460A8F1662BA42D1D66F" localSheetId="12" hidden="1">#REF!</definedName>
    <definedName name="BO1026C64ECF28460A8F1662BA42D1D66F" hidden="1">#REF!</definedName>
    <definedName name="BO1037E116A07A44E8BF4CCE2C73F3599D" localSheetId="12" hidden="1">#REF!</definedName>
    <definedName name="BO1037E116A07A44E8BF4CCE2C73F3599D" hidden="1">#REF!</definedName>
    <definedName name="BO103B44D247244130906D01A5B85452F0" localSheetId="12" hidden="1">#REF!</definedName>
    <definedName name="BO103B44D247244130906D01A5B85452F0" hidden="1">#REF!</definedName>
    <definedName name="BO10494918D7FB4CDC81288D2F49DA6940" localSheetId="12" hidden="1">#REF!</definedName>
    <definedName name="BO10494918D7FB4CDC81288D2F49DA6940" hidden="1">#REF!</definedName>
    <definedName name="BO104E67F80A4845CEBB2B25939F001D94" localSheetId="12" hidden="1">#REF!</definedName>
    <definedName name="BO104E67F80A4845CEBB2B25939F001D94" hidden="1">#REF!</definedName>
    <definedName name="BO105AC2E8F90843D8B7ADAB6EF572B8A9" hidden="1">#REF!</definedName>
    <definedName name="BO107867BBEC8E4659B0BADEC7ACCB8848" hidden="1">#REF!</definedName>
    <definedName name="BO107CF8CCC73047BAA48A0F3417125FB3" localSheetId="12" hidden="1">#REF!</definedName>
    <definedName name="BO107CF8CCC73047BAA48A0F3417125FB3" hidden="1">#REF!</definedName>
    <definedName name="BO108536F420A44B898203C55E26974DDA" hidden="1">#REF!</definedName>
    <definedName name="BO10AB82431FBA49A8BB620D1CF48AA554" hidden="1">#REF!</definedName>
    <definedName name="BO10CFBC7FAF1B442DBB6CD191B6E80A4F" localSheetId="12" hidden="1">#REF!</definedName>
    <definedName name="BO10CFBC7FAF1B442DBB6CD191B6E80A4F" hidden="1">#REF!</definedName>
    <definedName name="BO10F37521359A421C8066E3BC8A799CCA" localSheetId="12" hidden="1">#REF!</definedName>
    <definedName name="BO10F37521359A421C8066E3BC8A799CCA" hidden="1">#REF!</definedName>
    <definedName name="BO10FD9B82E935477A99C13BA68F0F0892" localSheetId="12" hidden="1">#REF!</definedName>
    <definedName name="BO10FD9B82E935477A99C13BA68F0F0892" hidden="1">#REF!</definedName>
    <definedName name="BO10FE631D5B854D8485FF6A769D0051AA" hidden="1">#REF!</definedName>
    <definedName name="BO1101C49490DF47B5980F23740F262DF6" hidden="1">#REF!</definedName>
    <definedName name="BO11037C9217AC4B2F88E1DE47DA1D1C83" hidden="1">#REF!</definedName>
    <definedName name="BO110AA3EE62DF43429ADD659CD1FCDE5F" hidden="1">#REF!</definedName>
    <definedName name="BO110F6DA28A5F4A4DACE1463A9CC4D1DE" hidden="1">#REF!</definedName>
    <definedName name="BO11157839ABA24ED0B1CFAA63ED39C8AE" localSheetId="12" hidden="1">#REF!</definedName>
    <definedName name="BO11157839ABA24ED0B1CFAA63ED39C8AE" hidden="1">#REF!</definedName>
    <definedName name="BO11355E49788346F2A5B6A69F2D6F5DB4" hidden="1">#REF!</definedName>
    <definedName name="BO1139C50622C14FD3ACAD05489B0A6DDA" hidden="1">#REF!</definedName>
    <definedName name="BO113AADB3EE164AB287BD823572C08C85" localSheetId="12" hidden="1">#REF!</definedName>
    <definedName name="BO113AADB3EE164AB287BD823572C08C85" hidden="1">#REF!</definedName>
    <definedName name="BO113DBA7EFF8042ED8AB3ECF88DF64EDF" localSheetId="12" hidden="1">#REF!</definedName>
    <definedName name="BO113DBA7EFF8042ED8AB3ECF88DF64EDF" hidden="1">#REF!</definedName>
    <definedName name="BO113DFCDBE1B84417AB30F58EB74C8A02" hidden="1">#REF!</definedName>
    <definedName name="BO113E1DCC2AFC49139CF1B61A6B72D8D0" localSheetId="12" hidden="1">#REF!</definedName>
    <definedName name="BO113E1DCC2AFC49139CF1B61A6B72D8D0" hidden="1">#REF!</definedName>
    <definedName name="BO115150121C404B92B8292215FD47A676" localSheetId="12" hidden="1">#REF!</definedName>
    <definedName name="BO115150121C404B92B8292215FD47A676" hidden="1">#REF!</definedName>
    <definedName name="BO115FA841010345EA87622617C00ED59F" localSheetId="12" hidden="1">#REF!</definedName>
    <definedName name="BO115FA841010345EA87622617C00ED59F" hidden="1">#REF!</definedName>
    <definedName name="BO115FD69D0BB94E1398EBFC921472CD65" localSheetId="12" hidden="1">#REF!</definedName>
    <definedName name="BO115FD69D0BB94E1398EBFC921472CD65" hidden="1">#REF!</definedName>
    <definedName name="BO1177CD42210745D08166DB6025B4FF48" localSheetId="0" hidden="1">#REF!</definedName>
    <definedName name="BO1177CD42210745D08166DB6025B4FF48" localSheetId="1" hidden="1">#REF!</definedName>
    <definedName name="BO1177CD42210745D08166DB6025B4FF48" localSheetId="12" hidden="1">#REF!</definedName>
    <definedName name="BO1177CD42210745D08166DB6025B4FF48" hidden="1">#REF!</definedName>
    <definedName name="BO1195F61C7239451DBF66E2469B3C5F36" localSheetId="0" hidden="1">#REF!</definedName>
    <definedName name="BO1195F61C7239451DBF66E2469B3C5F36" localSheetId="1" hidden="1">#REF!</definedName>
    <definedName name="BO1195F61C7239451DBF66E2469B3C5F36" localSheetId="12" hidden="1">#REF!</definedName>
    <definedName name="BO1195F61C7239451DBF66E2469B3C5F36" hidden="1">#REF!</definedName>
    <definedName name="BO11973B6561A0498FA3706C023A116B05" hidden="1">#REF!</definedName>
    <definedName name="BO11D45D2A380E4753A698027552BE513C" hidden="1">#REF!</definedName>
    <definedName name="BO11E833F928CD449A92CD2F043A3EC300" hidden="1">#REF!</definedName>
    <definedName name="BO11EAB705D2034743837BC0B8152BBB41" localSheetId="0" hidden="1">#REF!</definedName>
    <definedName name="BO11EAB705D2034743837BC0B8152BBB41" localSheetId="1" hidden="1">#REF!</definedName>
    <definedName name="BO11EAB705D2034743837BC0B8152BBB41" localSheetId="12" hidden="1">#REF!</definedName>
    <definedName name="BO11EAB705D2034743837BC0B8152BBB41" hidden="1">#REF!</definedName>
    <definedName name="BO121210BE9D85473E8E940B3B7BB1F400" localSheetId="0" hidden="1">#REF!</definedName>
    <definedName name="BO121210BE9D85473E8E940B3B7BB1F400" localSheetId="1" hidden="1">#REF!</definedName>
    <definedName name="BO121210BE9D85473E8E940B3B7BB1F400" localSheetId="12" hidden="1">#REF!</definedName>
    <definedName name="BO121210BE9D85473E8E940B3B7BB1F400" hidden="1">#REF!</definedName>
    <definedName name="BO123545DC7DE2411AADB44CC104165E5B" hidden="1">#REF!</definedName>
    <definedName name="BO1247719AFAA8494CB660516F8BCEC32F" localSheetId="0" hidden="1">#REF!</definedName>
    <definedName name="BO1247719AFAA8494CB660516F8BCEC32F" localSheetId="1" hidden="1">#REF!</definedName>
    <definedName name="BO1247719AFAA8494CB660516F8BCEC32F" localSheetId="12" hidden="1">#REF!</definedName>
    <definedName name="BO1247719AFAA8494CB660516F8BCEC32F" hidden="1">#REF!</definedName>
    <definedName name="BO1270E2A70D83427D90B7976FDB8D7F6B" hidden="1">#REF!</definedName>
    <definedName name="BO127F6BE867F948EF815573ED75221EA1" localSheetId="0" hidden="1">#REF!</definedName>
    <definedName name="BO127F6BE867F948EF815573ED75221EA1" localSheetId="1" hidden="1">#REF!</definedName>
    <definedName name="BO127F6BE867F948EF815573ED75221EA1" localSheetId="12" hidden="1">#REF!</definedName>
    <definedName name="BO127F6BE867F948EF815573ED75221EA1" hidden="1">#REF!</definedName>
    <definedName name="BO128CE600A5504ED1A4D4FBE83A131854" hidden="1">#REF!</definedName>
    <definedName name="BO128DA76DA2644090B145C6D45306439F" localSheetId="0" hidden="1">#REF!</definedName>
    <definedName name="BO128DA76DA2644090B145C6D45306439F" localSheetId="1" hidden="1">#REF!</definedName>
    <definedName name="BO128DA76DA2644090B145C6D45306439F" localSheetId="12" hidden="1">#REF!</definedName>
    <definedName name="BO128DA76DA2644090B145C6D45306439F" hidden="1">#REF!</definedName>
    <definedName name="BO12A467DD3B954167AD2B4FF98B2FCDC7" localSheetId="0" hidden="1">#REF!</definedName>
    <definedName name="BO12A467DD3B954167AD2B4FF98B2FCDC7" localSheetId="1" hidden="1">#REF!</definedName>
    <definedName name="BO12A467DD3B954167AD2B4FF98B2FCDC7" localSheetId="12" hidden="1">#REF!</definedName>
    <definedName name="BO12A467DD3B954167AD2B4FF98B2FCDC7" hidden="1">#REF!</definedName>
    <definedName name="BO12C40EA206EF41DEA0E055BF665F9DCC" localSheetId="0" hidden="1">#REF!</definedName>
    <definedName name="BO12C40EA206EF41DEA0E055BF665F9DCC" localSheetId="1" hidden="1">#REF!</definedName>
    <definedName name="BO12C40EA206EF41DEA0E055BF665F9DCC" localSheetId="12" hidden="1">#REF!</definedName>
    <definedName name="BO12C40EA206EF41DEA0E055BF665F9DCC" hidden="1">#REF!</definedName>
    <definedName name="BO12CAFE7F98384CD4BDCF0A675CCD2E18" hidden="1">#REF!</definedName>
    <definedName name="BO12D65E4D89CC47F990F5C7B82F2A72E7" hidden="1">#REF!</definedName>
    <definedName name="BO12DC5938A45A4514A9A3F1A5168F3DED" localSheetId="0" hidden="1">#REF!</definedName>
    <definedName name="BO12DC5938A45A4514A9A3F1A5168F3DED" localSheetId="1" hidden="1">#REF!</definedName>
    <definedName name="BO12DC5938A45A4514A9A3F1A5168F3DED" localSheetId="12" hidden="1">#REF!</definedName>
    <definedName name="BO12DC5938A45A4514A9A3F1A5168F3DED" hidden="1">#REF!</definedName>
    <definedName name="BO12EA6B9B0705428C95E35AC2181BA78D" localSheetId="12" hidden="1">#REF!</definedName>
    <definedName name="BO12EA6B9B0705428C95E35AC2181BA78D" hidden="1">#REF!</definedName>
    <definedName name="BO12F9F287D7A04850829E8211565B6932" localSheetId="12" hidden="1">#REF!</definedName>
    <definedName name="BO12F9F287D7A04850829E8211565B6932" hidden="1">#REF!</definedName>
    <definedName name="BO1325986E870C41DDAE8ED05A1B9FE297" hidden="1">#REF!</definedName>
    <definedName name="BO1327AE4521634660B2EA04CBE197447B" localSheetId="12" hidden="1">#REF!</definedName>
    <definedName name="BO1327AE4521634660B2EA04CBE197447B" hidden="1">#REF!</definedName>
    <definedName name="BO13284B9AEB7C46979258C1EEAE6390B3" hidden="1">#REF!</definedName>
    <definedName name="BO132943BF05E04514A93936E60D34EDC6" localSheetId="12" hidden="1">#REF!</definedName>
    <definedName name="BO132943BF05E04514A93936E60D34EDC6" hidden="1">#REF!</definedName>
    <definedName name="BO133812EBE2564D9A91868085D2693F63" hidden="1">#REF!</definedName>
    <definedName name="BO133BC354B9924865B5E109C64C6F65C6" hidden="1">#REF!</definedName>
    <definedName name="BO13509C2E07C648D7ACC69CCC771BF5CF" localSheetId="0" hidden="1">#REF!</definedName>
    <definedName name="BO13509C2E07C648D7ACC69CCC771BF5CF" localSheetId="1" hidden="1">#REF!</definedName>
    <definedName name="BO13509C2E07C648D7ACC69CCC771BF5CF" localSheetId="12" hidden="1">#REF!</definedName>
    <definedName name="BO13509C2E07C648D7ACC69CCC771BF5CF" hidden="1">#REF!</definedName>
    <definedName name="BO13599CB01A8D47B4B378E70E8D7C41BC" localSheetId="0" hidden="1">#REF!</definedName>
    <definedName name="BO13599CB01A8D47B4B378E70E8D7C41BC" localSheetId="1" hidden="1">#REF!</definedName>
    <definedName name="BO13599CB01A8D47B4B378E70E8D7C41BC" localSheetId="12" hidden="1">#REF!</definedName>
    <definedName name="BO13599CB01A8D47B4B378E70E8D7C41BC" hidden="1">#REF!</definedName>
    <definedName name="BO13601DDCE16947E4BBE8CFA87C2969F9" localSheetId="0" hidden="1">#REF!</definedName>
    <definedName name="BO13601DDCE16947E4BBE8CFA87C2969F9" localSheetId="1" hidden="1">#REF!</definedName>
    <definedName name="BO13601DDCE16947E4BBE8CFA87C2969F9" localSheetId="12" hidden="1">#REF!</definedName>
    <definedName name="BO13601DDCE16947E4BBE8CFA87C2969F9" hidden="1">#REF!</definedName>
    <definedName name="BO1378F1D0A4EC4F5C83A1A4FDFA8578E9" localSheetId="12" hidden="1">#REF!</definedName>
    <definedName name="BO1378F1D0A4EC4F5C83A1A4FDFA8578E9" hidden="1">#REF!</definedName>
    <definedName name="BO137F3B29748F4BD5886E798FD23F54F8" hidden="1">#REF!</definedName>
    <definedName name="BO1385D29733C14D91B3EEF21CA0EBBD24" hidden="1">#REF!</definedName>
    <definedName name="BO1393899720BE4F51912354E268AF38C4" hidden="1">#REF!</definedName>
    <definedName name="BO13AA8629806448649C43B362638EC5D5" localSheetId="12" hidden="1">#REF!</definedName>
    <definedName name="BO13AA8629806448649C43B362638EC5D5" hidden="1">#REF!</definedName>
    <definedName name="BO13EDEA9D5522465593F850664C5C2BA8" hidden="1">#REF!</definedName>
    <definedName name="BO1429D896D9EB44B1BB7DB6A2DCCFF7AF" localSheetId="12" hidden="1">#REF!</definedName>
    <definedName name="BO1429D896D9EB44B1BB7DB6A2DCCFF7AF" hidden="1">#REF!</definedName>
    <definedName name="BO142B466C524B45059DA17FB555951F6C" localSheetId="12" hidden="1">#REF!</definedName>
    <definedName name="BO142B466C524B45059DA17FB555951F6C" hidden="1">#REF!</definedName>
    <definedName name="BO1453CFE36C1B4BF2A5B088432FC66299" hidden="1">#REF!</definedName>
    <definedName name="BO1478593DE5BF432496448798888CD526" localSheetId="12" hidden="1">#REF!</definedName>
    <definedName name="BO1478593DE5BF432496448798888CD526" hidden="1">#REF!</definedName>
    <definedName name="BO147AF726DF344222A289DB3D24063E1C" localSheetId="12" hidden="1">#REF!</definedName>
    <definedName name="BO147AF726DF344222A289DB3D24063E1C" hidden="1">#REF!</definedName>
    <definedName name="BO1488627F89A5401EA8339050A5CD2FC3" localSheetId="12" hidden="1">#REF!</definedName>
    <definedName name="BO1488627F89A5401EA8339050A5CD2FC3" hidden="1">#REF!</definedName>
    <definedName name="BO1498F5E9895C4C44BECAF99E0DD344F8" hidden="1">#REF!</definedName>
    <definedName name="BO14A602C0C40349EBBDF7570C69069E69" localSheetId="12" hidden="1">#REF!</definedName>
    <definedName name="BO14A602C0C40349EBBDF7570C69069E69" hidden="1">#REF!</definedName>
    <definedName name="BO14B13E512A4A4C3184B0D232C078EF83" hidden="1">#REF!</definedName>
    <definedName name="BO14C3044CB93D4F5C9AED3ABC0CD1704D" localSheetId="12" hidden="1">#REF!</definedName>
    <definedName name="BO14C3044CB93D4F5C9AED3ABC0CD1704D" hidden="1">#REF!</definedName>
    <definedName name="BO14DB5AB40E69462D90B5A15B8FE2BA3C" localSheetId="12" hidden="1">#REF!</definedName>
    <definedName name="BO14DB5AB40E69462D90B5A15B8FE2BA3C" hidden="1">#REF!</definedName>
    <definedName name="BO14DD6ABB03004D7CACDDFD4CF6783330" localSheetId="12" hidden="1">#REF!</definedName>
    <definedName name="BO14DD6ABB03004D7CACDDFD4CF6783330" hidden="1">#REF!</definedName>
    <definedName name="BO1507CFEE743840409D2F11233AA6FC68" hidden="1">#REF!</definedName>
    <definedName name="BO150A5E3D977F48E993F3CB56BD24DB0C" hidden="1">#REF!</definedName>
    <definedName name="BO150F2145D9F048989F095910F6DB863A" localSheetId="12" hidden="1">#REF!</definedName>
    <definedName name="BO150F2145D9F048989F095910F6DB863A" hidden="1">#REF!</definedName>
    <definedName name="BO151DE5F71231460FAC324E04EE97CB34" hidden="1">#REF!</definedName>
    <definedName name="BO152CDB1E4CEB4659B8841DB4159ADA15" hidden="1">#REF!</definedName>
    <definedName name="BO152D3E36CF9A407C85522B9E34DE1E18" localSheetId="12" hidden="1">#REF!</definedName>
    <definedName name="BO152D3E36CF9A407C85522B9E34DE1E18" hidden="1">#REF!</definedName>
    <definedName name="BO153483A588284650A7BD009046AA2A34" localSheetId="12" hidden="1">#REF!</definedName>
    <definedName name="BO153483A588284650A7BD009046AA2A34" hidden="1">#REF!</definedName>
    <definedName name="BO15435AD0E2494D44AB2FC90BAA762FEF" hidden="1">#REF!</definedName>
    <definedName name="BO155DA562D2034A63A73AA1D1CB835492" hidden="1">#REF!</definedName>
    <definedName name="BO156F4CA0C17044BBAEA485119D8DDB0B" hidden="1">#REF!</definedName>
    <definedName name="BO1575C37D064348359FE3C18641571703" hidden="1">#REF!</definedName>
    <definedName name="BO158544AA7C2642BE9E99B8FEC83AE723" localSheetId="12" hidden="1">#REF!</definedName>
    <definedName name="BO158544AA7C2642BE9E99B8FEC83AE723" hidden="1">#REF!</definedName>
    <definedName name="BO1591B43BA01344D1B97CD782CDC8DF16" hidden="1">#REF!</definedName>
    <definedName name="BO159858E6E4B3459B85B3DD31CEAF0F99" hidden="1">#REF!</definedName>
    <definedName name="BO15A51EBB65FC4ADCA8B71334F6366727" hidden="1">#REF!</definedName>
    <definedName name="BO15A8C795BCCE4ED5B0B7C53F0BCAFBBE" hidden="1">#REF!</definedName>
    <definedName name="BO15B2232AD123452E8EB2FB306E61CCDE" hidden="1">#REF!</definedName>
    <definedName name="BO15C144F4B3E0469891DC697BD9C1532A" localSheetId="12" hidden="1">#REF!</definedName>
    <definedName name="BO15C144F4B3E0469891DC697BD9C1532A" hidden="1">#REF!</definedName>
    <definedName name="BO15D04F80BAD14079AC0E057DA37BA3CD" hidden="1">#REF!</definedName>
    <definedName name="BO15E059F2D6684847B48D8C2905311580" hidden="1">#REF!</definedName>
    <definedName name="BO15EDE4B451AD44888135FEEE3E0298D5" localSheetId="12" hidden="1">#REF!</definedName>
    <definedName name="BO15EDE4B451AD44888135FEEE3E0298D5" hidden="1">#REF!</definedName>
    <definedName name="BO15F32B9C3C6B413C8055C2621DDF9142" localSheetId="12" hidden="1">#REF!</definedName>
    <definedName name="BO15F32B9C3C6B413C8055C2621DDF9142" hidden="1">#REF!</definedName>
    <definedName name="BO161E10F17E0D466E9A9C9B20AB00C9AF" hidden="1">#REF!</definedName>
    <definedName name="BO1623BAFCAF594E84A7809584A5470354" localSheetId="12" hidden="1">#REF!</definedName>
    <definedName name="BO1623BAFCAF594E84A7809584A5470354" hidden="1">#REF!</definedName>
    <definedName name="BO164749F1448E47DF9BFE38ADAF77EE9E" hidden="1">#REF!</definedName>
    <definedName name="BO16A96BA04BF447C3B965113AFD504FB1" hidden="1">#REF!</definedName>
    <definedName name="BO16BAEA0CA1FE4C08A4AB96BAE8EA3C4D" localSheetId="12" hidden="1">#REF!</definedName>
    <definedName name="BO16BAEA0CA1FE4C08A4AB96BAE8EA3C4D" hidden="1">#REF!</definedName>
    <definedName name="BO16BEC480B13743C7B4D19D3239087E0A" localSheetId="12" hidden="1">#REF!</definedName>
    <definedName name="BO16BEC480B13743C7B4D19D3239087E0A" hidden="1">#REF!</definedName>
    <definedName name="BO16E6CF1611C14A0EBDD8FD3FC37EDCA0" hidden="1">#REF!</definedName>
    <definedName name="BO16E719CF451040DD83A70BFD72F820E4" hidden="1">#REF!</definedName>
    <definedName name="BO171128F9C4FC4C4891D9BA50B799FCE6" localSheetId="12" hidden="1">#REF!</definedName>
    <definedName name="BO171128F9C4FC4C4891D9BA50B799FCE6" hidden="1">#REF!</definedName>
    <definedName name="BO1714AEA5DF784205B2B908570C457908" hidden="1">#REF!</definedName>
    <definedName name="BO17253B1CDC5445F6BD6ED18530291193" hidden="1">#REF!</definedName>
    <definedName name="BO172BCEEE3A3F4D809343101B94AB01E5" hidden="1">#REF!</definedName>
    <definedName name="BO17410FA9D88B422384CB63228AB1DD7B" hidden="1">#REF!</definedName>
    <definedName name="BO174E8E33D1F3487195DAB1253FBC4A1A" localSheetId="12" hidden="1">#REF!</definedName>
    <definedName name="BO174E8E33D1F3487195DAB1253FBC4A1A" hidden="1">#REF!</definedName>
    <definedName name="BO17631C5077E14E1B9FC7BB2D669F8782" hidden="1">#REF!</definedName>
    <definedName name="BO17785A0FEDA848A8B2B52956AF0EC1CF" hidden="1">#REF!</definedName>
    <definedName name="BO177B0CF65E3645D0BBE680158748C808" localSheetId="12" hidden="1">#REF!</definedName>
    <definedName name="BO177B0CF65E3645D0BBE680158748C808" hidden="1">#REF!</definedName>
    <definedName name="BO177BA839AE674922AEA63344BBF3A7BB" hidden="1">#REF!</definedName>
    <definedName name="BO177BC8CBF9BB4395B5B5C8077A20D6A2" hidden="1">#REF!</definedName>
    <definedName name="BO177FD663E8B648A99045AF62199C01E4" hidden="1">#REF!</definedName>
    <definedName name="BO17A2A1D406F047C099D338A44B33078D" hidden="1">#REF!</definedName>
    <definedName name="BO17BF6E1ED3D74D5C891613E72B07CFBB" localSheetId="12" hidden="1">#REF!</definedName>
    <definedName name="BO17BF6E1ED3D74D5C891613E72B07CFBB" hidden="1">#REF!</definedName>
    <definedName name="BO17C622E24BA8475B9EEF613B3144940E" localSheetId="12" hidden="1">#REF!</definedName>
    <definedName name="BO17C622E24BA8475B9EEF613B3144940E" hidden="1">#REF!</definedName>
    <definedName name="BO17D8EC688EDA43DD93524C9D3736E1FF" hidden="1">#REF!</definedName>
    <definedName name="BO17EDADCCB1F2469B880B4636F8708393" localSheetId="12" hidden="1">#REF!</definedName>
    <definedName name="BO17EDADCCB1F2469B880B4636F8708393" hidden="1">#REF!</definedName>
    <definedName name="BO17EE338A98D9485985C87A805C6D247A" localSheetId="12" hidden="1">#REF!</definedName>
    <definedName name="BO17EE338A98D9485985C87A805C6D247A" hidden="1">#REF!</definedName>
    <definedName name="BO17EE9EE03DE24CD1A252F64AB1CC9899" hidden="1">#REF!</definedName>
    <definedName name="BO17F77ADE17FD4586B5AE23DE524AA455" hidden="1">#REF!</definedName>
    <definedName name="BO180D5AC456C54B1AA485F04675F631C7" localSheetId="12" hidden="1">#REF!</definedName>
    <definedName name="BO180D5AC456C54B1AA485F04675F631C7" hidden="1">#REF!</definedName>
    <definedName name="BO18286B73E6C94321BA98CC7D3C230477" localSheetId="12" hidden="1">#REF!</definedName>
    <definedName name="BO18286B73E6C94321BA98CC7D3C230477" hidden="1">#REF!</definedName>
    <definedName name="BO182E18D1D972408CAAB284BA109EA4A9" hidden="1">#REF!</definedName>
    <definedName name="BO1841E0F7D2C548279375AB6B11931155" localSheetId="0" hidden="1">#REF!</definedName>
    <definedName name="BO1841E0F7D2C548279375AB6B11931155" localSheetId="1" hidden="1">#REF!</definedName>
    <definedName name="BO1841E0F7D2C548279375AB6B11931155" localSheetId="12" hidden="1">#REF!</definedName>
    <definedName name="BO1841E0F7D2C548279375AB6B11931155" hidden="1">#REF!</definedName>
    <definedName name="BO1859BF306768463FA574AA023797F17E" hidden="1">#REF!</definedName>
    <definedName name="BO1860AE00FE214A399CE58B8709759EC4" localSheetId="0" hidden="1">#REF!</definedName>
    <definedName name="BO1860AE00FE214A399CE58B8709759EC4" localSheetId="1" hidden="1">#REF!</definedName>
    <definedName name="BO1860AE00FE214A399CE58B8709759EC4" localSheetId="12" hidden="1">#REF!</definedName>
    <definedName name="BO1860AE00FE214A399CE58B8709759EC4" hidden="1">#REF!</definedName>
    <definedName name="BO186B93828BB04A65A458AA35FB43BF82" localSheetId="0" hidden="1">#REF!</definedName>
    <definedName name="BO186B93828BB04A65A458AA35FB43BF82" localSheetId="1" hidden="1">#REF!</definedName>
    <definedName name="BO186B93828BB04A65A458AA35FB43BF82" localSheetId="12" hidden="1">#REF!</definedName>
    <definedName name="BO186B93828BB04A65A458AA35FB43BF82" hidden="1">#REF!</definedName>
    <definedName name="BO187EFF24D30343939F56FCB2C2527482" hidden="1">#REF!</definedName>
    <definedName name="BO188E34D07D9F4FC1B9B37BE561100B55" hidden="1">#REF!</definedName>
    <definedName name="BO189425889FCB441882A0ACDE25BC335F" localSheetId="12" hidden="1">#REF!</definedName>
    <definedName name="BO189425889FCB441882A0ACDE25BC335F" hidden="1">#REF!</definedName>
    <definedName name="BO18ABC490230E43E0A9932B3D2EAEFD3C" hidden="1">#REF!</definedName>
    <definedName name="BO18B335B027494BA28F3346E6D7569434" hidden="1">#REF!</definedName>
    <definedName name="BO18B8EA73DA0243A7A08A02D2737471FB" localSheetId="12" hidden="1">#REF!</definedName>
    <definedName name="BO18B8EA73DA0243A7A08A02D2737471FB" hidden="1">#REF!</definedName>
    <definedName name="BO18D6B184C7EB4992AA27ABFE268A664B" localSheetId="12" hidden="1">#REF!</definedName>
    <definedName name="BO18D6B184C7EB4992AA27ABFE268A664B" hidden="1">#REF!</definedName>
    <definedName name="BO18FD27173E114434BAF0E07DADAC899D" localSheetId="12" hidden="1">#REF!</definedName>
    <definedName name="BO18FD27173E114434BAF0E07DADAC899D" hidden="1">#REF!</definedName>
    <definedName name="BO18FF1F4F75384C64A29B08F84D535D5D" localSheetId="12" hidden="1">#REF!</definedName>
    <definedName name="BO18FF1F4F75384C64A29B08F84D535D5D" hidden="1">#REF!</definedName>
    <definedName name="BO1901F05E215441F4B85A362B44AB1606" localSheetId="0" hidden="1">#REF!</definedName>
    <definedName name="BO1901F05E215441F4B85A362B44AB1606" localSheetId="1" hidden="1">#REF!</definedName>
    <definedName name="BO1901F05E215441F4B85A362B44AB1606" localSheetId="12" hidden="1">#REF!</definedName>
    <definedName name="BO1901F05E215441F4B85A362B44AB1606" hidden="1">#REF!</definedName>
    <definedName name="BO19031D55D27F49D9A2A13E00425DECD2" localSheetId="0" hidden="1">#REF!</definedName>
    <definedName name="BO19031D55D27F49D9A2A13E00425DECD2" localSheetId="1" hidden="1">#REF!</definedName>
    <definedName name="BO19031D55D27F49D9A2A13E00425DECD2" localSheetId="12" hidden="1">#REF!</definedName>
    <definedName name="BO19031D55D27F49D9A2A13E00425DECD2" hidden="1">#REF!</definedName>
    <definedName name="BO19032ED5DCCA4E539567A43957CF8F6D" localSheetId="0" hidden="1">#REF!</definedName>
    <definedName name="BO19032ED5DCCA4E539567A43957CF8F6D" localSheetId="1" hidden="1">#REF!</definedName>
    <definedName name="BO19032ED5DCCA4E539567A43957CF8F6D" localSheetId="12" hidden="1">#REF!</definedName>
    <definedName name="BO19032ED5DCCA4E539567A43957CF8F6D" hidden="1">#REF!</definedName>
    <definedName name="BO190E33B43B6B4814BED567F6F94D0F8A" localSheetId="12" hidden="1">#REF!</definedName>
    <definedName name="BO190E33B43B6B4814BED567F6F94D0F8A" hidden="1">#REF!</definedName>
    <definedName name="BO191EB76E52D341518882C76B1B666C25" localSheetId="12" hidden="1">#REF!</definedName>
    <definedName name="BO191EB76E52D341518882C76B1B666C25" hidden="1">#REF!</definedName>
    <definedName name="BO19271774A13B4E309F1D197D8074CC60" localSheetId="12" hidden="1">#REF!</definedName>
    <definedName name="BO19271774A13B4E309F1D197D8074CC60" hidden="1">#REF!</definedName>
    <definedName name="BO1948DAE2ECF640E1AB72B496B8CC297B" localSheetId="12" hidden="1">#REF!</definedName>
    <definedName name="BO1948DAE2ECF640E1AB72B496B8CC297B" hidden="1">#REF!</definedName>
    <definedName name="BO19541F74D54F4C42844BF088836BCFF7" localSheetId="12" hidden="1">#REF!</definedName>
    <definedName name="BO19541F74D54F4C42844BF088836BCFF7" hidden="1">#REF!</definedName>
    <definedName name="BO1955E5E2F84D47328A7B082C432275B4" hidden="1">#REF!</definedName>
    <definedName name="BO195858CCF4FE4B8BB30D59A947338D91" localSheetId="12" hidden="1">#REF!</definedName>
    <definedName name="BO195858CCF4FE4B8BB30D59A947338D91" hidden="1">#REF!</definedName>
    <definedName name="BO1961457D86D84BBA95FA88A8DF50B156" localSheetId="12" hidden="1">#REF!</definedName>
    <definedName name="BO1961457D86D84BBA95FA88A8DF50B156" hidden="1">#REF!</definedName>
    <definedName name="BO196837DFBFD0453B801D2D54C09D47F0" hidden="1">#REF!</definedName>
    <definedName name="BO196AD46038C94804B4B05CA9A5E476C0" localSheetId="12" hidden="1">#REF!</definedName>
    <definedName name="BO196AD46038C94804B4B05CA9A5E476C0" hidden="1">#REF!</definedName>
    <definedName name="BO197553773BDA4D21AFEC976B776A0563" localSheetId="0" hidden="1">#REF!</definedName>
    <definedName name="BO197553773BDA4D21AFEC976B776A0563" localSheetId="1" hidden="1">#REF!</definedName>
    <definedName name="BO197553773BDA4D21AFEC976B776A0563" localSheetId="12" hidden="1">#REF!</definedName>
    <definedName name="BO197553773BDA4D21AFEC976B776A0563" hidden="1">#REF!</definedName>
    <definedName name="BO197AE668082B4509A27DC19CDF4FE657" localSheetId="0" hidden="1">#REF!</definedName>
    <definedName name="BO197AE668082B4509A27DC19CDF4FE657" localSheetId="1" hidden="1">#REF!</definedName>
    <definedName name="BO197AE668082B4509A27DC19CDF4FE657" localSheetId="12" hidden="1">#REF!</definedName>
    <definedName name="BO197AE668082B4509A27DC19CDF4FE657" hidden="1">#REF!</definedName>
    <definedName name="BO1989D73DD8E742CFAEEE8C8414B0CA99" hidden="1">#REF!</definedName>
    <definedName name="BO198A513E10804472981802D3B027DECD" localSheetId="0" hidden="1">#REF!</definedName>
    <definedName name="BO198A513E10804472981802D3B027DECD" localSheetId="1" hidden="1">#REF!</definedName>
    <definedName name="BO198A513E10804472981802D3B027DECD" localSheetId="12" hidden="1">#REF!</definedName>
    <definedName name="BO198A513E10804472981802D3B027DECD" hidden="1">#REF!</definedName>
    <definedName name="BO1996EE9E65EB44D2A94B65EA7FA4719A" localSheetId="12" hidden="1">#REF!</definedName>
    <definedName name="BO1996EE9E65EB44D2A94B65EA7FA4719A" hidden="1">#REF!</definedName>
    <definedName name="BO19AC5E7FAAA44074AAE72C6AE25E9BCD" localSheetId="12" hidden="1">#REF!</definedName>
    <definedName name="BO19AC5E7FAAA44074AAE72C6AE25E9BCD" hidden="1">#REF!</definedName>
    <definedName name="BO19B0487A4D6440129B02FCE268C19FB9" hidden="1">#REF!</definedName>
    <definedName name="BO19D5A475E08D4A889C32EEC9C05039D4" hidden="1">#REF!</definedName>
    <definedName name="BO19E1910C2F5A46D18CB4F5A5F99E96FE" hidden="1">#REF!</definedName>
    <definedName name="BO1A19F96E42C44C9788DD31CC15F3E865" hidden="1">#REF!</definedName>
    <definedName name="BO1A2406B3F537422AAD62498E0B9D9268" localSheetId="12" hidden="1">#REF!</definedName>
    <definedName name="BO1A2406B3F537422AAD62498E0B9D9268" hidden="1">#REF!</definedName>
    <definedName name="BO1A6C5B1CAE1345999D9DFDEED0721750" localSheetId="12" hidden="1">#REF!</definedName>
    <definedName name="BO1A6C5B1CAE1345999D9DFDEED0721750" hidden="1">#REF!</definedName>
    <definedName name="BO1A6D43836A6140C9A4A3DDC0F9C242C2" hidden="1">#REF!</definedName>
    <definedName name="BO1A7B5B24042C45D5A4DC4CEE4CD7BDC0" hidden="1">#REF!</definedName>
    <definedName name="BO1A96BAFE1D2B4F0484E9CA10AA8758FA" hidden="1">#REF!</definedName>
    <definedName name="BO1AC66FF2ECD349EF953269C92986DDB4" hidden="1">#REF!</definedName>
    <definedName name="BO1ADA73E3E9D246E7A2989225A110C045" localSheetId="12" hidden="1">#REF!</definedName>
    <definedName name="BO1ADA73E3E9D246E7A2989225A110C045" hidden="1">#REF!</definedName>
    <definedName name="BO1AE9E3C4A71942E4916D9548584CBF6D" localSheetId="12" hidden="1">#REF!</definedName>
    <definedName name="BO1AE9E3C4A71942E4916D9548584CBF6D" hidden="1">#REF!</definedName>
    <definedName name="BO1AEE622C21DF461FA38FD56BF34EB5D8" hidden="1">#REF!</definedName>
    <definedName name="BO1AEEEEBA4DB94394924EA5BB23DB97CD" localSheetId="12" hidden="1">#REF!</definedName>
    <definedName name="BO1AEEEEBA4DB94394924EA5BB23DB97CD" hidden="1">#REF!</definedName>
    <definedName name="BO1AF61F63D93C4BD185FFB4575C6D3068" hidden="1">#REF!</definedName>
    <definedName name="BO1B0C1F3412774AAD82B1A0048F43394C" localSheetId="12" hidden="1">#REF!</definedName>
    <definedName name="BO1B0C1F3412774AAD82B1A0048F43394C" hidden="1">#REF!</definedName>
    <definedName name="BO1B10157A8E4842A4BEDBBEED9EB0EBDF" hidden="1">#REF!</definedName>
    <definedName name="BO1B17439E64F746AD90B805470BBCE780" hidden="1">#REF!</definedName>
    <definedName name="BO1B1B69B3E7F34247AA4214A1CAFDA616" hidden="1">#REF!</definedName>
    <definedName name="BO1B5569CB29824C4E8F5B2DAF2429F6C5" hidden="1">#REF!</definedName>
    <definedName name="BO1B5944B18CAE4F4EA64888896EA98CE3" localSheetId="12" hidden="1">#REF!</definedName>
    <definedName name="BO1B5944B18CAE4F4EA64888896EA98CE3" hidden="1">#REF!</definedName>
    <definedName name="BO1B61D9263A604D6F87E6EA1BA0EF7D65" hidden="1">#REF!</definedName>
    <definedName name="BO1B6A254ADDFE4E2BB4495FF2B8DBC33D" localSheetId="12" hidden="1">#REF!</definedName>
    <definedName name="BO1B6A254ADDFE4E2BB4495FF2B8DBC33D" hidden="1">#REF!</definedName>
    <definedName name="BO1B6D4533806140F4BC15106CD0280204" localSheetId="12" hidden="1">#REF!</definedName>
    <definedName name="BO1B6D4533806140F4BC15106CD0280204" hidden="1">#REF!</definedName>
    <definedName name="BO1B85A883F95C49CEB98C6DF26555C60B" localSheetId="12" hidden="1">#REF!</definedName>
    <definedName name="BO1B85A883F95C49CEB98C6DF26555C60B" hidden="1">#REF!</definedName>
    <definedName name="BO1B88135960FA42718BA4F85F97379171" localSheetId="12" hidden="1">#REF!</definedName>
    <definedName name="BO1B88135960FA42718BA4F85F97379171" hidden="1">#REF!</definedName>
    <definedName name="BO1B90ABA7502449F9BE97B6F6D1279601" hidden="1">#REF!</definedName>
    <definedName name="BO1BA0F85FEE9946789FB634B8E9D9DBBB" localSheetId="12" hidden="1">#REF!</definedName>
    <definedName name="BO1BA0F85FEE9946789FB634B8E9D9DBBB" hidden="1">#REF!</definedName>
    <definedName name="BO1BA2B97483984E6BBF9E41A420E910D6" hidden="1">#REF!</definedName>
    <definedName name="BO1BB6877A87E34858B9490BC9C17E86A9" localSheetId="12" hidden="1">#REF!</definedName>
    <definedName name="BO1BB6877A87E34858B9490BC9C17E86A9" hidden="1">#REF!</definedName>
    <definedName name="BO1BBDD457650D419E8E27930E41AFEA26" hidden="1">#REF!</definedName>
    <definedName name="BO1BD01FF0E4524022A25C824C6E59111D" localSheetId="12" hidden="1">#REF!</definedName>
    <definedName name="BO1BD01FF0E4524022A25C824C6E59111D" hidden="1">#REF!</definedName>
    <definedName name="BO1BD3FB86C9A0455BB37599C94BB564CE" localSheetId="12" hidden="1">#REF!</definedName>
    <definedName name="BO1BD3FB86C9A0455BB37599C94BB564CE" hidden="1">#REF!</definedName>
    <definedName name="BO1BD5BEE3F0664E2299E441B511B97CD6" hidden="1">#REF!</definedName>
    <definedName name="BO1BD7F6ACD4384F4B9F3447154798A6E4" localSheetId="0" hidden="1">#REF!</definedName>
    <definedName name="BO1BD7F6ACD4384F4B9F3447154798A6E4" localSheetId="1" hidden="1">#REF!</definedName>
    <definedName name="BO1BD7F6ACD4384F4B9F3447154798A6E4" localSheetId="12" hidden="1">#REF!</definedName>
    <definedName name="BO1BD7F6ACD4384F4B9F3447154798A6E4" hidden="1">#REF!</definedName>
    <definedName name="BO1BF9E66E763B4EB98D25AC0291A05922" localSheetId="0" hidden="1">#REF!</definedName>
    <definedName name="BO1BF9E66E763B4EB98D25AC0291A05922" localSheetId="1" hidden="1">#REF!</definedName>
    <definedName name="BO1BF9E66E763B4EB98D25AC0291A05922" localSheetId="12" hidden="1">#REF!</definedName>
    <definedName name="BO1BF9E66E763B4EB98D25AC0291A05922" hidden="1">#REF!</definedName>
    <definedName name="BO1BFBB0B2A4FD488786350A7D065100AB" localSheetId="0" hidden="1">#REF!</definedName>
    <definedName name="BO1BFBB0B2A4FD488786350A7D065100AB" localSheetId="1" hidden="1">#REF!</definedName>
    <definedName name="BO1BFBB0B2A4FD488786350A7D065100AB" localSheetId="12" hidden="1">#REF!</definedName>
    <definedName name="BO1BFBB0B2A4FD488786350A7D065100AB" hidden="1">#REF!</definedName>
    <definedName name="BO1C1B872000E84603A42BE7E77F4FBEEA" hidden="1">#REF!</definedName>
    <definedName name="BO1C212F7E93FD425EB8C7E403A359ADC4" localSheetId="12" hidden="1">#REF!</definedName>
    <definedName name="BO1C212F7E93FD425EB8C7E403A359ADC4" hidden="1">#REF!</definedName>
    <definedName name="BO1C221C7E133F46F290B6C8355CE46EEB" localSheetId="12" hidden="1">#REF!</definedName>
    <definedName name="BO1C221C7E133F46F290B6C8355CE46EEB" hidden="1">#REF!</definedName>
    <definedName name="BO1C27CE54798C47D99CE7E44A1F3E5C18" hidden="1">#REF!</definedName>
    <definedName name="BO1C36BC29610C42C4B8952DC4538EE635" localSheetId="12" hidden="1">#REF!</definedName>
    <definedName name="BO1C36BC29610C42C4B8952DC4538EE635" hidden="1">#REF!</definedName>
    <definedName name="BO1C59A825313742469F5CF8BC150F5CF5" hidden="1">#REF!</definedName>
    <definedName name="BO1C5C8D2C30914762A13EA7F12F743B68" localSheetId="12" hidden="1">#REF!</definedName>
    <definedName name="BO1C5C8D2C30914762A13EA7F12F743B68" hidden="1">#REF!</definedName>
    <definedName name="BO1C72E371E5BF4DB78F64CCD26B9AC7DB" hidden="1">#REF!</definedName>
    <definedName name="BO1C72ECD1AFB84967A04F2182D9966D7B" hidden="1">#REF!</definedName>
    <definedName name="BO1C952A70454146FA80004A73026D2827" hidden="1">#REF!</definedName>
    <definedName name="BO1C971F33474941669EB07DD6AEBF0DED" localSheetId="0" hidden="1">#REF!</definedName>
    <definedName name="BO1C971F33474941669EB07DD6AEBF0DED" localSheetId="1" hidden="1">#REF!</definedName>
    <definedName name="BO1C971F33474941669EB07DD6AEBF0DED" localSheetId="12" hidden="1">#REF!</definedName>
    <definedName name="BO1C971F33474941669EB07DD6AEBF0DED" hidden="1">#REF!</definedName>
    <definedName name="BO1C9C013EB3684B2482400A3F3678BCBC" localSheetId="0" hidden="1">#REF!</definedName>
    <definedName name="BO1C9C013EB3684B2482400A3F3678BCBC" localSheetId="1" hidden="1">#REF!</definedName>
    <definedName name="BO1C9C013EB3684B2482400A3F3678BCBC" localSheetId="12" hidden="1">#REF!</definedName>
    <definedName name="BO1C9C013EB3684B2482400A3F3678BCBC" hidden="1">#REF!</definedName>
    <definedName name="BO1CD39B8D2EC34025B6B15A4EA88A8628" hidden="1">#REF!</definedName>
    <definedName name="BO1CDFABE9376F4369B49FB2A91466507B" localSheetId="0" hidden="1">#REF!</definedName>
    <definedName name="BO1CDFABE9376F4369B49FB2A91466507B" localSheetId="1" hidden="1">#REF!</definedName>
    <definedName name="BO1CDFABE9376F4369B49FB2A91466507B" localSheetId="12" hidden="1">#REF!</definedName>
    <definedName name="BO1CDFABE9376F4369B49FB2A91466507B" hidden="1">#REF!</definedName>
    <definedName name="BO1CE38C2DEBA34856B512C24EE3ADC823" localSheetId="0" hidden="1">#REF!</definedName>
    <definedName name="BO1CE38C2DEBA34856B512C24EE3ADC823" localSheetId="1" hidden="1">#REF!</definedName>
    <definedName name="BO1CE38C2DEBA34856B512C24EE3ADC823" localSheetId="12" hidden="1">#REF!</definedName>
    <definedName name="BO1CE38C2DEBA34856B512C24EE3ADC823" hidden="1">#REF!</definedName>
    <definedName name="BO1CEB62F304CB498984EEC2C249932E4A" hidden="1">#REF!</definedName>
    <definedName name="BO1CF14D5BC014427E91BDD21A2BB0F8BA" hidden="1">#REF!</definedName>
    <definedName name="BO1CF529E556D54B818D5B714782BF3FE4" hidden="1">#REF!</definedName>
    <definedName name="BO1CF581918036492BA441CBB8D16F1A47" localSheetId="0" hidden="1">#REF!</definedName>
    <definedName name="BO1CF581918036492BA441CBB8D16F1A47" localSheetId="1" hidden="1">#REF!</definedName>
    <definedName name="BO1CF581918036492BA441CBB8D16F1A47" localSheetId="12" hidden="1">#REF!</definedName>
    <definedName name="BO1CF581918036492BA441CBB8D16F1A47" hidden="1">#REF!</definedName>
    <definedName name="BO1D05B246E26B4B8C8A2B36D4400529E2" localSheetId="0" hidden="1">#REF!</definedName>
    <definedName name="BO1D05B246E26B4B8C8A2B36D4400529E2" localSheetId="1" hidden="1">#REF!</definedName>
    <definedName name="BO1D05B246E26B4B8C8A2B36D4400529E2" localSheetId="12" hidden="1">#REF!</definedName>
    <definedName name="BO1D05B246E26B4B8C8A2B36D4400529E2" hidden="1">#REF!</definedName>
    <definedName name="BO1D0D73E58467401F8877953CC3097C21" hidden="1">#REF!</definedName>
    <definedName name="BO1D0FD343DD8B4600A3486EB3014D0D06" hidden="1">#REF!</definedName>
    <definedName name="BO1D23FB2FBF8C4252A7791F7F788891E5" hidden="1">#REF!</definedName>
    <definedName name="BO1D2ADEC55EF5420896D6F7D0C4D1DE3D" hidden="1">#REF!</definedName>
    <definedName name="BO1D4294C1EA4C4BAEBCA94586D74D1DC5" localSheetId="12" hidden="1">#REF!</definedName>
    <definedName name="BO1D4294C1EA4C4BAEBCA94586D74D1DC5" hidden="1">#REF!</definedName>
    <definedName name="BO1D4A365C386E4B4EA630D6FCE844C385" localSheetId="12" hidden="1">#REF!</definedName>
    <definedName name="BO1D4A365C386E4B4EA630D6FCE844C385" hidden="1">#REF!</definedName>
    <definedName name="BO1D6DD3B04A7849DEB77D645CDFFD2B77" localSheetId="12" hidden="1">#REF!</definedName>
    <definedName name="BO1D6DD3B04A7849DEB77D645CDFFD2B77" hidden="1">#REF!</definedName>
    <definedName name="BO1D7F19F81E884F1C88B420EEB5B912FC" hidden="1">#REF!</definedName>
    <definedName name="BO1D951DB00F204B15B36EDAB20E703593" localSheetId="12" hidden="1">#REF!</definedName>
    <definedName name="BO1D951DB00F204B15B36EDAB20E703593" hidden="1">#REF!</definedName>
    <definedName name="BO1DB8A055D05744F090E605B1BB368519" localSheetId="12" hidden="1">#REF!</definedName>
    <definedName name="BO1DB8A055D05744F090E605B1BB368519" hidden="1">#REF!</definedName>
    <definedName name="BO1DC1363A774A4136B6D67FACEDEFA16E" localSheetId="12" hidden="1">#REF!</definedName>
    <definedName name="BO1DC1363A774A4136B6D67FACEDEFA16E" hidden="1">#REF!</definedName>
    <definedName name="BO1DC1739350EF409D823B9B266AB509D2" localSheetId="12" hidden="1">#REF!</definedName>
    <definedName name="BO1DC1739350EF409D823B9B266AB509D2" hidden="1">#REF!</definedName>
    <definedName name="BO1DD62ED34D4A4EB2A2EF53C6A29AB304" localSheetId="12" hidden="1">#REF!</definedName>
    <definedName name="BO1DD62ED34D4A4EB2A2EF53C6A29AB304" hidden="1">#REF!</definedName>
    <definedName name="BO1DD7CB6F78AA47618C6AB453D76DE9D7" hidden="1">#REF!</definedName>
    <definedName name="BO1DE0C534720C457AADD6950A7451EF52" localSheetId="12" hidden="1">#REF!</definedName>
    <definedName name="BO1DE0C534720C457AADD6950A7451EF52" hidden="1">#REF!</definedName>
    <definedName name="BO1DEBCC2789B44855B1BB23695D3A9CA2" hidden="1">#REF!</definedName>
    <definedName name="BO1DFF825EB91946929006FEA854EA4371" hidden="1">#REF!</definedName>
    <definedName name="BO1E06E01C8E8C40AA893C6E5B435CE4EB" hidden="1">#REF!</definedName>
    <definedName name="BO1E2194D8CDFB4D9BA7F5D75EC1B7BF1B" localSheetId="12" hidden="1">#REF!</definedName>
    <definedName name="BO1E2194D8CDFB4D9BA7F5D75EC1B7BF1B" hidden="1">#REF!</definedName>
    <definedName name="BO1E280BFD04604DE0915A57BBF4DA734B" localSheetId="12" hidden="1">#REF!</definedName>
    <definedName name="BO1E280BFD04604DE0915A57BBF4DA734B" hidden="1">#REF!</definedName>
    <definedName name="BO1E3B0593914449F998675C1B0C3C63B4" hidden="1">#REF!</definedName>
    <definedName name="BO1E5BC917DFFF4EBE850AACAA83574F0D" hidden="1">#REF!</definedName>
    <definedName name="BO1E66013F35AB46B4BB7BA3843995F77B" localSheetId="12" hidden="1">#REF!</definedName>
    <definedName name="BO1E66013F35AB46B4BB7BA3843995F77B" hidden="1">#REF!</definedName>
    <definedName name="BO1E8D0549E90A410B9A6343B381B9A6B7" localSheetId="12" hidden="1">#REF!</definedName>
    <definedName name="BO1E8D0549E90A410B9A6343B381B9A6B7" hidden="1">#REF!</definedName>
    <definedName name="BO1E9F6FB57BDC47189F17FD8561162E6D" hidden="1">#REF!</definedName>
    <definedName name="BO1EEB43E5768B490D93158CAC36C32735" localSheetId="12" hidden="1">#REF!</definedName>
    <definedName name="BO1EEB43E5768B490D93158CAC36C32735" hidden="1">#REF!</definedName>
    <definedName name="BO1EFB23C23AC144D6B782AFAB5174C8C5" hidden="1">#REF!</definedName>
    <definedName name="BO1F112F21AFB243A0AF34C83DC1FE8821" hidden="1">#REF!</definedName>
    <definedName name="BO1F19FB8B2D90469C9331D054AD85DE56" hidden="1">#REF!</definedName>
    <definedName name="BO1F1DA32087A64A21B113D4CC5083B6F1" localSheetId="0" hidden="1">#REF!</definedName>
    <definedName name="BO1F1DA32087A64A21B113D4CC5083B6F1" localSheetId="1" hidden="1">#REF!</definedName>
    <definedName name="BO1F1DA32087A64A21B113D4CC5083B6F1" localSheetId="12" hidden="1">#REF!</definedName>
    <definedName name="BO1F1DA32087A64A21B113D4CC5083B6F1" hidden="1">#REF!</definedName>
    <definedName name="BO1F1F0AC333B54AB8AA0A2B6A21DD90F9" localSheetId="0" hidden="1">#REF!</definedName>
    <definedName name="BO1F1F0AC333B54AB8AA0A2B6A21DD90F9" localSheetId="1" hidden="1">#REF!</definedName>
    <definedName name="BO1F1F0AC333B54AB8AA0A2B6A21DD90F9" localSheetId="12" hidden="1">#REF!</definedName>
    <definedName name="BO1F1F0AC333B54AB8AA0A2B6A21DD90F9" hidden="1">#REF!</definedName>
    <definedName name="BO1F2247B4D19F44989217F8B7B69B91A2" localSheetId="0" hidden="1">#REF!</definedName>
    <definedName name="BO1F2247B4D19F44989217F8B7B69B91A2" localSheetId="1" hidden="1">#REF!</definedName>
    <definedName name="BO1F2247B4D19F44989217F8B7B69B91A2" localSheetId="12" hidden="1">#REF!</definedName>
    <definedName name="BO1F2247B4D19F44989217F8B7B69B91A2" hidden="1">#REF!</definedName>
    <definedName name="BO1F2388D8E5D94EDA824094FA6DB984E7" hidden="1">#REF!</definedName>
    <definedName name="BO1F2F2D39B9134E14BF6909B867BD7AF6" localSheetId="12" hidden="1">#REF!</definedName>
    <definedName name="BO1F2F2D39B9134E14BF6909B867BD7AF6" hidden="1">#REF!</definedName>
    <definedName name="BO1F40136287DB45C281852C607267BFE6" hidden="1">#REF!</definedName>
    <definedName name="BO1F45738259304D689C9B54D5215835EF" hidden="1">#REF!</definedName>
    <definedName name="BO1F671E2851F6442C9E4A4092DB82D97A" hidden="1">#REF!</definedName>
    <definedName name="BO1F7081CF9E5A4E7B96BAB76C8C9DA6D1" hidden="1">#REF!</definedName>
    <definedName name="BO1F82DEF7BC6F4ABA8238DDF74DBBDCFA" localSheetId="12" hidden="1">#REF!</definedName>
    <definedName name="BO1F82DEF7BC6F4ABA8238DDF74DBBDCFA" hidden="1">#REF!</definedName>
    <definedName name="BO1F89B89382C44E3E9EA1286F9B7631AA" localSheetId="12" hidden="1">#REF!</definedName>
    <definedName name="BO1F89B89382C44E3E9EA1286F9B7631AA" hidden="1">#REF!</definedName>
    <definedName name="BO1F8F14A650D04420837B2B50639E20F4" localSheetId="12" hidden="1">#REF!</definedName>
    <definedName name="BO1F8F14A650D04420837B2B50639E20F4" hidden="1">#REF!</definedName>
    <definedName name="BO1F8F27E10B774F248B6619F83E4ED608" hidden="1">#REF!</definedName>
    <definedName name="BO1FA9FCA33FAF4441B7CFFFF6A5BBDF34" hidden="1">#REF!</definedName>
    <definedName name="BO1FB5EE69C9D54E86B909D9D4F34381B5" hidden="1">#REF!</definedName>
    <definedName name="BO1FBD4BEC64DF4340B7E401CF1287E3AA" hidden="1">#REF!</definedName>
    <definedName name="BO1FC573480CA240178FF48E2670B7A4A0" localSheetId="12" hidden="1">#REF!</definedName>
    <definedName name="BO1FC573480CA240178FF48E2670B7A4A0" hidden="1">#REF!</definedName>
    <definedName name="BO1FCF13EA22DA4A34A96BB43C0482914C" localSheetId="12" hidden="1">#REF!</definedName>
    <definedName name="BO1FCF13EA22DA4A34A96BB43C0482914C" hidden="1">#REF!</definedName>
    <definedName name="BO1FF27D17B8BA45C2ABE26C54D300D75C" hidden="1">#REF!</definedName>
    <definedName name="BO2000FE749D724E9FA707A10923AA63BA" localSheetId="12" hidden="1">#REF!</definedName>
    <definedName name="BO2000FE749D724E9FA707A10923AA63BA" hidden="1">#REF!</definedName>
    <definedName name="BO202FAD8063BB419499B0BCEC2828F51B" hidden="1">#REF!</definedName>
    <definedName name="BO20321A83463342B6BE9EED47341BE910" localSheetId="12" hidden="1">#REF!</definedName>
    <definedName name="BO20321A83463342B6BE9EED47341BE910" hidden="1">#REF!</definedName>
    <definedName name="BO2034D10499B544CB9B0F74995F6888FC" hidden="1">#REF!</definedName>
    <definedName name="BO203CE104D06B4FB38E875039B216A33F" hidden="1">#REF!</definedName>
    <definedName name="BO203FF1C3A1E142D1B63E1B44172413DA" localSheetId="0" hidden="1">#REF!</definedName>
    <definedName name="BO203FF1C3A1E142D1B63E1B44172413DA" localSheetId="1" hidden="1">#REF!</definedName>
    <definedName name="BO203FF1C3A1E142D1B63E1B44172413DA" localSheetId="12" hidden="1">#REF!</definedName>
    <definedName name="BO203FF1C3A1E142D1B63E1B44172413DA" hidden="1">#REF!</definedName>
    <definedName name="BO204642FE513F4864BD957482DEE68B8F" localSheetId="0" hidden="1">#REF!</definedName>
    <definedName name="BO204642FE513F4864BD957482DEE68B8F" localSheetId="1" hidden="1">#REF!</definedName>
    <definedName name="BO204642FE513F4864BD957482DEE68B8F" localSheetId="12" hidden="1">#REF!</definedName>
    <definedName name="BO204642FE513F4864BD957482DEE68B8F" hidden="1">#REF!</definedName>
    <definedName name="BO204FF4941138448AB83E89CC50327F00" localSheetId="0" hidden="1">#REF!</definedName>
    <definedName name="BO204FF4941138448AB83E89CC50327F00" localSheetId="1" hidden="1">#REF!</definedName>
    <definedName name="BO204FF4941138448AB83E89CC50327F00" localSheetId="12" hidden="1">#REF!</definedName>
    <definedName name="BO204FF4941138448AB83E89CC50327F00" hidden="1">#REF!</definedName>
    <definedName name="BO2050121A0DF142E7ACBF0C2149DF60DB" localSheetId="12" hidden="1">#REF!</definedName>
    <definedName name="BO2050121A0DF142E7ACBF0C2149DF60DB" hidden="1">#REF!</definedName>
    <definedName name="BO206329EB267149C4A8AA8B5A10CA0B23" localSheetId="12" hidden="1">#REF!</definedName>
    <definedName name="BO206329EB267149C4A8AA8B5A10CA0B23" hidden="1">#REF!</definedName>
    <definedName name="BO207B3037F6444D969B50828F275890CA" hidden="1">#REF!</definedName>
    <definedName name="BO20A54F086F624E93B717496A1B4132C9" hidden="1">#REF!</definedName>
    <definedName name="BO20B1EF585C2845948F50CE07BBB23873" localSheetId="12" hidden="1">#REF!</definedName>
    <definedName name="BO20B1EF585C2845948F50CE07BBB23873" hidden="1">#REF!</definedName>
    <definedName name="BO20CF201E4BD14331B50E1720C6B405A2" hidden="1">#REF!</definedName>
    <definedName name="BO20D1E453DC204AA7855E147F78DD6AAD" localSheetId="12" hidden="1">#REF!</definedName>
    <definedName name="BO20D1E453DC204AA7855E147F78DD6AAD" hidden="1">#REF!</definedName>
    <definedName name="BO20D7CEB906A442EDABD66FC70141FB4D" hidden="1">#REF!</definedName>
    <definedName name="BO212DD771873C47AAA57B60EB6B9F57BD" localSheetId="12" hidden="1">#REF!</definedName>
    <definedName name="BO212DD771873C47AAA57B60EB6B9F57BD" hidden="1">#REF!</definedName>
    <definedName name="BO21411822AB8F4E6E8B6896E3D3E1645B" hidden="1">#REF!</definedName>
    <definedName name="BO2141B7A372D84289999CB27B02DD1B1F" hidden="1">#REF!</definedName>
    <definedName name="BO214488B37F2C49C698D6B5AB57289540" localSheetId="12" hidden="1">#REF!</definedName>
    <definedName name="BO214488B37F2C49C698D6B5AB57289540" hidden="1">#REF!</definedName>
    <definedName name="BO214D132833814397B2BD1FE796DC5190" localSheetId="12" hidden="1">#REF!</definedName>
    <definedName name="BO214D132833814397B2BD1FE796DC5190" hidden="1">#REF!</definedName>
    <definedName name="BO215053EE872749AEBA9B00A1BB1FFEDA" localSheetId="12" hidden="1">#REF!</definedName>
    <definedName name="BO215053EE872749AEBA9B00A1BB1FFEDA" hidden="1">#REF!</definedName>
    <definedName name="BO21545020FCFF4D56B98295C96A8B077E" localSheetId="12" hidden="1">#REF!</definedName>
    <definedName name="BO21545020FCFF4D56B98295C96A8B077E" hidden="1">#REF!</definedName>
    <definedName name="BO2161E39FF33049389EFD95828BAD1D73" hidden="1">#REF!</definedName>
    <definedName name="BO217988AF085C4BACAAF426DE9B872531" localSheetId="0" hidden="1">#REF!</definedName>
    <definedName name="BO217988AF085C4BACAAF426DE9B872531" localSheetId="1" hidden="1">#REF!</definedName>
    <definedName name="BO217988AF085C4BACAAF426DE9B872531" localSheetId="12" hidden="1">#REF!</definedName>
    <definedName name="BO217988AF085C4BACAAF426DE9B872531" hidden="1">#REF!</definedName>
    <definedName name="BO217A065BE728400285F9A68018248B4B" hidden="1">#REF!</definedName>
    <definedName name="BO2189DB829D7F4206905850992E33E0A4" localSheetId="0" hidden="1">#REF!</definedName>
    <definedName name="BO2189DB829D7F4206905850992E33E0A4" localSheetId="1" hidden="1">#REF!</definedName>
    <definedName name="BO2189DB829D7F4206905850992E33E0A4" localSheetId="12" hidden="1">#REF!</definedName>
    <definedName name="BO2189DB829D7F4206905850992E33E0A4" hidden="1">#REF!</definedName>
    <definedName name="BO218A670230344DEF80294058CE4C9F7F" hidden="1">#REF!</definedName>
    <definedName name="BO218F81DAEFAD49AF9B3A72E321755754" localSheetId="0" hidden="1">#REF!</definedName>
    <definedName name="BO218F81DAEFAD49AF9B3A72E321755754" localSheetId="1" hidden="1">#REF!</definedName>
    <definedName name="BO218F81DAEFAD49AF9B3A72E321755754" localSheetId="12" hidden="1">#REF!</definedName>
    <definedName name="BO218F81DAEFAD49AF9B3A72E321755754" hidden="1">#REF!</definedName>
    <definedName name="BO2190258695E940FAB040CCF6CA7B1588" hidden="1">#REF!</definedName>
    <definedName name="BO219D681483954E00B66D718362DF21D1" hidden="1">#REF!</definedName>
    <definedName name="BO21B20B02CDD146DF8497564C05C765A4" hidden="1">#REF!</definedName>
    <definedName name="BO21B7D6B787174BE2B8F6B01A9D6AA5FE" localSheetId="12" hidden="1">#REF!</definedName>
    <definedName name="BO21B7D6B787174BE2B8F6B01A9D6AA5FE" hidden="1">#REF!</definedName>
    <definedName name="BO21C4FB5FE3604329AEA394B58537129B" localSheetId="12" hidden="1">#REF!</definedName>
    <definedName name="BO21C4FB5FE3604329AEA394B58537129B" hidden="1">#REF!</definedName>
    <definedName name="BO21D0E81725D8466AA71608F53692D790" localSheetId="12" hidden="1">#REF!</definedName>
    <definedName name="BO21D0E81725D8466AA71608F53692D790" hidden="1">#REF!</definedName>
    <definedName name="BO21D7421808CD43AEB5C11E05C94292F9" localSheetId="12" hidden="1">#REF!</definedName>
    <definedName name="BO21D7421808CD43AEB5C11E05C94292F9" hidden="1">#REF!</definedName>
    <definedName name="BO21EC1D4F18934A23B7AC52A326C7BDA2" hidden="1">#REF!</definedName>
    <definedName name="BO2205B08A30A4409FA799FD8E9BEFE75F" localSheetId="12" hidden="1">#REF!</definedName>
    <definedName name="BO2205B08A30A4409FA799FD8E9BEFE75F" hidden="1">#REF!</definedName>
    <definedName name="BO220D7DC8FBCC46DB8AE26ED60EB83250" localSheetId="12" hidden="1">#REF!</definedName>
    <definedName name="BO220D7DC8FBCC46DB8AE26ED60EB83250" hidden="1">#REF!</definedName>
    <definedName name="BO220DE1C2BF2340CEA36C2E77EC9B1C8C" hidden="1">#REF!</definedName>
    <definedName name="BO2231071A1FEB453B856DCA3CF4DBB552" hidden="1">#REF!</definedName>
    <definedName name="BO2240036397344197845A0A01D1474D23" hidden="1">#REF!</definedName>
    <definedName name="BO225263C52B3C4F878169478C66E33134" hidden="1">#REF!</definedName>
    <definedName name="BO225AD737FABD40FEB1BD400F18DAFD79" localSheetId="0" hidden="1">#REF!</definedName>
    <definedName name="BO225AD737FABD40FEB1BD400F18DAFD79" localSheetId="1" hidden="1">#REF!</definedName>
    <definedName name="BO225AD737FABD40FEB1BD400F18DAFD79" localSheetId="12" hidden="1">#REF!</definedName>
    <definedName name="BO225AD737FABD40FEB1BD400F18DAFD79" hidden="1">#REF!</definedName>
    <definedName name="BO22610F6E625A439A8F25394A176010A4" localSheetId="0" hidden="1">#REF!</definedName>
    <definedName name="BO22610F6E625A439A8F25394A176010A4" localSheetId="1" hidden="1">#REF!</definedName>
    <definedName name="BO22610F6E625A439A8F25394A176010A4" localSheetId="12" hidden="1">#REF!</definedName>
    <definedName name="BO22610F6E625A439A8F25394A176010A4" hidden="1">#REF!</definedName>
    <definedName name="BO226B96C1DBB34F6C8CC9B9974159275C" hidden="1">#REF!</definedName>
    <definedName name="BO227B01F824A3434990F27C39FBDF7F99" hidden="1">#REF!</definedName>
    <definedName name="BO22888E30CEE943998FCB14107ADFE414" localSheetId="0" hidden="1">#REF!</definedName>
    <definedName name="BO22888E30CEE943998FCB14107ADFE414" localSheetId="1" hidden="1">#REF!</definedName>
    <definedName name="BO22888E30CEE943998FCB14107ADFE414" localSheetId="12" hidden="1">#REF!</definedName>
    <definedName name="BO22888E30CEE943998FCB14107ADFE414" hidden="1">#REF!</definedName>
    <definedName name="BO228F47AF9DF4454598ED125BC46429B3" localSheetId="0" hidden="1">#REF!</definedName>
    <definedName name="BO228F47AF9DF4454598ED125BC46429B3" localSheetId="1" hidden="1">#REF!</definedName>
    <definedName name="BO228F47AF9DF4454598ED125BC46429B3" localSheetId="12" hidden="1">#REF!</definedName>
    <definedName name="BO228F47AF9DF4454598ED125BC46429B3" hidden="1">#REF!</definedName>
    <definedName name="BO22916AF3B18045F194E6B4C88878CC89" localSheetId="0" hidden="1">#REF!</definedName>
    <definedName name="BO22916AF3B18045F194E6B4C88878CC89" localSheetId="1" hidden="1">#REF!</definedName>
    <definedName name="BO22916AF3B18045F194E6B4C88878CC89" localSheetId="12" hidden="1">#REF!</definedName>
    <definedName name="BO22916AF3B18045F194E6B4C88878CC89" hidden="1">#REF!</definedName>
    <definedName name="BO2293E5DE2C1E4AF389A9F0A14D86F5AF" localSheetId="0" hidden="1">#REF!</definedName>
    <definedName name="BO2293E5DE2C1E4AF389A9F0A14D86F5AF" localSheetId="1" hidden="1">#REF!</definedName>
    <definedName name="BO2293E5DE2C1E4AF389A9F0A14D86F5AF" localSheetId="12" hidden="1">#REF!</definedName>
    <definedName name="BO2293E5DE2C1E4AF389A9F0A14D86F5AF" hidden="1">#REF!</definedName>
    <definedName name="BO22A1A8DA83ED4E61AB9D4458E8BFBF5E" localSheetId="12" hidden="1">#REF!</definedName>
    <definedName name="BO22A1A8DA83ED4E61AB9D4458E8BFBF5E" hidden="1">#REF!</definedName>
    <definedName name="BO22C69EDF24274F8C8A799D028C666604" localSheetId="12" hidden="1">#REF!</definedName>
    <definedName name="BO22C69EDF24274F8C8A799D028C666604" hidden="1">#REF!</definedName>
    <definedName name="BO22D3C349283B473E826A3190CEF9563F" localSheetId="12" hidden="1">#REF!</definedName>
    <definedName name="BO22D3C349283B473E826A3190CEF9563F" hidden="1">#REF!</definedName>
    <definedName name="BO22DAEE4154BE4F90AEB9FD073AD52242" localSheetId="12" hidden="1">#REF!</definedName>
    <definedName name="BO22DAEE4154BE4F90AEB9FD073AD52242" hidden="1">#REF!</definedName>
    <definedName name="BO22EE0BE4D85F4BD5970962FBF8CEBA68" hidden="1">#REF!</definedName>
    <definedName name="BO22F1E184403440EA94041E4061CD1A36" hidden="1">#REF!</definedName>
    <definedName name="BO23012F6BDC194152B0763334AA8DE09A" localSheetId="12" hidden="1">#REF!</definedName>
    <definedName name="BO23012F6BDC194152B0763334AA8DE09A" hidden="1">#REF!</definedName>
    <definedName name="BO230E6EF6C8C94B8F8C47CFF59CC50C9A" hidden="1">#REF!</definedName>
    <definedName name="BO23209D5E42F647BC859A30AF7205B1EB" localSheetId="12" hidden="1">#REF!</definedName>
    <definedName name="BO23209D5E42F647BC859A30AF7205B1EB" hidden="1">#REF!</definedName>
    <definedName name="BO232A1F5D59654CA6A0C19E0D0B1835E8" localSheetId="12" hidden="1">#REF!</definedName>
    <definedName name="BO232A1F5D59654CA6A0C19E0D0B1835E8" hidden="1">#REF!</definedName>
    <definedName name="BO2354506FB73B40758D7271BB733EF7EA" hidden="1">#REF!</definedName>
    <definedName name="BO236C109499124F4E80ACAA9C9D0DC86E" hidden="1">#REF!</definedName>
    <definedName name="BO238D5E71A2E1462CB8F96F7465F66260" localSheetId="12" hidden="1">#REF!</definedName>
    <definedName name="BO238D5E71A2E1462CB8F96F7465F66260" hidden="1">#REF!</definedName>
    <definedName name="BO239512C7B5004432BAAF1A7F1FC243C5" localSheetId="12" hidden="1">#REF!</definedName>
    <definedName name="BO239512C7B5004432BAAF1A7F1FC243C5" hidden="1">#REF!</definedName>
    <definedName name="BO23AD48D3F0FF4E00B57ABF30917F461A" localSheetId="12" hidden="1">#REF!</definedName>
    <definedName name="BO23AD48D3F0FF4E00B57ABF30917F461A" hidden="1">#REF!</definedName>
    <definedName name="BO23C11F2418AF424A9FB7F13AE8573CB8" localSheetId="12" hidden="1">#REF!</definedName>
    <definedName name="BO23C11F2418AF424A9FB7F13AE8573CB8" hidden="1">#REF!</definedName>
    <definedName name="BO23C6AAE56A2449618B0EB245E68264AA" localSheetId="12" hidden="1">#REF!</definedName>
    <definedName name="BO23C6AAE56A2449618B0EB245E68264AA" hidden="1">#REF!</definedName>
    <definedName name="BO23C787C3A9AF4D63ADA1DC818379D5A3" localSheetId="12" hidden="1">#REF!</definedName>
    <definedName name="BO23C787C3A9AF4D63ADA1DC818379D5A3" hidden="1">#REF!</definedName>
    <definedName name="BO23E745F6E6F748179ECDE765648E29FF" hidden="1">#REF!</definedName>
    <definedName name="BO23F1CFE4BC1D46BEB7ED2DB6E28AB9F7" localSheetId="12" hidden="1">#REF!</definedName>
    <definedName name="BO23F1CFE4BC1D46BEB7ED2DB6E28AB9F7" hidden="1">#REF!</definedName>
    <definedName name="BO23F2C6ECD3204761B1472B44EEBBA0DE" hidden="1">#REF!</definedName>
    <definedName name="BO24191E4F06BB400EB4E45CA4B52D5A66" hidden="1">#REF!</definedName>
    <definedName name="BO242B22001A3D463EB3087B393B5D8480" hidden="1">#REF!</definedName>
    <definedName name="BO244E8830D7A2432883AB77D0D44C3518" hidden="1">#REF!</definedName>
    <definedName name="BO245314F5F48D49ECB9E2294C5FD21EF4" localSheetId="12" hidden="1">#REF!</definedName>
    <definedName name="BO245314F5F48D49ECB9E2294C5FD21EF4" hidden="1">#REF!</definedName>
    <definedName name="BO245D8EA194704D799213C24B96126A35" hidden="1">#REF!</definedName>
    <definedName name="BO246E872D11F54CBDA9CAAE7F3CEE8A3B" localSheetId="0" hidden="1">#REF!</definedName>
    <definedName name="BO246E872D11F54CBDA9CAAE7F3CEE8A3B" localSheetId="1" hidden="1">#REF!</definedName>
    <definedName name="BO246E872D11F54CBDA9CAAE7F3CEE8A3B" localSheetId="12" hidden="1">#REF!</definedName>
    <definedName name="BO246E872D11F54CBDA9CAAE7F3CEE8A3B" hidden="1">#REF!</definedName>
    <definedName name="BO247C057B70AB4F658019AC17263404FD" hidden="1">#REF!</definedName>
    <definedName name="BO24808A7805734A67B9F3A052643276C5" hidden="1">#REF!</definedName>
    <definedName name="BO248CF0663C3845EA91C27C65CD94A27B" localSheetId="0" hidden="1">#REF!</definedName>
    <definedName name="BO248CF0663C3845EA91C27C65CD94A27B" localSheetId="1" hidden="1">#REF!</definedName>
    <definedName name="BO248CF0663C3845EA91C27C65CD94A27B" localSheetId="12" hidden="1">#REF!</definedName>
    <definedName name="BO248CF0663C3845EA91C27C65CD94A27B" hidden="1">#REF!</definedName>
    <definedName name="BO248FCFD187D14607903BF0499FC1EB08" localSheetId="0" hidden="1">#REF!</definedName>
    <definedName name="BO248FCFD187D14607903BF0499FC1EB08" localSheetId="1" hidden="1">#REF!</definedName>
    <definedName name="BO248FCFD187D14607903BF0499FC1EB08" localSheetId="12" hidden="1">#REF!</definedName>
    <definedName name="BO248FCFD187D14607903BF0499FC1EB08" hidden="1">#REF!</definedName>
    <definedName name="BO2491BAC9A38342598DD19C9D4DB0A34F" localSheetId="12" hidden="1">#REF!</definedName>
    <definedName name="BO2491BAC9A38342598DD19C9D4DB0A34F" hidden="1">#REF!</definedName>
    <definedName name="BO24937DC7BA1D49788C07B02DFD3C6342" hidden="1">#REF!</definedName>
    <definedName name="BO2495A54824434CB189951F5549DEB370" localSheetId="12" hidden="1">#REF!</definedName>
    <definedName name="BO2495A54824434CB189951F5549DEB370" hidden="1">#REF!</definedName>
    <definedName name="BO249C67D551B148328F4AB326E8B9F4C3" hidden="1">#REF!</definedName>
    <definedName name="BO24A8918ECB1C4B1EAAC4F1A0663C1145" localSheetId="12" hidden="1">#REF!</definedName>
    <definedName name="BO24A8918ECB1C4B1EAAC4F1A0663C1145" hidden="1">#REF!</definedName>
    <definedName name="BO24BA25EDB1A44A8E8DBB72F1D4D29577" localSheetId="12" hidden="1">#REF!</definedName>
    <definedName name="BO24BA25EDB1A44A8E8DBB72F1D4D29577" hidden="1">#REF!</definedName>
    <definedName name="BO24E59B9E468244B094E12543813C34CF" hidden="1">#REF!</definedName>
    <definedName name="BO24E609E1B65A4E6D90B359EFB6863E2A" localSheetId="12" hidden="1">#REF!</definedName>
    <definedName name="BO24E609E1B65A4E6D90B359EFB6863E2A" hidden="1">#REF!</definedName>
    <definedName name="BO24F6F06ED01C4C22AA58ACACC4605B6E" hidden="1">#REF!</definedName>
    <definedName name="BO25093A0D3FA94928B03F855003D8D3E4" hidden="1">#REF!</definedName>
    <definedName name="BO2519A3AFD9904F0EA701766B92D044A5" localSheetId="12" hidden="1">#REF!</definedName>
    <definedName name="BO2519A3AFD9904F0EA701766B92D044A5" hidden="1">#REF!</definedName>
    <definedName name="BO251EB7BFC4E14C0681BE2DCEEAD845E7" localSheetId="12" hidden="1">#REF!</definedName>
    <definedName name="BO251EB7BFC4E14C0681BE2DCEEAD845E7" hidden="1">#REF!</definedName>
    <definedName name="BO252423B9C6834C65AEB050F7CED8E2BC" hidden="1">#REF!</definedName>
    <definedName name="BO252C3CBD29A243C0AEDAC1F87AD31F53" localSheetId="12" hidden="1">#REF!</definedName>
    <definedName name="BO252C3CBD29A243C0AEDAC1F87AD31F53" hidden="1">#REF!</definedName>
    <definedName name="BO252E1F1B616045209E24B8B2BB08F011" hidden="1">#REF!</definedName>
    <definedName name="BO253ACAECC53145009F3843BD2D2D919F" localSheetId="12" hidden="1">#REF!</definedName>
    <definedName name="BO253ACAECC53145009F3843BD2D2D919F" hidden="1">#REF!</definedName>
    <definedName name="BO254702AF37084A989C9C0D98E2CCCDF3" hidden="1">#REF!</definedName>
    <definedName name="BO25534CD9966549BBBEF5257F84D5DBE7" localSheetId="0" hidden="1">#REF!</definedName>
    <definedName name="BO25534CD9966549BBBEF5257F84D5DBE7" localSheetId="1" hidden="1">#REF!</definedName>
    <definedName name="BO25534CD9966549BBBEF5257F84D5DBE7" localSheetId="12" hidden="1">#REF!</definedName>
    <definedName name="BO25534CD9966549BBBEF5257F84D5DBE7" hidden="1">#REF!</definedName>
    <definedName name="BO256ABB33FDA44F459E85B26D8DD4914A" hidden="1">#REF!</definedName>
    <definedName name="BO256CEA9DBE3C4AD0A1636278271A9EB8" hidden="1">#REF!</definedName>
    <definedName name="BO256F638AB26747CBA5D7602B20D8AD7C" hidden="1">#REF!</definedName>
    <definedName name="BO2581D827D67C492AB6F1E29B12DE33F1" hidden="1">#REF!</definedName>
    <definedName name="BO258A9ECB60464A8388B0908E365683DA" localSheetId="0" hidden="1">#REF!</definedName>
    <definedName name="BO258A9ECB60464A8388B0908E365683DA" localSheetId="1" hidden="1">#REF!</definedName>
    <definedName name="BO258A9ECB60464A8388B0908E365683DA" localSheetId="12" hidden="1">#REF!</definedName>
    <definedName name="BO258A9ECB60464A8388B0908E365683DA" hidden="1">#REF!</definedName>
    <definedName name="BO258F936A6F324905A7D2D954B13649D9" hidden="1">#REF!</definedName>
    <definedName name="BO25972B76844C4D6090FBC7E7F45106D6" localSheetId="0" hidden="1">#REF!</definedName>
    <definedName name="BO25972B76844C4D6090FBC7E7F45106D6" localSheetId="1" hidden="1">#REF!</definedName>
    <definedName name="BO25972B76844C4D6090FBC7E7F45106D6" localSheetId="12" hidden="1">#REF!</definedName>
    <definedName name="BO25972B76844C4D6090FBC7E7F45106D6" hidden="1">#REF!</definedName>
    <definedName name="BO25AF9ADA308342C187BFCECCC794CF43" hidden="1">#REF!</definedName>
    <definedName name="BO25CC43297124428EB72F08A9A2E14CDC" localSheetId="12" hidden="1">#REF!</definedName>
    <definedName name="BO25CC43297124428EB72F08A9A2E14CDC" hidden="1">#REF!</definedName>
    <definedName name="BO25CC6BFE92064DBF8830573B2D9FD4B4" hidden="1">#REF!</definedName>
    <definedName name="BO25CE6931E52947EC9FF070514959E42A" localSheetId="12" hidden="1">#REF!</definedName>
    <definedName name="BO25CE6931E52947EC9FF070514959E42A" hidden="1">#REF!</definedName>
    <definedName name="BO25DE2F7FA990464E9F8072C85E51FC96" hidden="1">#REF!</definedName>
    <definedName name="BO25E9553CF8974A33892EB1745060FD61" localSheetId="0" hidden="1">#REF!</definedName>
    <definedName name="BO25E9553CF8974A33892EB1745060FD61" localSheetId="1" hidden="1">#REF!</definedName>
    <definedName name="BO25E9553CF8974A33892EB1745060FD61" localSheetId="12" hidden="1">#REF!</definedName>
    <definedName name="BO25E9553CF8974A33892EB1745060FD61" hidden="1">#REF!</definedName>
    <definedName name="BO2605237EAE654A23B72B55DAF523B6A6" localSheetId="0" hidden="1">#REF!</definedName>
    <definedName name="BO2605237EAE654A23B72B55DAF523B6A6" localSheetId="1" hidden="1">#REF!</definedName>
    <definedName name="BO2605237EAE654A23B72B55DAF523B6A6" localSheetId="12" hidden="1">#REF!</definedName>
    <definedName name="BO2605237EAE654A23B72B55DAF523B6A6" hidden="1">#REF!</definedName>
    <definedName name="BO260C75EB0FE34E039A2639B39BA79B3D" localSheetId="0" hidden="1">#REF!</definedName>
    <definedName name="BO260C75EB0FE34E039A2639B39BA79B3D" localSheetId="1" hidden="1">#REF!</definedName>
    <definedName name="BO260C75EB0FE34E039A2639B39BA79B3D" localSheetId="12" hidden="1">#REF!</definedName>
    <definedName name="BO260C75EB0FE34E039A2639B39BA79B3D" hidden="1">#REF!</definedName>
    <definedName name="BO260CD5A6C36945F0889CD82152A4F67D" localSheetId="12" hidden="1">#REF!</definedName>
    <definedName name="BO260CD5A6C36945F0889CD82152A4F67D" hidden="1">#REF!</definedName>
    <definedName name="BO260E4C1AD61241F5B2B6159395B2919A" hidden="1">#REF!</definedName>
    <definedName name="BO261B8E29B9B540D5B595913F2F3E772C" hidden="1">#REF!</definedName>
    <definedName name="BO2621C14BA85E4F63813A3AA292ECE0ED" localSheetId="12" hidden="1">#REF!</definedName>
    <definedName name="BO2621C14BA85E4F63813A3AA292ECE0ED" hidden="1">#REF!</definedName>
    <definedName name="BO263B4B971A0F41C788C42BA2F9A5D53C" hidden="1">#REF!</definedName>
    <definedName name="BO263E075F494444DD84B1B7BE398676C9" localSheetId="12" hidden="1">#REF!</definedName>
    <definedName name="BO263E075F494444DD84B1B7BE398676C9" hidden="1">#REF!</definedName>
    <definedName name="BO263FD10022B946D7941BB791BCB0FFAF" localSheetId="12" hidden="1">#REF!</definedName>
    <definedName name="BO263FD10022B946D7941BB791BCB0FFAF" hidden="1">#REF!</definedName>
    <definedName name="BO26560F3BC6064631902DC58D0D8AEFAF" hidden="1">#REF!</definedName>
    <definedName name="BO2672883EFAC5493481EFB4B31BDD63E6" localSheetId="12" hidden="1">#REF!</definedName>
    <definedName name="BO2672883EFAC5493481EFB4B31BDD63E6" hidden="1">#REF!</definedName>
    <definedName name="BO2684A03C65AE4FAC9C61F096104EFFBA" localSheetId="0" hidden="1">#REF!</definedName>
    <definedName name="BO2684A03C65AE4FAC9C61F096104EFFBA" localSheetId="1" hidden="1">#REF!</definedName>
    <definedName name="BO2684A03C65AE4FAC9C61F096104EFFBA" localSheetId="12" hidden="1">#REF!</definedName>
    <definedName name="BO2684A03C65AE4FAC9C61F096104EFFBA" hidden="1">#REF!</definedName>
    <definedName name="BO26B4CA84091B46B0AA4A7DC046DB89D9" localSheetId="0" hidden="1">#REF!</definedName>
    <definedName name="BO26B4CA84091B46B0AA4A7DC046DB89D9" localSheetId="1" hidden="1">#REF!</definedName>
    <definedName name="BO26B4CA84091B46B0AA4A7DC046DB89D9" localSheetId="12" hidden="1">#REF!</definedName>
    <definedName name="BO26B4CA84091B46B0AA4A7DC046DB89D9" hidden="1">#REF!</definedName>
    <definedName name="BO26C7B304F6FA4B03AB8CF8A8BA949F2F" localSheetId="0" hidden="1">#REF!</definedName>
    <definedName name="BO26C7B304F6FA4B03AB8CF8A8BA949F2F" localSheetId="1" hidden="1">#REF!</definedName>
    <definedName name="BO26C7B304F6FA4B03AB8CF8A8BA949F2F" localSheetId="12" hidden="1">#REF!</definedName>
    <definedName name="BO26C7B304F6FA4B03AB8CF8A8BA949F2F" hidden="1">#REF!</definedName>
    <definedName name="BO26DA3E3B12F143B6A03B8DB89DEB0945" localSheetId="12" hidden="1">#REF!</definedName>
    <definedName name="BO26DA3E3B12F143B6A03B8DB89DEB0945" hidden="1">#REF!</definedName>
    <definedName name="BO26E084514C0D49058DBC96E0B99F9586" localSheetId="12" hidden="1">#REF!</definedName>
    <definedName name="BO26E084514C0D49058DBC96E0B99F9586" hidden="1">#REF!</definedName>
    <definedName name="BO270A5D31B3524AE3B86DF95ACF263DA5" localSheetId="12" hidden="1">#REF!</definedName>
    <definedName name="BO270A5D31B3524AE3B86DF95ACF263DA5" hidden="1">#REF!</definedName>
    <definedName name="BO2712061D2CEE4515A14E98D80E1B0F54" localSheetId="12" hidden="1">#REF!</definedName>
    <definedName name="BO2712061D2CEE4515A14E98D80E1B0F54" hidden="1">#REF!</definedName>
    <definedName name="BO2713576DE8C640EB8F34FBFBC18DC2CF" localSheetId="12" hidden="1">#REF!</definedName>
    <definedName name="BO2713576DE8C640EB8F34FBFBC18DC2CF" hidden="1">#REF!</definedName>
    <definedName name="BO2736BE2C649942CAAD9C76A4AF14A7B5" localSheetId="0" hidden="1">#REF!</definedName>
    <definedName name="BO2736BE2C649942CAAD9C76A4AF14A7B5" localSheetId="1" hidden="1">#REF!</definedName>
    <definedName name="BO2736BE2C649942CAAD9C76A4AF14A7B5" localSheetId="12" hidden="1">#REF!</definedName>
    <definedName name="BO2736BE2C649942CAAD9C76A4AF14A7B5" hidden="1">#REF!</definedName>
    <definedName name="BO273AC48D586C4EE0AF06727CEFD221DF" hidden="1">#REF!</definedName>
    <definedName name="BO2746CE4B614C491EB43F40E15D1840DF" localSheetId="0" hidden="1">#REF!</definedName>
    <definedName name="BO2746CE4B614C491EB43F40E15D1840DF" localSheetId="1" hidden="1">#REF!</definedName>
    <definedName name="BO2746CE4B614C491EB43F40E15D1840DF" localSheetId="12" hidden="1">#REF!</definedName>
    <definedName name="BO2746CE4B614C491EB43F40E15D1840DF" hidden="1">#REF!</definedName>
    <definedName name="BO275E25DD631F40F8B24EDCD86DD7FEC2" localSheetId="0" hidden="1">#REF!</definedName>
    <definedName name="BO275E25DD631F40F8B24EDCD86DD7FEC2" localSheetId="1" hidden="1">#REF!</definedName>
    <definedName name="BO275E25DD631F40F8B24EDCD86DD7FEC2" localSheetId="12" hidden="1">#REF!</definedName>
    <definedName name="BO275E25DD631F40F8B24EDCD86DD7FEC2" hidden="1">#REF!</definedName>
    <definedName name="BO275E4ECEE6494ABA8F39B3E706DB36F1" localSheetId="12" hidden="1">#REF!</definedName>
    <definedName name="BO275E4ECEE6494ABA8F39B3E706DB36F1" hidden="1">#REF!</definedName>
    <definedName name="BO2764088E77EF4BB4BF11B9FB77B9F21C" hidden="1">#REF!</definedName>
    <definedName name="BO276A19D8C2B04DC29C9152E8680B3A3A" localSheetId="12" hidden="1">#REF!</definedName>
    <definedName name="BO276A19D8C2B04DC29C9152E8680B3A3A" hidden="1">#REF!</definedName>
    <definedName name="BO276E5B75752E42ABA7FFE433FA7483DB" localSheetId="0" hidden="1">#REF!</definedName>
    <definedName name="BO276E5B75752E42ABA7FFE433FA7483DB" localSheetId="1" hidden="1">#REF!</definedName>
    <definedName name="BO276E5B75752E42ABA7FFE433FA7483DB" localSheetId="12" hidden="1">#REF!</definedName>
    <definedName name="BO276E5B75752E42ABA7FFE433FA7483DB" hidden="1">#REF!</definedName>
    <definedName name="BO27717F5DF82846BD86BDA741114D21B0" hidden="1">#REF!</definedName>
    <definedName name="BO27816D7F127044918D1598D188090C9A" localSheetId="12" hidden="1">#REF!</definedName>
    <definedName name="BO27816D7F127044918D1598D188090C9A" hidden="1">#REF!</definedName>
    <definedName name="BO2799BFF607054122BDC70E3D886E6FF4" hidden="1">#REF!</definedName>
    <definedName name="BO27AFB7AC1D91473EA7307E41C74A7165" localSheetId="0" hidden="1">#REF!</definedName>
    <definedName name="BO27AFB7AC1D91473EA7307E41C74A7165" localSheetId="1" hidden="1">#REF!</definedName>
    <definedName name="BO27AFB7AC1D91473EA7307E41C74A7165" localSheetId="12" hidden="1">#REF!</definedName>
    <definedName name="BO27AFB7AC1D91473EA7307E41C74A7165" hidden="1">#REF!</definedName>
    <definedName name="BO27BA4C88B9F94146BEB079537EB2F2D0" hidden="1">#REF!</definedName>
    <definedName name="BO27C322ECB31949E18971F08D0502AFDC" hidden="1">#REF!</definedName>
    <definedName name="BO27D814C769454C58B42460776C0DC153" hidden="1">#REF!</definedName>
    <definedName name="BO27F80846804E4B759237B12FDF2310EB" hidden="1">#REF!</definedName>
    <definedName name="BO27F84F5B264D41BEB1375882ABF59F20" hidden="1">#REF!</definedName>
    <definedName name="BO27FD3284091B4111A920005D69671CC4" localSheetId="0" hidden="1">#REF!</definedName>
    <definedName name="BO27FD3284091B4111A920005D69671CC4" localSheetId="1" hidden="1">#REF!</definedName>
    <definedName name="BO27FD3284091B4111A920005D69671CC4" localSheetId="12" hidden="1">#REF!</definedName>
    <definedName name="BO27FD3284091B4111A920005D69671CC4" hidden="1">#REF!</definedName>
    <definedName name="BO27FD91C334984D72A39703E8C8776582" hidden="1">#REF!</definedName>
    <definedName name="BO28058A6D0D9E43548DE48D1A42EF83A4" localSheetId="0" hidden="1">#REF!</definedName>
    <definedName name="BO28058A6D0D9E43548DE48D1A42EF83A4" localSheetId="1" hidden="1">#REF!</definedName>
    <definedName name="BO28058A6D0D9E43548DE48D1A42EF83A4" localSheetId="12" hidden="1">#REF!</definedName>
    <definedName name="BO28058A6D0D9E43548DE48D1A42EF83A4" hidden="1">#REF!</definedName>
    <definedName name="BO281DC2682F094143838494BE94ACF0D3" hidden="1">#REF!</definedName>
    <definedName name="BO2820D853115942E2941DF3C43B838765" localSheetId="0" hidden="1">#REF!</definedName>
    <definedName name="BO2820D853115942E2941DF3C43B838765" localSheetId="1" hidden="1">#REF!</definedName>
    <definedName name="BO2820D853115942E2941DF3C43B838765" localSheetId="12" hidden="1">#REF!</definedName>
    <definedName name="BO2820D853115942E2941DF3C43B838765" hidden="1">#REF!</definedName>
    <definedName name="BO2822CE5A46F546959CCC53503C2BEEA3" localSheetId="12" hidden="1">#REF!</definedName>
    <definedName name="BO2822CE5A46F546959CCC53503C2BEEA3" hidden="1">#REF!</definedName>
    <definedName name="BO285080CA7C46493D8FE264D0E8577415" hidden="1">#REF!</definedName>
    <definedName name="BO287AFF6B4DE34974973655CA955E3AEC" hidden="1">#REF!</definedName>
    <definedName name="BO287E7F9F8DFC4F1B9069C51543542F7E" localSheetId="12" hidden="1">#REF!</definedName>
    <definedName name="BO287E7F9F8DFC4F1B9069C51543542F7E" hidden="1">#REF!</definedName>
    <definedName name="BO28806E61810544FAB47AD484DFC52AF6" hidden="1">#REF!</definedName>
    <definedName name="BO2882E657EAED48D8B17C07929490FB16" hidden="1">#REF!</definedName>
    <definedName name="BO289041DB794344C0BEE419C711E28AD3" localSheetId="12" hidden="1">#REF!</definedName>
    <definedName name="BO289041DB794344C0BEE419C711E28AD3" hidden="1">#REF!</definedName>
    <definedName name="BO28A81A1FC39E4E82A093D754724CA956" hidden="1">#REF!</definedName>
    <definedName name="BO28ADD8D60FE240D793C9FCF23B3D9EE7" localSheetId="12" hidden="1">#REF!</definedName>
    <definedName name="BO28ADD8D60FE240D793C9FCF23B3D9EE7" hidden="1">#REF!</definedName>
    <definedName name="BO28E41B589A2C42DAAACA1F4AC4D0BB29" hidden="1">#REF!</definedName>
    <definedName name="BO28EADA40EE6742078E028BF90E477956" hidden="1">#REF!</definedName>
    <definedName name="BO28F284D5E1154013B0BD0FEA710FFC22" localSheetId="12" hidden="1">#REF!</definedName>
    <definedName name="BO28F284D5E1154013B0BD0FEA710FFC22" hidden="1">#REF!</definedName>
    <definedName name="BO2901DA2CDDB049CD918B3CA425F08564" hidden="1">#REF!</definedName>
    <definedName name="BO29059DBAFB024C1B8E44428FD7EDBCF7" localSheetId="12" hidden="1">#REF!</definedName>
    <definedName name="BO29059DBAFB024C1B8E44428FD7EDBCF7" hidden="1">#REF!</definedName>
    <definedName name="BO290A6FD38F404C51BC3B4B7F0B1BDE96" hidden="1">#REF!</definedName>
    <definedName name="BO292558CF2526419C8B5C330E0685DA10" localSheetId="12" hidden="1">#REF!</definedName>
    <definedName name="BO292558CF2526419C8B5C330E0685DA10" hidden="1">#REF!</definedName>
    <definedName name="BO2925793A7C194A11BECC1104CFF5C022" hidden="1">#REF!</definedName>
    <definedName name="BO294002F89D534F1D8DDF694873C95021" hidden="1">#REF!</definedName>
    <definedName name="BO2950441D89D4497BB606AF9DBCCFB690" localSheetId="12" hidden="1">#REF!</definedName>
    <definedName name="BO2950441D89D4497BB606AF9DBCCFB690" hidden="1">#REF!</definedName>
    <definedName name="BO29559B6771214E08BBE8E294498D2BAE" hidden="1">#REF!</definedName>
    <definedName name="BO295EFD04D22C4A1E87AF56BE5A809813" localSheetId="12" hidden="1">#REF!</definedName>
    <definedName name="BO295EFD04D22C4A1E87AF56BE5A809813" hidden="1">#REF!</definedName>
    <definedName name="BO296FA9CC25174A31A87655830BCB999A" hidden="1">#REF!</definedName>
    <definedName name="BO297EB9602E6F4DA79ACB542C5EBAFE90" hidden="1">#REF!</definedName>
    <definedName name="BO2995AB99558F44B4816D44C804BC8267" hidden="1">#REF!</definedName>
    <definedName name="BO29999A213FBF4583A9F7E72E99075BD1" localSheetId="12" hidden="1">#REF!</definedName>
    <definedName name="BO29999A213FBF4583A9F7E72E99075BD1" hidden="1">#REF!</definedName>
    <definedName name="BO29A9074E43644BCEA73805D4C27C8D57" localSheetId="12" hidden="1">#REF!</definedName>
    <definedName name="BO29A9074E43644BCEA73805D4C27C8D57" hidden="1">#REF!</definedName>
    <definedName name="BO29AEF4B23C8C4922BB345307749DFED9" localSheetId="12" hidden="1">#REF!</definedName>
    <definedName name="BO29AEF4B23C8C4922BB345307749DFED9" hidden="1">#REF!</definedName>
    <definedName name="BO29B8A7989C614484827322D582CB22D3" localSheetId="12" hidden="1">#REF!</definedName>
    <definedName name="BO29B8A7989C614484827322D582CB22D3" hidden="1">#REF!</definedName>
    <definedName name="BO29C38DA236A540BE9064CCFDB1A6DA95" hidden="1">#REF!</definedName>
    <definedName name="BO29C9620213C749BEBC28E1FECC545490" hidden="1">#REF!</definedName>
    <definedName name="BO29CFEBF42BA04B0F9EF2B73368DD7D36" localSheetId="12" hidden="1">#REF!</definedName>
    <definedName name="BO29CFEBF42BA04B0F9EF2B73368DD7D36" hidden="1">#REF!</definedName>
    <definedName name="BO29D9B6BABE6F40EDA1A64BAFBAAD0029" localSheetId="12" hidden="1">#REF!</definedName>
    <definedName name="BO29D9B6BABE6F40EDA1A64BAFBAAD0029" hidden="1">#REF!</definedName>
    <definedName name="BO29DF8390BF4D4D4C9C109B7FB0800587" localSheetId="12" hidden="1">#REF!</definedName>
    <definedName name="BO29DF8390BF4D4D4C9C109B7FB0800587" hidden="1">#REF!</definedName>
    <definedName name="BO29EA5B2BE6EF4D02A0D124032B2C74A3" localSheetId="12" hidden="1">#REF!</definedName>
    <definedName name="BO29EA5B2BE6EF4D02A0D124032B2C74A3" hidden="1">#REF!</definedName>
    <definedName name="BO29F37DD04DF84D13A76F83F278993FF5" localSheetId="12" hidden="1">#REF!</definedName>
    <definedName name="BO29F37DD04DF84D13A76F83F278993FF5" hidden="1">#REF!</definedName>
    <definedName name="BO2A00A50A17854DB4993CD4DA31111B21" hidden="1">#REF!</definedName>
    <definedName name="BO2A3663D01ABA40F1964CB61CBC037AFA" localSheetId="12" hidden="1">#REF!</definedName>
    <definedName name="BO2A3663D01ABA40F1964CB61CBC037AFA" hidden="1">#REF!</definedName>
    <definedName name="BO2A3E54D24A3B47668D71E1C7274E7F28" localSheetId="12" hidden="1">#REF!</definedName>
    <definedName name="BO2A3E54D24A3B47668D71E1C7274E7F28" hidden="1">#REF!</definedName>
    <definedName name="BO2A5AB8BFF7D74F2AB4A5439111B8A085" hidden="1">#REF!</definedName>
    <definedName name="BO2A68C8385C834137AB6A597C4C15F834" localSheetId="12" hidden="1">#REF!</definedName>
    <definedName name="BO2A68C8385C834137AB6A597C4C15F834" hidden="1">#REF!</definedName>
    <definedName name="BO2ACBDBD170934826BFE6D567BD2B0828" hidden="1">#REF!</definedName>
    <definedName name="BO2ACEC73771DA4CA29214F27324CDF669" localSheetId="12" hidden="1">#REF!</definedName>
    <definedName name="BO2ACEC73771DA4CA29214F27324CDF669" hidden="1">#REF!</definedName>
    <definedName name="BO2B0A73BCB20041ED801C025EAB93632D" hidden="1">#REF!</definedName>
    <definedName name="BO2B0E8BE977F44AA2916D9902C43A3328" hidden="1">#REF!</definedName>
    <definedName name="BO2B2448DD4C9644248EC5E9D25F4F48D6" hidden="1">#REF!</definedName>
    <definedName name="BO2B3121A9F6A5434F8155A58F553EAB1C" hidden="1">#REF!</definedName>
    <definedName name="BO2B35EC858E5E4498AB5E85A1F36C0B55" localSheetId="12" hidden="1">#REF!</definedName>
    <definedName name="BO2B35EC858E5E4498AB5E85A1F36C0B55" hidden="1">#REF!</definedName>
    <definedName name="BO2B380880C86546499F8834AC12F6DED7" hidden="1">#REF!</definedName>
    <definedName name="BO2B3C5F919A5A4B3E98665B4E17AFD301" localSheetId="12" hidden="1">#REF!</definedName>
    <definedName name="BO2B3C5F919A5A4B3E98665B4E17AFD301" hidden="1">#REF!</definedName>
    <definedName name="BO2B4252BB76D04F66A45B9EE60EBB29B5" localSheetId="12" hidden="1">#REF!</definedName>
    <definedName name="BO2B4252BB76D04F66A45B9EE60EBB29B5" hidden="1">#REF!</definedName>
    <definedName name="BO2B6AAA2881A84B7C9BDD628A5D6EEC2D" localSheetId="12" hidden="1">#REF!</definedName>
    <definedName name="BO2B6AAA2881A84B7C9BDD628A5D6EEC2D" hidden="1">#REF!</definedName>
    <definedName name="BO2B82B2EDBA004E4583F58BC9C0478BC6" hidden="1">#REF!</definedName>
    <definedName name="BO2B91C0FF7A1E481CAFD2A997AED66625" localSheetId="12" hidden="1">#REF!</definedName>
    <definedName name="BO2B91C0FF7A1E481CAFD2A997AED66625" hidden="1">#REF!</definedName>
    <definedName name="BO2B9FFCE021A0461C872DCA59C3D3166F" localSheetId="0" hidden="1">#REF!</definedName>
    <definedName name="BO2B9FFCE021A0461C872DCA59C3D3166F" localSheetId="1" hidden="1">#REF!</definedName>
    <definedName name="BO2B9FFCE021A0461C872DCA59C3D3166F" localSheetId="12" hidden="1">#REF!</definedName>
    <definedName name="BO2B9FFCE021A0461C872DCA59C3D3166F" hidden="1">#REF!</definedName>
    <definedName name="BO2BA0327C074A41968868F4F926999ECF" hidden="1">#REF!</definedName>
    <definedName name="BO2BA86B254A414DDB8F10CD94B5839C2C" localSheetId="0" hidden="1">#REF!</definedName>
    <definedName name="BO2BA86B254A414DDB8F10CD94B5839C2C" localSheetId="1" hidden="1">#REF!</definedName>
    <definedName name="BO2BA86B254A414DDB8F10CD94B5839C2C" localSheetId="12" hidden="1">#REF!</definedName>
    <definedName name="BO2BA86B254A414DDB8F10CD94B5839C2C" hidden="1">#REF!</definedName>
    <definedName name="BO2BD4C66A4E4A45A7AE3E7F29889ECD99" hidden="1">#REF!</definedName>
    <definedName name="BO2BEDCDF495A14574A976ABA84DC1AA9D" hidden="1">#REF!</definedName>
    <definedName name="BO2BFF76DEECCD4DF484E8CCDE5D6B2362" localSheetId="0" hidden="1">#REF!</definedName>
    <definedName name="BO2BFF76DEECCD4DF484E8CCDE5D6B2362" localSheetId="1" hidden="1">#REF!</definedName>
    <definedName name="BO2BFF76DEECCD4DF484E8CCDE5D6B2362" localSheetId="12" hidden="1">#REF!</definedName>
    <definedName name="BO2BFF76DEECCD4DF484E8CCDE5D6B2362" hidden="1">#REF!</definedName>
    <definedName name="BO2BFF9769E4C94BB790EEE557FF7DDB56" localSheetId="12" hidden="1">#REF!</definedName>
    <definedName name="BO2BFF9769E4C94BB790EEE557FF7DDB56" hidden="1">#REF!</definedName>
    <definedName name="BO2BFFFF55E91E412EAA08B005F0A65541" localSheetId="12" hidden="1">#REF!</definedName>
    <definedName name="BO2BFFFF55E91E412EAA08B005F0A65541" hidden="1">#REF!</definedName>
    <definedName name="BO2C00DA879D9C45FF879BA5A20E5BC9E9" hidden="1">#REF!</definedName>
    <definedName name="BO2C017A82654F43CF943A7D066ECB72BB" hidden="1">#REF!</definedName>
    <definedName name="BO2C0ACD3804CE4D4D9D67ADE61B2EE690" hidden="1">#REF!</definedName>
    <definedName name="BO2C178AE72FBD4E4B980E039EB05BB49F" hidden="1">#REF!</definedName>
    <definedName name="BO2C1806E0404042B78822AEF94A769B46" hidden="1">#REF!</definedName>
    <definedName name="BO2C367D597C6245EBA841FD9D9C4237E2" localSheetId="12" hidden="1">#REF!</definedName>
    <definedName name="BO2C367D597C6245EBA841FD9D9C4237E2" hidden="1">#REF!</definedName>
    <definedName name="BO2C5CAB4265E84DD5856C73EB10FF96C8" hidden="1">#REF!</definedName>
    <definedName name="BO2C783B4F85E24FB88F7951E6B8A86AB0" localSheetId="12" hidden="1">#REF!</definedName>
    <definedName name="BO2C783B4F85E24FB88F7951E6B8A86AB0" hidden="1">#REF!</definedName>
    <definedName name="BO2C889DD7D9D4453389EF2CC7C7400910" localSheetId="12" hidden="1">#REF!</definedName>
    <definedName name="BO2C889DD7D9D4453389EF2CC7C7400910" hidden="1">#REF!</definedName>
    <definedName name="BO2C893EF3E06045B8AAE30677A78003B4" localSheetId="12" hidden="1">#REF!</definedName>
    <definedName name="BO2C893EF3E06045B8AAE30677A78003B4" hidden="1">#REF!</definedName>
    <definedName name="BO2C8C60696A424B1EACBBFDDE272D0A50" localSheetId="12" hidden="1">#REF!</definedName>
    <definedName name="BO2C8C60696A424B1EACBBFDDE272D0A50" hidden="1">#REF!</definedName>
    <definedName name="BO2C8F21327DD74BE885434F409F574BEC" hidden="1">#REF!</definedName>
    <definedName name="BO2C9B63E184774916BE8749B98B8AE796" localSheetId="12" hidden="1">#REF!</definedName>
    <definedName name="BO2C9B63E184774916BE8749B98B8AE796" hidden="1">#REF!</definedName>
    <definedName name="BO2CAD8F94E59F41D18ADFAF1D7F6F2436" hidden="1">#REF!</definedName>
    <definedName name="BO2CAEB9A05E524B25B5984BDCD9C073D6" localSheetId="0" hidden="1">#REF!</definedName>
    <definedName name="BO2CAEB9A05E524B25B5984BDCD9C073D6" localSheetId="1" hidden="1">#REF!</definedName>
    <definedName name="BO2CAEB9A05E524B25B5984BDCD9C073D6" localSheetId="12" hidden="1">#REF!</definedName>
    <definedName name="BO2CAEB9A05E524B25B5984BDCD9C073D6" hidden="1">#REF!</definedName>
    <definedName name="BO2CB7639AD20549F3B40E039515EFF2EA" hidden="1">#REF!</definedName>
    <definedName name="BO2CD21433E9524DD5B5827FD905224972" hidden="1">#REF!</definedName>
    <definedName name="BO2CFDBA12D8E94FF6AF9B5EA62A3C061E" localSheetId="0" hidden="1">#REF!</definedName>
    <definedName name="BO2CFDBA12D8E94FF6AF9B5EA62A3C061E" localSheetId="1" hidden="1">#REF!</definedName>
    <definedName name="BO2CFDBA12D8E94FF6AF9B5EA62A3C061E" localSheetId="12" hidden="1">#REF!</definedName>
    <definedName name="BO2CFDBA12D8E94FF6AF9B5EA62A3C061E" hidden="1">#REF!</definedName>
    <definedName name="BO2D06A4A023464C6A8482AF000275C1A3" localSheetId="0" hidden="1">#REF!</definedName>
    <definedName name="BO2D06A4A023464C6A8482AF000275C1A3" localSheetId="1" hidden="1">#REF!</definedName>
    <definedName name="BO2D06A4A023464C6A8482AF000275C1A3" localSheetId="12" hidden="1">#REF!</definedName>
    <definedName name="BO2D06A4A023464C6A8482AF000275C1A3" hidden="1">#REF!</definedName>
    <definedName name="BO2D1F21BF2A004FDF8CA1E7654CA055CF" hidden="1">#REF!</definedName>
    <definedName name="BO2D26B3DF58A8486183A106C7BF1FA67E" localSheetId="0" hidden="1">#REF!</definedName>
    <definedName name="BO2D26B3DF58A8486183A106C7BF1FA67E" localSheetId="1" hidden="1">#REF!</definedName>
    <definedName name="BO2D26B3DF58A8486183A106C7BF1FA67E" localSheetId="12" hidden="1">#REF!</definedName>
    <definedName name="BO2D26B3DF58A8486183A106C7BF1FA67E" hidden="1">#REF!</definedName>
    <definedName name="BO2D2D530CDDF14D92997712EB4C8C7BF9" hidden="1">#REF!</definedName>
    <definedName name="BO2D31A6FA7EB244579F44D35B99A4A8E4" localSheetId="12" hidden="1">#REF!</definedName>
    <definedName name="BO2D31A6FA7EB244579F44D35B99A4A8E4" hidden="1">#REF!</definedName>
    <definedName name="BO2D4C4FD75CCF41B9B9D387274FF128C4" hidden="1">#REF!</definedName>
    <definedName name="BO2D54BAB3A82B44928B563DE60EC0FD7D" localSheetId="12" hidden="1">#REF!</definedName>
    <definedName name="BO2D54BAB3A82B44928B563DE60EC0FD7D" hidden="1">#REF!</definedName>
    <definedName name="BO2D56E23DE46E41278B653EC68C177F70" localSheetId="0" hidden="1">#REF!</definedName>
    <definedName name="BO2D56E23DE46E41278B653EC68C177F70" localSheetId="1" hidden="1">#REF!</definedName>
    <definedName name="BO2D56E23DE46E41278B653EC68C177F70" localSheetId="12" hidden="1">#REF!</definedName>
    <definedName name="BO2D56E23DE46E41278B653EC68C177F70" hidden="1">#REF!</definedName>
    <definedName name="BO2D5D96F8B7FD47F0AF757643F2DFB67D" hidden="1">#REF!</definedName>
    <definedName name="BO2D5ED7DAF43E440CBA2EDD04007603F7" localSheetId="0" hidden="1">#REF!</definedName>
    <definedName name="BO2D5ED7DAF43E440CBA2EDD04007603F7" localSheetId="1" hidden="1">#REF!</definedName>
    <definedName name="BO2D5ED7DAF43E440CBA2EDD04007603F7" localSheetId="12" hidden="1">#REF!</definedName>
    <definedName name="BO2D5ED7DAF43E440CBA2EDD04007603F7" hidden="1">#REF!</definedName>
    <definedName name="BO2D6952FC28424398BBE67A8663C3CAAA" localSheetId="0" hidden="1">#REF!</definedName>
    <definedName name="BO2D6952FC28424398BBE67A8663C3CAAA" localSheetId="1" hidden="1">#REF!</definedName>
    <definedName name="BO2D6952FC28424398BBE67A8663C3CAAA" localSheetId="12" hidden="1">#REF!</definedName>
    <definedName name="BO2D6952FC28424398BBE67A8663C3CAAA" hidden="1">#REF!</definedName>
    <definedName name="BO2D87AEA7FFE24D6298B56D6AC2B80C69" localSheetId="12" hidden="1">#REF!</definedName>
    <definedName name="BO2D87AEA7FFE24D6298B56D6AC2B80C69" hidden="1">#REF!</definedName>
    <definedName name="BO2D8A0ACBD3AA4BDA919337ECA4360112" hidden="1">#REF!</definedName>
    <definedName name="BO2D8BC348CDD041779ECE70F98BC3F557" localSheetId="12" hidden="1">#REF!</definedName>
    <definedName name="BO2D8BC348CDD041779ECE70F98BC3F557" hidden="1">#REF!</definedName>
    <definedName name="BO2D8E3A6420914965BF19B696C6FDDB98" localSheetId="12" hidden="1">#REF!</definedName>
    <definedName name="BO2D8E3A6420914965BF19B696C6FDDB98" hidden="1">#REF!</definedName>
    <definedName name="BO2D9AC84D96AF42AA92BCDA8C34005373" localSheetId="0" hidden="1">#REF!</definedName>
    <definedName name="BO2D9AC84D96AF42AA92BCDA8C34005373" localSheetId="1" hidden="1">#REF!</definedName>
    <definedName name="BO2D9AC84D96AF42AA92BCDA8C34005373" localSheetId="12" hidden="1">#REF!</definedName>
    <definedName name="BO2D9AC84D96AF42AA92BCDA8C34005373" hidden="1">#REF!</definedName>
    <definedName name="BO2D9C9221DB91418EABFC641573A61A0E" hidden="1">#REF!</definedName>
    <definedName name="BO2DA17E8925E843DF9AD707E98574AD6E" hidden="1">#REF!</definedName>
    <definedName name="BO2DA4307D91F7429B9D5B5DDF2085790C" hidden="1">#REF!</definedName>
    <definedName name="BO2DBD82CD6B5747D7A5D8C6F9F7CDAD2F" localSheetId="0" hidden="1">#REF!</definedName>
    <definedName name="BO2DBD82CD6B5747D7A5D8C6F9F7CDAD2F" localSheetId="1" hidden="1">#REF!</definedName>
    <definedName name="BO2DBD82CD6B5747D7A5D8C6F9F7CDAD2F" localSheetId="12" hidden="1">#REF!</definedName>
    <definedName name="BO2DBD82CD6B5747D7A5D8C6F9F7CDAD2F" hidden="1">#REF!</definedName>
    <definedName name="BO2DCD5B6ED5004362994797D85763A69B" localSheetId="0" hidden="1">#REF!</definedName>
    <definedName name="BO2DCD5B6ED5004362994797D85763A69B" localSheetId="1" hidden="1">#REF!</definedName>
    <definedName name="BO2DCD5B6ED5004362994797D85763A69B" localSheetId="12" hidden="1">#REF!</definedName>
    <definedName name="BO2DCD5B6ED5004362994797D85763A69B" hidden="1">#REF!</definedName>
    <definedName name="BO2DCDE4D261A04AAC852472517C848C64" hidden="1">#REF!</definedName>
    <definedName name="BO2DCF80E250E645A29463073D5E33DF72" localSheetId="12" hidden="1">#REF!</definedName>
    <definedName name="BO2DCF80E250E645A29463073D5E33DF72" hidden="1">#REF!</definedName>
    <definedName name="BO2DD4678FCE224E6994B756524707755F" localSheetId="12" hidden="1">#REF!</definedName>
    <definedName name="BO2DD4678FCE224E6994B756524707755F" hidden="1">#REF!</definedName>
    <definedName name="BO2DD4E3C6BF6E4DA983890148DF40506D" localSheetId="12" hidden="1">#REF!</definedName>
    <definedName name="BO2DD4E3C6BF6E4DA983890148DF40506D" hidden="1">#REF!</definedName>
    <definedName name="BO2DDB0BD841F340A8880296264AC1AD09" localSheetId="12" hidden="1">#REF!</definedName>
    <definedName name="BO2DDB0BD841F340A8880296264AC1AD09" hidden="1">#REF!</definedName>
    <definedName name="BO2DE9E90DC8284B20BB40C194A2FBA813" hidden="1">#REF!</definedName>
    <definedName name="BO2DED502E1D1E4D9C9CCEC23CEB3F40DD" hidden="1">#REF!</definedName>
    <definedName name="BO2DED886FB72E452D80B8CDB76E9B61DE" localSheetId="0" hidden="1">#REF!</definedName>
    <definedName name="BO2DED886FB72E452D80B8CDB76E9B61DE" localSheetId="1" hidden="1">#REF!</definedName>
    <definedName name="BO2DED886FB72E452D80B8CDB76E9B61DE" localSheetId="12" hidden="1">#REF!</definedName>
    <definedName name="BO2DED886FB72E452D80B8CDB76E9B61DE" hidden="1">#REF!</definedName>
    <definedName name="BO2DF6685EBC6440CEBADE1F180B3EC72A" localSheetId="0" hidden="1">#REF!</definedName>
    <definedName name="BO2DF6685EBC6440CEBADE1F180B3EC72A" localSheetId="1" hidden="1">#REF!</definedName>
    <definedName name="BO2DF6685EBC6440CEBADE1F180B3EC72A" localSheetId="12" hidden="1">#REF!</definedName>
    <definedName name="BO2DF6685EBC6440CEBADE1F180B3EC72A" hidden="1">#REF!</definedName>
    <definedName name="BO2DFBC5D95CCE4CFEBFF900CE3D346556" hidden="1">#REF!</definedName>
    <definedName name="BO2E070348823940B5AC91D46880537C79" hidden="1">#REF!</definedName>
    <definedName name="BO2E0ADDF3EDA5412893AD4ACADC83B2FE" localSheetId="0" hidden="1">#REF!</definedName>
    <definedName name="BO2E0ADDF3EDA5412893AD4ACADC83B2FE" localSheetId="1" hidden="1">#REF!</definedName>
    <definedName name="BO2E0ADDF3EDA5412893AD4ACADC83B2FE" localSheetId="12" hidden="1">#REF!</definedName>
    <definedName name="BO2E0ADDF3EDA5412893AD4ACADC83B2FE" hidden="1">#REF!</definedName>
    <definedName name="BO2E0CEBF6C3334D0486E22BAF923C84FB" localSheetId="0" hidden="1">#REF!</definedName>
    <definedName name="BO2E0CEBF6C3334D0486E22BAF923C84FB" localSheetId="1" hidden="1">#REF!</definedName>
    <definedName name="BO2E0CEBF6C3334D0486E22BAF923C84FB" localSheetId="12" hidden="1">#REF!</definedName>
    <definedName name="BO2E0CEBF6C3334D0486E22BAF923C84FB" hidden="1">#REF!</definedName>
    <definedName name="BO2E13EDA225FE494DB0E60E9756B990AC" hidden="1">#REF!</definedName>
    <definedName name="BO2E2390FFDE3D4330BB420875EF44FAD1" hidden="1">#REF!</definedName>
    <definedName name="BO2E73369191B74B4C886F1DDBD22EA363" hidden="1">#REF!</definedName>
    <definedName name="BO2E79F7D1C81542F6BDF2A3F7C689762E" hidden="1">#REF!</definedName>
    <definedName name="BO2E827E447FD14CADBF765D781BC193C2" hidden="1">#REF!</definedName>
    <definedName name="BO2E9E3090B08D47EBBC36CF959D2176D1" localSheetId="0" hidden="1">#REF!</definedName>
    <definedName name="BO2E9E3090B08D47EBBC36CF959D2176D1" localSheetId="1" hidden="1">#REF!</definedName>
    <definedName name="BO2E9E3090B08D47EBBC36CF959D2176D1" localSheetId="12" hidden="1">#REF!</definedName>
    <definedName name="BO2E9E3090B08D47EBBC36CF959D2176D1" hidden="1">#REF!</definedName>
    <definedName name="BO2EA6321A40EE44FE881B78984B02B217" hidden="1">#REF!</definedName>
    <definedName name="BO2EAD9B0C059247AC8F367208CFDD4EB3" hidden="1">#REF!</definedName>
    <definedName name="BO2EC14E88B62947F3AFFA21166BB0AA7A" hidden="1">#REF!</definedName>
    <definedName name="BO2EC57A3E2D884825BA0BD928EF4AE1AD" localSheetId="0" hidden="1">#REF!</definedName>
    <definedName name="BO2EC57A3E2D884825BA0BD928EF4AE1AD" localSheetId="1" hidden="1">#REF!</definedName>
    <definedName name="BO2EC57A3E2D884825BA0BD928EF4AE1AD" localSheetId="12" hidden="1">#REF!</definedName>
    <definedName name="BO2EC57A3E2D884825BA0BD928EF4AE1AD" hidden="1">#REF!</definedName>
    <definedName name="BO2EC6D26CDEB347D78EAE0F11E5C52867" localSheetId="0" hidden="1">#REF!</definedName>
    <definedName name="BO2EC6D26CDEB347D78EAE0F11E5C52867" localSheetId="1" hidden="1">#REF!</definedName>
    <definedName name="BO2EC6D26CDEB347D78EAE0F11E5C52867" localSheetId="12" hidden="1">#REF!</definedName>
    <definedName name="BO2EC6D26CDEB347D78EAE0F11E5C52867" hidden="1">#REF!</definedName>
    <definedName name="BO2EDBF44490984D53A344E7B9CA6A35D0" hidden="1">#REF!</definedName>
    <definedName name="BO2EF97F81DD964566ABA785620A36892C" hidden="1">#REF!</definedName>
    <definedName name="BO2F048AD87674415EBAF572BA92AF1215" localSheetId="0" hidden="1">#REF!</definedName>
    <definedName name="BO2F048AD87674415EBAF572BA92AF1215" localSheetId="1" hidden="1">#REF!</definedName>
    <definedName name="BO2F048AD87674415EBAF572BA92AF1215" localSheetId="12" hidden="1">#REF!</definedName>
    <definedName name="BO2F048AD87674415EBAF572BA92AF1215" hidden="1">#REF!</definedName>
    <definedName name="BO2F166ED9BE3F4F8AB2267F7697917DD0" localSheetId="0" hidden="1">#REF!</definedName>
    <definedName name="BO2F166ED9BE3F4F8AB2267F7697917DD0" localSheetId="1" hidden="1">#REF!</definedName>
    <definedName name="BO2F166ED9BE3F4F8AB2267F7697917DD0" localSheetId="12" hidden="1">#REF!</definedName>
    <definedName name="BO2F166ED9BE3F4F8AB2267F7697917DD0" hidden="1">#REF!</definedName>
    <definedName name="BO2F204193D00C4D88A012296B8E77A759" hidden="1">#REF!</definedName>
    <definedName name="BO2F358C635E6F441BBFA6F1602189C967" localSheetId="0" hidden="1">#REF!</definedName>
    <definedName name="BO2F358C635E6F441BBFA6F1602189C967" localSheetId="1" hidden="1">#REF!</definedName>
    <definedName name="BO2F358C635E6F441BBFA6F1602189C967" localSheetId="12" hidden="1">#REF!</definedName>
    <definedName name="BO2F358C635E6F441BBFA6F1602189C967" hidden="1">#REF!</definedName>
    <definedName name="BO2F42D219D08048A58C2AC9A1FE6D0FB2" hidden="1">#REF!</definedName>
    <definedName name="BO2F4539B649B74DA99365C8555DF35795" localSheetId="12" hidden="1">#REF!</definedName>
    <definedName name="BO2F4539B649B74DA99365C8555DF35795" hidden="1">#REF!</definedName>
    <definedName name="BO2F4A80B58C7249F39C3A1B337E9D6D68" localSheetId="12" hidden="1">#REF!</definedName>
    <definedName name="BO2F4A80B58C7249F39C3A1B337E9D6D68" hidden="1">#REF!</definedName>
    <definedName name="BO2F62BC4AE8D5460C8C4622B39652869D" hidden="1">#REF!</definedName>
    <definedName name="BO2F6D4FCC2ECE4F8E86291FE9436839CB" localSheetId="12" hidden="1">#REF!</definedName>
    <definedName name="BO2F6D4FCC2ECE4F8E86291FE9436839CB" hidden="1">#REF!</definedName>
    <definedName name="BO2F6D718B7E994EE6A3AB38E7D4068FAD" localSheetId="12" hidden="1">#REF!</definedName>
    <definedName name="BO2F6D718B7E994EE6A3AB38E7D4068FAD" hidden="1">#REF!</definedName>
    <definedName name="BO2F88AEEFB75E4DDBA8A5EBA600E78302" hidden="1">#REF!</definedName>
    <definedName name="BO2F8E3968D439492A86A864A71D39F8D2" hidden="1">#REF!</definedName>
    <definedName name="BO2FB7BBF1D6104358A3FD7E2E098C7429" hidden="1">#REF!</definedName>
    <definedName name="BO2FB9B240E0EA492F83769264D9892D15" localSheetId="12" hidden="1">#REF!</definedName>
    <definedName name="BO2FB9B240E0EA492F83769264D9892D15" hidden="1">#REF!</definedName>
    <definedName name="BO2FC0DF53050A4C7B94AD703F384F6DBC" hidden="1">#REF!</definedName>
    <definedName name="BO2FC349B9327645118BC37D9143F7FAD5" localSheetId="12" hidden="1">#REF!</definedName>
    <definedName name="BO2FC349B9327645118BC37D9143F7FAD5" hidden="1">#REF!</definedName>
    <definedName name="BO2FC45C16A3F54D729E26F3464A622F47" localSheetId="12" hidden="1">#REF!</definedName>
    <definedName name="BO2FC45C16A3F54D729E26F3464A622F47" hidden="1">#REF!</definedName>
    <definedName name="BO2FD0E480BF914730B1552E6648072D26" hidden="1">#REF!</definedName>
    <definedName name="BO2FD62BE74CC149888B880AC01EF87DF2" hidden="1">#REF!</definedName>
    <definedName name="BO2FF79A8750344AFB9FAEF3F2584B6878" hidden="1">#REF!</definedName>
    <definedName name="BO3003ED9EC2F1488EB4D2C53225440780" hidden="1">#REF!</definedName>
    <definedName name="BO300927459DDB41E399246A651525A949" hidden="1">#REF!</definedName>
    <definedName name="BO3035AC54ACEE4A0690E155DADE14BF37" hidden="1">#REF!</definedName>
    <definedName name="BO303817AB93D240FFA8A9F7B0CB8DBC70" hidden="1">#REF!</definedName>
    <definedName name="BO3048B1FEEEB9407289145FE7A15203C5" hidden="1">#REF!</definedName>
    <definedName name="BO305A4EE83CF84699A049D21A38BA74BC" hidden="1">#REF!</definedName>
    <definedName name="BO305FCC173BF54F10B9CFB9C7D81F1623" localSheetId="12" hidden="1">#REF!</definedName>
    <definedName name="BO305FCC173BF54F10B9CFB9C7D81F1623" hidden="1">#REF!</definedName>
    <definedName name="BO307C20FB9DBD4FB39B6363829CD0B876" hidden="1">#REF!</definedName>
    <definedName name="BO30AEB6F35CD1422794B692A2CB4D39DD" hidden="1">#REF!</definedName>
    <definedName name="BO30BB2A290A4B4A7A86CF91ABD473B52C" localSheetId="12" hidden="1">#REF!</definedName>
    <definedName name="BO30BB2A290A4B4A7A86CF91ABD473B52C" hidden="1">#REF!</definedName>
    <definedName name="BO30F82A0F45F0488B9BF672A0DD5384B3" localSheetId="12" hidden="1">#REF!</definedName>
    <definedName name="BO30F82A0F45F0488B9BF672A0DD5384B3" hidden="1">#REF!</definedName>
    <definedName name="BO3109EDD8560A4446A3446598A733F1C5" hidden="1">#REF!</definedName>
    <definedName name="BO3122C041F6CB43D3A06CF77A073228C3" hidden="1">#REF!</definedName>
    <definedName name="BO312587118F00438F8D4DDD5EC86D6441" localSheetId="12" hidden="1">#REF!</definedName>
    <definedName name="BO312587118F00438F8D4DDD5EC86D6441" hidden="1">#REF!</definedName>
    <definedName name="BO3185C5AFD18F419BAA9951E27A665BEC" localSheetId="12" hidden="1">#REF!</definedName>
    <definedName name="BO3185C5AFD18F419BAA9951E27A665BEC" hidden="1">#REF!</definedName>
    <definedName name="BO319702CB1B184F81AAFD2A7C9B29902F" hidden="1">#REF!</definedName>
    <definedName name="BO31977218B9E2476B845FBBC8E5D5D3F1" hidden="1">#REF!</definedName>
    <definedName name="BO31AE2847EEBD4163AFD0D5ACEBEE6896" localSheetId="12" hidden="1">#REF!</definedName>
    <definedName name="BO31AE2847EEBD4163AFD0D5ACEBEE6896" hidden="1">#REF!</definedName>
    <definedName name="BO31B1C27CA2784591B3BD7B8F97CEC20D" localSheetId="12" hidden="1">#REF!</definedName>
    <definedName name="BO31B1C27CA2784591B3BD7B8F97CEC20D" hidden="1">#REF!</definedName>
    <definedName name="BO31B3626C280842DDB0F0576C3AB66A35" localSheetId="0" hidden="1">#REF!</definedName>
    <definedName name="BO31B3626C280842DDB0F0576C3AB66A35" localSheetId="1" hidden="1">#REF!</definedName>
    <definedName name="BO31B3626C280842DDB0F0576C3AB66A35" localSheetId="12" hidden="1">#REF!</definedName>
    <definedName name="BO31B3626C280842DDB0F0576C3AB66A35" hidden="1">#REF!</definedName>
    <definedName name="BO31CD43A4563F48E3ADEF3B086F77F412" localSheetId="0" hidden="1">#REF!</definedName>
    <definedName name="BO31CD43A4563F48E3ADEF3B086F77F412" localSheetId="1" hidden="1">#REF!</definedName>
    <definedName name="BO31CD43A4563F48E3ADEF3B086F77F412" localSheetId="12" hidden="1">#REF!</definedName>
    <definedName name="BO31CD43A4563F48E3ADEF3B086F77F412" hidden="1">#REF!</definedName>
    <definedName name="BO31D8C066076E4283A10C0EDC7E92C950" localSheetId="0" hidden="1">#REF!</definedName>
    <definedName name="BO31D8C066076E4283A10C0EDC7E92C950" localSheetId="1" hidden="1">#REF!</definedName>
    <definedName name="BO31D8C066076E4283A10C0EDC7E92C950" localSheetId="12" hidden="1">#REF!</definedName>
    <definedName name="BO31D8C066076E4283A10C0EDC7E92C950" hidden="1">#REF!</definedName>
    <definedName name="BO31DA1E9AC58D4BD2AA9F8600C99DE660" localSheetId="12" hidden="1">#REF!</definedName>
    <definedName name="BO31DA1E9AC58D4BD2AA9F8600C99DE660" hidden="1">#REF!</definedName>
    <definedName name="BO31F8670C7F834ADE839FE3FDD7AF81CC" hidden="1">#REF!</definedName>
    <definedName name="BO31FF4845F0134E159EDFA068B8DF1456" localSheetId="12" hidden="1">#REF!</definedName>
    <definedName name="BO31FF4845F0134E159EDFA068B8DF1456" hidden="1">#REF!</definedName>
    <definedName name="BO320065802A964F15869394242DAC3970" hidden="1">#REF!</definedName>
    <definedName name="BO320E319854F24796AD6DD070BBD74A29" hidden="1">#REF!</definedName>
    <definedName name="BO32106E86308346B79ACBCBA8F0EEF58B" hidden="1">#REF!</definedName>
    <definedName name="BO3222B69EF72A4FDCB62A2B1B7EA476CD" hidden="1">#REF!</definedName>
    <definedName name="BO322E7FA478294784B9114B9FB7640AE4" hidden="1">#REF!</definedName>
    <definedName name="BO325BFB84D0B6488F9FC002710A98FC55" hidden="1">#REF!</definedName>
    <definedName name="BO327C7F9E4E9D4477B4611F339FE9E318" localSheetId="0" hidden="1">#REF!</definedName>
    <definedName name="BO327C7F9E4E9D4477B4611F339FE9E318" localSheetId="1" hidden="1">#REF!</definedName>
    <definedName name="BO327C7F9E4E9D4477B4611F339FE9E318" localSheetId="12" hidden="1">#REF!</definedName>
    <definedName name="BO327C7F9E4E9D4477B4611F339FE9E318" hidden="1">#REF!</definedName>
    <definedName name="BO3289F49EFC034457B8AB42EB6E44BB67" localSheetId="0" hidden="1">#REF!</definedName>
    <definedName name="BO3289F49EFC034457B8AB42EB6E44BB67" localSheetId="1" hidden="1">#REF!</definedName>
    <definedName name="BO3289F49EFC034457B8AB42EB6E44BB67" localSheetId="12" hidden="1">#REF!</definedName>
    <definedName name="BO3289F49EFC034457B8AB42EB6E44BB67" hidden="1">#REF!</definedName>
    <definedName name="BO328D22DDDB2F4A2280EF41B7DC2EF946" hidden="1">#REF!</definedName>
    <definedName name="BO329031B61E9B4E1CB748E2BF18453CBA" localSheetId="0" hidden="1">#REF!</definedName>
    <definedName name="BO329031B61E9B4E1CB748E2BF18453CBA" localSheetId="1" hidden="1">#REF!</definedName>
    <definedName name="BO329031B61E9B4E1CB748E2BF18453CBA" localSheetId="12" hidden="1">#REF!</definedName>
    <definedName name="BO329031B61E9B4E1CB748E2BF18453CBA" hidden="1">#REF!</definedName>
    <definedName name="BO329794FEEEA848A3A8CD1316B34A9B9B" localSheetId="0" hidden="1">#REF!</definedName>
    <definedName name="BO329794FEEEA848A3A8CD1316B34A9B9B" localSheetId="1" hidden="1">#REF!</definedName>
    <definedName name="BO329794FEEEA848A3A8CD1316B34A9B9B" localSheetId="12" hidden="1">#REF!</definedName>
    <definedName name="BO329794FEEEA848A3A8CD1316B34A9B9B" hidden="1">#REF!</definedName>
    <definedName name="BO32CC748630CD44A78FE35D7DD55C5CB1" localSheetId="0" hidden="1">#REF!</definedName>
    <definedName name="BO32CC748630CD44A78FE35D7DD55C5CB1" localSheetId="1" hidden="1">#REF!</definedName>
    <definedName name="BO32CC748630CD44A78FE35D7DD55C5CB1" localSheetId="12" hidden="1">#REF!</definedName>
    <definedName name="BO32CC748630CD44A78FE35D7DD55C5CB1" hidden="1">#REF!</definedName>
    <definedName name="BO32D7FC19F8CD43D5BD353992747AA1E4" hidden="1">#REF!</definedName>
    <definedName name="BO32D8C11D52E246B8B1167589D681611B" localSheetId="0" hidden="1">#REF!</definedName>
    <definedName name="BO32D8C11D52E246B8B1167589D681611B" localSheetId="1" hidden="1">#REF!</definedName>
    <definedName name="BO32D8C11D52E246B8B1167589D681611B" localSheetId="12" hidden="1">#REF!</definedName>
    <definedName name="BO32D8C11D52E246B8B1167589D681611B" hidden="1">#REF!</definedName>
    <definedName name="BO32E5AAF47BE844E89F8DAB3CAEDFA7E3" hidden="1">#REF!</definedName>
    <definedName name="BO32FCC3651E0F431EB99F7A93F30F5188" localSheetId="0" hidden="1">#REF!</definedName>
    <definedName name="BO32FCC3651E0F431EB99F7A93F30F5188" localSheetId="1" hidden="1">#REF!</definedName>
    <definedName name="BO32FCC3651E0F431EB99F7A93F30F5188" localSheetId="12" hidden="1">#REF!</definedName>
    <definedName name="BO32FCC3651E0F431EB99F7A93F30F5188" hidden="1">#REF!</definedName>
    <definedName name="BO332B1AA5D6A74B38966890E057DD824F" hidden="1">#REF!</definedName>
    <definedName name="BO333C6704208C4D37A85C8AEE75D910E8" localSheetId="0" hidden="1">#REF!</definedName>
    <definedName name="BO333C6704208C4D37A85C8AEE75D910E8" localSheetId="1" hidden="1">#REF!</definedName>
    <definedName name="BO333C6704208C4D37A85C8AEE75D910E8" localSheetId="12" hidden="1">#REF!</definedName>
    <definedName name="BO333C6704208C4D37A85C8AEE75D910E8" hidden="1">#REF!</definedName>
    <definedName name="BO333D57822999400485D339F3D480F37D" hidden="1">#REF!</definedName>
    <definedName name="BO3341BFB16B4E4BE2BED80336E52ECDD0" hidden="1">#REF!</definedName>
    <definedName name="BO335C45EE2A284BF89E6240DCA1DE7061" hidden="1">#REF!</definedName>
    <definedName name="BO3361CC5D96CC46409F71EB663340E25A" localSheetId="0" hidden="1">#REF!</definedName>
    <definedName name="BO3361CC5D96CC46409F71EB663340E25A" localSheetId="1" hidden="1">#REF!</definedName>
    <definedName name="BO3361CC5D96CC46409F71EB663340E25A" localSheetId="12" hidden="1">#REF!</definedName>
    <definedName name="BO3361CC5D96CC46409F71EB663340E25A" hidden="1">#REF!</definedName>
    <definedName name="BO336A46CA04594F34A8DAD1681E609B21" hidden="1">#REF!</definedName>
    <definedName name="BO338ED8E6AEF84AA7BEB7D4A6F5B2FAFD" localSheetId="0" hidden="1">#REF!</definedName>
    <definedName name="BO338ED8E6AEF84AA7BEB7D4A6F5B2FAFD" localSheetId="1" hidden="1">#REF!</definedName>
    <definedName name="BO338ED8E6AEF84AA7BEB7D4A6F5B2FAFD" localSheetId="12" hidden="1">#REF!</definedName>
    <definedName name="BO338ED8E6AEF84AA7BEB7D4A6F5B2FAFD" hidden="1">#REF!</definedName>
    <definedName name="BO33A986EB05E14342B05CFAE40A8B8CB3" localSheetId="12" hidden="1">#REF!</definedName>
    <definedName name="BO33A986EB05E14342B05CFAE40A8B8CB3" hidden="1">#REF!</definedName>
    <definedName name="BO33D34A04E794407EB7D70351E3E2CD74" hidden="1">#REF!</definedName>
    <definedName name="BO33D5D2E635444CE09A98AAF2ADA7433D" localSheetId="12" hidden="1">#REF!</definedName>
    <definedName name="BO33D5D2E635444CE09A98AAF2ADA7433D" hidden="1">#REF!</definedName>
    <definedName name="BO33D763AF3FAC4952A10B927B908EADC3" hidden="1">#REF!</definedName>
    <definedName name="BO33E5D2DECC00492E98BB2AE9970273F4" localSheetId="12" hidden="1">#REF!</definedName>
    <definedName name="BO33E5D2DECC00492E98BB2AE9970273F4" hidden="1">#REF!</definedName>
    <definedName name="BO33FD8712A61E414D87225F072C193D93" hidden="1">#REF!</definedName>
    <definedName name="BO3401980CAE564BF1889B707647DEED49" localSheetId="12" hidden="1">#REF!</definedName>
    <definedName name="BO3401980CAE564BF1889B707647DEED49" hidden="1">#REF!</definedName>
    <definedName name="BO341DA2EF6C0D4599939FE134BD02B7EF" hidden="1">#REF!</definedName>
    <definedName name="BO341EE39D379B4F1692B5673AD1B32900" hidden="1">#REF!</definedName>
    <definedName name="BO342168E36A904096BD6580C7ACB8B99C" hidden="1">#REF!</definedName>
    <definedName name="BO3428847CCB69407782357E437CAF7103" hidden="1">#REF!</definedName>
    <definedName name="BO342EF0430196463A93A5EFECDFE96085" hidden="1">#REF!</definedName>
    <definedName name="BO34546B46330B469FB089735939C3C993" localSheetId="12" hidden="1">#REF!</definedName>
    <definedName name="BO34546B46330B469FB089735939C3C993" hidden="1">#REF!</definedName>
    <definedName name="BO346624D04D19471187E08B54F19FA456" hidden="1">#REF!</definedName>
    <definedName name="BO3476F33D9F5F41FAAEA1A8A30DF6E387" localSheetId="12" hidden="1">#REF!</definedName>
    <definedName name="BO3476F33D9F5F41FAAEA1A8A30DF6E387" hidden="1">#REF!</definedName>
    <definedName name="BO3480F6D05C1B4D25A9F4BB124CD688E0" hidden="1">#REF!</definedName>
    <definedName name="BO34844047730546EFADB54B4453557BA8" hidden="1">#REF!</definedName>
    <definedName name="BO348D5DD8702F4F70A5106B888B0D1864" localSheetId="12" hidden="1">#REF!</definedName>
    <definedName name="BO348D5DD8702F4F70A5106B888B0D1864" hidden="1">#REF!</definedName>
    <definedName name="BO348D72898BA34A23AB865FC6A40AC6D1" hidden="1">#REF!</definedName>
    <definedName name="BO349A315A66EA42FABF123E6021FEDE75" hidden="1">#REF!</definedName>
    <definedName name="BO34A51ACF7F2348C2B8A2A67B919197DB" hidden="1">#REF!</definedName>
    <definedName name="BO34B0D1C3C2DF41599DDC64764EE93927" localSheetId="0" hidden="1">#REF!</definedName>
    <definedName name="BO34B0D1C3C2DF41599DDC64764EE93927" localSheetId="1" hidden="1">#REF!</definedName>
    <definedName name="BO34B0D1C3C2DF41599DDC64764EE93927" localSheetId="12" hidden="1">#REF!</definedName>
    <definedName name="BO34B0D1C3C2DF41599DDC64764EE93927" hidden="1">#REF!</definedName>
    <definedName name="BO34B7BDFF82DF4756A8B9115EECD3DD5D" localSheetId="0" hidden="1">#REF!</definedName>
    <definedName name="BO34B7BDFF82DF4756A8B9115EECD3DD5D" localSheetId="1" hidden="1">#REF!</definedName>
    <definedName name="BO34B7BDFF82DF4756A8B9115EECD3DD5D" localSheetId="12" hidden="1">#REF!</definedName>
    <definedName name="BO34B7BDFF82DF4756A8B9115EECD3DD5D" hidden="1">#REF!</definedName>
    <definedName name="BO34B9AB942C344D85A1622FACF048EBB6" hidden="1">#REF!</definedName>
    <definedName name="BO34D62F43660440BF9F470BD093905410" localSheetId="0" hidden="1">#REF!</definedName>
    <definedName name="BO34D62F43660440BF9F470BD093905410" localSheetId="1" hidden="1">#REF!</definedName>
    <definedName name="BO34D62F43660440BF9F470BD093905410" localSheetId="12" hidden="1">#REF!</definedName>
    <definedName name="BO34D62F43660440BF9F470BD093905410" hidden="1">#REF!</definedName>
    <definedName name="BO34E1086C2CB448A4B4786D3476C021AD" hidden="1">#REF!</definedName>
    <definedName name="BO34ECD4B14C4A4E6C9DA339E125472BD3" localSheetId="12" hidden="1">#REF!</definedName>
    <definedName name="BO34ECD4B14C4A4E6C9DA339E125472BD3" hidden="1">#REF!</definedName>
    <definedName name="BO34EE21784DAD4CCA918D3C16B4469249" hidden="1">#REF!</definedName>
    <definedName name="BO34F8285B186C43BB897559D9234C4F7C" hidden="1">#REF!</definedName>
    <definedName name="BO35264F09D5384B21A7EBC93B5F190AEB" localSheetId="12" hidden="1">#REF!</definedName>
    <definedName name="BO35264F09D5384B21A7EBC93B5F190AEB" hidden="1">#REF!</definedName>
    <definedName name="BO35580ED606624538AE7550123952CBEA" hidden="1">#REF!</definedName>
    <definedName name="BO35622FA1F1354C5196130C748559B8D8" localSheetId="12" hidden="1">#REF!</definedName>
    <definedName name="BO35622FA1F1354C5196130C748559B8D8" hidden="1">#REF!</definedName>
    <definedName name="BO3563D84EA33A4C5BBB3D0FCAA7200346" hidden="1">#REF!</definedName>
    <definedName name="BO358B49D1F8814D74835F2822C0388256" hidden="1">#REF!</definedName>
    <definedName name="BO35A8670D0A25417799946F87A89846C7" hidden="1">#REF!</definedName>
    <definedName name="BO35C8047FFF54448D8A6763D6C5459131" localSheetId="12" hidden="1">#REF!</definedName>
    <definedName name="BO35C8047FFF54448D8A6763D6C5459131" hidden="1">#REF!</definedName>
    <definedName name="BO35CA3E17081642D39D09C6DF175E5552" localSheetId="12" hidden="1">#REF!</definedName>
    <definedName name="BO35CA3E17081642D39D09C6DF175E5552" hidden="1">#REF!</definedName>
    <definedName name="BO35D589D7C3EF4F3FAEA7A06BFCA51C0D" localSheetId="12" hidden="1">#REF!</definedName>
    <definedName name="BO35D589D7C3EF4F3FAEA7A06BFCA51C0D" hidden="1">#REF!</definedName>
    <definedName name="BO35FDB2AB3FBE44869B1B8C3CB0C955E2" localSheetId="12" hidden="1">#REF!</definedName>
    <definedName name="BO35FDB2AB3FBE44869B1B8C3CB0C955E2" hidden="1">#REF!</definedName>
    <definedName name="BO361CD271CDE149DDACAFE0A75902BEA7" localSheetId="0" hidden="1">#REF!</definedName>
    <definedName name="BO361CD271CDE149DDACAFE0A75902BEA7" localSheetId="1" hidden="1">#REF!</definedName>
    <definedName name="BO361CD271CDE149DDACAFE0A75902BEA7" localSheetId="12" hidden="1">#REF!</definedName>
    <definedName name="BO361CD271CDE149DDACAFE0A75902BEA7" hidden="1">#REF!</definedName>
    <definedName name="BO36229FA1503B490B9C120D6B8009CFE6" hidden="1">#REF!</definedName>
    <definedName name="BO36400FF89C9A46C3BBF786F7A6F287FA" hidden="1">#REF!</definedName>
    <definedName name="BO36664B1477D445069A19156D22ACED78" hidden="1">#REF!</definedName>
    <definedName name="BO366D6676AFEE4484ABCE347F2E4F7AE4" hidden="1">#REF!</definedName>
    <definedName name="BO36850B0C5FF24A3B907803044F256C2A" hidden="1">#REF!</definedName>
    <definedName name="BO368F4AD371F04BB38CB57807C1D01438" hidden="1">#REF!</definedName>
    <definedName name="BO36B9487F3641418B8ACA31CB944BB8AC" hidden="1">#REF!</definedName>
    <definedName name="BO36C4508DEA7F40C0A94189CB472FEECD" hidden="1">#REF!</definedName>
    <definedName name="BO36CC36EEBD19426B8489215F05CAE479" localSheetId="0" hidden="1">#REF!</definedName>
    <definedName name="BO36CC36EEBD19426B8489215F05CAE479" localSheetId="1" hidden="1">#REF!</definedName>
    <definedName name="BO36CC36EEBD19426B8489215F05CAE479" localSheetId="12" hidden="1">#REF!</definedName>
    <definedName name="BO36CC36EEBD19426B8489215F05CAE479" hidden="1">#REF!</definedName>
    <definedName name="BO36F15484A3C04DFF9F3A02F2965E078A" hidden="1">#REF!</definedName>
    <definedName name="BO36F8F4F092E74C3FADA3603009439CA3" hidden="1">#REF!</definedName>
    <definedName name="BO36FCC1C5E1AF49029E2528DB50E43E11" localSheetId="0" hidden="1">#REF!</definedName>
    <definedName name="BO36FCC1C5E1AF49029E2528DB50E43E11" localSheetId="1" hidden="1">#REF!</definedName>
    <definedName name="BO36FCC1C5E1AF49029E2528DB50E43E11" localSheetId="12" hidden="1">#REF!</definedName>
    <definedName name="BO36FCC1C5E1AF49029E2528DB50E43E11" hidden="1">#REF!</definedName>
    <definedName name="BO372580F35EB94DCB9B281AD98E2EDC25" hidden="1">#REF!</definedName>
    <definedName name="BO3728122716B1408E8B7F370B9BBFDADD" localSheetId="0" hidden="1">#REF!</definedName>
    <definedName name="BO3728122716B1408E8B7F370B9BBFDADD" localSheetId="1" hidden="1">#REF!</definedName>
    <definedName name="BO3728122716B1408E8B7F370B9BBFDADD" localSheetId="12" hidden="1">#REF!</definedName>
    <definedName name="BO3728122716B1408E8B7F370B9BBFDADD" hidden="1">#REF!</definedName>
    <definedName name="BO372B76582FE64CDDB640E1C4CC66816E" hidden="1">#REF!</definedName>
    <definedName name="BO37340AA5A61D4C2BACAB348564C36793" hidden="1">#REF!</definedName>
    <definedName name="BO37357DFCCF2E4C95A13F5E9BDBE13910" localSheetId="0" hidden="1">#REF!</definedName>
    <definedName name="BO37357DFCCF2E4C95A13F5E9BDBE13910" localSheetId="1" hidden="1">#REF!</definedName>
    <definedName name="BO37357DFCCF2E4C95A13F5E9BDBE13910" localSheetId="12" hidden="1">#REF!</definedName>
    <definedName name="BO37357DFCCF2E4C95A13F5E9BDBE13910" hidden="1">#REF!</definedName>
    <definedName name="BO374DA8768B8840DD89E1BD17E3812962" hidden="1">#REF!</definedName>
    <definedName name="BO375D335D9054414FAE3AF4C765CD8FED" localSheetId="0" hidden="1">#REF!</definedName>
    <definedName name="BO375D335D9054414FAE3AF4C765CD8FED" localSheetId="1" hidden="1">#REF!</definedName>
    <definedName name="BO375D335D9054414FAE3AF4C765CD8FED" localSheetId="12" hidden="1">#REF!</definedName>
    <definedName name="BO375D335D9054414FAE3AF4C765CD8FED" hidden="1">#REF!</definedName>
    <definedName name="BO376DE4D003544ECDA74174738FE1B747" hidden="1">#REF!</definedName>
    <definedName name="BO377B7DA4F59240ABAFF4CD152B5A32BD" localSheetId="0" hidden="1">#REF!</definedName>
    <definedName name="BO377B7DA4F59240ABAFF4CD152B5A32BD" localSheetId="1" hidden="1">#REF!</definedName>
    <definedName name="BO377B7DA4F59240ABAFF4CD152B5A32BD" localSheetId="12" hidden="1">#REF!</definedName>
    <definedName name="BO377B7DA4F59240ABAFF4CD152B5A32BD" hidden="1">#REF!</definedName>
    <definedName name="BO3792264F2CE543AEB8B229F81459D3B0" localSheetId="12" hidden="1">#REF!</definedName>
    <definedName name="BO3792264F2CE543AEB8B229F81459D3B0" hidden="1">#REF!</definedName>
    <definedName name="BO37987DC4E7E64BA0A01C92162B351132" localSheetId="12" hidden="1">#REF!</definedName>
    <definedName name="BO37987DC4E7E64BA0A01C92162B351132" hidden="1">#REF!</definedName>
    <definedName name="BO37A8522087C146439B47E95567DA2B00" localSheetId="12" hidden="1">#REF!</definedName>
    <definedName name="BO37A8522087C146439B47E95567DA2B00" hidden="1">#REF!</definedName>
    <definedName name="BO37B380A5EF9E4B5785D42AEFE11DD44F" hidden="1">#REF!</definedName>
    <definedName name="BO37B5B0565C814B4A8335B6363188FD11" localSheetId="0" hidden="1">#REF!</definedName>
    <definedName name="BO37B5B0565C814B4A8335B6363188FD11" localSheetId="1" hidden="1">#REF!</definedName>
    <definedName name="BO37B5B0565C814B4A8335B6363188FD11" localSheetId="12" hidden="1">#REF!</definedName>
    <definedName name="BO37B5B0565C814B4A8335B6363188FD11" hidden="1">#REF!</definedName>
    <definedName name="BO37B7674CC9D940CE88895911F98A3658" localSheetId="0" hidden="1">#REF!</definedName>
    <definedName name="BO37B7674CC9D940CE88895911F98A3658" localSheetId="1" hidden="1">#REF!</definedName>
    <definedName name="BO37B7674CC9D940CE88895911F98A3658" localSheetId="12" hidden="1">#REF!</definedName>
    <definedName name="BO37B7674CC9D940CE88895911F98A3658" hidden="1">#REF!</definedName>
    <definedName name="BO37DE2C87F23F492A883E07ACF3059AEC" hidden="1">#REF!</definedName>
    <definedName name="BO37E5C32029EF417DBAE749FA4EA393F1" localSheetId="0" hidden="1">#REF!</definedName>
    <definedName name="BO37E5C32029EF417DBAE749FA4EA393F1" localSheetId="1" hidden="1">#REF!</definedName>
    <definedName name="BO37E5C32029EF417DBAE749FA4EA393F1" localSheetId="12" hidden="1">#REF!</definedName>
    <definedName name="BO37E5C32029EF417DBAE749FA4EA393F1" hidden="1">#REF!</definedName>
    <definedName name="BO37E9B4F24D7044948C8E1450B6B2939F" hidden="1">#REF!</definedName>
    <definedName name="BO3805FF74986D4E4E954446E3B0CA6F78" localSheetId="12" hidden="1">#REF!</definedName>
    <definedName name="BO3805FF74986D4E4E954446E3B0CA6F78" hidden="1">#REF!</definedName>
    <definedName name="BO380BDFB5B2F341DE821942CE260EF734" localSheetId="12" hidden="1">#REF!</definedName>
    <definedName name="BO380BDFB5B2F341DE821942CE260EF734" hidden="1">#REF!</definedName>
    <definedName name="BO380C1362F5C049059095DD3D5CD093B6" localSheetId="12" hidden="1">#REF!</definedName>
    <definedName name="BO380C1362F5C049059095DD3D5CD093B6" hidden="1">#REF!</definedName>
    <definedName name="BO381BA5D3D1904961827A5C2547F80342" localSheetId="12" hidden="1">#REF!</definedName>
    <definedName name="BO381BA5D3D1904961827A5C2547F80342" hidden="1">#REF!</definedName>
    <definedName name="BO382A1E6396504E4297DEF4C35772D619" hidden="1">#REF!</definedName>
    <definedName name="BO382AB72B5084486E8979DEAE18FAB05E" localSheetId="12" hidden="1">#REF!</definedName>
    <definedName name="BO382AB72B5084486E8979DEAE18FAB05E" hidden="1">#REF!</definedName>
    <definedName name="BO3833AF0366A74FD49AF696A151BE080B" localSheetId="12" hidden="1">#REF!</definedName>
    <definedName name="BO3833AF0366A74FD49AF696A151BE080B" hidden="1">#REF!</definedName>
    <definedName name="BO38358F4EB3074DEA9456C0100889315C" localSheetId="12" hidden="1">#REF!</definedName>
    <definedName name="BO38358F4EB3074DEA9456C0100889315C" hidden="1">#REF!</definedName>
    <definedName name="BO3845D84FBF0F408F8AD81ECA1975371A" localSheetId="12" hidden="1">#REF!</definedName>
    <definedName name="BO3845D84FBF0F408F8AD81ECA1975371A" hidden="1">#REF!</definedName>
    <definedName name="BO384B1C23A2F047BB88E36A83ACA8E726" localSheetId="12" hidden="1">#REF!</definedName>
    <definedName name="BO384B1C23A2F047BB88E36A83ACA8E726" hidden="1">#REF!</definedName>
    <definedName name="BO3858F02FBCD24FCDAD01F2C896446155" hidden="1">#REF!</definedName>
    <definedName name="BO3860910B7F314B8E93C1E2BDB2BC603C" localSheetId="12" hidden="1">#REF!</definedName>
    <definedName name="BO3860910B7F314B8E93C1E2BDB2BC603C" hidden="1">#REF!</definedName>
    <definedName name="BO38880C9BAD5B4C55BB1BE90ADC595507" localSheetId="12" hidden="1">#REF!</definedName>
    <definedName name="BO38880C9BAD5B4C55BB1BE90ADC595507" hidden="1">#REF!</definedName>
    <definedName name="BO38A41CF779E143F79CB56048E8EE831A" hidden="1">#REF!</definedName>
    <definedName name="BO38A9FA4A3B584052AB9E990F00374890" localSheetId="12" hidden="1">#REF!</definedName>
    <definedName name="BO38A9FA4A3B584052AB9E990F00374890" hidden="1">#REF!</definedName>
    <definedName name="BO38ACFF41E1054C7884A26494448FE045" localSheetId="12" hidden="1">#REF!</definedName>
    <definedName name="BO38ACFF41E1054C7884A26494448FE045" hidden="1">#REF!</definedName>
    <definedName name="BO38AEB7FA35AE4703BA65534B072B7455" hidden="1">#REF!</definedName>
    <definedName name="BO38C6A5E04E454711AB215A544C43EF9A" hidden="1">#REF!</definedName>
    <definedName name="BO38C7A245BD944E6DAF71D4CC689E700E" localSheetId="12" hidden="1">#REF!</definedName>
    <definedName name="BO38C7A245BD944E6DAF71D4CC689E700E" hidden="1">#REF!</definedName>
    <definedName name="BO38C852A3BEFD4E049C63EBDB6D47D298" hidden="1">#REF!</definedName>
    <definedName name="BO38D898D4B14F4460A586C53095BA18F1" localSheetId="12" hidden="1">#REF!</definedName>
    <definedName name="BO38D898D4B14F4460A586C53095BA18F1" hidden="1">#REF!</definedName>
    <definedName name="BO38DB88D5EA76448681C9344402936062" hidden="1">#REF!</definedName>
    <definedName name="BO38E08F936A624D69BF859377C8C692BA" hidden="1">#REF!</definedName>
    <definedName name="BO38E2291784D446E59218071F4DBDB8E0" localSheetId="12" hidden="1">#REF!</definedName>
    <definedName name="BO38E2291784D446E59218071F4DBDB8E0" hidden="1">#REF!</definedName>
    <definedName name="BO38EA9067C1B14EAFA815E47B0EDFB2C0" hidden="1">#REF!</definedName>
    <definedName name="BO3905A32D80CC4E4ABF239EBD20D3FB27" localSheetId="12" hidden="1">#REF!</definedName>
    <definedName name="BO3905A32D80CC4E4ABF239EBD20D3FB27" hidden="1">#REF!</definedName>
    <definedName name="BO3909BFA3143A4B58B6B8CEB581E9528C" localSheetId="12" hidden="1">#REF!</definedName>
    <definedName name="BO3909BFA3143A4B58B6B8CEB581E9528C" hidden="1">#REF!</definedName>
    <definedName name="BO391485D7A3744249AFEF297F87D28D9C" hidden="1">#REF!</definedName>
    <definedName name="BO39253DB67439440A8208AFD7A588CDDB" localSheetId="0" hidden="1">#REF!</definedName>
    <definedName name="BO39253DB67439440A8208AFD7A588CDDB" localSheetId="1" hidden="1">#REF!</definedName>
    <definedName name="BO39253DB67439440A8208AFD7A588CDDB" localSheetId="12" hidden="1">#REF!</definedName>
    <definedName name="BO39253DB67439440A8208AFD7A588CDDB" hidden="1">#REF!</definedName>
    <definedName name="BO392A098005984AFF8D735A33037308AD" hidden="1">#REF!</definedName>
    <definedName name="BO392F5AFEC2BE4937BD3679C489E57222" hidden="1">#REF!</definedName>
    <definedName name="BO3949FD8C43E84F93B3A81C3E9948A54A" localSheetId="0" hidden="1">#REF!</definedName>
    <definedName name="BO3949FD8C43E84F93B3A81C3E9948A54A" localSheetId="1" hidden="1">#REF!</definedName>
    <definedName name="BO3949FD8C43E84F93B3A81C3E9948A54A" localSheetId="12" hidden="1">#REF!</definedName>
    <definedName name="BO3949FD8C43E84F93B3A81C3E9948A54A" hidden="1">#REF!</definedName>
    <definedName name="BO394F50F2B1F041FC8CEEF06DA709E3C0" hidden="1">#REF!</definedName>
    <definedName name="BO39756B922D9C432DBFA61969CBCA9537" hidden="1">#REF!</definedName>
    <definedName name="BO3985A4598A9D481AAE5ECB1A0809010B" hidden="1">#REF!</definedName>
    <definedName name="BO39885748B68841FCB380E071FCAACD45" hidden="1">#REF!</definedName>
    <definedName name="BO39988816C53E418DBF7E44AA1E4EA016" hidden="1">#REF!</definedName>
    <definedName name="BO399E5D7E445147B68FD2A13DF7A45368" localSheetId="12" hidden="1">#REF!</definedName>
    <definedName name="BO399E5D7E445147B68FD2A13DF7A45368" hidden="1">#REF!</definedName>
    <definedName name="BO399E898D81B24AB29973E46703961D2A" hidden="1">#REF!</definedName>
    <definedName name="BO39A1D382DADD49169680C4D2158FB11D" hidden="1">#REF!</definedName>
    <definedName name="BO39A392411DC44588A12AD338FD5B7171" localSheetId="0" hidden="1">#REF!</definedName>
    <definedName name="BO39A392411DC44588A12AD338FD5B7171" localSheetId="1" hidden="1">#REF!</definedName>
    <definedName name="BO39A392411DC44588A12AD338FD5B7171" localSheetId="12" hidden="1">#REF!</definedName>
    <definedName name="BO39A392411DC44588A12AD338FD5B7171" hidden="1">#REF!</definedName>
    <definedName name="BO39A42AF3D9DD42E98E5C5FFF35775A0D" localSheetId="0" hidden="1">#REF!</definedName>
    <definedName name="BO39A42AF3D9DD42E98E5C5FFF35775A0D" localSheetId="1" hidden="1">#REF!</definedName>
    <definedName name="BO39A42AF3D9DD42E98E5C5FFF35775A0D" localSheetId="12" hidden="1">#REF!</definedName>
    <definedName name="BO39A42AF3D9DD42E98E5C5FFF35775A0D" hidden="1">#REF!</definedName>
    <definedName name="BO39B50DA3D1EA4BEDBB225AD6845FE6FF" hidden="1">#REF!</definedName>
    <definedName name="BO39B7451E2AAF47BE960AD17DF0F782DE" localSheetId="0" hidden="1">#REF!</definedName>
    <definedName name="BO39B7451E2AAF47BE960AD17DF0F782DE" localSheetId="1" hidden="1">#REF!</definedName>
    <definedName name="BO39B7451E2AAF47BE960AD17DF0F782DE" localSheetId="12" hidden="1">#REF!</definedName>
    <definedName name="BO39B7451E2AAF47BE960AD17DF0F782DE" hidden="1">#REF!</definedName>
    <definedName name="BO39C193184E7C4F8F84819185AAE66C7B" hidden="1">#REF!</definedName>
    <definedName name="BO39CB891DF0E94491AB4A94D8C58BB0A1" hidden="1">#REF!</definedName>
    <definedName name="BO39D7F0EB4B3148E7B7BE8DAB5CFD140F" localSheetId="12" hidden="1">#REF!</definedName>
    <definedName name="BO39D7F0EB4B3148E7B7BE8DAB5CFD140F" hidden="1">#REF!</definedName>
    <definedName name="BO39E93846D34F4481997BAB1C14AA417D" hidden="1">#REF!</definedName>
    <definedName name="BO39ECCBD90BAE46D5897252E4AD51E92A" hidden="1">#REF!</definedName>
    <definedName name="BO39F1C0CF94004E2AAC6539D1393D3197" localSheetId="12" hidden="1">#REF!</definedName>
    <definedName name="BO39F1C0CF94004E2AAC6539D1393D3197" hidden="1">#REF!</definedName>
    <definedName name="BO39F8056FEEF141EAAC3CB8637657E823" localSheetId="12" hidden="1">#REF!</definedName>
    <definedName name="BO39F8056FEEF141EAAC3CB8637657E823" hidden="1">#REF!</definedName>
    <definedName name="BO3A082BF9E2544F1B8E70C6A31AC774D0" hidden="1">#REF!</definedName>
    <definedName name="BO3A0BA0E91DAE4579BBD495FE36F95B7E" localSheetId="12" hidden="1">#REF!</definedName>
    <definedName name="BO3A0BA0E91DAE4579BBD495FE36F95B7E" hidden="1">#REF!</definedName>
    <definedName name="BO3A231BD9A23C4FDCBF6F696E1A5ECAD0" hidden="1">#REF!</definedName>
    <definedName name="BO3A302AAAA99A45A4B52693FD8F28331A" hidden="1">#REF!</definedName>
    <definedName name="BO3A309A78D58A4D8DA0112124B97664D2" localSheetId="12" hidden="1">#REF!</definedName>
    <definedName name="BO3A309A78D58A4D8DA0112124B97664D2" hidden="1">#REF!</definedName>
    <definedName name="BO3A3BDD3BEC6C4C3997F49262585037D2" localSheetId="12" hidden="1">#REF!</definedName>
    <definedName name="BO3A3BDD3BEC6C4C3997F49262585037D2" hidden="1">#REF!</definedName>
    <definedName name="BO3A498BF898CC42EB8475ADF78D5F459D" hidden="1">#REF!</definedName>
    <definedName name="BO3A6A9E2B4DE641478A77ABFA2941AA4C" localSheetId="12" hidden="1">#REF!</definedName>
    <definedName name="BO3A6A9E2B4DE641478A77ABFA2941AA4C" hidden="1">#REF!</definedName>
    <definedName name="BO3A7BEE7E3EFD480AA772048E5372CDAB" hidden="1">#REF!</definedName>
    <definedName name="BO3A8D374CA8A6407D9DDE8967BC719965" hidden="1">#REF!</definedName>
    <definedName name="BO3A9B34DFE8A742B487EF3D486DAB6796" localSheetId="12" hidden="1">#REF!</definedName>
    <definedName name="BO3A9B34DFE8A742B487EF3D486DAB6796" hidden="1">#REF!</definedName>
    <definedName name="BO3ABD65BAE2F140A4A16C912B5EE21F8F" hidden="1">#REF!</definedName>
    <definedName name="BO3AC2A9FDD45D446BBDC4DA26B0A39772" hidden="1">#REF!</definedName>
    <definedName name="BO3ACB7C4849DE463297CDF3DAC73C5285" localSheetId="12" hidden="1">#REF!</definedName>
    <definedName name="BO3ACB7C4849DE463297CDF3DAC73C5285" hidden="1">#REF!</definedName>
    <definedName name="BO3ADDEB4313F740D0B5D5C9F254C3976C" hidden="1">#REF!</definedName>
    <definedName name="BO3AE0DE712186448FAFA5C4A7BF05A200" hidden="1">#REF!</definedName>
    <definedName name="BO3AE41EA4A3164A209AB34C8C50631526" hidden="1">#REF!</definedName>
    <definedName name="BO3B02E8F8E6B94C10B3E37C67BA50F8F7" localSheetId="12" hidden="1">#REF!</definedName>
    <definedName name="BO3B02E8F8E6B94C10B3E37C67BA50F8F7" hidden="1">#REF!</definedName>
    <definedName name="BO3B1B3DA9259A455C9ACEBCBBE041D12D" hidden="1">#REF!</definedName>
    <definedName name="BO3B2CDB5333A74563A69EF8EE0FB8BAEA" hidden="1">#REF!</definedName>
    <definedName name="BO3B303A9A732542CEB07F8235F68B611B" localSheetId="12" hidden="1">#REF!</definedName>
    <definedName name="BO3B303A9A732542CEB07F8235F68B611B" hidden="1">#REF!</definedName>
    <definedName name="BO3B46AD7B22E9452EA7B74971395C2D28" localSheetId="12" hidden="1">#REF!</definedName>
    <definedName name="BO3B46AD7B22E9452EA7B74971395C2D28" hidden="1">#REF!</definedName>
    <definedName name="BO3B4B4359ACB74AA28F48054B266015F7" hidden="1">#REF!</definedName>
    <definedName name="BO3B6144B377CE45D39F7399D88759882F" localSheetId="12" hidden="1">#REF!</definedName>
    <definedName name="BO3B6144B377CE45D39F7399D88759882F" hidden="1">#REF!</definedName>
    <definedName name="BO3B69F70D80D24E68B90597EA312D2252" hidden="1">#REF!</definedName>
    <definedName name="BO3B704C8087B542E29B354FC73C2EB35C" localSheetId="12" hidden="1">#REF!</definedName>
    <definedName name="BO3B704C8087B542E29B354FC73C2EB35C" hidden="1">#REF!</definedName>
    <definedName name="BO3B8EDFAE9CEF4668895EF6B04607C798" hidden="1">#REF!</definedName>
    <definedName name="BO3BB1FCE0D8D34D60B9C97911F55F888B" localSheetId="0" hidden="1">#REF!</definedName>
    <definedName name="BO3BB1FCE0D8D34D60B9C97911F55F888B" localSheetId="1" hidden="1">#REF!</definedName>
    <definedName name="BO3BB1FCE0D8D34D60B9C97911F55F888B" localSheetId="12" hidden="1">#REF!</definedName>
    <definedName name="BO3BB1FCE0D8D34D60B9C97911F55F888B" hidden="1">#REF!</definedName>
    <definedName name="BO3BB47AFD6C3C4971AFD5084619AE3BC2" hidden="1">#REF!</definedName>
    <definedName name="BO3BBB82BB706843BC90A32933333AC14B" hidden="1">#REF!</definedName>
    <definedName name="BO3BDEAE21F10241608264370D63F42C81" hidden="1">#REF!</definedName>
    <definedName name="BO3BFFC976FA9B48C4A3837B2DF792D717" localSheetId="0" hidden="1">#REF!</definedName>
    <definedName name="BO3BFFC976FA9B48C4A3837B2DF792D717" localSheetId="1" hidden="1">#REF!</definedName>
    <definedName name="BO3BFFC976FA9B48C4A3837B2DF792D717" localSheetId="12" hidden="1">#REF!</definedName>
    <definedName name="BO3BFFC976FA9B48C4A3837B2DF792D717" hidden="1">#REF!</definedName>
    <definedName name="BO3C009D6162E945079F62871652230BC5" hidden="1">#REF!</definedName>
    <definedName name="BO3C06EB17E87B4F95AA9705D0810CA23A" localSheetId="0" hidden="1">#REF!</definedName>
    <definedName name="BO3C06EB17E87B4F95AA9705D0810CA23A" localSheetId="1" hidden="1">#REF!</definedName>
    <definedName name="BO3C06EB17E87B4F95AA9705D0810CA23A" localSheetId="12" hidden="1">#REF!</definedName>
    <definedName name="BO3C06EB17E87B4F95AA9705D0810CA23A" hidden="1">#REF!</definedName>
    <definedName name="BO3C2040FAEA0E4F0F9AE59BA082DF29C0" localSheetId="12" hidden="1">#REF!</definedName>
    <definedName name="BO3C2040FAEA0E4F0F9AE59BA082DF29C0" hidden="1">#REF!</definedName>
    <definedName name="BO3C20AA00B8524A36A69E57CC252BA225" hidden="1">#REF!</definedName>
    <definedName name="BO3C2452A4E0E9497692527DA970710D00" hidden="1">#REF!</definedName>
    <definedName name="BO3C27A8CCF46440DFA286B770A5F55B3C" localSheetId="12" hidden="1">#REF!</definedName>
    <definedName name="BO3C27A8CCF46440DFA286B770A5F55B3C" hidden="1">#REF!</definedName>
    <definedName name="BO3C419CB004854AE2935F1E064428A32F" hidden="1">#REF!</definedName>
    <definedName name="BO3C422DC098C34CF1AA80F4C76DA45CFD" hidden="1">#REF!</definedName>
    <definedName name="BO3C690EE4FC0A4846BF2BD994CD0FEA6B" hidden="1">#REF!</definedName>
    <definedName name="BO3C82848169FA4D11A8672F7A9FE72C51" localSheetId="12" hidden="1">#REF!</definedName>
    <definedName name="BO3C82848169FA4D11A8672F7A9FE72C51" hidden="1">#REF!</definedName>
    <definedName name="BO3C98730A70FB4EF395F688F4CD7413F7" localSheetId="12" hidden="1">#REF!</definedName>
    <definedName name="BO3C98730A70FB4EF395F688F4CD7413F7" hidden="1">#REF!</definedName>
    <definedName name="BO3C99E538887C4467A365E8624D9B808D" localSheetId="12" hidden="1">#REF!</definedName>
    <definedName name="BO3C99E538887C4467A365E8624D9B808D" hidden="1">#REF!</definedName>
    <definedName name="BO3CB504CE67F84322A30047C7F65DA37A" localSheetId="12" hidden="1">#REF!</definedName>
    <definedName name="BO3CB504CE67F84322A30047C7F65DA37A" hidden="1">#REF!</definedName>
    <definedName name="BO3CCC9B2BC38C4D488D8B1493A73B781B" localSheetId="12" hidden="1">#REF!</definedName>
    <definedName name="BO3CCC9B2BC38C4D488D8B1493A73B781B" hidden="1">#REF!</definedName>
    <definedName name="BO3CF460B8A5E946E8BDFBA44D273CAC49" hidden="1">#REF!</definedName>
    <definedName name="BO3D04697C553443CE81E5698A9A11D376" localSheetId="12" hidden="1">#REF!</definedName>
    <definedName name="BO3D04697C553443CE81E5698A9A11D376" hidden="1">#REF!</definedName>
    <definedName name="BO3D1106863D374B788E66E383A493EFFD" localSheetId="12" hidden="1">#REF!</definedName>
    <definedName name="BO3D1106863D374B788E66E383A493EFFD" hidden="1">#REF!</definedName>
    <definedName name="BO3D1A10996843471B9599D1F9A98B8BE9" hidden="1">#REF!</definedName>
    <definedName name="BO3D2A93D0CEE640F2A7237D66055200CB" hidden="1">#REF!</definedName>
    <definedName name="BO3D2F486FFEA84E548438ED9ED135ADB5" hidden="1">#REF!</definedName>
    <definedName name="BO3D344CA86F824CC58E2074DCE334FF25" hidden="1">#REF!</definedName>
    <definedName name="BO3D4564B23F3B4C9895009145888A42D0" localSheetId="12" hidden="1">#REF!</definedName>
    <definedName name="BO3D4564B23F3B4C9895009145888A42D0" hidden="1">#REF!</definedName>
    <definedName name="BO3D49C3ACBF084CF2854C8BDB4F4D4739" hidden="1">#REF!</definedName>
    <definedName name="BO3D4DADB8C3B3486BB54ED2DD9C4828A9" hidden="1">#REF!</definedName>
    <definedName name="BO3D58F6B200714A04B8FB8517E9A5ABBD" hidden="1">#REF!</definedName>
    <definedName name="BO3D5A94F872944439AEFDA585DD8D96C0" localSheetId="12" hidden="1">#REF!</definedName>
    <definedName name="BO3D5A94F872944439AEFDA585DD8D96C0" hidden="1">#REF!</definedName>
    <definedName name="BO3D63A776BB8B413697ACFD0792A79F25" localSheetId="12" hidden="1">#REF!</definedName>
    <definedName name="BO3D63A776BB8B413697ACFD0792A79F25" hidden="1">#REF!</definedName>
    <definedName name="BO3D8149A4C7DD46C098821ABD82FCCBFC" localSheetId="12" hidden="1">#REF!</definedName>
    <definedName name="BO3D8149A4C7DD46C098821ABD82FCCBFC" hidden="1">#REF!</definedName>
    <definedName name="BO3DC117E13B3C42B9907D611763187DDF" hidden="1">#REF!</definedName>
    <definedName name="BO3DD455DA9C3F4985830B274EB82D6985" hidden="1">#REF!</definedName>
    <definedName name="BO3DD8925F4ED1403BA08078768C0A4C45" hidden="1">#REF!</definedName>
    <definedName name="BO3DF299FE9B5B44C7963D1B09FF3DB4A1" hidden="1">#REF!</definedName>
    <definedName name="BO3DFD3150EBD24A179876FCA23FC32956" hidden="1">#REF!</definedName>
    <definedName name="BO3DFEB735DF724D6A8195AAA7B2170B35" localSheetId="12" hidden="1">#REF!</definedName>
    <definedName name="BO3DFEB735DF724D6A8195AAA7B2170B35" hidden="1">#REF!</definedName>
    <definedName name="BO3E07E937F13046F48C23FB837C43BEC3" localSheetId="12" hidden="1">#REF!</definedName>
    <definedName name="BO3E07E937F13046F48C23FB837C43BEC3" hidden="1">#REF!</definedName>
    <definedName name="BO3E0B648F64D242B6B9E0CABA98A66A26" localSheetId="12" hidden="1">#REF!</definedName>
    <definedName name="BO3E0B648F64D242B6B9E0CABA98A66A26" hidden="1">#REF!</definedName>
    <definedName name="BO3E2ABB9A8F2D4DB7A7A51D906D984800" localSheetId="12" hidden="1">#REF!</definedName>
    <definedName name="BO3E2ABB9A8F2D4DB7A7A51D906D984800" hidden="1">#REF!</definedName>
    <definedName name="BO3E3B69E4A48549E397F924DAB3FD5677" hidden="1">#REF!</definedName>
    <definedName name="BO3E44B34E81934F858FED8ABE3415A299" hidden="1">#REF!</definedName>
    <definedName name="BO3E459BCD5325438A8CB8D2C92AFA1CCA" hidden="1">#REF!</definedName>
    <definedName name="BO3E4674A939C24DFAA1C88B525C373305" localSheetId="12" hidden="1">#REF!</definedName>
    <definedName name="BO3E4674A939C24DFAA1C88B525C373305" hidden="1">#REF!</definedName>
    <definedName name="BO3E47F0D838F3454DA566A603391E2CA9" localSheetId="0" hidden="1">#REF!</definedName>
    <definedName name="BO3E47F0D838F3454DA566A603391E2CA9" localSheetId="1" hidden="1">#REF!</definedName>
    <definedName name="BO3E47F0D838F3454DA566A603391E2CA9" localSheetId="12" hidden="1">#REF!</definedName>
    <definedName name="BO3E47F0D838F3454DA566A603391E2CA9" hidden="1">#REF!</definedName>
    <definedName name="BO3E58EA1F6C6B4B1EA49307682BA84A0D" localSheetId="0" hidden="1">#REF!</definedName>
    <definedName name="BO3E58EA1F6C6B4B1EA49307682BA84A0D" localSheetId="1" hidden="1">#REF!</definedName>
    <definedName name="BO3E58EA1F6C6B4B1EA49307682BA84A0D" localSheetId="12" hidden="1">#REF!</definedName>
    <definedName name="BO3E58EA1F6C6B4B1EA49307682BA84A0D" hidden="1">#REF!</definedName>
    <definedName name="BO3E7FBEBF3E3B4877BA4A6DFA9A116BD1" hidden="1">#REF!</definedName>
    <definedName name="BO3EA4D71C982148B2BA47407118E2D06A" hidden="1">#REF!</definedName>
    <definedName name="BO3EB98F7D879348158884714BB62D2C9B" localSheetId="0" hidden="1">#REF!</definedName>
    <definedName name="BO3EB98F7D879348158884714BB62D2C9B" localSheetId="1" hidden="1">#REF!</definedName>
    <definedName name="BO3EB98F7D879348158884714BB62D2C9B" localSheetId="12" hidden="1">#REF!</definedName>
    <definedName name="BO3EB98F7D879348158884714BB62D2C9B" hidden="1">#REF!</definedName>
    <definedName name="BO3EDDDE35F2BC4BF9A8EAD3D01D0AFA69" localSheetId="0" hidden="1">#REF!</definedName>
    <definedName name="BO3EDDDE35F2BC4BF9A8EAD3D01D0AFA69" localSheetId="1" hidden="1">#REF!</definedName>
    <definedName name="BO3EDDDE35F2BC4BF9A8EAD3D01D0AFA69" localSheetId="12" hidden="1">#REF!</definedName>
    <definedName name="BO3EDDDE35F2BC4BF9A8EAD3D01D0AFA69" hidden="1">#REF!</definedName>
    <definedName name="BO3EEDD1275B594EE6931BB2B423647F40" localSheetId="0" hidden="1">#REF!</definedName>
    <definedName name="BO3EEDD1275B594EE6931BB2B423647F40" localSheetId="1" hidden="1">#REF!</definedName>
    <definedName name="BO3EEDD1275B594EE6931BB2B423647F40" localSheetId="12" hidden="1">#REF!</definedName>
    <definedName name="BO3EEDD1275B594EE6931BB2B423647F40" hidden="1">#REF!</definedName>
    <definedName name="BO3F00F2E605A84C248AEFDEF964BF8003" localSheetId="0" hidden="1">#REF!</definedName>
    <definedName name="BO3F00F2E605A84C248AEFDEF964BF8003" localSheetId="1" hidden="1">#REF!</definedName>
    <definedName name="BO3F00F2E605A84C248AEFDEF964BF8003" localSheetId="12" hidden="1">#REF!</definedName>
    <definedName name="BO3F00F2E605A84C248AEFDEF964BF8003" hidden="1">#REF!</definedName>
    <definedName name="BO3F0398545889487D954D70C6205F57CF" localSheetId="0" hidden="1">#REF!</definedName>
    <definedName name="BO3F0398545889487D954D70C6205F57CF" localSheetId="1" hidden="1">#REF!</definedName>
    <definedName name="BO3F0398545889487D954D70C6205F57CF" localSheetId="12" hidden="1">#REF!</definedName>
    <definedName name="BO3F0398545889487D954D70C6205F57CF" hidden="1">#REF!</definedName>
    <definedName name="BO3F1562F088B64257BDECA4996A9FB66B" localSheetId="0" hidden="1">#REF!</definedName>
    <definedName name="BO3F1562F088B64257BDECA4996A9FB66B" localSheetId="1" hidden="1">#REF!</definedName>
    <definedName name="BO3F1562F088B64257BDECA4996A9FB66B" localSheetId="12" hidden="1">#REF!</definedName>
    <definedName name="BO3F1562F088B64257BDECA4996A9FB66B" hidden="1">#REF!</definedName>
    <definedName name="BO3F3294E57B9647968D10CFA39A0D80ED" hidden="1">#REF!</definedName>
    <definedName name="BO3F4B598DFBCE4609B65057CE90121278" localSheetId="0" hidden="1">#REF!</definedName>
    <definedName name="BO3F4B598DFBCE4609B65057CE90121278" localSheetId="1" hidden="1">#REF!</definedName>
    <definedName name="BO3F4B598DFBCE4609B65057CE90121278" localSheetId="12" hidden="1">#REF!</definedName>
    <definedName name="BO3F4B598DFBCE4609B65057CE90121278" hidden="1">#REF!</definedName>
    <definedName name="BO3F698B30FA064BED80373131F8DA772C" localSheetId="0" hidden="1">#REF!</definedName>
    <definedName name="BO3F698B30FA064BED80373131F8DA772C" localSheetId="1" hidden="1">#REF!</definedName>
    <definedName name="BO3F698B30FA064BED80373131F8DA772C" localSheetId="12" hidden="1">#REF!</definedName>
    <definedName name="BO3F698B30FA064BED80373131F8DA772C" hidden="1">#REF!</definedName>
    <definedName name="BO3F8A8F5552A148359E8D094469D72F7B" hidden="1">#REF!</definedName>
    <definedName name="BO3F9E4F72F7344C8797FE289DFD0BB660" localSheetId="12" hidden="1">#REF!</definedName>
    <definedName name="BO3F9E4F72F7344C8797FE289DFD0BB660" hidden="1">#REF!</definedName>
    <definedName name="BO3FA34D64D5DD4492A3C440A2EB0A2226" localSheetId="12" hidden="1">#REF!</definedName>
    <definedName name="BO3FA34D64D5DD4492A3C440A2EB0A2226" hidden="1">#REF!</definedName>
    <definedName name="BO3FA6B2DD0EBE48EBAE25B1625634C636" localSheetId="12" hidden="1">#REF!</definedName>
    <definedName name="BO3FA6B2DD0EBE48EBAE25B1625634C636" hidden="1">#REF!</definedName>
    <definedName name="BO3FA804A2DEEC44DF99E6D77CD74316FA" localSheetId="12" hidden="1">#REF!</definedName>
    <definedName name="BO3FA804A2DEEC44DF99E6D77CD74316FA" hidden="1">#REF!</definedName>
    <definedName name="BO3FE2E13F4E574FA6AD7AABFC17EF909A" hidden="1">#REF!</definedName>
    <definedName name="BO3FE97BDF42F4430989912E426BBA6502" hidden="1">#REF!</definedName>
    <definedName name="BO3FF06A3D405D4AFEBD23C74161F7F412" localSheetId="12" hidden="1">#REF!</definedName>
    <definedName name="BO3FF06A3D405D4AFEBD23C74161F7F412" hidden="1">#REF!</definedName>
    <definedName name="BO3FFE516B40344851A14862AFC49D6E66" hidden="1">#REF!</definedName>
    <definedName name="BO401E6D3F698C4F018BDA573568ADC4E6" localSheetId="12" hidden="1">#REF!</definedName>
    <definedName name="BO401E6D3F698C4F018BDA573568ADC4E6" hidden="1">#REF!</definedName>
    <definedName name="BO40245ECD8B79440BBC14C8DF1C0BF8B2" localSheetId="12" hidden="1">#REF!</definedName>
    <definedName name="BO40245ECD8B79440BBC14C8DF1C0BF8B2" hidden="1">#REF!</definedName>
    <definedName name="BO403079319B0C43EEB6940DB9EBC384AB" localSheetId="12" hidden="1">#REF!</definedName>
    <definedName name="BO403079319B0C43EEB6940DB9EBC384AB" hidden="1">#REF!</definedName>
    <definedName name="BO40355E13A4AF4311A062DC0DC188997A" localSheetId="12" hidden="1">#REF!</definedName>
    <definedName name="BO40355E13A4AF4311A062DC0DC188997A" hidden="1">#REF!</definedName>
    <definedName name="BO4057EC314CEC47798B0627DC202DE337" localSheetId="12" hidden="1">#REF!</definedName>
    <definedName name="BO4057EC314CEC47798B0627DC202DE337" hidden="1">#REF!</definedName>
    <definedName name="BO406956B8DA1449F7A85FCAF9D714DC11" localSheetId="0" hidden="1">#REF!</definedName>
    <definedName name="BO406956B8DA1449F7A85FCAF9D714DC11" localSheetId="1" hidden="1">#REF!</definedName>
    <definedName name="BO406956B8DA1449F7A85FCAF9D714DC11" localSheetId="12" hidden="1">#REF!</definedName>
    <definedName name="BO406956B8DA1449F7A85FCAF9D714DC11" hidden="1">#REF!</definedName>
    <definedName name="BO406B5E0DD44D489B88870815BE1210AE" localSheetId="0" hidden="1">#REF!</definedName>
    <definedName name="BO406B5E0DD44D489B88870815BE1210AE" localSheetId="1" hidden="1">#REF!</definedName>
    <definedName name="BO406B5E0DD44D489B88870815BE1210AE" localSheetId="12" hidden="1">#REF!</definedName>
    <definedName name="BO406B5E0DD44D489B88870815BE1210AE" hidden="1">#REF!</definedName>
    <definedName name="BO40A83F555A3A46FC8D7622D2461C15B6" localSheetId="0" hidden="1">#REF!</definedName>
    <definedName name="BO40A83F555A3A46FC8D7622D2461C15B6" localSheetId="1" hidden="1">#REF!</definedName>
    <definedName name="BO40A83F555A3A46FC8D7622D2461C15B6" localSheetId="12" hidden="1">#REF!</definedName>
    <definedName name="BO40A83F555A3A46FC8D7622D2461C15B6" hidden="1">#REF!</definedName>
    <definedName name="BO40B0DAC65A66497B994FCA747A9D2A39" hidden="1">#REF!</definedName>
    <definedName name="BO40C86DE5C5854E9FA416FC598691D107" hidden="1">#REF!</definedName>
    <definedName name="BO40DBB652AFEC435CBECB93AC0C44ADAB" hidden="1">#REF!</definedName>
    <definedName name="BO40E48E25225B4A02828BB2163C89438D" localSheetId="12" hidden="1">#REF!</definedName>
    <definedName name="BO40E48E25225B4A02828BB2163C89438D" hidden="1">#REF!</definedName>
    <definedName name="BO410312A8086944CA8381547B55028E0E" localSheetId="12" hidden="1">#REF!</definedName>
    <definedName name="BO410312A8086944CA8381547B55028E0E" hidden="1">#REF!</definedName>
    <definedName name="BO41031EE5E6A248E8BA41187F37ABEDC4" localSheetId="12" hidden="1">#REF!</definedName>
    <definedName name="BO41031EE5E6A248E8BA41187F37ABEDC4" hidden="1">#REF!</definedName>
    <definedName name="BO411C13859B9846DD940DC0A353B24BE7" hidden="1">#REF!</definedName>
    <definedName name="BO41243F0247BF4C158DDAA73055D584C2" hidden="1">#REF!</definedName>
    <definedName name="BO41260E467C6A4B66B7BFDF929CD17EED" hidden="1">#REF!</definedName>
    <definedName name="BO4135D03543BD40A08EB3B933328A7109" hidden="1">#REF!</definedName>
    <definedName name="BO415E58E2EDC64710A19A5560EF454110" hidden="1">#REF!</definedName>
    <definedName name="BO41616448539148F68A11325B0B832164" localSheetId="12" hidden="1">#REF!</definedName>
    <definedName name="BO41616448539148F68A11325B0B832164" hidden="1">#REF!</definedName>
    <definedName name="BO41676043571047D0A758DC87F4D8C2A4" localSheetId="12" hidden="1">#REF!</definedName>
    <definedName name="BO41676043571047D0A758DC87F4D8C2A4" hidden="1">#REF!</definedName>
    <definedName name="BO4169C83E21A04810A6025B377B6CE576" hidden="1">#REF!</definedName>
    <definedName name="BO41736F10648940F7980E8A794564F6D4" localSheetId="12" hidden="1">#REF!</definedName>
    <definedName name="BO41736F10648940F7980E8A794564F6D4" hidden="1">#REF!</definedName>
    <definedName name="BO417ED596DE2C416FBDA6BD1547497DF5" hidden="1">#REF!</definedName>
    <definedName name="BO418270B3A37648588D932CCCDECD1D57" localSheetId="12" hidden="1">#REF!</definedName>
    <definedName name="BO418270B3A37648588D932CCCDECD1D57" hidden="1">#REF!</definedName>
    <definedName name="BO41BB107A914849ABAE3078D2C7A0D711" localSheetId="12" hidden="1">#REF!</definedName>
    <definedName name="BO41BB107A914849ABAE3078D2C7A0D711" hidden="1">#REF!</definedName>
    <definedName name="BO41C9F9AFBDC248DF84A970BBB0C13F07" localSheetId="12" hidden="1">#REF!</definedName>
    <definedName name="BO41C9F9AFBDC248DF84A970BBB0C13F07" hidden="1">#REF!</definedName>
    <definedName name="BO41D812429BE0472984006118F1FD8940" localSheetId="12" hidden="1">#REF!</definedName>
    <definedName name="BO41D812429BE0472984006118F1FD8940" hidden="1">#REF!</definedName>
    <definedName name="BO41DD20B575EE48A98BE33181A6371F62" localSheetId="12" hidden="1">#REF!</definedName>
    <definedName name="BO41DD20B575EE48A98BE33181A6371F62" hidden="1">#REF!</definedName>
    <definedName name="BO41FF1036DC0E4DA69C38C814641389B3" localSheetId="12" hidden="1">#REF!</definedName>
    <definedName name="BO41FF1036DC0E4DA69C38C814641389B3" hidden="1">#REF!</definedName>
    <definedName name="BO41FF61B766784424AEC7FF81791873A4" localSheetId="12" hidden="1">#REF!</definedName>
    <definedName name="BO41FF61B766784424AEC7FF81791873A4" hidden="1">#REF!</definedName>
    <definedName name="BO420EE246BD9A4484A3CEE9E910F48F96" hidden="1">#REF!</definedName>
    <definedName name="BO4217883C6C8A412D9F87DEAB2DD56119" localSheetId="12" hidden="1">#REF!</definedName>
    <definedName name="BO4217883C6C8A412D9F87DEAB2DD56119" hidden="1">#REF!</definedName>
    <definedName name="BO421FECEE45954080B884507B26A35D8B" hidden="1">#REF!</definedName>
    <definedName name="BO4221A85BBAE74BFE98901247F57B8632" localSheetId="12" hidden="1">#REF!</definedName>
    <definedName name="BO4221A85BBAE74BFE98901247F57B8632" hidden="1">#REF!</definedName>
    <definedName name="BO42410C79967D49DA9246424E9F8E187C" localSheetId="12" hidden="1">#REF!</definedName>
    <definedName name="BO42410C79967D49DA9246424E9F8E187C" hidden="1">#REF!</definedName>
    <definedName name="BO4273FC1195AE428CB0D860732542EB6B" hidden="1">#REF!</definedName>
    <definedName name="BO429FEAEDBFA547BF85025B1F1844D466" localSheetId="12" hidden="1">#REF!</definedName>
    <definedName name="BO429FEAEDBFA547BF85025B1F1844D466" hidden="1">#REF!</definedName>
    <definedName name="BO42A0B3431CAC44BA97E83B69B05F5E78" localSheetId="12" hidden="1">#REF!</definedName>
    <definedName name="BO42A0B3431CAC44BA97E83B69B05F5E78" hidden="1">#REF!</definedName>
    <definedName name="BO42A5BD996C7D408782243AC130FD2D1D" hidden="1">#REF!</definedName>
    <definedName name="BO42AB2BC2CCE848C8AC443E2B750DB14A" hidden="1">#REF!</definedName>
    <definedName name="BO42C24C62919C4F06911501D27330F51B" localSheetId="0" hidden="1">#REF!</definedName>
    <definedName name="BO42C24C62919C4F06911501D27330F51B" localSheetId="1" hidden="1">#REF!</definedName>
    <definedName name="BO42C24C62919C4F06911501D27330F51B" localSheetId="12" hidden="1">#REF!</definedName>
    <definedName name="BO42C24C62919C4F06911501D27330F51B" hidden="1">#REF!</definedName>
    <definedName name="BO42C7102A3C9549A7A1E004531E8189D3" localSheetId="0" hidden="1">#REF!</definedName>
    <definedName name="BO42C7102A3C9549A7A1E004531E8189D3" localSheetId="1" hidden="1">#REF!</definedName>
    <definedName name="BO42C7102A3C9549A7A1E004531E8189D3" localSheetId="12" hidden="1">#REF!</definedName>
    <definedName name="BO42C7102A3C9549A7A1E004531E8189D3" hidden="1">#REF!</definedName>
    <definedName name="BO42D81867CEB44392820AB3E06D5C5875" hidden="1">#REF!</definedName>
    <definedName name="BO42DB59B560DD480797F4E5A255CE0336" localSheetId="0" hidden="1">#REF!</definedName>
    <definedName name="BO42DB59B560DD480797F4E5A255CE0336" localSheetId="1" hidden="1">#REF!</definedName>
    <definedName name="BO42DB59B560DD480797F4E5A255CE0336" localSheetId="12" hidden="1">#REF!</definedName>
    <definedName name="BO42DB59B560DD480797F4E5A255CE0336" hidden="1">#REF!</definedName>
    <definedName name="BO42DE0767E9894AD0ADEB4EE728EC3A14" hidden="1">#REF!</definedName>
    <definedName name="BO42E106C3D4A4413983C2F6ABB79F5A3C" hidden="1">#REF!</definedName>
    <definedName name="BO42F344B5F6214CA8BB1AE642166F8254" localSheetId="12" hidden="1">#REF!</definedName>
    <definedName name="BO42F344B5F6214CA8BB1AE642166F8254" hidden="1">#REF!</definedName>
    <definedName name="BO431F7CF865994F508B75F0C14E72E755" localSheetId="12" hidden="1">#REF!</definedName>
    <definedName name="BO431F7CF865994F508B75F0C14E72E755" hidden="1">#REF!</definedName>
    <definedName name="BO4320DAEC9A57472595ADE0FCF8777C35" hidden="1">#REF!</definedName>
    <definedName name="BO4325C4CE5A6A40EDB239CE3FEA93D616" localSheetId="12" hidden="1">#REF!</definedName>
    <definedName name="BO4325C4CE5A6A40EDB239CE3FEA93D616" hidden="1">#REF!</definedName>
    <definedName name="BO433499B555AB4935A23F3FB59353D2EE" localSheetId="0" hidden="1">#REF!</definedName>
    <definedName name="BO433499B555AB4935A23F3FB59353D2EE" localSheetId="1" hidden="1">#REF!</definedName>
    <definedName name="BO433499B555AB4935A23F3FB59353D2EE" localSheetId="12" hidden="1">#REF!</definedName>
    <definedName name="BO433499B555AB4935A23F3FB59353D2EE" hidden="1">#REF!</definedName>
    <definedName name="BO4335FDB3189549F5BF6D0B206D64D24B" localSheetId="0" hidden="1">#REF!</definedName>
    <definedName name="BO4335FDB3189549F5BF6D0B206D64D24B" localSheetId="1" hidden="1">#REF!</definedName>
    <definedName name="BO4335FDB3189549F5BF6D0B206D64D24B" localSheetId="12" hidden="1">#REF!</definedName>
    <definedName name="BO4335FDB3189549F5BF6D0B206D64D24B" hidden="1">#REF!</definedName>
    <definedName name="BO434317F8DA9741658242E88E107EFF2F" localSheetId="0" hidden="1">#REF!</definedName>
    <definedName name="BO434317F8DA9741658242E88E107EFF2F" localSheetId="1" hidden="1">#REF!</definedName>
    <definedName name="BO434317F8DA9741658242E88E107EFF2F" localSheetId="12" hidden="1">#REF!</definedName>
    <definedName name="BO434317F8DA9741658242E88E107EFF2F" hidden="1">#REF!</definedName>
    <definedName name="BO435DD626F933429CBF3601013675993A" localSheetId="0" hidden="1">#REF!</definedName>
    <definedName name="BO435DD626F933429CBF3601013675993A" localSheetId="1" hidden="1">#REF!</definedName>
    <definedName name="BO435DD626F933429CBF3601013675993A" localSheetId="12" hidden="1">#REF!</definedName>
    <definedName name="BO435DD626F933429CBF3601013675993A" hidden="1">#REF!</definedName>
    <definedName name="BO43641DD769414698AF63B91F89C2CE66" hidden="1">#REF!</definedName>
    <definedName name="BO437340D478E246C384AB3FC8B836891C" hidden="1">#REF!</definedName>
    <definedName name="BO437B6247218446FC90C69DA42EF2740F" hidden="1">#REF!</definedName>
    <definedName name="BO43B5E94059604478947C29F18B21D8D7" hidden="1">#REF!</definedName>
    <definedName name="BO43BB16D693FD4B14A412C62D211E4945" localSheetId="0" hidden="1">#REF!</definedName>
    <definedName name="BO43BB16D693FD4B14A412C62D211E4945" localSheetId="1" hidden="1">#REF!</definedName>
    <definedName name="BO43BB16D693FD4B14A412C62D211E4945" localSheetId="12" hidden="1">#REF!</definedName>
    <definedName name="BO43BB16D693FD4B14A412C62D211E4945" hidden="1">#REF!</definedName>
    <definedName name="BO43C6ED75220C443CB4A3CB0484EC60D0" localSheetId="0" hidden="1">#REF!</definedName>
    <definedName name="BO43C6ED75220C443CB4A3CB0484EC60D0" localSheetId="1" hidden="1">#REF!</definedName>
    <definedName name="BO43C6ED75220C443CB4A3CB0484EC60D0" localSheetId="12" hidden="1">#REF!</definedName>
    <definedName name="BO43C6ED75220C443CB4A3CB0484EC60D0" hidden="1">#REF!</definedName>
    <definedName name="BO43DD2C399C0A4D70AB69F950604099C5" hidden="1">#REF!</definedName>
    <definedName name="BO43EB85519579432D96861AA14F27E482" hidden="1">#REF!</definedName>
    <definedName name="BO43FF37EA3FEC470BAD34B6B7B9FF9C29" localSheetId="0" hidden="1">#REF!</definedName>
    <definedName name="BO43FF37EA3FEC470BAD34B6B7B9FF9C29" localSheetId="1" hidden="1">#REF!</definedName>
    <definedName name="BO43FF37EA3FEC470BAD34B6B7B9FF9C29" localSheetId="12" hidden="1">#REF!</definedName>
    <definedName name="BO43FF37EA3FEC470BAD34B6B7B9FF9C29" hidden="1">#REF!</definedName>
    <definedName name="BO4405FE650B77473191B594E32962A972" localSheetId="12" hidden="1">#REF!</definedName>
    <definedName name="BO4405FE650B77473191B594E32962A972" hidden="1">#REF!</definedName>
    <definedName name="BO440EEAD675174955BD846EE77A000DA5" hidden="1">#REF!</definedName>
    <definedName name="BO442358FA8333417E864723C79749E79D" localSheetId="12" hidden="1">#REF!</definedName>
    <definedName name="BO442358FA8333417E864723C79749E79D" hidden="1">#REF!</definedName>
    <definedName name="BO442BBCA5D45646AD90365043AA617937" hidden="1">#REF!</definedName>
    <definedName name="BO44305DEC1291483A9BF50984E7D8088F" localSheetId="12" hidden="1">#REF!</definedName>
    <definedName name="BO44305DEC1291483A9BF50984E7D8088F" hidden="1">#REF!</definedName>
    <definedName name="BO4448F3777E804A28B9FE5DE6398EF8E9" hidden="1">#REF!</definedName>
    <definedName name="BO44650C66E1F2450F8F6D26CFA87EFD2F" hidden="1">#REF!</definedName>
    <definedName name="BO447862D0784D4CB6A29406F28A1DF6DF" hidden="1">#REF!</definedName>
    <definedName name="BO44794421BDF649C2A479F6EC511746E4" hidden="1">#REF!</definedName>
    <definedName name="BO4483061E9B2A4171B99EC0E776EDF54F" hidden="1">#REF!</definedName>
    <definedName name="BO44856DBA988C4E0E879D3156A5E9A508" hidden="1">#REF!</definedName>
    <definedName name="BO448A7EE0DCBB4BDF9A056D395A4E5D46" localSheetId="12" hidden="1">#REF!</definedName>
    <definedName name="BO448A7EE0DCBB4BDF9A056D395A4E5D46" hidden="1">#REF!</definedName>
    <definedName name="BO44966D833E7B447CB1EEF7669223CAB0" hidden="1">#REF!</definedName>
    <definedName name="BO44AE8484FFA742C4B46C37615EE6FD7A" hidden="1">#REF!</definedName>
    <definedName name="BO44C317D2FCB94123ACD72C772F41D43B" hidden="1">#REF!</definedName>
    <definedName name="BO44C5C84E7EC247B397DE1BAB4E58E2D5" hidden="1">#REF!</definedName>
    <definedName name="BO44CD97FFE3F348C4964C90E9ACD6D609" hidden="1">#REF!</definedName>
    <definedName name="BO44D1CF2949C64A60A739B2A441AD051B" localSheetId="12" hidden="1">#REF!</definedName>
    <definedName name="BO44D1CF2949C64A60A739B2A441AD051B" hidden="1">#REF!</definedName>
    <definedName name="BO44D4229713E3428698EACDF7F9B51DFC" localSheetId="12" hidden="1">#REF!</definedName>
    <definedName name="BO44D4229713E3428698EACDF7F9B51DFC" hidden="1">#REF!</definedName>
    <definedName name="BO44DA8E66CD4940489F111E91BC74453C" localSheetId="12" hidden="1">#REF!</definedName>
    <definedName name="BO44DA8E66CD4940489F111E91BC74453C" hidden="1">#REF!</definedName>
    <definedName name="BO450BF2E58EA947E1859F4E314D70B8FD" hidden="1">#REF!</definedName>
    <definedName name="BO4517FCA32061410786FEDB1D7C97D930" hidden="1">#REF!</definedName>
    <definedName name="BO453E695211A44670A7D5BD823FFE8B9F" localSheetId="0" hidden="1">#REF!</definedName>
    <definedName name="BO453E695211A44670A7D5BD823FFE8B9F" localSheetId="1" hidden="1">#REF!</definedName>
    <definedName name="BO453E695211A44670A7D5BD823FFE8B9F" localSheetId="12" hidden="1">#REF!</definedName>
    <definedName name="BO453E695211A44670A7D5BD823FFE8B9F" hidden="1">#REF!</definedName>
    <definedName name="BO454B0919734547149C52E9C479EA789E" hidden="1">#REF!</definedName>
    <definedName name="BO454BFF91FD534BF88883176101908687" localSheetId="12" hidden="1">#REF!</definedName>
    <definedName name="BO454BFF91FD534BF88883176101908687" hidden="1">#REF!</definedName>
    <definedName name="BO454FCE682D15476BA296B3D94BCB2BFB" localSheetId="0" hidden="1">#REF!</definedName>
    <definedName name="BO454FCE682D15476BA296B3D94BCB2BFB" localSheetId="1" hidden="1">#REF!</definedName>
    <definedName name="BO454FCE682D15476BA296B3D94BCB2BFB" localSheetId="12" hidden="1">#REF!</definedName>
    <definedName name="BO454FCE682D15476BA296B3D94BCB2BFB" hidden="1">#REF!</definedName>
    <definedName name="BO4559A96E8A974B1DAC918F8F2EB94EF9" localSheetId="0" hidden="1">#REF!</definedName>
    <definedName name="BO4559A96E8A974B1DAC918F8F2EB94EF9" localSheetId="1" hidden="1">#REF!</definedName>
    <definedName name="BO4559A96E8A974B1DAC918F8F2EB94EF9" localSheetId="12" hidden="1">#REF!</definedName>
    <definedName name="BO4559A96E8A974B1DAC918F8F2EB94EF9" hidden="1">#REF!</definedName>
    <definedName name="BO45804B962C68497694DCF5D3FE1DA2A4" hidden="1">#REF!</definedName>
    <definedName name="BO45878D15BC764FF3AB65C7517F4B4468" localSheetId="0" hidden="1">#REF!</definedName>
    <definedName name="BO45878D15BC764FF3AB65C7517F4B4468" localSheetId="1" hidden="1">#REF!</definedName>
    <definedName name="BO45878D15BC764FF3AB65C7517F4B4468" localSheetId="12" hidden="1">#REF!</definedName>
    <definedName name="BO45878D15BC764FF3AB65C7517F4B4468" hidden="1">#REF!</definedName>
    <definedName name="BO4589A3998667433AB12346FFCE80C594" hidden="1">#REF!</definedName>
    <definedName name="BO45904099936743BABF24BA42E132C38D" localSheetId="12" hidden="1">#REF!</definedName>
    <definedName name="BO45904099936743BABF24BA42E132C38D" hidden="1">#REF!</definedName>
    <definedName name="BO45928791D89146CFA303388DFBD1C736" hidden="1">#REF!</definedName>
    <definedName name="BO45B21A31A07443E493B4B0CE970B67BE" localSheetId="12" hidden="1">#REF!</definedName>
    <definedName name="BO45B21A31A07443E493B4B0CE970B67BE" hidden="1">#REF!</definedName>
    <definedName name="BO45D0085A87D04401B4F9F611A1910640" hidden="1">#REF!</definedName>
    <definedName name="BO45F6FE83A2134871849A67ECDF7C40C3" hidden="1">#REF!</definedName>
    <definedName name="BO461ADB48F2164CC09A68460175FC630C" hidden="1">#REF!</definedName>
    <definedName name="BO463661CF73734FB0A40B7FB6F9FB14E9" hidden="1">#REF!</definedName>
    <definedName name="BO4640BA9D61FA4EFF91C323AFF3CDD0AF" hidden="1">#REF!</definedName>
    <definedName name="BO4654F35AE4A94B88914D5564F493E506" localSheetId="12" hidden="1">#REF!</definedName>
    <definedName name="BO4654F35AE4A94B88914D5564F493E506" hidden="1">#REF!</definedName>
    <definedName name="BO469232BE89F143549B8E870E500AC925" hidden="1">#REF!</definedName>
    <definedName name="BO46CE713E74794E9F8F0DAAA6B64AA6A0" hidden="1">#REF!</definedName>
    <definedName name="BO46DBEA407B254EC3A7F2F74C140332A7" hidden="1">#REF!</definedName>
    <definedName name="BO46E4971BDD314D19AFF57EF1186E0498" hidden="1">#REF!</definedName>
    <definedName name="BO46EA610EBFC643F5B313EF854D068321" localSheetId="12" hidden="1">#REF!</definedName>
    <definedName name="BO46EA610EBFC643F5B313EF854D068321" hidden="1">#REF!</definedName>
    <definedName name="BO470BEB276B644DD69D23B9E0261E2A43" hidden="1">#REF!</definedName>
    <definedName name="BO4711256397AA4016B645A39EED010AEC" hidden="1">#REF!</definedName>
    <definedName name="BO472FDF9D1E3B4E9991920C454290CCB8" localSheetId="12" hidden="1">#REF!</definedName>
    <definedName name="BO472FDF9D1E3B4E9991920C454290CCB8" hidden="1">#REF!</definedName>
    <definedName name="BO47305FE1425C42EE8297FD2C4DE5D7DC" localSheetId="12" hidden="1">#REF!</definedName>
    <definedName name="BO47305FE1425C42EE8297FD2C4DE5D7DC" hidden="1">#REF!</definedName>
    <definedName name="BO474B274A10974507BC20B22971C89927" hidden="1">#REF!</definedName>
    <definedName name="BO47503073D5464DFA9E49AAF712123CB8" hidden="1">#REF!</definedName>
    <definedName name="BO4765F1B9752F4104B13E2D2D8439107F" localSheetId="12" hidden="1">#REF!</definedName>
    <definedName name="BO4765F1B9752F4104B13E2D2D8439107F" hidden="1">#REF!</definedName>
    <definedName name="BO47738B1418294B9889FC0348BEC8078D" localSheetId="12" hidden="1">#REF!</definedName>
    <definedName name="BO47738B1418294B9889FC0348BEC8078D" hidden="1">#REF!</definedName>
    <definedName name="BO477AF323BBAF4D949363F8CF4B007300" localSheetId="12" hidden="1">#REF!</definedName>
    <definedName name="BO477AF323BBAF4D949363F8CF4B007300" hidden="1">#REF!</definedName>
    <definedName name="BO4792AAFA02C24ED6AA0BB01C79C4D53D" localSheetId="12" hidden="1">#REF!</definedName>
    <definedName name="BO4792AAFA02C24ED6AA0BB01C79C4D53D" hidden="1">#REF!</definedName>
    <definedName name="BO47B81A3C714044DBAE4F550DA61320B4" hidden="1">#REF!</definedName>
    <definedName name="BO47CB1926C4224D5191C8B45468721815" localSheetId="12" hidden="1">#REF!</definedName>
    <definedName name="BO47CB1926C4224D5191C8B45468721815" hidden="1">#REF!</definedName>
    <definedName name="BO47CF2416E1E4433CB14DF1CD9BB47325" localSheetId="12" hidden="1">#REF!</definedName>
    <definedName name="BO47CF2416E1E4433CB14DF1CD9BB47325" hidden="1">#REF!</definedName>
    <definedName name="BO47D208B24F444CEC9765F7A1992B8C86" hidden="1">#REF!</definedName>
    <definedName name="BO47F43F7C60F64E7C8F5511C18A7D9150" localSheetId="12" hidden="1">#REF!</definedName>
    <definedName name="BO47F43F7C60F64E7C8F5511C18A7D9150" hidden="1">#REF!</definedName>
    <definedName name="BO47FE1908C88F4900971BC7AD61476814" localSheetId="12" hidden="1">#REF!</definedName>
    <definedName name="BO47FE1908C88F4900971BC7AD61476814" hidden="1">#REF!</definedName>
    <definedName name="BO4804DD0A23C449CB93E1E1206BC6D76E" hidden="1">#REF!</definedName>
    <definedName name="BO4811BB6D363246B4B8C029A31B50EC37" localSheetId="0" hidden="1">#REF!</definedName>
    <definedName name="BO4811BB6D363246B4B8C029A31B50EC37" localSheetId="1" hidden="1">#REF!</definedName>
    <definedName name="BO4811BB6D363246B4B8C029A31B50EC37" localSheetId="12" hidden="1">#REF!</definedName>
    <definedName name="BO4811BB6D363246B4B8C029A31B50EC37" hidden="1">#REF!</definedName>
    <definedName name="BO48158C876A054053A8BF1B1066B5769F" localSheetId="0" hidden="1">#REF!</definedName>
    <definedName name="BO48158C876A054053A8BF1B1066B5769F" localSheetId="1" hidden="1">#REF!</definedName>
    <definedName name="BO48158C876A054053A8BF1B1066B5769F" localSheetId="12" hidden="1">#REF!</definedName>
    <definedName name="BO48158C876A054053A8BF1B1066B5769F" hidden="1">#REF!</definedName>
    <definedName name="BO481EEF2746434CA3955011739E810936" localSheetId="0" hidden="1">#REF!</definedName>
    <definedName name="BO481EEF2746434CA3955011739E810936" localSheetId="1" hidden="1">#REF!</definedName>
    <definedName name="BO481EEF2746434CA3955011739E810936" localSheetId="12" hidden="1">#REF!</definedName>
    <definedName name="BO481EEF2746434CA3955011739E810936" hidden="1">#REF!</definedName>
    <definedName name="BO4831E7C9F1E24C75885AEE45966CF51F" localSheetId="12" hidden="1">#REF!</definedName>
    <definedName name="BO4831E7C9F1E24C75885AEE45966CF51F" hidden="1">#REF!</definedName>
    <definedName name="BO4848436D292F4BCEA9EC60F4FC29E337" hidden="1">#REF!</definedName>
    <definedName name="BO484DA2D43C574948877D69CEA2096392" localSheetId="12" hidden="1">#REF!</definedName>
    <definedName name="BO484DA2D43C574948877D69CEA2096392" hidden="1">#REF!</definedName>
    <definedName name="BO4854E1474B1D46A19A781B3BFD329D0A" hidden="1">#REF!</definedName>
    <definedName name="BO48625DD0CD294A78BC0FD2353D172185" hidden="1">#REF!</definedName>
    <definedName name="BO4864DAE644064F4C863015857F2EB9B0" hidden="1">#REF!</definedName>
    <definedName name="BO4874FCDB87824222B8F51298606DB3AA" localSheetId="12" hidden="1">#REF!</definedName>
    <definedName name="BO4874FCDB87824222B8F51298606DB3AA" hidden="1">#REF!</definedName>
    <definedName name="BO487D47B103CC4E238C8EFE10B92F2135" hidden="1">#REF!</definedName>
    <definedName name="BO48835453620245AEB7B610E2C50EAB3D" localSheetId="12" hidden="1">#REF!</definedName>
    <definedName name="BO48835453620245AEB7B610E2C50EAB3D" hidden="1">#REF!</definedName>
    <definedName name="BO4887C41B3A3D4467937C836F4CF3AEDD" hidden="1">#REF!</definedName>
    <definedName name="BO488FBC168F184AF8846C0D796230044B" hidden="1">#REF!</definedName>
    <definedName name="BO48B69C9C3A4A4DA2AFD812AE32ED98F2" localSheetId="12" hidden="1">#REF!</definedName>
    <definedName name="BO48B69C9C3A4A4DA2AFD812AE32ED98F2" hidden="1">#REF!</definedName>
    <definedName name="BO48BFEE7784694DD1BD00F205B77FB95D" hidden="1">#REF!</definedName>
    <definedName name="BO48D151814232468CBC2887DCAC36C30D" localSheetId="12" hidden="1">#REF!</definedName>
    <definedName name="BO48D151814232468CBC2887DCAC36C30D" hidden="1">#REF!</definedName>
    <definedName name="BO48D7E34863BE4993AB520DB7520B5A44" hidden="1">#REF!</definedName>
    <definedName name="BO48EBA3B837A6434EA0A818AEF37DBEF6" hidden="1">#REF!</definedName>
    <definedName name="BO48EE5418E8DD4622BB78F4DF1C2A142A" hidden="1">#REF!</definedName>
    <definedName name="BO4916C9E82339496E9E8B2313A3C7B604" hidden="1">#REF!</definedName>
    <definedName name="BO4917F57A689A4DAB833B3984737BB84B" hidden="1">#REF!</definedName>
    <definedName name="BO491DF1B87A35419FB7FA4840BFC287E4" localSheetId="0" hidden="1">#REF!</definedName>
    <definedName name="BO491DF1B87A35419FB7FA4840BFC287E4" localSheetId="1" hidden="1">#REF!</definedName>
    <definedName name="BO491DF1B87A35419FB7FA4840BFC287E4" localSheetId="12" hidden="1">#REF!</definedName>
    <definedName name="BO491DF1B87A35419FB7FA4840BFC287E4" hidden="1">#REF!</definedName>
    <definedName name="BO492FF71352564A0B906D969350494321" localSheetId="0" hidden="1">#REF!</definedName>
    <definedName name="BO492FF71352564A0B906D969350494321" localSheetId="1" hidden="1">#REF!</definedName>
    <definedName name="BO492FF71352564A0B906D969350494321" localSheetId="12" hidden="1">#REF!</definedName>
    <definedName name="BO492FF71352564A0B906D969350494321" hidden="1">#REF!</definedName>
    <definedName name="BO49562CCAA6134CE4BD6EA3F56225B806" hidden="1">#REF!</definedName>
    <definedName name="BO495F8EDE280E496EA6BFC9579129817E" hidden="1">#REF!</definedName>
    <definedName name="BO496A271603F746FD8768E3BE7C35AC8B" localSheetId="0" hidden="1">#REF!</definedName>
    <definedName name="BO496A271603F746FD8768E3BE7C35AC8B" localSheetId="1" hidden="1">#REF!</definedName>
    <definedName name="BO496A271603F746FD8768E3BE7C35AC8B" localSheetId="12" hidden="1">#REF!</definedName>
    <definedName name="BO496A271603F746FD8768E3BE7C35AC8B" hidden="1">#REF!</definedName>
    <definedName name="BO4989BD6C49D9472F9577212E5508BA42" localSheetId="12" hidden="1">#REF!</definedName>
    <definedName name="BO4989BD6C49D9472F9577212E5508BA42" hidden="1">#REF!</definedName>
    <definedName name="BO49A6D95CCEA64D59993EA0E2F6D1B481" hidden="1">#REF!</definedName>
    <definedName name="BO49BE17222F1C4BB58D35D46E4E2F888A" localSheetId="12" hidden="1">#REF!</definedName>
    <definedName name="BO49BE17222F1C4BB58D35D46E4E2F888A" hidden="1">#REF!</definedName>
    <definedName name="BO49BE7643709D4E51B4CE6E9827246CC0" localSheetId="12" hidden="1">#REF!</definedName>
    <definedName name="BO49BE7643709D4E51B4CE6E9827246CC0" hidden="1">#REF!</definedName>
    <definedName name="BO49C03189CFB64DD2ABF19BD409F593CB" localSheetId="12" hidden="1">#REF!</definedName>
    <definedName name="BO49C03189CFB64DD2ABF19BD409F593CB" hidden="1">#REF!</definedName>
    <definedName name="BO49DCD65C43EB4DFCA8847B0CC8D9697F" localSheetId="12" hidden="1">#REF!</definedName>
    <definedName name="BO49DCD65C43EB4DFCA8847B0CC8D9697F" hidden="1">#REF!</definedName>
    <definedName name="BO4A28F013D07F4826B45917F0DAC8318B" hidden="1">#REF!</definedName>
    <definedName name="BO4A305139E4E54B8A90896F56C75B8915" hidden="1">#REF!</definedName>
    <definedName name="BO4A3DBBE544E8425CA26337B568D90565" localSheetId="12" hidden="1">#REF!</definedName>
    <definedName name="BO4A3DBBE544E8425CA26337B568D90565" hidden="1">#REF!</definedName>
    <definedName name="BO4A3EA82712D4443FBE70BEF91D9E21B5" localSheetId="12" hidden="1">#REF!</definedName>
    <definedName name="BO4A3EA82712D4443FBE70BEF91D9E21B5" hidden="1">#REF!</definedName>
    <definedName name="BO4A47E059A2E64E29805369062AC0FA3B" localSheetId="12" hidden="1">#REF!</definedName>
    <definedName name="BO4A47E059A2E64E29805369062AC0FA3B" hidden="1">#REF!</definedName>
    <definedName name="BO4A648412D7AD41F39C281FF6AACFFB1C" hidden="1">#REF!</definedName>
    <definedName name="BO4A6CA9DE3CAC47E5838DF623704141E8" hidden="1">#REF!</definedName>
    <definedName name="BO4A70980CD8584D6A87A415B79DB75135" hidden="1">#REF!</definedName>
    <definedName name="BO4A7EDF1F721E44818AAF14D4EE421965" localSheetId="0" hidden="1">#REF!</definedName>
    <definedName name="BO4A7EDF1F721E44818AAF14D4EE421965" localSheetId="1" hidden="1">#REF!</definedName>
    <definedName name="BO4A7EDF1F721E44818AAF14D4EE421965" localSheetId="12" hidden="1">#REF!</definedName>
    <definedName name="BO4A7EDF1F721E44818AAF14D4EE421965" hidden="1">#REF!</definedName>
    <definedName name="BO4A7F68E8A67444FEAA4814D4E59CF9B5" hidden="1">#REF!</definedName>
    <definedName name="BO4A97231BDEE843AD9E673C72C89CD017" hidden="1">#REF!</definedName>
    <definedName name="BO4AAE3B29CE214B3288C1C3E46EDEE779" localSheetId="0" hidden="1">#REF!</definedName>
    <definedName name="BO4AAE3B29CE214B3288C1C3E46EDEE779" localSheetId="1" hidden="1">#REF!</definedName>
    <definedName name="BO4AAE3B29CE214B3288C1C3E46EDEE779" localSheetId="12" hidden="1">#REF!</definedName>
    <definedName name="BO4AAE3B29CE214B3288C1C3E46EDEE779" hidden="1">#REF!</definedName>
    <definedName name="BO4AAF3ED43D1F4BA0A617F05B5FA98022" localSheetId="0" hidden="1">#REF!</definedName>
    <definedName name="BO4AAF3ED43D1F4BA0A617F05B5FA98022" localSheetId="1" hidden="1">#REF!</definedName>
    <definedName name="BO4AAF3ED43D1F4BA0A617F05B5FA98022" localSheetId="12" hidden="1">#REF!</definedName>
    <definedName name="BO4AAF3ED43D1F4BA0A617F05B5FA98022" hidden="1">#REF!</definedName>
    <definedName name="BO4ABD4D97307B4665ADA92858FAEF49D4" localSheetId="0" hidden="1">#REF!</definedName>
    <definedName name="BO4ABD4D97307B4665ADA92858FAEF49D4" localSheetId="1" hidden="1">#REF!</definedName>
    <definedName name="BO4ABD4D97307B4665ADA92858FAEF49D4" localSheetId="12" hidden="1">#REF!</definedName>
    <definedName name="BO4ABD4D97307B4665ADA92858FAEF49D4" hidden="1">#REF!</definedName>
    <definedName name="BO4AD6EA5278B146B49BB6298E4865E4B4" hidden="1">#REF!</definedName>
    <definedName name="BO4B55FBE7704D4E8ABFBBA6B9FCFCCE0B" localSheetId="0" hidden="1">#REF!</definedName>
    <definedName name="BO4B55FBE7704D4E8ABFBBA6B9FCFCCE0B" localSheetId="1" hidden="1">#REF!</definedName>
    <definedName name="BO4B55FBE7704D4E8ABFBBA6B9FCFCCE0B" localSheetId="12" hidden="1">#REF!</definedName>
    <definedName name="BO4B55FBE7704D4E8ABFBBA6B9FCFCCE0B" hidden="1">#REF!</definedName>
    <definedName name="BO4B600A1E72F94C77B9817B555BEAFCFC" localSheetId="0" hidden="1">#REF!</definedName>
    <definedName name="BO4B600A1E72F94C77B9817B555BEAFCFC" localSheetId="1" hidden="1">#REF!</definedName>
    <definedName name="BO4B600A1E72F94C77B9817B555BEAFCFC" localSheetId="12" hidden="1">#REF!</definedName>
    <definedName name="BO4B600A1E72F94C77B9817B555BEAFCFC" hidden="1">#REF!</definedName>
    <definedName name="BO4B85FA2CA3EB4164B387DE75A013145C" localSheetId="12" hidden="1">#REF!</definedName>
    <definedName name="BO4B85FA2CA3EB4164B387DE75A013145C" hidden="1">#REF!</definedName>
    <definedName name="BO4B9082ADEF134F52A343B2776FB647AC" hidden="1">#REF!</definedName>
    <definedName name="BO4B9541F852604A37ABEF98A3DF88713F" hidden="1">#REF!</definedName>
    <definedName name="BO4B9820C141B1499BB7BD6CD1C5A977AA" localSheetId="12" hidden="1">#REF!</definedName>
    <definedName name="BO4B9820C141B1499BB7BD6CD1C5A977AA" hidden="1">#REF!</definedName>
    <definedName name="BO4BB9A2BC1129469286DE1F8ABA253435" localSheetId="12" hidden="1">#REF!</definedName>
    <definedName name="BO4BB9A2BC1129469286DE1F8ABA253435" hidden="1">#REF!</definedName>
    <definedName name="BO4BBF67B692A048F4AD993CFF0F18B8CF" hidden="1">#REF!</definedName>
    <definedName name="BO4BC8086F4AEF4C3C9334AF9706BACA0B" hidden="1">#REF!</definedName>
    <definedName name="BO4BD17015B7194A9D87BC14DAC5F8D21B" hidden="1">#REF!</definedName>
    <definedName name="BO4BD38689778A48EBBEEC8F6135335B1E" hidden="1">#REF!</definedName>
    <definedName name="BO4BE4F8B0149843BEA0DE682311914928" hidden="1">#REF!</definedName>
    <definedName name="BO4BFE0CC99A3944368A42CB17D02A49DD" hidden="1">#REF!</definedName>
    <definedName name="BO4C0243B70A9541D291A1FBB0DE639578" localSheetId="12" hidden="1">#REF!</definedName>
    <definedName name="BO4C0243B70A9541D291A1FBB0DE639578" hidden="1">#REF!</definedName>
    <definedName name="BO4C18F56268464DE2B1FD9FFC8DC75C4A" hidden="1">#REF!</definedName>
    <definedName name="BO4C1CD1D203F04562A4E31D080D642AB1" localSheetId="12" hidden="1">#REF!</definedName>
    <definedName name="BO4C1CD1D203F04562A4E31D080D642AB1" hidden="1">#REF!</definedName>
    <definedName name="BO4C270054B24B409CBCB5EFD94CEFD51A" hidden="1">#REF!</definedName>
    <definedName name="BO4C2931E343344998B228A10FB6A6255F" hidden="1">#REF!</definedName>
    <definedName name="BO4C322C3F08A04888A840CDEC0E0EEECC" localSheetId="12" hidden="1">#REF!</definedName>
    <definedName name="BO4C322C3F08A04888A840CDEC0E0EEECC" hidden="1">#REF!</definedName>
    <definedName name="BO4C3F2B01E1944D59BEB55C5175EBAEA9" hidden="1">#REF!</definedName>
    <definedName name="BO4C43050B90E04C87B55DD5F46779E3E5" localSheetId="12" hidden="1">#REF!</definedName>
    <definedName name="BO4C43050B90E04C87B55DD5F46779E3E5" hidden="1">#REF!</definedName>
    <definedName name="BO4C49BA149189441D82286AD70F0DBFBA" localSheetId="12" hidden="1">#REF!</definedName>
    <definedName name="BO4C49BA149189441D82286AD70F0DBFBA" hidden="1">#REF!</definedName>
    <definedName name="BO4C59317BCB434D4AAB8264AC52E949F2" localSheetId="12" hidden="1">#REF!</definedName>
    <definedName name="BO4C59317BCB434D4AAB8264AC52E949F2" hidden="1">#REF!</definedName>
    <definedName name="BO4C748FEDC50D4D05BF6C3AE45DF27C96" localSheetId="12" hidden="1">#REF!</definedName>
    <definedName name="BO4C748FEDC50D4D05BF6C3AE45DF27C96" hidden="1">#REF!</definedName>
    <definedName name="BO4C74A53862CA458B84FB13899C4C27A0" localSheetId="12" hidden="1">#REF!</definedName>
    <definedName name="BO4C74A53862CA458B84FB13899C4C27A0" hidden="1">#REF!</definedName>
    <definedName name="BO4C764C5A90244445872E36779DE6C2AB" hidden="1">#REF!</definedName>
    <definedName name="BO4C7FCC50D77946A2BCAB6BEAEF47F94E" hidden="1">#REF!</definedName>
    <definedName name="BO4C83A188953648E1A45C60CAD52D495C" hidden="1">#REF!</definedName>
    <definedName name="BO4CA027B4B11C4E88BEA7D5AB0FBFE55C" localSheetId="12" hidden="1">#REF!</definedName>
    <definedName name="BO4CA027B4B11C4E88BEA7D5AB0FBFE55C" hidden="1">#REF!</definedName>
    <definedName name="BO4CABAE3124EC4EA3BBD9ACA318D3884A" localSheetId="0" hidden="1">#REF!</definedName>
    <definedName name="BO4CABAE3124EC4EA3BBD9ACA318D3884A" localSheetId="1" hidden="1">#REF!</definedName>
    <definedName name="BO4CABAE3124EC4EA3BBD9ACA318D3884A" localSheetId="12" hidden="1">#REF!</definedName>
    <definedName name="BO4CABAE3124EC4EA3BBD9ACA318D3884A" hidden="1">#REF!</definedName>
    <definedName name="BO4CBA748CA1904ABEAC4916C51F3632CD" localSheetId="0" hidden="1">#REF!</definedName>
    <definedName name="BO4CBA748CA1904ABEAC4916C51F3632CD" localSheetId="1" hidden="1">#REF!</definedName>
    <definedName name="BO4CBA748CA1904ABEAC4916C51F3632CD" localSheetId="12" hidden="1">#REF!</definedName>
    <definedName name="BO4CBA748CA1904ABEAC4916C51F3632CD" hidden="1">#REF!</definedName>
    <definedName name="BO4CC413BA91B24160B10C346B184D4378" localSheetId="0" hidden="1">#REF!</definedName>
    <definedName name="BO4CC413BA91B24160B10C346B184D4378" localSheetId="1" hidden="1">#REF!</definedName>
    <definedName name="BO4CC413BA91B24160B10C346B184D4378" localSheetId="12" hidden="1">#REF!</definedName>
    <definedName name="BO4CC413BA91B24160B10C346B184D4378" hidden="1">#REF!</definedName>
    <definedName name="BO4CD39991FB7D4B3EA474B7C8CAB5921A" localSheetId="12" hidden="1">#REF!</definedName>
    <definedName name="BO4CD39991FB7D4B3EA474B7C8CAB5921A" hidden="1">#REF!</definedName>
    <definedName name="BO4CD80EE9E82D4A789B5EA3447CD850B6" hidden="1">#REF!</definedName>
    <definedName name="BO4CF4185D197F40448CE36FEDF9D760A5" hidden="1">#REF!</definedName>
    <definedName name="BO4CF7712420B0467CA6C396B58471C17C" hidden="1">#REF!</definedName>
    <definedName name="BO4CFE4749AA3E4E43BC1AC4E546D31AFE" hidden="1">#REF!</definedName>
    <definedName name="BO4D111DFC879A4267A8F215A9F3EE7545" localSheetId="0" hidden="1">#REF!</definedName>
    <definedName name="BO4D111DFC879A4267A8F215A9F3EE7545" localSheetId="1" hidden="1">#REF!</definedName>
    <definedName name="BO4D111DFC879A4267A8F215A9F3EE7545" localSheetId="12" hidden="1">#REF!</definedName>
    <definedName name="BO4D111DFC879A4267A8F215A9F3EE7545" hidden="1">#REF!</definedName>
    <definedName name="BO4D176891D0D447959B2CE9E30A490257" localSheetId="0" hidden="1">#REF!</definedName>
    <definedName name="BO4D176891D0D447959B2CE9E30A490257" localSheetId="1" hidden="1">#REF!</definedName>
    <definedName name="BO4D176891D0D447959B2CE9E30A490257" localSheetId="12" hidden="1">#REF!</definedName>
    <definedName name="BO4D176891D0D447959B2CE9E30A490257" hidden="1">#REF!</definedName>
    <definedName name="BO4D217C14FE744B10921607668507E5E5" localSheetId="0" hidden="1">#REF!</definedName>
    <definedName name="BO4D217C14FE744B10921607668507E5E5" localSheetId="1" hidden="1">#REF!</definedName>
    <definedName name="BO4D217C14FE744B10921607668507E5E5" localSheetId="12" hidden="1">#REF!</definedName>
    <definedName name="BO4D217C14FE744B10921607668507E5E5" hidden="1">#REF!</definedName>
    <definedName name="BO4D312C5249F84A419336714CC3247A5D" localSheetId="12" hidden="1">#REF!</definedName>
    <definedName name="BO4D312C5249F84A419336714CC3247A5D" hidden="1">#REF!</definedName>
    <definedName name="BO4D3DB98A61DE49538E9508F8DA930509" hidden="1">#REF!</definedName>
    <definedName name="BO4D4B68E0EB674E5A8741358C839FECA5" localSheetId="12" hidden="1">#REF!</definedName>
    <definedName name="BO4D4B68E0EB674E5A8741358C839FECA5" hidden="1">#REF!</definedName>
    <definedName name="BO4D4DDFF07BD043B78E96FC9DF7827C31" hidden="1">#REF!</definedName>
    <definedName name="BO4D5CBBC8C3334B4889FEFA7DB9C0B2B3" hidden="1">#REF!</definedName>
    <definedName name="BO4D622B63467C42F99F1CF3912C0F4402" localSheetId="12" hidden="1">#REF!</definedName>
    <definedName name="BO4D622B63467C42F99F1CF3912C0F4402" hidden="1">#REF!</definedName>
    <definedName name="BO4D7EF8973A5442E4BB251E072767DEA7" hidden="1">#REF!</definedName>
    <definedName name="BO4D80DEACB63F40C8B074073E6B1CCF17" localSheetId="12" hidden="1">#REF!</definedName>
    <definedName name="BO4D80DEACB63F40C8B074073E6B1CCF17" hidden="1">#REF!</definedName>
    <definedName name="BO4D95CA0E2A4B43CA8A504EE9704A811B" localSheetId="12" hidden="1">#REF!</definedName>
    <definedName name="BO4D95CA0E2A4B43CA8A504EE9704A811B" hidden="1">#REF!</definedName>
    <definedName name="BO4DA1003C33144689ACDCC88DCAD76CEC" hidden="1">#REF!</definedName>
    <definedName name="BO4DA2550066EC4DC9A10AB9D177E0377D" hidden="1">#REF!</definedName>
    <definedName name="BO4DB231ECD89749BBB61C8672C325C9B6" hidden="1">#REF!</definedName>
    <definedName name="BO4DB260A6004845549622728FD5CF77DF" hidden="1">#REF!</definedName>
    <definedName name="BO4DD314D665044619A83BDBBF98520D3E" hidden="1">#REF!</definedName>
    <definedName name="BO4DD3E06B30D0453591537146FB44B655" localSheetId="12" hidden="1">#REF!</definedName>
    <definedName name="BO4DD3E06B30D0453591537146FB44B655" hidden="1">#REF!</definedName>
    <definedName name="BO4DD73151A5FB4ADD9BDF74C7632D38D9" hidden="1">#REF!</definedName>
    <definedName name="BO4DDB1BA95BC64F86A40A7B2E257A35E3" hidden="1">#REF!</definedName>
    <definedName name="BO4DF0AF32BA4041D98D60CE58B013B4E7" localSheetId="12" hidden="1">#REF!</definedName>
    <definedName name="BO4DF0AF32BA4041D98D60CE58B013B4E7" hidden="1">#REF!</definedName>
    <definedName name="BO4DF2AB7750BF42EB9D57BA4D725243B3" localSheetId="12" hidden="1">#REF!</definedName>
    <definedName name="BO4DF2AB7750BF42EB9D57BA4D725243B3" hidden="1">#REF!</definedName>
    <definedName name="BO4DFB7B7FA8F84E68883B0A3A73557F62" hidden="1">#REF!</definedName>
    <definedName name="BO4E01D32940D4421789A79F65FBE5B853" hidden="1">#REF!</definedName>
    <definedName name="BO4E224232AAA9422ABBADA09C17231477" localSheetId="0" hidden="1">#REF!</definedName>
    <definedName name="BO4E224232AAA9422ABBADA09C17231477" localSheetId="1" hidden="1">#REF!</definedName>
    <definedName name="BO4E224232AAA9422ABBADA09C17231477" localSheetId="12" hidden="1">#REF!</definedName>
    <definedName name="BO4E224232AAA9422ABBADA09C17231477" hidden="1">#REF!</definedName>
    <definedName name="BO4E5A5B2226B446818FD3052673DBE06E" localSheetId="0" hidden="1">#REF!</definedName>
    <definedName name="BO4E5A5B2226B446818FD3052673DBE06E" localSheetId="1" hidden="1">#REF!</definedName>
    <definedName name="BO4E5A5B2226B446818FD3052673DBE06E" localSheetId="12" hidden="1">#REF!</definedName>
    <definedName name="BO4E5A5B2226B446818FD3052673DBE06E" hidden="1">#REF!</definedName>
    <definedName name="BO4EABBA73A2DA454BA953C9AE702A13FB" localSheetId="0" hidden="1">#REF!</definedName>
    <definedName name="BO4EABBA73A2DA454BA953C9AE702A13FB" localSheetId="1" hidden="1">#REF!</definedName>
    <definedName name="BO4EABBA73A2DA454BA953C9AE702A13FB" localSheetId="12" hidden="1">#REF!</definedName>
    <definedName name="BO4EABBA73A2DA454BA953C9AE702A13FB" hidden="1">#REF!</definedName>
    <definedName name="BO4EB58024FECD4AAD9C54E6C0EC901032" localSheetId="0" hidden="1">#REF!</definedName>
    <definedName name="BO4EB58024FECD4AAD9C54E6C0EC901032" localSheetId="1" hidden="1">#REF!</definedName>
    <definedName name="BO4EB58024FECD4AAD9C54E6C0EC901032" localSheetId="12" hidden="1">#REF!</definedName>
    <definedName name="BO4EB58024FECD4AAD9C54E6C0EC901032" hidden="1">#REF!</definedName>
    <definedName name="BO4EB5FF97F4A542CFA5FBAACB4196BD8F" hidden="1">#REF!</definedName>
    <definedName name="BO4EB62A5D99B44412981CC2DBA16B65A3" localSheetId="0" hidden="1">#REF!</definedName>
    <definedName name="BO4EB62A5D99B44412981CC2DBA16B65A3" localSheetId="1" hidden="1">#REF!</definedName>
    <definedName name="BO4EB62A5D99B44412981CC2DBA16B65A3" localSheetId="12" hidden="1">#REF!</definedName>
    <definedName name="BO4EB62A5D99B44412981CC2DBA16B65A3" hidden="1">#REF!</definedName>
    <definedName name="BO4EC7C41902974BF0A985E634282CB07E" localSheetId="0" hidden="1">#REF!</definedName>
    <definedName name="BO4EC7C41902974BF0A985E634282CB07E" localSheetId="1" hidden="1">#REF!</definedName>
    <definedName name="BO4EC7C41902974BF0A985E634282CB07E" localSheetId="12" hidden="1">#REF!</definedName>
    <definedName name="BO4EC7C41902974BF0A985E634282CB07E" hidden="1">#REF!</definedName>
    <definedName name="BO4ED0CF4E0A724C8EA740079DC90628C3" hidden="1">#REF!</definedName>
    <definedName name="BO4ED6C94AEE84498698E997DC83194ED4" localSheetId="0" hidden="1">#REF!</definedName>
    <definedName name="BO4ED6C94AEE84498698E997DC83194ED4" localSheetId="1" hidden="1">#REF!</definedName>
    <definedName name="BO4ED6C94AEE84498698E997DC83194ED4" localSheetId="12" hidden="1">#REF!</definedName>
    <definedName name="BO4ED6C94AEE84498698E997DC83194ED4" hidden="1">#REF!</definedName>
    <definedName name="BO4EDAA2EA53034F5195BF4F4E9E1246E3" hidden="1">#REF!</definedName>
    <definedName name="BO4EE02845C0FE46798F58F735CDA933D5" hidden="1">#REF!</definedName>
    <definedName name="BO4F082A8E044C49F8BC480A70B601A36E" localSheetId="0" hidden="1">#REF!</definedName>
    <definedName name="BO4F082A8E044C49F8BC480A70B601A36E" localSheetId="1" hidden="1">#REF!</definedName>
    <definedName name="BO4F082A8E044C49F8BC480A70B601A36E" localSheetId="12" hidden="1">#REF!</definedName>
    <definedName name="BO4F082A8E044C49F8BC480A70B601A36E" hidden="1">#REF!</definedName>
    <definedName name="BO4F0FF9C21C6E41768DF300AE990AF1DC" localSheetId="0" hidden="1">#REF!</definedName>
    <definedName name="BO4F0FF9C21C6E41768DF300AE990AF1DC" localSheetId="1" hidden="1">#REF!</definedName>
    <definedName name="BO4F0FF9C21C6E41768DF300AE990AF1DC" localSheetId="12" hidden="1">#REF!</definedName>
    <definedName name="BO4F0FF9C21C6E41768DF300AE990AF1DC" hidden="1">#REF!</definedName>
    <definedName name="BO4F174CF711D441F9848DE1A3F0E09B80" localSheetId="0" hidden="1">#REF!</definedName>
    <definedName name="BO4F174CF711D441F9848DE1A3F0E09B80" localSheetId="1" hidden="1">#REF!</definedName>
    <definedName name="BO4F174CF711D441F9848DE1A3F0E09B80" localSheetId="12" hidden="1">#REF!</definedName>
    <definedName name="BO4F174CF711D441F9848DE1A3F0E09B80" hidden="1">#REF!</definedName>
    <definedName name="BO4F1DDF5EB2F44AFAA8C5516DEF485905" localSheetId="0" hidden="1">#REF!</definedName>
    <definedName name="BO4F1DDF5EB2F44AFAA8C5516DEF485905" localSheetId="1" hidden="1">#REF!</definedName>
    <definedName name="BO4F1DDF5EB2F44AFAA8C5516DEF485905" localSheetId="12" hidden="1">#REF!</definedName>
    <definedName name="BO4F1DDF5EB2F44AFAA8C5516DEF485905" hidden="1">#REF!</definedName>
    <definedName name="BO4F28111B51394391ABC9CC6B0B64372F" localSheetId="0" hidden="1">#REF!</definedName>
    <definedName name="BO4F28111B51394391ABC9CC6B0B64372F" localSheetId="1" hidden="1">#REF!</definedName>
    <definedName name="BO4F28111B51394391ABC9CC6B0B64372F" localSheetId="12" hidden="1">#REF!</definedName>
    <definedName name="BO4F28111B51394391ABC9CC6B0B64372F" hidden="1">#REF!</definedName>
    <definedName name="BO4F382251407541D4B94F5AF416857C88" localSheetId="12" hidden="1">#REF!</definedName>
    <definedName name="BO4F382251407541D4B94F5AF416857C88" hidden="1">#REF!</definedName>
    <definedName name="BO4F59D60EB52644AC9849F75E566DAD76" hidden="1">#REF!</definedName>
    <definedName name="BO4F600CC4FC104082B27C8384C45C1689" hidden="1">#REF!</definedName>
    <definedName name="BO4F77A214CAB642EB9221536F5E451DF6" hidden="1">#REF!</definedName>
    <definedName name="BO4FA1B3AC851D45A28FA6115A499D0A10" hidden="1">#REF!</definedName>
    <definedName name="BO4FB15011AD8F454A8CD511C1B415323F" hidden="1">#REF!</definedName>
    <definedName name="BO4FB289186CC049ACAF17B8C85DFF71C8" localSheetId="12" hidden="1">#REF!</definedName>
    <definedName name="BO4FB289186CC049ACAF17B8C85DFF71C8" hidden="1">#REF!</definedName>
    <definedName name="BO4FBDF91826A240BB846445744835ECAA" hidden="1">#REF!</definedName>
    <definedName name="BO4FE75D3F23F444EA8A91B3C77C9F2398" hidden="1">#REF!</definedName>
    <definedName name="BO500F607281384E709BC81BB8D0E05040" localSheetId="12" hidden="1">#REF!</definedName>
    <definedName name="BO500F607281384E709BC81BB8D0E05040" hidden="1">#REF!</definedName>
    <definedName name="BO5041B9A4B8C146FA8D61B1D6914A3DEC" localSheetId="12" hidden="1">#REF!</definedName>
    <definedName name="BO5041B9A4B8C146FA8D61B1D6914A3DEC" hidden="1">#REF!</definedName>
    <definedName name="BO5044CF74C1B14DFE9C7967E1F8C74201" hidden="1">#REF!</definedName>
    <definedName name="BO504980E9F631410CBE413DD6676DD743" hidden="1">#REF!</definedName>
    <definedName name="BO504C15136FB74A77A4F09278BD552098" hidden="1">#REF!</definedName>
    <definedName name="BO5060B8055B22479FB2B032CFBC156B9A" localSheetId="12" hidden="1">#REF!</definedName>
    <definedName name="BO5060B8055B22479FB2B032CFBC156B9A" hidden="1">#REF!</definedName>
    <definedName name="BO5066FECA22CC4BFE848A07A9D41D21D5" hidden="1">#REF!</definedName>
    <definedName name="BO5080FCBB1AFE4582AB0AEF756E02AB2A" localSheetId="12" hidden="1">#REF!</definedName>
    <definedName name="BO5080FCBB1AFE4582AB0AEF756E02AB2A" hidden="1">#REF!</definedName>
    <definedName name="BO5080FCC582E643189FFE295E935AE5DE" hidden="1">#REF!</definedName>
    <definedName name="BO50827176D61E43EE93F18B39EFF6DF13" hidden="1">#REF!</definedName>
    <definedName name="BO50859751527B4027B87A739BAF1FB8E0" localSheetId="12" hidden="1">#REF!</definedName>
    <definedName name="BO50859751527B4027B87A739BAF1FB8E0" hidden="1">#REF!</definedName>
    <definedName name="BO509669C9ED7840288304BF14BF625147" localSheetId="12" hidden="1">#REF!</definedName>
    <definedName name="BO509669C9ED7840288304BF14BF625147" hidden="1">#REF!</definedName>
    <definedName name="BO50A6D000423F4E1B9339E4FC009963E8" hidden="1">#REF!</definedName>
    <definedName name="BO50A9A9E6831241658F508DEAFE2A7553" localSheetId="12" hidden="1">#REF!</definedName>
    <definedName name="BO50A9A9E6831241658F508DEAFE2A7553" hidden="1">#REF!</definedName>
    <definedName name="BO50BE6952315E4252BE4C2834487F1211" hidden="1">#REF!</definedName>
    <definedName name="BO50C2EEC4061B4787A85B1D811F966E44" hidden="1">#REF!</definedName>
    <definedName name="BO50C6DA095ECB4B7CA4AC4CD835A96561" hidden="1">#REF!</definedName>
    <definedName name="BO510065BD015D4F95A15752285E2AE65E" localSheetId="12" hidden="1">#REF!</definedName>
    <definedName name="BO510065BD015D4F95A15752285E2AE65E" hidden="1">#REF!</definedName>
    <definedName name="BO5124F12717414DAC96ABA4A8269ECB84" localSheetId="12" hidden="1">#REF!</definedName>
    <definedName name="BO5124F12717414DAC96ABA4A8269ECB84" hidden="1">#REF!</definedName>
    <definedName name="BO513861991D7C4A5FBB93C7EA0C759CFD" localSheetId="12" hidden="1">#REF!</definedName>
    <definedName name="BO513861991D7C4A5FBB93C7EA0C759CFD" hidden="1">#REF!</definedName>
    <definedName name="BO5149FE314DC944E8A970EC95B668DE7C" hidden="1">#REF!</definedName>
    <definedName name="BO514D95FAE90F482C849C11DE38AE8DA0" localSheetId="12" hidden="1">#REF!</definedName>
    <definedName name="BO514D95FAE90F482C849C11DE38AE8DA0" hidden="1">#REF!</definedName>
    <definedName name="BO51549E3DAD0C401EA0B7175099C6B370" hidden="1">#REF!</definedName>
    <definedName name="BO517046412D50492290187FB9607D7C18" hidden="1">#REF!</definedName>
    <definedName name="BO5188834242E0421FB7501E32878E3A34" hidden="1">#REF!</definedName>
    <definedName name="BO51A8FA915C9A4F9D89273CF63EE46FE8" localSheetId="12" hidden="1">#REF!</definedName>
    <definedName name="BO51A8FA915C9A4F9D89273CF63EE46FE8" hidden="1">#REF!</definedName>
    <definedName name="BO51C8FC979EAE441F9F289915887365C5" localSheetId="12" hidden="1">#REF!</definedName>
    <definedName name="BO51C8FC979EAE441F9F289915887365C5" hidden="1">#REF!</definedName>
    <definedName name="BO51CAB7BED6F34AAC81D276031A77B343" hidden="1">#REF!</definedName>
    <definedName name="BO51D7545D5BBF431988C5A808A9A78425" hidden="1">#REF!</definedName>
    <definedName name="BO51E8E80C42284454A7DFE690E58BDCE8" hidden="1">#REF!</definedName>
    <definedName name="BO51F5A3B3AA5A46A5A5EFF180F8EF46B5" hidden="1">#REF!</definedName>
    <definedName name="BO51F608F52D8F4C42869432170B976399" localSheetId="12" hidden="1">#REF!</definedName>
    <definedName name="BO51F608F52D8F4C42869432170B976399" hidden="1">#REF!</definedName>
    <definedName name="BO520559A6ACD745EB89E7383B1F3D3B13" hidden="1">#REF!</definedName>
    <definedName name="BO521515863B2B48D0A1DA81523D22A0E9" hidden="1">#REF!</definedName>
    <definedName name="BO5225587466CB4E64950F3A977CD53BB5" localSheetId="12" hidden="1">#REF!</definedName>
    <definedName name="BO5225587466CB4E64950F3A977CD53BB5" hidden="1">#REF!</definedName>
    <definedName name="BO522BE2FBF700464AAFC7A88746B3102A" localSheetId="12" hidden="1">#REF!</definedName>
    <definedName name="BO522BE2FBF700464AAFC7A88746B3102A" hidden="1">#REF!</definedName>
    <definedName name="BO523DE52BFFDA4227A8E78C3E253F130B" localSheetId="0" hidden="1">#REF!</definedName>
    <definedName name="BO523DE52BFFDA4227A8E78C3E253F130B" localSheetId="1" hidden="1">#REF!</definedName>
    <definedName name="BO523DE52BFFDA4227A8E78C3E253F130B" localSheetId="12" hidden="1">#REF!</definedName>
    <definedName name="BO523DE52BFFDA4227A8E78C3E253F130B" hidden="1">#REF!</definedName>
    <definedName name="BO523E151E1B1A4DEDAD3390FF9E08BB41" localSheetId="0" hidden="1">#REF!</definedName>
    <definedName name="BO523E151E1B1A4DEDAD3390FF9E08BB41" localSheetId="1" hidden="1">#REF!</definedName>
    <definedName name="BO523E151E1B1A4DEDAD3390FF9E08BB41" localSheetId="12" hidden="1">#REF!</definedName>
    <definedName name="BO523E151E1B1A4DEDAD3390FF9E08BB41" hidden="1">#REF!</definedName>
    <definedName name="BO5260A82048CC4FADAD92DC55975D9422" localSheetId="0" hidden="1">#REF!</definedName>
    <definedName name="BO5260A82048CC4FADAD92DC55975D9422" localSheetId="1" hidden="1">#REF!</definedName>
    <definedName name="BO5260A82048CC4FADAD92DC55975D9422" localSheetId="12" hidden="1">#REF!</definedName>
    <definedName name="BO5260A82048CC4FADAD92DC55975D9422" hidden="1">#REF!</definedName>
    <definedName name="BO5262A0DCF2324A41BAF8DB1D4CA84E56" hidden="1">#REF!</definedName>
    <definedName name="BO526E08859F644BE480E6EA86F7851C8C" localSheetId="12" hidden="1">#REF!</definedName>
    <definedName name="BO526E08859F644BE480E6EA86F7851C8C" hidden="1">#REF!</definedName>
    <definedName name="BO5272CD73798D4534BCDE414B46752168" hidden="1">#REF!</definedName>
    <definedName name="BO52860BC000B441A293866777E87E949C" hidden="1">#REF!</definedName>
    <definedName name="BO528E13D4C0DB4D2F959E2E0AE4BF6A43" localSheetId="12" hidden="1">#REF!</definedName>
    <definedName name="BO528E13D4C0DB4D2F959E2E0AE4BF6A43" hidden="1">#REF!</definedName>
    <definedName name="BO529918D9CBAF4FEAA843CC9784C1B958" hidden="1">#REF!</definedName>
    <definedName name="BO52BE609CECE24F668D2E97E40E865353" localSheetId="12" hidden="1">#REF!</definedName>
    <definedName name="BO52BE609CECE24F668D2E97E40E865353" hidden="1">#REF!</definedName>
    <definedName name="BO52CE692751DA48EBB514C5E4839C6C35" hidden="1">#REF!</definedName>
    <definedName name="BO52D5C0A0C34646D0A9DBF31C7B4681BE" localSheetId="12" hidden="1">#REF!</definedName>
    <definedName name="BO52D5C0A0C34646D0A9DBF31C7B4681BE" hidden="1">#REF!</definedName>
    <definedName name="BO52DF8A78A51242BE926EF8EC5F6971A7" hidden="1">#REF!</definedName>
    <definedName name="BO53012BAC33CB4AAE9E4A844D26642E0F" hidden="1">#REF!</definedName>
    <definedName name="BO53076DABED03457BA1A6CC7DE8E548B8" localSheetId="0" hidden="1">#REF!</definedName>
    <definedName name="BO53076DABED03457BA1A6CC7DE8E548B8" localSheetId="1" hidden="1">#REF!</definedName>
    <definedName name="BO53076DABED03457BA1A6CC7DE8E548B8" localSheetId="12" hidden="1">#REF!</definedName>
    <definedName name="BO53076DABED03457BA1A6CC7DE8E548B8" hidden="1">#REF!</definedName>
    <definedName name="BO531951EF37274BB4BA6B253AABF3B259" localSheetId="0" hidden="1">#REF!</definedName>
    <definedName name="BO531951EF37274BB4BA6B253AABF3B259" localSheetId="1" hidden="1">#REF!</definedName>
    <definedName name="BO531951EF37274BB4BA6B253AABF3B259" localSheetId="12" hidden="1">#REF!</definedName>
    <definedName name="BO531951EF37274BB4BA6B253AABF3B259" hidden="1">#REF!</definedName>
    <definedName name="BO531D49320A344064B41A5223C7F109B1" hidden="1">#REF!</definedName>
    <definedName name="BO531F40EBDFD2499781D4ACD8FBBC913E" localSheetId="0" hidden="1">#REF!</definedName>
    <definedName name="BO531F40EBDFD2499781D4ACD8FBBC913E" localSheetId="1" hidden="1">#REF!</definedName>
    <definedName name="BO531F40EBDFD2499781D4ACD8FBBC913E" localSheetId="12" hidden="1">#REF!</definedName>
    <definedName name="BO531F40EBDFD2499781D4ACD8FBBC913E" hidden="1">#REF!</definedName>
    <definedName name="BO5325677A58DD4E678732C8AB1BFC801A" localSheetId="12" hidden="1">#REF!</definedName>
    <definedName name="BO5325677A58DD4E678732C8AB1BFC801A" hidden="1">#REF!</definedName>
    <definedName name="BO5335F0546ACD4A6887C3CE85EDBFD24E" hidden="1">#REF!</definedName>
    <definedName name="BO533748EE339C4F6A862B18FDD81C9AA0" hidden="1">#REF!</definedName>
    <definedName name="BO53388E846AC947EB99E66A4CCDCEDD27" localSheetId="12" hidden="1">#REF!</definedName>
    <definedName name="BO53388E846AC947EB99E66A4CCDCEDD27" hidden="1">#REF!</definedName>
    <definedName name="BO534DCBC592E14F5BBA67C8914AE77CA8" hidden="1">#REF!</definedName>
    <definedName name="BO535460E4AB39414AB1F623062720C048" localSheetId="12" hidden="1">#REF!</definedName>
    <definedName name="BO535460E4AB39414AB1F623062720C048" hidden="1">#REF!</definedName>
    <definedName name="BO537518734AB84AB49EB5AAA63CCE1585" localSheetId="12" hidden="1">#REF!</definedName>
    <definedName name="BO537518734AB84AB49EB5AAA63CCE1585" hidden="1">#REF!</definedName>
    <definedName name="BO53795B0958F44E0282061BA77BFBA6DD" localSheetId="12" hidden="1">#REF!</definedName>
    <definedName name="BO53795B0958F44E0282061BA77BFBA6DD" hidden="1">#REF!</definedName>
    <definedName name="BO539D9F144F84435A876FC596334AF9E3" hidden="1">#REF!</definedName>
    <definedName name="BO53A13D7951334900A0A1A872901E57A2" localSheetId="12" hidden="1">#REF!</definedName>
    <definedName name="BO53A13D7951334900A0A1A872901E57A2" hidden="1">#REF!</definedName>
    <definedName name="BO53AB5D3CCB4A413EA144664C99503047" localSheetId="12" hidden="1">#REF!</definedName>
    <definedName name="BO53AB5D3CCB4A413EA144664C99503047" hidden="1">#REF!</definedName>
    <definedName name="BO53C1AD7020A246D19C492B988C284605" localSheetId="12" hidden="1">#REF!</definedName>
    <definedName name="BO53C1AD7020A246D19C492B988C284605" hidden="1">#REF!</definedName>
    <definedName name="BO53EB7E26F34145258939F9D27853A768" localSheetId="12" hidden="1">#REF!</definedName>
    <definedName name="BO53EB7E26F34145258939F9D27853A768" hidden="1">#REF!</definedName>
    <definedName name="BO53FC468444E242A794DB77EB7D6A0B1D" localSheetId="12" hidden="1">#REF!</definedName>
    <definedName name="BO53FC468444E242A794DB77EB7D6A0B1D" hidden="1">#REF!</definedName>
    <definedName name="BO53FD180040484DF9AD12C0F43F525431" localSheetId="12" hidden="1">#REF!</definedName>
    <definedName name="BO53FD180040484DF9AD12C0F43F525431" hidden="1">#REF!</definedName>
    <definedName name="BO54170C69A5B443B9A46A563B24D7A02A" localSheetId="12" hidden="1">#REF!</definedName>
    <definedName name="BO54170C69A5B443B9A46A563B24D7A02A" hidden="1">#REF!</definedName>
    <definedName name="BO541B429733D9464BAA0F472DC5A390A6" localSheetId="12" hidden="1">#REF!</definedName>
    <definedName name="BO541B429733D9464BAA0F472DC5A390A6" hidden="1">#REF!</definedName>
    <definedName name="BO5428BC2AC15245C392FAD48AC0E1D1D3" localSheetId="12" hidden="1">#REF!</definedName>
    <definedName name="BO5428BC2AC15245C392FAD48AC0E1D1D3" hidden="1">#REF!</definedName>
    <definedName name="BO54379D2A778B4EDC8D666466E7F51442" localSheetId="0" hidden="1">#REF!</definedName>
    <definedName name="BO54379D2A778B4EDC8D666466E7F51442" localSheetId="1" hidden="1">#REF!</definedName>
    <definedName name="BO54379D2A778B4EDC8D666466E7F51442" localSheetId="12" hidden="1">#REF!</definedName>
    <definedName name="BO54379D2A778B4EDC8D666466E7F51442" hidden="1">#REF!</definedName>
    <definedName name="BO544626CD308F402D801521FB8B2AD34C" hidden="1">#REF!</definedName>
    <definedName name="BO54519C0009494E2A9D2496EF776FBDEF" hidden="1">#REF!</definedName>
    <definedName name="BO547D617DA19944FD9F05968F08E6D309" localSheetId="0" hidden="1">#REF!</definedName>
    <definedName name="BO547D617DA19944FD9F05968F08E6D309" localSheetId="1" hidden="1">#REF!</definedName>
    <definedName name="BO547D617DA19944FD9F05968F08E6D309" localSheetId="12" hidden="1">#REF!</definedName>
    <definedName name="BO547D617DA19944FD9F05968F08E6D309" hidden="1">#REF!</definedName>
    <definedName name="BO5480837E22434DED90AE7C00C082A9A1" localSheetId="0" hidden="1">#REF!</definedName>
    <definedName name="BO5480837E22434DED90AE7C00C082A9A1" localSheetId="1" hidden="1">#REF!</definedName>
    <definedName name="BO5480837E22434DED90AE7C00C082A9A1" localSheetId="12" hidden="1">#REF!</definedName>
    <definedName name="BO5480837E22434DED90AE7C00C082A9A1" hidden="1">#REF!</definedName>
    <definedName name="BO5484F71A0B8B45979B9D569008231679" localSheetId="12" hidden="1">#REF!</definedName>
    <definedName name="BO5484F71A0B8B45979B9D569008231679" hidden="1">#REF!</definedName>
    <definedName name="BO548C3CB6EEE64DC991F72FB7E54B3F0E" hidden="1">#REF!</definedName>
    <definedName name="BO54966A0B410A4295A1BBC4E266509877" localSheetId="12" hidden="1">#REF!</definedName>
    <definedName name="BO54966A0B410A4295A1BBC4E266509877" hidden="1">#REF!</definedName>
    <definedName name="BO5499CDCA6C7E4DB980595814BFE113E8" hidden="1">#REF!</definedName>
    <definedName name="BO549D4B4A3783426FA7D5E53A4728900E" hidden="1">#REF!</definedName>
    <definedName name="BO549F4A437480450A867B69EE35C77253" hidden="1">#REF!</definedName>
    <definedName name="BO54BC5EA573944120A2762F060194BA1E" localSheetId="12" hidden="1">#REF!</definedName>
    <definedName name="BO54BC5EA573944120A2762F060194BA1E" hidden="1">#REF!</definedName>
    <definedName name="BO54CE381202A648A6936EA80CBA642C0F" hidden="1">#REF!</definedName>
    <definedName name="BO54DB55663F334C03B8ADD851DEA5C745" localSheetId="12" hidden="1">#REF!</definedName>
    <definedName name="BO54DB55663F334C03B8ADD851DEA5C745" hidden="1">#REF!</definedName>
    <definedName name="BO54E8BAC9CCCE44BC963133C9AE4B630A" localSheetId="12" hidden="1">#REF!</definedName>
    <definedName name="BO54E8BAC9CCCE44BC963133C9AE4B630A" hidden="1">#REF!</definedName>
    <definedName name="BO5507E6215F3F4FC097A3E11986F2AC10" localSheetId="12" hidden="1">#REF!</definedName>
    <definedName name="BO5507E6215F3F4FC097A3E11986F2AC10" hidden="1">#REF!</definedName>
    <definedName name="BO550B27D935D4459DBAD38DC3153E9204" localSheetId="12" hidden="1">#REF!</definedName>
    <definedName name="BO550B27D935D4459DBAD38DC3153E9204" hidden="1">#REF!</definedName>
    <definedName name="BO55240D5E45B04FAE87A19DEA34A4CC05" localSheetId="12" hidden="1">#REF!</definedName>
    <definedName name="BO55240D5E45B04FAE87A19DEA34A4CC05" hidden="1">#REF!</definedName>
    <definedName name="BO55268CF52D0E4B16BECF562C3B319068" hidden="1">#REF!</definedName>
    <definedName name="BO552A4C6B034E44139D762597E2BD29E8" hidden="1">#REF!</definedName>
    <definedName name="BO552C873EA045489C95CBBB77F440FE29" hidden="1">#REF!</definedName>
    <definedName name="BO553055AF53024915ABC604AF1B889E5B" hidden="1">#REF!</definedName>
    <definedName name="BO553136AC6422422C818B96B66C2C3990" localSheetId="12" hidden="1">#REF!</definedName>
    <definedName name="BO553136AC6422422C818B96B66C2C3990" hidden="1">#REF!</definedName>
    <definedName name="BO553F838E21284938B9776FB50EF6D503" hidden="1">#REF!</definedName>
    <definedName name="BO55500317978C42FF8C3FC694FF2C212D" hidden="1">#REF!</definedName>
    <definedName name="BO555B1633F11C47E89A1801F074518A32" localSheetId="0" hidden="1">#REF!</definedName>
    <definedName name="BO555B1633F11C47E89A1801F074518A32" localSheetId="1" hidden="1">#REF!</definedName>
    <definedName name="BO555B1633F11C47E89A1801F074518A32" localSheetId="12" hidden="1">#REF!</definedName>
    <definedName name="BO555B1633F11C47E89A1801F074518A32" hidden="1">#REF!</definedName>
    <definedName name="BO5567A7BED87F42A9B8315385DA7E9968" localSheetId="0" hidden="1">#REF!</definedName>
    <definedName name="BO5567A7BED87F42A9B8315385DA7E9968" localSheetId="1" hidden="1">#REF!</definedName>
    <definedName name="BO5567A7BED87F42A9B8315385DA7E9968" localSheetId="12" hidden="1">#REF!</definedName>
    <definedName name="BO5567A7BED87F42A9B8315385DA7E9968" hidden="1">#REF!</definedName>
    <definedName name="BO5567B2C97D0E4BE8B839F13F009C2AAB" hidden="1">#REF!</definedName>
    <definedName name="BO556B076474824AD88F5741175DEED0D3" hidden="1">#REF!</definedName>
    <definedName name="BO556F9D67D63B485490BE4A5B2DAA0424" localSheetId="0" hidden="1">#REF!</definedName>
    <definedName name="BO556F9D67D63B485490BE4A5B2DAA0424" localSheetId="1" hidden="1">#REF!</definedName>
    <definedName name="BO556F9D67D63B485490BE4A5B2DAA0424" localSheetId="12" hidden="1">#REF!</definedName>
    <definedName name="BO556F9D67D63B485490BE4A5B2DAA0424" hidden="1">#REF!</definedName>
    <definedName name="BO5573662C4A00410AA097D755481BE91F" localSheetId="12" hidden="1">#REF!</definedName>
    <definedName name="BO5573662C4A00410AA097D755481BE91F" hidden="1">#REF!</definedName>
    <definedName name="BO5595574A40CB43FBBB0381249CAE5A01" hidden="1">#REF!</definedName>
    <definedName name="BO55ABAFAD7C574B2D9E3DBF3E48F61137" hidden="1">#REF!</definedName>
    <definedName name="BO55CF211F16644D80AFDC0678AEFA8592" hidden="1">#REF!</definedName>
    <definedName name="BO56000E80CBD9491E83BFDEA83A1EE6AD" hidden="1">#REF!</definedName>
    <definedName name="BO560251BCD11740889928CA8EA1D6C8BB" localSheetId="12" hidden="1">#REF!</definedName>
    <definedName name="BO560251BCD11740889928CA8EA1D6C8BB" hidden="1">#REF!</definedName>
    <definedName name="BO561D5317C414499886A7446B060E5292" hidden="1">#REF!</definedName>
    <definedName name="BO5625EF84032E4129A4F1C26C707CB6A3" localSheetId="12" hidden="1">#REF!</definedName>
    <definedName name="BO5625EF84032E4129A4F1C26C707CB6A3" hidden="1">#REF!</definedName>
    <definedName name="BO562715D02FD545A995527CAABB6D801A" hidden="1">#REF!</definedName>
    <definedName name="BO563FCE97DF97426EB7D91F44C76515D6" localSheetId="12" hidden="1">#REF!</definedName>
    <definedName name="BO563FCE97DF97426EB7D91F44C76515D6" hidden="1">#REF!</definedName>
    <definedName name="BO56511C056B644925BB9E09A5CE15BBF3" localSheetId="12" hidden="1">#REF!</definedName>
    <definedName name="BO56511C056B644925BB9E09A5CE15BBF3" hidden="1">#REF!</definedName>
    <definedName name="BO565771992FE84D6C9DDDD43E6049AEA8" localSheetId="12" hidden="1">#REF!</definedName>
    <definedName name="BO565771992FE84D6C9DDDD43E6049AEA8" hidden="1">#REF!</definedName>
    <definedName name="BO565AC04ECFB24EB78486E4E53E96AD45" hidden="1">#REF!</definedName>
    <definedName name="BO569A5FBFD6F24C0C8A17193DE8B0987E" localSheetId="12" hidden="1">#REF!</definedName>
    <definedName name="BO569A5FBFD6F24C0C8A17193DE8B0987E" hidden="1">#REF!</definedName>
    <definedName name="BO56BBB0E7E8B7442983625866E175D9D1" hidden="1">#REF!</definedName>
    <definedName name="BO56C770FA42EA4B9A99A1030E1F99D589" hidden="1">#REF!</definedName>
    <definedName name="BO56C93C031ADA4A8CB9AA79E06B808B71" localSheetId="12" hidden="1">#REF!</definedName>
    <definedName name="BO56C93C031ADA4A8CB9AA79E06B808B71" hidden="1">#REF!</definedName>
    <definedName name="BO56D93BE1E882447E8198CDDBD810A34A" hidden="1">#REF!</definedName>
    <definedName name="BO56DC94197E294360B6A59153FF03457A" localSheetId="0" hidden="1">#REF!</definedName>
    <definedName name="BO56DC94197E294360B6A59153FF03457A" localSheetId="1" hidden="1">#REF!</definedName>
    <definedName name="BO56DC94197E294360B6A59153FF03457A" localSheetId="12" hidden="1">#REF!</definedName>
    <definedName name="BO56DC94197E294360B6A59153FF03457A" hidden="1">#REF!</definedName>
    <definedName name="BO56E22477476841508EDA127C8CFBE0CB" localSheetId="0" hidden="1">#REF!</definedName>
    <definedName name="BO56E22477476841508EDA127C8CFBE0CB" localSheetId="1" hidden="1">#REF!</definedName>
    <definedName name="BO56E22477476841508EDA127C8CFBE0CB" localSheetId="12" hidden="1">#REF!</definedName>
    <definedName name="BO56E22477476841508EDA127C8CFBE0CB" hidden="1">#REF!</definedName>
    <definedName name="BO5728800FC3614D5FA9339DD541345C90" hidden="1">#REF!</definedName>
    <definedName name="BO572CFABAF41940FF91E1FCB300267B32" hidden="1">#REF!</definedName>
    <definedName name="BO5738990410A546D3B22F638D3052C681" hidden="1">#REF!</definedName>
    <definedName name="BO573908E795394C08BE080A14100FFFBF" hidden="1">#REF!</definedName>
    <definedName name="BO5739551D4F9D4472AAE2ECDB22E3C2C7" hidden="1">#REF!</definedName>
    <definedName name="BO57492025E3734968B443F2156F6E5611" localSheetId="0" hidden="1">#REF!</definedName>
    <definedName name="BO57492025E3734968B443F2156F6E5611" localSheetId="1" hidden="1">#REF!</definedName>
    <definedName name="BO57492025E3734968B443F2156F6E5611" localSheetId="12" hidden="1">#REF!</definedName>
    <definedName name="BO57492025E3734968B443F2156F6E5611" hidden="1">#REF!</definedName>
    <definedName name="BO575061F004714FB7A0E1B314F3625225" hidden="1">#REF!</definedName>
    <definedName name="BO57544A4DD8D040EE8060E1C9E846EC7F" localSheetId="12" hidden="1">#REF!</definedName>
    <definedName name="BO57544A4DD8D040EE8060E1C9E846EC7F" hidden="1">#REF!</definedName>
    <definedName name="BO575F08F36F1744AB9596B19069D05C38" localSheetId="12" hidden="1">#REF!</definedName>
    <definedName name="BO575F08F36F1744AB9596B19069D05C38" hidden="1">#REF!</definedName>
    <definedName name="BO576B79A6DA164E21974CFF5F7C3EA285" hidden="1">#REF!</definedName>
    <definedName name="BO578F669344B943B2ACBCC36BC4A76D24" localSheetId="12" hidden="1">#REF!</definedName>
    <definedName name="BO578F669344B943B2ACBCC36BC4A76D24" hidden="1">#REF!</definedName>
    <definedName name="BO5799DF1DC6FF4B2DB3252E6FB0A0F139" localSheetId="12" hidden="1">#REF!</definedName>
    <definedName name="BO5799DF1DC6FF4B2DB3252E6FB0A0F139" hidden="1">#REF!</definedName>
    <definedName name="BO57A6BD4AE8E243E494577EAD1CBE5386" localSheetId="12" hidden="1">#REF!</definedName>
    <definedName name="BO57A6BD4AE8E243E494577EAD1CBE5386" hidden="1">#REF!</definedName>
    <definedName name="BO57B95B501F9743B1975E90BCF4891783" localSheetId="0" hidden="1">#REF!</definedName>
    <definedName name="BO57B95B501F9743B1975E90BCF4891783" localSheetId="1" hidden="1">#REF!</definedName>
    <definedName name="BO57B95B501F9743B1975E90BCF4891783" localSheetId="12" hidden="1">#REF!</definedName>
    <definedName name="BO57B95B501F9743B1975E90BCF4891783" hidden="1">#REF!</definedName>
    <definedName name="BO57D32E0CD41A495289CBDB65D3B5BAA9" localSheetId="0" hidden="1">#REF!</definedName>
    <definedName name="BO57D32E0CD41A495289CBDB65D3B5BAA9" localSheetId="1" hidden="1">#REF!</definedName>
    <definedName name="BO57D32E0CD41A495289CBDB65D3B5BAA9" localSheetId="12" hidden="1">#REF!</definedName>
    <definedName name="BO57D32E0CD41A495289CBDB65D3B5BAA9" hidden="1">#REF!</definedName>
    <definedName name="BO57D550A977154BF89DC103F830F3D467" hidden="1">#REF!</definedName>
    <definedName name="BO57E3E16B3039468C918A2851F2906987" localSheetId="0" hidden="1">#REF!</definedName>
    <definedName name="BO57E3E16B3039468C918A2851F2906987" localSheetId="1" hidden="1">#REF!</definedName>
    <definedName name="BO57E3E16B3039468C918A2851F2906987" localSheetId="12" hidden="1">#REF!</definedName>
    <definedName name="BO57E3E16B3039468C918A2851F2906987" hidden="1">#REF!</definedName>
    <definedName name="BO57FDDF1F6FFB4E55A7F2E13CB281DAF1" localSheetId="12" hidden="1">#REF!</definedName>
    <definedName name="BO57FDDF1F6FFB4E55A7F2E13CB281DAF1" hidden="1">#REF!</definedName>
    <definedName name="BO58121DDA319942C2A9FE4D51FCAA6436" hidden="1">#REF!</definedName>
    <definedName name="BO581F7C20F3F0407099EF769043553AFA" localSheetId="12" hidden="1">#REF!</definedName>
    <definedName name="BO581F7C20F3F0407099EF769043553AFA" hidden="1">#REF!</definedName>
    <definedName name="BO5826FBEBA0D7470F894B86E852A5FE0F" hidden="1">#REF!</definedName>
    <definedName name="BO583B69D2114749F5A55CE9DF13098368" localSheetId="12" hidden="1">#REF!</definedName>
    <definedName name="BO583B69D2114749F5A55CE9DF13098368" hidden="1">#REF!</definedName>
    <definedName name="BO583C6F5C29CF4F41A54EA713AA1355F6" localSheetId="12" hidden="1">#REF!</definedName>
    <definedName name="BO583C6F5C29CF4F41A54EA713AA1355F6" hidden="1">#REF!</definedName>
    <definedName name="BO583D606991DB4709938F0F2AB616CA8C" hidden="1">#REF!</definedName>
    <definedName name="BO5847B8E7D8464C7589B526A59971A5F1" hidden="1">#REF!</definedName>
    <definedName name="BO5859F625EF8F43838446B41A5B13BE9B" hidden="1">#REF!</definedName>
    <definedName name="BO58B0760CD8F245CEA3CCE06D7CF1481E" localSheetId="0" hidden="1">#REF!</definedName>
    <definedName name="BO58B0760CD8F245CEA3CCE06D7CF1481E" localSheetId="1" hidden="1">#REF!</definedName>
    <definedName name="BO58B0760CD8F245CEA3CCE06D7CF1481E" localSheetId="12" hidden="1">#REF!</definedName>
    <definedName name="BO58B0760CD8F245CEA3CCE06D7CF1481E" hidden="1">#REF!</definedName>
    <definedName name="BO58B56024014C4E80B3014C3EBF2F4731" hidden="1">#REF!</definedName>
    <definedName name="BO58C0409804204ACC886A26B469A98FCA" hidden="1">#REF!</definedName>
    <definedName name="BO58C4AC72229D4A05A6B102FC5BA2C9B0" localSheetId="0" hidden="1">#REF!</definedName>
    <definedName name="BO58C4AC72229D4A05A6B102FC5BA2C9B0" localSheetId="1" hidden="1">#REF!</definedName>
    <definedName name="BO58C4AC72229D4A05A6B102FC5BA2C9B0" localSheetId="12" hidden="1">#REF!</definedName>
    <definedName name="BO58C4AC72229D4A05A6B102FC5BA2C9B0" hidden="1">#REF!</definedName>
    <definedName name="BO58CB515C808C48BEBC52F4E8A8B10863" localSheetId="0" hidden="1">#REF!</definedName>
    <definedName name="BO58CB515C808C48BEBC52F4E8A8B10863" localSheetId="1" hidden="1">#REF!</definedName>
    <definedName name="BO58CB515C808C48BEBC52F4E8A8B10863" localSheetId="12" hidden="1">#REF!</definedName>
    <definedName name="BO58CB515C808C48BEBC52F4E8A8B10863" hidden="1">#REF!</definedName>
    <definedName name="BO58D440EFC4EE4DE98ED236F1697C5D62" hidden="1">#REF!</definedName>
    <definedName name="BO58F664DD369B413BBE0AA6C680221346" localSheetId="0" hidden="1">#REF!</definedName>
    <definedName name="BO58F664DD369B413BBE0AA6C680221346" localSheetId="1" hidden="1">#REF!</definedName>
    <definedName name="BO58F664DD369B413BBE0AA6C680221346" localSheetId="12" hidden="1">#REF!</definedName>
    <definedName name="BO58F664DD369B413BBE0AA6C680221346" hidden="1">#REF!</definedName>
    <definedName name="BO59022A7082424F6F9E45409E01156BA1" hidden="1">#REF!</definedName>
    <definedName name="BO590D5A3FBEC64BFBB064D49E5F4A3AA5" hidden="1">#REF!</definedName>
    <definedName name="BO590E714A7D0E4DA3948D6F1D551BECF2" hidden="1">#REF!</definedName>
    <definedName name="BO590F0D7F6F8D46C29B2EED8932DD87BD" localSheetId="12" hidden="1">#REF!</definedName>
    <definedName name="BO590F0D7F6F8D46C29B2EED8932DD87BD" hidden="1">#REF!</definedName>
    <definedName name="BO5913EAA7CCA04185881C1E92EBBAE733" hidden="1">#REF!</definedName>
    <definedName name="BO592E3D457DC3430DB54EBC54823DCBC4" localSheetId="12" hidden="1">#REF!</definedName>
    <definedName name="BO592E3D457DC3430DB54EBC54823DCBC4" hidden="1">#REF!</definedName>
    <definedName name="BO59384E7DCDEE4351A4263865DC557B5A" localSheetId="12" hidden="1">#REF!</definedName>
    <definedName name="BO59384E7DCDEE4351A4263865DC557B5A" hidden="1">#REF!</definedName>
    <definedName name="BO593C02F3586C400B9C127B9BEFF5A3A3" localSheetId="12" hidden="1">#REF!</definedName>
    <definedName name="BO593C02F3586C400B9C127B9BEFF5A3A3" hidden="1">#REF!</definedName>
    <definedName name="BO594059A6BB774C32931101FDBA9AA2A6" localSheetId="12" hidden="1">#REF!</definedName>
    <definedName name="BO594059A6BB774C32931101FDBA9AA2A6" hidden="1">#REF!</definedName>
    <definedName name="BO594A5066E3D64A9B96E87EEE60E35000" localSheetId="12" hidden="1">#REF!</definedName>
    <definedName name="BO594A5066E3D64A9B96E87EEE60E35000" hidden="1">#REF!</definedName>
    <definedName name="BO594BD2AAE0EE4E13924FA8AD8CA67DF1" hidden="1">#REF!</definedName>
    <definedName name="BO5956D9BCE4364C56A9714DB73C6D3E8D" localSheetId="12" hidden="1">#REF!</definedName>
    <definedName name="BO5956D9BCE4364C56A9714DB73C6D3E8D" hidden="1">#REF!</definedName>
    <definedName name="BO596B387D06DE485CB1426B95E64D527C" localSheetId="12" hidden="1">#REF!</definedName>
    <definedName name="BO596B387D06DE485CB1426B95E64D527C" hidden="1">#REF!</definedName>
    <definedName name="BO597DDE6E95004F7F9C963613977B9F66" localSheetId="12" hidden="1">#REF!</definedName>
    <definedName name="BO597DDE6E95004F7F9C963613977B9F66" hidden="1">#REF!</definedName>
    <definedName name="BO598E92CF380C4F02A1EC553289B7A624" hidden="1">#REF!</definedName>
    <definedName name="BO5997EDDB9A3E43A48E697B46A2584551" hidden="1">#REF!</definedName>
    <definedName name="BO599B6CBC43504E33AD45ECD15A182A0F" localSheetId="12" hidden="1">#REF!</definedName>
    <definedName name="BO599B6CBC43504E33AD45ECD15A182A0F" hidden="1">#REF!</definedName>
    <definedName name="BO59AC885CA8D145A48A78E7E87EA008B0" hidden="1">#REF!</definedName>
    <definedName name="BO59C567DB691F4B6DB56F5A3F1EBC5DED" localSheetId="12" hidden="1">#REF!</definedName>
    <definedName name="BO59C567DB691F4B6DB56F5A3F1EBC5DED" hidden="1">#REF!</definedName>
    <definedName name="BO59D768DCFA394415A9FA22D804593B67" localSheetId="12" hidden="1">#REF!</definedName>
    <definedName name="BO59D768DCFA394415A9FA22D804593B67" hidden="1">#REF!</definedName>
    <definedName name="BO59EA90BB35B144EEAD1E7140AFED97FD" hidden="1">#REF!</definedName>
    <definedName name="BO59EABF3D307B40AA89D51822A5BF1DDB" localSheetId="12" hidden="1">#REF!</definedName>
    <definedName name="BO59EABF3D307B40AA89D51822A5BF1DDB" hidden="1">#REF!</definedName>
    <definedName name="BO59EB251B1EF049F5939B63C7C6224FEB" hidden="1">#REF!</definedName>
    <definedName name="BO59EB7E7CCC0E46CA8F1085CF5441DED8" hidden="1">#REF!</definedName>
    <definedName name="BO59FCCD41CD2D4A809251677722F31B4F" localSheetId="12" hidden="1">#REF!</definedName>
    <definedName name="BO59FCCD41CD2D4A809251677722F31B4F" hidden="1">#REF!</definedName>
    <definedName name="BO5A0DCF8D6B61431A864637A2BCEE82C9" hidden="1">#REF!</definedName>
    <definedName name="BO5A267AB6DD8A4A2AB76DBE8AFC86BBD2" hidden="1">#REF!</definedName>
    <definedName name="BO5A32EE71A0ED4A16AA699D92CEC98B47" hidden="1">#REF!</definedName>
    <definedName name="BO5A3ED020BCED4A83ABA0A0B88F8487AC" localSheetId="12" hidden="1">#REF!</definedName>
    <definedName name="BO5A3ED020BCED4A83ABA0A0B88F8487AC" hidden="1">#REF!</definedName>
    <definedName name="BO5A45EF78C2844B2C86F0440381E23580" hidden="1">#REF!</definedName>
    <definedName name="BO5A49E0BA3B6948218E99F3817B959221" hidden="1">#REF!</definedName>
    <definedName name="BO5A66AEE217574EB0820B61084A6E64CF" hidden="1">#REF!</definedName>
    <definedName name="BO5A6A224EDF754A9C8DAE2269DFAFB953" localSheetId="12" hidden="1">#REF!</definedName>
    <definedName name="BO5A6A224EDF754A9C8DAE2269DFAFB953" hidden="1">#REF!</definedName>
    <definedName name="BO5A6ACB3BF5214FB89E5482871875990D" localSheetId="12" hidden="1">#REF!</definedName>
    <definedName name="BO5A6ACB3BF5214FB89E5482871875990D" hidden="1">#REF!</definedName>
    <definedName name="BO5A6AD76D3EAB4ACFA29294696A1C575C" hidden="1">#REF!</definedName>
    <definedName name="BO5A6B60F0E8034ECCBE9A1A4C0EFC6987" localSheetId="12" hidden="1">#REF!</definedName>
    <definedName name="BO5A6B60F0E8034ECCBE9A1A4C0EFC6987" hidden="1">#REF!</definedName>
    <definedName name="BO5A81CA1FE8AD4707A0412775188A8DEC" localSheetId="12" hidden="1">#REF!</definedName>
    <definedName name="BO5A81CA1FE8AD4707A0412775188A8DEC" hidden="1">#REF!</definedName>
    <definedName name="BO5A827E28BB4A49E68F61C5E84805D769" hidden="1">#REF!</definedName>
    <definedName name="BO5ADD7A0B4F8643948793596858585348" localSheetId="12" hidden="1">#REF!</definedName>
    <definedName name="BO5ADD7A0B4F8643948793596858585348" hidden="1">#REF!</definedName>
    <definedName name="BO5AE1DA02840541BDB53CAA98160D1E97" hidden="1">#REF!</definedName>
    <definedName name="BO5AF15FD77702431BBFEC3BE53FAFC51F" localSheetId="12" hidden="1">#REF!</definedName>
    <definedName name="BO5AF15FD77702431BBFEC3BE53FAFC51F" hidden="1">#REF!</definedName>
    <definedName name="BO5B17EB1DC2314204AAAB4C10CD014779" localSheetId="12" hidden="1">#REF!</definedName>
    <definedName name="BO5B17EB1DC2314204AAAB4C10CD014779" hidden="1">#REF!</definedName>
    <definedName name="BO5B20057ECFD04152B0F8766338210D8E" localSheetId="12" hidden="1">#REF!</definedName>
    <definedName name="BO5B20057ECFD04152B0F8766338210D8E" hidden="1">#REF!</definedName>
    <definedName name="BO5B27E855FA5040EB86FED41A3DE59A24" localSheetId="12" hidden="1">#REF!</definedName>
    <definedName name="BO5B27E855FA5040EB86FED41A3DE59A24" hidden="1">#REF!</definedName>
    <definedName name="BO5B2C521B9D9A42D49C89CDF8F4742308" localSheetId="12" hidden="1">#REF!</definedName>
    <definedName name="BO5B2C521B9D9A42D49C89CDF8F4742308" hidden="1">#REF!</definedName>
    <definedName name="BO5B3F6E178E114DF088F00C8568A47DBA" localSheetId="12" hidden="1">#REF!,#REF!,#REF!</definedName>
    <definedName name="BO5B3F6E178E114DF088F00C8568A47DBA" hidden="1">#REF!,#REF!,#REF!</definedName>
    <definedName name="BO5B4F0CF744DC4B488CF71D96F8AA06B0" localSheetId="12" hidden="1">#REF!</definedName>
    <definedName name="BO5B4F0CF744DC4B488CF71D96F8AA06B0" hidden="1">#REF!</definedName>
    <definedName name="BO5B52615A450A4CC1B8803DBA2D89031C" localSheetId="12" hidden="1">#REF!</definedName>
    <definedName name="BO5B52615A450A4CC1B8803DBA2D89031C" hidden="1">#REF!</definedName>
    <definedName name="BO5B55604609A24CB3BC03E06DDE68A82D" hidden="1">#REF!</definedName>
    <definedName name="BO5B5DBF9A9EF44018BFA2A181AD7141DD" hidden="1">#REF!</definedName>
    <definedName name="BO5B6647E500B64C49A067CFE98195A323" localSheetId="12" hidden="1">#REF!</definedName>
    <definedName name="BO5B6647E500B64C49A067CFE98195A323" hidden="1">#REF!</definedName>
    <definedName name="BO5B6D18ACF15C4612A1495972701D8AE5" hidden="1">#REF!</definedName>
    <definedName name="BO5B70F57BA7724AE09F3CBFD04F4D0C8C" hidden="1">#REF!</definedName>
    <definedName name="BO5B72659E6EF848908B910D06901253C2" hidden="1">#REF!</definedName>
    <definedName name="BO5B82CC81807D42DBBAA1146914966A56" hidden="1">#REF!</definedName>
    <definedName name="BO5B9CA8ABC9A346AEA3B9F7CB5CF6A740" localSheetId="0" hidden="1">#REF!</definedName>
    <definedName name="BO5B9CA8ABC9A346AEA3B9F7CB5CF6A740" localSheetId="1" hidden="1">#REF!</definedName>
    <definedName name="BO5B9CA8ABC9A346AEA3B9F7CB5CF6A740" localSheetId="12" hidden="1">#REF!</definedName>
    <definedName name="BO5B9CA8ABC9A346AEA3B9F7CB5CF6A740" hidden="1">#REF!</definedName>
    <definedName name="BO5BB0B277A3394326AFBAAAF6450E4E42" localSheetId="0" hidden="1">#REF!</definedName>
    <definedName name="BO5BB0B277A3394326AFBAAAF6450E4E42" localSheetId="1" hidden="1">#REF!</definedName>
    <definedName name="BO5BB0B277A3394326AFBAAAF6450E4E42" localSheetId="12" hidden="1">#REF!</definedName>
    <definedName name="BO5BB0B277A3394326AFBAAAF6450E4E42" hidden="1">#REF!</definedName>
    <definedName name="BO5BB13408EB904A3BAC559B9AC215AB1A" hidden="1">#REF!</definedName>
    <definedName name="BO5BB33AC2DC2D4FD6AB71938AF1DA173D" hidden="1">#REF!</definedName>
    <definedName name="BO5BB90F35827F4C8CB35EB5880E3DFBF5" localSheetId="0" hidden="1">#REF!</definedName>
    <definedName name="BO5BB90F35827F4C8CB35EB5880E3DFBF5" localSheetId="1" hidden="1">#REF!</definedName>
    <definedName name="BO5BB90F35827F4C8CB35EB5880E3DFBF5" localSheetId="12" hidden="1">#REF!</definedName>
    <definedName name="BO5BB90F35827F4C8CB35EB5880E3DFBF5" hidden="1">#REF!</definedName>
    <definedName name="BO5BBAD0D8246443EE9D8084F5B590596E" hidden="1">#REF!</definedName>
    <definedName name="BO5BC31258B8F8431DBC9B1836B8016102" localSheetId="12" hidden="1">#REF!</definedName>
    <definedName name="BO5BC31258B8F8431DBC9B1836B8016102" hidden="1">#REF!</definedName>
    <definedName name="BO5BD8EB8E62ED48D6BA69F65CED12804D" localSheetId="12" hidden="1">#REF!</definedName>
    <definedName name="BO5BD8EB8E62ED48D6BA69F65CED12804D" hidden="1">#REF!</definedName>
    <definedName name="BO5BE732993B4846D58B3911D46AD6038D" localSheetId="12" hidden="1">#REF!</definedName>
    <definedName name="BO5BE732993B4846D58B3911D46AD6038D" hidden="1">#REF!</definedName>
    <definedName name="BO5C12622CAD9743559EF012A1914D88CA" hidden="1">#REF!</definedName>
    <definedName name="BO5C39A7588D8A4EB3A28D61CACE05FB93" hidden="1">#REF!</definedName>
    <definedName name="BO5C434CDBC29B4D8A8B8862AEC720DBCD" hidden="1">#REF!</definedName>
    <definedName name="BO5C43685B69DC4275893F095AB017D6CE" hidden="1">#REF!</definedName>
    <definedName name="BO5C56946051DC47BC8EAAAD7534E42CF3" hidden="1">#REF!</definedName>
    <definedName name="BO5C6AE5D18D554D7E8159E2BAE8FA382F" localSheetId="12" hidden="1">#REF!</definedName>
    <definedName name="BO5C6AE5D18D554D7E8159E2BAE8FA382F" hidden="1">#REF!</definedName>
    <definedName name="BO5C73CAE6A2834A4B94D14E18B48EAF16" localSheetId="12" hidden="1">#REF!</definedName>
    <definedName name="BO5C73CAE6A2834A4B94D14E18B48EAF16" hidden="1">#REF!</definedName>
    <definedName name="BO5C73D9FEF2674C1BBDE971AE169419EC" hidden="1">#REF!</definedName>
    <definedName name="BO5C8124D2D9FB4EAAB76560D5A15737B8" localSheetId="0" hidden="1">#REF!</definedName>
    <definedName name="BO5C8124D2D9FB4EAAB76560D5A15737B8" localSheetId="1" hidden="1">#REF!</definedName>
    <definedName name="BO5C8124D2D9FB4EAAB76560D5A15737B8" localSheetId="12" hidden="1">#REF!</definedName>
    <definedName name="BO5C8124D2D9FB4EAAB76560D5A15737B8" hidden="1">#REF!</definedName>
    <definedName name="BO5C88962D8A4E4316A42DE38FBCE2303D" hidden="1">#REF!</definedName>
    <definedName name="BO5C902D60CF47456FA169B1087280482B" localSheetId="12" hidden="1">#REF!</definedName>
    <definedName name="BO5C902D60CF47456FA169B1087280482B" hidden="1">#REF!</definedName>
    <definedName name="BO5C920D0B5B1345BABC2366B7DA1C5E25" localSheetId="0" hidden="1">#REF!</definedName>
    <definedName name="BO5C920D0B5B1345BABC2366B7DA1C5E25" localSheetId="1" hidden="1">#REF!</definedName>
    <definedName name="BO5C920D0B5B1345BABC2366B7DA1C5E25" localSheetId="12" hidden="1">#REF!</definedName>
    <definedName name="BO5C920D0B5B1345BABC2366B7DA1C5E25" hidden="1">#REF!</definedName>
    <definedName name="BO5C93DD374DC2423B967014357CA2D571" localSheetId="0" hidden="1">#REF!</definedName>
    <definedName name="BO5C93DD374DC2423B967014357CA2D571" localSheetId="1" hidden="1">#REF!</definedName>
    <definedName name="BO5C93DD374DC2423B967014357CA2D571" localSheetId="12" hidden="1">#REF!</definedName>
    <definedName name="BO5C93DD374DC2423B967014357CA2D571" hidden="1">#REF!</definedName>
    <definedName name="BO5CDE450990984959AE300DAC644A2FF4" localSheetId="0" hidden="1">#REF!</definedName>
    <definedName name="BO5CDE450990984959AE300DAC644A2FF4" localSheetId="1" hidden="1">#REF!</definedName>
    <definedName name="BO5CDE450990984959AE300DAC644A2FF4" localSheetId="12" hidden="1">#REF!</definedName>
    <definedName name="BO5CDE450990984959AE300DAC644A2FF4" hidden="1">#REF!</definedName>
    <definedName name="BO5CF7FE1385DD4292AE9F612853C6FE33" hidden="1">#REF!</definedName>
    <definedName name="BO5D05E09EECF5457DA33727FC8D15191F" localSheetId="12" hidden="1">#REF!</definedName>
    <definedName name="BO5D05E09EECF5457DA33727FC8D15191F" hidden="1">#REF!</definedName>
    <definedName name="BO5D1E63DBC558443384A529936C012D26" hidden="1">#REF!</definedName>
    <definedName name="BO5D3A29F492374C6C925AC1A20ED66BEB" localSheetId="12" hidden="1">#REF!</definedName>
    <definedName name="BO5D3A29F492374C6C925AC1A20ED66BEB" hidden="1">#REF!</definedName>
    <definedName name="BO5D45774D31BA47B8AE1E174DE6B88DC5" localSheetId="12" hidden="1">#REF!</definedName>
    <definedName name="BO5D45774D31BA47B8AE1E174DE6B88DC5" hidden="1">#REF!</definedName>
    <definedName name="BO5D46C9AD71BC4FDD877EA97718D4BBE9" localSheetId="0" hidden="1">#REF!</definedName>
    <definedName name="BO5D46C9AD71BC4FDD877EA97718D4BBE9" localSheetId="1" hidden="1">#REF!</definedName>
    <definedName name="BO5D46C9AD71BC4FDD877EA97718D4BBE9" localSheetId="12" hidden="1">#REF!</definedName>
    <definedName name="BO5D46C9AD71BC4FDD877EA97718D4BBE9" hidden="1">#REF!</definedName>
    <definedName name="BO5D53DC92829E4BB3B851B388A11032F7" hidden="1">#REF!</definedName>
    <definedName name="BO5D5F2491E93B4AA3B9D27F259616BD98" localSheetId="0" hidden="1">#REF!</definedName>
    <definedName name="BO5D5F2491E93B4AA3B9D27F259616BD98" localSheetId="1" hidden="1">#REF!</definedName>
    <definedName name="BO5D5F2491E93B4AA3B9D27F259616BD98" localSheetId="12" hidden="1">#REF!</definedName>
    <definedName name="BO5D5F2491E93B4AA3B9D27F259616BD98" hidden="1">#REF!</definedName>
    <definedName name="BO5D8CD6A969174366A721D16A14A45C76" hidden="1">#REF!</definedName>
    <definedName name="BO5D8DDEA539B94BF8ADF2FE3FCCF8C381" hidden="1">#REF!</definedName>
    <definedName name="BO5D8F589A53DA42018080ED77A6B492DE" hidden="1">#REF!</definedName>
    <definedName name="BO5D9DFDE61A224480A6661F17796BBA5F" localSheetId="0" hidden="1">#REF!</definedName>
    <definedName name="BO5D9DFDE61A224480A6661F17796BBA5F" localSheetId="1" hidden="1">#REF!</definedName>
    <definedName name="BO5D9DFDE61A224480A6661F17796BBA5F" localSheetId="12" hidden="1">#REF!</definedName>
    <definedName name="BO5D9DFDE61A224480A6661F17796BBA5F" hidden="1">#REF!</definedName>
    <definedName name="BO5DA46E589A6F4C6C8DB03D492C1C2878" hidden="1">#REF!</definedName>
    <definedName name="BO5DAA29757857417FB43F3DD813DE0653" hidden="1">#REF!</definedName>
    <definedName name="BO5DBC1413A4EF4004B35971E058515E30" localSheetId="12" hidden="1">#REF!</definedName>
    <definedName name="BO5DBC1413A4EF4004B35971E058515E30" hidden="1">#REF!</definedName>
    <definedName name="BO5DCAB14EFA5C4FE3BFD9A86392942047" localSheetId="12" hidden="1">#REF!</definedName>
    <definedName name="BO5DCAB14EFA5C4FE3BFD9A86392942047" hidden="1">#REF!</definedName>
    <definedName name="BO5DE7BFB8DA2247CA88F53F0852D0D978" hidden="1">#REF!</definedName>
    <definedName name="BO5DFCB56992D44322ADC1421A3B901C42" localSheetId="12" hidden="1">#REF!</definedName>
    <definedName name="BO5DFCB56992D44322ADC1421A3B901C42" hidden="1">#REF!</definedName>
    <definedName name="BO5DFF17F65E144CB0837C415C67612916" localSheetId="12" hidden="1">#REF!</definedName>
    <definedName name="BO5DFF17F65E144CB0837C415C67612916" hidden="1">#REF!</definedName>
    <definedName name="BO5E15162F9C004ABAA5599FEAD7B0B618" localSheetId="12" hidden="1">#REF!</definedName>
    <definedName name="BO5E15162F9C004ABAA5599FEAD7B0B618" hidden="1">#REF!</definedName>
    <definedName name="BO5E3521EC573C4D1095E01CA58AD9FF10" hidden="1">#REF!</definedName>
    <definedName name="BO5E3AEC809E10421B846FB0743CBC6A3D" localSheetId="0" hidden="1">#REF!</definedName>
    <definedName name="BO5E3AEC809E10421B846FB0743CBC6A3D" localSheetId="1" hidden="1">#REF!</definedName>
    <definedName name="BO5E3AEC809E10421B846FB0743CBC6A3D" localSheetId="12" hidden="1">#REF!</definedName>
    <definedName name="BO5E3AEC809E10421B846FB0743CBC6A3D" hidden="1">#REF!</definedName>
    <definedName name="BO5E3D11B36BB24ABE9E39A8B7C3313197" localSheetId="0" hidden="1">#REF!</definedName>
    <definedName name="BO5E3D11B36BB24ABE9E39A8B7C3313197" localSheetId="1" hidden="1">#REF!</definedName>
    <definedName name="BO5E3D11B36BB24ABE9E39A8B7C3313197" localSheetId="12" hidden="1">#REF!</definedName>
    <definedName name="BO5E3D11B36BB24ABE9E39A8B7C3313197" hidden="1">#REF!</definedName>
    <definedName name="BO5E4EFB78D6D043F8BD8B4785CD5E7216" hidden="1">#REF!</definedName>
    <definedName name="BO5E543CAB34A54B94A48D330415EE4DD1" localSheetId="0" hidden="1">#REF!</definedName>
    <definedName name="BO5E543CAB34A54B94A48D330415EE4DD1" localSheetId="1" hidden="1">#REF!</definedName>
    <definedName name="BO5E543CAB34A54B94A48D330415EE4DD1" localSheetId="12" hidden="1">#REF!</definedName>
    <definedName name="BO5E543CAB34A54B94A48D330415EE4DD1" hidden="1">#REF!</definedName>
    <definedName name="BO5E6433AEBB09449AAB690755E35CE034" localSheetId="0" hidden="1">#REF!</definedName>
    <definedName name="BO5E6433AEBB09449AAB690755E35CE034" localSheetId="1" hidden="1">#REF!</definedName>
    <definedName name="BO5E6433AEBB09449AAB690755E35CE034" localSheetId="12" hidden="1">#REF!</definedName>
    <definedName name="BO5E6433AEBB09449AAB690755E35CE034" hidden="1">#REF!</definedName>
    <definedName name="BO5E6F18A1750D4760B7498A21B6D88CA2" localSheetId="0" hidden="1">#REF!</definedName>
    <definedName name="BO5E6F18A1750D4760B7498A21B6D88CA2" localSheetId="1" hidden="1">#REF!</definedName>
    <definedName name="BO5E6F18A1750D4760B7498A21B6D88CA2" localSheetId="12" hidden="1">#REF!</definedName>
    <definedName name="BO5E6F18A1750D4760B7498A21B6D88CA2" hidden="1">#REF!</definedName>
    <definedName name="BO5E987388D63B47DD9549162B619084F7" hidden="1">#REF!</definedName>
    <definedName name="BO5E9EAF32C3934102B559632956743BBB" hidden="1">#REF!</definedName>
    <definedName name="BO5EABBF3BF19F4A4A85944C3DAEA4DB28" localSheetId="0" hidden="1">#REF!</definedName>
    <definedName name="BO5EABBF3BF19F4A4A85944C3DAEA4DB28" localSheetId="1" hidden="1">#REF!</definedName>
    <definedName name="BO5EABBF3BF19F4A4A85944C3DAEA4DB28" localSheetId="12" hidden="1">#REF!</definedName>
    <definedName name="BO5EABBF3BF19F4A4A85944C3DAEA4DB28" hidden="1">#REF!</definedName>
    <definedName name="BO5EB0027199674D819EBA32CE0557D9DA" localSheetId="0" hidden="1">#REF!</definedName>
    <definedName name="BO5EB0027199674D819EBA32CE0557D9DA" localSheetId="1" hidden="1">#REF!</definedName>
    <definedName name="BO5EB0027199674D819EBA32CE0557D9DA" localSheetId="12" hidden="1">#REF!</definedName>
    <definedName name="BO5EB0027199674D819EBA32CE0557D9DA" hidden="1">#REF!</definedName>
    <definedName name="BO5EB3A4D52BE74C6EAB70B27B3AF53D6A" localSheetId="12" hidden="1">#REF!</definedName>
    <definedName name="BO5EB3A4D52BE74C6EAB70B27B3AF53D6A" hidden="1">#REF!</definedName>
    <definedName name="BO5EB64E23C1AF448B84C2883AC71C22E3" localSheetId="12" hidden="1">#REF!</definedName>
    <definedName name="BO5EB64E23C1AF448B84C2883AC71C22E3" hidden="1">#REF!</definedName>
    <definedName name="BO5EBBE63C669F462BAFB60AE49A5A162A" localSheetId="12" hidden="1">#REF!</definedName>
    <definedName name="BO5EBBE63C669F462BAFB60AE49A5A162A" hidden="1">#REF!</definedName>
    <definedName name="BO5ECC2535998F4014B54D2B6BC3C72E48" hidden="1">#REF!</definedName>
    <definedName name="BO5ED9A67CB86A47D68BB8537766EF330A" localSheetId="12" hidden="1">#REF!</definedName>
    <definedName name="BO5ED9A67CB86A47D68BB8537766EF330A" hidden="1">#REF!</definedName>
    <definedName name="BO5EE24DD3075F4792AE64061541B4A691" hidden="1">#REF!</definedName>
    <definedName name="BO5EFD84FDD9014E5C905F42675B5FBB6D" localSheetId="12" hidden="1">#REF!</definedName>
    <definedName name="BO5EFD84FDD9014E5C905F42675B5FBB6D" hidden="1">#REF!</definedName>
    <definedName name="BO5EFF581C31E94D0B9DC78606248B24D7" localSheetId="12" hidden="1">#REF!</definedName>
    <definedName name="BO5EFF581C31E94D0B9DC78606248B24D7" hidden="1">#REF!</definedName>
    <definedName name="BO5F0E4A5C4627496F99950E09FB952717" localSheetId="12" hidden="1">#REF!</definedName>
    <definedName name="BO5F0E4A5C4627496F99950E09FB952717" hidden="1">#REF!</definedName>
    <definedName name="BO5F169185BC3A43F783223A4E39E97CA7" localSheetId="12" hidden="1">#REF!</definedName>
    <definedName name="BO5F169185BC3A43F783223A4E39E97CA7" hidden="1">#REF!</definedName>
    <definedName name="BO5F183ECE0B6F4CD582CE8D75DE8E61A1" localSheetId="12" hidden="1">#REF!</definedName>
    <definedName name="BO5F183ECE0B6F4CD582CE8D75DE8E61A1" hidden="1">#REF!</definedName>
    <definedName name="BO5F3A3B097B6E405593E1AEEA4240D978" localSheetId="12" hidden="1">#REF!</definedName>
    <definedName name="BO5F3A3B097B6E405593E1AEEA4240D978" hidden="1">#REF!</definedName>
    <definedName name="BO5F459209386748FDB50D8C98E6A67013" localSheetId="12" hidden="1">#REF!</definedName>
    <definedName name="BO5F459209386748FDB50D8C98E6A67013" hidden="1">#REF!</definedName>
    <definedName name="BO5F4CD9BE29494CD380952D53C530DBA2" hidden="1">#REF!</definedName>
    <definedName name="BO5F4D61EC1AC0466F99DDD0262E888D3D" localSheetId="12" hidden="1">#REF!</definedName>
    <definedName name="BO5F4D61EC1AC0466F99DDD0262E888D3D" hidden="1">#REF!</definedName>
    <definedName name="BO5F6BA2DEE1744AF1A2DC4DBE6AB563FB" hidden="1">#REF!</definedName>
    <definedName name="BO5F7BA0B96A7C4F7A90ACFCB804B8F5F2" localSheetId="12" hidden="1">#REF!</definedName>
    <definedName name="BO5F7BA0B96A7C4F7A90ACFCB804B8F5F2" hidden="1">#REF!</definedName>
    <definedName name="BO5F905E63F3BB424BB231F0911BD9D24C" localSheetId="0" hidden="1">#REF!</definedName>
    <definedName name="BO5F905E63F3BB424BB231F0911BD9D24C" localSheetId="1" hidden="1">#REF!</definedName>
    <definedName name="BO5F905E63F3BB424BB231F0911BD9D24C" localSheetId="12" hidden="1">#REF!</definedName>
    <definedName name="BO5F905E63F3BB424BB231F0911BD9D24C" hidden="1">#REF!</definedName>
    <definedName name="BO5F92419A2B2042A88CF6F07560803C22" localSheetId="12" hidden="1">#REF!</definedName>
    <definedName name="BO5F92419A2B2042A88CF6F07560803C22" hidden="1">#REF!</definedName>
    <definedName name="BO5F999F7554654FB78B1725F023976533" hidden="1">#REF!</definedName>
    <definedName name="BO5FA9FE156258454F97E163543A3F3899" localSheetId="0" hidden="1">#REF!</definedName>
    <definedName name="BO5FA9FE156258454F97E163543A3F3899" localSheetId="1" hidden="1">#REF!</definedName>
    <definedName name="BO5FA9FE156258454F97E163543A3F3899" localSheetId="12" hidden="1">#REF!</definedName>
    <definedName name="BO5FA9FE156258454F97E163543A3F3899" hidden="1">#REF!</definedName>
    <definedName name="BO5FB0F31CE83C4F349F5236A7AD7A1C53" hidden="1">#REF!</definedName>
    <definedName name="BO5FBA6BD6E8024E6389A93B0AA2ACCA5B" hidden="1">#REF!</definedName>
    <definedName name="BO5FC59423E6644D09A05577F2F26A0D55" hidden="1">#REF!</definedName>
    <definedName name="BO5FC82D2B3FCB499BAA5955760CB32BD2" localSheetId="12" hidden="1">#REF!</definedName>
    <definedName name="BO5FC82D2B3FCB499BAA5955760CB32BD2" hidden="1">#REF!</definedName>
    <definedName name="BO5FC8C193100E40F8BC9B627DDDA066DF" hidden="1">#REF!</definedName>
    <definedName name="BO5FD18E77AE8647D2B1214CC539C6DD9C" localSheetId="0" hidden="1">#REF!</definedName>
    <definedName name="BO5FD18E77AE8647D2B1214CC539C6DD9C" localSheetId="1" hidden="1">#REF!</definedName>
    <definedName name="BO5FD18E77AE8647D2B1214CC539C6DD9C" localSheetId="12" hidden="1">#REF!</definedName>
    <definedName name="BO5FD18E77AE8647D2B1214CC539C6DD9C" hidden="1">#REF!</definedName>
    <definedName name="BO5FDF2F8A77E547E79687E3F84EAA65E9" hidden="1">#REF!</definedName>
    <definedName name="BO5FDF8E481C454A13ACB9B762A5157BFA" hidden="1">#REF!</definedName>
    <definedName name="BO5FE351D30E804EB8A5BBFD3F645D8143" hidden="1">#REF!</definedName>
    <definedName name="BO5FF99CFB143E400A866224CA1BBC6242" hidden="1">#REF!</definedName>
    <definedName name="BO600F54E397614713BEE3F62A5C4E08B2" hidden="1">#REF!</definedName>
    <definedName name="BO603BD3EE00A0424498DAF2F7E091225B" localSheetId="0" hidden="1">#REF!</definedName>
    <definedName name="BO603BD3EE00A0424498DAF2F7E091225B" localSheetId="1" hidden="1">#REF!</definedName>
    <definedName name="BO603BD3EE00A0424498DAF2F7E091225B" localSheetId="12" hidden="1">#REF!</definedName>
    <definedName name="BO603BD3EE00A0424498DAF2F7E091225B" hidden="1">#REF!</definedName>
    <definedName name="BO604736B173DB48DA8E4B59C73C561390" localSheetId="0" hidden="1">#REF!</definedName>
    <definedName name="BO604736B173DB48DA8E4B59C73C561390" localSheetId="1" hidden="1">#REF!</definedName>
    <definedName name="BO604736B173DB48DA8E4B59C73C561390" localSheetId="12" hidden="1">#REF!</definedName>
    <definedName name="BO604736B173DB48DA8E4B59C73C561390" hidden="1">#REF!</definedName>
    <definedName name="BO60496C515CE8453080E955E01CE46F24" localSheetId="12" hidden="1">#REF!</definedName>
    <definedName name="BO60496C515CE8453080E955E01CE46F24" hidden="1">#REF!</definedName>
    <definedName name="BO604C0B294184428DB9B66E0FCEDFD21D" localSheetId="12" hidden="1">#REF!</definedName>
    <definedName name="BO604C0B294184428DB9B66E0FCEDFD21D" hidden="1">#REF!</definedName>
    <definedName name="BO60690B06BA2D4FC3B273607D5109FA73" hidden="1">#REF!</definedName>
    <definedName name="BO606A959C28714F2DAEC588E014AEAB7E" hidden="1">#REF!</definedName>
    <definedName name="BO6070DE28BB4644D28CE73DFC17FD800D" hidden="1">#REF!</definedName>
    <definedName name="BO607D9A60550B4FA7A677D228FC06A7CB" localSheetId="12" hidden="1">#REF!</definedName>
    <definedName name="BO607D9A60550B4FA7A677D228FC06A7CB" hidden="1">#REF!</definedName>
    <definedName name="BO6084E8173B2D4E35A087C3F78A650D59" hidden="1">#REF!</definedName>
    <definedName name="BO60ACD47DE3334CBEB0CF8D48699D41E9" hidden="1">#REF!</definedName>
    <definedName name="BO60BD75B8DBEA4387803CB4AFC1DE479F" localSheetId="12" hidden="1">#REF!</definedName>
    <definedName name="BO60BD75B8DBEA4387803CB4AFC1DE479F" hidden="1">#REF!</definedName>
    <definedName name="BO60E65E92B8684B449A67B00A499AB712" hidden="1">#REF!</definedName>
    <definedName name="BO611D13C989224B55A0AF3A1DA5167095" hidden="1">#REF!</definedName>
    <definedName name="BO613F759C26A74335BB3EF9023610D70E" localSheetId="0" hidden="1">#REF!</definedName>
    <definedName name="BO613F759C26A74335BB3EF9023610D70E" localSheetId="1" hidden="1">#REF!</definedName>
    <definedName name="BO613F759C26A74335BB3EF9023610D70E" localSheetId="12" hidden="1">#REF!</definedName>
    <definedName name="BO613F759C26A74335BB3EF9023610D70E" hidden="1">#REF!</definedName>
    <definedName name="BO615909B743C44F0A96BD891389726A2E" localSheetId="12" hidden="1">#REF!</definedName>
    <definedName name="BO615909B743C44F0A96BD891389726A2E" hidden="1">#REF!</definedName>
    <definedName name="BO615D15D8CAE34558B13E3F0CC5844365" localSheetId="0" hidden="1">#REF!</definedName>
    <definedName name="BO615D15D8CAE34558B13E3F0CC5844365" localSheetId="1" hidden="1">#REF!</definedName>
    <definedName name="BO615D15D8CAE34558B13E3F0CC5844365" localSheetId="12" hidden="1">#REF!</definedName>
    <definedName name="BO615D15D8CAE34558B13E3F0CC5844365" hidden="1">#REF!</definedName>
    <definedName name="BO615E4CFF6FF24456B6A15408BA0D9B76" hidden="1">#REF!</definedName>
    <definedName name="BO616BD729B62B4825946A716B2C525B15" localSheetId="0" hidden="1">#REF!</definedName>
    <definedName name="BO616BD729B62B4825946A716B2C525B15" localSheetId="1" hidden="1">#REF!</definedName>
    <definedName name="BO616BD729B62B4825946A716B2C525B15" localSheetId="12" hidden="1">#REF!</definedName>
    <definedName name="BO616BD729B62B4825946A716B2C525B15" hidden="1">#REF!</definedName>
    <definedName name="BO616DE8E79C5040E298F97684B931231A" hidden="1">#REF!</definedName>
    <definedName name="BO61724CCC0F794E86A985D3AADDC1FA83" localSheetId="0" hidden="1">#REF!</definedName>
    <definedName name="BO61724CCC0F794E86A985D3AADDC1FA83" localSheetId="1" hidden="1">#REF!</definedName>
    <definedName name="BO61724CCC0F794E86A985D3AADDC1FA83" localSheetId="12" hidden="1">#REF!</definedName>
    <definedName name="BO61724CCC0F794E86A985D3AADDC1FA83" hidden="1">#REF!</definedName>
    <definedName name="BO617494DDEDE24BE9B3FA2D5E1CC6872A" localSheetId="12" hidden="1">#REF!</definedName>
    <definedName name="BO617494DDEDE24BE9B3FA2D5E1CC6872A" hidden="1">#REF!</definedName>
    <definedName name="BO6176C8ADB7DA45CAB2379E250E1F35F3" localSheetId="12" hidden="1">#REF!</definedName>
    <definedName name="BO6176C8ADB7DA45CAB2379E250E1F35F3" hidden="1">#REF!</definedName>
    <definedName name="BO618C10BE0BB3499B8FDADB407ACB1D57" hidden="1">#REF!</definedName>
    <definedName name="BO61939F664A7B4148A014D08C0F83009E" localSheetId="0" hidden="1">#REF!</definedName>
    <definedName name="BO61939F664A7B4148A014D08C0F83009E" localSheetId="1" hidden="1">#REF!</definedName>
    <definedName name="BO61939F664A7B4148A014D08C0F83009E" localSheetId="12" hidden="1">#REF!</definedName>
    <definedName name="BO61939F664A7B4148A014D08C0F83009E" hidden="1">#REF!</definedName>
    <definedName name="BO619CB18B8DA24CC9AA61D02FC231E39C" hidden="1">#REF!</definedName>
    <definedName name="BO61B828EEB9754A03997662A14AC12055" hidden="1">#REF!</definedName>
    <definedName name="BO61BF0D9724194D4B90626961658132AD" localSheetId="0" hidden="1">#REF!</definedName>
    <definedName name="BO61BF0D9724194D4B90626961658132AD" localSheetId="1" hidden="1">#REF!</definedName>
    <definedName name="BO61BF0D9724194D4B90626961658132AD" localSheetId="12" hidden="1">#REF!</definedName>
    <definedName name="BO61BF0D9724194D4B90626961658132AD" hidden="1">#REF!</definedName>
    <definedName name="BO61C4C9B3A4784662A302783044378B55" localSheetId="0" hidden="1">#REF!</definedName>
    <definedName name="BO61C4C9B3A4784662A302783044378B55" localSheetId="1" hidden="1">#REF!</definedName>
    <definedName name="BO61C4C9B3A4784662A302783044378B55" localSheetId="12" hidden="1">#REF!</definedName>
    <definedName name="BO61C4C9B3A4784662A302783044378B55" hidden="1">#REF!</definedName>
    <definedName name="BO621C36DB681340B7BD878FA247E58938" hidden="1">#REF!</definedName>
    <definedName name="BO6236A60D4B464EC6987D2DC453EEDD17" localSheetId="12" hidden="1">#REF!</definedName>
    <definedName name="BO6236A60D4B464EC6987D2DC453EEDD17" hidden="1">#REF!</definedName>
    <definedName name="BO6255D22CCF4A48E2927E16A99513F380" localSheetId="12" hidden="1">#REF!</definedName>
    <definedName name="BO6255D22CCF4A48E2927E16A99513F380" hidden="1">#REF!</definedName>
    <definedName name="BO6259BB8601F74518B211D5FED555AD9C" localSheetId="12" hidden="1">#REF!</definedName>
    <definedName name="BO6259BB8601F74518B211D5FED555AD9C" hidden="1">#REF!</definedName>
    <definedName name="BO625E9C7377164C3EB7B70D9236FBD8A0" hidden="1">#REF!</definedName>
    <definedName name="BO62709EA163854F29A7B9CCE8A1EFA75D" hidden="1">#REF!</definedName>
    <definedName name="BO627607EF9B44464A878AD3A742DE38FE" localSheetId="12" hidden="1">#REF!</definedName>
    <definedName name="BO627607EF9B44464A878AD3A742DE38FE" hidden="1">#REF!</definedName>
    <definedName name="BO6279D5DC0FE34C5EBAB97B5AA7532D48" hidden="1">#REF!</definedName>
    <definedName name="BO627C340A60A343CFA3D66ED18F22CDAB" hidden="1">#REF!</definedName>
    <definedName name="BO6281174E8A3C4BAABC1FDD976EFB8A21" hidden="1">#REF!</definedName>
    <definedName name="BO62A1E4942FED470D874ED59DCC2A4AA5" localSheetId="12" hidden="1">#REF!</definedName>
    <definedName name="BO62A1E4942FED470D874ED59DCC2A4AA5" hidden="1">#REF!</definedName>
    <definedName name="BO62A400A078E0451CB6563EF81DF7EB35" localSheetId="12" hidden="1">#REF!</definedName>
    <definedName name="BO62A400A078E0451CB6563EF81DF7EB35" hidden="1">#REF!</definedName>
    <definedName name="BO62C3A62D73D544798477143C570BB94C" hidden="1">#REF!</definedName>
    <definedName name="BO62C87419694C44B78FBEA351EB0AA358" hidden="1">#REF!</definedName>
    <definedName name="BO62D36540D0034AA48DE063297A413BDD" localSheetId="12" hidden="1">#REF!</definedName>
    <definedName name="BO62D36540D0034AA48DE063297A413BDD" hidden="1">#REF!</definedName>
    <definedName name="BO62E9E5A3CFEE4537B18132A4636405C6" hidden="1">#REF!</definedName>
    <definedName name="BO62EA898CF22D44DF8EF3BDDF92CB0D5D" localSheetId="12" hidden="1">#REF!</definedName>
    <definedName name="BO62EA898CF22D44DF8EF3BDDF92CB0D5D" hidden="1">#REF!</definedName>
    <definedName name="BO62F1D3C327D74D10BB4CBC700956417D" hidden="1">#REF!</definedName>
    <definedName name="BO62FB596520A9413EB3511352F520B1BE" hidden="1">#REF!</definedName>
    <definedName name="BO632DFF1320444CAC9F1D15C603120C89" hidden="1">#REF!</definedName>
    <definedName name="BO632F30B76259416E8B4AABED4E04E9C1" localSheetId="12" hidden="1">#REF!</definedName>
    <definedName name="BO632F30B76259416E8B4AABED4E04E9C1" hidden="1">#REF!</definedName>
    <definedName name="BO63342495192B4BB3926FE91DBC7CDF80" localSheetId="12" hidden="1">#REF!</definedName>
    <definedName name="BO63342495192B4BB3926FE91DBC7CDF80" hidden="1">#REF!</definedName>
    <definedName name="BO6343DE6C7B704817A0546885E051A1D6" localSheetId="12" hidden="1">#REF!</definedName>
    <definedName name="BO6343DE6C7B704817A0546885E051A1D6" hidden="1">#REF!</definedName>
    <definedName name="BO634873F74EAC469682BBECE9867D6B58" localSheetId="12" hidden="1">#REF!</definedName>
    <definedName name="BO634873F74EAC469682BBECE9867D6B58" hidden="1">#REF!</definedName>
    <definedName name="BO63594AD2F89C441C93AEE7BA06352B19" localSheetId="12" hidden="1">#REF!</definedName>
    <definedName name="BO63594AD2F89C441C93AEE7BA06352B19" hidden="1">#REF!</definedName>
    <definedName name="BO636255F5B39145ACA1FE181B679FF5F4" hidden="1">#REF!</definedName>
    <definedName name="BO6381051203C045D0AEB800BAFA8A135F" hidden="1">#REF!</definedName>
    <definedName name="BO63A5C79CE7C34139B49BE467539FA87F" hidden="1">#REF!</definedName>
    <definedName name="BO63D552482BAF4546BC5CB730EBE6FD91" hidden="1">#REF!</definedName>
    <definedName name="BO63E38032E3F644E4BB42E4B51865F168" localSheetId="12" hidden="1">#REF!</definedName>
    <definedName name="BO63E38032E3F644E4BB42E4B51865F168" hidden="1">#REF!</definedName>
    <definedName name="BO63EA90CDEA784E94B8AFC4EC8E6D4E1D" localSheetId="12" hidden="1">#REF!</definedName>
    <definedName name="BO63EA90CDEA784E94B8AFC4EC8E6D4E1D" hidden="1">#REF!</definedName>
    <definedName name="BO63EB694AE718408AAD85F588618E2E06" localSheetId="12" hidden="1">#REF!</definedName>
    <definedName name="BO63EB694AE718408AAD85F588618E2E06" hidden="1">#REF!</definedName>
    <definedName name="BO63ED429219D8463DABEF3E421AFA5D2E" localSheetId="12" hidden="1">#REF!</definedName>
    <definedName name="BO63ED429219D8463DABEF3E421AFA5D2E" hidden="1">#REF!</definedName>
    <definedName name="BO6411FC75981E4DC0B09655907D7CA477" hidden="1">#REF!</definedName>
    <definedName name="BO64159BC2B6EB41A7AEDE3EC6A5A731B5" localSheetId="12" hidden="1">#REF!</definedName>
    <definedName name="BO64159BC2B6EB41A7AEDE3EC6A5A731B5" hidden="1">#REF!</definedName>
    <definedName name="BO6423233F3D194C0D8979ED4AE7B7CDB9" localSheetId="12" hidden="1">#REF!</definedName>
    <definedName name="BO6423233F3D194C0D8979ED4AE7B7CDB9" hidden="1">#REF!</definedName>
    <definedName name="BO6423CEBDDD0A412CBBFAAB3898A9206F" localSheetId="12" hidden="1">#REF!</definedName>
    <definedName name="BO6423CEBDDD0A412CBBFAAB3898A9206F" hidden="1">#REF!</definedName>
    <definedName name="BO6432D82A7F18425BBB54846393D2B2B6" localSheetId="12" hidden="1">#REF!</definedName>
    <definedName name="BO6432D82A7F18425BBB54846393D2B2B6" hidden="1">#REF!</definedName>
    <definedName name="BO6433583BE03A4C8795312841BAC5EF1E" localSheetId="12" hidden="1">#REF!</definedName>
    <definedName name="BO6433583BE03A4C8795312841BAC5EF1E" hidden="1">#REF!</definedName>
    <definedName name="BO643487FBABFD47D1B9671E6FF468E5ED" localSheetId="12" hidden="1">#REF!</definedName>
    <definedName name="BO643487FBABFD47D1B9671E6FF468E5ED" hidden="1">#REF!</definedName>
    <definedName name="BO6439C973EC234BA5ACB68AB3BE50D62B" localSheetId="12" hidden="1">#REF!</definedName>
    <definedName name="BO6439C973EC234BA5ACB68AB3BE50D62B" hidden="1">#REF!</definedName>
    <definedName name="BO645E3A0AD04E4BA2BD89519BB941D318" hidden="1">#REF!</definedName>
    <definedName name="BO645EE44B4E7D4700B1DFD7503111F62B" localSheetId="12" hidden="1">#REF!</definedName>
    <definedName name="BO645EE44B4E7D4700B1DFD7503111F62B" hidden="1">#REF!</definedName>
    <definedName name="BO64606B68BF2F487AB9378AADB3D97375" hidden="1">#REF!</definedName>
    <definedName name="BO6462179A1619417A83A9792363E455E4" localSheetId="12" hidden="1">#REF!</definedName>
    <definedName name="BO6462179A1619417A83A9792363E455E4" hidden="1">#REF!</definedName>
    <definedName name="BO6463DB2388284AA895DD7500B09B93C0" hidden="1">#REF!</definedName>
    <definedName name="BO6469F20DC373405B993702B81D5913A5" localSheetId="12" hidden="1">#REF!</definedName>
    <definedName name="BO6469F20DC373405B993702B81D5913A5" hidden="1">#REF!</definedName>
    <definedName name="BO6483DEE8FC8B40C7B8F594FC1921C0AB" localSheetId="12" hidden="1">#REF!</definedName>
    <definedName name="BO6483DEE8FC8B40C7B8F594FC1921C0AB" hidden="1">#REF!</definedName>
    <definedName name="BO64850A1AB52248958D764563AF3B88F1" hidden="1">#REF!</definedName>
    <definedName name="BO64859DECF7D341928F046D284A3663C8" localSheetId="12" hidden="1">#REF!</definedName>
    <definedName name="BO64859DECF7D341928F046D284A3663C8" hidden="1">#REF!</definedName>
    <definedName name="BO64891934A661472996AF48149F2FA3CB" hidden="1">#REF!</definedName>
    <definedName name="BO6497356C7659467F83DE769F74DB2C5F" localSheetId="12" hidden="1">#REF!</definedName>
    <definedName name="BO6497356C7659467F83DE769F74DB2C5F" hidden="1">#REF!</definedName>
    <definedName name="BO649FFE5066254E14859C79638F81E31A" hidden="1">#REF!</definedName>
    <definedName name="BO64B9D18A339B4E82BEB117EFBA715E4B" localSheetId="12" hidden="1">#REF!</definedName>
    <definedName name="BO64B9D18A339B4E82BEB117EFBA715E4B" hidden="1">#REF!</definedName>
    <definedName name="BO64BA9EB027D44053B51402E27D984D43" hidden="1">#REF!</definedName>
    <definedName name="BO64CC6257C5BB4544B1EF1D944471BF05" hidden="1">#REF!</definedName>
    <definedName name="BO64DD43D1C5F943F18128ECE58B8A02BC" localSheetId="12" hidden="1">#REF!</definedName>
    <definedName name="BO64DD43D1C5F943F18128ECE58B8A02BC" hidden="1">#REF!</definedName>
    <definedName name="BO64EE1B3E2E524BC1931408F07E22E440" hidden="1">#REF!</definedName>
    <definedName name="BO64F2C7DDE0A34E8BB903ADDBBF23AFA9" localSheetId="12" hidden="1">#REF!</definedName>
    <definedName name="BO64F2C7DDE0A34E8BB903ADDBBF23AFA9" hidden="1">#REF!</definedName>
    <definedName name="BO6508BB2AD8E641B69C5D9B319D75ADB7" hidden="1">#REF!</definedName>
    <definedName name="BO650C13AE83C343EBACC8BB1D5111021D" localSheetId="12" hidden="1">#REF!</definedName>
    <definedName name="BO650C13AE83C343EBACC8BB1D5111021D" hidden="1">#REF!</definedName>
    <definedName name="BO6532AD466881482590E03ADF20DC051D" localSheetId="12" hidden="1">#REF!</definedName>
    <definedName name="BO6532AD466881482590E03ADF20DC051D" hidden="1">#REF!</definedName>
    <definedName name="BO6539F88810B44600B3CC44F202A3E9A1" hidden="1">#REF!</definedName>
    <definedName name="BO653AC79F78084F98BF30F3686F64DB4D" localSheetId="12" hidden="1">#REF!</definedName>
    <definedName name="BO653AC79F78084F98BF30F3686F64DB4D" hidden="1">#REF!</definedName>
    <definedName name="BO6544D5D30FE94C7893711F5903A3B5D9" localSheetId="12" hidden="1">#REF!</definedName>
    <definedName name="BO6544D5D30FE94C7893711F5903A3B5D9" hidden="1">#REF!</definedName>
    <definedName name="BO6575576B73CA4712BEFB29A3A9A228F9" localSheetId="12" hidden="1">#REF!</definedName>
    <definedName name="BO6575576B73CA4712BEFB29A3A9A228F9" hidden="1">#REF!</definedName>
    <definedName name="BO65A8281E60C44053BCA2C62905C7294C" localSheetId="12" hidden="1">#REF!</definedName>
    <definedName name="BO65A8281E60C44053BCA2C62905C7294C" hidden="1">#REF!</definedName>
    <definedName name="BO65AF0ADBEA604FABB6F823015E2A0312" localSheetId="0" hidden="1">#REF!</definedName>
    <definedName name="BO65AF0ADBEA604FABB6F823015E2A0312" localSheetId="1" hidden="1">#REF!</definedName>
    <definedName name="BO65AF0ADBEA604FABB6F823015E2A0312" localSheetId="12" hidden="1">#REF!</definedName>
    <definedName name="BO65AF0ADBEA604FABB6F823015E2A0312" hidden="1">#REF!</definedName>
    <definedName name="BO65B1FC7930AC4569A87D782EFEA863CD" hidden="1">#REF!</definedName>
    <definedName name="BO65BA49055D564A788303C1D5B6B70FAE" localSheetId="0" hidden="1">#REF!</definedName>
    <definedName name="BO65BA49055D564A788303C1D5B6B70FAE" localSheetId="1" hidden="1">#REF!</definedName>
    <definedName name="BO65BA49055D564A788303C1D5B6B70FAE" localSheetId="12" hidden="1">#REF!</definedName>
    <definedName name="BO65BA49055D564A788303C1D5B6B70FAE" hidden="1">#REF!</definedName>
    <definedName name="BO65C848D545844E74AEAC85B6656A7F71" hidden="1">#REF!</definedName>
    <definedName name="BO65D4C34990C749D99149EFB3442902EC" localSheetId="0" hidden="1">#REF!</definedName>
    <definedName name="BO65D4C34990C749D99149EFB3442902EC" localSheetId="1" hidden="1">#REF!</definedName>
    <definedName name="BO65D4C34990C749D99149EFB3442902EC" localSheetId="12" hidden="1">#REF!</definedName>
    <definedName name="BO65D4C34990C749D99149EFB3442902EC" hidden="1">#REF!</definedName>
    <definedName name="BO65D9F3B0FD514C85A62029A7AF689E83" localSheetId="12" hidden="1">#REF!</definedName>
    <definedName name="BO65D9F3B0FD514C85A62029A7AF689E83" hidden="1">#REF!</definedName>
    <definedName name="BO66029D8B1A41481A90060C3EA1F21888" localSheetId="12" hidden="1">#REF!</definedName>
    <definedName name="BO66029D8B1A41481A90060C3EA1F21888" hidden="1">#REF!</definedName>
    <definedName name="BO660F27E76F2743E0A9CA43DB71AE88AD" localSheetId="12" hidden="1">#REF!</definedName>
    <definedName name="BO660F27E76F2743E0A9CA43DB71AE88AD" hidden="1">#REF!</definedName>
    <definedName name="BO662440E41F1741A2A2721ECCCA48BE17" localSheetId="12" hidden="1">#REF!</definedName>
    <definedName name="BO662440E41F1741A2A2721ECCCA48BE17" hidden="1">#REF!</definedName>
    <definedName name="BO6627790CD7274958AD09391A717C7A39" localSheetId="0" hidden="1">#REF!</definedName>
    <definedName name="BO6627790CD7274958AD09391A717C7A39" localSheetId="1" hidden="1">#REF!</definedName>
    <definedName name="BO6627790CD7274958AD09391A717C7A39" localSheetId="12" hidden="1">#REF!</definedName>
    <definedName name="BO6627790CD7274958AD09391A717C7A39" hidden="1">#REF!</definedName>
    <definedName name="BO662B6CEAD0AF4B30B7CBEFE678A5085C" localSheetId="0" hidden="1">#REF!</definedName>
    <definedName name="BO662B6CEAD0AF4B30B7CBEFE678A5085C" localSheetId="1" hidden="1">#REF!</definedName>
    <definedName name="BO662B6CEAD0AF4B30B7CBEFE678A5085C" localSheetId="12" hidden="1">#REF!</definedName>
    <definedName name="BO662B6CEAD0AF4B30B7CBEFE678A5085C" hidden="1">#REF!</definedName>
    <definedName name="BO663F42AAAB2E4481BC57610860CD06FF" hidden="1">#REF!</definedName>
    <definedName name="BO664A2099EDCA4D7DBF42D984D09C77F0" localSheetId="0" hidden="1">#REF!</definedName>
    <definedName name="BO664A2099EDCA4D7DBF42D984D09C77F0" localSheetId="1" hidden="1">#REF!</definedName>
    <definedName name="BO664A2099EDCA4D7DBF42D984D09C77F0" localSheetId="12" hidden="1">#REF!</definedName>
    <definedName name="BO664A2099EDCA4D7DBF42D984D09C77F0" hidden="1">#REF!</definedName>
    <definedName name="BO664B4581B48F4D89A18D2147666EF6D7" hidden="1">#REF!</definedName>
    <definedName name="BO666B53C5597A48199D7B652E49ACE44D" localSheetId="12" hidden="1">#REF!</definedName>
    <definedName name="BO666B53C5597A48199D7B652E49ACE44D" hidden="1">#REF!</definedName>
    <definedName name="BO667A065EC72B4C18B71122F74A6AA78A" localSheetId="12" hidden="1">#REF!</definedName>
    <definedName name="BO667A065EC72B4C18B71122F74A6AA78A" hidden="1">#REF!</definedName>
    <definedName name="BO667B660A002E46F59446A55E83F3DD2A" hidden="1">#REF!</definedName>
    <definedName name="BO66986FCDE027458FA62A037F00F43F61" localSheetId="12" hidden="1">#REF!</definedName>
    <definedName name="BO66986FCDE027458FA62A037F00F43F61" hidden="1">#REF!</definedName>
    <definedName name="BO66A2EFF7776948BA9AA7A175301560AA" hidden="1">#REF!</definedName>
    <definedName name="BO66BA8761FCBD409AA9CB741F5346428E" hidden="1">#REF!</definedName>
    <definedName name="BO66BB94EBB1DA4F5B9588AE37EECDD337" localSheetId="12" hidden="1">#REF!</definedName>
    <definedName name="BO66BB94EBB1DA4F5B9588AE37EECDD337" hidden="1">#REF!</definedName>
    <definedName name="BO66CAA06315CE4A0D83632A168E695E98" localSheetId="12" hidden="1">#REF!</definedName>
    <definedName name="BO66CAA06315CE4A0D83632A168E695E98" hidden="1">#REF!</definedName>
    <definedName name="BO66D2B05D857142ADB41334DF2CA1C491" localSheetId="12" hidden="1">#REF!</definedName>
    <definedName name="BO66D2B05D857142ADB41334DF2CA1C491" hidden="1">#REF!</definedName>
    <definedName name="BO66E03743A4EE438F9AB7257C6CB4C2E7" hidden="1">#REF!</definedName>
    <definedName name="BO66E25294A0CA42FE928999169BC25F11" hidden="1">#REF!</definedName>
    <definedName name="BO66ED4AA2CC034116BDB91C024F555558" localSheetId="12" hidden="1">#REF!</definedName>
    <definedName name="BO66ED4AA2CC034116BDB91C024F555558" hidden="1">#REF!</definedName>
    <definedName name="BO66F41CB22A0E4A64B013AF3850EBED07" localSheetId="12" hidden="1">#REF!</definedName>
    <definedName name="BO66F41CB22A0E4A64B013AF3850EBED07" hidden="1">#REF!</definedName>
    <definedName name="BO670E0CA6E03A4A80B1636E22CFB5D3A8" localSheetId="12" hidden="1">#REF!</definedName>
    <definedName name="BO670E0CA6E03A4A80B1636E22CFB5D3A8" hidden="1">#REF!</definedName>
    <definedName name="BO67127D65C8B244B5BB412DE17003715D" localSheetId="12" hidden="1">#REF!</definedName>
    <definedName name="BO67127D65C8B244B5BB412DE17003715D" hidden="1">#REF!</definedName>
    <definedName name="BO671688DCDB4B483A894E29F6D231299E" localSheetId="12" hidden="1">#REF!</definedName>
    <definedName name="BO671688DCDB4B483A894E29F6D231299E" hidden="1">#REF!</definedName>
    <definedName name="BO671FC621F5464305BB220A1036FBD91D" hidden="1">#REF!</definedName>
    <definedName name="BO67235AAEA53943DA8E3A17FEA2A9CDE9" localSheetId="0" hidden="1">#REF!</definedName>
    <definedName name="BO67235AAEA53943DA8E3A17FEA2A9CDE9" localSheetId="1" hidden="1">#REF!</definedName>
    <definedName name="BO67235AAEA53943DA8E3A17FEA2A9CDE9" localSheetId="12" hidden="1">#REF!</definedName>
    <definedName name="BO67235AAEA53943DA8E3A17FEA2A9CDE9" hidden="1">#REF!</definedName>
    <definedName name="BO672A7578B531443F973979F5A0969D97" hidden="1">#REF!</definedName>
    <definedName name="BO672E8FDFBD36414597A72D4B7E94182B" localSheetId="0" hidden="1">#REF!</definedName>
    <definedName name="BO672E8FDFBD36414597A72D4B7E94182B" localSheetId="1" hidden="1">#REF!</definedName>
    <definedName name="BO672E8FDFBD36414597A72D4B7E94182B" localSheetId="12" hidden="1">#REF!</definedName>
    <definedName name="BO672E8FDFBD36414597A72D4B7E94182B" hidden="1">#REF!</definedName>
    <definedName name="BO673063B8FF87430BB9EDBF3A4E143F53" hidden="1">#REF!</definedName>
    <definedName name="BO6739F45E8554427FB54A8E466A8E249A" localSheetId="0" hidden="1">#REF!</definedName>
    <definedName name="BO6739F45E8554427FB54A8E466A8E249A" localSheetId="1" hidden="1">#REF!</definedName>
    <definedName name="BO6739F45E8554427FB54A8E466A8E249A" localSheetId="12" hidden="1">#REF!</definedName>
    <definedName name="BO6739F45E8554427FB54A8E466A8E249A" hidden="1">#REF!</definedName>
    <definedName name="BO673BB21E54314F00973589AC368E30B2" hidden="1">#REF!</definedName>
    <definedName name="BO673E6BEB2EE142289E3C30746E488B75" hidden="1">#REF!</definedName>
    <definedName name="BO6741355C0F014A508192A4CD03692F11" hidden="1">#REF!</definedName>
    <definedName name="BO6749F6A4197B4D6E9187ADBD4C6D3E9A" localSheetId="12" hidden="1">#REF!</definedName>
    <definedName name="BO6749F6A4197B4D6E9187ADBD4C6D3E9A" hidden="1">#REF!</definedName>
    <definedName name="BO67533EA6D04240D48B3A9395CDECDB8D" localSheetId="12" hidden="1">#REF!</definedName>
    <definedName name="BO67533EA6D04240D48B3A9395CDECDB8D" hidden="1">#REF!</definedName>
    <definedName name="BO675C8934274A466E92901183185078EA" hidden="1">#REF!</definedName>
    <definedName name="BO676E843689F14388A99B0E52C08F2CA0" hidden="1">#REF!</definedName>
    <definedName name="BO677D79CB5B4E450EB369C28034B70BE1" hidden="1">#REF!</definedName>
    <definedName name="BO679AB8A3716F4B5EBA114C65534C764C" hidden="1">#REF!</definedName>
    <definedName name="BO67B46DF4647042ADAA12A8F572440497" hidden="1">#REF!</definedName>
    <definedName name="BO67C9522D8D07468EBB50A8437EC99CF6" hidden="1">#REF!</definedName>
    <definedName name="BO67CEA359E9CE4C999392E4F16D5B712B" hidden="1">#REF!</definedName>
    <definedName name="BO67D49399466648019AA41AA9784A31C6" localSheetId="0" hidden="1">#REF!</definedName>
    <definedName name="BO67D49399466648019AA41AA9784A31C6" localSheetId="1" hidden="1">#REF!</definedName>
    <definedName name="BO67D49399466648019AA41AA9784A31C6" localSheetId="12" hidden="1">#REF!</definedName>
    <definedName name="BO67D49399466648019AA41AA9784A31C6" hidden="1">#REF!</definedName>
    <definedName name="BO67E874D176F9487AB65D8ED364F1979D" localSheetId="0" hidden="1">#REF!</definedName>
    <definedName name="BO67E874D176F9487AB65D8ED364F1979D" localSheetId="1" hidden="1">#REF!</definedName>
    <definedName name="BO67E874D176F9487AB65D8ED364F1979D" localSheetId="12" hidden="1">#REF!</definedName>
    <definedName name="BO67E874D176F9487AB65D8ED364F1979D" hidden="1">#REF!</definedName>
    <definedName name="BO680A36C2E43E4245934EE681ECC82FC1" localSheetId="0" hidden="1">#REF!</definedName>
    <definedName name="BO680A36C2E43E4245934EE681ECC82FC1" localSheetId="1" hidden="1">#REF!</definedName>
    <definedName name="BO680A36C2E43E4245934EE681ECC82FC1" localSheetId="12" hidden="1">#REF!</definedName>
    <definedName name="BO680A36C2E43E4245934EE681ECC82FC1" hidden="1">#REF!</definedName>
    <definedName name="BO68175D75669744F7AF9A63EEA9BB3D66" localSheetId="0" hidden="1">#REF!</definedName>
    <definedName name="BO68175D75669744F7AF9A63EEA9BB3D66" localSheetId="1" hidden="1">#REF!</definedName>
    <definedName name="BO68175D75669744F7AF9A63EEA9BB3D66" localSheetId="12" hidden="1">#REF!</definedName>
    <definedName name="BO68175D75669744F7AF9A63EEA9BB3D66" hidden="1">#REF!</definedName>
    <definedName name="BO682A4AEBA1664BAAADB94A3FAC074D26" localSheetId="0" hidden="1">#REF!</definedName>
    <definedName name="BO682A4AEBA1664BAAADB94A3FAC074D26" localSheetId="1" hidden="1">#REF!</definedName>
    <definedName name="BO682A4AEBA1664BAAADB94A3FAC074D26" localSheetId="12" hidden="1">#REF!</definedName>
    <definedName name="BO682A4AEBA1664BAAADB94A3FAC074D26" hidden="1">#REF!</definedName>
    <definedName name="BO684ADD0D089040709774B5CFD2C3443B" localSheetId="0" hidden="1">#REF!</definedName>
    <definedName name="BO684ADD0D089040709774B5CFD2C3443B" localSheetId="1" hidden="1">#REF!</definedName>
    <definedName name="BO684ADD0D089040709774B5CFD2C3443B" localSheetId="12" hidden="1">#REF!</definedName>
    <definedName name="BO684ADD0D089040709774B5CFD2C3443B" hidden="1">#REF!</definedName>
    <definedName name="BO686267FE2EE84D7281054756EF140D91" hidden="1">#REF!</definedName>
    <definedName name="BO6875B76CC8C447C0B62021C394829A61" localSheetId="12" hidden="1">#REF!</definedName>
    <definedName name="BO6875B76CC8C447C0B62021C394829A61" hidden="1">#REF!</definedName>
    <definedName name="BO6877ECFB96CD4021B816A19E43C7EA90" localSheetId="12" hidden="1">#REF!</definedName>
    <definedName name="BO6877ECFB96CD4021B816A19E43C7EA90" hidden="1">#REF!</definedName>
    <definedName name="BO6885C2074E0345E486028EA8690C5A58" localSheetId="12" hidden="1">#REF!</definedName>
    <definedName name="BO6885C2074E0345E486028EA8690C5A58" hidden="1">#REF!</definedName>
    <definedName name="BO688913F3AD24462DB5D92F928851154E" hidden="1">#REF!</definedName>
    <definedName name="BO68983402BEF841C6A14B8790F2BB14F3" localSheetId="12" hidden="1">#REF!</definedName>
    <definedName name="BO68983402BEF841C6A14B8790F2BB14F3" hidden="1">#REF!</definedName>
    <definedName name="BO68A52EDB58B047EBAB692AD4AD9092B4" localSheetId="12" hidden="1">#REF!</definedName>
    <definedName name="BO68A52EDB58B047EBAB692AD4AD9092B4" hidden="1">#REF!</definedName>
    <definedName name="BO68B5D0347A3B4C45B93128A49F2C24BC" localSheetId="12" hidden="1">#REF!</definedName>
    <definedName name="BO68B5D0347A3B4C45B93128A49F2C24BC" hidden="1">#REF!</definedName>
    <definedName name="BO68C53041BF4B4D679CDA7400750A51EB" hidden="1">#REF!</definedName>
    <definedName name="BO68CBB64A056C4E64BB288A7CB4A517C5" localSheetId="0" hidden="1">#REF!</definedName>
    <definedName name="BO68CBB64A056C4E64BB288A7CB4A517C5" localSheetId="1" hidden="1">#REF!</definedName>
    <definedName name="BO68CBB64A056C4E64BB288A7CB4A517C5" localSheetId="12" hidden="1">#REF!</definedName>
    <definedName name="BO68CBB64A056C4E64BB288A7CB4A517C5" hidden="1">#REF!</definedName>
    <definedName name="BO68D12A85E19F4B13A5B938E85DFDE2C3" localSheetId="0" hidden="1">#REF!</definedName>
    <definedName name="BO68D12A85E19F4B13A5B938E85DFDE2C3" localSheetId="1" hidden="1">#REF!</definedName>
    <definedName name="BO68D12A85E19F4B13A5B938E85DFDE2C3" localSheetId="12" hidden="1">#REF!</definedName>
    <definedName name="BO68D12A85E19F4B13A5B938E85DFDE2C3" hidden="1">#REF!</definedName>
    <definedName name="BO68D494F3DC4249C7A3C6B5F72B708493" hidden="1">#REF!</definedName>
    <definedName name="BO68DA9BD1E2964BE2A3F04AF59C32DBE5" hidden="1">#REF!</definedName>
    <definedName name="BO68E69B5C80AA460C8EB65FD70C065684" localSheetId="0" hidden="1">#REF!</definedName>
    <definedName name="BO68E69B5C80AA460C8EB65FD70C065684" localSheetId="1" hidden="1">#REF!</definedName>
    <definedName name="BO68E69B5C80AA460C8EB65FD70C065684" localSheetId="12" hidden="1">#REF!</definedName>
    <definedName name="BO68E69B5C80AA460C8EB65FD70C065684" hidden="1">#REF!</definedName>
    <definedName name="BO68F34104A81B4001B16F25117594BF83" hidden="1">#REF!</definedName>
    <definedName name="BO690095ECCDDA47759583E0F63E46CB8D" hidden="1">#REF!</definedName>
    <definedName name="BO690333D99E21475BA1F1C889808EFC50" hidden="1">#REF!</definedName>
    <definedName name="BO6918ADAA8D3B4DDAB0A5DA0166130D2D" localSheetId="12" hidden="1">#REF!</definedName>
    <definedName name="BO6918ADAA8D3B4DDAB0A5DA0166130D2D" hidden="1">#REF!</definedName>
    <definedName name="BO693117EFAD7746E0A2E0AED86126C5BC" localSheetId="12" hidden="1">#REF!</definedName>
    <definedName name="BO693117EFAD7746E0A2E0AED86126C5BC" hidden="1">#REF!</definedName>
    <definedName name="BO6932CE89466A4A42B78148CFA7240123" localSheetId="12" hidden="1">#REF!</definedName>
    <definedName name="BO6932CE89466A4A42B78148CFA7240123" hidden="1">#REF!</definedName>
    <definedName name="BO693FC971D6ED4A55A86888919A9DB0CF" localSheetId="12" hidden="1">#REF!</definedName>
    <definedName name="BO693FC971D6ED4A55A86888919A9DB0CF" hidden="1">#REF!</definedName>
    <definedName name="BO696156486CFD4840B0BCEC1EFF93B48D" localSheetId="12" hidden="1">#REF!</definedName>
    <definedName name="BO696156486CFD4840B0BCEC1EFF93B48D" hidden="1">#REF!</definedName>
    <definedName name="BO698D432785E141D3900FB94F366D3A63" hidden="1">#REF!</definedName>
    <definedName name="BO69AA4ECF12B044EEAFD9A73AA05E9DD3" localSheetId="12" hidden="1">#REF!</definedName>
    <definedName name="BO69AA4ECF12B044EEAFD9A73AA05E9DD3" hidden="1">#REF!</definedName>
    <definedName name="BO69B6C97168F643EBAEAF15C4252B386D" localSheetId="12" hidden="1">#REF!</definedName>
    <definedName name="BO69B6C97168F643EBAEAF15C4252B386D" hidden="1">#REF!</definedName>
    <definedName name="BO69BB0513E70142D1A0A910E1E9902F95" localSheetId="12" hidden="1">#REF!</definedName>
    <definedName name="BO69BB0513E70142D1A0A910E1E9902F95" hidden="1">#REF!</definedName>
    <definedName name="BO69BDD9E0EAF141A0AE757EC95ED2148A" localSheetId="12" hidden="1">#REF!</definedName>
    <definedName name="BO69BDD9E0EAF141A0AE757EC95ED2148A" hidden="1">#REF!</definedName>
    <definedName name="BO69C5B13FC2FF4218B0BC1C23456D8181" hidden="1">#REF!</definedName>
    <definedName name="BO69C80D35123349E5BF90B92945C649EC" localSheetId="12" hidden="1">#REF!</definedName>
    <definedName name="BO69C80D35123349E5BF90B92945C649EC" hidden="1">#REF!</definedName>
    <definedName name="BO69CD81248F9B4AA3802DF8219F9F278E" localSheetId="12" hidden="1">#REF!</definedName>
    <definedName name="BO69CD81248F9B4AA3802DF8219F9F278E" hidden="1">#REF!</definedName>
    <definedName name="BO69D2D572C628441A9870809362A4640F" localSheetId="12" hidden="1">#REF!</definedName>
    <definedName name="BO69D2D572C628441A9870809362A4640F" hidden="1">#REF!</definedName>
    <definedName name="BO69D9A3CA1E984FD0BE77F559C481649E" hidden="1">#REF!</definedName>
    <definedName name="BO69E3955CB2274252BFEEB4D5CEFF48BD" localSheetId="12" hidden="1">#REF!</definedName>
    <definedName name="BO69E3955CB2274252BFEEB4D5CEFF48BD" hidden="1">#REF!</definedName>
    <definedName name="BO69EFFF11C1D64A69977193D988175ABD" localSheetId="12" hidden="1">#REF!</definedName>
    <definedName name="BO69EFFF11C1D64A69977193D988175ABD" hidden="1">#REF!</definedName>
    <definedName name="BO69F6A0B841EB4905AA96A37B690FED7C" hidden="1">#REF!</definedName>
    <definedName name="BO69FC4A14559D4FC7A82396779DCCF87F" localSheetId="12" hidden="1">#REF!</definedName>
    <definedName name="BO69FC4A14559D4FC7A82396779DCCF87F" hidden="1">#REF!</definedName>
    <definedName name="BO6A0F97D1C1E44CB5AF6CF13D3CFF16C9" localSheetId="12" hidden="1">#REF!</definedName>
    <definedName name="BO6A0F97D1C1E44CB5AF6CF13D3CFF16C9" hidden="1">#REF!</definedName>
    <definedName name="BO6A1828A3B89B4F16A5CD51EC593037F8" hidden="1">#REF!</definedName>
    <definedName name="BO6A37866A83634F9E95613C4072888AD6" hidden="1">#REF!</definedName>
    <definedName name="BO6A3DDA6506544E82B855C0D104B49B31" localSheetId="12" hidden="1">#REF!</definedName>
    <definedName name="BO6A3DDA6506544E82B855C0D104B49B31" hidden="1">#REF!</definedName>
    <definedName name="BO6A5FD84F6F2D4ACA986DAF8954370CFC" localSheetId="12" hidden="1">#REF!</definedName>
    <definedName name="BO6A5FD84F6F2D4ACA986DAF8954370CFC" hidden="1">#REF!</definedName>
    <definedName name="BO6A6A105B80F247498AEB7B7C2424902B" localSheetId="12" hidden="1">#REF!</definedName>
    <definedName name="BO6A6A105B80F247498AEB7B7C2424902B" hidden="1">#REF!</definedName>
    <definedName name="BO6A75FD17C5F84A5B895D0872AAC774EA" localSheetId="12" hidden="1">#REF!</definedName>
    <definedName name="BO6A75FD17C5F84A5B895D0872AAC774EA" hidden="1">#REF!</definedName>
    <definedName name="BO6A8D4384F4F04AB68C360BC19A8E888B" hidden="1">#REF!</definedName>
    <definedName name="BO6A8F74DF85B74789BF09E157CAC29EA7" hidden="1">#REF!</definedName>
    <definedName name="BO6A98F138473F4322B0D217EE73407139" hidden="1">#REF!</definedName>
    <definedName name="BO6AB88B5E27914A5A809CAE5034823875" hidden="1">#REF!</definedName>
    <definedName name="BO6ABD9CCC4D25488E99F8208B897C4684" localSheetId="12" hidden="1">#REF!</definedName>
    <definedName name="BO6ABD9CCC4D25488E99F8208B897C4684" hidden="1">#REF!</definedName>
    <definedName name="BO6AD23BDF244147F8AF7DA4DDD31EE46C" localSheetId="12" hidden="1">#REF!</definedName>
    <definedName name="BO6AD23BDF244147F8AF7DA4DDD31EE46C" hidden="1">#REF!</definedName>
    <definedName name="BO6AD5CB46C52F45AD89FE0A78E993415F" hidden="1">#REF!</definedName>
    <definedName name="BO6ADA4A7B015A47E48CE18453C09A9A28" localSheetId="12" hidden="1">#REF!</definedName>
    <definedName name="BO6ADA4A7B015A47E48CE18453C09A9A28" hidden="1">#REF!</definedName>
    <definedName name="BO6ADEE4E9D1B24ABE9AB27B51E75371AD" hidden="1">#REF!</definedName>
    <definedName name="BO6AF18A10CDCF440DB1E02F7DBB82CAD7" hidden="1">#REF!</definedName>
    <definedName name="BO6AF477B638E44E20A0BD692E64AEB6F0" localSheetId="12" hidden="1">#REF!</definedName>
    <definedName name="BO6AF477B638E44E20A0BD692E64AEB6F0" hidden="1">#REF!</definedName>
    <definedName name="BO6B1945964BE143908741B3F2E29A94C6" hidden="1">#REF!</definedName>
    <definedName name="BO6B1B62AE30874F499FA666BE2F327947" hidden="1">#REF!</definedName>
    <definedName name="BO6B2CF716FD1A4BC3928BCB0EC72E3B0D" localSheetId="12" hidden="1">#REF!</definedName>
    <definedName name="BO6B2CF716FD1A4BC3928BCB0EC72E3B0D" hidden="1">#REF!</definedName>
    <definedName name="BO6B633C7623204F9094615B141A8633A2" localSheetId="12" hidden="1">#REF!</definedName>
    <definedName name="BO6B633C7623204F9094615B141A8633A2" hidden="1">#REF!</definedName>
    <definedName name="BO6B65AA80B7B94E3EBB44EA3773D6040B" hidden="1">#REF!</definedName>
    <definedName name="BO6B71F895F44643F6AAD789C645D0E8E0" localSheetId="12" hidden="1">#REF!</definedName>
    <definedName name="BO6B71F895F44643F6AAD789C645D0E8E0" hidden="1">#REF!</definedName>
    <definedName name="BO6B73A17D64BA4782926E463DAFDD5DE6" hidden="1">#REF!</definedName>
    <definedName name="BO6B812A897E8A4C32A95A884582F071DE" hidden="1">#REF!</definedName>
    <definedName name="BO6B9278E652164F859465D5128E6C2661" localSheetId="0" hidden="1">#REF!</definedName>
    <definedName name="BO6B9278E652164F859465D5128E6C2661" localSheetId="1" hidden="1">#REF!</definedName>
    <definedName name="BO6B9278E652164F859465D5128E6C2661" localSheetId="12" hidden="1">#REF!</definedName>
    <definedName name="BO6B9278E652164F859465D5128E6C2661" hidden="1">#REF!</definedName>
    <definedName name="BO6B9770CD5DD64888A71AF866E1317654" localSheetId="0" hidden="1">#REF!</definedName>
    <definedName name="BO6B9770CD5DD64888A71AF866E1317654" localSheetId="1" hidden="1">#REF!</definedName>
    <definedName name="BO6B9770CD5DD64888A71AF866E1317654" localSheetId="12" hidden="1">#REF!</definedName>
    <definedName name="BO6B9770CD5DD64888A71AF866E1317654" hidden="1">#REF!</definedName>
    <definedName name="BO6B97BB91ACFB4324BA4CFC955A81ADAA" localSheetId="0" hidden="1">#REF!</definedName>
    <definedName name="BO6B97BB91ACFB4324BA4CFC955A81ADAA" localSheetId="1" hidden="1">#REF!</definedName>
    <definedName name="BO6B97BB91ACFB4324BA4CFC955A81ADAA" localSheetId="12" hidden="1">#REF!</definedName>
    <definedName name="BO6B97BB91ACFB4324BA4CFC955A81ADAA" hidden="1">#REF!</definedName>
    <definedName name="BO6BB6CEC9030845D6AFE276314C069DEC" hidden="1">#REF!</definedName>
    <definedName name="BO6BC86BAA41A547468F6E9AD7931F5287" localSheetId="12" hidden="1">#REF!</definedName>
    <definedName name="BO6BC86BAA41A547468F6E9AD7931F5287" hidden="1">#REF!</definedName>
    <definedName name="BO6BCCBE0EB9B748A89BDEE5D538ACCDED" localSheetId="12" hidden="1">#REF!</definedName>
    <definedName name="BO6BCCBE0EB9B748A89BDEE5D538ACCDED" hidden="1">#REF!</definedName>
    <definedName name="BO6BCFA7C129A2467E97E597A5147106E1" localSheetId="12" hidden="1">#REF!</definedName>
    <definedName name="BO6BCFA7C129A2467E97E597A5147106E1" hidden="1">#REF!</definedName>
    <definedName name="BO6BD7D8156ED44891A5AF1DABF35D4404" hidden="1">#REF!</definedName>
    <definedName name="BO6C05F334454F41C8B0B3678171CEC732" localSheetId="0" hidden="1">#REF!</definedName>
    <definedName name="BO6C05F334454F41C8B0B3678171CEC732" localSheetId="1" hidden="1">#REF!</definedName>
    <definedName name="BO6C05F334454F41C8B0B3678171CEC732" localSheetId="12" hidden="1">#REF!</definedName>
    <definedName name="BO6C05F334454F41C8B0B3678171CEC732" hidden="1">#REF!</definedName>
    <definedName name="BO6C082E03050E482090B01D3CEE896CE6" localSheetId="0" hidden="1">#REF!</definedName>
    <definedName name="BO6C082E03050E482090B01D3CEE896CE6" localSheetId="1" hidden="1">#REF!</definedName>
    <definedName name="BO6C082E03050E482090B01D3CEE896CE6" localSheetId="12" hidden="1">#REF!</definedName>
    <definedName name="BO6C082E03050E482090B01D3CEE896CE6" hidden="1">#REF!</definedName>
    <definedName name="BO6C14BF4B04934E5CBE6EE431E789557C" hidden="1">#REF!</definedName>
    <definedName name="BO6C32A595014942B9A3831CB8C8F5E2EA" localSheetId="0" hidden="1">#REF!</definedName>
    <definedName name="BO6C32A595014942B9A3831CB8C8F5E2EA" localSheetId="1" hidden="1">#REF!</definedName>
    <definedName name="BO6C32A595014942B9A3831CB8C8F5E2EA" localSheetId="12" hidden="1">#REF!</definedName>
    <definedName name="BO6C32A595014942B9A3831CB8C8F5E2EA" hidden="1">#REF!</definedName>
    <definedName name="BO6C53FE4A9545404182096D5994AC6984" hidden="1">#REF!</definedName>
    <definedName name="BO6C68BCC504F8443F856209C9C3C616C1" localSheetId="12" hidden="1">#REF!</definedName>
    <definedName name="BO6C68BCC504F8443F856209C9C3C616C1" hidden="1">#REF!</definedName>
    <definedName name="BO6C7B68AFFBF542AB92C74DA9AC564B9F" hidden="1">#REF!</definedName>
    <definedName name="BO6C8F4C54FA22481EA25C9A6E14DB3EE0" localSheetId="12" hidden="1">#REF!</definedName>
    <definedName name="BO6C8F4C54FA22481EA25C9A6E14DB3EE0" hidden="1">#REF!</definedName>
    <definedName name="BO6C9B49F98CDA4EA0BEE9A12B41DE321B" hidden="1">#REF!</definedName>
    <definedName name="BO6CA34BCFD336480891D464857FAA1BFF" localSheetId="12" hidden="1">#REF!</definedName>
    <definedName name="BO6CA34BCFD336480891D464857FAA1BFF" hidden="1">#REF!</definedName>
    <definedName name="BO6CAC87F339424FCBA71C90521188D9F3" localSheetId="12" hidden="1">#REF!</definedName>
    <definedName name="BO6CAC87F339424FCBA71C90521188D9F3" hidden="1">#REF!</definedName>
    <definedName name="BO6CB7E9FA015D4601B74A9160B4320DF4" hidden="1">#REF!</definedName>
    <definedName name="BO6CDAACDB80C44EE08FD1B48B64874B5D" hidden="1">#REF!</definedName>
    <definedName name="BO6D0F59F7AB17425391677B66BABB84D6" hidden="1">#REF!</definedName>
    <definedName name="BO6D170E9FBADE4FC38A06EEAB1545E1EA" localSheetId="12" hidden="1">#REF!</definedName>
    <definedName name="BO6D170E9FBADE4FC38A06EEAB1545E1EA" hidden="1">#REF!</definedName>
    <definedName name="BO6D216F35BD0F4066AC051FA2D670BD8D" localSheetId="12" hidden="1">#REF!</definedName>
    <definedName name="BO6D216F35BD0F4066AC051FA2D670BD8D" hidden="1">#REF!</definedName>
    <definedName name="BO6D36F5B3B1B24C41BA7F9A26F47F6E6F" localSheetId="12" hidden="1">#REF!</definedName>
    <definedName name="BO6D36F5B3B1B24C41BA7F9A26F47F6E6F" hidden="1">#REF!</definedName>
    <definedName name="BO6D446ED435C340BBB7D6E1DABF2612F9" localSheetId="12" hidden="1">#REF!</definedName>
    <definedName name="BO6D446ED435C340BBB7D6E1DABF2612F9" hidden="1">#REF!</definedName>
    <definedName name="BO6D48B3A216EA475B9802212D00F2F43D" localSheetId="12" hidden="1">#REF!</definedName>
    <definedName name="BO6D48B3A216EA475B9802212D00F2F43D" hidden="1">#REF!</definedName>
    <definedName name="BO6D535671CDBC4974AB1282A1B1D89024" hidden="1">#REF!</definedName>
    <definedName name="BO6D66D61AD1F44BC591494E58F4633655" hidden="1">#REF!</definedName>
    <definedName name="BO6D68ACA13E9945B3B4DF4A816D7D68D5" hidden="1">#REF!</definedName>
    <definedName name="BO6D89CBAC72F246149DB7693180F006CD" hidden="1">#REF!</definedName>
    <definedName name="BO6DA4F1D73BA6411E9FBD0CE47971B2CD" hidden="1">#REF!</definedName>
    <definedName name="BO6DA6B561581B4C5A827566AE19789900" hidden="1">#REF!</definedName>
    <definedName name="BO6DC11329AD0740E799763A031043BBD3" hidden="1">#REF!</definedName>
    <definedName name="BO6DC931580F3C4359A5BC7F266049ACC9" hidden="1">#REF!</definedName>
    <definedName name="BO6E14624575F84422ACE75B64EBEB0BB3" hidden="1">#REF!</definedName>
    <definedName name="BO6E1A2CC213FE4F4C939E930D9EB83860" hidden="1">#REF!</definedName>
    <definedName name="BO6E20ACC79B454036B34808A961B58196" localSheetId="12" hidden="1">#REF!</definedName>
    <definedName name="BO6E20ACC79B454036B34808A961B58196" hidden="1">#REF!</definedName>
    <definedName name="BO6E21344F47774A6EB1FA9F73B7BD2423" localSheetId="12" hidden="1">#REF!</definedName>
    <definedName name="BO6E21344F47774A6EB1FA9F73B7BD2423" hidden="1">#REF!</definedName>
    <definedName name="BO6E22843EA19844B0B55F5C791BB96366" hidden="1">#REF!</definedName>
    <definedName name="BO6E23B8A0EB9046A88185C392A061ABB5" hidden="1">#REF!</definedName>
    <definedName name="BO6E2C21D508264F6B8B5C46A44C349884" localSheetId="12" hidden="1">#REF!</definedName>
    <definedName name="BO6E2C21D508264F6B8B5C46A44C349884" hidden="1">#REF!</definedName>
    <definedName name="BO6E3332008FDA467AA9504CA65176743A" hidden="1">#REF!</definedName>
    <definedName name="BO6E3B087FC35F4CEF8A675BF257C8954A" hidden="1">#REF!</definedName>
    <definedName name="BO6E3F7562572A4DBB9CCB8552A974008A" localSheetId="12" hidden="1">#REF!</definedName>
    <definedName name="BO6E3F7562572A4DBB9CCB8552A974008A" hidden="1">#REF!</definedName>
    <definedName name="BO6E4A146D0BBC4F9E809CD4A7ADDFE62E" hidden="1">#REF!</definedName>
    <definedName name="BO6E525CCAF5C14CE58AA18850F7DD1E07" localSheetId="12" hidden="1">#REF!</definedName>
    <definedName name="BO6E525CCAF5C14CE58AA18850F7DD1E07" hidden="1">#REF!</definedName>
    <definedName name="BO6E6B27F605174A62AFD4C10620DE81C5" hidden="1">#REF!</definedName>
    <definedName name="BO6E6E118DE50042B0B09AD0A25D65F394" hidden="1">#REF!</definedName>
    <definedName name="BO6E70B28951014364A451420F03B782CE" hidden="1">#REF!</definedName>
    <definedName name="BO6EAC14737525425DB3D048A74D3C2555" localSheetId="12" hidden="1">#REF!</definedName>
    <definedName name="BO6EAC14737525425DB3D048A74D3C2555" hidden="1">#REF!</definedName>
    <definedName name="BO6EB9FF4451774C2DB2F4D3926A2E04F6" localSheetId="12" hidden="1">#REF!</definedName>
    <definedName name="BO6EB9FF4451774C2DB2F4D3926A2E04F6" hidden="1">#REF!</definedName>
    <definedName name="BO6EDC325F257E4ED6ACC7EAE5B7ACFF4E" localSheetId="12" hidden="1">#REF!</definedName>
    <definedName name="BO6EDC325F257E4ED6ACC7EAE5B7ACFF4E" hidden="1">#REF!</definedName>
    <definedName name="BO6EFECEF948934EE8B681373562125C2A" localSheetId="12" hidden="1">#REF!</definedName>
    <definedName name="BO6EFECEF948934EE8B681373562125C2A" hidden="1">#REF!</definedName>
    <definedName name="BO6F1385820D1146F59BF8E33FCC8B729C" localSheetId="12" hidden="1">#REF!</definedName>
    <definedName name="BO6F1385820D1146F59BF8E33FCC8B729C" hidden="1">#REF!</definedName>
    <definedName name="BO6F1609D75ECD4FF6BC0FF6228940675C" localSheetId="12" hidden="1">#REF!</definedName>
    <definedName name="BO6F1609D75ECD4FF6BC0FF6228940675C" hidden="1">#REF!</definedName>
    <definedName name="BO6F1E1F5F203B44BC9BB6CFF0E412E2D8" hidden="1">#REF!</definedName>
    <definedName name="BO6F28430159734749B88F699C86A3550B" localSheetId="0" hidden="1">#REF!</definedName>
    <definedName name="BO6F28430159734749B88F699C86A3550B" localSheetId="1" hidden="1">#REF!</definedName>
    <definedName name="BO6F28430159734749B88F699C86A3550B" localSheetId="12" hidden="1">#REF!</definedName>
    <definedName name="BO6F28430159734749B88F699C86A3550B" hidden="1">#REF!</definedName>
    <definedName name="BO6F2B543083E5431B81CF7A901F753BB3" hidden="1">#REF!</definedName>
    <definedName name="BO6F3A5D1BC4944DBFBC8CE1F552DF33DA" localSheetId="0" hidden="1">#REF!</definedName>
    <definedName name="BO6F3A5D1BC4944DBFBC8CE1F552DF33DA" localSheetId="1" hidden="1">#REF!</definedName>
    <definedName name="BO6F3A5D1BC4944DBFBC8CE1F552DF33DA" localSheetId="12" hidden="1">#REF!</definedName>
    <definedName name="BO6F3A5D1BC4944DBFBC8CE1F552DF33DA" hidden="1">#REF!</definedName>
    <definedName name="BO6F5267EB45D64C5F926243284B69BCA6" localSheetId="0" hidden="1">#REF!</definedName>
    <definedName name="BO6F5267EB45D64C5F926243284B69BCA6" localSheetId="1" hidden="1">#REF!</definedName>
    <definedName name="BO6F5267EB45D64C5F926243284B69BCA6" localSheetId="12" hidden="1">#REF!</definedName>
    <definedName name="BO6F5267EB45D64C5F926243284B69BCA6" hidden="1">#REF!</definedName>
    <definedName name="BO6F536741FBB948678BFEC393C691E5D5" localSheetId="12" hidden="1">#REF!</definedName>
    <definedName name="BO6F536741FBB948678BFEC393C691E5D5" hidden="1">#REF!</definedName>
    <definedName name="BO6F70F171E044490BBAE91DB164C68637" localSheetId="12" hidden="1">#REF!</definedName>
    <definedName name="BO6F70F171E044490BBAE91DB164C68637" hidden="1">#REF!</definedName>
    <definedName name="BO6F7397E62F854ABC9A4B8569B35A4877" localSheetId="12" hidden="1">#REF!</definedName>
    <definedName name="BO6F7397E62F854ABC9A4B8569B35A4877" hidden="1">#REF!</definedName>
    <definedName name="BO6F876995575C4527A03B04DA744B73FB" localSheetId="12" hidden="1">#REF!</definedName>
    <definedName name="BO6F876995575C4527A03B04DA744B73FB" hidden="1">#REF!</definedName>
    <definedName name="BO6F8B2C78A55547ABB0C48FC6934DCF63" hidden="1">#REF!</definedName>
    <definedName name="BO6F8BE8BFA7B14E74A66FAD1B14B2A888" hidden="1">#REF!</definedName>
    <definedName name="BO6F92FC3693EE4EEBB198A7240B443EAC" hidden="1">#REF!</definedName>
    <definedName name="BO6FA06320574E4113A9F484A352C77D5F" localSheetId="12" hidden="1">#REF!</definedName>
    <definedName name="BO6FA06320574E4113A9F484A352C77D5F" hidden="1">#REF!</definedName>
    <definedName name="BO6FA2D2E1C86D45A9AAD071B3BB6FAF17" localSheetId="12" hidden="1">#REF!</definedName>
    <definedName name="BO6FA2D2E1C86D45A9AAD071B3BB6FAF17" hidden="1">#REF!</definedName>
    <definedName name="BO6FA69CEBBC6742018331746C19B43A60" localSheetId="12" hidden="1">#REF!</definedName>
    <definedName name="BO6FA69CEBBC6742018331746C19B43A60" hidden="1">#REF!</definedName>
    <definedName name="BO6FC7AAE6DE0245BF93272BB56E0A78F5" localSheetId="12" hidden="1">#REF!</definedName>
    <definedName name="BO6FC7AAE6DE0245BF93272BB56E0A78F5" hidden="1">#REF!</definedName>
    <definedName name="BO6FC857D8CD534A2BBA93AA618401DDF0" localSheetId="12" hidden="1">#REF!</definedName>
    <definedName name="BO6FC857D8CD534A2BBA93AA618401DDF0" hidden="1">#REF!</definedName>
    <definedName name="BO6FDA6E7D206B4B7B81E7695256A17B10" localSheetId="12" hidden="1">#REF!</definedName>
    <definedName name="BO6FDA6E7D206B4B7B81E7695256A17B10" hidden="1">#REF!</definedName>
    <definedName name="BO6FED0E09E17C44269179A5BC3F6CC318" localSheetId="12" hidden="1">#REF!</definedName>
    <definedName name="BO6FED0E09E17C44269179A5BC3F6CC318" hidden="1">#REF!</definedName>
    <definedName name="BO700D962BEB2C4A76B4DB1654681DB4D5" localSheetId="0" hidden="1">#REF!</definedName>
    <definedName name="BO700D962BEB2C4A76B4DB1654681DB4D5" localSheetId="1" hidden="1">#REF!</definedName>
    <definedName name="BO700D962BEB2C4A76B4DB1654681DB4D5" localSheetId="12" hidden="1">#REF!</definedName>
    <definedName name="BO700D962BEB2C4A76B4DB1654681DB4D5" hidden="1">#REF!</definedName>
    <definedName name="BO7015443836B74EC2A91F23CB32C3480B" hidden="1">#REF!</definedName>
    <definedName name="BO703AED9A8E984D3DB066D87D9CC0AAF8" localSheetId="12" hidden="1">#REF!</definedName>
    <definedName name="BO703AED9A8E984D3DB066D87D9CC0AAF8" hidden="1">#REF!</definedName>
    <definedName name="BO704C6C247BF34D5D872EAA7A4550FBEE" hidden="1">#REF!</definedName>
    <definedName name="BO7051D964B75444359686A6D8EA8EE8AB" localSheetId="0" hidden="1">#REF!</definedName>
    <definedName name="BO7051D964B75444359686A6D8EA8EE8AB" localSheetId="1" hidden="1">#REF!</definedName>
    <definedName name="BO7051D964B75444359686A6D8EA8EE8AB" localSheetId="12" hidden="1">#REF!</definedName>
    <definedName name="BO7051D964B75444359686A6D8EA8EE8AB" hidden="1">#REF!</definedName>
    <definedName name="BO705AA68EEE5045D5ABD49408A5B998C9" hidden="1">#REF!</definedName>
    <definedName name="BO705CF1DFE0DE4D389EF730530C15C154" localSheetId="0" hidden="1">#REF!</definedName>
    <definedName name="BO705CF1DFE0DE4D389EF730530C15C154" localSheetId="1" hidden="1">#REF!</definedName>
    <definedName name="BO705CF1DFE0DE4D389EF730530C15C154" localSheetId="12" hidden="1">#REF!</definedName>
    <definedName name="BO705CF1DFE0DE4D389EF730530C15C154" hidden="1">#REF!</definedName>
    <definedName name="BO7061C029DB7E4C3CB5AA4DDE2460392C" localSheetId="0" hidden="1">#REF!</definedName>
    <definedName name="BO7061C029DB7E4C3CB5AA4DDE2460392C" localSheetId="1" hidden="1">#REF!</definedName>
    <definedName name="BO7061C029DB7E4C3CB5AA4DDE2460392C" localSheetId="12" hidden="1">#REF!</definedName>
    <definedName name="BO7061C029DB7E4C3CB5AA4DDE2460392C" hidden="1">#REF!</definedName>
    <definedName name="BO70721C3B367B422481FFAAD104DCCCA2" hidden="1">#REF!</definedName>
    <definedName name="BO7094E562A1184812844CD42EA41E280A" localSheetId="12" hidden="1">#REF!</definedName>
    <definedName name="BO7094E562A1184812844CD42EA41E280A" hidden="1">#REF!</definedName>
    <definedName name="BO709D805274E54AF3AA32CF1B6AD15A1C" hidden="1">#REF!</definedName>
    <definedName name="BO70B2AA6445EA47EDB7786D6CD3A62236" localSheetId="12" hidden="1">#REF!</definedName>
    <definedName name="BO70B2AA6445EA47EDB7786D6CD3A62236" hidden="1">#REF!</definedName>
    <definedName name="BO70BDCDFEA7D14BD68ED91DF4F317EEA2" localSheetId="12" hidden="1">#REF!</definedName>
    <definedName name="BO70BDCDFEA7D14BD68ED91DF4F317EEA2" hidden="1">#REF!</definedName>
    <definedName name="BO70D0854C22B14EAE9D1F54762135E8FE" hidden="1">#REF!</definedName>
    <definedName name="BO70E92A1D6FF74D27867C0F32BAB90DD4" hidden="1">#REF!</definedName>
    <definedName name="BO70ECA966E29F418D9D52FC442E1E8353" localSheetId="12" hidden="1">#REF!</definedName>
    <definedName name="BO70ECA966E29F418D9D52FC442E1E8353" hidden="1">#REF!</definedName>
    <definedName name="BO7106DC84060C4E658091D86955D71B96" localSheetId="12" hidden="1">#REF!</definedName>
    <definedName name="BO7106DC84060C4E658091D86955D71B96" hidden="1">#REF!</definedName>
    <definedName name="BO7115A024589A458DBCF979CC6D4B6CB8" hidden="1">#REF!</definedName>
    <definedName name="BO71164FEDC0414AD99851253B5348D961" hidden="1">#REF!</definedName>
    <definedName name="BO711B66F082F44A9088D212AFA6F0C640" hidden="1">#REF!</definedName>
    <definedName name="BO71325101CDD14BD4847E605FB812E00E" localSheetId="0" hidden="1">#REF!</definedName>
    <definedName name="BO71325101CDD14BD4847E605FB812E00E" localSheetId="1" hidden="1">#REF!</definedName>
    <definedName name="BO71325101CDD14BD4847E605FB812E00E" localSheetId="12" hidden="1">#REF!</definedName>
    <definedName name="BO71325101CDD14BD4847E605FB812E00E" hidden="1">#REF!</definedName>
    <definedName name="BO71392F77D91448CF871C0C981693FA2E" localSheetId="0" hidden="1">#REF!</definedName>
    <definedName name="BO71392F77D91448CF871C0C981693FA2E" localSheetId="1" hidden="1">#REF!</definedName>
    <definedName name="BO71392F77D91448CF871C0C981693FA2E" localSheetId="12" hidden="1">#REF!</definedName>
    <definedName name="BO71392F77D91448CF871C0C981693FA2E" hidden="1">#REF!</definedName>
    <definedName name="BO713ED7417A1C4961A087E5B2B6BF355D" localSheetId="0" hidden="1">#REF!</definedName>
    <definedName name="BO713ED7417A1C4961A087E5B2B6BF355D" localSheetId="1" hidden="1">#REF!</definedName>
    <definedName name="BO713ED7417A1C4961A087E5B2B6BF355D" localSheetId="12" hidden="1">#REF!</definedName>
    <definedName name="BO713ED7417A1C4961A087E5B2B6BF355D" hidden="1">#REF!</definedName>
    <definedName name="BO714401B393DD4212943A782A10935BE5" hidden="1">#REF!</definedName>
    <definedName name="BO71501A619EC940FFBE5BCA0DEF8E66DF" hidden="1">#REF!</definedName>
    <definedName name="BO71647D71CEE34A698C626CC0B63F81FC" hidden="1">#REF!</definedName>
    <definedName name="BO7175CAAF3192416F81818DEE2F4223B0" hidden="1">#REF!</definedName>
    <definedName name="BO7193371CFD16425AA21553D11A0FB8E3" localSheetId="12" hidden="1">#REF!</definedName>
    <definedName name="BO7193371CFD16425AA21553D11A0FB8E3" hidden="1">#REF!</definedName>
    <definedName name="BO71A1222E47594EE5868DB4CC220999C8" localSheetId="12" hidden="1">#REF!</definedName>
    <definedName name="BO71A1222E47594EE5868DB4CC220999C8" hidden="1">#REF!</definedName>
    <definedName name="BO71B3C99DBD0646128A15EEAB772F5CED" localSheetId="12" hidden="1">#REF!</definedName>
    <definedName name="BO71B3C99DBD0646128A15EEAB772F5CED" hidden="1">#REF!</definedName>
    <definedName name="BO71B52B4755A04EEEBA1DD42664113096" hidden="1">#REF!</definedName>
    <definedName name="BO71B62A503F0F4126B139358A87402C5F" localSheetId="12" hidden="1">#REF!</definedName>
    <definedName name="BO71B62A503F0F4126B139358A87402C5F" hidden="1">#REF!</definedName>
    <definedName name="BO71B7589B9856461080585E9960F4C5F2" hidden="1">#REF!</definedName>
    <definedName name="BO71CBB851E18B4919B08BECFF7D168564" localSheetId="12" hidden="1">#REF!</definedName>
    <definedName name="BO71CBB851E18B4919B08BECFF7D168564" hidden="1">#REF!</definedName>
    <definedName name="BO71D22361E628411D99E583D71033DC8A" localSheetId="12" hidden="1">#REF!</definedName>
    <definedName name="BO71D22361E628411D99E583D71033DC8A" hidden="1">#REF!</definedName>
    <definedName name="BO71E3CA1F3102488E93395246AD1ED12F" localSheetId="12" hidden="1">#REF!</definedName>
    <definedName name="BO71E3CA1F3102488E93395246AD1ED12F" hidden="1">#REF!</definedName>
    <definedName name="BO71E95B7CDEEB417C88423FBD234F13B1" localSheetId="12" hidden="1">#REF!</definedName>
    <definedName name="BO71E95B7CDEEB417C88423FBD234F13B1" hidden="1">#REF!</definedName>
    <definedName name="BO71F0E3143CF5473C86FFF303BA8CD219" hidden="1">#REF!</definedName>
    <definedName name="BO71F834AEB5174A799F92A83D02A96630" localSheetId="12" hidden="1">#REF!</definedName>
    <definedName name="BO71F834AEB5174A799F92A83D02A96630" hidden="1">#REF!</definedName>
    <definedName name="BO720382D08E8E4C7CA64CA1B2D5DF0FB5" localSheetId="12" hidden="1">#REF!</definedName>
    <definedName name="BO720382D08E8E4C7CA64CA1B2D5DF0FB5" hidden="1">#REF!</definedName>
    <definedName name="BO720E17A1FC904AEA9771020EAD10F005" hidden="1">#REF!</definedName>
    <definedName name="BO72215A72BC8D474AA13A45CAD99CBE96" localSheetId="12" hidden="1">#REF!</definedName>
    <definedName name="BO72215A72BC8D474AA13A45CAD99CBE96" hidden="1">#REF!</definedName>
    <definedName name="BO723F3F9D1C9D4E4984DAF709942090DC" localSheetId="12" hidden="1">#REF!</definedName>
    <definedName name="BO723F3F9D1C9D4E4984DAF709942090DC" hidden="1">#REF!</definedName>
    <definedName name="BO72594168DF2A494A91D06EC22DAB422F" localSheetId="12" hidden="1">#REF!</definedName>
    <definedName name="BO72594168DF2A494A91D06EC22DAB422F" hidden="1">#REF!</definedName>
    <definedName name="BO72696F3AD0DC4BB4A8849A9C62103D38" hidden="1">#REF!</definedName>
    <definedName name="BO7279B40C726743AEA1D10F4FDA82E066" localSheetId="12" hidden="1">#REF!</definedName>
    <definedName name="BO7279B40C726743AEA1D10F4FDA82E066" hidden="1">#REF!</definedName>
    <definedName name="BO728B0017AA77456B8E2C6F6B30752208" hidden="1">#REF!</definedName>
    <definedName name="BO729C7144BF3B410F86A028559201D1BC" localSheetId="12" hidden="1">#REF!</definedName>
    <definedName name="BO729C7144BF3B410F86A028559201D1BC" hidden="1">#REF!</definedName>
    <definedName name="BO72DF2669029F43D4A7EE2D39EBA2DB8E" hidden="1">#REF!</definedName>
    <definedName name="BO72E529392E8C430F8DEA197B49A0A5F6" localSheetId="12" hidden="1">#REF!</definedName>
    <definedName name="BO72E529392E8C430F8DEA197B49A0A5F6" hidden="1">#REF!</definedName>
    <definedName name="BO72E60F5DCCF74F1B93CFA3ADB443A3E4" localSheetId="12" hidden="1">#REF!</definedName>
    <definedName name="BO72E60F5DCCF74F1B93CFA3ADB443A3E4" hidden="1">#REF!</definedName>
    <definedName name="BO7307D59A4B214EAE86562607C85423E4" localSheetId="12" hidden="1">#REF!</definedName>
    <definedName name="BO7307D59A4B214EAE86562607C85423E4" hidden="1">#REF!</definedName>
    <definedName name="BO732A8554BE6E48928EC9FA8C27CBB115" hidden="1">#REF!</definedName>
    <definedName name="BO733A76867FB140DD84019718911041D5" hidden="1">#REF!</definedName>
    <definedName name="BO733E15FC2902430994339FF32CD32B87" localSheetId="12" hidden="1">#REF!</definedName>
    <definedName name="BO733E15FC2902430994339FF32CD32B87" hidden="1">#REF!</definedName>
    <definedName name="BO739D4ED563DB42BFA16CE320226F8C0E" hidden="1">#REF!</definedName>
    <definedName name="BO73C8D12805554866BDCFE518BBA0B179" localSheetId="0" hidden="1">#REF!</definedName>
    <definedName name="BO73C8D12805554866BDCFE518BBA0B179" localSheetId="1" hidden="1">#REF!</definedName>
    <definedName name="BO73C8D12805554866BDCFE518BBA0B179" localSheetId="12" hidden="1">#REF!</definedName>
    <definedName name="BO73C8D12805554866BDCFE518BBA0B179" hidden="1">#REF!</definedName>
    <definedName name="BO73D5E3CE0DB6414399F7EE6D4D82A5D9" localSheetId="12" hidden="1">#REF!</definedName>
    <definedName name="BO73D5E3CE0DB6414399F7EE6D4D82A5D9" hidden="1">#REF!</definedName>
    <definedName name="BO73DBB5DE1D1C4A9AA93FF45D7FECB44A" hidden="1">#REF!</definedName>
    <definedName name="BO740BD9ACD53D4068A50D01FBE388B184" localSheetId="0" hidden="1">#REF!</definedName>
    <definedName name="BO740BD9ACD53D4068A50D01FBE388B184" localSheetId="1" hidden="1">#REF!</definedName>
    <definedName name="BO740BD9ACD53D4068A50D01FBE388B184" localSheetId="12" hidden="1">#REF!</definedName>
    <definedName name="BO740BD9ACD53D4068A50D01FBE388B184" hidden="1">#REF!</definedName>
    <definedName name="BO742F8B43AB074371B4AD08D54D922616" hidden="1">#REF!</definedName>
    <definedName name="BO7433D289F3EE4AD5B3DDD614BA44F5B7" hidden="1">#REF!</definedName>
    <definedName name="BO744C6FF338404A72B908880C1000DC85" hidden="1">#REF!</definedName>
    <definedName name="BO745C72726784433CA2465633D103E307" localSheetId="0" hidden="1">#REF!</definedName>
    <definedName name="BO745C72726784433CA2465633D103E307" localSheetId="1" hidden="1">#REF!</definedName>
    <definedName name="BO745C72726784433CA2465633D103E307" localSheetId="12" hidden="1">#REF!</definedName>
    <definedName name="BO745C72726784433CA2465633D103E307" hidden="1">#REF!</definedName>
    <definedName name="BO747581AAE69340A3AA55D7E0E33F3BD2" localSheetId="0" hidden="1">#REF!</definedName>
    <definedName name="BO747581AAE69340A3AA55D7E0E33F3BD2" localSheetId="1" hidden="1">#REF!</definedName>
    <definedName name="BO747581AAE69340A3AA55D7E0E33F3BD2" localSheetId="12" hidden="1">#REF!</definedName>
    <definedName name="BO747581AAE69340A3AA55D7E0E33F3BD2" hidden="1">#REF!</definedName>
    <definedName name="BO747777D08E1846DC8991CCBC7164B956" hidden="1">#REF!</definedName>
    <definedName name="BO74850815E6B1496FB74F7BD6E50A4B3F" localSheetId="12" hidden="1">#REF!</definedName>
    <definedName name="BO74850815E6B1496FB74F7BD6E50A4B3F" hidden="1">#REF!</definedName>
    <definedName name="BO7489D89D257D4CE6801233C07C739082" hidden="1">#REF!</definedName>
    <definedName name="BO748A034528AC408E83941B792E8FA572" localSheetId="12" hidden="1">#REF!</definedName>
    <definedName name="BO748A034528AC408E83941B792E8FA572" hidden="1">#REF!</definedName>
    <definedName name="BO749E262EE3F74E87B01233AA40976477" hidden="1">#REF!</definedName>
    <definedName name="BO749F772B071B40049D72BA25C5D2063A" hidden="1">#REF!</definedName>
    <definedName name="BO74A1A29B69E9443FA4638F301D0015DC" hidden="1">#REF!</definedName>
    <definedName name="BO74AA6B1CC6D84BBFA988B6B4C90AD17D" hidden="1">#REF!</definedName>
    <definedName name="BO74AD698488404B1CB4177B8361C2BBAC" hidden="1">#REF!</definedName>
    <definedName name="BO74E54C7D3DB246FD92CE6991D9B2A618" localSheetId="12" hidden="1">#REF!</definedName>
    <definedName name="BO74E54C7D3DB246FD92CE6991D9B2A618" hidden="1">#REF!</definedName>
    <definedName name="BO74EBB284B6E44D8F991552BD3F66BCEE" localSheetId="12" hidden="1">#REF!</definedName>
    <definedName name="BO74EBB284B6E44D8F991552BD3F66BCEE" hidden="1">#REF!</definedName>
    <definedName name="BO74F61FD7579A48E9B280208A620C9635" localSheetId="12" hidden="1">#REF!</definedName>
    <definedName name="BO74F61FD7579A48E9B280208A620C9635" hidden="1">#REF!</definedName>
    <definedName name="BO74FA7C7274734F50A2C7ABA669DD3A3A" hidden="1">#REF!</definedName>
    <definedName name="BO74FB646248E345A29000CB6D66A465DD" localSheetId="12" hidden="1">#REF!</definedName>
    <definedName name="BO74FB646248E345A29000CB6D66A465DD" hidden="1">#REF!</definedName>
    <definedName name="BO751BB62B928C4F22B20A477A18A85A03" localSheetId="12" hidden="1">#REF!</definedName>
    <definedName name="BO751BB62B928C4F22B20A477A18A85A03" hidden="1">#REF!</definedName>
    <definedName name="BO751EFE8409AB404FA29414B918942BC8" hidden="1">#REF!</definedName>
    <definedName name="BO75258E2858A9487EB7D94A55D3F6F8F6" localSheetId="12" hidden="1">#REF!</definedName>
    <definedName name="BO75258E2858A9487EB7D94A55D3F6F8F6" hidden="1">#REF!</definedName>
    <definedName name="BO7552B7430960451983BCA0E9C2DDE054" hidden="1">#REF!</definedName>
    <definedName name="BO755BFAF8F1BE47CE93D2E222DC51550B" localSheetId="12" hidden="1">#REF!</definedName>
    <definedName name="BO755BFAF8F1BE47CE93D2E222DC51550B" hidden="1">#REF!</definedName>
    <definedName name="BO7562C53675A4442291F4941566F0657B" hidden="1">#REF!</definedName>
    <definedName name="BO75691212455E4A329A200FEED489F25F" localSheetId="12" hidden="1">#REF!</definedName>
    <definedName name="BO75691212455E4A329A200FEED489F25F" hidden="1">#REF!</definedName>
    <definedName name="BO756E3C1445D247469896FA894EC4F005" localSheetId="12" hidden="1">#REF!</definedName>
    <definedName name="BO756E3C1445D247469896FA894EC4F005" hidden="1">#REF!</definedName>
    <definedName name="BO7580E6D7B3D94206932D02E17C652894" localSheetId="12" hidden="1">#REF!</definedName>
    <definedName name="BO7580E6D7B3D94206932D02E17C652894" hidden="1">#REF!</definedName>
    <definedName name="BO759F8AE7EA794C918C72E12E9DCF68A2" localSheetId="12" hidden="1">#REF!</definedName>
    <definedName name="BO759F8AE7EA794C918C72E12E9DCF68A2" hidden="1">#REF!</definedName>
    <definedName name="BO75A2E743AECE46AFA74D486D82926E01" localSheetId="12" hidden="1">#REF!</definedName>
    <definedName name="BO75A2E743AECE46AFA74D486D82926E01" hidden="1">#REF!</definedName>
    <definedName name="BO75ADB4F32A9B4C6B9B23A6F06C77B2FA" localSheetId="12" hidden="1">#REF!</definedName>
    <definedName name="BO75ADB4F32A9B4C6B9B23A6F06C77B2FA" hidden="1">#REF!</definedName>
    <definedName name="BO75B1AFE3E773475FB97325EBA97E15D4" localSheetId="0" hidden="1">#REF!</definedName>
    <definedName name="BO75B1AFE3E773475FB97325EBA97E15D4" localSheetId="1" hidden="1">#REF!</definedName>
    <definedName name="BO75B1AFE3E773475FB97325EBA97E15D4" localSheetId="12" hidden="1">#REF!</definedName>
    <definedName name="BO75B1AFE3E773475FB97325EBA97E15D4" hidden="1">#REF!</definedName>
    <definedName name="BO75B2A50A512A4FA7836B1E29BCA91A33" hidden="1">#REF!</definedName>
    <definedName name="BO75C4101A9A9A47BE958056E317701004" localSheetId="0" hidden="1">#REF!</definedName>
    <definedName name="BO75C4101A9A9A47BE958056E317701004" localSheetId="1" hidden="1">#REF!</definedName>
    <definedName name="BO75C4101A9A9A47BE958056E317701004" localSheetId="12" hidden="1">#REF!</definedName>
    <definedName name="BO75C4101A9A9A47BE958056E317701004" hidden="1">#REF!</definedName>
    <definedName name="BO75EC821199834E478B5ABFB12B4E254B" localSheetId="0" hidden="1">#REF!</definedName>
    <definedName name="BO75EC821199834E478B5ABFB12B4E254B" localSheetId="1" hidden="1">#REF!</definedName>
    <definedName name="BO75EC821199834E478B5ABFB12B4E254B" localSheetId="12" hidden="1">#REF!</definedName>
    <definedName name="BO75EC821199834E478B5ABFB12B4E254B" hidden="1">#REF!</definedName>
    <definedName name="BO75FF3FD4DDA84CB39C4F91511EB9CE55" localSheetId="12" hidden="1">#REF!</definedName>
    <definedName name="BO75FF3FD4DDA84CB39C4F91511EB9CE55" hidden="1">#REF!</definedName>
    <definedName name="BO76000B08B14A42FA8E260991624932B5" localSheetId="12" hidden="1">#REF!</definedName>
    <definedName name="BO76000B08B14A42FA8E260991624932B5" hidden="1">#REF!</definedName>
    <definedName name="BO760478BC3AC541D48B8B653180858CA8" localSheetId="12" hidden="1">#REF!</definedName>
    <definedName name="BO760478BC3AC541D48B8B653180858CA8" hidden="1">#REF!</definedName>
    <definedName name="BO7616C585F3CB41AAB5664406530DF865" hidden="1">#REF!</definedName>
    <definedName name="BO7635DBD7D9EA4A9EB2FDC8887484CB03" hidden="1">#REF!</definedName>
    <definedName name="BO764BF2A83F7648B194FC408EF8CFF943" hidden="1">#REF!</definedName>
    <definedName name="BO765AA2EEEF294B398E999B00181EB5D2" hidden="1">#REF!</definedName>
    <definedName name="BO7663B46CDF5746FEA8D1B90DAA9D7343" localSheetId="12" hidden="1">#REF!</definedName>
    <definedName name="BO7663B46CDF5746FEA8D1B90DAA9D7343" hidden="1">#REF!</definedName>
    <definedName name="BO769763BAB5954C2CB9C8F0FB4E51FD3C" hidden="1">#REF!</definedName>
    <definedName name="BO76AB248C19CA4AC8A89A4E53C9FA6D85" localSheetId="12" hidden="1">#REF!</definedName>
    <definedName name="BO76AB248C19CA4AC8A89A4E53C9FA6D85" hidden="1">#REF!</definedName>
    <definedName name="BO76BFF644480C4F3281F232780DF5A3C3" hidden="1">#REF!</definedName>
    <definedName name="BO76C044F1E3A04423B809A94C35FD6957" localSheetId="12" hidden="1">#REF!</definedName>
    <definedName name="BO76C044F1E3A04423B809A94C35FD6957" hidden="1">#REF!</definedName>
    <definedName name="BO76CA88E084EC4A54AEC7CA1F00F2CFC4" localSheetId="12" hidden="1">#REF!</definedName>
    <definedName name="BO76CA88E084EC4A54AEC7CA1F00F2CFC4" hidden="1">#REF!</definedName>
    <definedName name="BO76DA8C49D5AC48959D01ACC0A51323E6" localSheetId="12" hidden="1">#REF!</definedName>
    <definedName name="BO76DA8C49D5AC48959D01ACC0A51323E6" hidden="1">#REF!</definedName>
    <definedName name="BO76DE8D9A64C642A29533096617FC630B" localSheetId="12" hidden="1">#REF!</definedName>
    <definedName name="BO76DE8D9A64C642A29533096617FC630B" hidden="1">#REF!</definedName>
    <definedName name="BO76E22452186B46008F3660DC31EBD910" hidden="1">#REF!</definedName>
    <definedName name="BO76E9430E1E124C8E90FE35356FFD4346" localSheetId="12" hidden="1">#REF!</definedName>
    <definedName name="BO76E9430E1E124C8E90FE35356FFD4346" hidden="1">#REF!</definedName>
    <definedName name="BO76F1277B777341A8B7E848FB8850450E" hidden="1">#REF!</definedName>
    <definedName name="BO7700E20E746149E291ACCD677C9D0766" localSheetId="12" hidden="1">#REF!</definedName>
    <definedName name="BO7700E20E746149E291ACCD677C9D0766" hidden="1">#REF!</definedName>
    <definedName name="BO77161466E3A248C6B42360A44488D5EB" localSheetId="12" hidden="1">#REF!</definedName>
    <definedName name="BO77161466E3A248C6B42360A44488D5EB" hidden="1">#REF!</definedName>
    <definedName name="BO772857C878F74C8EBAC2132A89BCE5D2" localSheetId="12" hidden="1">#REF!</definedName>
    <definedName name="BO772857C878F74C8EBAC2132A89BCE5D2" hidden="1">#REF!</definedName>
    <definedName name="BO773483D3E1804CA69CB9EBAB8EDF44E2" localSheetId="12" hidden="1">#REF!</definedName>
    <definedName name="BO773483D3E1804CA69CB9EBAB8EDF44E2" hidden="1">#REF!</definedName>
    <definedName name="BO7735543194A245FBAB0BB9E8F74851DA" localSheetId="12" hidden="1">#REF!</definedName>
    <definedName name="BO7735543194A245FBAB0BB9E8F74851DA" hidden="1">#REF!</definedName>
    <definedName name="BO7764E7B14F1F4E928E4376007F22ABAF" localSheetId="12" hidden="1">#REF!</definedName>
    <definedName name="BO7764E7B14F1F4E928E4376007F22ABAF" hidden="1">#REF!</definedName>
    <definedName name="BO77695282BC6543E78901B61E174FC4C5" hidden="1">#REF!</definedName>
    <definedName name="BO776D31E7DE54463996D9740301E09A69" hidden="1">#REF!</definedName>
    <definedName name="BO77723F0E62C44BD3A26ABA5DD53B4F2A" localSheetId="12" hidden="1">#REF!</definedName>
    <definedName name="BO77723F0E62C44BD3A26ABA5DD53B4F2A" hidden="1">#REF!</definedName>
    <definedName name="BO779B8AFDFA224D6E80183E1B1730EF55" hidden="1">#REF!</definedName>
    <definedName name="BO77A82294730E49ADA1F07FC8F00AA69D" localSheetId="12" hidden="1">#REF!</definedName>
    <definedName name="BO77A82294730E49ADA1F07FC8F00AA69D" hidden="1">#REF!</definedName>
    <definedName name="BO77B7B8FE7C7C407188A917BF9894F7B3" hidden="1">#REF!</definedName>
    <definedName name="BO77C82593E41A45ECB6AACAD24353B3C8" hidden="1">#REF!</definedName>
    <definedName name="BO77CC4968C6FB4AE891D9203BB882D196" localSheetId="0" hidden="1">#REF!</definedName>
    <definedName name="BO77CC4968C6FB4AE891D9203BB882D196" localSheetId="1" hidden="1">#REF!</definedName>
    <definedName name="BO77CC4968C6FB4AE891D9203BB882D196" localSheetId="12" hidden="1">#REF!</definedName>
    <definedName name="BO77CC4968C6FB4AE891D9203BB882D196" hidden="1">#REF!</definedName>
    <definedName name="BO77D9D9C12007469C8117D346871D21B6" hidden="1">#REF!</definedName>
    <definedName name="BO77DD96FC41644A179BBE4D77953EA545" hidden="1">#REF!</definedName>
    <definedName name="BO77DDF20EB7E747B18FDB62A0C4C1FFAD" hidden="1">#REF!</definedName>
    <definedName name="BO77E21B89C8AB4C31920492CF930D9D60" localSheetId="0" hidden="1">#REF!</definedName>
    <definedName name="BO77E21B89C8AB4C31920492CF930D9D60" localSheetId="1" hidden="1">#REF!</definedName>
    <definedName name="BO77E21B89C8AB4C31920492CF930D9D60" localSheetId="12" hidden="1">#REF!</definedName>
    <definedName name="BO77E21B89C8AB4C31920492CF930D9D60" hidden="1">#REF!</definedName>
    <definedName name="BO77E3BD8340C8474DA7D45CEC71ECC2E7" localSheetId="0" hidden="1">#REF!</definedName>
    <definedName name="BO77E3BD8340C8474DA7D45CEC71ECC2E7" localSheetId="1" hidden="1">#REF!</definedName>
    <definedName name="BO77E3BD8340C8474DA7D45CEC71ECC2E7" localSheetId="12" hidden="1">#REF!</definedName>
    <definedName name="BO77E3BD8340C8474DA7D45CEC71ECC2E7" hidden="1">#REF!</definedName>
    <definedName name="BO77E8C8B472FB4B819A91453E470878FD" hidden="1">#REF!</definedName>
    <definedName name="BO77F95E176C874197841F89E81E80D23A" hidden="1">#REF!</definedName>
    <definedName name="BO780FE6F4A17D423CAAAE5E547813AF83" localSheetId="0" hidden="1">#REF!</definedName>
    <definedName name="BO780FE6F4A17D423CAAAE5E547813AF83" localSheetId="1" hidden="1">#REF!</definedName>
    <definedName name="BO780FE6F4A17D423CAAAE5E547813AF83" localSheetId="12" hidden="1">#REF!</definedName>
    <definedName name="BO780FE6F4A17D423CAAAE5E547813AF83" hidden="1">#REF!</definedName>
    <definedName name="BO7825A254A3284232B88DD51D44537CE6" localSheetId="0" hidden="1">#REF!</definedName>
    <definedName name="BO7825A254A3284232B88DD51D44537CE6" localSheetId="1" hidden="1">#REF!</definedName>
    <definedName name="BO7825A254A3284232B88DD51D44537CE6" localSheetId="12" hidden="1">#REF!</definedName>
    <definedName name="BO7825A254A3284232B88DD51D44537CE6" hidden="1">#REF!</definedName>
    <definedName name="BO78293AB6CE91423691629BC52DBE67C5" localSheetId="0" hidden="1">#REF!</definedName>
    <definedName name="BO78293AB6CE91423691629BC52DBE67C5" localSheetId="1" hidden="1">#REF!</definedName>
    <definedName name="BO78293AB6CE91423691629BC52DBE67C5" localSheetId="12" hidden="1">#REF!</definedName>
    <definedName name="BO78293AB6CE91423691629BC52DBE67C5" hidden="1">#REF!</definedName>
    <definedName name="BO782BF3A2FE74493EA32AE98343C4B741" hidden="1">#REF!</definedName>
    <definedName name="BO78415DE1130A4BCAA846B21E0EC5D667" hidden="1">#REF!</definedName>
    <definedName name="BO786482A3A5514950BBE4162F7C12A46A" localSheetId="0" hidden="1">#REF!</definedName>
    <definedName name="BO786482A3A5514950BBE4162F7C12A46A" localSheetId="1" hidden="1">#REF!</definedName>
    <definedName name="BO786482A3A5514950BBE4162F7C12A46A" localSheetId="12" hidden="1">#REF!</definedName>
    <definedName name="BO786482A3A5514950BBE4162F7C12A46A" hidden="1">#REF!</definedName>
    <definedName name="BO786697ABC0C84CF1B19EE4CA49BA3E7D" hidden="1">#REF!</definedName>
    <definedName name="BO788202490D204F1EBB6ABB5D2CC3CA1D" hidden="1">#REF!</definedName>
    <definedName name="BO788E5D3E853547BEB61F3C3B672B183E" hidden="1">#REF!</definedName>
    <definedName name="BO788ED74ED939412CB753298F77C36E43" localSheetId="0" hidden="1">#REF!</definedName>
    <definedName name="BO788ED74ED939412CB753298F77C36E43" localSheetId="1" hidden="1">#REF!</definedName>
    <definedName name="BO788ED74ED939412CB753298F77C36E43" localSheetId="12" hidden="1">#REF!</definedName>
    <definedName name="BO788ED74ED939412CB753298F77C36E43" hidden="1">#REF!</definedName>
    <definedName name="BO7893E4A0FDDA4DEFB6C87748B1C0D7E5" localSheetId="0" hidden="1">#REF!</definedName>
    <definedName name="BO7893E4A0FDDA4DEFB6C87748B1C0D7E5" localSheetId="1" hidden="1">#REF!</definedName>
    <definedName name="BO7893E4A0FDDA4DEFB6C87748B1C0D7E5" localSheetId="12" hidden="1">#REF!</definedName>
    <definedName name="BO7893E4A0FDDA4DEFB6C87748B1C0D7E5" hidden="1">#REF!</definedName>
    <definedName name="BO789DA51DABB64E6DAEBD39A29FB548FA" hidden="1">#REF!</definedName>
    <definedName name="BO78A26449E14A4E0898706C634FB8920A" localSheetId="0" hidden="1">#REF!</definedName>
    <definedName name="BO78A26449E14A4E0898706C634FB8920A" localSheetId="1" hidden="1">#REF!</definedName>
    <definedName name="BO78A26449E14A4E0898706C634FB8920A" localSheetId="12" hidden="1">#REF!</definedName>
    <definedName name="BO78A26449E14A4E0898706C634FB8920A" hidden="1">#REF!</definedName>
    <definedName name="BO78B26688225A431E92C72662FBF21F94" localSheetId="12" hidden="1">#REF!</definedName>
    <definedName name="BO78B26688225A431E92C72662FBF21F94" hidden="1">#REF!</definedName>
    <definedName name="BO78C24C51799B48EC9BAD7647746A6F2F" localSheetId="12" hidden="1">#REF!</definedName>
    <definedName name="BO78C24C51799B48EC9BAD7647746A6F2F" hidden="1">#REF!</definedName>
    <definedName name="BO78CEEB703E4C4D78A579EE8F6D76D929" localSheetId="12" hidden="1">#REF!</definedName>
    <definedName name="BO78CEEB703E4C4D78A579EE8F6D76D929" hidden="1">#REF!</definedName>
    <definedName name="BO78F8A1A2414E4CD5960CB76850A8B04C" hidden="1">#REF!</definedName>
    <definedName name="BO7900DBEF3E8C481CB1DBCA63E0704C8E" localSheetId="12" hidden="1">#REF!</definedName>
    <definedName name="BO7900DBEF3E8C481CB1DBCA63E0704C8E" hidden="1">#REF!</definedName>
    <definedName name="BO7907856B095644F1BD520AE5B6D99E5F" hidden="1">#REF!</definedName>
    <definedName name="BO795DAC5776584A17BFAB7AF1C9225AC0" hidden="1">#REF!</definedName>
    <definedName name="BO796520ECF0BA480DBCDDCB64C9832C4C" localSheetId="12" hidden="1">#REF!</definedName>
    <definedName name="BO796520ECF0BA480DBCDDCB64C9832C4C" hidden="1">#REF!</definedName>
    <definedName name="BO797DA6191F9E43AB8625A5F6351A1609" localSheetId="12" hidden="1">#REF!</definedName>
    <definedName name="BO797DA6191F9E43AB8625A5F6351A1609" hidden="1">#REF!</definedName>
    <definedName name="BO798FD8E248DE4C92A7F81EAC0A8F29A7" localSheetId="0" hidden="1">#REF!</definedName>
    <definedName name="BO798FD8E248DE4C92A7F81EAC0A8F29A7" localSheetId="1" hidden="1">#REF!</definedName>
    <definedName name="BO798FD8E248DE4C92A7F81EAC0A8F29A7" localSheetId="12" hidden="1">#REF!</definedName>
    <definedName name="BO798FD8E248DE4C92A7F81EAC0A8F29A7" hidden="1">#REF!</definedName>
    <definedName name="BO79948B60261640309A720BF242FA8F54" hidden="1">#REF!</definedName>
    <definedName name="BO7998588D8B2D4D6AAEC4719E0F0A55A4" hidden="1">#REF!</definedName>
    <definedName name="BO79D15267513B4CBA9180350F07F3A98C" hidden="1">#REF!</definedName>
    <definedName name="BO79E32D484B7043B8941F1061F02622FB" hidden="1">#REF!</definedName>
    <definedName name="BO79F79C58C8A641CF81752FDEA72C10D9" localSheetId="0" hidden="1">#REF!</definedName>
    <definedName name="BO79F79C58C8A641CF81752FDEA72C10D9" localSheetId="1" hidden="1">#REF!</definedName>
    <definedName name="BO79F79C58C8A641CF81752FDEA72C10D9" localSheetId="12" hidden="1">#REF!</definedName>
    <definedName name="BO79F79C58C8A641CF81752FDEA72C10D9" hidden="1">#REF!</definedName>
    <definedName name="BO7A14BDFD5B2841A8BDFFCCE11C18BE90" localSheetId="0" hidden="1">#REF!</definedName>
    <definedName name="BO7A14BDFD5B2841A8BDFFCCE11C18BE90" localSheetId="1" hidden="1">#REF!</definedName>
    <definedName name="BO7A14BDFD5B2841A8BDFFCCE11C18BE90" localSheetId="12" hidden="1">#REF!</definedName>
    <definedName name="BO7A14BDFD5B2841A8BDFFCCE11C18BE90" hidden="1">#REF!</definedName>
    <definedName name="BO7A202200EAB14FDA887086A174E5A6C1" hidden="1">#REF!</definedName>
    <definedName name="BO7A24046088BC4828885DC2A18F24CE23" hidden="1">#REF!</definedName>
    <definedName name="BO7A3E4B6B1E6246EAA461969DE7AEB47B" localSheetId="12" hidden="1">#REF!</definedName>
    <definedName name="BO7A3E4B6B1E6246EAA461969DE7AEB47B" hidden="1">#REF!</definedName>
    <definedName name="BO7A4C279B99F74092AC42F095C92BBBB6" hidden="1">#REF!</definedName>
    <definedName name="BO7A4C7D16C870427DAE3F6995AA7A83C6" hidden="1">#REF!</definedName>
    <definedName name="BO7A56D81323D346BCB253ED202182F14C" localSheetId="12" hidden="1">#REF!</definedName>
    <definedName name="BO7A56D81323D346BCB253ED202182F14C" hidden="1">#REF!</definedName>
    <definedName name="BO7A67D1A3C2D1457494C925FBF571D683" localSheetId="12" hidden="1">#REF!</definedName>
    <definedName name="BO7A67D1A3C2D1457494C925FBF571D683" hidden="1">#REF!</definedName>
    <definedName name="BO7A73F44C59344433A028EE2772B5F68A" hidden="1">#REF!</definedName>
    <definedName name="BO7A77E7DD81CB4CC68FEEABE2F3743C94" localSheetId="12" hidden="1">#REF!</definedName>
    <definedName name="BO7A77E7DD81CB4CC68FEEABE2F3743C94" hidden="1">#REF!</definedName>
    <definedName name="BO7A84B87F8EDA4FDBAFF63724D92A7D16" localSheetId="12" hidden="1">#REF!</definedName>
    <definedName name="BO7A84B87F8EDA4FDBAFF63724D92A7D16" hidden="1">#REF!</definedName>
    <definedName name="BO7A9B727FA00D457E953FD66C4384A791" hidden="1">#REF!</definedName>
    <definedName name="BO7ACA129047DD45B99142AD4BF2FE6CE9" hidden="1">#REF!</definedName>
    <definedName name="BO7ADAAAF76D5D4F11A1D6DCE52EDC3F0E" localSheetId="12" hidden="1">#REF!</definedName>
    <definedName name="BO7ADAAAF76D5D4F11A1D6DCE52EDC3F0E" hidden="1">#REF!</definedName>
    <definedName name="BO7AE3A7858A9F4CE792E7BB1F7DE939D9" hidden="1">#REF!</definedName>
    <definedName name="BO7AECE17A45E947888D280C0A3669697F" hidden="1">#REF!</definedName>
    <definedName name="BO7AF2782FB7104FC28CFE46F4B181C0A8" localSheetId="0" hidden="1">#REF!</definedName>
    <definedName name="BO7AF2782FB7104FC28CFE46F4B181C0A8" localSheetId="1" hidden="1">#REF!</definedName>
    <definedName name="BO7AF2782FB7104FC28CFE46F4B181C0A8" localSheetId="12" hidden="1">#REF!</definedName>
    <definedName name="BO7AF2782FB7104FC28CFE46F4B181C0A8" hidden="1">#REF!</definedName>
    <definedName name="BO7AFBC0003ACC41D3BA1FD46C5FD36617" hidden="1">#REF!</definedName>
    <definedName name="BO7B0621E09728458A94F2FFFD9FFF1CCB" hidden="1">#REF!</definedName>
    <definedName name="BO7B29F6DCD4094D928F64FE4B08254D88" hidden="1">#REF!</definedName>
    <definedName name="BO7B3C9D6DC3A74194A444220E230F90D1" hidden="1">#REF!</definedName>
    <definedName name="BO7B3F57C7D37A4D9F932F412B50E3A9C5" localSheetId="0" hidden="1">#REF!</definedName>
    <definedName name="BO7B3F57C7D37A4D9F932F412B50E3A9C5" localSheetId="1" hidden="1">#REF!</definedName>
    <definedName name="BO7B3F57C7D37A4D9F932F412B50E3A9C5" localSheetId="12" hidden="1">#REF!</definedName>
    <definedName name="BO7B3F57C7D37A4D9F932F412B50E3A9C5" hidden="1">#REF!</definedName>
    <definedName name="BO7B4C1F4DCA5C4F91BE3808330ED991B4" localSheetId="0" hidden="1">#REF!</definedName>
    <definedName name="BO7B4C1F4DCA5C4F91BE3808330ED991B4" localSheetId="1" hidden="1">#REF!</definedName>
    <definedName name="BO7B4C1F4DCA5C4F91BE3808330ED991B4" localSheetId="12" hidden="1">#REF!</definedName>
    <definedName name="BO7B4C1F4DCA5C4F91BE3808330ED991B4" hidden="1">#REF!</definedName>
    <definedName name="BO7B5705FA795B4415A95726BFE7507495" localSheetId="0" hidden="1">#REF!</definedName>
    <definedName name="BO7B5705FA795B4415A95726BFE7507495" localSheetId="1" hidden="1">#REF!</definedName>
    <definedName name="BO7B5705FA795B4415A95726BFE7507495" localSheetId="12" hidden="1">#REF!</definedName>
    <definedName name="BO7B5705FA795B4415A95726BFE7507495" hidden="1">#REF!</definedName>
    <definedName name="BO7B6ECD01275743B881052FD39FD5FD32" hidden="1">#REF!</definedName>
    <definedName name="BO7BB71DF7CC7F4BF49D180F690BD5DBBE" hidden="1">#REF!</definedName>
    <definedName name="BO7BB7CC54118D40FAA4097E91803D491F" hidden="1">#REF!</definedName>
    <definedName name="BO7BBECD97126749A5BD63E736BE94A255" localSheetId="0" hidden="1">#REF!</definedName>
    <definedName name="BO7BBECD97126749A5BD63E736BE94A255" localSheetId="1" hidden="1">#REF!</definedName>
    <definedName name="BO7BBECD97126749A5BD63E736BE94A255" localSheetId="12" hidden="1">#REF!</definedName>
    <definedName name="BO7BBECD97126749A5BD63E736BE94A255" hidden="1">#REF!</definedName>
    <definedName name="BO7BBF0D3FE4F24ABEA7EB00545E696EF3" hidden="1">#REF!</definedName>
    <definedName name="BO7BC170CD198B41C692619BD0B2829984" localSheetId="0" hidden="1">#REF!</definedName>
    <definedName name="BO7BC170CD198B41C692619BD0B2829984" localSheetId="1" hidden="1">#REF!</definedName>
    <definedName name="BO7BC170CD198B41C692619BD0B2829984" localSheetId="12" hidden="1">#REF!</definedName>
    <definedName name="BO7BC170CD198B41C692619BD0B2829984" hidden="1">#REF!</definedName>
    <definedName name="BO7BCFAE042E0C491C8680E5ABCBBF7957" hidden="1">#REF!</definedName>
    <definedName name="BO7BD1D386F31048E1AA08A85FDF52F5D4" hidden="1">#REF!</definedName>
    <definedName name="BO7BFEA2FCFFCB48E5B36F4809D85D5E7B" localSheetId="0" hidden="1">#REF!</definedName>
    <definedName name="BO7BFEA2FCFFCB48E5B36F4809D85D5E7B" localSheetId="1" hidden="1">#REF!</definedName>
    <definedName name="BO7BFEA2FCFFCB48E5B36F4809D85D5E7B" localSheetId="12" hidden="1">#REF!</definedName>
    <definedName name="BO7BFEA2FCFFCB48E5B36F4809D85D5E7B" hidden="1">#REF!</definedName>
    <definedName name="BO7BFF594E1FEE4946BBAF27C54ADD6291" localSheetId="12" hidden="1">#REF!</definedName>
    <definedName name="BO7BFF594E1FEE4946BBAF27C54ADD6291" hidden="1">#REF!</definedName>
    <definedName name="BO7C16913B80E24B5DBA9EBB5E5FE3FBBC" localSheetId="12" hidden="1">#REF!</definedName>
    <definedName name="BO7C16913B80E24B5DBA9EBB5E5FE3FBBC" hidden="1">#REF!</definedName>
    <definedName name="BO7C19B3987BE64CFDB6C34F6F1FBFB432" hidden="1">#REF!</definedName>
    <definedName name="BO7C47A86CF33C4FCDAA0C54AA65B095A3" localSheetId="12" hidden="1">#REF!</definedName>
    <definedName name="BO7C47A86CF33C4FCDAA0C54AA65B095A3" hidden="1">#REF!</definedName>
    <definedName name="BO7C4CD6B9E9C044EB9EC6C389774E6C65" localSheetId="12" hidden="1">#REF!</definedName>
    <definedName name="BO7C4CD6B9E9C044EB9EC6C389774E6C65" hidden="1">#REF!</definedName>
    <definedName name="BO7C4E1B7E876445188B34969A634BA9DA" localSheetId="12" hidden="1">#REF!</definedName>
    <definedName name="BO7C4E1B7E876445188B34969A634BA9DA" hidden="1">#REF!</definedName>
    <definedName name="BO7C57E414F8F944E194E4986AEC4E1CC6" hidden="1">#REF!</definedName>
    <definedName name="BO7C6282EF7FAA49768A71688A643EEC31" hidden="1">#REF!</definedName>
    <definedName name="BO7C63A409D70E4E928BFEFC2C74E6728A" hidden="1">#REF!</definedName>
    <definedName name="BO7C7DABCD75A7494CA0243D508880E90D" localSheetId="12" hidden="1">#REF!</definedName>
    <definedName name="BO7C7DABCD75A7494CA0243D508880E90D" hidden="1">#REF!</definedName>
    <definedName name="BO7CB19D575BA4421B91CCC82C209C8073" localSheetId="12" hidden="1">#REF!</definedName>
    <definedName name="BO7CB19D575BA4421B91CCC82C209C8073" hidden="1">#REF!</definedName>
    <definedName name="BO7CB713453E414A90B10F3550A0F253EC" localSheetId="12" hidden="1">#REF!</definedName>
    <definedName name="BO7CB713453E414A90B10F3550A0F253EC" hidden="1">#REF!</definedName>
    <definedName name="BO7CC386BC612F4996866980D6A2E0A4C5" hidden="1">#REF!</definedName>
    <definedName name="BO7CD34C71EDCC427CB2934EAF7FC6D50E" hidden="1">#REF!</definedName>
    <definedName name="BO7CDE0708B32D4B0FBA3A684377AE0820" hidden="1">#REF!</definedName>
    <definedName name="BO7CF80174494E42BABF42C12A8C546D70" hidden="1">#REF!</definedName>
    <definedName name="BO7D1FDB8727184C13B4570E65F80DC3A8" localSheetId="12" hidden="1">#REF!</definedName>
    <definedName name="BO7D1FDB8727184C13B4570E65F80DC3A8" hidden="1">#REF!</definedName>
    <definedName name="BO7D225AD2344747EE88955A2CECB92136" hidden="1">#REF!</definedName>
    <definedName name="BO7D2EA66DF2E7481DA3B087A68D516C3D" localSheetId="12" hidden="1">#REF!</definedName>
    <definedName name="BO7D2EA66DF2E7481DA3B087A68D516C3D" hidden="1">#REF!</definedName>
    <definedName name="BO7D3A1BBFA8E7440E8EE04478EB465AE4" hidden="1">#REF!</definedName>
    <definedName name="BO7D3E7D4B3AAD47D79CFD56AC28C06CD5" hidden="1">#REF!</definedName>
    <definedName name="BO7D5153C33D554CE4A1BA32177D5DE9B3" hidden="1">#REF!</definedName>
    <definedName name="BO7D74CA4352B94CADA69060B858A229A7" localSheetId="12" hidden="1">#REF!</definedName>
    <definedName name="BO7D74CA4352B94CADA69060B858A229A7" hidden="1">#REF!</definedName>
    <definedName name="BO7D82E5864E5942ADB92BAC45EDEE2373" hidden="1">#REF!</definedName>
    <definedName name="BO7D89FACA725047CB91C9B25626B1B1A8" localSheetId="12" hidden="1">#REF!</definedName>
    <definedName name="BO7D89FACA725047CB91C9B25626B1B1A8" hidden="1">#REF!</definedName>
    <definedName name="BO7D93C65EB0A44BBF9FCB07C446798A2C" localSheetId="12" hidden="1">#REF!</definedName>
    <definedName name="BO7D93C65EB0A44BBF9FCB07C446798A2C" hidden="1">#REF!</definedName>
    <definedName name="BO7D9EC14CB2C94E22AF59562547C8BB47" hidden="1">#REF!</definedName>
    <definedName name="BO7DAC06DCC8FC40D5A38F085EF24C110B" hidden="1">#REF!</definedName>
    <definedName name="BO7DB9636AF6B6464587E05192DDA8F0FA" localSheetId="12" hidden="1">#REF!</definedName>
    <definedName name="BO7DB9636AF6B6464587E05192DDA8F0FA" hidden="1">#REF!</definedName>
    <definedName name="BO7DB99E66FA9F4C188B1DA2EB33053C58" localSheetId="12" hidden="1">#REF!</definedName>
    <definedName name="BO7DB99E66FA9F4C188B1DA2EB33053C58" hidden="1">#REF!</definedName>
    <definedName name="BO7DBBE8B2D3EF445282BC0CB8AD4B8131" localSheetId="12" hidden="1">#REF!</definedName>
    <definedName name="BO7DBBE8B2D3EF445282BC0CB8AD4B8131" hidden="1">#REF!</definedName>
    <definedName name="BO7DCF6E63D2294BA5BF155FE231B51F47" hidden="1">#REF!</definedName>
    <definedName name="BO7DFCA2EAF924464885C3726D73AC2909" hidden="1">#REF!</definedName>
    <definedName name="BO7E13A36E29824D7DA3BB02348F36583D" hidden="1">#REF!</definedName>
    <definedName name="BO7E1EB127D17647DCAF66576435571B9D" localSheetId="12" hidden="1">#REF!</definedName>
    <definedName name="BO7E1EB127D17647DCAF66576435571B9D" hidden="1">#REF!</definedName>
    <definedName name="BO7E20AF36C10E4DE1ACFF5DAB21E6F0CF" localSheetId="12" hidden="1">#REF!</definedName>
    <definedName name="BO7E20AF36C10E4DE1ACFF5DAB21E6F0CF" hidden="1">#REF!</definedName>
    <definedName name="BO7E34B31EA5A046C898316D1B32E4249F" hidden="1">#REF!</definedName>
    <definedName name="BO7E3CE31DF3F446469C5C0194D7FDB09A" hidden="1">#REF!</definedName>
    <definedName name="BO7E41D564AEEA4C6280E66CE7C612FD8B" localSheetId="12" hidden="1">#REF!</definedName>
    <definedName name="BO7E41D564AEEA4C6280E66CE7C612FD8B" hidden="1">#REF!</definedName>
    <definedName name="BO7E5AD48C85964A4DA0892651C66FB5FA" localSheetId="12" hidden="1">#REF!</definedName>
    <definedName name="BO7E5AD48C85964A4DA0892651C66FB5FA" hidden="1">#REF!</definedName>
    <definedName name="BO7E74EB17091144229C8DA32E72D0B0DE" localSheetId="12" hidden="1">#REF!</definedName>
    <definedName name="BO7E74EB17091144229C8DA32E72D0B0DE" hidden="1">#REF!</definedName>
    <definedName name="BO7E8D4FF65DA347CBBE0C81402A68E512" hidden="1">#REF!</definedName>
    <definedName name="BO7EAA87F33603446D90C1C1B2BB3DC1D0" hidden="1">#REF!</definedName>
    <definedName name="BO7EBB704D18074803A628A60B199945C8" hidden="1">#REF!</definedName>
    <definedName name="BO7ECA0CE87AD5486E8B520A1B3C302741" localSheetId="12" hidden="1">#REF!</definedName>
    <definedName name="BO7ECA0CE87AD5486E8B520A1B3C302741" hidden="1">#REF!</definedName>
    <definedName name="BO7ED2877E1E044BF588CE91B0F73A907C" localSheetId="12" hidden="1">#REF!</definedName>
    <definedName name="BO7ED2877E1E044BF588CE91B0F73A907C" hidden="1">#REF!</definedName>
    <definedName name="BO7F100A3F2F3C4DA28A51351899E364CF" hidden="1">#REF!</definedName>
    <definedName name="BO7F2C1B6954774144A8688BBF844181A3" hidden="1">#REF!</definedName>
    <definedName name="BO7F328DF0B87B4733927898ED428C4902" localSheetId="12" hidden="1">#REF!</definedName>
    <definedName name="BO7F328DF0B87B4733927898ED428C4902" hidden="1">#REF!</definedName>
    <definedName name="BO7F4A0B14B06E49EBB97E18A4B15BA51E" hidden="1">#REF!</definedName>
    <definedName name="BO7F5D4C35425E426D8A302B12D509ECAC" localSheetId="12" hidden="1">#REF!</definedName>
    <definedName name="BO7F5D4C35425E426D8A302B12D509ECAC" hidden="1">#REF!</definedName>
    <definedName name="BO7F733737D2164EB396378752B251DF56" localSheetId="12" hidden="1">#REF!</definedName>
    <definedName name="BO7F733737D2164EB396378752B251DF56" hidden="1">#REF!</definedName>
    <definedName name="BO7F7734244CAF4A0CA43F95079155139D" hidden="1">#REF!</definedName>
    <definedName name="BO7FA568F38B8549BD8CCB4099EBA6D59E" localSheetId="12" hidden="1">#REF!</definedName>
    <definedName name="BO7FA568F38B8549BD8CCB4099EBA6D59E" hidden="1">#REF!</definedName>
    <definedName name="BO7FA7C81A947B44988C21EE55C79EFB07" hidden="1">#REF!</definedName>
    <definedName name="BO7FD411C057C44D5C88A5710AA4342420" hidden="1">#REF!</definedName>
    <definedName name="BO7FE15ABA24B8440CB3D66CB2BEB8CD57" localSheetId="0" hidden="1">#REF!</definedName>
    <definedName name="BO7FE15ABA24B8440CB3D66CB2BEB8CD57" localSheetId="1" hidden="1">#REF!</definedName>
    <definedName name="BO7FE15ABA24B8440CB3D66CB2BEB8CD57" localSheetId="12" hidden="1">#REF!</definedName>
    <definedName name="BO7FE15ABA24B8440CB3D66CB2BEB8CD57" hidden="1">#REF!</definedName>
    <definedName name="BO7FE3D3568EFB45599936A66C07E97E9B" hidden="1">#REF!</definedName>
    <definedName name="BO7FED074D327A46A5B3846340D3E435AA" hidden="1">#REF!</definedName>
    <definedName name="BO7FFA1DF9AE0E46DCBADDF27E62FE0F6F" hidden="1">#REF!</definedName>
    <definedName name="BO8025E890FFF74E7AA455F9CFB6C77A45" hidden="1">#REF!</definedName>
    <definedName name="BO8026067F176D423BB8A45430475AA310" localSheetId="0" hidden="1">#REF!</definedName>
    <definedName name="BO8026067F176D423BB8A45430475AA310" localSheetId="1" hidden="1">#REF!</definedName>
    <definedName name="BO8026067F176D423BB8A45430475AA310" localSheetId="12" hidden="1">#REF!</definedName>
    <definedName name="BO8026067F176D423BB8A45430475AA310" hidden="1">#REF!</definedName>
    <definedName name="BO8026F1FD9624415A83D6DD000F349036" hidden="1">#REF!</definedName>
    <definedName name="BO8036027B31214345B621FD51102032D4" hidden="1">#REF!</definedName>
    <definedName name="BO806F055F6D3248B38530AA53D8ABD768" localSheetId="0" hidden="1">#REF!</definedName>
    <definedName name="BO806F055F6D3248B38530AA53D8ABD768" localSheetId="1" hidden="1">#REF!</definedName>
    <definedName name="BO806F055F6D3248B38530AA53D8ABD768" localSheetId="12" hidden="1">#REF!</definedName>
    <definedName name="BO806F055F6D3248B38530AA53D8ABD768" hidden="1">#REF!</definedName>
    <definedName name="BO80886FD3215348608E5DC92F04FC62B8" hidden="1">#REF!</definedName>
    <definedName name="BO808D0BF0B2354262A1BDB96849FA811D" hidden="1">#REF!</definedName>
    <definedName name="BO809078F987EF4B93AEDA12E8563A1B55" hidden="1">#REF!</definedName>
    <definedName name="BO80C02804DA2744ABBBE454BF6D80A4D3" hidden="1">#REF!</definedName>
    <definedName name="BO80E41CB5CADD420F8D0E1B0833B86BE7" localSheetId="0" hidden="1">#REF!</definedName>
    <definedName name="BO80E41CB5CADD420F8D0E1B0833B86BE7" localSheetId="1" hidden="1">#REF!</definedName>
    <definedName name="BO80E41CB5CADD420F8D0E1B0833B86BE7" localSheetId="12" hidden="1">#REF!</definedName>
    <definedName name="BO80E41CB5CADD420F8D0E1B0833B86BE7" hidden="1">#REF!</definedName>
    <definedName name="BO80F01F433AED4BA9B57F1088CBCCE98C" localSheetId="12" hidden="1">#REF!</definedName>
    <definedName name="BO80F01F433AED4BA9B57F1088CBCCE98C" hidden="1">#REF!</definedName>
    <definedName name="BO81056B718AE84C1B9C92BA3450F435BA" hidden="1">#REF!</definedName>
    <definedName name="BO810998062223484C991CD91FD6A6BB28" hidden="1">#REF!</definedName>
    <definedName name="BO81124862005F424FA1E78C5F5A56CE77" localSheetId="12" hidden="1">#REF!</definedName>
    <definedName name="BO81124862005F424FA1E78C5F5A56CE77" hidden="1">#REF!</definedName>
    <definedName name="BO8116D3330FC0481ABDE5EA390248C0FB" localSheetId="12" hidden="1">#REF!</definedName>
    <definedName name="BO8116D3330FC0481ABDE5EA390248C0FB" hidden="1">#REF!</definedName>
    <definedName name="BO81195C6D5FD448CCA88808ADC384B729" hidden="1">#REF!</definedName>
    <definedName name="BO8123F167E50048FC943435D5C43BEAD6" hidden="1">#REF!</definedName>
    <definedName name="BO8129AD0FD5674B83BC5405EF191ADA7B" hidden="1">#REF!</definedName>
    <definedName name="BO812D1D90173740FF9EB59A105954F73E" localSheetId="12" hidden="1">#REF!</definedName>
    <definedName name="BO812D1D90173740FF9EB59A105954F73E" hidden="1">#REF!</definedName>
    <definedName name="BO81398069C13F4CF48755661AA61D4B05" localSheetId="0" hidden="1">#REF!</definedName>
    <definedName name="BO81398069C13F4CF48755661AA61D4B05" localSheetId="1" hidden="1">#REF!</definedName>
    <definedName name="BO81398069C13F4CF48755661AA61D4B05" localSheetId="12" hidden="1">#REF!</definedName>
    <definedName name="BO81398069C13F4CF48755661AA61D4B05" hidden="1">#REF!</definedName>
    <definedName name="BO813B65ED679A4ED08E62569F3A62E909" hidden="1">#REF!</definedName>
    <definedName name="BO8140CB8CB4934D52A45138EFCF43482F" localSheetId="0" hidden="1">#REF!</definedName>
    <definedName name="BO8140CB8CB4934D52A45138EFCF43482F" localSheetId="1" hidden="1">#REF!</definedName>
    <definedName name="BO8140CB8CB4934D52A45138EFCF43482F" localSheetId="12" hidden="1">#REF!</definedName>
    <definedName name="BO8140CB8CB4934D52A45138EFCF43482F" hidden="1">#REF!</definedName>
    <definedName name="BO8152E1CBEABA406BB88B1EA29F8BD9B5" localSheetId="0" hidden="1">#REF!</definedName>
    <definedName name="BO8152E1CBEABA406BB88B1EA29F8BD9B5" localSheetId="1" hidden="1">#REF!</definedName>
    <definedName name="BO8152E1CBEABA406BB88B1EA29F8BD9B5" localSheetId="12" hidden="1">#REF!</definedName>
    <definedName name="BO8152E1CBEABA406BB88B1EA29F8BD9B5" hidden="1">#REF!</definedName>
    <definedName name="BO815A38454A38422DAE2CBA1F342AB384" localSheetId="12" hidden="1">#REF!</definedName>
    <definedName name="BO815A38454A38422DAE2CBA1F342AB384" hidden="1">#REF!</definedName>
    <definedName name="BO8160DAE7346B4302A174200177384D45" localSheetId="12" hidden="1">#REF!</definedName>
    <definedName name="BO8160DAE7346B4302A174200177384D45" hidden="1">#REF!</definedName>
    <definedName name="BO8161C454A2A04D77934C4F2B83E1D4AB" localSheetId="12" hidden="1">#REF!</definedName>
    <definedName name="BO8161C454A2A04D77934C4F2B83E1D4AB" hidden="1">#REF!</definedName>
    <definedName name="BO816B7D96E133441DB33D05D34EA0ABD3" hidden="1">#REF!</definedName>
    <definedName name="BO8171ABCBF01049B4A05A79AC4000141F" hidden="1">#REF!</definedName>
    <definedName name="BO818525C2CFF2438484295F6096E668F5" hidden="1">#REF!</definedName>
    <definedName name="BO8185A22756D844D485A4345BFAA5E51B" localSheetId="12" hidden="1">#REF!</definedName>
    <definedName name="BO8185A22756D844D485A4345BFAA5E51B" hidden="1">#REF!</definedName>
    <definedName name="BO81889E13E8BD4C878CCC1CCC34498B32" localSheetId="12" hidden="1">#REF!</definedName>
    <definedName name="BO81889E13E8BD4C878CCC1CCC34498B32" hidden="1">#REF!</definedName>
    <definedName name="BO81AA5F438ECA417D8B8750AEE7E7416D" hidden="1">#REF!</definedName>
    <definedName name="BO81AEAD8E3AC448D99EC68869FDA8ECAD" hidden="1">#REF!</definedName>
    <definedName name="BO81B3415116AC43AF9C57F6B7F24B9CC4" hidden="1">#REF!</definedName>
    <definedName name="BO81D37D16DB894932AABCA35600FE54D0" localSheetId="12" hidden="1">#REF!</definedName>
    <definedName name="BO81D37D16DB894932AABCA35600FE54D0" hidden="1">#REF!</definedName>
    <definedName name="BO81EB4DF8F6194B6D99943B71E32D1F8E" localSheetId="12" hidden="1">#REF!</definedName>
    <definedName name="BO81EB4DF8F6194B6D99943B71E32D1F8E" hidden="1">#REF!</definedName>
    <definedName name="BO81EF3F27087C4D98ACC351EF41E7665F" hidden="1">#REF!</definedName>
    <definedName name="BO8204C98D845C47289C2A48ACE7BB360F" localSheetId="12" hidden="1">#REF!</definedName>
    <definedName name="BO8204C98D845C47289C2A48ACE7BB360F" hidden="1">#REF!</definedName>
    <definedName name="BO821B1683C6C940ACA20F3FF7CBA6AE5C" hidden="1">#REF!</definedName>
    <definedName name="BO823A35FDC9FF43708B18DB11AE72EA46" localSheetId="12" hidden="1">#REF!</definedName>
    <definedName name="BO823A35FDC9FF43708B18DB11AE72EA46" hidden="1">#REF!</definedName>
    <definedName name="BO82599D26C22F4ECBAFBDBDDD0AC6B9DC" hidden="1">#REF!</definedName>
    <definedName name="BO8270DC61B3634703802A06111963247A" localSheetId="0" hidden="1">#REF!</definedName>
    <definedName name="BO8270DC61B3634703802A06111963247A" localSheetId="1" hidden="1">#REF!</definedName>
    <definedName name="BO8270DC61B3634703802A06111963247A" localSheetId="12" hidden="1">#REF!</definedName>
    <definedName name="BO8270DC61B3634703802A06111963247A" hidden="1">#REF!</definedName>
    <definedName name="BO8271FF2B72A4468699A1BEBB1CE7770A" localSheetId="0" hidden="1">#REF!</definedName>
    <definedName name="BO8271FF2B72A4468699A1BEBB1CE7770A" localSheetId="1" hidden="1">#REF!</definedName>
    <definedName name="BO8271FF2B72A4468699A1BEBB1CE7770A" localSheetId="12" hidden="1">#REF!</definedName>
    <definedName name="BO8271FF2B72A4468699A1BEBB1CE7770A" hidden="1">#REF!</definedName>
    <definedName name="BO828C727B9F184011B97187B8FE59D9AE" localSheetId="0" hidden="1">#REF!</definedName>
    <definedName name="BO828C727B9F184011B97187B8FE59D9AE" localSheetId="1" hidden="1">#REF!</definedName>
    <definedName name="BO828C727B9F184011B97187B8FE59D9AE" localSheetId="12" hidden="1">#REF!</definedName>
    <definedName name="BO828C727B9F184011B97187B8FE59D9AE" hidden="1">#REF!</definedName>
    <definedName name="BO829B2CAC9A73456CB1E64F2A6FD9E525" hidden="1">#REF!</definedName>
    <definedName name="BO82AF49A840DC4E97A1E3E116C1017164" localSheetId="12" hidden="1">#REF!</definedName>
    <definedName name="BO82AF49A840DC4E97A1E3E116C1017164" hidden="1">#REF!</definedName>
    <definedName name="BO82BC65E019234EAF896CAC4231F81781" localSheetId="12" hidden="1">#REF!</definedName>
    <definedName name="BO82BC65E019234EAF896CAC4231F81781" hidden="1">#REF!</definedName>
    <definedName name="BO82BD64F9F4B5472788A8268E41273643" hidden="1">#REF!</definedName>
    <definedName name="BO82CDE0C0F8AE420C9AB086E3F934D0FC" localSheetId="12" hidden="1">#REF!</definedName>
    <definedName name="BO82CDE0C0F8AE420C9AB086E3F934D0FC" hidden="1">#REF!</definedName>
    <definedName name="BO82D0E1CF095B4D65B4D7B212912DA8E2" localSheetId="12" hidden="1">#REF!</definedName>
    <definedName name="BO82D0E1CF095B4D65B4D7B212912DA8E2" hidden="1">#REF!</definedName>
    <definedName name="BO82EB354C95144FA395BD4842E6B5BDAA" hidden="1">#REF!</definedName>
    <definedName name="BO82ED3D19CD6E4FE3941A3E1F6AD39401" localSheetId="12" hidden="1">#REF!</definedName>
    <definedName name="BO82ED3D19CD6E4FE3941A3E1F6AD39401" hidden="1">#REF!</definedName>
    <definedName name="BO833E4554C21346058C4C27AA4CDB728C" hidden="1">#REF!</definedName>
    <definedName name="BO834ED8D711B54779884FECD0FD6C40F5" localSheetId="12" hidden="1">#REF!</definedName>
    <definedName name="BO834ED8D711B54779884FECD0FD6C40F5" hidden="1">#REF!</definedName>
    <definedName name="BO835775321D284060B20BC052F1967F91" localSheetId="12" hidden="1">#REF!</definedName>
    <definedName name="BO835775321D284060B20BC052F1967F91" hidden="1">#REF!</definedName>
    <definedName name="BO836104A2FDD3439ABE6D95097289FA9B" localSheetId="12" hidden="1">#REF!</definedName>
    <definedName name="BO836104A2FDD3439ABE6D95097289FA9B" hidden="1">#REF!</definedName>
    <definedName name="BO83770CED4E3B4DBBB35ECE8F2EE2B766" hidden="1">#REF!</definedName>
    <definedName name="BO839EC6977FFA4254B663B0964DDDCBA1" hidden="1">#REF!</definedName>
    <definedName name="BO83CE56D9AAF2431890D1640D1749EBC9" hidden="1">#REF!</definedName>
    <definedName name="BO83DE305067F04E1FAF2073E158A42ED1" localSheetId="12" hidden="1">#REF!</definedName>
    <definedName name="BO83DE305067F04E1FAF2073E158A42ED1" hidden="1">#REF!</definedName>
    <definedName name="BO83F96117CD7E43729C8F78CE6AA55364" localSheetId="12" hidden="1">#REF!</definedName>
    <definedName name="BO83F96117CD7E43729C8F78CE6AA55364" hidden="1">#REF!</definedName>
    <definedName name="BO84012C663BB84BFFB01BF078251981BF" hidden="1">#REF!</definedName>
    <definedName name="BO8416A4D86F564528B66337D998D6342F" hidden="1">#REF!</definedName>
    <definedName name="BO841E9D2788184F4B99B75B2D56050952" localSheetId="12" hidden="1">#REF!</definedName>
    <definedName name="BO841E9D2788184F4B99B75B2D56050952" hidden="1">#REF!</definedName>
    <definedName name="BO8436F0542EE941958838E9648A7A10B6" hidden="1">#REF!</definedName>
    <definedName name="BO845C63CD4426489B984D7A614921953B" localSheetId="12" hidden="1">#REF!</definedName>
    <definedName name="BO845C63CD4426489B984D7A614921953B" hidden="1">#REF!</definedName>
    <definedName name="BO8462467AC4C04364864AA7B0E1E7103B" localSheetId="12" hidden="1">#REF!</definedName>
    <definedName name="BO8462467AC4C04364864AA7B0E1E7103B" hidden="1">#REF!</definedName>
    <definedName name="BO847CD7266F44473E873D0BAC81568EE4" localSheetId="12" hidden="1">#REF!</definedName>
    <definedName name="BO847CD7266F44473E873D0BAC81568EE4" hidden="1">#REF!</definedName>
    <definedName name="BO84816916A3374C44A33B2B1E7CCBF62D" localSheetId="12" hidden="1">#REF!</definedName>
    <definedName name="BO84816916A3374C44A33B2B1E7CCBF62D" hidden="1">#REF!</definedName>
    <definedName name="BO8490395EA5A34B7281F95374AA651140" localSheetId="12" hidden="1">#REF!</definedName>
    <definedName name="BO8490395EA5A34B7281F95374AA651140" hidden="1">#REF!</definedName>
    <definedName name="BO849DAABD57DE400C976DE83FBD70852D" localSheetId="12" hidden="1">#REF!</definedName>
    <definedName name="BO849DAABD57DE400C976DE83FBD70852D" hidden="1">#REF!</definedName>
    <definedName name="BO84ACB7EA827D44EA920269A783FD03AF" localSheetId="12" hidden="1">#REF!</definedName>
    <definedName name="BO84ACB7EA827D44EA920269A783FD03AF" hidden="1">#REF!</definedName>
    <definedName name="BO84D950D3D7C6403596FDAB0EECC85121" hidden="1">#REF!</definedName>
    <definedName name="BO851125B4C9CF4507A505DFFE9759796E" localSheetId="12" hidden="1">#REF!</definedName>
    <definedName name="BO851125B4C9CF4507A505DFFE9759796E" hidden="1">#REF!</definedName>
    <definedName name="BO851F8174A7F2485A89E2AAB0F844764D" hidden="1">#REF!</definedName>
    <definedName name="BO852DC564F3D6438A9E05CD1FB6220525" hidden="1">#REF!</definedName>
    <definedName name="BO8537B991C1704514852540F58377C0F2" localSheetId="12" hidden="1">#REF!</definedName>
    <definedName name="BO8537B991C1704514852540F58377C0F2" hidden="1">#REF!</definedName>
    <definedName name="BO8549AD1E42034B56A5A757A435BE5F99" localSheetId="12" hidden="1">#REF!</definedName>
    <definedName name="BO8549AD1E42034B56A5A757A435BE5F99" hidden="1">#REF!</definedName>
    <definedName name="BO856B8D4C3C8E4F50B0953DB05DCC130D" hidden="1">#REF!</definedName>
    <definedName name="BO859CB049DE164366843D9C4F49208836" localSheetId="12" hidden="1">#REF!</definedName>
    <definedName name="BO859CB049DE164366843D9C4F49208836" hidden="1">#REF!</definedName>
    <definedName name="BO85A46695882A420C817331A985BB9006" localSheetId="12" hidden="1">#REF!</definedName>
    <definedName name="BO85A46695882A420C817331A985BB9006" hidden="1">#REF!</definedName>
    <definedName name="BO85B3AD2EFD8B4EB4ACC21B67E6729BC4" localSheetId="12" hidden="1">#REF!</definedName>
    <definedName name="BO85B3AD2EFD8B4EB4ACC21B67E6729BC4" hidden="1">#REF!</definedName>
    <definedName name="BO85BA97FE264442F3930B470E2E37938C" hidden="1">#REF!</definedName>
    <definedName name="BO85C6C482DAE5494095442C853659524C" hidden="1">#REF!</definedName>
    <definedName name="BO85CA8185403D4829A471E3C021F11823" localSheetId="12" hidden="1">#REF!</definedName>
    <definedName name="BO85CA8185403D4829A471E3C021F11823" hidden="1">#REF!</definedName>
    <definedName name="BO85DDB79C9E3147EDA8EDD03CB77413B6" hidden="1">#REF!</definedName>
    <definedName name="BO85E3116B44E149108141A164679AAEBE" hidden="1">#REF!</definedName>
    <definedName name="BO85EB01DFCFE245209787E6272A712082" localSheetId="12" hidden="1">#REF!</definedName>
    <definedName name="BO85EB01DFCFE245209787E6272A712082" hidden="1">#REF!</definedName>
    <definedName name="BO85ED7871C7614337A901E50D63FCCD26" hidden="1">#REF!</definedName>
    <definedName name="BO85F78F97543D4BAEBAA665AE23BF5F6E" localSheetId="12" hidden="1">#REF!</definedName>
    <definedName name="BO85F78F97543D4BAEBAA665AE23BF5F6E" hidden="1">#REF!</definedName>
    <definedName name="BO860B46EE55A44A1D96FD320551FA6677" hidden="1">#REF!</definedName>
    <definedName name="BO86157C32F3D14F2F8FBEDF25DA18783E" hidden="1">#REF!</definedName>
    <definedName name="BO8639A9B559F64F969DAB29512C30B990" localSheetId="12" hidden="1">#REF!</definedName>
    <definedName name="BO8639A9B559F64F969DAB29512C30B990" hidden="1">#REF!</definedName>
    <definedName name="BO865E85FAE63F471990E87A9EEEA0EBE2" localSheetId="12" hidden="1">#REF!</definedName>
    <definedName name="BO865E85FAE63F471990E87A9EEEA0EBE2" hidden="1">#REF!</definedName>
    <definedName name="BO866A0D13F47E44558B185A80CB233625" localSheetId="12" hidden="1">#REF!</definedName>
    <definedName name="BO866A0D13F47E44558B185A80CB233625" hidden="1">#REF!</definedName>
    <definedName name="BO866EBE59FF044B5082276522A607294F" hidden="1">#REF!</definedName>
    <definedName name="BO8674B77AC9C34190AE9EF29F8B3699AA" localSheetId="12" hidden="1">#REF!</definedName>
    <definedName name="BO8674B77AC9C34190AE9EF29F8B3699AA" hidden="1">#REF!</definedName>
    <definedName name="BO867C2CDF9C4D43A7B8AA119BEA09C19A" hidden="1">#REF!</definedName>
    <definedName name="BO86887E9489924B3CB6F2E988412CFB38" localSheetId="12" hidden="1">#REF!</definedName>
    <definedName name="BO86887E9489924B3CB6F2E988412CFB38" hidden="1">#REF!</definedName>
    <definedName name="BO868F562CA4E84985BF12F71371CCBC43" localSheetId="12" hidden="1">#REF!</definedName>
    <definedName name="BO868F562CA4E84985BF12F71371CCBC43" hidden="1">#REF!</definedName>
    <definedName name="BO869869F86405489C95E91C46BD49C775" hidden="1">#REF!</definedName>
    <definedName name="BO86B6149BCDCC48A98A3D3C8A3A2729E6" localSheetId="0" hidden="1">#REF!</definedName>
    <definedName name="BO86B6149BCDCC48A98A3D3C8A3A2729E6" localSheetId="1" hidden="1">#REF!</definedName>
    <definedName name="BO86B6149BCDCC48A98A3D3C8A3A2729E6" localSheetId="12" hidden="1">#REF!</definedName>
    <definedName name="BO86B6149BCDCC48A98A3D3C8A3A2729E6" hidden="1">#REF!</definedName>
    <definedName name="BO86B8FF6FC3DB4DF7AA0E3A8B7F9264C7" hidden="1">#REF!</definedName>
    <definedName name="BO86BA1D0544E24C5C8A8180FF78CB5B06" localSheetId="0" hidden="1">#REF!</definedName>
    <definedName name="BO86BA1D0544E24C5C8A8180FF78CB5B06" localSheetId="1" hidden="1">#REF!</definedName>
    <definedName name="BO86BA1D0544E24C5C8A8180FF78CB5B06" localSheetId="12" hidden="1">#REF!</definedName>
    <definedName name="BO86BA1D0544E24C5C8A8180FF78CB5B06" hidden="1">#REF!</definedName>
    <definedName name="BO86C100F65CDE4670B4F5822465A92A71" hidden="1">#REF!</definedName>
    <definedName name="BO86D1438E23664D2B9FCD09512F3A93F8" localSheetId="0" hidden="1">#REF!</definedName>
    <definedName name="BO86D1438E23664D2B9FCD09512F3A93F8" localSheetId="1" hidden="1">#REF!</definedName>
    <definedName name="BO86D1438E23664D2B9FCD09512F3A93F8" localSheetId="12" hidden="1">#REF!</definedName>
    <definedName name="BO86D1438E23664D2B9FCD09512F3A93F8" hidden="1">#REF!</definedName>
    <definedName name="BO86DDB813E7034F3BBABBE6BC528F2ED9" hidden="1">#REF!</definedName>
    <definedName name="BO86E27B393E134A5C9DD139177FA60F80" hidden="1">#REF!</definedName>
    <definedName name="BO8703EEC12706416FB6ED04E179922738" localSheetId="12" hidden="1">#REF!</definedName>
    <definedName name="BO8703EEC12706416FB6ED04E179922738" hidden="1">#REF!</definedName>
    <definedName name="BO870886B6C73540E7BF1183ECA9AFF2B9" localSheetId="12" hidden="1">#REF!</definedName>
    <definedName name="BO870886B6C73540E7BF1183ECA9AFF2B9" hidden="1">#REF!</definedName>
    <definedName name="BO870B411164F546AD97AF975FD177C9B0" hidden="1">#REF!</definedName>
    <definedName name="BO8711D358A64C4D6AA1DE8CD9A503C0BD" localSheetId="0" hidden="1">#REF!</definedName>
    <definedName name="BO8711D358A64C4D6AA1DE8CD9A503C0BD" localSheetId="1" hidden="1">#REF!</definedName>
    <definedName name="BO8711D358A64C4D6AA1DE8CD9A503C0BD" localSheetId="12" hidden="1">#REF!</definedName>
    <definedName name="BO8711D358A64C4D6AA1DE8CD9A503C0BD" hidden="1">#REF!</definedName>
    <definedName name="BO87120653DAB74A7A80EC7DBB6462E1D6" hidden="1">#REF!</definedName>
    <definedName name="BO872486E16E314D1DA6CDB4E161361B3E" hidden="1">#REF!</definedName>
    <definedName name="BO8725CADBABC140858BCC21E139FB989C" hidden="1">#REF!</definedName>
    <definedName name="BO87299F945EA94175941F16F36740FD72" localSheetId="0" hidden="1">#REF!</definedName>
    <definedName name="BO87299F945EA94175941F16F36740FD72" localSheetId="1" hidden="1">#REF!</definedName>
    <definedName name="BO87299F945EA94175941F16F36740FD72" localSheetId="12" hidden="1">#REF!</definedName>
    <definedName name="BO87299F945EA94175941F16F36740FD72" hidden="1">#REF!</definedName>
    <definedName name="BO872E1A2490304FA6B522A3A73C631044" hidden="1">#REF!</definedName>
    <definedName name="BO8774AB7115B9480BA7502A21831439EB" localSheetId="0" hidden="1">#REF!</definedName>
    <definedName name="BO8774AB7115B9480BA7502A21831439EB" localSheetId="1" hidden="1">#REF!</definedName>
    <definedName name="BO8774AB7115B9480BA7502A21831439EB" localSheetId="12" hidden="1">#REF!</definedName>
    <definedName name="BO8774AB7115B9480BA7502A21831439EB" hidden="1">#REF!</definedName>
    <definedName name="BO878FECCD84B24D5D83FA753C239D53A9" hidden="1">#REF!</definedName>
    <definedName name="BO879CBD59307A43159AF2A4CED84C7472" localSheetId="12" hidden="1">#REF!</definedName>
    <definedName name="BO879CBD59307A43159AF2A4CED84C7472" hidden="1">#REF!</definedName>
    <definedName name="BO87A85BA1E62143F6B9FC3F8F4734BBDA" hidden="1">#REF!</definedName>
    <definedName name="BO87B8EF89B2C846A289AE2145FA25030D" hidden="1">#REF!</definedName>
    <definedName name="BO87CACAE458564193B56975B2B5153420" localSheetId="0" hidden="1">#REF!</definedName>
    <definedName name="BO87CACAE458564193B56975B2B5153420" localSheetId="1" hidden="1">#REF!</definedName>
    <definedName name="BO87CACAE458564193B56975B2B5153420" localSheetId="12" hidden="1">#REF!</definedName>
    <definedName name="BO87CACAE458564193B56975B2B5153420" hidden="1">#REF!</definedName>
    <definedName name="BO87EFB9D6293B401CAA2DD394C2338C23" hidden="1">#REF!</definedName>
    <definedName name="BO87F88410ED7F4182BE480F68D5F7E898" localSheetId="0" hidden="1">#REF!</definedName>
    <definedName name="BO87F88410ED7F4182BE480F68D5F7E898" localSheetId="1" hidden="1">#REF!</definedName>
    <definedName name="BO87F88410ED7F4182BE480F68D5F7E898" localSheetId="12" hidden="1">#REF!</definedName>
    <definedName name="BO87F88410ED7F4182BE480F68D5F7E898" hidden="1">#REF!</definedName>
    <definedName name="BO8803BCBBE7974E4D88C057E49C0A7E07" localSheetId="0" hidden="1">#REF!</definedName>
    <definedName name="BO8803BCBBE7974E4D88C057E49C0A7E07" localSheetId="1" hidden="1">#REF!</definedName>
    <definedName name="BO8803BCBBE7974E4D88C057E49C0A7E07" localSheetId="12" hidden="1">#REF!</definedName>
    <definedName name="BO8803BCBBE7974E4D88C057E49C0A7E07" hidden="1">#REF!</definedName>
    <definedName name="BO8826276A6F2B469B97553CEA5B5F3ACB" hidden="1">#REF!</definedName>
    <definedName name="BO8827CF9AC78B41C79197737D53769A81" hidden="1">#REF!</definedName>
    <definedName name="BO884007A616A14E82BF8896F6D6B26A5A" localSheetId="0" hidden="1">#REF!</definedName>
    <definedName name="BO884007A616A14E82BF8896F6D6B26A5A" localSheetId="1" hidden="1">#REF!</definedName>
    <definedName name="BO884007A616A14E82BF8896F6D6B26A5A" localSheetId="12" hidden="1">#REF!</definedName>
    <definedName name="BO884007A616A14E82BF8896F6D6B26A5A" hidden="1">#REF!</definedName>
    <definedName name="BO88621C2D24DC4AB6A85F375E6836771A" hidden="1">#REF!</definedName>
    <definedName name="BO886E487C7EC9459489C12770C18ABEFD" localSheetId="0" hidden="1">#REF!</definedName>
    <definedName name="BO886E487C7EC9459489C12770C18ABEFD" localSheetId="1" hidden="1">#REF!</definedName>
    <definedName name="BO886E487C7EC9459489C12770C18ABEFD" localSheetId="12" hidden="1">#REF!</definedName>
    <definedName name="BO886E487C7EC9459489C12770C18ABEFD" hidden="1">#REF!</definedName>
    <definedName name="BO8897A3A3F634452E8E4DD8F314983433" hidden="1">#REF!</definedName>
    <definedName name="BO88A0ED37476047A9B79C3A73D5CAC3D2" localSheetId="0" hidden="1">#REF!</definedName>
    <definedName name="BO88A0ED37476047A9B79C3A73D5CAC3D2" localSheetId="1" hidden="1">#REF!</definedName>
    <definedName name="BO88A0ED37476047A9B79C3A73D5CAC3D2" localSheetId="12" hidden="1">#REF!</definedName>
    <definedName name="BO88A0ED37476047A9B79C3A73D5CAC3D2" hidden="1">#REF!</definedName>
    <definedName name="BO88AA8F0163F746A78528BD5A52EB26BD" hidden="1">#REF!</definedName>
    <definedName name="BO88B4A6CA845B4661AD2C9B0437234540" localSheetId="12" hidden="1">#REF!</definedName>
    <definedName name="BO88B4A6CA845B4661AD2C9B0437234540" hidden="1">#REF!</definedName>
    <definedName name="BO88B5EC94BCB644DBB0B8B9FD72197407" hidden="1">#REF!</definedName>
    <definedName name="BO88CD73995BA045218F082047A7B7979F" hidden="1">#REF!</definedName>
    <definedName name="BO88CF233CB45B4C82A1AC5BE791438BCF" hidden="1">#REF!</definedName>
    <definedName name="BO88D455E4ACC843D4B075A8838BBF7D0C" localSheetId="12" hidden="1">#REF!</definedName>
    <definedName name="BO88D455E4ACC843D4B075A8838BBF7D0C" hidden="1">#REF!</definedName>
    <definedName name="BO88E2219A0197449ABDA7E50060F6B1FE" hidden="1">#REF!</definedName>
    <definedName name="BO890E5A8D96FA4050BF15B802C7620F76" hidden="1">#REF!</definedName>
    <definedName name="BO8916BA3A93DA473688862DC75848CA2A" localSheetId="12" hidden="1">#REF!</definedName>
    <definedName name="BO8916BA3A93DA473688862DC75848CA2A" hidden="1">#REF!</definedName>
    <definedName name="BO891CBAC1FEC041A9B1D2D5CAF876C3F0" localSheetId="12" hidden="1">#REF!</definedName>
    <definedName name="BO891CBAC1FEC041A9B1D2D5CAF876C3F0" hidden="1">#REF!</definedName>
    <definedName name="BO891FBC517DE746748A172799A83F07CB" localSheetId="12" hidden="1">#REF!</definedName>
    <definedName name="BO891FBC517DE746748A172799A83F07CB" hidden="1">#REF!</definedName>
    <definedName name="BO8927EF1CD9AD4425AA2D6F4D606A0185" hidden="1">#REF!</definedName>
    <definedName name="BO892CFB3B77F84724BE348F89B434721C" localSheetId="12" hidden="1">#REF!</definedName>
    <definedName name="BO892CFB3B77F84724BE348F89B434721C" hidden="1">#REF!</definedName>
    <definedName name="BO893A612FBBF546A793F9B2F896C82AB5" localSheetId="0" hidden="1">#REF!</definedName>
    <definedName name="BO893A612FBBF546A793F9B2F896C82AB5" localSheetId="1" hidden="1">#REF!</definedName>
    <definedName name="BO893A612FBBF546A793F9B2F896C82AB5" localSheetId="12" hidden="1">#REF!</definedName>
    <definedName name="BO893A612FBBF546A793F9B2F896C82AB5" hidden="1">#REF!</definedName>
    <definedName name="BO896731F41BBF4213B3E24429048CEBA0" localSheetId="0" hidden="1">#REF!</definedName>
    <definedName name="BO896731F41BBF4213B3E24429048CEBA0" localSheetId="1" hidden="1">#REF!</definedName>
    <definedName name="BO896731F41BBF4213B3E24429048CEBA0" localSheetId="12" hidden="1">#REF!</definedName>
    <definedName name="BO896731F41BBF4213B3E24429048CEBA0" hidden="1">#REF!</definedName>
    <definedName name="BO89717E38C823414CA5D56CDDCAF64E8D" hidden="1">#REF!</definedName>
    <definedName name="BO897389AC65794E96B87A0E76349A7E34" localSheetId="0" hidden="1">#REF!</definedName>
    <definedName name="BO897389AC65794E96B87A0E76349A7E34" localSheetId="1" hidden="1">#REF!</definedName>
    <definedName name="BO897389AC65794E96B87A0E76349A7E34" localSheetId="12" hidden="1">#REF!</definedName>
    <definedName name="BO897389AC65794E96B87A0E76349A7E34" hidden="1">#REF!</definedName>
    <definedName name="BO8989F6C0B5DE414BADE674ECD51A4FFF" localSheetId="12" hidden="1">#REF!</definedName>
    <definedName name="BO8989F6C0B5DE414BADE674ECD51A4FFF" hidden="1">#REF!</definedName>
    <definedName name="BO89B86AF7C49A40C3A9D991022D36372F" hidden="1">#REF!</definedName>
    <definedName name="BO89C875904AC94159A112D5E62824CEB8" hidden="1">#REF!</definedName>
    <definedName name="BO89D827B7EF21445F830158AB1DB86EC3" localSheetId="12" hidden="1">#REF!</definedName>
    <definedName name="BO89D827B7EF21445F830158AB1DB86EC3" hidden="1">#REF!</definedName>
    <definedName name="BO89D829D6275C4F39A9B54F431BCB1CF2" hidden="1">#REF!</definedName>
    <definedName name="BO89DF3A0093C34577A9CBE507F654F9B4" hidden="1">#REF!</definedName>
    <definedName name="BO89EB193C9BF34E028B60BA2D06CDA850" localSheetId="12" hidden="1">#REF!</definedName>
    <definedName name="BO89EB193C9BF34E028B60BA2D06CDA850" hidden="1">#REF!</definedName>
    <definedName name="BO89F9BF5F1CD24F618FE42E6AEBC567DA" localSheetId="12" hidden="1">#REF!</definedName>
    <definedName name="BO89F9BF5F1CD24F618FE42E6AEBC567DA" hidden="1">#REF!</definedName>
    <definedName name="BO8A079A6956DB410B984EC37853DBF391" hidden="1">#REF!</definedName>
    <definedName name="BO8A11D840060F48A7A732512C54D8EAE5" localSheetId="12" hidden="1">#REF!</definedName>
    <definedName name="BO8A11D840060F48A7A732512C54D8EAE5" hidden="1">#REF!</definedName>
    <definedName name="BO8A270233A6574574A5A316C2111A6B1A" localSheetId="12" hidden="1">#REF!</definedName>
    <definedName name="BO8A270233A6574574A5A316C2111A6B1A" hidden="1">#REF!</definedName>
    <definedName name="BO8A3FB210E5754FC58F8E696469D4717E" hidden="1">#REF!</definedName>
    <definedName name="BO8A64A4873C0043DFB3995AAF8DC72790" localSheetId="12" hidden="1">#REF!</definedName>
    <definedName name="BO8A64A4873C0043DFB3995AAF8DC72790" hidden="1">#REF!</definedName>
    <definedName name="BO8A6F64578EA54D39B172DBB5F3870C6C" localSheetId="12" hidden="1">#REF!</definedName>
    <definedName name="BO8A6F64578EA54D39B172DBB5F3870C6C" hidden="1">#REF!</definedName>
    <definedName name="BO8A742A3411094EA2AE29F3285CBDE97D" localSheetId="12" hidden="1">#REF!</definedName>
    <definedName name="BO8A742A3411094EA2AE29F3285CBDE97D" hidden="1">#REF!</definedName>
    <definedName name="BO8A76E1E597094F4AB0C09CE276EBB2AD" localSheetId="12" hidden="1">#REF!</definedName>
    <definedName name="BO8A76E1E597094F4AB0C09CE276EBB2AD" hidden="1">#REF!</definedName>
    <definedName name="BO8A921E1B07E84FE58A86CBFB254FC057" localSheetId="12" hidden="1">#REF!</definedName>
    <definedName name="BO8A921E1B07E84FE58A86CBFB254FC057" hidden="1">#REF!</definedName>
    <definedName name="BO8AA1781CDFE7451D8158DA9690BFD0CF" localSheetId="12" hidden="1">#REF!</definedName>
    <definedName name="BO8AA1781CDFE7451D8158DA9690BFD0CF" hidden="1">#REF!</definedName>
    <definedName name="BO8AA46CB98A254FACB30AED9A52808C46" hidden="1">#REF!</definedName>
    <definedName name="BO8AADC658B26A496996C7F1373A6991A2" hidden="1">#REF!</definedName>
    <definedName name="BO8ABE68A54E9F4069ADD8462748851C18" localSheetId="12" hidden="1">#REF!</definedName>
    <definedName name="BO8ABE68A54E9F4069ADD8462748851C18" hidden="1">#REF!</definedName>
    <definedName name="BO8AC7E18C57C84E229E0484E8B9B6A88C" localSheetId="12" hidden="1">#REF!</definedName>
    <definedName name="BO8AC7E18C57C84E229E0484E8B9B6A88C" hidden="1">#REF!</definedName>
    <definedName name="BO8ACBA67537FE40D9B10DE69058561E8E" localSheetId="12" hidden="1">#REF!</definedName>
    <definedName name="BO8ACBA67537FE40D9B10DE69058561E8E" hidden="1">#REF!</definedName>
    <definedName name="BO8AD26858CE7246D39A84D558B6479282" hidden="1">#REF!</definedName>
    <definedName name="BO8AF467F5CFC742359BF81CAD81A58A87" hidden="1">#REF!</definedName>
    <definedName name="BO8AFC5A8B26994047A4277D08BC2B4522" hidden="1">#REF!</definedName>
    <definedName name="BO8B01F477F3764249AF76A3D9C3C246ED" hidden="1">#REF!</definedName>
    <definedName name="BO8B0E799EB2E747E08CC00A5CB7983720" localSheetId="12" hidden="1">#REF!</definedName>
    <definedName name="BO8B0E799EB2E747E08CC00A5CB7983720" hidden="1">#REF!</definedName>
    <definedName name="BO8B1E0FBE9EA7489994044C2057A8D12B" hidden="1">#REF!</definedName>
    <definedName name="BO8B2A7D94ED794D9F8685C24218676006" hidden="1">#REF!</definedName>
    <definedName name="BO8B313457CD884D279D2548003F5D238D" localSheetId="12" hidden="1">#REF!</definedName>
    <definedName name="BO8B313457CD884D279D2548003F5D238D" hidden="1">#REF!</definedName>
    <definedName name="BO8B5D8EDB30964E5A907DA7CCE903A60B" hidden="1">#REF!</definedName>
    <definedName name="BO8B73BD8E9A0442A5A9F90AA4A70F6203" localSheetId="12" hidden="1">#REF!</definedName>
    <definedName name="BO8B73BD8E9A0442A5A9F90AA4A70F6203" hidden="1">#REF!</definedName>
    <definedName name="BO8B8251CC1EE24CD69F29929F012C4450" hidden="1">#REF!</definedName>
    <definedName name="BO8B979C2BC098453D8F62F9ADF5FEC071" localSheetId="12" hidden="1">#REF!</definedName>
    <definedName name="BO8B979C2BC098453D8F62F9ADF5FEC071" hidden="1">#REF!</definedName>
    <definedName name="BO8BAFA77CB8BD4A9592F0A86BBD33A1B0" localSheetId="12" hidden="1">#REF!</definedName>
    <definedName name="BO8BAFA77CB8BD4A9592F0A86BBD33A1B0" hidden="1">#REF!</definedName>
    <definedName name="BO8BB4B4D171DB49F489C18C0E6B688E40" hidden="1">#REF!</definedName>
    <definedName name="BO8BDE8563DFDD419597EA3D1993A8E10E" localSheetId="12" hidden="1">#REF!</definedName>
    <definedName name="BO8BDE8563DFDD419597EA3D1993A8E10E" hidden="1">#REF!</definedName>
    <definedName name="BO8BE0ACC613A044B19017AAB43B6473ED" hidden="1">#REF!</definedName>
    <definedName name="BO8BEFE8F9E9D94E0B8690BCF6FF778891" localSheetId="12" hidden="1">#REF!</definedName>
    <definedName name="BO8BEFE8F9E9D94E0B8690BCF6FF778891" hidden="1">#REF!</definedName>
    <definedName name="BO8BF82CAB71EB4877BE2981B52240CDDB" localSheetId="12" hidden="1">#REF!</definedName>
    <definedName name="BO8BF82CAB71EB4877BE2981B52240CDDB" hidden="1">#REF!</definedName>
    <definedName name="BO8BFBEE5EC43D4067962E8A52A23B2D50" localSheetId="12" hidden="1">#REF!</definedName>
    <definedName name="BO8BFBEE5EC43D4067962E8A52A23B2D50" hidden="1">#REF!</definedName>
    <definedName name="BO8C0049F46034494F9A9EA954789841B0" hidden="1">#REF!</definedName>
    <definedName name="BO8C0CC75C4CA4484B8290FC4E64C3C7B7" hidden="1">#REF!</definedName>
    <definedName name="BO8C190EE956EF4ADD87EDB038BA9D5AE1" hidden="1">#REF!</definedName>
    <definedName name="BO8C2C15F699E14EDC94E42D4D15367A0D" localSheetId="0" hidden="1">#REF!</definedName>
    <definedName name="BO8C2C15F699E14EDC94E42D4D15367A0D" localSheetId="1" hidden="1">#REF!</definedName>
    <definedName name="BO8C2C15F699E14EDC94E42D4D15367A0D" localSheetId="12" hidden="1">#REF!</definedName>
    <definedName name="BO8C2C15F699E14EDC94E42D4D15367A0D" hidden="1">#REF!</definedName>
    <definedName name="BO8C3209A055A7451690BC047DB49C40F8" hidden="1">#REF!</definedName>
    <definedName name="BO8C46C2D3D27C44F1AA60C52DBE893015" localSheetId="0" hidden="1">#REF!</definedName>
    <definedName name="BO8C46C2D3D27C44F1AA60C52DBE893015" localSheetId="1" hidden="1">#REF!</definedName>
    <definedName name="BO8C46C2D3D27C44F1AA60C52DBE893015" localSheetId="12" hidden="1">#REF!</definedName>
    <definedName name="BO8C46C2D3D27C44F1AA60C52DBE893015" hidden="1">#REF!</definedName>
    <definedName name="BO8C54B39154C04A089EB3A2B03C75FCAD" localSheetId="0" hidden="1">#REF!</definedName>
    <definedName name="BO8C54B39154C04A089EB3A2B03C75FCAD" localSheetId="1" hidden="1">#REF!</definedName>
    <definedName name="BO8C54B39154C04A089EB3A2B03C75FCAD" localSheetId="12" hidden="1">#REF!</definedName>
    <definedName name="BO8C54B39154C04A089EB3A2B03C75FCAD" hidden="1">#REF!</definedName>
    <definedName name="BO8C5D16B390B84E039A4F635DC9723990" localSheetId="12" hidden="1">#REF!</definedName>
    <definedName name="BO8C5D16B390B84E039A4F635DC9723990" hidden="1">#REF!</definedName>
    <definedName name="BO8C5D1AEB64E34CF69E4AEDEE394D2DF0" localSheetId="12" hidden="1">#REF!</definedName>
    <definedName name="BO8C5D1AEB64E34CF69E4AEDEE394D2DF0" hidden="1">#REF!</definedName>
    <definedName name="BO8C6D0EB130764DFAB8C78529E8B56690" hidden="1">#REF!</definedName>
    <definedName name="BO8C756DB6D0084392A94AD363D9B3578A" localSheetId="12" hidden="1">#REF!</definedName>
    <definedName name="BO8C756DB6D0084392A94AD363D9B3578A" hidden="1">#REF!</definedName>
    <definedName name="BO8C78667FFC67462C9A1643AC3DEA1B4D" localSheetId="0" hidden="1">#REF!</definedName>
    <definedName name="BO8C78667FFC67462C9A1643AC3DEA1B4D" localSheetId="1" hidden="1">#REF!</definedName>
    <definedName name="BO8C78667FFC67462C9A1643AC3DEA1B4D" localSheetId="12" hidden="1">#REF!</definedName>
    <definedName name="BO8C78667FFC67462C9A1643AC3DEA1B4D" hidden="1">#REF!</definedName>
    <definedName name="BO8C79291520C14D76B12F6B3100DC8B42" localSheetId="0" hidden="1">#REF!</definedName>
    <definedName name="BO8C79291520C14D76B12F6B3100DC8B42" localSheetId="1" hidden="1">#REF!</definedName>
    <definedName name="BO8C79291520C14D76B12F6B3100DC8B42" localSheetId="12" hidden="1">#REF!</definedName>
    <definedName name="BO8C79291520C14D76B12F6B3100DC8B42" hidden="1">#REF!</definedName>
    <definedName name="BO8C9CBE8407744000A8B85C9F87D30B73" hidden="1">#REF!</definedName>
    <definedName name="BO8CBBCEEC97B6431FB6ACA8A2940866E3" hidden="1">#REF!</definedName>
    <definedName name="BO8CC5B39B3E324C918A32819C9A07A727" localSheetId="0" hidden="1">#REF!</definedName>
    <definedName name="BO8CC5B39B3E324C918A32819C9A07A727" localSheetId="1" hidden="1">#REF!</definedName>
    <definedName name="BO8CC5B39B3E324C918A32819C9A07A727" localSheetId="12" hidden="1">#REF!</definedName>
    <definedName name="BO8CC5B39B3E324C918A32819C9A07A727" hidden="1">#REF!</definedName>
    <definedName name="BO8CCECE712FB74550BFA0956F61B247A8" hidden="1">#REF!</definedName>
    <definedName name="BO8CD76D68B350487FA0250A4A2EC5C2AD" localSheetId="0" hidden="1">#REF!</definedName>
    <definedName name="BO8CD76D68B350487FA0250A4A2EC5C2AD" localSheetId="1" hidden="1">#REF!</definedName>
    <definedName name="BO8CD76D68B350487FA0250A4A2EC5C2AD" localSheetId="12" hidden="1">#REF!</definedName>
    <definedName name="BO8CD76D68B350487FA0250A4A2EC5C2AD" hidden="1">#REF!</definedName>
    <definedName name="BO8CF360641B31422092E7199008DC5639" hidden="1">#REF!</definedName>
    <definedName name="BO8D0213375C7F4E22A8FB01B418680B0B" localSheetId="0" hidden="1">#REF!</definedName>
    <definedName name="BO8D0213375C7F4E22A8FB01B418680B0B" localSheetId="1" hidden="1">#REF!</definedName>
    <definedName name="BO8D0213375C7F4E22A8FB01B418680B0B" localSheetId="12" hidden="1">#REF!</definedName>
    <definedName name="BO8D0213375C7F4E22A8FB01B418680B0B" hidden="1">#REF!</definedName>
    <definedName name="BO8D0ABD8164D04FC8B630B28D32646B09" localSheetId="0" hidden="1">#REF!</definedName>
    <definedName name="BO8D0ABD8164D04FC8B630B28D32646B09" localSheetId="1" hidden="1">#REF!</definedName>
    <definedName name="BO8D0ABD8164D04FC8B630B28D32646B09" localSheetId="12" hidden="1">#REF!</definedName>
    <definedName name="BO8D0ABD8164D04FC8B630B28D32646B09" hidden="1">#REF!</definedName>
    <definedName name="BO8D1B1B1B73DB404588CEED5EB7DBE08B" localSheetId="0" hidden="1">#REF!</definedName>
    <definedName name="BO8D1B1B1B73DB404588CEED5EB7DBE08B" localSheetId="1" hidden="1">#REF!</definedName>
    <definedName name="BO8D1B1B1B73DB404588CEED5EB7DBE08B" localSheetId="12" hidden="1">#REF!</definedName>
    <definedName name="BO8D1B1B1B73DB404588CEED5EB7DBE08B" hidden="1">#REF!</definedName>
    <definedName name="BO8D1BEBCF693D4028B4E7DA6832E7DE1E" hidden="1">#REF!</definedName>
    <definedName name="BO8D24E811C41141359E065633B90B3ACB" localSheetId="12" hidden="1">#REF!</definedName>
    <definedName name="BO8D24E811C41141359E065633B90B3ACB" hidden="1">#REF!</definedName>
    <definedName name="BO8D321DF303514F60BA7EE216E1F75E46" hidden="1">#REF!</definedName>
    <definedName name="BO8D4A19F885E642D98251152558F518D0" localSheetId="12" hidden="1">#REF!</definedName>
    <definedName name="BO8D4A19F885E642D98251152558F518D0" hidden="1">#REF!</definedName>
    <definedName name="BO8D675C8D2C204F9EA5F6FB0C91BE9377" localSheetId="12" hidden="1">#REF!</definedName>
    <definedName name="BO8D675C8D2C204F9EA5F6FB0C91BE9377" hidden="1">#REF!</definedName>
    <definedName name="BO8D6FEDE63E4A416086011E251EB6EA77" hidden="1">#REF!</definedName>
    <definedName name="BO8D8CDB5D0D984AF78FA24D1842552A13" localSheetId="12" hidden="1">#REF!</definedName>
    <definedName name="BO8D8CDB5D0D984AF78FA24D1842552A13" hidden="1">#REF!</definedName>
    <definedName name="BO8D92C13F5BA5476F87ACCBE5339379A3" hidden="1">#REF!</definedName>
    <definedName name="BO8DE89F4B4DB24B028D65D7B1C37D49A6" localSheetId="12" hidden="1">#REF!</definedName>
    <definedName name="BO8DE89F4B4DB24B028D65D7B1C37D49A6" hidden="1">#REF!</definedName>
    <definedName name="BO8DE8B8490FA243048849705E95F6A3E7" hidden="1">#REF!</definedName>
    <definedName name="BO8E010C83029D4BB2BDE80224D34C78B4" hidden="1">#REF!</definedName>
    <definedName name="BO8E04539AF5EA48F4A85BB9D8405EFE31" localSheetId="12" hidden="1">#REF!</definedName>
    <definedName name="BO8E04539AF5EA48F4A85BB9D8405EFE31" hidden="1">#REF!</definedName>
    <definedName name="BO8E0A9401A23B4C8E815CF381C01FDB6A" hidden="1">#REF!</definedName>
    <definedName name="BO8E247A336E7641BA8C759FA12C34B429" localSheetId="12" hidden="1">#REF!</definedName>
    <definedName name="BO8E247A336E7641BA8C759FA12C34B429" hidden="1">#REF!</definedName>
    <definedName name="BO8E4728713A0C4DC6904A8D6FFE392729" hidden="1">#REF!</definedName>
    <definedName name="BO8E64C19B77C74B4DA67868374DB4E3C8" localSheetId="12" hidden="1">#REF!</definedName>
    <definedName name="BO8E64C19B77C74B4DA67868374DB4E3C8" hidden="1">#REF!</definedName>
    <definedName name="BO8E8DEEC5116D492E933D50098C61B5D3" hidden="1">#REF!</definedName>
    <definedName name="BO8E95876454BF4F2CA6988C26A165276E" localSheetId="12" hidden="1">#REF!</definedName>
    <definedName name="BO8E95876454BF4F2CA6988C26A165276E" hidden="1">#REF!</definedName>
    <definedName name="BO8E9F198DEB16434A9D0753A88CDF5215" localSheetId="12" hidden="1">#REF!</definedName>
    <definedName name="BO8E9F198DEB16434A9D0753A88CDF5215" hidden="1">#REF!</definedName>
    <definedName name="BO8EA5CD8275A64439ABF3E0E90503E2EB" localSheetId="12" hidden="1">#REF!</definedName>
    <definedName name="BO8EA5CD8275A64439ABF3E0E90503E2EB" hidden="1">#REF!</definedName>
    <definedName name="BO8EAFF7EBC66B4843859F00C277E10C35" localSheetId="12" hidden="1">#REF!</definedName>
    <definedName name="BO8EAFF7EBC66B4843859F00C277E10C35" hidden="1">#REF!</definedName>
    <definedName name="BO8ECAFF7837A84846BB773DF5FAC7EDA0" hidden="1">#REF!</definedName>
    <definedName name="BO8ED02D762180437385E47C88BB9EEC20" localSheetId="12" hidden="1">#REF!</definedName>
    <definedName name="BO8ED02D762180437385E47C88BB9EEC20" hidden="1">#REF!</definedName>
    <definedName name="BO8ED1BD07506B48ABA6BB05855F788508" hidden="1">#REF!</definedName>
    <definedName name="BO8ED76D7C2EA548BEA6E8742375CD84EF" hidden="1">#REF!</definedName>
    <definedName name="BO8EDFDB3F4A244405BD653340E001817F" localSheetId="12" hidden="1">#REF!</definedName>
    <definedName name="BO8EDFDB3F4A244405BD653340E001817F" hidden="1">#REF!</definedName>
    <definedName name="BO8EECD65D65CA4E8DAD403EDFEFC8E1F0" hidden="1">#REF!</definedName>
    <definedName name="BO8EED6EA8341647B18E46E12EF5981737" localSheetId="12" hidden="1">#REF!</definedName>
    <definedName name="BO8EED6EA8341647B18E46E12EF5981737" hidden="1">#REF!</definedName>
    <definedName name="BO8EEF0273BAB94AB99929DC92B3C49FD3" hidden="1">#REF!</definedName>
    <definedName name="BO8F091315B8CA470AAF9722F85C3A0CE2" hidden="1">#REF!</definedName>
    <definedName name="BO8F3233C6D2A5455D8200C97146186B1B" hidden="1">#REF!</definedName>
    <definedName name="BO8F3F75AB3A994609B8A1BAA8D827B7D0" localSheetId="12" hidden="1">#REF!</definedName>
    <definedName name="BO8F3F75AB3A994609B8A1BAA8D827B7D0" hidden="1">#REF!</definedName>
    <definedName name="BO8F41BE8B0884445DB22D3AF21577B665" hidden="1">#REF!</definedName>
    <definedName name="BO8F4458B31E284C0B90A9336E9C28C284" localSheetId="12" hidden="1">#REF!</definedName>
    <definedName name="BO8F4458B31E284C0B90A9336E9C28C284" hidden="1">#REF!</definedName>
    <definedName name="BO8F49357E67B7472885ECAB31F5CC16E6" hidden="1">#REF!</definedName>
    <definedName name="BO8F5878AEF4E240D9BC43182A686A5D27" hidden="1">#REF!</definedName>
    <definedName name="BO8F5C237F8C7C40E58D0B879F90947365" localSheetId="0" hidden="1">#REF!</definedName>
    <definedName name="BO8F5C237F8C7C40E58D0B879F90947365" localSheetId="1" hidden="1">#REF!</definedName>
    <definedName name="BO8F5C237F8C7C40E58D0B879F90947365" localSheetId="12" hidden="1">#REF!</definedName>
    <definedName name="BO8F5C237F8C7C40E58D0B879F90947365" hidden="1">#REF!</definedName>
    <definedName name="BO8F69E36AA533438FB255DE448D2F78C1" localSheetId="12" hidden="1">#REF!</definedName>
    <definedName name="BO8F69E36AA533438FB255DE448D2F78C1" hidden="1">#REF!</definedName>
    <definedName name="BO8F9ADFA732534966ACC45B4222D08278" localSheetId="0" hidden="1">#REF!</definedName>
    <definedName name="BO8F9ADFA732534966ACC45B4222D08278" localSheetId="1" hidden="1">#REF!</definedName>
    <definedName name="BO8F9ADFA732534966ACC45B4222D08278" localSheetId="12" hidden="1">#REF!</definedName>
    <definedName name="BO8F9ADFA732534966ACC45B4222D08278" hidden="1">#REF!</definedName>
    <definedName name="BO8FA9605250AA4130BA5F75AB0EFC5DEB" hidden="1">#REF!</definedName>
    <definedName name="BO8FAB3988FD7A4610BB4D6F6553753FB0" localSheetId="0" hidden="1">#REF!</definedName>
    <definedName name="BO8FAB3988FD7A4610BB4D6F6553753FB0" localSheetId="1" hidden="1">#REF!</definedName>
    <definedName name="BO8FAB3988FD7A4610BB4D6F6553753FB0" localSheetId="12" hidden="1">#REF!</definedName>
    <definedName name="BO8FAB3988FD7A4610BB4D6F6553753FB0" hidden="1">#REF!</definedName>
    <definedName name="BO8FB6EDE92460437DB46269B760A9FF87" localSheetId="0" hidden="1">#REF!</definedName>
    <definedName name="BO8FB6EDE92460437DB46269B760A9FF87" localSheetId="1" hidden="1">#REF!</definedName>
    <definedName name="BO8FB6EDE92460437DB46269B760A9FF87" localSheetId="12" hidden="1">#REF!</definedName>
    <definedName name="BO8FB6EDE92460437DB46269B760A9FF87" hidden="1">#REF!</definedName>
    <definedName name="BO8FD31CDD8C5E4206A507AADDC9D6C673" hidden="1">#REF!</definedName>
    <definedName name="BO8FD4F0F291D744408EB3D0DD329A4362" hidden="1">#REF!</definedName>
    <definedName name="BO90039EB774D94E2699982989E87797FD" hidden="1">#REF!</definedName>
    <definedName name="BO9003C2B1CEA04D4799A07D012743DEC1" localSheetId="12" hidden="1">#REF!</definedName>
    <definedName name="BO9003C2B1CEA04D4799A07D012743DEC1" hidden="1">#REF!</definedName>
    <definedName name="BO901024E83D29496B899A127B34EC4440" localSheetId="12" hidden="1">#REF!</definedName>
    <definedName name="BO901024E83D29496B899A127B34EC4440" hidden="1">#REF!</definedName>
    <definedName name="BO9010F2C0CC9E494A99E197637D325788" localSheetId="0" hidden="1">#REF!</definedName>
    <definedName name="BO9010F2C0CC9E494A99E197637D325788" localSheetId="1" hidden="1">#REF!</definedName>
    <definedName name="BO9010F2C0CC9E494A99E197637D325788" localSheetId="12" hidden="1">#REF!</definedName>
    <definedName name="BO9010F2C0CC9E494A99E197637D325788" hidden="1">#REF!</definedName>
    <definedName name="BO9027C5BD01DF42DC93C5D78821D24A6C" localSheetId="0" hidden="1">#REF!</definedName>
    <definedName name="BO9027C5BD01DF42DC93C5D78821D24A6C" localSheetId="1" hidden="1">#REF!</definedName>
    <definedName name="BO9027C5BD01DF42DC93C5D78821D24A6C" localSheetId="12" hidden="1">#REF!</definedName>
    <definedName name="BO9027C5BD01DF42DC93C5D78821D24A6C" hidden="1">#REF!</definedName>
    <definedName name="BO904BCFDAB4C44A96A1BAD24E7B5C4CFB" localSheetId="0" hidden="1">#REF!</definedName>
    <definedName name="BO904BCFDAB4C44A96A1BAD24E7B5C4CFB" localSheetId="1" hidden="1">#REF!</definedName>
    <definedName name="BO904BCFDAB4C44A96A1BAD24E7B5C4CFB" localSheetId="12" hidden="1">#REF!</definedName>
    <definedName name="BO904BCFDAB4C44A96A1BAD24E7B5C4CFB" hidden="1">#REF!</definedName>
    <definedName name="BO90721953D91A42828345C72DA2C886EF" localSheetId="0" hidden="1">#REF!</definedName>
    <definedName name="BO90721953D91A42828345C72DA2C886EF" localSheetId="1" hidden="1">#REF!</definedName>
    <definedName name="BO90721953D91A42828345C72DA2C886EF" localSheetId="12" hidden="1">#REF!</definedName>
    <definedName name="BO90721953D91A42828345C72DA2C886EF" hidden="1">#REF!</definedName>
    <definedName name="BO90D5B7AE6DF34FC6A182261CEF953B81" localSheetId="12" hidden="1">#REF!</definedName>
    <definedName name="BO90D5B7AE6DF34FC6A182261CEF953B81" hidden="1">#REF!</definedName>
    <definedName name="BO90EEFBEB72EB4656B432B75775270CA5" hidden="1">#REF!</definedName>
    <definedName name="BO90F76DFC9F5F430F88B468A9892E4AC4" localSheetId="0" hidden="1">#REF!</definedName>
    <definedName name="BO90F76DFC9F5F430F88B468A9892E4AC4" localSheetId="1" hidden="1">#REF!</definedName>
    <definedName name="BO90F76DFC9F5F430F88B468A9892E4AC4" localSheetId="12" hidden="1">#REF!</definedName>
    <definedName name="BO90F76DFC9F5F430F88B468A9892E4AC4" hidden="1">#REF!</definedName>
    <definedName name="BO91262F6339964C14984FDE97C6306DF7" localSheetId="0" hidden="1">#REF!</definedName>
    <definedName name="BO91262F6339964C14984FDE97C6306DF7" localSheetId="1" hidden="1">#REF!</definedName>
    <definedName name="BO91262F6339964C14984FDE97C6306DF7" localSheetId="12" hidden="1">#REF!</definedName>
    <definedName name="BO91262F6339964C14984FDE97C6306DF7" hidden="1">#REF!</definedName>
    <definedName name="BO912C815D25B14437B2384596EA95EA90" hidden="1">#REF!</definedName>
    <definedName name="BO91511019934B448E8E0723C0742ED2AE" localSheetId="0" hidden="1">#REF!</definedName>
    <definedName name="BO91511019934B448E8E0723C0742ED2AE" localSheetId="1" hidden="1">#REF!</definedName>
    <definedName name="BO91511019934B448E8E0723C0742ED2AE" localSheetId="12" hidden="1">#REF!</definedName>
    <definedName name="BO91511019934B448E8E0723C0742ED2AE" hidden="1">#REF!</definedName>
    <definedName name="BO9155D541487B4FBC9E854615EB1B4E06" localSheetId="0" hidden="1">#REF!</definedName>
    <definedName name="BO9155D541487B4FBC9E854615EB1B4E06" localSheetId="1" hidden="1">#REF!</definedName>
    <definedName name="BO9155D541487B4FBC9E854615EB1B4E06" localSheetId="12" hidden="1">#REF!</definedName>
    <definedName name="BO9155D541487B4FBC9E854615EB1B4E06" hidden="1">#REF!</definedName>
    <definedName name="BO9156F8C70A7E432BB0F7C9352F66ADFB" hidden="1">#REF!</definedName>
    <definedName name="BO9159C1E514C74EDAB686FCB93521755B" localSheetId="0" hidden="1">#REF!</definedName>
    <definedName name="BO9159C1E514C74EDAB686FCB93521755B" localSheetId="1" hidden="1">#REF!</definedName>
    <definedName name="BO9159C1E514C74EDAB686FCB93521755B" localSheetId="12" hidden="1">#REF!</definedName>
    <definedName name="BO9159C1E514C74EDAB686FCB93521755B" hidden="1">#REF!</definedName>
    <definedName name="BO915CED5CBC0E4429841109423F532DF9" hidden="1">#REF!</definedName>
    <definedName name="BO916C4117211C44169C4A9D976B942F83" hidden="1">#REF!</definedName>
    <definedName name="BO916F5615504D45DF9BCB395BFB03B3FF" hidden="1">#REF!</definedName>
    <definedName name="BO91AF57D4731E42D3BD43C805328349BB" localSheetId="0" hidden="1">#REF!</definedName>
    <definedName name="BO91AF57D4731E42D3BD43C805328349BB" localSheetId="1" hidden="1">#REF!</definedName>
    <definedName name="BO91AF57D4731E42D3BD43C805328349BB" localSheetId="12" hidden="1">#REF!</definedName>
    <definedName name="BO91AF57D4731E42D3BD43C805328349BB" hidden="1">#REF!</definedName>
    <definedName name="BO91B1C71622B84DC09FCF82790CCC6703" localSheetId="0" hidden="1">#REF!</definedName>
    <definedName name="BO91B1C71622B84DC09FCF82790CCC6703" localSheetId="1" hidden="1">#REF!</definedName>
    <definedName name="BO91B1C71622B84DC09FCF82790CCC6703" localSheetId="12" hidden="1">#REF!</definedName>
    <definedName name="BO91B1C71622B84DC09FCF82790CCC6703" hidden="1">#REF!</definedName>
    <definedName name="BO91C46125583D4C069EE7155B503E3BDC" localSheetId="0" hidden="1">#REF!</definedName>
    <definedName name="BO91C46125583D4C069EE7155B503E3BDC" localSheetId="1" hidden="1">#REF!</definedName>
    <definedName name="BO91C46125583D4C069EE7155B503E3BDC" localSheetId="12" hidden="1">#REF!</definedName>
    <definedName name="BO91C46125583D4C069EE7155B503E3BDC" hidden="1">#REF!</definedName>
    <definedName name="BO91F28D1F98F0476AB8F319C85A3CBF30" hidden="1">#REF!</definedName>
    <definedName name="BO9209CA01353F43708376005F2BA05633" hidden="1">#REF!</definedName>
    <definedName name="BO920A4D58587E4B348E656E2FB55DBF5A" localSheetId="0" hidden="1">#REF!</definedName>
    <definedName name="BO920A4D58587E4B348E656E2FB55DBF5A" localSheetId="1" hidden="1">#REF!</definedName>
    <definedName name="BO920A4D58587E4B348E656E2FB55DBF5A" localSheetId="12" hidden="1">#REF!</definedName>
    <definedName name="BO920A4D58587E4B348E656E2FB55DBF5A" hidden="1">#REF!</definedName>
    <definedName name="BO9218C06E74B64331BCDF493C8E0A7196" hidden="1">#REF!</definedName>
    <definedName name="BO9233729CCAA145D78574A18BD7908B12" hidden="1">#REF!</definedName>
    <definedName name="BO924B50D148534EB4BFAB07809F576F86" localSheetId="0" hidden="1">#REF!</definedName>
    <definedName name="BO924B50D148534EB4BFAB07809F576F86" localSheetId="1" hidden="1">#REF!</definedName>
    <definedName name="BO924B50D148534EB4BFAB07809F576F86" localSheetId="12" hidden="1">#REF!</definedName>
    <definedName name="BO924B50D148534EB4BFAB07809F576F86" hidden="1">#REF!</definedName>
    <definedName name="BO92544256210E49188C03B1EBD2040774" localSheetId="12" hidden="1">#REF!</definedName>
    <definedName name="BO92544256210E49188C03B1EBD2040774" hidden="1">#REF!</definedName>
    <definedName name="BO925E159D06D846E6AD9C0AA27E04C23B" hidden="1">#REF!</definedName>
    <definedName name="BO9268349F1CCF49DEB0561574CF57C558" localSheetId="12" hidden="1">#REF!</definedName>
    <definedName name="BO9268349F1CCF49DEB0561574CF57C558" hidden="1">#REF!</definedName>
    <definedName name="BO926B3E618F034DF3AD93D000C65C8AF4" hidden="1">#REF!</definedName>
    <definedName name="BO926B5DA94093402CAF44525268D29478" localSheetId="0" hidden="1">#REF!</definedName>
    <definedName name="BO926B5DA94093402CAF44525268D29478" localSheetId="1" hidden="1">#REF!</definedName>
    <definedName name="BO926B5DA94093402CAF44525268D29478" localSheetId="12" hidden="1">#REF!</definedName>
    <definedName name="BO926B5DA94093402CAF44525268D29478" hidden="1">#REF!</definedName>
    <definedName name="BO92714A6ED6124D27829A03BD605CFABF" localSheetId="0" hidden="1">#REF!</definedName>
    <definedName name="BO92714A6ED6124D27829A03BD605CFABF" localSheetId="1" hidden="1">#REF!</definedName>
    <definedName name="BO92714A6ED6124D27829A03BD605CFABF" localSheetId="12" hidden="1">#REF!</definedName>
    <definedName name="BO92714A6ED6124D27829A03BD605CFABF" hidden="1">#REF!</definedName>
    <definedName name="BO928DC16886B2445797C8B9905F1CD971" localSheetId="0" hidden="1">#REF!</definedName>
    <definedName name="BO928DC16886B2445797C8B9905F1CD971" localSheetId="1" hidden="1">#REF!</definedName>
    <definedName name="BO928DC16886B2445797C8B9905F1CD971" localSheetId="12" hidden="1">#REF!</definedName>
    <definedName name="BO928DC16886B2445797C8B9905F1CD971" hidden="1">#REF!</definedName>
    <definedName name="BO92A6C34ADF1E4E8A9235A4C8830AC515" hidden="1">#REF!</definedName>
    <definedName name="BO92C9ED6F059A4A3FBF49382DA781E052" localSheetId="0" hidden="1">#REF!</definedName>
    <definedName name="BO92C9ED6F059A4A3FBF49382DA781E052" localSheetId="1" hidden="1">#REF!</definedName>
    <definedName name="BO92C9ED6F059A4A3FBF49382DA781E052" localSheetId="12" hidden="1">#REF!</definedName>
    <definedName name="BO92C9ED6F059A4A3FBF49382DA781E052" hidden="1">#REF!</definedName>
    <definedName name="BO92D072B2A4ED4A6FB51EB0BC9A66BC2C" hidden="1">#REF!</definedName>
    <definedName name="BO92E4A5A634AC407AA555219E0CC6BDF7" hidden="1">#REF!</definedName>
    <definedName name="BO92EA0833D1CB48CFB02613AE12C820A4" localSheetId="0" hidden="1">#REF!</definedName>
    <definedName name="BO92EA0833D1CB48CFB02613AE12C820A4" localSheetId="1" hidden="1">#REF!</definedName>
    <definedName name="BO92EA0833D1CB48CFB02613AE12C820A4" localSheetId="12" hidden="1">#REF!</definedName>
    <definedName name="BO92EA0833D1CB48CFB02613AE12C820A4" hidden="1">#REF!</definedName>
    <definedName name="BO92EFCC3CC64A4D068BF90CD047BA59AD" localSheetId="0" hidden="1">#REF!</definedName>
    <definedName name="BO92EFCC3CC64A4D068BF90CD047BA59AD" localSheetId="1" hidden="1">#REF!</definedName>
    <definedName name="BO92EFCC3CC64A4D068BF90CD047BA59AD" localSheetId="12" hidden="1">#REF!</definedName>
    <definedName name="BO92EFCC3CC64A4D068BF90CD047BA59AD" hidden="1">#REF!</definedName>
    <definedName name="BO92EFFAEB634443FE91C7F58365598D5E" localSheetId="0" hidden="1">#REF!</definedName>
    <definedName name="BO92EFFAEB634443FE91C7F58365598D5E" localSheetId="1" hidden="1">#REF!</definedName>
    <definedName name="BO92EFFAEB634443FE91C7F58365598D5E" localSheetId="12" hidden="1">#REF!</definedName>
    <definedName name="BO92EFFAEB634443FE91C7F58365598D5E" hidden="1">#REF!</definedName>
    <definedName name="BO92F451DEC859406FB5A047DAF76D55B3" hidden="1">#REF!</definedName>
    <definedName name="BO92F6D42A17AC4074BBD00DCE92DF03C9" localSheetId="12" hidden="1">#REF!</definedName>
    <definedName name="BO92F6D42A17AC4074BBD00DCE92DF03C9" hidden="1">#REF!</definedName>
    <definedName name="BO9304DD1CC2BA492080B19ECEA8B95022" hidden="1">#REF!</definedName>
    <definedName name="BO930DA66B28B14BEAA44697A5823258AA" localSheetId="12" hidden="1">#REF!</definedName>
    <definedName name="BO930DA66B28B14BEAA44697A5823258AA" hidden="1">#REF!</definedName>
    <definedName name="BO930FD1E9B9EB478BBAD94346BAE68338" localSheetId="12" hidden="1">#REF!</definedName>
    <definedName name="BO930FD1E9B9EB478BBAD94346BAE68338" hidden="1">#REF!</definedName>
    <definedName name="BO9318EA8A5D654DFD954B723F2DF49F55" hidden="1">#REF!</definedName>
    <definedName name="BO9329BF9F354242D086A1F242CA6684D6" localSheetId="12" hidden="1">#REF!</definedName>
    <definedName name="BO9329BF9F354242D086A1F242CA6684D6" hidden="1">#REF!</definedName>
    <definedName name="BO932B0A19ACC444A2BB8954EED654465A" localSheetId="12" hidden="1">#REF!</definedName>
    <definedName name="BO932B0A19ACC444A2BB8954EED654465A" hidden="1">#REF!</definedName>
    <definedName name="BO933ED92411824C6FAC78C97BA2A11AAB" localSheetId="12" hidden="1">#REF!</definedName>
    <definedName name="BO933ED92411824C6FAC78C97BA2A11AAB" hidden="1">#REF!</definedName>
    <definedName name="BO933FAA4514814F85818066C84AF854C9" localSheetId="12" hidden="1">#REF!</definedName>
    <definedName name="BO933FAA4514814F85818066C84AF854C9" hidden="1">#REF!</definedName>
    <definedName name="BO93461350D91044D7B6FB7F171C0D4DF3" hidden="1">#REF!</definedName>
    <definedName name="BO9378AF1544364341B8417AB6D7DE3BC3" hidden="1">#REF!</definedName>
    <definedName name="BO938B4E5108EE4D0787D0282B08DF9636" hidden="1">#REF!</definedName>
    <definedName name="BO93A4D280E8CA43DC8B02811F751ABAA2" localSheetId="12" hidden="1">#REF!</definedName>
    <definedName name="BO93A4D280E8CA43DC8B02811F751ABAA2" hidden="1">#REF!</definedName>
    <definedName name="BO93B2980E647143A5A17C67935ED6DC7F" localSheetId="12" hidden="1">#REF!</definedName>
    <definedName name="BO93B2980E647143A5A17C67935ED6DC7F" hidden="1">#REF!</definedName>
    <definedName name="BO93D6D3AB4F4C47298478E33C059169D0" hidden="1">#REF!</definedName>
    <definedName name="BO93D6EA051CB245BA91965E989CAB2741" hidden="1">#REF!</definedName>
    <definedName name="BO93E74F3970FD46C489BC2A92AE9C7404" localSheetId="12" hidden="1">#REF!</definedName>
    <definedName name="BO93E74F3970FD46C489BC2A92AE9C7404" hidden="1">#REF!</definedName>
    <definedName name="BO93EBF6734EA34A90BA493473DE688EBF" localSheetId="12" hidden="1">#REF!</definedName>
    <definedName name="BO93EBF6734EA34A90BA493473DE688EBF" hidden="1">#REF!</definedName>
    <definedName name="BO93ECFE632155481DA0FDBB0615E7281C" localSheetId="0" hidden="1">#REF!</definedName>
    <definedName name="BO93ECFE632155481DA0FDBB0615E7281C" localSheetId="1" hidden="1">#REF!</definedName>
    <definedName name="BO93ECFE632155481DA0FDBB0615E7281C" localSheetId="12" hidden="1">#REF!</definedName>
    <definedName name="BO93ECFE632155481DA0FDBB0615E7281C" hidden="1">#REF!</definedName>
    <definedName name="BO93F310F9C2F24700BD756AB5D39C0C70" localSheetId="12" hidden="1">#REF!</definedName>
    <definedName name="BO93F310F9C2F24700BD756AB5D39C0C70" hidden="1">#REF!</definedName>
    <definedName name="BO9406D55A95A444A3B45C4B90FE2D125A" localSheetId="0" hidden="1">#REF!</definedName>
    <definedName name="BO9406D55A95A444A3B45C4B90FE2D125A" localSheetId="1" hidden="1">#REF!</definedName>
    <definedName name="BO9406D55A95A444A3B45C4B90FE2D125A" localSheetId="12" hidden="1">#REF!</definedName>
    <definedName name="BO9406D55A95A444A3B45C4B90FE2D125A" hidden="1">#REF!</definedName>
    <definedName name="BO94073230D0F44D879F25D75E8A1F6E7E" localSheetId="0" hidden="1">#REF!</definedName>
    <definedName name="BO94073230D0F44D879F25D75E8A1F6E7E" localSheetId="1" hidden="1">#REF!</definedName>
    <definedName name="BO94073230D0F44D879F25D75E8A1F6E7E" localSheetId="12" hidden="1">#REF!</definedName>
    <definedName name="BO94073230D0F44D879F25D75E8A1F6E7E" hidden="1">#REF!</definedName>
    <definedName name="BO94129E648DD24670B784451C9BAC14C1" hidden="1">#REF!</definedName>
    <definedName name="BO94220D9907CC4E24A9678F2D022262BF" localSheetId="0" hidden="1">#REF!</definedName>
    <definedName name="BO94220D9907CC4E24A9678F2D022262BF" localSheetId="1" hidden="1">#REF!</definedName>
    <definedName name="BO94220D9907CC4E24A9678F2D022262BF" localSheetId="12" hidden="1">#REF!</definedName>
    <definedName name="BO94220D9907CC4E24A9678F2D022262BF" hidden="1">#REF!</definedName>
    <definedName name="BO94286E15B5C249DF83B6D785E99910F3" localSheetId="12" hidden="1">#REF!</definedName>
    <definedName name="BO94286E15B5C249DF83B6D785E99910F3" hidden="1">#REF!</definedName>
    <definedName name="BO942AFFE69A8B4A8C80C2C626B5017758" localSheetId="12" hidden="1">#REF!</definedName>
    <definedName name="BO942AFFE69A8B4A8C80C2C626B5017758" hidden="1">#REF!</definedName>
    <definedName name="BO943F7197EDF04FF2A7D1A29789D38FC7" localSheetId="12" hidden="1">#REF!</definedName>
    <definedName name="BO943F7197EDF04FF2A7D1A29789D38FC7" hidden="1">#REF!</definedName>
    <definedName name="BO9440F575DEAD4D009356CD54D15D0646" localSheetId="12" hidden="1">#REF!</definedName>
    <definedName name="BO9440F575DEAD4D009356CD54D15D0646" hidden="1">#REF!</definedName>
    <definedName name="BO94495E5071E549F38B009DDBC5A15023" hidden="1">#REF!</definedName>
    <definedName name="BO945D4AE586B049C4B26F43D2964BF053" localSheetId="12" hidden="1">#REF!</definedName>
    <definedName name="BO945D4AE586B049C4B26F43D2964BF053" hidden="1">#REF!</definedName>
    <definedName name="BO9479247504A240DB8AA62248BA3AD62A" localSheetId="0" hidden="1">#REF!</definedName>
    <definedName name="BO9479247504A240DB8AA62248BA3AD62A" localSheetId="1" hidden="1">#REF!</definedName>
    <definedName name="BO9479247504A240DB8AA62248BA3AD62A" localSheetId="12" hidden="1">#REF!</definedName>
    <definedName name="BO9479247504A240DB8AA62248BA3AD62A" hidden="1">#REF!</definedName>
    <definedName name="BO948E4098C46048728921E52405E20CE2" localSheetId="0" hidden="1">#REF!</definedName>
    <definedName name="BO948E4098C46048728921E52405E20CE2" localSheetId="1" hidden="1">#REF!</definedName>
    <definedName name="BO948E4098C46048728921E52405E20CE2" localSheetId="12" hidden="1">#REF!</definedName>
    <definedName name="BO948E4098C46048728921E52405E20CE2" hidden="1">#REF!</definedName>
    <definedName name="BO9494C43445E94B2F9101B150DA348936" localSheetId="0" hidden="1">#REF!</definedName>
    <definedName name="BO9494C43445E94B2F9101B150DA348936" localSheetId="1" hidden="1">#REF!</definedName>
    <definedName name="BO9494C43445E94B2F9101B150DA348936" localSheetId="12" hidden="1">#REF!</definedName>
    <definedName name="BO9494C43445E94B2F9101B150DA348936" hidden="1">#REF!</definedName>
    <definedName name="BO94ACFBA87DCA4A049A7A7B2CF5A0099B" localSheetId="12" hidden="1">#REF!</definedName>
    <definedName name="BO94ACFBA87DCA4A049A7A7B2CF5A0099B" hidden="1">#REF!</definedName>
    <definedName name="BO94B2F239D2624039A1DCB8FB12649BA6" hidden="1">#REF!</definedName>
    <definedName name="BO94C268B1ABDC4BE5AF160FC92E6E930E" localSheetId="12" hidden="1">#REF!</definedName>
    <definedName name="BO94C268B1ABDC4BE5AF160FC92E6E930E" hidden="1">#REF!</definedName>
    <definedName name="BO94C8B881FE184D5BBD91B9F2519B9593" hidden="1">#REF!</definedName>
    <definedName name="BO94CAC1B2B9184A0CA149982A6B0EDA40" localSheetId="12" hidden="1">#REF!</definedName>
    <definedName name="BO94CAC1B2B9184A0CA149982A6B0EDA40" hidden="1">#REF!</definedName>
    <definedName name="BO94FF7F224A1F4978B7E420C2A0B05C3D" hidden="1">#REF!</definedName>
    <definedName name="BO9513E9F1846A4523A6F0F1F3198A11D1" hidden="1">#REF!</definedName>
    <definedName name="BO95297CC5443C4A87921219AEDB0053A4" localSheetId="12" hidden="1">#REF!</definedName>
    <definedName name="BO95297CC5443C4A87921219AEDB0053A4" hidden="1">#REF!</definedName>
    <definedName name="BO95315A491963462088AB010F1E6536ED" localSheetId="12" hidden="1">#REF!</definedName>
    <definedName name="BO95315A491963462088AB010F1E6536ED" hidden="1">#REF!</definedName>
    <definedName name="BO9531F6C583AD4A5B8EACA1697DCA76E5" localSheetId="12" hidden="1">#REF!</definedName>
    <definedName name="BO9531F6C583AD4A5B8EACA1697DCA76E5" hidden="1">#REF!</definedName>
    <definedName name="BO9546AAE559804D05934EF2CC58527114" localSheetId="12" hidden="1">#REF!</definedName>
    <definedName name="BO9546AAE559804D05934EF2CC58527114" hidden="1">#REF!</definedName>
    <definedName name="BO954E396D800B4BF9935B12333E3AE848" hidden="1">#REF!</definedName>
    <definedName name="BO955821DBA81848509481FD646A939426" localSheetId="12" hidden="1">#REF!</definedName>
    <definedName name="BO955821DBA81848509481FD646A939426" hidden="1">#REF!</definedName>
    <definedName name="BO9569473B49744295BBBB13BF84496763" localSheetId="12" hidden="1">#REF!</definedName>
    <definedName name="BO9569473B49744295BBBB13BF84496763" hidden="1">#REF!</definedName>
    <definedName name="BO956DB3C951D8464EB60637865E1D1216" hidden="1">#REF!</definedName>
    <definedName name="BO956E011291D64BEEB8399D6027B0FD14" hidden="1">#REF!</definedName>
    <definedName name="BO959272DCF99441B0A2452A49A4FBE909" hidden="1">#REF!</definedName>
    <definedName name="BO95B8948E71674C9BBD6DC47262E07D3C" localSheetId="12" hidden="1">#REF!</definedName>
    <definedName name="BO95B8948E71674C9BBD6DC47262E07D3C" hidden="1">#REF!</definedName>
    <definedName name="BO95CD0D87A86547D789C5C76C1E4685B8" hidden="1">#REF!</definedName>
    <definedName name="BO95FBA05EBB1A49DCA3E32B3AB30D7E98" hidden="1">#REF!</definedName>
    <definedName name="BO96012A3695F24EEDA41060270FB23FD7" localSheetId="12" hidden="1">#REF!</definedName>
    <definedName name="BO96012A3695F24EEDA41060270FB23FD7" hidden="1">#REF!</definedName>
    <definedName name="BO96073E7E2DD143EFB77B21DB51546EEA" hidden="1">#REF!</definedName>
    <definedName name="BO9614567D53B747AA9B29D726BA8A5F57" hidden="1">#REF!</definedName>
    <definedName name="BO961753E720B34B64928183DBF2D50EF4" localSheetId="12" hidden="1">#REF!</definedName>
    <definedName name="BO961753E720B34B64928183DBF2D50EF4" hidden="1">#REF!</definedName>
    <definedName name="BO9619A3E64E904BBF830DEA71105C6554" localSheetId="0" hidden="1">#REF!</definedName>
    <definedName name="BO9619A3E64E904BBF830DEA71105C6554" localSheetId="1" hidden="1">#REF!</definedName>
    <definedName name="BO9619A3E64E904BBF830DEA71105C6554" localSheetId="12" hidden="1">#REF!</definedName>
    <definedName name="BO9619A3E64E904BBF830DEA71105C6554" hidden="1">#REF!</definedName>
    <definedName name="BO961B2829573B4BF3AEDBD5F574CBDFBE" localSheetId="0" hidden="1">#REF!</definedName>
    <definedName name="BO961B2829573B4BF3AEDBD5F574CBDFBE" localSheetId="1" hidden="1">#REF!</definedName>
    <definedName name="BO961B2829573B4BF3AEDBD5F574CBDFBE" localSheetId="12" hidden="1">#REF!</definedName>
    <definedName name="BO961B2829573B4BF3AEDBD5F574CBDFBE" hidden="1">#REF!</definedName>
    <definedName name="BO963AA06C95F0448C98E7B7ADF814B641" localSheetId="0" hidden="1">#REF!</definedName>
    <definedName name="BO963AA06C95F0448C98E7B7ADF814B641" localSheetId="1" hidden="1">#REF!</definedName>
    <definedName name="BO963AA06C95F0448C98E7B7ADF814B641" localSheetId="12" hidden="1">#REF!</definedName>
    <definedName name="BO963AA06C95F0448C98E7B7ADF814B641" hidden="1">#REF!</definedName>
    <definedName name="BO9655D4D083304B6B84234D7B3D520D2C" localSheetId="12" hidden="1">#REF!</definedName>
    <definedName name="BO9655D4D083304B6B84234D7B3D520D2C" hidden="1">#REF!</definedName>
    <definedName name="BO96B0D7DFBDD64B7F99A29B72A17CCBF3" hidden="1">#REF!</definedName>
    <definedName name="BO96C96D0DC4524E10AD2A3B05945FC3F1" localSheetId="12" hidden="1">#REF!</definedName>
    <definedName name="BO96C96D0DC4524E10AD2A3B05945FC3F1" hidden="1">#REF!</definedName>
    <definedName name="BO96D6B2D14BCE426B82DFC4BC6BE36452" localSheetId="12" hidden="1">#REF!</definedName>
    <definedName name="BO96D6B2D14BCE426B82DFC4BC6BE36452" hidden="1">#REF!</definedName>
    <definedName name="BO96DD60ACDEAB49279901EDA429A1D057" localSheetId="12" hidden="1">#REF!</definedName>
    <definedName name="BO96DD60ACDEAB49279901EDA429A1D057" hidden="1">#REF!</definedName>
    <definedName name="BO96E0ACA67F90404598B7ED8E51093BC6" hidden="1">#REF!</definedName>
    <definedName name="BO96FD81C5B8DB4FBB8AA6463A2345EF65" hidden="1">#REF!</definedName>
    <definedName name="BO9705DA3C5FE549B1B6C232BEE3BE0B4A" localSheetId="12" hidden="1">#REF!</definedName>
    <definedName name="BO9705DA3C5FE549B1B6C232BEE3BE0B4A" hidden="1">#REF!</definedName>
    <definedName name="BO970E49E77A1641C28131031D36D4FD21" hidden="1">#REF!</definedName>
    <definedName name="BO971ABF41FC324365BB3C3958837215AD" localSheetId="12" hidden="1">#REF!</definedName>
    <definedName name="BO971ABF41FC324365BB3C3958837215AD" hidden="1">#REF!</definedName>
    <definedName name="BO971BBD42956545928E334B292F6A0C5F" hidden="1">#REF!</definedName>
    <definedName name="BO971F9F004F88452E9A8104EDA914DE4A" hidden="1">#REF!</definedName>
    <definedName name="BO972EF9E0468B46789B22F42FA9EDF429" localSheetId="12" hidden="1">#REF!</definedName>
    <definedName name="BO972EF9E0468B46789B22F42FA9EDF429" hidden="1">#REF!</definedName>
    <definedName name="BO9743127732D6480CBCDA2CD93BE4A029" hidden="1">#REF!</definedName>
    <definedName name="BO97435E36457D4D9F8A41E78406793419" localSheetId="12" hidden="1">#REF!</definedName>
    <definedName name="BO97435E36457D4D9F8A41E78406793419" hidden="1">#REF!</definedName>
    <definedName name="BO974DD56617CC44BB82F4580C5391D3C4" localSheetId="12" hidden="1">#REF!</definedName>
    <definedName name="BO974DD56617CC44BB82F4580C5391D3C4" hidden="1">#REF!</definedName>
    <definedName name="BO974F495CBB5F4BE9B6A2ECAD26192CF3" hidden="1">#REF!</definedName>
    <definedName name="BO9763C8E8672C44EE9CC8F3034DE59781" localSheetId="12" hidden="1">#REF!</definedName>
    <definedName name="BO9763C8E8672C44EE9CC8F3034DE59781" hidden="1">#REF!</definedName>
    <definedName name="BO9764AE7C0FE548A687C092A5848411A0" hidden="1">#REF!</definedName>
    <definedName name="BO97705033685D404CA111963901512904" localSheetId="12" hidden="1">#REF!</definedName>
    <definedName name="BO97705033685D404CA111963901512904" hidden="1">#REF!</definedName>
    <definedName name="BO97754172F33648A1B02D0D2E9D35C937" localSheetId="12" hidden="1">#REF!</definedName>
    <definedName name="BO97754172F33648A1B02D0D2E9D35C937" hidden="1">#REF!</definedName>
    <definedName name="BO977D0E2D3367462C8476C351B447CE71" hidden="1">#REF!</definedName>
    <definedName name="BO97B220745DA94ED7BB96EECFA8DC4E6E" localSheetId="12" hidden="1">#REF!</definedName>
    <definedName name="BO97B220745DA94ED7BB96EECFA8DC4E6E" hidden="1">#REF!</definedName>
    <definedName name="BO97E864FF22354435934B5E0583930B1A" localSheetId="12" hidden="1">#REF!</definedName>
    <definedName name="BO97E864FF22354435934B5E0583930B1A" hidden="1">#REF!</definedName>
    <definedName name="BO9809C12F3B384ADF849C353B35FBAA0D" localSheetId="12" hidden="1">#REF!</definedName>
    <definedName name="BO9809C12F3B384ADF849C353B35FBAA0D" hidden="1">#REF!</definedName>
    <definedName name="BO9847A201EFCB4ACB9B307CE635AEB5E1" localSheetId="12" hidden="1">#REF!</definedName>
    <definedName name="BO9847A201EFCB4ACB9B307CE635AEB5E1" hidden="1">#REF!</definedName>
    <definedName name="BO985BAF614F20419688C24910DA7EDD6A" localSheetId="12" hidden="1">#REF!</definedName>
    <definedName name="BO985BAF614F20419688C24910DA7EDD6A" hidden="1">#REF!</definedName>
    <definedName name="BO988C711F507447F1888939DBB79CE12A" hidden="1">#REF!</definedName>
    <definedName name="BO989A56968B1F48DCB1E51A21B2C17893" hidden="1">#REF!</definedName>
    <definedName name="BO98CB2505045548E2961B8E6D1605915E" localSheetId="12" hidden="1">#REF!</definedName>
    <definedName name="BO98CB2505045548E2961B8E6D1605915E" hidden="1">#REF!</definedName>
    <definedName name="BO98D37362E38B4CDA8C9E54163DEBEB0D" localSheetId="12" hidden="1">#REF!</definedName>
    <definedName name="BO98D37362E38B4CDA8C9E54163DEBEB0D" hidden="1">#REF!</definedName>
    <definedName name="BO98E1498590614A7C8C9700EFA3B34ECF" hidden="1">#REF!</definedName>
    <definedName name="BO98E5E992939548CE8FEDD43F3C859A4F" localSheetId="0" hidden="1">#REF!</definedName>
    <definedName name="BO98E5E992939548CE8FEDD43F3C859A4F" localSheetId="1" hidden="1">#REF!</definedName>
    <definedName name="BO98E5E992939548CE8FEDD43F3C859A4F" localSheetId="12" hidden="1">#REF!</definedName>
    <definedName name="BO98E5E992939548CE8FEDD43F3C859A4F" hidden="1">#REF!</definedName>
    <definedName name="BO98EB4F0F414E453C9E8C0303365FB71E" hidden="1">#REF!</definedName>
    <definedName name="BO98EE941FAF8946578E04E20339EF8603" localSheetId="12" hidden="1">#REF!</definedName>
    <definedName name="BO98EE941FAF8946578E04E20339EF8603" hidden="1">#REF!</definedName>
    <definedName name="BO99037B02ECF24BFFB3D99208DAE0221F" hidden="1">#REF!</definedName>
    <definedName name="BO9916AA24635F4BF297FA83B8070D44FE" localSheetId="0" hidden="1">#REF!</definedName>
    <definedName name="BO9916AA24635F4BF297FA83B8070D44FE" localSheetId="1" hidden="1">#REF!</definedName>
    <definedName name="BO9916AA24635F4BF297FA83B8070D44FE" localSheetId="12" hidden="1">#REF!</definedName>
    <definedName name="BO9916AA24635F4BF297FA83B8070D44FE" hidden="1">#REF!</definedName>
    <definedName name="BO9922DCDDA14C416E94C27CE584A50205" localSheetId="0" hidden="1">#REF!</definedName>
    <definedName name="BO9922DCDDA14C416E94C27CE584A50205" localSheetId="1" hidden="1">#REF!</definedName>
    <definedName name="BO9922DCDDA14C416E94C27CE584A50205" localSheetId="12" hidden="1">#REF!</definedName>
    <definedName name="BO9922DCDDA14C416E94C27CE584A50205" hidden="1">#REF!</definedName>
    <definedName name="BO992471B0FCAA46B99A5CEF437922D47F" hidden="1">#REF!</definedName>
    <definedName name="BO99463C74974B4349A5BE8BFBF4C76308" hidden="1">#REF!</definedName>
    <definedName name="BO9952FD1FDB394000A77CFF0ECF03E8D2" localSheetId="0" hidden="1">#REF!</definedName>
    <definedName name="BO9952FD1FDB394000A77CFF0ECF03E8D2" localSheetId="1" hidden="1">#REF!</definedName>
    <definedName name="BO9952FD1FDB394000A77CFF0ECF03E8D2" localSheetId="12" hidden="1">#REF!</definedName>
    <definedName name="BO9952FD1FDB394000A77CFF0ECF03E8D2" hidden="1">#REF!</definedName>
    <definedName name="BO995DA1F47F9849D8A8D8EDAA9B7534E0" hidden="1">#REF!</definedName>
    <definedName name="BO9966FC2A064D44348ED41FEA6E021D6E" localSheetId="12" hidden="1">#REF!</definedName>
    <definedName name="BO9966FC2A064D44348ED41FEA6E021D6E" hidden="1">#REF!</definedName>
    <definedName name="BO99746685114E4D81834B645CEAD25AA3" localSheetId="12" hidden="1">#REF!</definedName>
    <definedName name="BO99746685114E4D81834B645CEAD25AA3" hidden="1">#REF!</definedName>
    <definedName name="BO9984FAA95CC94B57809C5AA8ADD50266" localSheetId="12" hidden="1">#REF!</definedName>
    <definedName name="BO9984FAA95CC94B57809C5AA8ADD50266" hidden="1">#REF!</definedName>
    <definedName name="BO99886BC7CEF1473A89BBEEB83C430EE7" hidden="1">#REF!</definedName>
    <definedName name="BO99898C4BDEA24D1E99CE6C1A3A6BD908" hidden="1">#REF!</definedName>
    <definedName name="BO998E1909613041318FA45C8F7B14B775" hidden="1">#REF!</definedName>
    <definedName name="BO9997214558D14F72B1FAB36FBAC8578A" hidden="1">#REF!</definedName>
    <definedName name="BO99986C2F1A874F3AB3EFFC6732063BAA" localSheetId="12" hidden="1">#REF!</definedName>
    <definedName name="BO99986C2F1A874F3AB3EFFC6732063BAA" hidden="1">#REF!</definedName>
    <definedName name="BO9999A410B168401BA23B06933F517548" localSheetId="12" hidden="1">#REF!</definedName>
    <definedName name="BO9999A410B168401BA23B06933F517548" hidden="1">#REF!</definedName>
    <definedName name="BO999FA66A56B04354964E9C8EDEB59AEF" hidden="1">#REF!</definedName>
    <definedName name="BO99A5EA3B6465412E99F307619EFF22BA" localSheetId="12" hidden="1">#REF!</definedName>
    <definedName name="BO99A5EA3B6465412E99F307619EFF22BA" hidden="1">#REF!</definedName>
    <definedName name="BO99BAC6217DB74194A730AF104092B111" localSheetId="12" hidden="1">#REF!</definedName>
    <definedName name="BO99BAC6217DB74194A730AF104092B111" hidden="1">#REF!</definedName>
    <definedName name="BO99C4CA4681754EEA872316A386BE91B9" localSheetId="12" hidden="1">#REF!</definedName>
    <definedName name="BO99C4CA4681754EEA872316A386BE91B9" hidden="1">#REF!</definedName>
    <definedName name="BO99C517B46B44471084074AC92355F6B2" hidden="1">#REF!</definedName>
    <definedName name="BO99DC1A7172B84F838B475B6B0075ABEB" hidden="1">#REF!</definedName>
    <definedName name="BO99DE02B5579048E1BBE4F4225324DE80" hidden="1">#REF!</definedName>
    <definedName name="BO99E873DF55E2407AA79BE4AC482D57C1" localSheetId="0" hidden="1">#REF!</definedName>
    <definedName name="BO99E873DF55E2407AA79BE4AC482D57C1" localSheetId="1" hidden="1">#REF!</definedName>
    <definedName name="BO99E873DF55E2407AA79BE4AC482D57C1" localSheetId="12" hidden="1">#REF!</definedName>
    <definedName name="BO99E873DF55E2407AA79BE4AC482D57C1" hidden="1">#REF!</definedName>
    <definedName name="BO99F730DA3CE3438682559D78DBEB1137" localSheetId="0" hidden="1">#REF!</definedName>
    <definedName name="BO99F730DA3CE3438682559D78DBEB1137" localSheetId="1" hidden="1">#REF!</definedName>
    <definedName name="BO99F730DA3CE3438682559D78DBEB1137" localSheetId="12" hidden="1">#REF!</definedName>
    <definedName name="BO99F730DA3CE3438682559D78DBEB1137" hidden="1">#REF!</definedName>
    <definedName name="BO99FFBEBD80BD4018998241073ABBEC36" localSheetId="0" hidden="1">#REF!</definedName>
    <definedName name="BO99FFBEBD80BD4018998241073ABBEC36" localSheetId="1" hidden="1">#REF!</definedName>
    <definedName name="BO99FFBEBD80BD4018998241073ABBEC36" localSheetId="12" hidden="1">#REF!</definedName>
    <definedName name="BO99FFBEBD80BD4018998241073ABBEC36" hidden="1">#REF!</definedName>
    <definedName name="BO9A0190849D034618A6D850654E79D887" hidden="1">#REF!</definedName>
    <definedName name="BO9A05D1ED402548C7BCD6598F99A3D539" localSheetId="12" hidden="1">#REF!</definedName>
    <definedName name="BO9A05D1ED402548C7BCD6598F99A3D539" hidden="1">#REF!</definedName>
    <definedName name="BO9A0785458B914172B6CA6F98503A5540" hidden="1">#REF!</definedName>
    <definedName name="BO9A0A3EF557FE4FF79C9C276FF2750A78" localSheetId="12" hidden="1">#REF!</definedName>
    <definedName name="BO9A0A3EF557FE4FF79C9C276FF2750A78" hidden="1">#REF!</definedName>
    <definedName name="BO9A1F9BAB994C48F6B91F15AE74E2EFF2" hidden="1">#REF!</definedName>
    <definedName name="BO9A2A567F0CC545CC9043BF9A4C5F101F" localSheetId="12" hidden="1">#REF!</definedName>
    <definedName name="BO9A2A567F0CC545CC9043BF9A4C5F101F" hidden="1">#REF!</definedName>
    <definedName name="BO9A3C310BF6CB47C486BB15C6F7DE7E32" hidden="1">#REF!</definedName>
    <definedName name="BO9A4A94F5AF7D4C0395CB3119F73CE421" localSheetId="12" hidden="1">#REF!</definedName>
    <definedName name="BO9A4A94F5AF7D4C0395CB3119F73CE421" hidden="1">#REF!</definedName>
    <definedName name="BO9A4DAFC646744B0ABE9AC8B748F29403" hidden="1">#REF!</definedName>
    <definedName name="BO9A59FC65E18E4F21B33CA5B9F96320B3" localSheetId="0" hidden="1">#REF!</definedName>
    <definedName name="BO9A59FC65E18E4F21B33CA5B9F96320B3" localSheetId="1" hidden="1">#REF!</definedName>
    <definedName name="BO9A59FC65E18E4F21B33CA5B9F96320B3" localSheetId="12" hidden="1">#REF!</definedName>
    <definedName name="BO9A59FC65E18E4F21B33CA5B9F96320B3" hidden="1">#REF!</definedName>
    <definedName name="BO9A62340DC7DF4552A6743C7FF6FF0E8A" hidden="1">#REF!</definedName>
    <definedName name="BO9A78932710404751B80863614952311A" localSheetId="0" hidden="1">#REF!</definedName>
    <definedName name="BO9A78932710404751B80863614952311A" localSheetId="1" hidden="1">#REF!</definedName>
    <definedName name="BO9A78932710404751B80863614952311A" localSheetId="12" hidden="1">#REF!</definedName>
    <definedName name="BO9A78932710404751B80863614952311A" hidden="1">#REF!</definedName>
    <definedName name="BO9AB4EE1BE75A4835A849BC3D07FB835E" localSheetId="0" hidden="1">#REF!</definedName>
    <definedName name="BO9AB4EE1BE75A4835A849BC3D07FB835E" localSheetId="1" hidden="1">#REF!</definedName>
    <definedName name="BO9AB4EE1BE75A4835A849BC3D07FB835E" localSheetId="12" hidden="1">#REF!</definedName>
    <definedName name="BO9AB4EE1BE75A4835A849BC3D07FB835E" hidden="1">#REF!</definedName>
    <definedName name="BO9AB9669C18D8408FB7B971802388C9D2" hidden="1">#REF!</definedName>
    <definedName name="BO9AD37D1B6D6E485CB10128FACD00A19D" hidden="1">#REF!</definedName>
    <definedName name="BO9AD7468F6951475F80B883FFA1EFF394" localSheetId="12" hidden="1">#REF!</definedName>
    <definedName name="BO9AD7468F6951475F80B883FFA1EFF394" hidden="1">#REF!</definedName>
    <definedName name="BO9ADBAF030D114371A37BB3731A2FF1BB" hidden="1">#REF!</definedName>
    <definedName name="BO9AE63B8B66BF4271961E67AB87C27BE3" localSheetId="12" hidden="1">#REF!</definedName>
    <definedName name="BO9AE63B8B66BF4271961E67AB87C27BE3" hidden="1">#REF!</definedName>
    <definedName name="BO9AFDD4CFEDE84C3CAEAD110DF748A416" localSheetId="12" hidden="1">#REF!</definedName>
    <definedName name="BO9AFDD4CFEDE84C3CAEAD110DF748A416" hidden="1">#REF!</definedName>
    <definedName name="BO9B07B29E896D4E689C3E019FE42771E7" localSheetId="12" hidden="1">#REF!</definedName>
    <definedName name="BO9B07B29E896D4E689C3E019FE42771E7" hidden="1">#REF!</definedName>
    <definedName name="BO9B0C18E18D78469EB56DF09655A49385" hidden="1">#REF!</definedName>
    <definedName name="BO9B3B4252A5054C8AA9BB04D57CE43C60" localSheetId="12" hidden="1">#REF!</definedName>
    <definedName name="BO9B3B4252A5054C8AA9BB04D57CE43C60" hidden="1">#REF!</definedName>
    <definedName name="BO9B3B6F3CBDDD4CB0B98E9DAC2E6DFBB4" localSheetId="12" hidden="1">#REF!</definedName>
    <definedName name="BO9B3B6F3CBDDD4CB0B98E9DAC2E6DFBB4" hidden="1">#REF!</definedName>
    <definedName name="BO9B50918CCB56446A9A55F218C6E249D8" hidden="1">#REF!</definedName>
    <definedName name="BO9B608C1909F54F72A214116195B465F5" hidden="1">#REF!</definedName>
    <definedName name="BO9B640C81FAC3478A9C0CE081CB3E73D5" localSheetId="12" hidden="1">#REF!</definedName>
    <definedName name="BO9B640C81FAC3478A9C0CE081CB3E73D5" hidden="1">#REF!</definedName>
    <definedName name="BO9B6675559D5942B3B387B2E69918ECCC" localSheetId="12" hidden="1">#REF!</definedName>
    <definedName name="BO9B6675559D5942B3B387B2E69918ECCC" hidden="1">#REF!</definedName>
    <definedName name="BO9B9AF7C9673C48CD8E8EAE4AC4E281CA" localSheetId="12" hidden="1">#REF!</definedName>
    <definedName name="BO9B9AF7C9673C48CD8E8EAE4AC4E281CA" hidden="1">#REF!</definedName>
    <definedName name="BO9BA4A83B399349A6805DDB7F94980F05" hidden="1">#REF!</definedName>
    <definedName name="BO9BAECBA19405487FB031825E7B70BE1C" localSheetId="12" hidden="1">#REF!</definedName>
    <definedName name="BO9BAECBA19405487FB031825E7B70BE1C" hidden="1">#REF!</definedName>
    <definedName name="BO9BB7786E205641A9BCB10515C5FB9C5C" localSheetId="12" hidden="1">#REF!</definedName>
    <definedName name="BO9BB7786E205641A9BCB10515C5FB9C5C" hidden="1">#REF!</definedName>
    <definedName name="BO9BBBD5E6AA58480F99501CB155F50055" localSheetId="0" hidden="1">#REF!</definedName>
    <definedName name="BO9BBBD5E6AA58480F99501CB155F50055" localSheetId="1" hidden="1">#REF!</definedName>
    <definedName name="BO9BBBD5E6AA58480F99501CB155F50055" localSheetId="12" hidden="1">#REF!</definedName>
    <definedName name="BO9BBBD5E6AA58480F99501CB155F50055" hidden="1">#REF!</definedName>
    <definedName name="BO9BC62009464D4CDC8AFA09C3FB8BBE87" localSheetId="0" hidden="1">#REF!</definedName>
    <definedName name="BO9BC62009464D4CDC8AFA09C3FB8BBE87" localSheetId="1" hidden="1">#REF!</definedName>
    <definedName name="BO9BC62009464D4CDC8AFA09C3FB8BBE87" localSheetId="12" hidden="1">#REF!</definedName>
    <definedName name="BO9BC62009464D4CDC8AFA09C3FB8BBE87" hidden="1">#REF!</definedName>
    <definedName name="BO9BCD390675784E7E92A69F40BE3A5B62" hidden="1">#REF!</definedName>
    <definedName name="BO9BCF658BBEEB42C89189AA47132AC73A" localSheetId="0" hidden="1">#REF!</definedName>
    <definedName name="BO9BCF658BBEEB42C89189AA47132AC73A" localSheetId="1" hidden="1">#REF!</definedName>
    <definedName name="BO9BCF658BBEEB42C89189AA47132AC73A" localSheetId="12" hidden="1">#REF!</definedName>
    <definedName name="BO9BCF658BBEEB42C89189AA47132AC73A" hidden="1">#REF!</definedName>
    <definedName name="BO9BDABA118D9D4B17BB4B2AFD791E1CCC" hidden="1">#REF!</definedName>
    <definedName name="BO9BE41D1F231A418F830EAA8396305640" localSheetId="12" hidden="1">#REF!</definedName>
    <definedName name="BO9BE41D1F231A418F830EAA8396305640" hidden="1">#REF!</definedName>
    <definedName name="BO9BEB34EF464948388646CD1E9CCF3C88" hidden="1">#REF!</definedName>
    <definedName name="BO9BF2158E63B442B6BEC0EE989CB555C9" hidden="1">#REF!</definedName>
    <definedName name="BO9C033AF8DD7140CC9F74276E8579218B" hidden="1">#REF!</definedName>
    <definedName name="BO9C17161872F74DB0BA6C03506E72CEFE" localSheetId="12" hidden="1">#REF!</definedName>
    <definedName name="BO9C17161872F74DB0BA6C03506E72CEFE" hidden="1">#REF!</definedName>
    <definedName name="BO9C1F66450CA4433BB8C0BEAC39F38580" hidden="1">#REF!</definedName>
    <definedName name="BO9C479AB7F7D14AD789E89AA8AD2EDBA9" hidden="1">#REF!</definedName>
    <definedName name="BO9C4B3E52D44242F9BA45E8B9651946DF" hidden="1">#REF!</definedName>
    <definedName name="BO9C4C9AEDF4FB429794E3DF9F17DD6F21" hidden="1">#REF!</definedName>
    <definedName name="BO9C725E2A3E6744A4B42FF9D8973D7DA9" hidden="1">#REF!</definedName>
    <definedName name="BO9C7B299EE2BA47F5AD0F7F0898271140" hidden="1">#REF!</definedName>
    <definedName name="BO9C8818FA281B477AB49B83D582EDEADA" hidden="1">#REF!</definedName>
    <definedName name="BO9C95306ECA8A4DF29A67E71B4C27512C" localSheetId="12" hidden="1">#REF!</definedName>
    <definedName name="BO9C95306ECA8A4DF29A67E71B4C27512C" hidden="1">#REF!</definedName>
    <definedName name="BO9C99F13B52A74EB890D5789B98CB5E29" hidden="1">#REF!</definedName>
    <definedName name="BO9CA845EC09454761BFF0DC05A2EB3A06" localSheetId="12" hidden="1">#REF!</definedName>
    <definedName name="BO9CA845EC09454761BFF0DC05A2EB3A06" hidden="1">#REF!</definedName>
    <definedName name="BO9CBCC0D3894A44B58DAC2B863B7E25B3" localSheetId="12" hidden="1">#REF!</definedName>
    <definedName name="BO9CBCC0D3894A44B58DAC2B863B7E25B3" hidden="1">#REF!</definedName>
    <definedName name="BO9CCC8A5BD0E94CE7A450335354BBAA57" hidden="1">#REF!</definedName>
    <definedName name="BO9CEC345C1FA942F3BD104BEB133857F2" hidden="1">#REF!</definedName>
    <definedName name="BO9CEDA0A1EF9D4D08B668B573749EC76F" hidden="1">#REF!</definedName>
    <definedName name="BO9CF4BD0812244316BF5A6F72EE779638" hidden="1">#REF!</definedName>
    <definedName name="BO9D0CC3A36C1141B3BAC1D990DFF8E548" hidden="1">#REF!</definedName>
    <definedName name="BO9D0FB7C1C3B841A59A5E9CAD840B8C0F" localSheetId="12" hidden="1">#REF!</definedName>
    <definedName name="BO9D0FB7C1C3B841A59A5E9CAD840B8C0F" hidden="1">#REF!</definedName>
    <definedName name="BO9D29BEF5122E4539AACF8FB3DA3A12F3" hidden="1">#REF!</definedName>
    <definedName name="BO9D2EC89415594DFCBFA383F91B4F5835" localSheetId="12" hidden="1">#REF!</definedName>
    <definedName name="BO9D2EC89415594DFCBFA383F91B4F5835" hidden="1">#REF!</definedName>
    <definedName name="BO9D31DD6E049A4E7FB735DB29E71A97F2" localSheetId="12" hidden="1">#REF!</definedName>
    <definedName name="BO9D31DD6E049A4E7FB735DB29E71A97F2" hidden="1">#REF!</definedName>
    <definedName name="BO9D382EA010864BB39B897D3D6C08CE6F" localSheetId="12" hidden="1">#REF!</definedName>
    <definedName name="BO9D382EA010864BB39B897D3D6C08CE6F" hidden="1">#REF!</definedName>
    <definedName name="BO9D40568C162041729FECE5EACF95E36F" hidden="1">#REF!</definedName>
    <definedName name="BO9D566E07211A4542B709221142FB26CC" localSheetId="0" hidden="1">#REF!</definedName>
    <definedName name="BO9D566E07211A4542B709221142FB26CC" localSheetId="1" hidden="1">#REF!</definedName>
    <definedName name="BO9D566E07211A4542B709221142FB26CC" localSheetId="12" hidden="1">#REF!</definedName>
    <definedName name="BO9D566E07211A4542B709221142FB26CC" hidden="1">#REF!</definedName>
    <definedName name="BO9D5B83458C744002B63E411CDE03ECB7" localSheetId="0" hidden="1">#REF!</definedName>
    <definedName name="BO9D5B83458C744002B63E411CDE03ECB7" localSheetId="1" hidden="1">#REF!</definedName>
    <definedName name="BO9D5B83458C744002B63E411CDE03ECB7" localSheetId="12" hidden="1">#REF!</definedName>
    <definedName name="BO9D5B83458C744002B63E411CDE03ECB7" hidden="1">#REF!</definedName>
    <definedName name="BO9D679CDB0BC745C492504DED9E16F0C1" localSheetId="0" hidden="1">#REF!</definedName>
    <definedName name="BO9D679CDB0BC745C492504DED9E16F0C1" localSheetId="1" hidden="1">#REF!</definedName>
    <definedName name="BO9D679CDB0BC745C492504DED9E16F0C1" localSheetId="12" hidden="1">#REF!</definedName>
    <definedName name="BO9D679CDB0BC745C492504DED9E16F0C1" hidden="1">#REF!</definedName>
    <definedName name="BO9D8E5AEE91D145AC8C361FB584A61FB0" hidden="1">#REF!</definedName>
    <definedName name="BO9D9E159D0FE347688EBFFA8002E44AD0" localSheetId="12" hidden="1">#REF!</definedName>
    <definedName name="BO9D9E159D0FE347688EBFFA8002E44AD0" hidden="1">#REF!</definedName>
    <definedName name="BO9DAD193BB5774035B644B57E4E0C052B" hidden="1">#REF!</definedName>
    <definedName name="BO9DBD98EF44DB43599D5AF4FF920BC4FE" hidden="1">#REF!</definedName>
    <definedName name="BO9DBFA7A314A14358A1BDB1236CC63047" localSheetId="12" hidden="1">#REF!</definedName>
    <definedName name="BO9DBFA7A314A14358A1BDB1236CC63047" hidden="1">#REF!</definedName>
    <definedName name="BO9DE21AB0C811455699C778ECB24B4AD9" localSheetId="12" hidden="1">#REF!</definedName>
    <definedName name="BO9DE21AB0C811455699C778ECB24B4AD9" hidden="1">#REF!</definedName>
    <definedName name="BO9DEDFE5942A34E648C390FC7789F54A7" hidden="1">#REF!</definedName>
    <definedName name="BO9DEF2EE08D964A7E8310419E9921EE75" localSheetId="12" hidden="1">#REF!</definedName>
    <definedName name="BO9DEF2EE08D964A7E8310419E9921EE75" hidden="1">#REF!</definedName>
    <definedName name="BO9E003DA1F36B44AB9EC08ACBAEE6F65D" localSheetId="12" hidden="1">#REF!</definedName>
    <definedName name="BO9E003DA1F36B44AB9EC08ACBAEE6F65D" hidden="1">#REF!</definedName>
    <definedName name="BO9E02CEC9FD5A474CAE0151837DDCCD27" hidden="1">#REF!</definedName>
    <definedName name="BO9E0C25B7E0C84BFE9426A44CBF8937BB" localSheetId="12" hidden="1">#REF!</definedName>
    <definedName name="BO9E0C25B7E0C84BFE9426A44CBF8937BB" hidden="1">#REF!</definedName>
    <definedName name="BO9E3D1164FF204D198D23C9100A1AEA98" localSheetId="12" hidden="1">#REF!</definedName>
    <definedName name="BO9E3D1164FF204D198D23C9100A1AEA98" hidden="1">#REF!</definedName>
    <definedName name="BO9E4FD01082214E3F8437C9DF0F856DBF" localSheetId="12" hidden="1">#REF!</definedName>
    <definedName name="BO9E4FD01082214E3F8437C9DF0F856DBF" hidden="1">#REF!</definedName>
    <definedName name="BO9E52B7B4CF9B4D71A2D5614FA890F443" hidden="1">#REF!</definedName>
    <definedName name="BO9E592C4A1FD54960AAB050B54EBC10CB" localSheetId="12" hidden="1">#REF!</definedName>
    <definedName name="BO9E592C4A1FD54960AAB050B54EBC10CB" hidden="1">#REF!</definedName>
    <definedName name="BO9E607AF5BE064FB299442D5B6D3479FB" hidden="1">#REF!</definedName>
    <definedName name="BO9E638BDAC1EF49E1B331A2651DF806E3" hidden="1">#REF!</definedName>
    <definedName name="BO9E6BBB658B144A95A52B25E62829C5F7" hidden="1">#REF!</definedName>
    <definedName name="BO9E79B2F2FD414D0995239E41D7EEB412" hidden="1">#REF!</definedName>
    <definedName name="BO9E99CD5583BF4ABC9E6E2B3ECDCCA708" localSheetId="12" hidden="1">#REF!</definedName>
    <definedName name="BO9E99CD5583BF4ABC9E6E2B3ECDCCA708" hidden="1">#REF!</definedName>
    <definedName name="BO9EA1640B67314D7784B5ADB06B85918D" hidden="1">#REF!</definedName>
    <definedName name="BO9EC96CBE66E94173B9AD6AFFF322328A" localSheetId="12" hidden="1">#REF!</definedName>
    <definedName name="BO9EC96CBE66E94173B9AD6AFFF322328A" hidden="1">#REF!</definedName>
    <definedName name="BO9EE40B3D0579479EA703138ABB06409C" localSheetId="12" hidden="1">#REF!</definedName>
    <definedName name="BO9EE40B3D0579479EA703138ABB06409C" hidden="1">#REF!</definedName>
    <definedName name="BO9EE65237CE8142E28DABAA00F78B15A0" localSheetId="12" hidden="1">#REF!</definedName>
    <definedName name="BO9EE65237CE8142E28DABAA00F78B15A0" hidden="1">#REF!</definedName>
    <definedName name="BO9EEDCF5DB65140C1B2B70A982B0F3E91" localSheetId="12" hidden="1">#REF!</definedName>
    <definedName name="BO9EEDCF5DB65140C1B2B70A982B0F3E91" hidden="1">#REF!</definedName>
    <definedName name="BO9EFE4D2657B548BBB5C13871BBB7BAC2" hidden="1">#REF!</definedName>
    <definedName name="BO9F07CBAC4C5F49DE92CC2A52C21CAB7E" localSheetId="12" hidden="1">#REF!</definedName>
    <definedName name="BO9F07CBAC4C5F49DE92CC2A52C21CAB7E" hidden="1">#REF!</definedName>
    <definedName name="BO9F10227E96244783A05F5235335876C8" hidden="1">#REF!</definedName>
    <definedName name="BO9F10FA186178484FABB4E8B074B15420" localSheetId="12" hidden="1">#REF!</definedName>
    <definedName name="BO9F10FA186178484FABB4E8B074B15420" hidden="1">#REF!</definedName>
    <definedName name="BO9F26A0F83AA44AE185F0CBE7F46308A4" hidden="1">#REF!</definedName>
    <definedName name="BO9F298459EE0D48A59935D8D99AE4ACE1" hidden="1">#REF!</definedName>
    <definedName name="BO9F3149EE152D44A5A91DF5FD2E8AD0C2" hidden="1">#REF!</definedName>
    <definedName name="BO9F34E55FDD3A4D32B20E4E980B02C425" localSheetId="12" hidden="1">#REF!</definedName>
    <definedName name="BO9F34E55FDD3A4D32B20E4E980B02C425" hidden="1">#REF!</definedName>
    <definedName name="BO9F40D694D9684B508FA9A8F103228394" localSheetId="12" hidden="1">#REF!</definedName>
    <definedName name="BO9F40D694D9684B508FA9A8F103228394" hidden="1">#REF!</definedName>
    <definedName name="BO9F4A27EFD11E460095F71A06612D9B82" hidden="1">#REF!</definedName>
    <definedName name="BO9F4F8274C78042D0BEB7613F8F9B1120" hidden="1">#REF!</definedName>
    <definedName name="BO9F54818F41EF40E6A9F3633AB2F2EA20" localSheetId="12" hidden="1">#REF!</definedName>
    <definedName name="BO9F54818F41EF40E6A9F3633AB2F2EA20" hidden="1">#REF!</definedName>
    <definedName name="BO9F59A2B8F33B445B9BAB375D17851174" hidden="1">#REF!</definedName>
    <definedName name="BO9F6B8C696CF146C280FEB5D6C749222C" localSheetId="12" hidden="1">#REF!</definedName>
    <definedName name="BO9F6B8C696CF146C280FEB5D6C749222C" hidden="1">#REF!</definedName>
    <definedName name="BO9F71EDDE4E924BF3A0A7E8E09E21BF3A" localSheetId="12" hidden="1">#REF!</definedName>
    <definedName name="BO9F71EDDE4E924BF3A0A7E8E09E21BF3A" hidden="1">#REF!</definedName>
    <definedName name="BO9F763178201E45C3AC52177777B00C3E" hidden="1">#REF!</definedName>
    <definedName name="BO9F7F85E5F8D34CDDA86FC6528443462F" localSheetId="12" hidden="1">#REF!</definedName>
    <definedName name="BO9F7F85E5F8D34CDDA86FC6528443462F" hidden="1">#REF!</definedName>
    <definedName name="BO9F8DFCDB096345B68BCF462FC11B9706" localSheetId="0" hidden="1">#REF!</definedName>
    <definedName name="BO9F8DFCDB096345B68BCF462FC11B9706" localSheetId="1" hidden="1">#REF!</definedName>
    <definedName name="BO9F8DFCDB096345B68BCF462FC11B9706" localSheetId="12" hidden="1">#REF!</definedName>
    <definedName name="BO9F8DFCDB096345B68BCF462FC11B9706" hidden="1">#REF!</definedName>
    <definedName name="BO9FBFFA7083694DD3AD4640D05A58F483" localSheetId="0" hidden="1">#REF!</definedName>
    <definedName name="BO9FBFFA7083694DD3AD4640D05A58F483" localSheetId="1" hidden="1">#REF!</definedName>
    <definedName name="BO9FBFFA7083694DD3AD4640D05A58F483" localSheetId="12" hidden="1">#REF!</definedName>
    <definedName name="BO9FBFFA7083694DD3AD4640D05A58F483" hidden="1">#REF!</definedName>
    <definedName name="BO9FDB53228D304274A31FEEB51F85A06C" localSheetId="0" hidden="1">#REF!</definedName>
    <definedName name="BO9FDB53228D304274A31FEEB51F85A06C" localSheetId="1" hidden="1">#REF!</definedName>
    <definedName name="BO9FDB53228D304274A31FEEB51F85A06C" localSheetId="12" hidden="1">#REF!</definedName>
    <definedName name="BO9FDB53228D304274A31FEEB51F85A06C" hidden="1">#REF!</definedName>
    <definedName name="BO9FDC777231194DEBAE529B75C7703B12" localSheetId="12" hidden="1">#REF!</definedName>
    <definedName name="BO9FDC777231194DEBAE529B75C7703B12" hidden="1">#REF!</definedName>
    <definedName name="BO9FE9A5BF8BD8442BA30E8B0FCB850D69" hidden="1">#REF!</definedName>
    <definedName name="BOA006F4ABB05B4841864CE9366EE3464D" localSheetId="12" hidden="1">#REF!</definedName>
    <definedName name="BOA006F4ABB05B4841864CE9366EE3464D" hidden="1">#REF!</definedName>
    <definedName name="BOA01AB44C3CB1473A905F71A02375605D" localSheetId="12" hidden="1">#REF!</definedName>
    <definedName name="BOA01AB44C3CB1473A905F71A02375605D" hidden="1">#REF!</definedName>
    <definedName name="BOA026BD8E29134FEA874EB6DD15E9507D" hidden="1">#REF!</definedName>
    <definedName name="BOA034EFB2DC1E4E55A8F064011238DBAC" hidden="1">#REF!</definedName>
    <definedName name="BOA038D6F17568471A95ECC63C7C7EE5A5" hidden="1">#REF!</definedName>
    <definedName name="BOA03D360312ED4F30BACC528D9A68ADA8" localSheetId="12" hidden="1">#REF!</definedName>
    <definedName name="BOA03D360312ED4F30BACC528D9A68ADA8" hidden="1">#REF!</definedName>
    <definedName name="BOA04463B6BB4147F38D9C9AA41D435B2D" hidden="1">#REF!</definedName>
    <definedName name="BOA06C5CCA5DD647F9984948B45BC34825" hidden="1">#REF!</definedName>
    <definedName name="BOA07290F0219743E58ED937A47AFEFA7D" hidden="1">#REF!</definedName>
    <definedName name="BOA0805D20D5424E0F98EEF4B0F54DFE47" hidden="1">#REF!</definedName>
    <definedName name="BOA092EBD10A39436D961FC4626BA9D54B" localSheetId="0" hidden="1">#REF!</definedName>
    <definedName name="BOA092EBD10A39436D961FC4626BA9D54B" localSheetId="1" hidden="1">#REF!</definedName>
    <definedName name="BOA092EBD10A39436D961FC4626BA9D54B" localSheetId="12" hidden="1">#REF!</definedName>
    <definedName name="BOA092EBD10A39436D961FC4626BA9D54B" hidden="1">#REF!</definedName>
    <definedName name="BOA0973CD7CB0D4427822DCC15C8DC36E6" localSheetId="0" hidden="1">#REF!</definedName>
    <definedName name="BOA0973CD7CB0D4427822DCC15C8DC36E6" localSheetId="1" hidden="1">#REF!</definedName>
    <definedName name="BOA0973CD7CB0D4427822DCC15C8DC36E6" localSheetId="12" hidden="1">#REF!</definedName>
    <definedName name="BOA0973CD7CB0D4427822DCC15C8DC36E6" hidden="1">#REF!</definedName>
    <definedName name="BOA09939E62F734F3790CB58BAACFAF893" localSheetId="0" hidden="1">#REF!</definedName>
    <definedName name="BOA09939E62F734F3790CB58BAACFAF893" localSheetId="1" hidden="1">#REF!</definedName>
    <definedName name="BOA09939E62F734F3790CB58BAACFAF893" localSheetId="12" hidden="1">#REF!</definedName>
    <definedName name="BOA09939E62F734F3790CB58BAACFAF893" hidden="1">#REF!</definedName>
    <definedName name="BOA09FAFD901694A93A2FF2944A08E1E84" hidden="1">#REF!</definedName>
    <definedName name="BOA0A6F7DBC13340D99A8C09D43A8C5FDD" localSheetId="0" hidden="1">#REF!</definedName>
    <definedName name="BOA0A6F7DBC13340D99A8C09D43A8C5FDD" localSheetId="1" hidden="1">#REF!</definedName>
    <definedName name="BOA0A6F7DBC13340D99A8C09D43A8C5FDD" localSheetId="12" hidden="1">#REF!</definedName>
    <definedName name="BOA0A6F7DBC13340D99A8C09D43A8C5FDD" hidden="1">#REF!</definedName>
    <definedName name="BOA0A8CC93F5D64DCD97471686FFBAD7A1" localSheetId="0" hidden="1">#REF!</definedName>
    <definedName name="BOA0A8CC93F5D64DCD97471686FFBAD7A1" localSheetId="1" hidden="1">#REF!</definedName>
    <definedName name="BOA0A8CC93F5D64DCD97471686FFBAD7A1" localSheetId="12" hidden="1">#REF!</definedName>
    <definedName name="BOA0A8CC93F5D64DCD97471686FFBAD7A1" hidden="1">#REF!</definedName>
    <definedName name="BOA0FA4B67BA284BD299EE7E6AE4F796D3" hidden="1">#REF!</definedName>
    <definedName name="BOA103EFA0D3EE40399ECD9FAE4B4DC409" localSheetId="0" hidden="1">#REF!</definedName>
    <definedName name="BOA103EFA0D3EE40399ECD9FAE4B4DC409" localSheetId="1" hidden="1">#REF!</definedName>
    <definedName name="BOA103EFA0D3EE40399ECD9FAE4B4DC409" localSheetId="12" hidden="1">#REF!</definedName>
    <definedName name="BOA103EFA0D3EE40399ECD9FAE4B4DC409" hidden="1">#REF!</definedName>
    <definedName name="BOA11A3364279C4FC0B49B5233DDFB7141" localSheetId="12" hidden="1">#REF!</definedName>
    <definedName name="BOA11A3364279C4FC0B49B5233DDFB7141" hidden="1">#REF!</definedName>
    <definedName name="BOA128A3FA0B6C4D55AF9568C49CAD3B45" hidden="1">#REF!</definedName>
    <definedName name="BOA12F3EEDA20B4FD9B8C4F5748C7E15C6" localSheetId="12" hidden="1">#REF!</definedName>
    <definedName name="BOA12F3EEDA20B4FD9B8C4F5748C7E15C6" hidden="1">#REF!</definedName>
    <definedName name="BOA1352C67E57F45F18A3132F095B04042" localSheetId="0" hidden="1">#REF!</definedName>
    <definedName name="BOA1352C67E57F45F18A3132F095B04042" localSheetId="1" hidden="1">#REF!</definedName>
    <definedName name="BOA1352C67E57F45F18A3132F095B04042" localSheetId="12" hidden="1">#REF!</definedName>
    <definedName name="BOA1352C67E57F45F18A3132F095B04042" hidden="1">#REF!</definedName>
    <definedName name="BOA13EC5CDB2214E749DF116E65443FF6F" localSheetId="12" hidden="1">#REF!</definedName>
    <definedName name="BOA13EC5CDB2214E749DF116E65443FF6F" hidden="1">#REF!</definedName>
    <definedName name="BOA141CE166F8440C3A8CD0C0AB35AE9C6" localSheetId="12" hidden="1">#REF!</definedName>
    <definedName name="BOA141CE166F8440C3A8CD0C0AB35AE9C6" hidden="1">#REF!</definedName>
    <definedName name="BOA146747F9920445B838D6464550D1773" hidden="1">#REF!</definedName>
    <definedName name="BOA152F44A37C4455681690219A61BB8B3" localSheetId="0" hidden="1">#REF!</definedName>
    <definedName name="BOA152F44A37C4455681690219A61BB8B3" localSheetId="1" hidden="1">#REF!</definedName>
    <definedName name="BOA152F44A37C4455681690219A61BB8B3" localSheetId="12" hidden="1">#REF!</definedName>
    <definedName name="BOA152F44A37C4455681690219A61BB8B3" hidden="1">#REF!</definedName>
    <definedName name="BOA15AEAA763514B49B56E0598A1F4F5B6" localSheetId="0" hidden="1">#REF!</definedName>
    <definedName name="BOA15AEAA763514B49B56E0598A1F4F5B6" localSheetId="1" hidden="1">#REF!</definedName>
    <definedName name="BOA15AEAA763514B49B56E0598A1F4F5B6" localSheetId="12" hidden="1">#REF!</definedName>
    <definedName name="BOA15AEAA763514B49B56E0598A1F4F5B6" hidden="1">#REF!</definedName>
    <definedName name="BOA161645A570249BAA9140EF1ADACF4CD" hidden="1">#REF!</definedName>
    <definedName name="BOA169A3CB6EE44860BB3708E0DF1BC3AF" localSheetId="0" hidden="1">#REF!</definedName>
    <definedName name="BOA169A3CB6EE44860BB3708E0DF1BC3AF" localSheetId="1" hidden="1">#REF!</definedName>
    <definedName name="BOA169A3CB6EE44860BB3708E0DF1BC3AF" localSheetId="12" hidden="1">#REF!</definedName>
    <definedName name="BOA169A3CB6EE44860BB3708E0DF1BC3AF" hidden="1">#REF!</definedName>
    <definedName name="BOA1758065E1644D98A1D35456D11460EC" localSheetId="0" hidden="1">#REF!</definedName>
    <definedName name="BOA1758065E1644D98A1D35456D11460EC" localSheetId="1" hidden="1">#REF!</definedName>
    <definedName name="BOA1758065E1644D98A1D35456D11460EC" localSheetId="12" hidden="1">#REF!</definedName>
    <definedName name="BOA1758065E1644D98A1D35456D11460EC" hidden="1">#REF!</definedName>
    <definedName name="BOA1A05E26429E4F3195FA94B46415BFDA" localSheetId="0" hidden="1">#REF!</definedName>
    <definedName name="BOA1A05E26429E4F3195FA94B46415BFDA" localSheetId="1" hidden="1">#REF!</definedName>
    <definedName name="BOA1A05E26429E4F3195FA94B46415BFDA" localSheetId="12" hidden="1">#REF!</definedName>
    <definedName name="BOA1A05E26429E4F3195FA94B46415BFDA" hidden="1">#REF!</definedName>
    <definedName name="BOA1E2968796FB4C2684E70A880C2C563B" hidden="1">#REF!</definedName>
    <definedName name="BOA1E2A5EE861F49C38EE305E436EEFE96" localSheetId="0" hidden="1">#REF!</definedName>
    <definedName name="BOA1E2A5EE861F49C38EE305E436EEFE96" localSheetId="1" hidden="1">#REF!</definedName>
    <definedName name="BOA1E2A5EE861F49C38EE305E436EEFE96" localSheetId="12" hidden="1">#REF!</definedName>
    <definedName name="BOA1E2A5EE861F49C38EE305E436EEFE96" hidden="1">#REF!</definedName>
    <definedName name="BOA1FF26CC55B443828B3455BBCDFFD9E1" localSheetId="0" hidden="1">#REF!</definedName>
    <definedName name="BOA1FF26CC55B443828B3455BBCDFFD9E1" localSheetId="1" hidden="1">#REF!</definedName>
    <definedName name="BOA1FF26CC55B443828B3455BBCDFFD9E1" localSheetId="12" hidden="1">#REF!</definedName>
    <definedName name="BOA1FF26CC55B443828B3455BBCDFFD9E1" hidden="1">#REF!</definedName>
    <definedName name="BOA203464495D44B83890EDB7027EA84F7" hidden="1">#REF!</definedName>
    <definedName name="BOA20E04A39F4B4A3BA218F72A29F29A62" hidden="1">#REF!</definedName>
    <definedName name="BOA226A8EB8CDF40E2A826892868C06AC9" hidden="1">#REF!</definedName>
    <definedName name="BOA22B3CD7328748DCA7244693DF118DB7" localSheetId="0" hidden="1">#REF!</definedName>
    <definedName name="BOA22B3CD7328748DCA7244693DF118DB7" localSheetId="1" hidden="1">#REF!</definedName>
    <definedName name="BOA22B3CD7328748DCA7244693DF118DB7" localSheetId="12" hidden="1">#REF!</definedName>
    <definedName name="BOA22B3CD7328748DCA7244693DF118DB7" hidden="1">#REF!</definedName>
    <definedName name="BOA238E633EA8D43B6938A6FDF897467C5" hidden="1">#REF!</definedName>
    <definedName name="BOA2412A5E6D57468B938BE2B72C05DA56" localSheetId="0" hidden="1">#REF!</definedName>
    <definedName name="BOA2412A5E6D57468B938BE2B72C05DA56" localSheetId="1" hidden="1">#REF!</definedName>
    <definedName name="BOA2412A5E6D57468B938BE2B72C05DA56" localSheetId="12" hidden="1">#REF!</definedName>
    <definedName name="BOA2412A5E6D57468B938BE2B72C05DA56" hidden="1">#REF!</definedName>
    <definedName name="BOA244AF15CBE14BEF83C03EEAC7E9F048" hidden="1">#REF!</definedName>
    <definedName name="BOA2534E435EDB40A392C16CD7756BF8AC" localSheetId="0" hidden="1">#REF!</definedName>
    <definedName name="BOA2534E435EDB40A392C16CD7756BF8AC" localSheetId="1" hidden="1">#REF!</definedName>
    <definedName name="BOA2534E435EDB40A392C16CD7756BF8AC" localSheetId="12" hidden="1">#REF!</definedName>
    <definedName name="BOA2534E435EDB40A392C16CD7756BF8AC" hidden="1">#REF!</definedName>
    <definedName name="BOA25701E9AB1B461DA8DCB7C322980C49" hidden="1">#REF!</definedName>
    <definedName name="BOA26F5341832B4FDD924FDA0363189BB2" hidden="1">#REF!</definedName>
    <definedName name="BOA27561E4E6D54D2E82204A11F24FBE9A" localSheetId="0" hidden="1">#REF!</definedName>
    <definedName name="BOA27561E4E6D54D2E82204A11F24FBE9A" localSheetId="1" hidden="1">#REF!</definedName>
    <definedName name="BOA27561E4E6D54D2E82204A11F24FBE9A" localSheetId="12" hidden="1">#REF!</definedName>
    <definedName name="BOA27561E4E6D54D2E82204A11F24FBE9A" hidden="1">#REF!</definedName>
    <definedName name="BOA283388003664BE3B1DC3A3FFF38FE73" localSheetId="0" hidden="1">#REF!</definedName>
    <definedName name="BOA283388003664BE3B1DC3A3FFF38FE73" localSheetId="1" hidden="1">#REF!</definedName>
    <definedName name="BOA283388003664BE3B1DC3A3FFF38FE73" localSheetId="12" hidden="1">#REF!</definedName>
    <definedName name="BOA283388003664BE3B1DC3A3FFF38FE73" hidden="1">#REF!</definedName>
    <definedName name="BOA2859B8A4F184F7D8C8ACEB84BCC80E1" localSheetId="0" hidden="1">#REF!</definedName>
    <definedName name="BOA2859B8A4F184F7D8C8ACEB84BCC80E1" localSheetId="1" hidden="1">#REF!</definedName>
    <definedName name="BOA2859B8A4F184F7D8C8ACEB84BCC80E1" localSheetId="12" hidden="1">#REF!</definedName>
    <definedName name="BOA2859B8A4F184F7D8C8ACEB84BCC80E1" hidden="1">#REF!</definedName>
    <definedName name="BOA289AA4645634A87B4FB1CCD6F128776" localSheetId="12" hidden="1">#REF!</definedName>
    <definedName name="BOA289AA4645634A87B4FB1CCD6F128776" hidden="1">#REF!</definedName>
    <definedName name="BOA2932D13796047F9BE9474AE2E533D39" hidden="1">#REF!</definedName>
    <definedName name="BOA29A022FDF4143D5ABDBC8C38B3D7806" hidden="1">#REF!</definedName>
    <definedName name="BOA29B3938849B4A3C87A0DE3336238EAE" localSheetId="12" hidden="1">#REF!</definedName>
    <definedName name="BOA29B3938849B4A3C87A0DE3336238EAE" hidden="1">#REF!</definedName>
    <definedName name="BOA29FDB1E987A460A9ACA8783CC2538FB" hidden="1">#REF!</definedName>
    <definedName name="BOA2A0FA23CD564225A72813CC35CFC8D6" localSheetId="12" hidden="1">#REF!</definedName>
    <definedName name="BOA2A0FA23CD564225A72813CC35CFC8D6" hidden="1">#REF!</definedName>
    <definedName name="BOA2BFF17EDE7441DE8B2192F7F4BAB195" hidden="1">#REF!</definedName>
    <definedName name="BOA2CC00FFAA57489F9D9480BE93021654" localSheetId="12" hidden="1">#REF!</definedName>
    <definedName name="BOA2CC00FFAA57489F9D9480BE93021654" hidden="1">#REF!</definedName>
    <definedName name="BOA2D1DDA741CE4F6B9D71E5D5771574D6" localSheetId="12" hidden="1">#REF!</definedName>
    <definedName name="BOA2D1DDA741CE4F6B9D71E5D5771574D6" hidden="1">#REF!</definedName>
    <definedName name="BOA2E484543D694D02994BC4EC2F655330" localSheetId="0" hidden="1">#REF!</definedName>
    <definedName name="BOA2E484543D694D02994BC4EC2F655330" localSheetId="1" hidden="1">#REF!</definedName>
    <definedName name="BOA2E484543D694D02994BC4EC2F655330" localSheetId="12" hidden="1">#REF!</definedName>
    <definedName name="BOA2E484543D694D02994BC4EC2F655330" hidden="1">#REF!</definedName>
    <definedName name="BOA2E89E420EFF429C914C1396BC3B6E85" hidden="1">#REF!</definedName>
    <definedName name="BOA2F83AA2B90A4D128D93F12778168CD0" hidden="1">#REF!</definedName>
    <definedName name="BOA315AA4931CC4001A9EC8F6920A91C79" localSheetId="0" hidden="1">#REF!</definedName>
    <definedName name="BOA315AA4931CC4001A9EC8F6920A91C79" localSheetId="1" hidden="1">#REF!</definedName>
    <definedName name="BOA315AA4931CC4001A9EC8F6920A91C79" localSheetId="12" hidden="1">#REF!</definedName>
    <definedName name="BOA315AA4931CC4001A9EC8F6920A91C79" hidden="1">#REF!</definedName>
    <definedName name="BOA32426FCD5BF4607A33D160E9645EB0D" localSheetId="0" hidden="1">#REF!</definedName>
    <definedName name="BOA32426FCD5BF4607A33D160E9645EB0D" localSheetId="1" hidden="1">#REF!</definedName>
    <definedName name="BOA32426FCD5BF4607A33D160E9645EB0D" localSheetId="12" hidden="1">#REF!</definedName>
    <definedName name="BOA32426FCD5BF4607A33D160E9645EB0D" hidden="1">#REF!</definedName>
    <definedName name="BOA329B79A6633435092448BF3EF8FC818" hidden="1">#REF!</definedName>
    <definedName name="BOA33A7D819F024B85B56B7D2A2E4484D7" hidden="1">#REF!</definedName>
    <definedName name="BOA352B72344F0429E86D9ED262C4398FA" localSheetId="0" hidden="1">#REF!</definedName>
    <definedName name="BOA352B72344F0429E86D9ED262C4398FA" localSheetId="1" hidden="1">#REF!</definedName>
    <definedName name="BOA352B72344F0429E86D9ED262C4398FA" localSheetId="12" hidden="1">#REF!</definedName>
    <definedName name="BOA352B72344F0429E86D9ED262C4398FA" hidden="1">#REF!</definedName>
    <definedName name="BOA35594FBAC6C4023A87A6DCB6BA099EA" localSheetId="0" hidden="1">#REF!</definedName>
    <definedName name="BOA35594FBAC6C4023A87A6DCB6BA099EA" localSheetId="1" hidden="1">#REF!</definedName>
    <definedName name="BOA35594FBAC6C4023A87A6DCB6BA099EA" localSheetId="12" hidden="1">#REF!</definedName>
    <definedName name="BOA35594FBAC6C4023A87A6DCB6BA099EA" hidden="1">#REF!</definedName>
    <definedName name="BOA37F6F9C519E4F40A4DA2ED6DF252D1D" hidden="1">#REF!</definedName>
    <definedName name="BOA3875A77EC7744BFA6C75D3365CD27B9" hidden="1">#REF!</definedName>
    <definedName name="BOA39EB795244B453F9C0B7BB24072C50B" localSheetId="0" hidden="1">#REF!</definedName>
    <definedName name="BOA39EB795244B453F9C0B7BB24072C50B" localSheetId="1" hidden="1">#REF!</definedName>
    <definedName name="BOA39EB795244B453F9C0B7BB24072C50B" localSheetId="12" hidden="1">#REF!</definedName>
    <definedName name="BOA39EB795244B453F9C0B7BB24072C50B" hidden="1">#REF!</definedName>
    <definedName name="BOA3ABC3ACDB7C467FA9004B72803A383E" localSheetId="12" hidden="1">#REF!</definedName>
    <definedName name="BOA3ABC3ACDB7C467FA9004B72803A383E" hidden="1">#REF!</definedName>
    <definedName name="BOA3B2EB35C3BF4AD2AE5C9FBEA422359B" localSheetId="12" hidden="1">#REF!</definedName>
    <definedName name="BOA3B2EB35C3BF4AD2AE5C9FBEA422359B" hidden="1">#REF!</definedName>
    <definedName name="BOA3B6C2E31A424B5884BD468565BC45E1" localSheetId="12" hidden="1">#REF!</definedName>
    <definedName name="BOA3B6C2E31A424B5884BD468565BC45E1" hidden="1">#REF!</definedName>
    <definedName name="BOA3C4CE09FB0449E9B7E9CA671975ACCF" localSheetId="12" hidden="1">#REF!</definedName>
    <definedName name="BOA3C4CE09FB0449E9B7E9CA671975ACCF" hidden="1">#REF!</definedName>
    <definedName name="BOA3C7B609878E4121A64E04D6B7F8A65F" hidden="1">#REF!</definedName>
    <definedName name="BOA3F98ABF94274EBDBA8B8C0A346CF6BF" localSheetId="12" hidden="1">#REF!</definedName>
    <definedName name="BOA3F98ABF94274EBDBA8B8C0A346CF6BF" hidden="1">#REF!</definedName>
    <definedName name="BOA42602D37E80421497F71AE8DF396BFB" localSheetId="12" hidden="1">#REF!</definedName>
    <definedName name="BOA42602D37E80421497F71AE8DF396BFB" hidden="1">#REF!</definedName>
    <definedName name="BOA439A957F73944B38D8C767CF10E9716" localSheetId="12" hidden="1">#REF!</definedName>
    <definedName name="BOA439A957F73944B38D8C767CF10E9716" hidden="1">#REF!</definedName>
    <definedName name="BOA44AE348903746CA9B8ABE6EF71D1077" localSheetId="12" hidden="1">#REF!</definedName>
    <definedName name="BOA44AE348903746CA9B8ABE6EF71D1077" hidden="1">#REF!</definedName>
    <definedName name="BOA462C80DE3494FC685782204231EF933" localSheetId="12" hidden="1">#REF!</definedName>
    <definedName name="BOA462C80DE3494FC685782204231EF933" hidden="1">#REF!</definedName>
    <definedName name="BOA4649298C78E4096A85D8FD30642C288" localSheetId="12" hidden="1">#REF!</definedName>
    <definedName name="BOA4649298C78E4096A85D8FD30642C288" hidden="1">#REF!</definedName>
    <definedName name="BOA4655D7AD88B4E3E9DBE986C4E74894C" hidden="1">#REF!</definedName>
    <definedName name="BOA46D3E826AD34836A0E60CE28F3015D1" hidden="1">#REF!</definedName>
    <definedName name="BOA4748AD854304C5B817167E99614D86A" localSheetId="12" hidden="1">#REF!</definedName>
    <definedName name="BOA4748AD854304C5B817167E99614D86A" hidden="1">#REF!</definedName>
    <definedName name="BOA47CF37286DB448EBB70B3729F6F59CC" hidden="1">#REF!</definedName>
    <definedName name="BOA47E09412705450888DD8453BF6DCA12" localSheetId="12" hidden="1">#REF!</definedName>
    <definedName name="BOA47E09412705450888DD8453BF6DCA12" hidden="1">#REF!</definedName>
    <definedName name="BOA480A24809644C1CAA54BDDC44F294D9" hidden="1">#REF!</definedName>
    <definedName name="BOA4940DB879CF4599A4F180784D029065" localSheetId="12" hidden="1">#REF!</definedName>
    <definedName name="BOA4940DB879CF4599A4F180784D029065" hidden="1">#REF!</definedName>
    <definedName name="BOA4A383CBB5DA4205B715E501850002D6" localSheetId="12" hidden="1">#REF!</definedName>
    <definedName name="BOA4A383CBB5DA4205B715E501850002D6" hidden="1">#REF!</definedName>
    <definedName name="BOA4A4F6B69A2C4AB6B5CD14430985CCB0" hidden="1">#REF!</definedName>
    <definedName name="BOA4B854E4A98E4EE8B599A4C36A99C92F" hidden="1">#REF!</definedName>
    <definedName name="BOA4DF3CBC0DFB41228237A09E59236542" localSheetId="0" hidden="1">#REF!</definedName>
    <definedName name="BOA4DF3CBC0DFB41228237A09E59236542" localSheetId="1" hidden="1">#REF!</definedName>
    <definedName name="BOA4DF3CBC0DFB41228237A09E59236542" localSheetId="12" hidden="1">#REF!</definedName>
    <definedName name="BOA4DF3CBC0DFB41228237A09E59236542" hidden="1">#REF!</definedName>
    <definedName name="BOA4DF64C9C3CA43B696B1A8C6180B681B" hidden="1">#REF!</definedName>
    <definedName name="BOA4ED650C391F4D5183F4E03627D41666" hidden="1">#REF!</definedName>
    <definedName name="BOA4F66357C5124D408BDE2D48F6F81BDA" localSheetId="0" hidden="1">#REF!</definedName>
    <definedName name="BOA4F66357C5124D408BDE2D48F6F81BDA" localSheetId="1" hidden="1">#REF!</definedName>
    <definedName name="BOA4F66357C5124D408BDE2D48F6F81BDA" localSheetId="12" hidden="1">#REF!</definedName>
    <definedName name="BOA4F66357C5124D408BDE2D48F6F81BDA" hidden="1">#REF!</definedName>
    <definedName name="BOA4FC8C2D15F947AD8609EA814791EC02" hidden="1">#REF!</definedName>
    <definedName name="BOA50372BAFCAA49439AF1A75FA936229B" localSheetId="0" hidden="1">#REF!</definedName>
    <definedName name="BOA50372BAFCAA49439AF1A75FA936229B" localSheetId="1" hidden="1">#REF!</definedName>
    <definedName name="BOA50372BAFCAA49439AF1A75FA936229B" localSheetId="12" hidden="1">#REF!</definedName>
    <definedName name="BOA50372BAFCAA49439AF1A75FA936229B" hidden="1">#REF!</definedName>
    <definedName name="BOA50776DD34F341719EF3B1C7B8D350A9" localSheetId="0" hidden="1">#REF!</definedName>
    <definedName name="BOA50776DD34F341719EF3B1C7B8D350A9" localSheetId="1" hidden="1">#REF!</definedName>
    <definedName name="BOA50776DD34F341719EF3B1C7B8D350A9" localSheetId="12" hidden="1">#REF!</definedName>
    <definedName name="BOA50776DD34F341719EF3B1C7B8D350A9" hidden="1">#REF!</definedName>
    <definedName name="BOA50D35BF58B44C59BF73F7E6757FA980" hidden="1">#REF!</definedName>
    <definedName name="BOA518504A72CB404F97B9250DAF6B141C" hidden="1">#REF!</definedName>
    <definedName name="BOA52077D9BB274AFAB79A440D6D5E9C65" localSheetId="0" hidden="1">#REF!</definedName>
    <definedName name="BOA52077D9BB274AFAB79A440D6D5E9C65" localSheetId="1" hidden="1">#REF!</definedName>
    <definedName name="BOA52077D9BB274AFAB79A440D6D5E9C65" localSheetId="12" hidden="1">#REF!</definedName>
    <definedName name="BOA52077D9BB274AFAB79A440D6D5E9C65" hidden="1">#REF!</definedName>
    <definedName name="BOA522AA7990414D558303C13D7EEA8E7C" hidden="1">#REF!</definedName>
    <definedName name="BOA54577F42D974EFD95DB79ED0E039122" hidden="1">#REF!</definedName>
    <definedName name="BOA55144CF16B44B83A70A3CE1429CAB79" localSheetId="0" hidden="1">#REF!</definedName>
    <definedName name="BOA55144CF16B44B83A70A3CE1429CAB79" localSheetId="1" hidden="1">#REF!</definedName>
    <definedName name="BOA55144CF16B44B83A70A3CE1429CAB79" localSheetId="12" hidden="1">#REF!</definedName>
    <definedName name="BOA55144CF16B44B83A70A3CE1429CAB79" hidden="1">#REF!</definedName>
    <definedName name="BOA5563290A14545B291A1460769DA573E" localSheetId="12" hidden="1">#REF!</definedName>
    <definedName name="BOA5563290A14545B291A1460769DA573E" hidden="1">#REF!</definedName>
    <definedName name="BOA556A474DB384B9BA1CAD568D1920BF5" hidden="1">#REF!</definedName>
    <definedName name="BOA56250C6D113490494A85508FA96F117" localSheetId="12" hidden="1">#REF!</definedName>
    <definedName name="BOA56250C6D113490494A85508FA96F117" hidden="1">#REF!</definedName>
    <definedName name="BOA569850F54084856964BAC3DD63DE6CF" localSheetId="12" hidden="1">#REF!</definedName>
    <definedName name="BOA569850F54084856964BAC3DD63DE6CF" hidden="1">#REF!</definedName>
    <definedName name="BOA57105DE22D24F41BC5F6A588AD9DFDB" hidden="1">#REF!</definedName>
    <definedName name="BOA57BAACC082A40159BEF18E4E3DB2ACD" localSheetId="12" hidden="1">#REF!</definedName>
    <definedName name="BOA57BAACC082A40159BEF18E4E3DB2ACD" hidden="1">#REF!</definedName>
    <definedName name="BOA5816702A94C4F9789F32B0767C335FC" hidden="1">#REF!</definedName>
    <definedName name="BOA581B3576FD14DDA8428A257E41BD465" localSheetId="12" hidden="1">#REF!</definedName>
    <definedName name="BOA581B3576FD14DDA8428A257E41BD465" hidden="1">#REF!</definedName>
    <definedName name="BOA59812A6C8F6471D8B7808CD5A2D4E46" localSheetId="12" hidden="1">#REF!</definedName>
    <definedName name="BOA59812A6C8F6471D8B7808CD5A2D4E46" hidden="1">#REF!</definedName>
    <definedName name="BOA59C328FE6F9489E983BC5E8CEB12C49" hidden="1">#REF!</definedName>
    <definedName name="BOA5DDD8C7B53F4A399F7458EC992FAB25" hidden="1">#REF!</definedName>
    <definedName name="BOA5F3303F0029428991ECBD9C0A9612AB" hidden="1">#REF!</definedName>
    <definedName name="BOA5F52A81589749329CDCE8685E3175F2" localSheetId="0" hidden="1">#REF!</definedName>
    <definedName name="BOA5F52A81589749329CDCE8685E3175F2" localSheetId="1" hidden="1">#REF!</definedName>
    <definedName name="BOA5F52A81589749329CDCE8685E3175F2" localSheetId="12" hidden="1">#REF!</definedName>
    <definedName name="BOA5F52A81589749329CDCE8685E3175F2" hidden="1">#REF!</definedName>
    <definedName name="BOA6016830A7DF4EB7AFE8DAA66029B319" hidden="1">#REF!</definedName>
    <definedName name="BOA61741D1C15A4602B78F1B159E500C22" hidden="1">#REF!</definedName>
    <definedName name="BOA617E4079642433B8B3B94647637C378" hidden="1">#REF!</definedName>
    <definedName name="BOA61A6AC1202F4579BCCF9BDB3C59424F" localSheetId="0" hidden="1">#REF!</definedName>
    <definedName name="BOA61A6AC1202F4579BCCF9BDB3C59424F" localSheetId="1" hidden="1">#REF!</definedName>
    <definedName name="BOA61A6AC1202F4579BCCF9BDB3C59424F" localSheetId="12" hidden="1">#REF!</definedName>
    <definedName name="BOA61A6AC1202F4579BCCF9BDB3C59424F" hidden="1">#REF!</definedName>
    <definedName name="BOA63016B9CA5C48358232AA6085522469" hidden="1">#REF!</definedName>
    <definedName name="BOA632E1E19F6146D8B540BA96DD9F15BF" localSheetId="0" hidden="1">#REF!</definedName>
    <definedName name="BOA632E1E19F6146D8B540BA96DD9F15BF" localSheetId="1" hidden="1">#REF!</definedName>
    <definedName name="BOA632E1E19F6146D8B540BA96DD9F15BF" localSheetId="12" hidden="1">#REF!</definedName>
    <definedName name="BOA632E1E19F6146D8B540BA96DD9F15BF" hidden="1">#REF!</definedName>
    <definedName name="BOA6492DB40AC04A3A80E365CC0ADE8B7D" hidden="1">#REF!</definedName>
    <definedName name="BOA65CEC24542D4292AAD5283DBB046FE4" localSheetId="0" hidden="1">#REF!</definedName>
    <definedName name="BOA65CEC24542D4292AAD5283DBB046FE4" localSheetId="1" hidden="1">#REF!</definedName>
    <definedName name="BOA65CEC24542D4292AAD5283DBB046FE4" localSheetId="12" hidden="1">#REF!</definedName>
    <definedName name="BOA65CEC24542D4292AAD5283DBB046FE4" hidden="1">#REF!</definedName>
    <definedName name="BOA684382D3DF540B69C2C947110404DBD" hidden="1">#REF!</definedName>
    <definedName name="BOA690D3D0B3014F479F8938DA2A24028D" hidden="1">#REF!</definedName>
    <definedName name="BOA6C4DC084F9741808784C5E58ABF8EEB" hidden="1">#REF!</definedName>
    <definedName name="BOA6CEB363B62D4A5E8653E0BEE5CE80FD" localSheetId="0" hidden="1">#REF!</definedName>
    <definedName name="BOA6CEB363B62D4A5E8653E0BEE5CE80FD" localSheetId="1" hidden="1">#REF!</definedName>
    <definedName name="BOA6CEB363B62D4A5E8653E0BEE5CE80FD" localSheetId="12" hidden="1">#REF!</definedName>
    <definedName name="BOA6CEB363B62D4A5E8653E0BEE5CE80FD" hidden="1">#REF!</definedName>
    <definedName name="BOA6E203E4C48E4F42A3FA31107DA549DE" localSheetId="0" hidden="1">#REF!</definedName>
    <definedName name="BOA6E203E4C48E4F42A3FA31107DA549DE" localSheetId="1" hidden="1">#REF!</definedName>
    <definedName name="BOA6E203E4C48E4F42A3FA31107DA549DE" localSheetId="12" hidden="1">#REF!</definedName>
    <definedName name="BOA6E203E4C48E4F42A3FA31107DA549DE" hidden="1">#REF!</definedName>
    <definedName name="BOA6E22D89726B4A9BBFC5174129578A94" hidden="1">#REF!</definedName>
    <definedName name="BOA6EAB4CBF9114A5BA124C6C55E274254" hidden="1">#REF!</definedName>
    <definedName name="BOA70749E9ECCF4CA1818678F8E46F0055" hidden="1">#REF!</definedName>
    <definedName name="BOA707A60280214C118EE4576BCB8B7DAB" localSheetId="0" hidden="1">#REF!</definedName>
    <definedName name="BOA707A60280214C118EE4576BCB8B7DAB" localSheetId="1" hidden="1">#REF!</definedName>
    <definedName name="BOA707A60280214C118EE4576BCB8B7DAB" localSheetId="12" hidden="1">#REF!</definedName>
    <definedName name="BOA707A60280214C118EE4576BCB8B7DAB" hidden="1">#REF!</definedName>
    <definedName name="BOA712AA636CCB425093E780C6F6E88895" localSheetId="0" hidden="1">#REF!</definedName>
    <definedName name="BOA712AA636CCB425093E780C6F6E88895" localSheetId="1" hidden="1">#REF!</definedName>
    <definedName name="BOA712AA636CCB425093E780C6F6E88895" localSheetId="12" hidden="1">#REF!</definedName>
    <definedName name="BOA712AA636CCB425093E780C6F6E88895" hidden="1">#REF!</definedName>
    <definedName name="BOA71E9E0A6B654860B10DCBA2CFBBCEE1" localSheetId="0" hidden="1">#REF!</definedName>
    <definedName name="BOA71E9E0A6B654860B10DCBA2CFBBCEE1" localSheetId="1" hidden="1">#REF!</definedName>
    <definedName name="BOA71E9E0A6B654860B10DCBA2CFBBCEE1" localSheetId="12" hidden="1">#REF!</definedName>
    <definedName name="BOA71E9E0A6B654860B10DCBA2CFBBCEE1" hidden="1">#REF!</definedName>
    <definedName name="BOA728B6EAF7A14885845F7AA7D62EB408" localSheetId="0" hidden="1">#REF!</definedName>
    <definedName name="BOA728B6EAF7A14885845F7AA7D62EB408" localSheetId="1" hidden="1">#REF!</definedName>
    <definedName name="BOA728B6EAF7A14885845F7AA7D62EB408" localSheetId="12" hidden="1">#REF!</definedName>
    <definedName name="BOA728B6EAF7A14885845F7AA7D62EB408" hidden="1">#REF!</definedName>
    <definedName name="BOA7455FF6DF214261A4347081C1D9C8EE" localSheetId="12" hidden="1">#REF!</definedName>
    <definedName name="BOA7455FF6DF214261A4347081C1D9C8EE" hidden="1">#REF!</definedName>
    <definedName name="BOA746A2AB5671481DA3DD991C94176C8A" localSheetId="12" hidden="1">#REF!</definedName>
    <definedName name="BOA746A2AB5671481DA3DD991C94176C8A" hidden="1">#REF!</definedName>
    <definedName name="BOA7472CE27BE2443AB87D3947C054158F" hidden="1">#REF!</definedName>
    <definedName name="BOA7493DA3C3234852AED9DDE2E10E4132" hidden="1">#REF!</definedName>
    <definedName name="BOA74AA104568E47BD86B932FFDA257D7C" localSheetId="12" hidden="1">#REF!</definedName>
    <definedName name="BOA74AA104568E47BD86B932FFDA257D7C" hidden="1">#REF!</definedName>
    <definedName name="BOA753111F650D4E3095432AD4FD5F611C" hidden="1">#REF!</definedName>
    <definedName name="BOA75545E5DDD144219F5A61A771BF481F" localSheetId="12" hidden="1">#REF!</definedName>
    <definedName name="BOA75545E5DDD144219F5A61A771BF481F" hidden="1">#REF!</definedName>
    <definedName name="BOA771331D481D4B8DB85C4953B28F2BC7" hidden="1">#REF!</definedName>
    <definedName name="BOA78A2F476D7443DA9A43D445AD643547" localSheetId="12" hidden="1">#REF!</definedName>
    <definedName name="BOA78A2F476D7443DA9A43D445AD643547" hidden="1">#REF!</definedName>
    <definedName name="BOA791A74458E94B4FBEE935AC97E2C20A" localSheetId="12" hidden="1">#REF!</definedName>
    <definedName name="BOA791A74458E94B4FBEE935AC97E2C20A" hidden="1">#REF!</definedName>
    <definedName name="BOA79FF83862C844F696454C0522D0843E" localSheetId="12" hidden="1">#REF!</definedName>
    <definedName name="BOA79FF83862C844F696454C0522D0843E" hidden="1">#REF!</definedName>
    <definedName name="BOA7A841224BCF4816A8C6F0C97888E4C7" hidden="1">#REF!</definedName>
    <definedName name="BOA7DEC5F243FB4F35912907E0D2F89E0A" localSheetId="12" hidden="1">#REF!</definedName>
    <definedName name="BOA7DEC5F243FB4F35912907E0D2F89E0A" hidden="1">#REF!</definedName>
    <definedName name="BOA7E83106D21847819E57AA451D3CD0AE" hidden="1">#REF!</definedName>
    <definedName name="BOA7F95C09DDE14ED9ADF146BB8E5485E7" hidden="1">#REF!</definedName>
    <definedName name="BOA7FF2C28276841DDA5FD8013F2976256" localSheetId="12" hidden="1">#REF!</definedName>
    <definedName name="BOA7FF2C28276841DDA5FD8013F2976256" hidden="1">#REF!</definedName>
    <definedName name="BOA806F94152BC41B4924D421A3978D877" hidden="1">#REF!</definedName>
    <definedName name="BOA80A354E42AB46F8BB5D1820B60A5551" localSheetId="12" hidden="1">#REF!</definedName>
    <definedName name="BOA80A354E42AB46F8BB5D1820B60A5551" hidden="1">#REF!</definedName>
    <definedName name="BOA80D127E18A246B88B551764EB40D88D" hidden="1">#REF!</definedName>
    <definedName name="BOA8206628314E4A578EFEF6514ED8FA60" localSheetId="0" hidden="1">#REF!</definedName>
    <definedName name="BOA8206628314E4A578EFEF6514ED8FA60" localSheetId="1" hidden="1">#REF!</definedName>
    <definedName name="BOA8206628314E4A578EFEF6514ED8FA60" localSheetId="12" hidden="1">#REF!</definedName>
    <definedName name="BOA8206628314E4A578EFEF6514ED8FA60" hidden="1">#REF!</definedName>
    <definedName name="BOA83C165DFCC4407CA727BF99F0C45526" hidden="1">#REF!</definedName>
    <definedName name="BOA845FB7BA6F94DD384D9239414F1084D" localSheetId="0" hidden="1">#REF!</definedName>
    <definedName name="BOA845FB7BA6F94DD384D9239414F1084D" localSheetId="1" hidden="1">#REF!</definedName>
    <definedName name="BOA845FB7BA6F94DD384D9239414F1084D" localSheetId="12" hidden="1">#REF!</definedName>
    <definedName name="BOA845FB7BA6F94DD384D9239414F1084D" hidden="1">#REF!</definedName>
    <definedName name="BOA8540DFBF8EF49C5AB8D4B08918806F3" localSheetId="0" hidden="1">#REF!</definedName>
    <definedName name="BOA8540DFBF8EF49C5AB8D4B08918806F3" localSheetId="1" hidden="1">#REF!</definedName>
    <definedName name="BOA8540DFBF8EF49C5AB8D4B08918806F3" localSheetId="12" hidden="1">#REF!</definedName>
    <definedName name="BOA8540DFBF8EF49C5AB8D4B08918806F3" hidden="1">#REF!</definedName>
    <definedName name="BOA85953DDC645497D94B1F0DC98AB88F3" hidden="1">#REF!</definedName>
    <definedName name="BOA86399A514B142459FA538ED95ED75D7" localSheetId="12" hidden="1">#REF!</definedName>
    <definedName name="BOA86399A514B142459FA538ED95ED75D7" hidden="1">#REF!</definedName>
    <definedName name="BOA867A12A4E9B4122A055945A85515980" localSheetId="12" hidden="1">#REF!</definedName>
    <definedName name="BOA867A12A4E9B4122A055945A85515980" hidden="1">#REF!</definedName>
    <definedName name="BOA867EE6FED6649569D2F804794756A2C" hidden="1">#REF!</definedName>
    <definedName name="BOA879FFE6ECBE4F8ABCD12D7BCBA427F4" localSheetId="12" hidden="1">#REF!</definedName>
    <definedName name="BOA879FFE6ECBE4F8ABCD12D7BCBA427F4" hidden="1">#REF!</definedName>
    <definedName name="BOA880BD92CB5B4C59AA5C0A8CA4F5372F" hidden="1">#REF!</definedName>
    <definedName name="BOA892C39EF82841FD9511259DD72D5BAC" hidden="1">#REF!</definedName>
    <definedName name="BOA8957C86FB6643AC809FD39567629B64" localSheetId="0" hidden="1">#REF!</definedName>
    <definedName name="BOA8957C86FB6643AC809FD39567629B64" localSheetId="1" hidden="1">#REF!</definedName>
    <definedName name="BOA8957C86FB6643AC809FD39567629B64" localSheetId="12" hidden="1">#REF!</definedName>
    <definedName name="BOA8957C86FB6643AC809FD39567629B64" hidden="1">#REF!</definedName>
    <definedName name="BOA8AB53237752430BB0B4104856BA4E2A" localSheetId="0" hidden="1">#REF!</definedName>
    <definedName name="BOA8AB53237752430BB0B4104856BA4E2A" localSheetId="1" hidden="1">#REF!</definedName>
    <definedName name="BOA8AB53237752430BB0B4104856BA4E2A" localSheetId="12" hidden="1">#REF!</definedName>
    <definedName name="BOA8AB53237752430BB0B4104856BA4E2A" hidden="1">#REF!</definedName>
    <definedName name="BOA8B6BA915B2046D49E6CCA0FAABA1AB0" hidden="1">#REF!</definedName>
    <definedName name="BOA8B6E7E580EC46D5A167ECCE259105F9" localSheetId="0" hidden="1">#REF!</definedName>
    <definedName name="BOA8B6E7E580EC46D5A167ECCE259105F9" localSheetId="1" hidden="1">#REF!</definedName>
    <definedName name="BOA8B6E7E580EC46D5A167ECCE259105F9" localSheetId="12" hidden="1">#REF!</definedName>
    <definedName name="BOA8B6E7E580EC46D5A167ECCE259105F9" hidden="1">#REF!</definedName>
    <definedName name="BOA8BBACE96EA04C5395CDAD4B7730F1A9" hidden="1">#REF!</definedName>
    <definedName name="BOA8BDC17C9B004D55A015D84C15CB45EB" localSheetId="12" hidden="1">#REF!</definedName>
    <definedName name="BOA8BDC17C9B004D55A015D84C15CB45EB" hidden="1">#REF!</definedName>
    <definedName name="BOA8D1E2E64BB645C680E24AB89AEDFCE3" localSheetId="12" hidden="1">#REF!</definedName>
    <definedName name="BOA8D1E2E64BB645C680E24AB89AEDFCE3" hidden="1">#REF!</definedName>
    <definedName name="BOA901AF30926D453BB7505F619BF078C6" localSheetId="12" hidden="1">#REF!</definedName>
    <definedName name="BOA901AF30926D453BB7505F619BF078C6" hidden="1">#REF!</definedName>
    <definedName name="BOA905A35F3C83427BAF8078DEA92E3DCC" localSheetId="12" hidden="1">#REF!</definedName>
    <definedName name="BOA905A35F3C83427BAF8078DEA92E3DCC" hidden="1">#REF!</definedName>
    <definedName name="BOA91942887A174391853984C0DB8FA258" localSheetId="12" hidden="1">#REF!</definedName>
    <definedName name="BOA91942887A174391853984C0DB8FA258" hidden="1">#REF!</definedName>
    <definedName name="BOA924C8471B3D4BEFBFB2779ECB07D4B5" localSheetId="12" hidden="1">#REF!</definedName>
    <definedName name="BOA924C8471B3D4BEFBFB2779ECB07D4B5" hidden="1">#REF!</definedName>
    <definedName name="BOA92A7DA0406B44A3B5068E2C2403AEF8" hidden="1">#REF!</definedName>
    <definedName name="BOA92CD5ABDF7142A9A3BBE8219AB7AD1E" localSheetId="12" hidden="1">#REF!</definedName>
    <definedName name="BOA92CD5ABDF7142A9A3BBE8219AB7AD1E" hidden="1">#REF!</definedName>
    <definedName name="BOA9348BE012FB4ED0B39EEDCD3E06F5F2" hidden="1">#REF!</definedName>
    <definedName name="BOA936BD839D6F41B1B928DEA2E612643F" hidden="1">#REF!</definedName>
    <definedName name="BOA941C0CD3F314CADA478A0C1CD85D250" localSheetId="12" hidden="1">#REF!</definedName>
    <definedName name="BOA941C0CD3F314CADA478A0C1CD85D250" hidden="1">#REF!</definedName>
    <definedName name="BOA960BBD34FE24271BB6009F552117A5E" localSheetId="12" hidden="1">#REF!</definedName>
    <definedName name="BOA960BBD34FE24271BB6009F552117A5E" hidden="1">#REF!</definedName>
    <definedName name="BOA97962AF99094B3CAD20F26EF024F3B8" hidden="1">#REF!</definedName>
    <definedName name="BOA97D1C5882D9460FB9B7E8BE3E06D7C7" localSheetId="12" hidden="1">#REF!</definedName>
    <definedName name="BOA97D1C5882D9460FB9B7E8BE3E06D7C7" hidden="1">#REF!</definedName>
    <definedName name="BOA981BC77D539446780CCABF5840EB5CC" hidden="1">#REF!</definedName>
    <definedName name="BOA99B3EA44A6444AD81F311DA7CDA0E02" localSheetId="12" hidden="1">#REF!</definedName>
    <definedName name="BOA99B3EA44A6444AD81F311DA7CDA0E02" hidden="1">#REF!</definedName>
    <definedName name="BOA9AFF096E6444A7E8455417EDE43E417" localSheetId="12" hidden="1">#REF!</definedName>
    <definedName name="BOA9AFF096E6444A7E8455417EDE43E417" hidden="1">#REF!</definedName>
    <definedName name="BOA9DCE25621BA40C296FF0BBC64986F2B" localSheetId="12" hidden="1">#REF!</definedName>
    <definedName name="BOA9DCE25621BA40C296FF0BBC64986F2B" hidden="1">#REF!</definedName>
    <definedName name="BOA9DE90E757EF4234987B6089AAE9083F" hidden="1">#REF!</definedName>
    <definedName name="BOA9E34BE9692245F381021991986CA770" hidden="1">#REF!</definedName>
    <definedName name="BOA9F3030815134B05A7558100392E38FB" hidden="1">#REF!</definedName>
    <definedName name="BOAA01475766094341BAC5937C45B98679" localSheetId="12" hidden="1">#REF!</definedName>
    <definedName name="BOAA01475766094341BAC5937C45B98679" hidden="1">#REF!</definedName>
    <definedName name="BOAA0860BF715E47AC9514FA50EA6E61AF" localSheetId="12" hidden="1">#REF!</definedName>
    <definedName name="BOAA0860BF715E47AC9514FA50EA6E61AF" hidden="1">#REF!</definedName>
    <definedName name="BOAA1E223595434D068D4C203B89333068" localSheetId="12" hidden="1">#REF!</definedName>
    <definedName name="BOAA1E223595434D068D4C203B89333068" hidden="1">#REF!</definedName>
    <definedName name="BOAA37683A5AAF416AA96E3DADC31E1AC4" localSheetId="0" hidden="1">#REF!</definedName>
    <definedName name="BOAA37683A5AAF416AA96E3DADC31E1AC4" localSheetId="1" hidden="1">#REF!</definedName>
    <definedName name="BOAA37683A5AAF416AA96E3DADC31E1AC4" localSheetId="12" hidden="1">#REF!</definedName>
    <definedName name="BOAA37683A5AAF416AA96E3DADC31E1AC4" hidden="1">#REF!</definedName>
    <definedName name="BOAA3F9143BD93402B92B4D5E889675490" localSheetId="0" hidden="1">#REF!</definedName>
    <definedName name="BOAA3F9143BD93402B92B4D5E889675490" localSheetId="1" hidden="1">#REF!</definedName>
    <definedName name="BOAA3F9143BD93402B92B4D5E889675490" localSheetId="12" hidden="1">#REF!</definedName>
    <definedName name="BOAA3F9143BD93402B92B4D5E889675490" hidden="1">#REF!</definedName>
    <definedName name="BOAA55DDAA55074BAC962C2EAD02CE9726" hidden="1">#REF!</definedName>
    <definedName name="BOAA652F21BEDB4AC6AC7727649CE8D61F" hidden="1">#REF!</definedName>
    <definedName name="BOAA653AB974824D93A798765A54C0EB79" hidden="1">#REF!</definedName>
    <definedName name="BOAA7F88AD6DC24F15815B41B5545C66B0" localSheetId="0" hidden="1">#REF!</definedName>
    <definedName name="BOAA7F88AD6DC24F15815B41B5545C66B0" localSheetId="1" hidden="1">#REF!</definedName>
    <definedName name="BOAA7F88AD6DC24F15815B41B5545C66B0" localSheetId="12" hidden="1">#REF!</definedName>
    <definedName name="BOAA7F88AD6DC24F15815B41B5545C66B0" hidden="1">#REF!</definedName>
    <definedName name="BOAA7FB2E90CAF41F0A8156714764841D1" hidden="1">#REF!</definedName>
    <definedName name="BOAA98F55B3C264C12B78EEDFCEDE06C07" localSheetId="12" hidden="1">#REF!</definedName>
    <definedName name="BOAA98F55B3C264C12B78EEDFCEDE06C07" hidden="1">#REF!</definedName>
    <definedName name="BOAAB11C84339D4299BFC1AA6D04698F2A" localSheetId="12" hidden="1">#REF!</definedName>
    <definedName name="BOAAB11C84339D4299BFC1AA6D04698F2A" hidden="1">#REF!</definedName>
    <definedName name="BOAAB249B9593B4344AD2BC41488FF9294" hidden="1">#REF!</definedName>
    <definedName name="BOAAF327AFC0664C7091659BAFCB27C490" localSheetId="0" hidden="1">#REF!</definedName>
    <definedName name="BOAAF327AFC0664C7091659BAFCB27C490" localSheetId="1" hidden="1">#REF!</definedName>
    <definedName name="BOAAF327AFC0664C7091659BAFCB27C490" localSheetId="12" hidden="1">#REF!</definedName>
    <definedName name="BOAAF327AFC0664C7091659BAFCB27C490" hidden="1">#REF!</definedName>
    <definedName name="BOAAF9B49CFC784CCA971E3C64A3E41A64" hidden="1">#REF!</definedName>
    <definedName name="BOAAFA5A1A37E6419880DFDAD5355E1D06" hidden="1">#REF!</definedName>
    <definedName name="BOAAFFA14D3B8C42998A9CCDB720EFA746" localSheetId="0" hidden="1">#REF!</definedName>
    <definedName name="BOAAFFA14D3B8C42998A9CCDB720EFA746" localSheetId="1" hidden="1">#REF!</definedName>
    <definedName name="BOAAFFA14D3B8C42998A9CCDB720EFA746" localSheetId="12" hidden="1">#REF!</definedName>
    <definedName name="BOAAFFA14D3B8C42998A9CCDB720EFA746" hidden="1">#REF!</definedName>
    <definedName name="BOAB10402BC8264153B84775082374D8C1" hidden="1">#REF!</definedName>
    <definedName name="BOAB29207EFA5F431C8F9196A9CBABBF09" hidden="1">#REF!</definedName>
    <definedName name="BOAB2FFF70AB0E4B7DBDC7FC821977E79A" localSheetId="0" hidden="1">#REF!</definedName>
    <definedName name="BOAB2FFF70AB0E4B7DBDC7FC821977E79A" localSheetId="1" hidden="1">#REF!</definedName>
    <definedName name="BOAB2FFF70AB0E4B7DBDC7FC821977E79A" localSheetId="12" hidden="1">#REF!</definedName>
    <definedName name="BOAB2FFF70AB0E4B7DBDC7FC821977E79A" hidden="1">#REF!</definedName>
    <definedName name="BOAB4EA31D04C5441EB64651C401666C2E" hidden="1">#REF!</definedName>
    <definedName name="BOAB55A49C750F4A04BB95727169E240E7" localSheetId="12" hidden="1">#REF!</definedName>
    <definedName name="BOAB55A49C750F4A04BB95727169E240E7" hidden="1">#REF!</definedName>
    <definedName name="BOAB59664B5FA1468B95E5481856A3ABA4" hidden="1">#REF!</definedName>
    <definedName name="BOAB61742FDFEA41718895C17AF1E070B3" hidden="1">#REF!</definedName>
    <definedName name="BOAB8040E3A5124FA2AD95125626ED80CC" hidden="1">#REF!</definedName>
    <definedName name="BOAB82E269C9C44E749643F11D7E8DC781" localSheetId="12" hidden="1">#REF!</definedName>
    <definedName name="BOAB82E269C9C44E749643F11D7E8DC781" hidden="1">#REF!</definedName>
    <definedName name="BOABA37D4AAAF34670989EA3781641E276" localSheetId="12" hidden="1">#REF!</definedName>
    <definedName name="BOABA37D4AAAF34670989EA3781641E276" hidden="1">#REF!</definedName>
    <definedName name="BOABBB8A5582AF477181C945BF9631CC31" localSheetId="12" hidden="1">#REF!</definedName>
    <definedName name="BOABBB8A5582AF477181C945BF9631CC31" hidden="1">#REF!</definedName>
    <definedName name="BOABBC3E842C2D4577BD91AB57CA8D6791" hidden="1">#REF!</definedName>
    <definedName name="BOABBCC65C502741CFA6171DACF843BA39" localSheetId="0" hidden="1">#REF!</definedName>
    <definedName name="BOABBCC65C502741CFA6171DACF843BA39" localSheetId="1" hidden="1">#REF!</definedName>
    <definedName name="BOABBCC65C502741CFA6171DACF843BA39" localSheetId="12" hidden="1">#REF!</definedName>
    <definedName name="BOABBCC65C502741CFA6171DACF843BA39" hidden="1">#REF!</definedName>
    <definedName name="BOABBEDF0B098A4D5BAD03B9ADDF109A8A" localSheetId="0" hidden="1">#REF!</definedName>
    <definedName name="BOABBEDF0B098A4D5BAD03B9ADDF109A8A" localSheetId="1" hidden="1">#REF!</definedName>
    <definedName name="BOABBEDF0B098A4D5BAD03B9ADDF109A8A" localSheetId="12" hidden="1">#REF!</definedName>
    <definedName name="BOABBEDF0B098A4D5BAD03B9ADDF109A8A" hidden="1">#REF!</definedName>
    <definedName name="BOABE17346E5364BC6BC09CCC3833A87D6" hidden="1">#REF!</definedName>
    <definedName name="BOABE634B5257648299573C5F63F4789DB" localSheetId="0" hidden="1">#REF!</definedName>
    <definedName name="BOABE634B5257648299573C5F63F4789DB" localSheetId="1" hidden="1">#REF!</definedName>
    <definedName name="BOABE634B5257648299573C5F63F4789DB" localSheetId="12" hidden="1">#REF!</definedName>
    <definedName name="BOABE634B5257648299573C5F63F4789DB" hidden="1">#REF!</definedName>
    <definedName name="BOABE6D56CADF540788764AC6DE708AE41" hidden="1">#REF!</definedName>
    <definedName name="BOABE796C119AC4DD4AD13723882F95431" localSheetId="12" hidden="1">#REF!</definedName>
    <definedName name="BOABE796C119AC4DD4AD13723882F95431" hidden="1">#REF!</definedName>
    <definedName name="BOABF49C33DA224342BB7F2E87F17C1DB3" localSheetId="12" hidden="1">#REF!</definedName>
    <definedName name="BOABF49C33DA224342BB7F2E87F17C1DB3" hidden="1">#REF!</definedName>
    <definedName name="BOAC02D46F12594606ADE7DD9C89989778" localSheetId="12" hidden="1">#REF!</definedName>
    <definedName name="BOAC02D46F12594606ADE7DD9C89989778" hidden="1">#REF!</definedName>
    <definedName name="BOAC079C7332FB405D90554C0619547187" localSheetId="12" hidden="1">#REF!</definedName>
    <definedName name="BOAC079C7332FB405D90554C0619547187" hidden="1">#REF!</definedName>
    <definedName name="BOAC1900755BEA493D96C5D8B738F821F6" hidden="1">#REF!</definedName>
    <definedName name="BOAC20EFF8A0BF4A449CF6FC64F7797071" localSheetId="12" hidden="1">#REF!</definedName>
    <definedName name="BOAC20EFF8A0BF4A449CF6FC64F7797071" hidden="1">#REF!</definedName>
    <definedName name="BOAC254DA305B94649A40A1818F4397657" localSheetId="12" hidden="1">#REF!</definedName>
    <definedName name="BOAC254DA305B94649A40A1818F4397657" hidden="1">#REF!</definedName>
    <definedName name="BOAC27256DB5324A7AB0F019D8BBBFFA50" hidden="1">#REF!</definedName>
    <definedName name="BOAC2BA54B1244447C94697D45AF1623C2" hidden="1">#REF!</definedName>
    <definedName name="BOAC3E93766CD34580B216A7CF53D20103" hidden="1">#REF!</definedName>
    <definedName name="BOAC42AA5A12354BB6ABF8F402A90E9584" localSheetId="12" hidden="1">#REF!</definedName>
    <definedName name="BOAC42AA5A12354BB6ABF8F402A90E9584" hidden="1">#REF!</definedName>
    <definedName name="BOAC589E242BED4D2782DB5354106024F8" localSheetId="12" hidden="1">#REF!</definedName>
    <definedName name="BOAC589E242BED4D2782DB5354106024F8" hidden="1">#REF!</definedName>
    <definedName name="BOAC61F7699EB644B28983D0AA8E23DC41" localSheetId="12" hidden="1">#REF!</definedName>
    <definedName name="BOAC61F7699EB644B28983D0AA8E23DC41" hidden="1">#REF!</definedName>
    <definedName name="BOAC688BA399274B6C828579F23AF552F0" hidden="1">#REF!</definedName>
    <definedName name="BOAC6F009BD4564DF482F3FD521B8DD5EC" localSheetId="12" hidden="1">#REF!</definedName>
    <definedName name="BOAC6F009BD4564DF482F3FD521B8DD5EC" hidden="1">#REF!</definedName>
    <definedName name="BOAC7DFA81944141B4AAA095F10C90F884" hidden="1">#REF!</definedName>
    <definedName name="BOAC99D26F3C3749C0B07E837B64380195" localSheetId="12" hidden="1">#REF!</definedName>
    <definedName name="BOAC99D26F3C3749C0B07E837B64380195" hidden="1">#REF!</definedName>
    <definedName name="BOAC9D19CAAE6E4BA58BB8B42C2FEB90A0" localSheetId="12" hidden="1">#REF!</definedName>
    <definedName name="BOAC9D19CAAE6E4BA58BB8B42C2FEB90A0" hidden="1">#REF!</definedName>
    <definedName name="BOACB00B10EC8E4F8C8358B497747DC6D8" hidden="1">#REF!</definedName>
    <definedName name="BOACB4EB5ACCF641E594B4370068A37C9C" localSheetId="0" hidden="1">#REF!</definedName>
    <definedName name="BOACB4EB5ACCF641E594B4370068A37C9C" localSheetId="1" hidden="1">#REF!</definedName>
    <definedName name="BOACB4EB5ACCF641E594B4370068A37C9C" localSheetId="12" hidden="1">#REF!</definedName>
    <definedName name="BOACB4EB5ACCF641E594B4370068A37C9C" hidden="1">#REF!</definedName>
    <definedName name="BOACBE6399B62B4EE0940B3DE41E102E4C" localSheetId="12" hidden="1">#REF!</definedName>
    <definedName name="BOACBE6399B62B4EE0940B3DE41E102E4C" hidden="1">#REF!</definedName>
    <definedName name="BOACC1A393A0E84692B8D52F9A7AA2DA18" hidden="1">#REF!</definedName>
    <definedName name="BOACF5FD6570824E3C96A90193052BBD0B" hidden="1">#REF!</definedName>
    <definedName name="BOAD0868B57674469FAEBAADBB497C74BA" hidden="1">#REF!</definedName>
    <definedName name="BOAD0F026DF7974FB398A8875797779089" hidden="1">#REF!</definedName>
    <definedName name="BOAD109524018746029F061D1102BE87A6" localSheetId="0" hidden="1">#REF!</definedName>
    <definedName name="BOAD109524018746029F061D1102BE87A6" localSheetId="1" hidden="1">#REF!</definedName>
    <definedName name="BOAD109524018746029F061D1102BE87A6" localSheetId="12" hidden="1">#REF!</definedName>
    <definedName name="BOAD109524018746029F061D1102BE87A6" hidden="1">#REF!</definedName>
    <definedName name="BOAD1714D8D753476785B2A34D98446407" hidden="1">#REF!</definedName>
    <definedName name="BOAD18DDE0978E4523B5DB503B3DD0530F" hidden="1">#REF!</definedName>
    <definedName name="BOAD20497ABDDF428683C9AA6B905928CA" localSheetId="0" hidden="1">#REF!</definedName>
    <definedName name="BOAD20497ABDDF428683C9AA6B905928CA" localSheetId="1" hidden="1">#REF!</definedName>
    <definedName name="BOAD20497ABDDF428683C9AA6B905928CA" localSheetId="12" hidden="1">#REF!</definedName>
    <definedName name="BOAD20497ABDDF428683C9AA6B905928CA" hidden="1">#REF!</definedName>
    <definedName name="BOAD4C8585543C420C9900B3D1DE628AFD" localSheetId="0" hidden="1">#REF!</definedName>
    <definedName name="BOAD4C8585543C420C9900B3D1DE628AFD" localSheetId="1" hidden="1">#REF!</definedName>
    <definedName name="BOAD4C8585543C420C9900B3D1DE628AFD" localSheetId="12" hidden="1">#REF!</definedName>
    <definedName name="BOAD4C8585543C420C9900B3D1DE628AFD" hidden="1">#REF!</definedName>
    <definedName name="BOAD51263348C74E31A45ED9361BB8E768" hidden="1">#REF!</definedName>
    <definedName name="BOAD51D154FD2A44888BB75B466BB3E12D" localSheetId="12" hidden="1">#REF!</definedName>
    <definedName name="BOAD51D154FD2A44888BB75B466BB3E12D" hidden="1">#REF!</definedName>
    <definedName name="BOAD616A0644E843968166BAAF341567A8" localSheetId="12" hidden="1">#REF!</definedName>
    <definedName name="BOAD616A0644E843968166BAAF341567A8" hidden="1">#REF!</definedName>
    <definedName name="BOAD67323FB34B41F68D678F348C3EE180" hidden="1">#REF!</definedName>
    <definedName name="BOAD9B53F3B63740B18D3775C2FC0BEF7F" hidden="1">#REF!</definedName>
    <definedName name="BOADA7B463158B4CDE8AB36B4F72817DAD" localSheetId="12" hidden="1">#REF!</definedName>
    <definedName name="BOADA7B463158B4CDE8AB36B4F72817DAD" hidden="1">#REF!</definedName>
    <definedName name="BOADAF0A087880435C925996C1AAEA8F22" hidden="1">#REF!</definedName>
    <definedName name="BOADEA752D0A9F4765BC7D7C566BFED409" localSheetId="12" hidden="1">#REF!</definedName>
    <definedName name="BOADEA752D0A9F4765BC7D7C566BFED409" hidden="1">#REF!</definedName>
    <definedName name="BOADF5449B6E78471788DE53CF0F67654B" localSheetId="12" hidden="1">#REF!</definedName>
    <definedName name="BOADF5449B6E78471788DE53CF0F67654B" hidden="1">#REF!</definedName>
    <definedName name="BOADF5EDCE176E45429B9FB32CEB349C04" hidden="1">#REF!</definedName>
    <definedName name="BOAE03B6416C174C3C959BE294997057DF" localSheetId="12" hidden="1">#REF!</definedName>
    <definedName name="BOAE03B6416C174C3C959BE294997057DF" hidden="1">#REF!</definedName>
    <definedName name="BOAE216CC5B8D845F8813B2A359845EA1B" localSheetId="0" hidden="1">#REF!</definedName>
    <definedName name="BOAE216CC5B8D845F8813B2A359845EA1B" localSheetId="1" hidden="1">#REF!</definedName>
    <definedName name="BOAE216CC5B8D845F8813B2A359845EA1B" localSheetId="12" hidden="1">#REF!</definedName>
    <definedName name="BOAE216CC5B8D845F8813B2A359845EA1B" hidden="1">#REF!</definedName>
    <definedName name="BOAE295A2356024909986D303C5B70AF71" hidden="1">#REF!</definedName>
    <definedName name="BOAE2DB0A19A4B422BA3B306218E74F053" hidden="1">#REF!</definedName>
    <definedName name="BOAE4073CA1ED04D1DB1E227D28BA177DD" hidden="1">#REF!</definedName>
    <definedName name="BOAE43C9E5ED7544BF9AA630E3E7AC4A0F" localSheetId="12" hidden="1">#REF!</definedName>
    <definedName name="BOAE43C9E5ED7544BF9AA630E3E7AC4A0F" hidden="1">#REF!</definedName>
    <definedName name="BOAE4C8B932C004E6DBD20DD30CA3B1C31" hidden="1">#REF!</definedName>
    <definedName name="BOAE62644DF78A4A79879DE7E6C0CC7E80" localSheetId="0" hidden="1">#REF!</definedName>
    <definedName name="BOAE62644DF78A4A79879DE7E6C0CC7E80" localSheetId="1" hidden="1">#REF!</definedName>
    <definedName name="BOAE62644DF78A4A79879DE7E6C0CC7E80" localSheetId="12" hidden="1">#REF!</definedName>
    <definedName name="BOAE62644DF78A4A79879DE7E6C0CC7E80" hidden="1">#REF!</definedName>
    <definedName name="BOAE6A42DF7B264DF2A1C13174620DCAD0" hidden="1">#REF!</definedName>
    <definedName name="BOAE845F26838B4190AB1940D3C571CCD4" localSheetId="0" hidden="1">#REF!</definedName>
    <definedName name="BOAE845F26838B4190AB1940D3C571CCD4" localSheetId="1" hidden="1">#REF!</definedName>
    <definedName name="BOAE845F26838B4190AB1940D3C571CCD4" localSheetId="12" hidden="1">#REF!</definedName>
    <definedName name="BOAE845F26838B4190AB1940D3C571CCD4" hidden="1">#REF!</definedName>
    <definedName name="BOAE8A454357A54A7496954F9B58CDE6BA" localSheetId="0" hidden="1">#REF!</definedName>
    <definedName name="BOAE8A454357A54A7496954F9B58CDE6BA" localSheetId="1" hidden="1">#REF!</definedName>
    <definedName name="BOAE8A454357A54A7496954F9B58CDE6BA" localSheetId="12" hidden="1">#REF!</definedName>
    <definedName name="BOAE8A454357A54A7496954F9B58CDE6BA" hidden="1">#REF!</definedName>
    <definedName name="BOAE8FCAC5D5AF4CBB8C97C5BFCA8A3F71" hidden="1">#REF!</definedName>
    <definedName name="BOAE9A5402D50645F0AF1D1E3ECB6210EA" localSheetId="12" hidden="1">#REF!</definedName>
    <definedName name="BOAE9A5402D50645F0AF1D1E3ECB6210EA" hidden="1">#REF!</definedName>
    <definedName name="BOAEB5105A7F20486E8B6F6E1B13A29BCE" hidden="1">#REF!</definedName>
    <definedName name="BOAECC4E2710DA49978423665B98EFB884" localSheetId="12" hidden="1">#REF!</definedName>
    <definedName name="BOAECC4E2710DA49978423665B98EFB884" hidden="1">#REF!</definedName>
    <definedName name="BOAEDD543BADF14D9EA25B3AA584C0E475" hidden="1">#REF!</definedName>
    <definedName name="BOAEDE2D12CB7E485F9D076390A0D1B42E" localSheetId="12" hidden="1">#REF!</definedName>
    <definedName name="BOAEDE2D12CB7E485F9D076390A0D1B42E" hidden="1">#REF!</definedName>
    <definedName name="BOAEE4C7AD3A0D4945BAAE43130AE8345F" localSheetId="12" hidden="1">#REF!</definedName>
    <definedName name="BOAEE4C7AD3A0D4945BAAE43130AE8345F" hidden="1">#REF!</definedName>
    <definedName name="BOAF1B98F1E4DC4A63B1711F6E8BC3F91E" localSheetId="12" hidden="1">#REF!</definedName>
    <definedName name="BOAF1B98F1E4DC4A63B1711F6E8BC3F91E" hidden="1">#REF!</definedName>
    <definedName name="BOAF2A59C7AB284CBC9C9842486CA487DB" hidden="1">#REF!</definedName>
    <definedName name="BOAF632807084E4AE9A37796276AFC117D" hidden="1">#REF!</definedName>
    <definedName name="BOAF651A9896FF42F0BDE2EF05576DFDD4" localSheetId="0" hidden="1">#REF!</definedName>
    <definedName name="BOAF651A9896FF42F0BDE2EF05576DFDD4" localSheetId="1" hidden="1">#REF!</definedName>
    <definedName name="BOAF651A9896FF42F0BDE2EF05576DFDD4" localSheetId="12" hidden="1">#REF!</definedName>
    <definedName name="BOAF651A9896FF42F0BDE2EF05576DFDD4" hidden="1">#REF!</definedName>
    <definedName name="BOAF70E8C078C44B15848B0157DAEB030D" localSheetId="0" hidden="1">#REF!</definedName>
    <definedName name="BOAF70E8C078C44B15848B0157DAEB030D" localSheetId="1" hidden="1">#REF!</definedName>
    <definedName name="BOAF70E8C078C44B15848B0157DAEB030D" localSheetId="12" hidden="1">#REF!</definedName>
    <definedName name="BOAF70E8C078C44B15848B0157DAEB030D" hidden="1">#REF!</definedName>
    <definedName name="BOAF8E97A633AE4FB7BA6538C295FFDAB0" localSheetId="0" hidden="1">#REF!</definedName>
    <definedName name="BOAF8E97A633AE4FB7BA6538C295FFDAB0" localSheetId="1" hidden="1">#REF!</definedName>
    <definedName name="BOAF8E97A633AE4FB7BA6538C295FFDAB0" localSheetId="12" hidden="1">#REF!</definedName>
    <definedName name="BOAF8E97A633AE4FB7BA6538C295FFDAB0" hidden="1">#REF!</definedName>
    <definedName name="BOAFB48AC82A044805A64B6552F84ABBAA" localSheetId="12" hidden="1">#REF!</definedName>
    <definedName name="BOAFB48AC82A044805A64B6552F84ABBAA" hidden="1">#REF!</definedName>
    <definedName name="BOAFB5008126224A26BA881737AA508EB3" hidden="1">#REF!</definedName>
    <definedName name="BOAFBF5BC91E864459B81AE95D7785A432" hidden="1">#REF!</definedName>
    <definedName name="BOAFD8DF7EACA74EA2B318FDBFC14617AF" hidden="1">#REF!</definedName>
    <definedName name="BOAFE182F766BE4779BE06CF0DCFCE9311" localSheetId="12" hidden="1">#REF!</definedName>
    <definedName name="BOAFE182F766BE4779BE06CF0DCFCE9311" hidden="1">#REF!</definedName>
    <definedName name="BOAFEF08D3BC8E4FA4AF0F9B54EC8311E3" localSheetId="12" hidden="1">#REF!</definedName>
    <definedName name="BOAFEF08D3BC8E4FA4AF0F9B54EC8311E3" hidden="1">#REF!</definedName>
    <definedName name="BOAFFA253B0A494FF99EAD581A3593F29C" hidden="1">#REF!</definedName>
    <definedName name="BOB0005FEC357741F1B08AFDCDA6737282" localSheetId="12" hidden="1">#REF!</definedName>
    <definedName name="BOB0005FEC357741F1B08AFDCDA6737282" hidden="1">#REF!</definedName>
    <definedName name="BOB0049AA4CD4D4D1892427D67B519DEA4" hidden="1">#REF!</definedName>
    <definedName name="BOB01F42041F9B4FD590138210D0FAEC59" hidden="1">#REF!</definedName>
    <definedName name="BOB024884F944F4BE897DA31369F91C40B" hidden="1">#REF!</definedName>
    <definedName name="BOB024CCF181264ECE85BFF081215167FF" localSheetId="12" hidden="1">#REF!</definedName>
    <definedName name="BOB024CCF181264ECE85BFF081215167FF" hidden="1">#REF!</definedName>
    <definedName name="BOB02BC9D528FA4B75B01C33BF857A715D" hidden="1">#REF!</definedName>
    <definedName name="BOB0303C1B628447BCA7FB11706C51960E" hidden="1">#REF!</definedName>
    <definedName name="BOB06879D010704034846308A026AC0104" localSheetId="12" hidden="1">#REF!</definedName>
    <definedName name="BOB06879D010704034846308A026AC0104" hidden="1">#REF!</definedName>
    <definedName name="BOB07B7C18C6C940DCA55EFA4F331BC4D8" localSheetId="12" hidden="1">#REF!</definedName>
    <definedName name="BOB07B7C18C6C940DCA55EFA4F331BC4D8" hidden="1">#REF!</definedName>
    <definedName name="BOB0A173BB0A3E41EBAA502CCDCED916FA" hidden="1">#REF!</definedName>
    <definedName name="BOB0A8006A5C3C4137AF2318AB5D1BB7FC" hidden="1">#REF!</definedName>
    <definedName name="BOB0ADE433516B4482B5672D405EDF049B" localSheetId="12" hidden="1">#REF!</definedName>
    <definedName name="BOB0ADE433516B4482B5672D405EDF049B" hidden="1">#REF!</definedName>
    <definedName name="BOB0B5EBB01010451C850F99AE34C5C492" hidden="1">#REF!</definedName>
    <definedName name="BOB0BE7D4CE6D14C9DA36D1C928B2C6AE6" hidden="1">#REF!</definedName>
    <definedName name="BOB0C47C0F6B6341EDA110D37233A5DC39" localSheetId="12" hidden="1">#REF!</definedName>
    <definedName name="BOB0C47C0F6B6341EDA110D37233A5DC39" hidden="1">#REF!</definedName>
    <definedName name="BOB0CACCD738524BF98BF13A8D99CB826A" localSheetId="12" hidden="1">#REF!</definedName>
    <definedName name="BOB0CACCD738524BF98BF13A8D99CB826A" hidden="1">#REF!</definedName>
    <definedName name="BOB0D1157E835946EF8B49FC7A4D347D33" localSheetId="12" hidden="1">#REF!</definedName>
    <definedName name="BOB0D1157E835946EF8B49FC7A4D347D33" hidden="1">#REF!</definedName>
    <definedName name="BOB0D2AF1AC1F1427A846060FD12E3CC32" hidden="1">#REF!</definedName>
    <definedName name="BOB0DB03BB544B4DDC80F0339B570ABDFD" localSheetId="12" hidden="1">#REF!</definedName>
    <definedName name="BOB0DB03BB544B4DDC80F0339B570ABDFD" hidden="1">#REF!</definedName>
    <definedName name="BOB0DE2293AB3D439CABB387AA445D830E" localSheetId="12" hidden="1">#REF!</definedName>
    <definedName name="BOB0DE2293AB3D439CABB387AA445D830E" hidden="1">#REF!</definedName>
    <definedName name="BOB0E665E57F50460EAFE68DA73B20B1FB" localSheetId="12" hidden="1">#REF!</definedName>
    <definedName name="BOB0E665E57F50460EAFE68DA73B20B1FB" hidden="1">#REF!</definedName>
    <definedName name="BOB10B2889454D4065AB5DBDCE170B9FBC" hidden="1">#REF!</definedName>
    <definedName name="BOB11060B5867C45D4993AC9F1A7E144B0" hidden="1">#REF!</definedName>
    <definedName name="BOB118B30094824A7BB27DE65C8F1CA545" localSheetId="12" hidden="1">#REF!</definedName>
    <definedName name="BOB118B30094824A7BB27DE65C8F1CA545" hidden="1">#REF!</definedName>
    <definedName name="BOB11D84AB9CB346269E0235E71A883A60" localSheetId="12" hidden="1">#REF!</definedName>
    <definedName name="BOB11D84AB9CB346269E0235E71A883A60" hidden="1">#REF!</definedName>
    <definedName name="BOB11E3C10088E4498AEAA83D086237A5F" localSheetId="12" hidden="1">#REF!</definedName>
    <definedName name="BOB11E3C10088E4498AEAA83D086237A5F" hidden="1">#REF!</definedName>
    <definedName name="BOB1378CE222264DCFA73EBB47436B5203" localSheetId="0" hidden="1">#REF!</definedName>
    <definedName name="BOB1378CE222264DCFA73EBB47436B5203" localSheetId="1" hidden="1">#REF!</definedName>
    <definedName name="BOB1378CE222264DCFA73EBB47436B5203" localSheetId="12" hidden="1">#REF!</definedName>
    <definedName name="BOB1378CE222264DCFA73EBB47436B5203" hidden="1">#REF!</definedName>
    <definedName name="BOB13AB377472C4EDEBB446C5D4CFD7FF3" localSheetId="0" hidden="1">#REF!</definedName>
    <definedName name="BOB13AB377472C4EDEBB446C5D4CFD7FF3" localSheetId="1" hidden="1">#REF!</definedName>
    <definedName name="BOB13AB377472C4EDEBB446C5D4CFD7FF3" localSheetId="12" hidden="1">#REF!</definedName>
    <definedName name="BOB13AB377472C4EDEBB446C5D4CFD7FF3" hidden="1">#REF!</definedName>
    <definedName name="BOB150CA86B28B4403A5EE78CB121C47A8" hidden="1">#REF!</definedName>
    <definedName name="BOB164B6102F874C55A0CDB3820F15FD1E" hidden="1">#REF!</definedName>
    <definedName name="BOB184616FB5BC4637B82004F40B23E788" localSheetId="0" hidden="1">#REF!</definedName>
    <definedName name="BOB184616FB5BC4637B82004F40B23E788" localSheetId="1" hidden="1">#REF!</definedName>
    <definedName name="BOB184616FB5BC4637B82004F40B23E788" localSheetId="12" hidden="1">#REF!</definedName>
    <definedName name="BOB184616FB5BC4637B82004F40B23E788" hidden="1">#REF!</definedName>
    <definedName name="BOB185D168B4244E8483A302F590E19A55" localSheetId="12" hidden="1">#REF!</definedName>
    <definedName name="BOB185D168B4244E8483A302F590E19A55" hidden="1">#REF!</definedName>
    <definedName name="BOB188E5D80CE54C6E9C0C0A1FA286C203" hidden="1">#REF!</definedName>
    <definedName name="BOB18CA3F64CB04767AED01AA8490DB779" localSheetId="12" hidden="1">#REF!</definedName>
    <definedName name="BOB18CA3F64CB04767AED01AA8490DB779" hidden="1">#REF!</definedName>
    <definedName name="BOB192B41B51FB4D3290C8EF0B144C8A4C" hidden="1">#REF!</definedName>
    <definedName name="BOB19B4ED5A5DF4C8AAA9FAB05B282DC3E" localSheetId="12" hidden="1">#REF!</definedName>
    <definedName name="BOB19B4ED5A5DF4C8AAA9FAB05B282DC3E" hidden="1">#REF!</definedName>
    <definedName name="BOB1A32C6099FF4546A04BF8812180DAC5" hidden="1">#REF!</definedName>
    <definedName name="BOB1F1C272A006471A914ACD7DF91D3F84" localSheetId="12" hidden="1">#REF!</definedName>
    <definedName name="BOB1F1C272A006471A914ACD7DF91D3F84" hidden="1">#REF!</definedName>
    <definedName name="BOB1F3558029C34A18BE2B422B0D9601AB" localSheetId="0" hidden="1">#REF!</definedName>
    <definedName name="BOB1F3558029C34A18BE2B422B0D9601AB" localSheetId="1" hidden="1">#REF!</definedName>
    <definedName name="BOB1F3558029C34A18BE2B422B0D9601AB" localSheetId="12" hidden="1">#REF!</definedName>
    <definedName name="BOB1F3558029C34A18BE2B422B0D9601AB" hidden="1">#REF!</definedName>
    <definedName name="BOB1FC6C03F3E749DF83826D310F4971EC" localSheetId="0" hidden="1">#REF!</definedName>
    <definedName name="BOB1FC6C03F3E749DF83826D310F4971EC" localSheetId="1" hidden="1">#REF!</definedName>
    <definedName name="BOB1FC6C03F3E749DF83826D310F4971EC" localSheetId="12" hidden="1">#REF!</definedName>
    <definedName name="BOB1FC6C03F3E749DF83826D310F4971EC" hidden="1">#REF!</definedName>
    <definedName name="BOB2121768159748418F929263EFA12598" localSheetId="0" hidden="1">#REF!</definedName>
    <definedName name="BOB2121768159748418F929263EFA12598" localSheetId="1" hidden="1">#REF!</definedName>
    <definedName name="BOB2121768159748418F929263EFA12598" localSheetId="12" hidden="1">#REF!</definedName>
    <definedName name="BOB2121768159748418F929263EFA12598" hidden="1">#REF!</definedName>
    <definedName name="BOB2174B9FD1A845A0AE1CE36C64119C7B" localSheetId="12" hidden="1">#REF!</definedName>
    <definedName name="BOB2174B9FD1A845A0AE1CE36C64119C7B" hidden="1">#REF!</definedName>
    <definedName name="BOB2187ECA0E1B4D86BE3F24606F147AA6" localSheetId="12" hidden="1">#REF!</definedName>
    <definedName name="BOB2187ECA0E1B4D86BE3F24606F147AA6" hidden="1">#REF!</definedName>
    <definedName name="BOB21C3FD8E21A44B2B586FFD7C3FC4E2D" hidden="1">#REF!</definedName>
    <definedName name="BOB230A453DC64451DB1350892857D7E50" hidden="1">#REF!</definedName>
    <definedName name="BOB231078CC1BE4BFB9F70EDEC1BC2E95E" hidden="1">#REF!</definedName>
    <definedName name="BOB2405573CB0740B1863A54342D6FBB8F" hidden="1">#REF!</definedName>
    <definedName name="BOB25C2C23C245424EB9EE1D9E9F34950B" localSheetId="12" hidden="1">#REF!</definedName>
    <definedName name="BOB25C2C23C245424EB9EE1D9E9F34950B" hidden="1">#REF!</definedName>
    <definedName name="BOB26205A33F8B495DB98591C55C49AFEB" localSheetId="12" hidden="1">#REF!</definedName>
    <definedName name="BOB26205A33F8B495DB98591C55C49AFEB" hidden="1">#REF!</definedName>
    <definedName name="BOB262E38128BE44AFACB9773BC536ACC0" localSheetId="12" hidden="1">#REF!</definedName>
    <definedName name="BOB262E38128BE44AFACB9773BC536ACC0" hidden="1">#REF!</definedName>
    <definedName name="BOB283D9F9D72443F7A979A2F7F8EE33AA" hidden="1">#REF!</definedName>
    <definedName name="BOB28D198A17724199854C56E873CA3CD9" localSheetId="12" hidden="1">#REF!</definedName>
    <definedName name="BOB28D198A17724199854C56E873CA3CD9" hidden="1">#REF!</definedName>
    <definedName name="BOB2CDB6289A4B4BB4A3FAB1C2EAB572B6" hidden="1">#REF!</definedName>
    <definedName name="BOB2CFF02E995448899DD7AA9BFA754975" localSheetId="12" hidden="1">#REF!</definedName>
    <definedName name="BOB2CFF02E995448899DD7AA9BFA754975" hidden="1">#REF!</definedName>
    <definedName name="BOB2E6C59B39DD4FDDADBB253AB1CA4A42" localSheetId="0" hidden="1">#REF!</definedName>
    <definedName name="BOB2E6C59B39DD4FDDADBB253AB1CA4A42" localSheetId="1" hidden="1">#REF!</definedName>
    <definedName name="BOB2E6C59B39DD4FDDADBB253AB1CA4A42" localSheetId="12" hidden="1">#REF!</definedName>
    <definedName name="BOB2E6C59B39DD4FDDADBB253AB1CA4A42" hidden="1">#REF!</definedName>
    <definedName name="BOB2EC1F6E53524B0FB3EAAB47B75E1A4A" localSheetId="0" hidden="1">#REF!</definedName>
    <definedName name="BOB2EC1F6E53524B0FB3EAAB47B75E1A4A" localSheetId="1" hidden="1">#REF!</definedName>
    <definedName name="BOB2EC1F6E53524B0FB3EAAB47B75E1A4A" localSheetId="12" hidden="1">#REF!</definedName>
    <definedName name="BOB2EC1F6E53524B0FB3EAAB47B75E1A4A" hidden="1">#REF!</definedName>
    <definedName name="BOB2F6FFE34E634C66A9B57DE44435AB83" hidden="1">#REF!</definedName>
    <definedName name="BOB2FF2C05B4B24566A4378E9F6A30DAA6" localSheetId="0" hidden="1">#REF!</definedName>
    <definedName name="BOB2FF2C05B4B24566A4378E9F6A30DAA6" localSheetId="1" hidden="1">#REF!</definedName>
    <definedName name="BOB2FF2C05B4B24566A4378E9F6A30DAA6" localSheetId="12" hidden="1">#REF!</definedName>
    <definedName name="BOB2FF2C05B4B24566A4378E9F6A30DAA6" hidden="1">#REF!</definedName>
    <definedName name="BOB30878E62D94405B94EB42E77D410AA6" localSheetId="0" hidden="1">#REF!</definedName>
    <definedName name="BOB30878E62D94405B94EB42E77D410AA6" localSheetId="1" hidden="1">#REF!</definedName>
    <definedName name="BOB30878E62D94405B94EB42E77D410AA6" localSheetId="12" hidden="1">#REF!</definedName>
    <definedName name="BOB30878E62D94405B94EB42E77D410AA6" hidden="1">#REF!</definedName>
    <definedName name="BOB32873555AE143EA88E5ECB11A189316" hidden="1">#REF!</definedName>
    <definedName name="BOB329501850594F9189215DD4D0EF8766" hidden="1">#REF!</definedName>
    <definedName name="BOB35A440D208A4881A3ABF94FA1592708" localSheetId="0" hidden="1">#REF!</definedName>
    <definedName name="BOB35A440D208A4881A3ABF94FA1592708" localSheetId="1" hidden="1">#REF!</definedName>
    <definedName name="BOB35A440D208A4881A3ABF94FA1592708" localSheetId="12" hidden="1">#REF!</definedName>
    <definedName name="BOB35A440D208A4881A3ABF94FA1592708" hidden="1">#REF!</definedName>
    <definedName name="BOB38D67F23F9D4FC7BC49234B4E6C543E" hidden="1">#REF!</definedName>
    <definedName name="BOB393F60FD434431697488CF3B58AF759" hidden="1">#REF!</definedName>
    <definedName name="BOB394F8C1BC9E4FFFB00A89B6B1F07030" localSheetId="0" hidden="1">#REF!</definedName>
    <definedName name="BOB394F8C1BC9E4FFFB00A89B6B1F07030" localSheetId="1" hidden="1">#REF!</definedName>
    <definedName name="BOB394F8C1BC9E4FFFB00A89B6B1F07030" localSheetId="12" hidden="1">#REF!</definedName>
    <definedName name="BOB394F8C1BC9E4FFFB00A89B6B1F07030" hidden="1">#REF!</definedName>
    <definedName name="BOB395CA91DEAD4CCC9061F1B642223103" hidden="1">#REF!</definedName>
    <definedName name="BOB3B219A51230444381894BD848BAC154" hidden="1">#REF!</definedName>
    <definedName name="BOB3BED51348A144A482D58659F020672D" localSheetId="12" hidden="1">#REF!</definedName>
    <definedName name="BOB3BED51348A144A482D58659F020672D" hidden="1">#REF!</definedName>
    <definedName name="BOB3C5CC03F6A34326A9609245B8E768CE" hidden="1">#REF!</definedName>
    <definedName name="BOB3CE1CD35A54422E875DB187D2308B05" hidden="1">#REF!</definedName>
    <definedName name="BOB3E2F4C5C24F4FDB859294B731A7526D" localSheetId="12" hidden="1">#REF!</definedName>
    <definedName name="BOB3E2F4C5C24F4FDB859294B731A7526D" hidden="1">#REF!</definedName>
    <definedName name="BOB40E52CEE8564B77A41F6A21CE7B305D" localSheetId="12" hidden="1">#REF!</definedName>
    <definedName name="BOB40E52CEE8564B77A41F6A21CE7B305D" hidden="1">#REF!</definedName>
    <definedName name="BOB416943CDCFB4F43AA7C6819E2F9B12D" localSheetId="12" hidden="1">#REF!</definedName>
    <definedName name="BOB416943CDCFB4F43AA7C6819E2F9B12D" hidden="1">#REF!</definedName>
    <definedName name="BOB42CD81F746C4B4E95ACCE3D02580BE7" localSheetId="12" hidden="1">#REF!</definedName>
    <definedName name="BOB42CD81F746C4B4E95ACCE3D02580BE7" hidden="1">#REF!</definedName>
    <definedName name="BOB43E8F503CCB4AF8BF46E83C4606A14A" hidden="1">#REF!</definedName>
    <definedName name="BOB43F86CF00F74F48B06EECB2304B477D" localSheetId="12" hidden="1">#REF!</definedName>
    <definedName name="BOB43F86CF00F74F48B06EECB2304B477D" hidden="1">#REF!</definedName>
    <definedName name="BOB445E9AD75E847939A2B1557BF5971F9" localSheetId="12" hidden="1">#REF!</definedName>
    <definedName name="BOB445E9AD75E847939A2B1557BF5971F9" hidden="1">#REF!</definedName>
    <definedName name="BOB44D38CF9AD74198A7DF868ABCE46418" hidden="1">#REF!</definedName>
    <definedName name="BOB45883938D764C47AD4E572DD596ECB1" hidden="1">#REF!</definedName>
    <definedName name="BOB479A46B5B804011BD5757EB99D00230" localSheetId="12" hidden="1">#REF!</definedName>
    <definedName name="BOB479A46B5B804011BD5757EB99D00230" hidden="1">#REF!</definedName>
    <definedName name="BOB47EC867FA694A8EA6C1398390EEDAF4" hidden="1">#REF!</definedName>
    <definedName name="BOB47FC43118E146BDB3CAAF1100AE4BA9" localSheetId="12" hidden="1">#REF!</definedName>
    <definedName name="BOB47FC43118E146BDB3CAAF1100AE4BA9" hidden="1">#REF!</definedName>
    <definedName name="BOB495CE962C54487E97B309BB06596846" hidden="1">#REF!</definedName>
    <definedName name="BOB499772055A24A87B84BB365CB71EF04" localSheetId="12" hidden="1">#REF!</definedName>
    <definedName name="BOB499772055A24A87B84BB365CB71EF04" hidden="1">#REF!</definedName>
    <definedName name="BOB49D75FC4F944B8BA43274A1AC9F7C6C" localSheetId="12" hidden="1">#REF!</definedName>
    <definedName name="BOB49D75FC4F944B8BA43274A1AC9F7C6C" hidden="1">#REF!</definedName>
    <definedName name="BOB4A5DEAD9211473FB9CAA0729DF86EC7" hidden="1">#REF!</definedName>
    <definedName name="BOB4A87CDC6FDE4A35B1775778E7BB3283" hidden="1">#REF!</definedName>
    <definedName name="BOB4AC7EF692F84E2DA30ABC01858F46BF" localSheetId="12" hidden="1">#REF!</definedName>
    <definedName name="BOB4AC7EF692F84E2DA30ABC01858F46BF" hidden="1">#REF!</definedName>
    <definedName name="BOB4D58F6CEA4F46F39E33BABEF09100B9" hidden="1">#REF!</definedName>
    <definedName name="BOB4E2CA0EE6E74647B60DA3564245A717" localSheetId="12" hidden="1">#REF!</definedName>
    <definedName name="BOB4E2CA0EE6E74647B60DA3564245A717" hidden="1">#REF!</definedName>
    <definedName name="BOB4F909951281411BA3D0308FE1DB1279" hidden="1">#REF!</definedName>
    <definedName name="BOB50BF41DCD164684B1F2B21C949F656F" localSheetId="12" hidden="1">#REF!</definedName>
    <definedName name="BOB50BF41DCD164684B1F2B21C949F656F" hidden="1">#REF!</definedName>
    <definedName name="BOB525C53518AB4A02BE25D4B41ACF2016" hidden="1">#REF!</definedName>
    <definedName name="BOB53972A3FF444E36B5C5A6F9314FEF44" localSheetId="12" hidden="1">#REF!</definedName>
    <definedName name="BOB53972A3FF444E36B5C5A6F9314FEF44" hidden="1">#REF!</definedName>
    <definedName name="BOB53F19375DA7437B9A71EF65654A8304" hidden="1">#REF!</definedName>
    <definedName name="BOB546E34B99724FD190B40D9FA545C0A1" hidden="1">#REF!</definedName>
    <definedName name="BOB56475FD822948B7A28C547B153EB0B6" localSheetId="12" hidden="1">#REF!</definedName>
    <definedName name="BOB56475FD822948B7A28C547B153EB0B6" hidden="1">#REF!</definedName>
    <definedName name="BOB57709B4B68746E7B7B36AE6CD17CA91" localSheetId="12" hidden="1">#REF!</definedName>
    <definedName name="BOB57709B4B68746E7B7B36AE6CD17CA91" hidden="1">#REF!</definedName>
    <definedName name="BOB5800D5CE2E347D5B60A49B83A20920C" hidden="1">#REF!</definedName>
    <definedName name="BOB586C45A216D499AB66025CE7A6B7F8A" hidden="1">#REF!</definedName>
    <definedName name="BOB58C2859469F4F7E8180DA5462279541" localSheetId="12" hidden="1">#REF!</definedName>
    <definedName name="BOB58C2859469F4F7E8180DA5462279541" hidden="1">#REF!</definedName>
    <definedName name="BOB596E9268DED478AB9C99865ADF4A688" localSheetId="12" hidden="1">#REF!</definedName>
    <definedName name="BOB596E9268DED478AB9C99865ADF4A688" hidden="1">#REF!</definedName>
    <definedName name="BOB599A09F8E8C43EDA96DE5174F3C32D0" localSheetId="12" hidden="1">#REF!</definedName>
    <definedName name="BOB599A09F8E8C43EDA96DE5174F3C32D0" hidden="1">#REF!</definedName>
    <definedName name="BOB5CF8FE1F8DB4D92A2D9F21738C1DD7B" hidden="1">#REF!</definedName>
    <definedName name="BOB5D1339BC11C47F9996A96FA13719AC5" localSheetId="12" hidden="1">#REF!</definedName>
    <definedName name="BOB5D1339BC11C47F9996A96FA13719AC5" hidden="1">#REF!</definedName>
    <definedName name="BOB5D13E5D44334A739359F65EDFA9ADB4" hidden="1">#REF!</definedName>
    <definedName name="BOB5D16031AAE94686A01B98E3F1B32BB1" localSheetId="12" hidden="1">#REF!</definedName>
    <definedName name="BOB5D16031AAE94686A01B98E3F1B32BB1" hidden="1">#REF!</definedName>
    <definedName name="BOB5E7D5E3D37A45A2B0423392CFC0180B" hidden="1">#REF!</definedName>
    <definedName name="BOB61F1D7767114687812A69756748869E" localSheetId="12" hidden="1">#REF!</definedName>
    <definedName name="BOB61F1D7767114687812A69756748869E" hidden="1">#REF!</definedName>
    <definedName name="BOB63700DC41E8405192EC6B4CED6A1B62" hidden="1">#REF!</definedName>
    <definedName name="BOB664A434F7C242089CB97CD90496E73A" localSheetId="0" hidden="1">#REF!</definedName>
    <definedName name="BOB664A434F7C242089CB97CD90496E73A" localSheetId="1" hidden="1">#REF!</definedName>
    <definedName name="BOB664A434F7C242089CB97CD90496E73A" localSheetId="12" hidden="1">#REF!</definedName>
    <definedName name="BOB664A434F7C242089CB97CD90496E73A" hidden="1">#REF!</definedName>
    <definedName name="BOB666B5A1CA664A37B71F765D2CEA59FD" localSheetId="0" hidden="1">#REF!</definedName>
    <definedName name="BOB666B5A1CA664A37B71F765D2CEA59FD" localSheetId="1" hidden="1">#REF!</definedName>
    <definedName name="BOB666B5A1CA664A37B71F765D2CEA59FD" localSheetId="12" hidden="1">#REF!</definedName>
    <definedName name="BOB666B5A1CA664A37B71F765D2CEA59FD" hidden="1">#REF!</definedName>
    <definedName name="BOB666F4C81F064229824D71C1ACDD7D25" hidden="1">#REF!</definedName>
    <definedName name="BOB6711245BFC04DC491D154B426C58F12" localSheetId="0" hidden="1">#REF!</definedName>
    <definedName name="BOB6711245BFC04DC491D154B426C58F12" localSheetId="1" hidden="1">#REF!</definedName>
    <definedName name="BOB6711245BFC04DC491D154B426C58F12" localSheetId="12" hidden="1">#REF!</definedName>
    <definedName name="BOB6711245BFC04DC491D154B426C58F12" hidden="1">#REF!</definedName>
    <definedName name="BOB67CDFE7D8564CF2B432FB362DF5E4EC" hidden="1">#REF!</definedName>
    <definedName name="BOB6847AB6F9074269B19E5A286DD0E87D" hidden="1">#REF!</definedName>
    <definedName name="BOB6870DB4AF074130A54E1277C2C63A76" localSheetId="12" hidden="1">#REF!</definedName>
    <definedName name="BOB6870DB4AF074130A54E1277C2C63A76" hidden="1">#REF!</definedName>
    <definedName name="BOB69A54AB6B0843AA8F5A296614E69E51" localSheetId="12" hidden="1">#REF!</definedName>
    <definedName name="BOB69A54AB6B0843AA8F5A296614E69E51" hidden="1">#REF!</definedName>
    <definedName name="BOB6A0A16FDDBC445698D5A7013BFF4FAD" localSheetId="12" hidden="1">#REF!</definedName>
    <definedName name="BOB6A0A16FDDBC445698D5A7013BFF4FAD" hidden="1">#REF!</definedName>
    <definedName name="BOB6A457D7367441AF833D44B69FA81AB6" localSheetId="12" hidden="1">#REF!</definedName>
    <definedName name="BOB6A457D7367441AF833D44B69FA81AB6" hidden="1">#REF!</definedName>
    <definedName name="BOB6BE203896AE4B5F9E9159DF242E4376" hidden="1">#REF!</definedName>
    <definedName name="BOB6D129999EB44AFD9CF95BD75D6F32D5" hidden="1">#REF!</definedName>
    <definedName name="BOB6D73283C9BC4F85BC7AEA002E570DEE" localSheetId="12" hidden="1">#REF!</definedName>
    <definedName name="BOB6D73283C9BC4F85BC7AEA002E570DEE" hidden="1">#REF!</definedName>
    <definedName name="BOB6DE128EBDC34CDBA0BD884A6F7C123F" hidden="1">#REF!</definedName>
    <definedName name="BOB6E0FE0BC9F54AA39091C68F180696BA" hidden="1">#REF!</definedName>
    <definedName name="BOB6E1122AFC4141AA87003E5075AEB9A7" localSheetId="12" hidden="1">#REF!</definedName>
    <definedName name="BOB6E1122AFC4141AA87003E5075AEB9A7" hidden="1">#REF!</definedName>
    <definedName name="BOB6EFB2EA5A0B4E55BF5DE792AE3FBB08" hidden="1">#REF!</definedName>
    <definedName name="BOB6FE0DC7564F4CF19EFE12E8331481FA" hidden="1">#REF!</definedName>
    <definedName name="BOB708B38059ED4CA8BCD9FA179C36EB24" hidden="1">#REF!</definedName>
    <definedName name="BOB7145384A50344518D8FD9948CD1C4E7" localSheetId="12" hidden="1">#REF!</definedName>
    <definedName name="BOB7145384A50344518D8FD9948CD1C4E7" hidden="1">#REF!</definedName>
    <definedName name="BOB72930F608574554957BB4C2630750F3" localSheetId="12" hidden="1">#REF!</definedName>
    <definedName name="BOB72930F608574554957BB4C2630750F3" hidden="1">#REF!</definedName>
    <definedName name="BOB72AA02BF9A34E5883D50DF5166AA840" hidden="1">#REF!</definedName>
    <definedName name="BOB73244D126D84E6FBBB6019A4C10FE40" hidden="1">#REF!</definedName>
    <definedName name="BOB738380A5C4F44718CE18A24DB8669B8" hidden="1">#REF!</definedName>
    <definedName name="BOB740B50D59FA4EB29F2E8DBE8D7A2963" localSheetId="12" hidden="1">#REF!</definedName>
    <definedName name="BOB740B50D59FA4EB29F2E8DBE8D7A2963" hidden="1">#REF!</definedName>
    <definedName name="BOB745ABB0C9DD4252A2C7D60FF6CA5E11" hidden="1">#REF!</definedName>
    <definedName name="BOB75514712DB1432096F03400D2F79140" hidden="1">#REF!</definedName>
    <definedName name="BOB76C63B311474B4E869F1347F0606665" localSheetId="0" hidden="1">#REF!</definedName>
    <definedName name="BOB76C63B311474B4E869F1347F0606665" localSheetId="1" hidden="1">#REF!</definedName>
    <definedName name="BOB76C63B311474B4E869F1347F0606665" localSheetId="12" hidden="1">#REF!</definedName>
    <definedName name="BOB76C63B311474B4E869F1347F0606665" hidden="1">#REF!</definedName>
    <definedName name="BOB7E638B66C0D4AABBFDB7133545B74DA" hidden="1">#REF!</definedName>
    <definedName name="BOB7EAC19C0E064061BCE69150006E856F" hidden="1">#REF!</definedName>
    <definedName name="BOB81DDCB9D6F440109D88A0156DC0D5C7" hidden="1">#REF!</definedName>
    <definedName name="BOB82684B002CF467A9A281F1253F57824" localSheetId="0" hidden="1">#REF!</definedName>
    <definedName name="BOB82684B002CF467A9A281F1253F57824" localSheetId="1" hidden="1">#REF!</definedName>
    <definedName name="BOB82684B002CF467A9A281F1253F57824" localSheetId="12" hidden="1">#REF!</definedName>
    <definedName name="BOB82684B002CF467A9A281F1253F57824" hidden="1">#REF!</definedName>
    <definedName name="BOB832FDF088D846C4895BA05113DA0AD7" localSheetId="0" hidden="1">#REF!</definedName>
    <definedName name="BOB832FDF088D846C4895BA05113DA0AD7" localSheetId="1" hidden="1">#REF!</definedName>
    <definedName name="BOB832FDF088D846C4895BA05113DA0AD7" localSheetId="12" hidden="1">#REF!</definedName>
    <definedName name="BOB832FDF088D846C4895BA05113DA0AD7" hidden="1">#REF!</definedName>
    <definedName name="BOB85A3D6CAB4F43F29017967DC75100EA" localSheetId="12" hidden="1">#REF!</definedName>
    <definedName name="BOB85A3D6CAB4F43F29017967DC75100EA" hidden="1">#REF!</definedName>
    <definedName name="BOB86C8D0306854CD4B0F867E8A8158DAB" localSheetId="12" hidden="1">#REF!</definedName>
    <definedName name="BOB86C8D0306854CD4B0F867E8A8158DAB" hidden="1">#REF!</definedName>
    <definedName name="BOB87165E3118C47D38853C793508C9940" localSheetId="12" hidden="1">#REF!</definedName>
    <definedName name="BOB87165E3118C47D38853C793508C9940" hidden="1">#REF!</definedName>
    <definedName name="BOB883505093734FB1AB2DD45A35A46C3D" localSheetId="12" hidden="1">#REF!</definedName>
    <definedName name="BOB883505093734FB1AB2DD45A35A46C3D" hidden="1">#REF!</definedName>
    <definedName name="BOB8A2BD8F28DA4E0889FED3D46EF7038E" hidden="1">#REF!</definedName>
    <definedName name="BOB8C1A9F1BC7A40A998408F04E6A4901D" localSheetId="12" hidden="1">#REF!</definedName>
    <definedName name="BOB8C1A9F1BC7A40A998408F04E6A4901D" hidden="1">#REF!</definedName>
    <definedName name="BOB8D84C69820C440982813CB320AAA6A8" localSheetId="12" hidden="1">#REF!</definedName>
    <definedName name="BOB8D84C69820C440982813CB320AAA6A8" hidden="1">#REF!</definedName>
    <definedName name="BOB8E45A4C043B45E088448297898BB517" localSheetId="12" hidden="1">#REF!</definedName>
    <definedName name="BOB8E45A4C043B45E088448297898BB517" hidden="1">#REF!</definedName>
    <definedName name="BOB8EB3415EB7541BDBF2E4458A48CD21E" hidden="1">#REF!</definedName>
    <definedName name="BOB8FA4CCA1A4B448494A6D5FBD7007F00" localSheetId="12" hidden="1">#REF!</definedName>
    <definedName name="BOB8FA4CCA1A4B448494A6D5FBD7007F00" hidden="1">#REF!</definedName>
    <definedName name="BOB90EAF3FF0A343A7BFDA7E349CB8A6C8" localSheetId="12" hidden="1">#REF!</definedName>
    <definedName name="BOB90EAF3FF0A343A7BFDA7E349CB8A6C8" hidden="1">#REF!</definedName>
    <definedName name="BOB916E67475FD40C0B6F612D224A65F1D" localSheetId="12" hidden="1">#REF!</definedName>
    <definedName name="BOB916E67475FD40C0B6F612D224A65F1D" hidden="1">#REF!</definedName>
    <definedName name="BOB916F1019B8D468080C4FD3EF654B3C3" hidden="1">#REF!</definedName>
    <definedName name="BOB92068EA4611437D9E749EF243B324A3" hidden="1">#REF!</definedName>
    <definedName name="BOB921C37B1DC4491B8A8F9B327DF07744" localSheetId="12" hidden="1">#REF!</definedName>
    <definedName name="BOB921C37B1DC4491B8A8F9B327DF07744" hidden="1">#REF!</definedName>
    <definedName name="BOB924A6DB1ECD4BDD99284D82B8B15702" hidden="1">#REF!</definedName>
    <definedName name="BOB927AF17B5D64907A58FBD85C928A1C6" hidden="1">#REF!</definedName>
    <definedName name="BOB92EC7BA00894C32BC9F274B21BD4F7B" localSheetId="12" hidden="1">#REF!</definedName>
    <definedName name="BOB92EC7BA00894C32BC9F274B21BD4F7B" hidden="1">#REF!</definedName>
    <definedName name="BOB92F720C9B1B450B9A4805D33E47FC3A" hidden="1">#REF!</definedName>
    <definedName name="BOB9304C7E29B04D9C9C77B24A55EEE53F" localSheetId="12" hidden="1">#REF!</definedName>
    <definedName name="BOB9304C7E29B04D9C9C77B24A55EEE53F" hidden="1">#REF!</definedName>
    <definedName name="BOB933B109328E43B08122C926D1EEDE14" localSheetId="12" hidden="1">#REF!</definedName>
    <definedName name="BOB933B109328E43B08122C926D1EEDE14" hidden="1">#REF!</definedName>
    <definedName name="BOB937C5BB51C5427E89AFBEB9DD4D3D62" hidden="1">#REF!</definedName>
    <definedName name="BOB94BA94A44584A5AB62D61925DD38822" localSheetId="12" hidden="1">#REF!</definedName>
    <definedName name="BOB94BA94A44584A5AB62D61925DD38822" hidden="1">#REF!</definedName>
    <definedName name="BOB9612299393A4BC3A5F1CCFE8BF39A25" hidden="1">#REF!</definedName>
    <definedName name="BOB961899833344E3E9D6F7AE490FEECCA" hidden="1">#REF!</definedName>
    <definedName name="BOB9A7D0ABBEBB4A47B83BA26B7F7B8266" hidden="1">#REF!</definedName>
    <definedName name="BOB9A864333B474750BC94F0F19FB1DCE8" hidden="1">#REF!</definedName>
    <definedName name="BOB9A9269337994CD9995912095A03586A" localSheetId="12" hidden="1">#REF!</definedName>
    <definedName name="BOB9A9269337994CD9995912095A03586A" hidden="1">#REF!</definedName>
    <definedName name="BOB9B45A094FC5466DA50A36E680DC9A81" hidden="1">#REF!</definedName>
    <definedName name="BOB9BBB49714DB4EE2B2836E268EC4C0B0" hidden="1">#REF!</definedName>
    <definedName name="BOB9C2620F339940858AD12CD36E4FB0C9" hidden="1">#REF!</definedName>
    <definedName name="BOB9CD86A41188490480D64297D67D7C20" hidden="1">#REF!</definedName>
    <definedName name="BOB9DE946B8FB1406C90B7AFE22653C4C5" hidden="1">#REF!</definedName>
    <definedName name="BOB9F5CC26ACB74B1D8DCB7426CA653F78" hidden="1">#REF!</definedName>
    <definedName name="BOBA07D5FEDDBF4CFFACB6E315D8998C1F" localSheetId="12" hidden="1">#REF!</definedName>
    <definedName name="BOBA07D5FEDDBF4CFFACB6E315D8998C1F" hidden="1">#REF!</definedName>
    <definedName name="BOBA12CCBB83DC490293B4024877957D98" localSheetId="12" hidden="1">#REF!</definedName>
    <definedName name="BOBA12CCBB83DC490293B4024877957D98" hidden="1">#REF!</definedName>
    <definedName name="BOBA1531C0E20242BE83F04A00BB5CBF04" hidden="1">#REF!</definedName>
    <definedName name="BOBA181222A7AE4A45AD62F5ED0E622660" localSheetId="12" hidden="1">#REF!</definedName>
    <definedName name="BOBA181222A7AE4A45AD62F5ED0E622660" hidden="1">#REF!</definedName>
    <definedName name="BOBA24DFB554AF460B8AB282C13492A629" localSheetId="12" hidden="1">#REF!</definedName>
    <definedName name="BOBA24DFB554AF460B8AB282C13492A629" hidden="1">#REF!</definedName>
    <definedName name="BOBA2A09FA3F74474E9CB8537C38559D3A" localSheetId="12" hidden="1">#REF!</definedName>
    <definedName name="BOBA2A09FA3F74474E9CB8537C38559D3A" hidden="1">#REF!</definedName>
    <definedName name="BOBA34D01E25FC4AF18006E289F2DEA305" localSheetId="0" hidden="1">#REF!</definedName>
    <definedName name="BOBA34D01E25FC4AF18006E289F2DEA305" localSheetId="1" hidden="1">#REF!</definedName>
    <definedName name="BOBA34D01E25FC4AF18006E289F2DEA305" localSheetId="12" hidden="1">#REF!</definedName>
    <definedName name="BOBA34D01E25FC4AF18006E289F2DEA305" hidden="1">#REF!</definedName>
    <definedName name="BOBA41BEAA693343BE815B2B2F6FDB6D57" hidden="1">#REF!</definedName>
    <definedName name="BOBA6F771A713D44818466A48A99D86999" localSheetId="0" hidden="1">#REF!</definedName>
    <definedName name="BOBA6F771A713D44818466A48A99D86999" localSheetId="1" hidden="1">#REF!</definedName>
    <definedName name="BOBA6F771A713D44818466A48A99D86999" localSheetId="12" hidden="1">#REF!</definedName>
    <definedName name="BOBA6F771A713D44818466A48A99D86999" hidden="1">#REF!</definedName>
    <definedName name="BOBA7996250A2C48C0A1B2A9E9E89C4F08" localSheetId="0" hidden="1">#REF!</definedName>
    <definedName name="BOBA7996250A2C48C0A1B2A9E9E89C4F08" localSheetId="1" hidden="1">#REF!</definedName>
    <definedName name="BOBA7996250A2C48C0A1B2A9E9E89C4F08" localSheetId="12" hidden="1">#REF!</definedName>
    <definedName name="BOBA7996250A2C48C0A1B2A9E9E89C4F08" hidden="1">#REF!</definedName>
    <definedName name="BOBA83205E5F2841FC8E5118CDCEC79269" localSheetId="12" hidden="1">#REF!</definedName>
    <definedName name="BOBA83205E5F2841FC8E5118CDCEC79269" hidden="1">#REF!</definedName>
    <definedName name="BOBA90B5C8415648418BCF8A02E6BD45AB" hidden="1">#REF!</definedName>
    <definedName name="BOBAB788881F1D4460854EE1FBFFE8B2E0" localSheetId="12" hidden="1">#REF!</definedName>
    <definedName name="BOBAB788881F1D4460854EE1FBFFE8B2E0" hidden="1">#REF!</definedName>
    <definedName name="BOBACC3EB41E7D4536869AAA67F5F9FB2B" localSheetId="12" hidden="1">#REF!</definedName>
    <definedName name="BOBACC3EB41E7D4536869AAA67F5F9FB2B" hidden="1">#REF!</definedName>
    <definedName name="BOBACCE1244BE543CDA5221569B28D11F8" hidden="1">#REF!</definedName>
    <definedName name="BOBAD3156B21EB4D5BB08E216238378245" hidden="1">#REF!</definedName>
    <definedName name="BOBADED6FB922F4A3CAA610B246C015166" localSheetId="12" hidden="1">#REF!</definedName>
    <definedName name="BOBADED6FB922F4A3CAA610B246C015166" hidden="1">#REF!</definedName>
    <definedName name="BOBAE47B872A5345298D6CFC1292FF0229" localSheetId="12" hidden="1">#REF!</definedName>
    <definedName name="BOBAE47B872A5345298D6CFC1292FF0229" hidden="1">#REF!</definedName>
    <definedName name="BOBAFB4065FE1843AFA6D5DDB34CFE46C8" hidden="1">#REF!</definedName>
    <definedName name="BOBB2CD22C468846029AA7E79B86A82CEF" localSheetId="12" hidden="1">#REF!</definedName>
    <definedName name="BOBB2CD22C468846029AA7E79B86A82CEF" hidden="1">#REF!</definedName>
    <definedName name="BOBB45F71539614D0090D4B6087D188B78" localSheetId="12" hidden="1">#REF!</definedName>
    <definedName name="BOBB45F71539614D0090D4B6087D188B78" hidden="1">#REF!</definedName>
    <definedName name="BOBB58D5EDD0B1467AB5D9915F132ADF94" localSheetId="12" hidden="1">#REF!</definedName>
    <definedName name="BOBB58D5EDD0B1467AB5D9915F132ADF94" hidden="1">#REF!</definedName>
    <definedName name="BOBB5BB6FEEFA64B79BB64C92031FA3AE8" localSheetId="12" hidden="1">#REF!</definedName>
    <definedName name="BOBB5BB6FEEFA64B79BB64C92031FA3AE8" hidden="1">#REF!</definedName>
    <definedName name="BOBB6AE77CF3A54CC3AC51350B77472DF8" localSheetId="12" hidden="1">#REF!</definedName>
    <definedName name="BOBB6AE77CF3A54CC3AC51350B77472DF8" hidden="1">#REF!</definedName>
    <definedName name="BOBB9D4C0897DA494AA513D0A883F9D1D4" localSheetId="12" hidden="1">#REF!</definedName>
    <definedName name="BOBB9D4C0897DA494AA513D0A883F9D1D4" hidden="1">#REF!</definedName>
    <definedName name="BOBBAA7F824582476F88CDCFB08F1934D5" localSheetId="12" hidden="1">#REF!</definedName>
    <definedName name="BOBBAA7F824582476F88CDCFB08F1934D5" hidden="1">#REF!</definedName>
    <definedName name="BOBBC7EB09CEDF4E1098D2496572376A11" hidden="1">#REF!</definedName>
    <definedName name="BOBBD209B4392944CFB684A2FB646D31BF" hidden="1">#REF!</definedName>
    <definedName name="BOBBDC73CDE37B4F45AB68C38A9635AF80" localSheetId="12" hidden="1">#REF!</definedName>
    <definedName name="BOBBDC73CDE37B4F45AB68C38A9635AF80" hidden="1">#REF!</definedName>
    <definedName name="BOBBE13D1C51EA43BBA2A175568FE81762" hidden="1">#REF!</definedName>
    <definedName name="BOBBE4AA840EEC4997B000A639F871E6CE" localSheetId="12" hidden="1">#REF!</definedName>
    <definedName name="BOBBE4AA840EEC4997B000A639F871E6CE" hidden="1">#REF!</definedName>
    <definedName name="BOBBEA4F95A23E45E1B25DDDD7FC411C90" localSheetId="12" hidden="1">#REF!</definedName>
    <definedName name="BOBBEA4F95A23E45E1B25DDDD7FC411C90" hidden="1">#REF!</definedName>
    <definedName name="BOBBED5FCD6DFA46F191B2338FE1244774" hidden="1">#REF!</definedName>
    <definedName name="BOBBFB9F89706B45C69C77FDDBB1E333BC" hidden="1">#REF!</definedName>
    <definedName name="BOBBFF3E077BF14AC5A144DF028B17968A" hidden="1">#REF!</definedName>
    <definedName name="BOBC04FB3E707E4D2489786AEF4796C806" localSheetId="12" hidden="1">#REF!</definedName>
    <definedName name="BOBC04FB3E707E4D2489786AEF4796C806" hidden="1">#REF!</definedName>
    <definedName name="BOBC16CFAF95AD4A8D86D3641EA9FE0CCA" localSheetId="12" hidden="1">#REF!</definedName>
    <definedName name="BOBC16CFAF95AD4A8D86D3641EA9FE0CCA" hidden="1">#REF!</definedName>
    <definedName name="BOBC26361192634C519AD3E18D48CFA644" localSheetId="12" hidden="1">#REF!</definedName>
    <definedName name="BOBC26361192634C519AD3E18D48CFA644" hidden="1">#REF!</definedName>
    <definedName name="BOBC47A5543D69470F874698BB291135DA" hidden="1">#REF!</definedName>
    <definedName name="BOBC4952F10CCA478992D5EC40D685DDEC" hidden="1">#REF!</definedName>
    <definedName name="BOBC4B15CA572E4683B22D1E93207B42A3" localSheetId="12" hidden="1">#REF!</definedName>
    <definedName name="BOBC4B15CA572E4683B22D1E93207B42A3" hidden="1">#REF!</definedName>
    <definedName name="BOBC7C71DE64364CBC9244EA234BE295B4" localSheetId="12" hidden="1">#REF!</definedName>
    <definedName name="BOBC7C71DE64364CBC9244EA234BE295B4" hidden="1">#REF!</definedName>
    <definedName name="BOBC8009AB97724AB7B944FF6F455E412C" localSheetId="12" hidden="1">#REF!</definedName>
    <definedName name="BOBC8009AB97724AB7B944FF6F455E412C" hidden="1">#REF!</definedName>
    <definedName name="BOBC9B074D66F44CED8CF3AE037C32A078" hidden="1">#REF!</definedName>
    <definedName name="BOBC9E30F080984844B237570A172714A0" localSheetId="12" hidden="1">#REF!</definedName>
    <definedName name="BOBC9E30F080984844B237570A172714A0" hidden="1">#REF!</definedName>
    <definedName name="BOBCA981DE42CC4E7D8E87C59D0E898852" hidden="1">#REF!</definedName>
    <definedName name="BOBCAADD13A1F84467B1BBFB74C99EC30A" localSheetId="12" hidden="1">#REF!</definedName>
    <definedName name="BOBCAADD13A1F84467B1BBFB74C99EC30A" hidden="1">#REF!</definedName>
    <definedName name="BOBCAF9E5E43204C27A0A0DA4C966CE239" hidden="1">#REF!</definedName>
    <definedName name="BOBCB33588A4614DF39553836F9E9B99A7" localSheetId="12" hidden="1">#REF!</definedName>
    <definedName name="BOBCB33588A4614DF39553836F9E9B99A7" hidden="1">#REF!</definedName>
    <definedName name="BOBCB659E37C914B95889F0BA231A33A7B" hidden="1">#REF!</definedName>
    <definedName name="BOBCC3AAA972FC42AA9E24EB2236551DE7" hidden="1">#REF!</definedName>
    <definedName name="BOBCD1D56E09DB4DFAA7DB1D9A7130ED97" localSheetId="12" hidden="1">#REF!</definedName>
    <definedName name="BOBCD1D56E09DB4DFAA7DB1D9A7130ED97" hidden="1">#REF!</definedName>
    <definedName name="BOBCE6D0590F1F4A9BBA41EA7B159799C7" localSheetId="12" hidden="1">#REF!</definedName>
    <definedName name="BOBCE6D0590F1F4A9BBA41EA7B159799C7" hidden="1">#REF!</definedName>
    <definedName name="BOBCED2AACC6914DECAE998EC76EA0E62E" hidden="1">#REF!</definedName>
    <definedName name="BOBCEF82B4A18646D583662D742CB2C342" localSheetId="12" hidden="1">#REF!</definedName>
    <definedName name="BOBCEF82B4A18646D583662D742CB2C342" hidden="1">#REF!</definedName>
    <definedName name="BOBCF840ED273A41608C4A037ED35225A8" localSheetId="12" hidden="1">#REF!</definedName>
    <definedName name="BOBCF840ED273A41608C4A037ED35225A8" hidden="1">#REF!</definedName>
    <definedName name="BOBD17A2C2D8F347BD99946B7CD678E633" hidden="1">#REF!</definedName>
    <definedName name="BOBD17ACF591A04BA2A7F3EA73A1F5EFD0" hidden="1">#REF!</definedName>
    <definedName name="BOBD3418D3E6034A599B7DAEA5496D5FDE" localSheetId="0" hidden="1">#REF!</definedName>
    <definedName name="BOBD3418D3E6034A599B7DAEA5496D5FDE" localSheetId="1" hidden="1">#REF!</definedName>
    <definedName name="BOBD3418D3E6034A599B7DAEA5496D5FDE" localSheetId="12" hidden="1">#REF!</definedName>
    <definedName name="BOBD3418D3E6034A599B7DAEA5496D5FDE" hidden="1">#REF!</definedName>
    <definedName name="BOBD479A54EDE440F2A6DE6820F419F93B" hidden="1">#REF!</definedName>
    <definedName name="BOBD4AB5E2FE574DC99B097054215C9A1B" localSheetId="0" hidden="1">#REF!</definedName>
    <definedName name="BOBD4AB5E2FE574DC99B097054215C9A1B" localSheetId="1" hidden="1">#REF!</definedName>
    <definedName name="BOBD4AB5E2FE574DC99B097054215C9A1B" localSheetId="12" hidden="1">#REF!</definedName>
    <definedName name="BOBD4AB5E2FE574DC99B097054215C9A1B" hidden="1">#REF!</definedName>
    <definedName name="BOBD51A79D7FDA451D81D3D3FA930EF10E" localSheetId="0" hidden="1">#REF!</definedName>
    <definedName name="BOBD51A79D7FDA451D81D3D3FA930EF10E" localSheetId="1" hidden="1">#REF!</definedName>
    <definedName name="BOBD51A79D7FDA451D81D3D3FA930EF10E" localSheetId="12" hidden="1">#REF!</definedName>
    <definedName name="BOBD51A79D7FDA451D81D3D3FA930EF10E" hidden="1">#REF!</definedName>
    <definedName name="BOBD6ABC8171D74055B247324595D2BAED" hidden="1">#REF!</definedName>
    <definedName name="BOBDB7BCC242824D929E9C9D027CA30CF4" hidden="1">#REF!</definedName>
    <definedName name="BOBDCBC5CEFC9147E19737AA97A932005B" localSheetId="12" hidden="1">#REF!</definedName>
    <definedName name="BOBDCBC5CEFC9147E19737AA97A932005B" hidden="1">#REF!</definedName>
    <definedName name="BOBDD667D5CB3D464786E9850160CC53F4" hidden="1">#REF!</definedName>
    <definedName name="BOBDD7F3ADA3694C6E8F1CAE0F4BE4749B" localSheetId="12" hidden="1">#REF!</definedName>
    <definedName name="BOBDD7F3ADA3694C6E8F1CAE0F4BE4749B" hidden="1">#REF!</definedName>
    <definedName name="BOBDDDE587C0FE4B2BB4CA177ADFC0167B" localSheetId="12" hidden="1">#REF!</definedName>
    <definedName name="BOBDDDE587C0FE4B2BB4CA177ADFC0167B" hidden="1">#REF!</definedName>
    <definedName name="BOBE0DF057A7504555B1A60B727B77B93E" hidden="1">#REF!</definedName>
    <definedName name="BOBE539086D02E49FCAA6D14E00A770963" localSheetId="12" hidden="1">#REF!</definedName>
    <definedName name="BOBE539086D02E49FCAA6D14E00A770963" hidden="1">#REF!</definedName>
    <definedName name="BOBE61C7C64C434F1C9630D720A27FF02A" hidden="1">#REF!</definedName>
    <definedName name="BOBE64B328AAE74680BC628D5D06A638E1" hidden="1">#REF!</definedName>
    <definedName name="BOBE6F1C81ABDC49D6BE391DA0E617C00A" hidden="1">#REF!</definedName>
    <definedName name="BOBE799C21EE8C42C49338EEFB001F4B5B" hidden="1">#REF!</definedName>
    <definedName name="BOBE7B4D87C80344B08B4F8BB7D4366873" hidden="1">#REF!</definedName>
    <definedName name="BOBE836A4F3D514C76A86E6929F69D34D2" localSheetId="12" hidden="1">#REF!</definedName>
    <definedName name="BOBE836A4F3D514C76A86E6929F69D34D2" hidden="1">#REF!</definedName>
    <definedName name="BOBE8AAFA23457438CAE738A616F622246" hidden="1">#REF!</definedName>
    <definedName name="BOBE8F924DB3BC4F038EED0771BA85527D" localSheetId="12" hidden="1">#REF!</definedName>
    <definedName name="BOBE8F924DB3BC4F038EED0771BA85527D" hidden="1">#REF!</definedName>
    <definedName name="BOBE9E067C7210472B81073CBDC8230580" localSheetId="12" hidden="1">#REF!</definedName>
    <definedName name="BOBE9E067C7210472B81073CBDC8230580" hidden="1">#REF!</definedName>
    <definedName name="BOBE9E33F6E4374A1FA4BDFB49B0EC0372" localSheetId="0" hidden="1">#REF!</definedName>
    <definedName name="BOBE9E33F6E4374A1FA4BDFB49B0EC0372" localSheetId="1" hidden="1">#REF!</definedName>
    <definedName name="BOBE9E33F6E4374A1FA4BDFB49B0EC0372" localSheetId="12" hidden="1">#REF!</definedName>
    <definedName name="BOBE9E33F6E4374A1FA4BDFB49B0EC0372" hidden="1">#REF!</definedName>
    <definedName name="BOBEA7830841314FCDB7120FD70396E04B" localSheetId="0" hidden="1">#REF!</definedName>
    <definedName name="BOBEA7830841314FCDB7120FD70396E04B" localSheetId="1" hidden="1">#REF!</definedName>
    <definedName name="BOBEA7830841314FCDB7120FD70396E04B" localSheetId="12" hidden="1">#REF!</definedName>
    <definedName name="BOBEA7830841314FCDB7120FD70396E04B" hidden="1">#REF!</definedName>
    <definedName name="BOBEA7B5BBB87048D49DF67B697A931813" localSheetId="0" hidden="1">#REF!</definedName>
    <definedName name="BOBEA7B5BBB87048D49DF67B697A931813" localSheetId="1" hidden="1">#REF!</definedName>
    <definedName name="BOBEA7B5BBB87048D49DF67B697A931813" localSheetId="12" hidden="1">#REF!</definedName>
    <definedName name="BOBEA7B5BBB87048D49DF67B697A931813" hidden="1">#REF!</definedName>
    <definedName name="BOBEBC91AB89344689A508D7928603507D" localSheetId="0" hidden="1">#REF!</definedName>
    <definedName name="BOBEBC91AB89344689A508D7928603507D" localSheetId="1" hidden="1">#REF!</definedName>
    <definedName name="BOBEBC91AB89344689A508D7928603507D" localSheetId="12" hidden="1">#REF!</definedName>
    <definedName name="BOBEBC91AB89344689A508D7928603507D" hidden="1">#REF!</definedName>
    <definedName name="BOBECB0D0B7613455DAA1DD6EA3B2F3EB8" hidden="1">#REF!</definedName>
    <definedName name="BOBEDB25FFFAF545899AA7025FE56C6C2F" localSheetId="0" hidden="1">#REF!</definedName>
    <definedName name="BOBEDB25FFFAF545899AA7025FE56C6C2F" localSheetId="1" hidden="1">#REF!</definedName>
    <definedName name="BOBEDB25FFFAF545899AA7025FE56C6C2F" localSheetId="12" hidden="1">#REF!</definedName>
    <definedName name="BOBEDB25FFFAF545899AA7025FE56C6C2F" hidden="1">#REF!</definedName>
    <definedName name="BOBEDF7874AE9D470FA8757B3FE1C5C49B" localSheetId="0" hidden="1">#REF!</definedName>
    <definedName name="BOBEDF7874AE9D470FA8757B3FE1C5C49B" localSheetId="1" hidden="1">#REF!</definedName>
    <definedName name="BOBEDF7874AE9D470FA8757B3FE1C5C49B" localSheetId="12" hidden="1">#REF!</definedName>
    <definedName name="BOBEDF7874AE9D470FA8757B3FE1C5C49B" hidden="1">#REF!</definedName>
    <definedName name="BOBEEF2C06CF874C2FAA2B6B8AB73BBB51" hidden="1">#REF!</definedName>
    <definedName name="BOBEF20D5D659B4B528AC490A20D65F0F3" hidden="1">#REF!</definedName>
    <definedName name="BOBEF6317A442A4A9E948D523D43949516" hidden="1">#REF!</definedName>
    <definedName name="BOBF066253C59B4751B64F555F9CA9FFAF" localSheetId="0" hidden="1">#REF!</definedName>
    <definedName name="BOBF066253C59B4751B64F555F9CA9FFAF" localSheetId="1" hidden="1">#REF!</definedName>
    <definedName name="BOBF066253C59B4751B64F555F9CA9FFAF" localSheetId="12" hidden="1">#REF!</definedName>
    <definedName name="BOBF066253C59B4751B64F555F9CA9FFAF" hidden="1">#REF!</definedName>
    <definedName name="BOBF142D9479B14F8E9B45711F84FD30EB" hidden="1">#REF!</definedName>
    <definedName name="BOBF14B3CAA77F4CC1B3F7F20024F8A96A" localSheetId="12" hidden="1">#REF!</definedName>
    <definedName name="BOBF14B3CAA77F4CC1B3F7F20024F8A96A" hidden="1">#REF!</definedName>
    <definedName name="BOBF166ABC8C78432CA8BFD934BBE79972" localSheetId="12" hidden="1">#REF!</definedName>
    <definedName name="BOBF166ABC8C78432CA8BFD934BBE79972" hidden="1">#REF!</definedName>
    <definedName name="BOBF218951A49F4995BB917FB43DBD1E9A" localSheetId="12" hidden="1">#REF!</definedName>
    <definedName name="BOBF218951A49F4995BB917FB43DBD1E9A" hidden="1">#REF!</definedName>
    <definedName name="BOBF2EB7AC0C2E4E0C9817C4936D0FC1CA" localSheetId="12" hidden="1">#REF!</definedName>
    <definedName name="BOBF2EB7AC0C2E4E0C9817C4936D0FC1CA" hidden="1">#REF!</definedName>
    <definedName name="BOBF387716EA054B5A88F16E8D2F5071A2" localSheetId="12" hidden="1">#REF!</definedName>
    <definedName name="BOBF387716EA054B5A88F16E8D2F5071A2" hidden="1">#REF!</definedName>
    <definedName name="BOBF44EA3972BE4BD4AD10908DF27E5F85" localSheetId="12" hidden="1">#REF!</definedName>
    <definedName name="BOBF44EA3972BE4BD4AD10908DF27E5F85" hidden="1">#REF!</definedName>
    <definedName name="BOBF4988CD268949D4A253EEEA2B64894B" localSheetId="12" hidden="1">#REF!</definedName>
    <definedName name="BOBF4988CD268949D4A253EEEA2B64894B" hidden="1">#REF!</definedName>
    <definedName name="BOBF4F7BD348414E56A6677B9119B98873" hidden="1">#REF!</definedName>
    <definedName name="BOBF647C178E4E491893792F1C674F829C" hidden="1">#REF!</definedName>
    <definedName name="BOBF71F05A89BF45EA8C5D468675F75348" localSheetId="12" hidden="1">#REF!</definedName>
    <definedName name="BOBF71F05A89BF45EA8C5D468675F75348" hidden="1">#REF!</definedName>
    <definedName name="BOBF72A77C10CA4EB1AB2AE062D421AC07" localSheetId="12" hidden="1">#REF!</definedName>
    <definedName name="BOBF72A77C10CA4EB1AB2AE062D421AC07" hidden="1">#REF!</definedName>
    <definedName name="BOBF7E32863A8C47FD9D860B42158D5E82" hidden="1">#REF!</definedName>
    <definedName name="BOBF8216921A30407686F2EBD0638399EE" localSheetId="12" hidden="1">#REF!</definedName>
    <definedName name="BOBF8216921A30407686F2EBD0638399EE" hidden="1">#REF!</definedName>
    <definedName name="BOBF8626AAA64142D7A0D7E6CE6FFDCB08" hidden="1">#REF!</definedName>
    <definedName name="BOBF946EC04D3547D3BB1C2D55230B5FB2" localSheetId="12" hidden="1">#REF!</definedName>
    <definedName name="BOBF946EC04D3547D3BB1C2D55230B5FB2" hidden="1">#REF!</definedName>
    <definedName name="BOBF9EB6CB51E34B34889BED779D439BA7" hidden="1">#REF!</definedName>
    <definedName name="BOBFB076550A1949DD896F1E10865B958D" hidden="1">#REF!</definedName>
    <definedName name="BOBFB6324E87F045BD9652F2FD4088F44D" localSheetId="12" hidden="1">#REF!</definedName>
    <definedName name="BOBFB6324E87F045BD9652F2FD4088F44D" hidden="1">#REF!</definedName>
    <definedName name="BOBFB9EA6C68994C4DA36158FCBD8427AF" localSheetId="12" hidden="1">#REF!</definedName>
    <definedName name="BOBFB9EA6C68994C4DA36158FCBD8427AF" hidden="1">#REF!</definedName>
    <definedName name="BOBFCE70D506DA4B6EB944A29AC6F839D9" localSheetId="12" hidden="1">#REF!</definedName>
    <definedName name="BOBFCE70D506DA4B6EB944A29AC6F839D9" hidden="1">#REF!</definedName>
    <definedName name="BOBFD4B575ED5646078BEB666C525EE1C8" hidden="1">#REF!</definedName>
    <definedName name="BOBFD9CC23DB384AEC827B9A999CB051CF" hidden="1">#REF!</definedName>
    <definedName name="BOBFE362FD57D248889A4B2F38E6FDA204" hidden="1">#REF!</definedName>
    <definedName name="BOBFEF109A12EF43C5AF471C2D8B5331FC" hidden="1">#REF!</definedName>
    <definedName name="BOBFFDDF01966245CEAD50F02A4E5CFF2B" localSheetId="0" hidden="1">#REF!</definedName>
    <definedName name="BOBFFDDF01966245CEAD50F02A4E5CFF2B" localSheetId="1" hidden="1">#REF!</definedName>
    <definedName name="BOBFFDDF01966245CEAD50F02A4E5CFF2B" localSheetId="12" hidden="1">#REF!</definedName>
    <definedName name="BOBFFDDF01966245CEAD50F02A4E5CFF2B" hidden="1">#REF!</definedName>
    <definedName name="BOC029C03D489640C28C30B97E1E431499" localSheetId="0" hidden="1">#REF!</definedName>
    <definedName name="BOC029C03D489640C28C30B97E1E431499" localSheetId="1" hidden="1">#REF!</definedName>
    <definedName name="BOC029C03D489640C28C30B97E1E431499" localSheetId="12" hidden="1">#REF!</definedName>
    <definedName name="BOC029C03D489640C28C30B97E1E431499" hidden="1">#REF!</definedName>
    <definedName name="BOC03D34745BAC448FBC3B84E6F54C143B" localSheetId="0" hidden="1">#REF!</definedName>
    <definedName name="BOC03D34745BAC448FBC3B84E6F54C143B" localSheetId="1" hidden="1">#REF!</definedName>
    <definedName name="BOC03D34745BAC448FBC3B84E6F54C143B" localSheetId="12" hidden="1">#REF!</definedName>
    <definedName name="BOC03D34745BAC448FBC3B84E6F54C143B" hidden="1">#REF!</definedName>
    <definedName name="BOC04CF57DCDFC4B82907B0EB8306FB82B" localSheetId="12" hidden="1">#REF!</definedName>
    <definedName name="BOC04CF57DCDFC4B82907B0EB8306FB82B" hidden="1">#REF!</definedName>
    <definedName name="BOC07A64E270DD4266B426B50E9F125A1D" hidden="1">#REF!</definedName>
    <definedName name="BOC083451CA9584C4B9FAD7385194CD451" localSheetId="12" hidden="1">#REF!</definedName>
    <definedName name="BOC083451CA9584C4B9FAD7385194CD451" hidden="1">#REF!</definedName>
    <definedName name="BOC0900F33D9F74D8B8DE586CFA4561C28" hidden="1">#REF!</definedName>
    <definedName name="BOC09371D1F2E84BEEAD586C8440AF9E85" localSheetId="12" hidden="1">#REF!</definedName>
    <definedName name="BOC09371D1F2E84BEEAD586C8440AF9E85" hidden="1">#REF!</definedName>
    <definedName name="BOC09DE70AAE1B4B418DE53F4ECC7B9EB2" hidden="1">#REF!</definedName>
    <definedName name="BOC0ABDBB886B842F69C3CB1E7777ECD75" hidden="1">#REF!</definedName>
    <definedName name="BOC0C46799AA654064BAABB120434E442C" hidden="1">#REF!</definedName>
    <definedName name="BOC0CCCA46296644AC85907467EEB67A86" hidden="1">#REF!</definedName>
    <definedName name="BOC0D0C0813EBF4F33917CB76FDBFB7C60" hidden="1">#REF!</definedName>
    <definedName name="BOC0F15969C89D48C69143FB4ED17F067E" hidden="1">#REF!</definedName>
    <definedName name="BOC107B6717B674C2EB1E24E70C8A2D78E" localSheetId="12" hidden="1">#REF!</definedName>
    <definedName name="BOC107B6717B674C2EB1E24E70C8A2D78E" hidden="1">#REF!</definedName>
    <definedName name="BOC12A2E070A794A458E08E9586400CA94" hidden="1">#REF!</definedName>
    <definedName name="BOC1331A3748714271B2B009F21159B493" localSheetId="12" hidden="1">#REF!</definedName>
    <definedName name="BOC1331A3748714271B2B009F21159B493" hidden="1">#REF!</definedName>
    <definedName name="BOC1447D764B914C4680D31BC4F864671D" hidden="1">#REF!</definedName>
    <definedName name="BOC1540D5EA63B44AAB228E5C3495F8EA1" localSheetId="12" hidden="1">#REF!</definedName>
    <definedName name="BOC1540D5EA63B44AAB228E5C3495F8EA1" hidden="1">#REF!</definedName>
    <definedName name="BOC156AACB264943ED8DE9584787C81FE3" localSheetId="12" hidden="1">#REF!</definedName>
    <definedName name="BOC156AACB264943ED8DE9584787C81FE3" hidden="1">#REF!</definedName>
    <definedName name="BOC15FB12785484F4FA926E3E4BA4FA48C" localSheetId="12" hidden="1">#REF!</definedName>
    <definedName name="BOC15FB12785484F4FA926E3E4BA4FA48C" hidden="1">#REF!</definedName>
    <definedName name="BOC1665FF270474C74A986A0655C0C97F8" localSheetId="12" hidden="1">#REF!</definedName>
    <definedName name="BOC1665FF270474C74A986A0655C0C97F8" hidden="1">#REF!</definedName>
    <definedName name="BOC18E7BBD67BA4B1C81CCA1EB312491F5" hidden="1">#REF!</definedName>
    <definedName name="BOC1B168E7277D4E52B90082739573F647" hidden="1">#REF!</definedName>
    <definedName name="BOC1BF282BE1BE476088A0D359CD2ABE06" localSheetId="12" hidden="1">#REF!</definedName>
    <definedName name="BOC1BF282BE1BE476088A0D359CD2ABE06" hidden="1">#REF!</definedName>
    <definedName name="BOC1D51866C6B14E63851A380E2D581C14" localSheetId="12" hidden="1">#REF!</definedName>
    <definedName name="BOC1D51866C6B14E63851A380E2D581C14" hidden="1">#REF!</definedName>
    <definedName name="BOC1DD356020184557A3FA39220108A500" localSheetId="12" hidden="1">#REF!</definedName>
    <definedName name="BOC1DD356020184557A3FA39220108A500" hidden="1">#REF!</definedName>
    <definedName name="BOC1E3AFDEC6DE4B529A2CC02210E9AD12" localSheetId="12" hidden="1">#REF!</definedName>
    <definedName name="BOC1E3AFDEC6DE4B529A2CC02210E9AD12" hidden="1">#REF!</definedName>
    <definedName name="BOC1EB78BA40C6402384910947B22306F7" localSheetId="0" hidden="1">#REF!</definedName>
    <definedName name="BOC1EB78BA40C6402384910947B22306F7" localSheetId="1" hidden="1">#REF!</definedName>
    <definedName name="BOC1EB78BA40C6402384910947B22306F7" localSheetId="12" hidden="1">#REF!</definedName>
    <definedName name="BOC1EB78BA40C6402384910947B22306F7" hidden="1">#REF!</definedName>
    <definedName name="BOC20D6A8136474E8982B135F07AD78981" localSheetId="0" hidden="1">#REF!</definedName>
    <definedName name="BOC20D6A8136474E8982B135F07AD78981" localSheetId="1" hidden="1">#REF!</definedName>
    <definedName name="BOC20D6A8136474E8982B135F07AD78981" localSheetId="12" hidden="1">#REF!</definedName>
    <definedName name="BOC20D6A8136474E8982B135F07AD78981" hidden="1">#REF!</definedName>
    <definedName name="BOC21C60F7B7DB471EB3E0E1B5CD744F62" hidden="1">#REF!</definedName>
    <definedName name="BOC2235F9F289D44D995C8FD8B0D8E1663" hidden="1">#REF!</definedName>
    <definedName name="BOC22B8AB3BC004F3E84FF5709DE8AB691" localSheetId="0" hidden="1">#REF!</definedName>
    <definedName name="BOC22B8AB3BC004F3E84FF5709DE8AB691" localSheetId="1" hidden="1">#REF!</definedName>
    <definedName name="BOC22B8AB3BC004F3E84FF5709DE8AB691" localSheetId="12" hidden="1">#REF!</definedName>
    <definedName name="BOC22B8AB3BC004F3E84FF5709DE8AB691" hidden="1">#REF!</definedName>
    <definedName name="BOC23B38ADE2474E59996815F2E26415AB" hidden="1">#REF!</definedName>
    <definedName name="BOC2452160117D45398C90A3A74E219282" localSheetId="12" hidden="1">#REF!</definedName>
    <definedName name="BOC2452160117D45398C90A3A74E219282" hidden="1">#REF!</definedName>
    <definedName name="BOC24E490CEF91434FA9BEEC1F9F62F377" hidden="1">#REF!</definedName>
    <definedName name="BOC25CA19C04EB461383765BC725F1A9C0" localSheetId="12" hidden="1">#REF!</definedName>
    <definedName name="BOC25CA19C04EB461383765BC725F1A9C0" hidden="1">#REF!</definedName>
    <definedName name="BOC262AD47CD4C46F1918088408A71FFB7" hidden="1">#REF!</definedName>
    <definedName name="BOC27910CCBD7F4B3BBE5E23D088987029" hidden="1">#REF!</definedName>
    <definedName name="BOC2991FBF63B04256A3D7886BB4EF764B" hidden="1">#REF!</definedName>
    <definedName name="BOC2A368458B8C466A8EAB350D814B6553" localSheetId="12" hidden="1">#REF!</definedName>
    <definedName name="BOC2A368458B8C466A8EAB350D814B6553" hidden="1">#REF!</definedName>
    <definedName name="BOC2BD5FFDAEE6428485C3A37469FC06C9" localSheetId="12" hidden="1">#REF!</definedName>
    <definedName name="BOC2BD5FFDAEE6428485C3A37469FC06C9" hidden="1">#REF!</definedName>
    <definedName name="BOC30112A4C82B4FDB9A0BE4DE668F4582" localSheetId="12" hidden="1">#REF!</definedName>
    <definedName name="BOC30112A4C82B4FDB9A0BE4DE668F4582" hidden="1">#REF!</definedName>
    <definedName name="BOC315C16ABF3241D98DA43390C5DA0144" hidden="1">#REF!</definedName>
    <definedName name="BOC33F726F883A41B8958DFE6F3AD2FBC6" hidden="1">#REF!</definedName>
    <definedName name="BOC343F21B6DD940F0A688481148243E9A" localSheetId="12" hidden="1">#REF!</definedName>
    <definedName name="BOC343F21B6DD940F0A688481148243E9A" hidden="1">#REF!</definedName>
    <definedName name="BOC346959D12604E6AA3F4213550E113BC" hidden="1">#REF!</definedName>
    <definedName name="BOC3568EEBF2E1419EA9BEFDDFA241C67E" localSheetId="12" hidden="1">#REF!</definedName>
    <definedName name="BOC3568EEBF2E1419EA9BEFDDFA241C67E" hidden="1">#REF!</definedName>
    <definedName name="BOC35ADF6F14B948919BD25280A05E3AC1" localSheetId="12" hidden="1">#REF!</definedName>
    <definedName name="BOC35ADF6F14B948919BD25280A05E3AC1" hidden="1">#REF!</definedName>
    <definedName name="BOC365FC61CAF6449BB1865E7D5BCCE2C3" localSheetId="0" hidden="1">#REF!</definedName>
    <definedName name="BOC365FC61CAF6449BB1865E7D5BCCE2C3" localSheetId="1" hidden="1">#REF!</definedName>
    <definedName name="BOC365FC61CAF6449BB1865E7D5BCCE2C3" localSheetId="12" hidden="1">#REF!</definedName>
    <definedName name="BOC365FC61CAF6449BB1865E7D5BCCE2C3" hidden="1">#REF!</definedName>
    <definedName name="BOC36FB1CFCC55488DBE1D9D0C21E5BBA7" hidden="1">#REF!</definedName>
    <definedName name="BOC39750E43B5B4EC892EABA56991C183A" localSheetId="0" hidden="1">#REF!</definedName>
    <definedName name="BOC39750E43B5B4EC892EABA56991C183A" localSheetId="1" hidden="1">#REF!</definedName>
    <definedName name="BOC39750E43B5B4EC892EABA56991C183A" localSheetId="12" hidden="1">#REF!</definedName>
    <definedName name="BOC39750E43B5B4EC892EABA56991C183A" hidden="1">#REF!</definedName>
    <definedName name="BOC3A2C5E32A78490FA02F0D6AFD24DFC0" localSheetId="0" hidden="1">#REF!</definedName>
    <definedName name="BOC3A2C5E32A78490FA02F0D6AFD24DFC0" localSheetId="1" hidden="1">#REF!</definedName>
    <definedName name="BOC3A2C5E32A78490FA02F0D6AFD24DFC0" localSheetId="12" hidden="1">#REF!</definedName>
    <definedName name="BOC3A2C5E32A78490FA02F0D6AFD24DFC0" hidden="1">#REF!</definedName>
    <definedName name="BOC3A9C703D7634F08B5DF2513CF26EEDB" hidden="1">#REF!</definedName>
    <definedName name="BOC3BE0B3CB78343F4A399BBD08E033B34" hidden="1">#REF!</definedName>
    <definedName name="BOC3CBB290D163430A91DDA7599ED108F6" localSheetId="0" hidden="1">#REF!</definedName>
    <definedName name="BOC3CBB290D163430A91DDA7599ED108F6" localSheetId="1" hidden="1">#REF!</definedName>
    <definedName name="BOC3CBB290D163430A91DDA7599ED108F6" localSheetId="12" hidden="1">#REF!</definedName>
    <definedName name="BOC3CBB290D163430A91DDA7599ED108F6" hidden="1">#REF!</definedName>
    <definedName name="BOC3E2F600260C4B2CBBE8729CC1ACAA06" hidden="1">#REF!</definedName>
    <definedName name="BOC3E7BE7CDD614CCDA81E58B92747C264" hidden="1">#REF!</definedName>
    <definedName name="BOC3EDBD5E04274C828D0583C086AECB10" hidden="1">#REF!</definedName>
    <definedName name="BOC405110C7ACE4B42877F3AAB5A0BB863" hidden="1">#REF!</definedName>
    <definedName name="BOC438E5AB00C9410DAB817A8739F9C426" localSheetId="0" hidden="1">#REF!</definedName>
    <definedName name="BOC438E5AB00C9410DAB817A8739F9C426" localSheetId="1" hidden="1">#REF!</definedName>
    <definedName name="BOC438E5AB00C9410DAB817A8739F9C426" localSheetId="12" hidden="1">#REF!</definedName>
    <definedName name="BOC438E5AB00C9410DAB817A8739F9C426" hidden="1">#REF!</definedName>
    <definedName name="BOC439B4B26F0C4D33B0293C6A9EA4AF33" hidden="1">#REF!</definedName>
    <definedName name="BOC43B69839854400A904778932A9E664F" localSheetId="0" hidden="1">#REF!</definedName>
    <definedName name="BOC43B69839854400A904778932A9E664F" localSheetId="1" hidden="1">#REF!</definedName>
    <definedName name="BOC43B69839854400A904778932A9E664F" localSheetId="12" hidden="1">#REF!</definedName>
    <definedName name="BOC43B69839854400A904778932A9E664F" hidden="1">#REF!</definedName>
    <definedName name="BOC4471151C06B43499A16E3B350A1CB30" localSheetId="12" hidden="1">#REF!</definedName>
    <definedName name="BOC4471151C06B43499A16E3B350A1CB30" hidden="1">#REF!</definedName>
    <definedName name="BOC454901313FE439D9572F5B9DD403A53" hidden="1">#REF!</definedName>
    <definedName name="BOC473037395EF41CB9003BD66C5957660" localSheetId="12" hidden="1">#REF!</definedName>
    <definedName name="BOC473037395EF41CB9003BD66C5957660" hidden="1">#REF!</definedName>
    <definedName name="BOC482F327D8574379A20E908BC5EB2993" localSheetId="12" hidden="1">#REF!</definedName>
    <definedName name="BOC482F327D8574379A20E908BC5EB2993" hidden="1">#REF!</definedName>
    <definedName name="BOC49D30DCC91B4948B1B91B358D1BFDF4" localSheetId="12" hidden="1">#REF!</definedName>
    <definedName name="BOC49D30DCC91B4948B1B91B358D1BFDF4" hidden="1">#REF!</definedName>
    <definedName name="BOC49E9A4987384DF7928DE15609690700" hidden="1">#REF!</definedName>
    <definedName name="BOC4A44047BA05405EAEEF214300009915" hidden="1">#REF!</definedName>
    <definedName name="BOC4A6BB89CD2B435293F191D82C0F58C9" localSheetId="12" hidden="1">#REF!</definedName>
    <definedName name="BOC4A6BB89CD2B435293F191D82C0F58C9" hidden="1">#REF!</definedName>
    <definedName name="BOC4A767B09284438782DDCA88D6B4AA77" hidden="1">#REF!</definedName>
    <definedName name="BOC4B00C308D204BE4B36D6D0F97F6EE83" localSheetId="12" hidden="1">#REF!</definedName>
    <definedName name="BOC4B00C308D204BE4B36D6D0F97F6EE83" hidden="1">#REF!</definedName>
    <definedName name="BOC4C1021C64E347E98DBB04790018748A" hidden="1">#REF!</definedName>
    <definedName name="BOC4C301D63FB048DFBBB6C1766C1386B8" localSheetId="12" hidden="1">#REF!</definedName>
    <definedName name="BOC4C301D63FB048DFBBB6C1766C1386B8" hidden="1">#REF!</definedName>
    <definedName name="BOC4C4A4CB425E4BEBA454F692F9A55D64" hidden="1">#REF!</definedName>
    <definedName name="BOC4CD3783D6684663939B79F770F1581D" hidden="1">#REF!</definedName>
    <definedName name="BOC4E10706ED9D43BA88876806383214AF" hidden="1">#REF!</definedName>
    <definedName name="BOC511D83A0C974EF8AD8E92A38214A8D5" localSheetId="12" hidden="1">#REF!</definedName>
    <definedName name="BOC511D83A0C974EF8AD8E92A38214A8D5" hidden="1">#REF!</definedName>
    <definedName name="BOC5188E1B24F64FDDB5925AA2B865D6BD" hidden="1">#REF!</definedName>
    <definedName name="BOC522634DDC464314809CDF99493533FC" localSheetId="12" hidden="1">#REF!</definedName>
    <definedName name="BOC522634DDC464314809CDF99493533FC" hidden="1">#REF!</definedName>
    <definedName name="BOC52F979622BD461AAED93206E628CE9A" hidden="1">#REF!</definedName>
    <definedName name="BOC53ABAD117D147CD96973836FCDA8BE3" hidden="1">#REF!</definedName>
    <definedName name="BOC53AC4CB11C347AEBC20162A7FF8B50D" hidden="1">#REF!</definedName>
    <definedName name="BOC54204551F1D42B9BD6174DBDD9D741F" localSheetId="12" hidden="1">#REF!</definedName>
    <definedName name="BOC54204551F1D42B9BD6174DBDD9D741F" hidden="1">#REF!</definedName>
    <definedName name="BOC54DEECFAAAB4DBB87EE4DD5A89BD6C9" hidden="1">#REF!</definedName>
    <definedName name="BOC551D7779FF74F4EB6CC609F3CB55CD9" localSheetId="12" hidden="1">#REF!</definedName>
    <definedName name="BOC551D7779FF74F4EB6CC609F3CB55CD9" hidden="1">#REF!</definedName>
    <definedName name="BOC551DE2E91D44244ADD2A1963C33F5E1" localSheetId="0" hidden="1">#REF!</definedName>
    <definedName name="BOC551DE2E91D44244ADD2A1963C33F5E1" localSheetId="1" hidden="1">#REF!</definedName>
    <definedName name="BOC551DE2E91D44244ADD2A1963C33F5E1" localSheetId="12" hidden="1">#REF!</definedName>
    <definedName name="BOC551DE2E91D44244ADD2A1963C33F5E1" hidden="1">#REF!</definedName>
    <definedName name="BOC55FB86CC555433C8D103CA108AA7E48" hidden="1">#REF!</definedName>
    <definedName name="BOC57265C045CA450DBB172F33D90D9979" localSheetId="0" hidden="1">#REF!</definedName>
    <definedName name="BOC57265C045CA450DBB172F33D90D9979" localSheetId="1" hidden="1">#REF!</definedName>
    <definedName name="BOC57265C045CA450DBB172F33D90D9979" localSheetId="12" hidden="1">#REF!</definedName>
    <definedName name="BOC57265C045CA450DBB172F33D90D9979" hidden="1">#REF!</definedName>
    <definedName name="BOC58BA568B16F45909ABF7CBE66360C96" hidden="1">#REF!</definedName>
    <definedName name="BOC594B4F835E7418D90F061F92E8FB202" localSheetId="0" hidden="1">#REF!</definedName>
    <definedName name="BOC594B4F835E7418D90F061F92E8FB202" localSheetId="1" hidden="1">#REF!</definedName>
    <definedName name="BOC594B4F835E7418D90F061F92E8FB202" localSheetId="12" hidden="1">#REF!</definedName>
    <definedName name="BOC594B4F835E7418D90F061F92E8FB202" hidden="1">#REF!</definedName>
    <definedName name="BOC5AAE40B455D4043B6078A525F8433B7" localSheetId="12" hidden="1">#REF!</definedName>
    <definedName name="BOC5AAE40B455D4043B6078A525F8433B7" hidden="1">#REF!</definedName>
    <definedName name="BOC5B50A3B093A4281A75D4209F6A75893" localSheetId="12" hidden="1">#REF!</definedName>
    <definedName name="BOC5B50A3B093A4281A75D4209F6A75893" hidden="1">#REF!</definedName>
    <definedName name="BOC5C310983B4A4E16AECA5B9C6C7341BA" localSheetId="12" hidden="1">#REF!</definedName>
    <definedName name="BOC5C310983B4A4E16AECA5B9C6C7341BA" hidden="1">#REF!</definedName>
    <definedName name="BOC5D2085595774C20ADD41578FFB4B463" hidden="1">#REF!</definedName>
    <definedName name="BOC5D38918F0F646518F9BF5563B971E18" hidden="1">#REF!</definedName>
    <definedName name="BOC5FB79A4E3E540F8AE42FE861B1410EC" localSheetId="12" hidden="1">#REF!</definedName>
    <definedName name="BOC5FB79A4E3E540F8AE42FE861B1410EC" hidden="1">#REF!</definedName>
    <definedName name="BOC611376B3C6C45C99450D1DCF9397302" localSheetId="12" hidden="1">#REF!</definedName>
    <definedName name="BOC611376B3C6C45C99450D1DCF9397302" hidden="1">#REF!</definedName>
    <definedName name="BOC611F0AC63CB47E09FB9F42D0B6DA82B" hidden="1">#REF!</definedName>
    <definedName name="BOC612254B51284FEE866CB31C88AFD453" localSheetId="12" hidden="1">#REF!</definedName>
    <definedName name="BOC612254B51284FEE866CB31C88AFD453" hidden="1">#REF!</definedName>
    <definedName name="BOC6136ACAF1304E288216E27040F4D5E2" localSheetId="12" hidden="1">#REF!</definedName>
    <definedName name="BOC6136ACAF1304E288216E27040F4D5E2" hidden="1">#REF!</definedName>
    <definedName name="BOC61DAC29429047E49941643414EF43CB" localSheetId="12" hidden="1">#REF!</definedName>
    <definedName name="BOC61DAC29429047E49941643414EF43CB" hidden="1">#REF!</definedName>
    <definedName name="BOC635E4B3F5B44401A9DC58B91B784FD5" hidden="1">#REF!</definedName>
    <definedName name="BOC6468585AB6A4AE28970E03B2C62231E" localSheetId="12" hidden="1">#REF!</definedName>
    <definedName name="BOC6468585AB6A4AE28970E03B2C62231E" hidden="1">#REF!</definedName>
    <definedName name="BOC64C2B32864B4E13A1508C1A5913F163" hidden="1">#REF!</definedName>
    <definedName name="BOC65919DB60B64FFF93DB70579668EFC1" localSheetId="12" hidden="1">#REF!</definedName>
    <definedName name="BOC65919DB60B64FFF93DB70579668EFC1" hidden="1">#REF!</definedName>
    <definedName name="BOC659C53743D5499EADD2474C5A6BE0FB" localSheetId="12" hidden="1">#REF!</definedName>
    <definedName name="BOC659C53743D5499EADD2474C5A6BE0FB" hidden="1">#REF!</definedName>
    <definedName name="BOC6601207ADB74941835C10583405D57E" localSheetId="12" hidden="1">#REF!</definedName>
    <definedName name="BOC6601207ADB74941835C10583405D57E" hidden="1">#REF!</definedName>
    <definedName name="BOC6AF8DD1DEA34721BD0118E22F55322B" localSheetId="12" hidden="1">#REF!</definedName>
    <definedName name="BOC6AF8DD1DEA34721BD0118E22F55322B" hidden="1">#REF!</definedName>
    <definedName name="BOC713767E8337488AAE5F930FE124F2D3" hidden="1">#REF!</definedName>
    <definedName name="BOC720578C9E594CF695ACFADC24BF33A4" localSheetId="12" hidden="1">#REF!</definedName>
    <definedName name="BOC720578C9E594CF695ACFADC24BF33A4" hidden="1">#REF!</definedName>
    <definedName name="BOC72642EAE84F4C0096A0010541BCB983" hidden="1">#REF!</definedName>
    <definedName name="BOC72BB273A64E48D8828E544B36E74CCB" localSheetId="12" hidden="1">#REF!</definedName>
    <definedName name="BOC72BB273A64E48D8828E544B36E74CCB" hidden="1">#REF!</definedName>
    <definedName name="BOC74E2E52F1F04BCDB8806902B5A8B9EC" hidden="1">#REF!</definedName>
    <definedName name="BOC7550D6B285E490293662B72CB034999" hidden="1">#REF!</definedName>
    <definedName name="BOC757C86E45244719B2561FDD31404836" hidden="1">#REF!</definedName>
    <definedName name="BOC7648B68F3584BF2A4591BD690092222" hidden="1">#REF!</definedName>
    <definedName name="BOC77E0AB3D3CA4A1C8329F9857EE8F36C" hidden="1">#REF!</definedName>
    <definedName name="BOC77F535725A6438A8AAAC952740EF899" hidden="1">#REF!</definedName>
    <definedName name="BOC7B274FF472245C2B140F67E5FD1665B" localSheetId="12" hidden="1">#REF!</definedName>
    <definedName name="BOC7B274FF472245C2B140F67E5FD1665B" hidden="1">#REF!</definedName>
    <definedName name="BOC7D2E11843E0453DB764C67C96D9ADF1" localSheetId="12" hidden="1">#REF!</definedName>
    <definedName name="BOC7D2E11843E0453DB764C67C96D9ADF1" hidden="1">#REF!</definedName>
    <definedName name="BOC7FECB190F654212AF3F13F583581D59" localSheetId="12" hidden="1">#REF!</definedName>
    <definedName name="BOC7FECB190F654212AF3F13F583581D59" hidden="1">#REF!</definedName>
    <definedName name="BOC809B7F8F4B14E208E5C54561FDB0F73" localSheetId="12" hidden="1">#REF!</definedName>
    <definedName name="BOC809B7F8F4B14E208E5C54561FDB0F73" hidden="1">#REF!</definedName>
    <definedName name="BOC812A08FFF08478E87D119AB81FAE120" localSheetId="12" hidden="1">#REF!</definedName>
    <definedName name="BOC812A08FFF08478E87D119AB81FAE120" hidden="1">#REF!</definedName>
    <definedName name="BOC8137838440B47DAAC1ED794C15C441F" localSheetId="12" hidden="1">#REF!</definedName>
    <definedName name="BOC8137838440B47DAAC1ED794C15C441F" hidden="1">#REF!</definedName>
    <definedName name="BOC8231C2E9D8D4406BEC83D6F992CA139" localSheetId="12" hidden="1">#REF!</definedName>
    <definedName name="BOC8231C2E9D8D4406BEC83D6F992CA139" hidden="1">#REF!</definedName>
    <definedName name="BOC83FD12B13AF491DB29F996D5C65F9BF" hidden="1">#REF!</definedName>
    <definedName name="BOC869EDE25CC544CEA5A645A5E7A6B9AD" hidden="1">#REF!</definedName>
    <definedName name="BOC87D3336154245E3827858692226AFA4" localSheetId="0" hidden="1">#REF!</definedName>
    <definedName name="BOC87D3336154245E3827858692226AFA4" localSheetId="1" hidden="1">#REF!</definedName>
    <definedName name="BOC87D3336154245E3827858692226AFA4" localSheetId="12" hidden="1">#REF!</definedName>
    <definedName name="BOC87D3336154245E3827858692226AFA4" hidden="1">#REF!</definedName>
    <definedName name="BOC88CDAF756A04342B92A57969166ABBF" localSheetId="0" hidden="1">#REF!</definedName>
    <definedName name="BOC88CDAF756A04342B92A57969166ABBF" localSheetId="1" hidden="1">#REF!</definedName>
    <definedName name="BOC88CDAF756A04342B92A57969166ABBF" localSheetId="12" hidden="1">#REF!</definedName>
    <definedName name="BOC88CDAF756A04342B92A57969166ABBF" hidden="1">#REF!</definedName>
    <definedName name="BOC896FC9D8F0841CAB1EA5A7E80358CCE" localSheetId="0" hidden="1">#REF!</definedName>
    <definedName name="BOC896FC9D8F0841CAB1EA5A7E80358CCE" localSheetId="1" hidden="1">#REF!</definedName>
    <definedName name="BOC896FC9D8F0841CAB1EA5A7E80358CCE" localSheetId="12" hidden="1">#REF!</definedName>
    <definedName name="BOC896FC9D8F0841CAB1EA5A7E80358CCE" hidden="1">#REF!</definedName>
    <definedName name="BOC89ECEB280F34A1B87031041C2CF7847" localSheetId="12" hidden="1">#REF!</definedName>
    <definedName name="BOC89ECEB280F34A1B87031041C2CF7847" hidden="1">#REF!</definedName>
    <definedName name="BOC8BC5627E1B34E0A8B05A4AAB8DD2DE8" localSheetId="12" hidden="1">#REF!</definedName>
    <definedName name="BOC8BC5627E1B34E0A8B05A4AAB8DD2DE8" hidden="1">#REF!</definedName>
    <definedName name="BOC8C22820924F41ED968636277E46E23C" localSheetId="12" hidden="1">#REF!</definedName>
    <definedName name="BOC8C22820924F41ED968636277E46E23C" hidden="1">#REF!</definedName>
    <definedName name="BOC8CE017DA77240AD9FD0EC7D16051AA6" localSheetId="12" hidden="1">#REF!</definedName>
    <definedName name="BOC8CE017DA77240AD9FD0EC7D16051AA6" hidden="1">#REF!</definedName>
    <definedName name="BOC8D9B846059147558F9CDF6DDE6F808E" localSheetId="12" hidden="1">#REF!</definedName>
    <definedName name="BOC8D9B846059147558F9CDF6DDE6F808E" hidden="1">#REF!</definedName>
    <definedName name="BOC8EC8578074A43D4B656A355E293A424" hidden="1">#REF!</definedName>
    <definedName name="BOC8F24FC03F1147E9972C8D9D76295327" localSheetId="12" hidden="1">#REF!</definedName>
    <definedName name="BOC8F24FC03F1147E9972C8D9D76295327" hidden="1">#REF!</definedName>
    <definedName name="BOC8F736F7F35B46449C6EA935FC34011E" hidden="1">#REF!</definedName>
    <definedName name="BOC8F8BFA1E2E240EF87708C41A0FCD4AA" hidden="1">#REF!</definedName>
    <definedName name="BOC8FC302D9D3C4DBE9F61A4BE46DA363D" hidden="1">#REF!</definedName>
    <definedName name="BOC9021DAEC8534AA88821959B876F2AB8" localSheetId="12" hidden="1">#REF!</definedName>
    <definedName name="BOC9021DAEC8534AA88821959B876F2AB8" hidden="1">#REF!</definedName>
    <definedName name="BOC9078726475D48768A4B800B228B8B8C" localSheetId="12" hidden="1">#REF!</definedName>
    <definedName name="BOC9078726475D48768A4B800B228B8B8C" hidden="1">#REF!</definedName>
    <definedName name="BOC9263CE772734C2E8AD2FE5BF49E1935" hidden="1">#REF!</definedName>
    <definedName name="BOC92BDE64A88C4F4888056339739F0504" localSheetId="12" hidden="1">#REF!</definedName>
    <definedName name="BOC92BDE64A88C4F4888056339739F0504" hidden="1">#REF!</definedName>
    <definedName name="BOC93D76F627824034AADA8A9F13A2889A" localSheetId="0" hidden="1">#REF!</definedName>
    <definedName name="BOC93D76F627824034AADA8A9F13A2889A" localSheetId="1" hidden="1">#REF!</definedName>
    <definedName name="BOC93D76F627824034AADA8A9F13A2889A" localSheetId="12" hidden="1">#REF!</definedName>
    <definedName name="BOC93D76F627824034AADA8A9F13A2889A" hidden="1">#REF!</definedName>
    <definedName name="BOC950DD4DA7E84CE19D5093BB2A29BCD3" hidden="1">#REF!</definedName>
    <definedName name="BOC96D8191DBAE4D6183DEA37F46B8436D" localSheetId="0" hidden="1">#REF!</definedName>
    <definedName name="BOC96D8191DBAE4D6183DEA37F46B8436D" localSheetId="1" hidden="1">#REF!</definedName>
    <definedName name="BOC96D8191DBAE4D6183DEA37F46B8436D" localSheetId="12" hidden="1">#REF!</definedName>
    <definedName name="BOC96D8191DBAE4D6183DEA37F46B8436D" hidden="1">#REF!</definedName>
    <definedName name="BOC9786DD1B39B43A0BD52CC797EB809F9" localSheetId="0" hidden="1">#REF!</definedName>
    <definedName name="BOC9786DD1B39B43A0BD52CC797EB809F9" localSheetId="1" hidden="1">#REF!</definedName>
    <definedName name="BOC9786DD1B39B43A0BD52CC797EB809F9" localSheetId="12" hidden="1">#REF!</definedName>
    <definedName name="BOC9786DD1B39B43A0BD52CC797EB809F9" hidden="1">#REF!</definedName>
    <definedName name="BOC979AF26AC844C15B0C4A390E47EDEFD" localSheetId="12" hidden="1">#REF!</definedName>
    <definedName name="BOC979AF26AC844C15B0C4A390E47EDEFD" hidden="1">#REF!</definedName>
    <definedName name="BOC98DCB7764E4486B867068ABA319D462" localSheetId="12" hidden="1">#REF!</definedName>
    <definedName name="BOC98DCB7764E4486B867068ABA319D462" hidden="1">#REF!</definedName>
    <definedName name="BOC99848AFCA2E467790F4F070D21E06FE" hidden="1">#REF!</definedName>
    <definedName name="BOC9B43FE1F9D84461AFB00DB17BAEB487" localSheetId="12" hidden="1">#REF!</definedName>
    <definedName name="BOC9B43FE1F9D84461AFB00DB17BAEB487" hidden="1">#REF!</definedName>
    <definedName name="BOC9BBB4DACC774AC68E12F41F3006FEDF" hidden="1">#REF!</definedName>
    <definedName name="BOC9CF91C01B79495EB3EDF264630F3035" localSheetId="12" hidden="1">#REF!</definedName>
    <definedName name="BOC9CF91C01B79495EB3EDF264630F3035" hidden="1">#REF!</definedName>
    <definedName name="BOC9D043ABD5CB459188E6E3FD93946123" localSheetId="12" hidden="1">#REF!</definedName>
    <definedName name="BOC9D043ABD5CB459188E6E3FD93946123" hidden="1">#REF!</definedName>
    <definedName name="BOC9D31B8DE85F4101924D1B4E95A0067F" hidden="1">#REF!</definedName>
    <definedName name="BOC9D95B0EB260403EA353B563DF3E864D" hidden="1">#REF!</definedName>
    <definedName name="BOC9E4040A57114DFCB9F0D7BD866C5EEB" hidden="1">#REF!</definedName>
    <definedName name="BOC9F21C7CF09F466083E14352E2F00ADE" hidden="1">#REF!</definedName>
    <definedName name="BOC9F6FB789B49475F8EC58C51FC50F2F2" hidden="1">#REF!</definedName>
    <definedName name="BOCA1F88327DEB4D2DBBA1D321DBFE4FA3" localSheetId="12" hidden="1">#REF!</definedName>
    <definedName name="BOCA1F88327DEB4D2DBBA1D321DBFE4FA3" hidden="1">#REF!</definedName>
    <definedName name="BOCA1FB259D8714151AA2B3C6AEA1F0770" localSheetId="12" hidden="1">#REF!</definedName>
    <definedName name="BOCA1FB259D8714151AA2B3C6AEA1F0770" hidden="1">#REF!</definedName>
    <definedName name="BOCA37046B007E407686AA5E82F7A8FFC7" localSheetId="12" hidden="1">#REF!</definedName>
    <definedName name="BOCA37046B007E407686AA5E82F7A8FFC7" hidden="1">#REF!</definedName>
    <definedName name="BOCA5133A1A0DD490591E8590A5076EDB5" localSheetId="12" hidden="1">#REF!</definedName>
    <definedName name="BOCA5133A1A0DD490591E8590A5076EDB5" hidden="1">#REF!</definedName>
    <definedName name="BOCA75119F5C0045BE938582789941C464" hidden="1">#REF!</definedName>
    <definedName name="BOCA7ED576C19B404997CEB1F51D09DA13" localSheetId="12" hidden="1">#REF!</definedName>
    <definedName name="BOCA7ED576C19B404997CEB1F51D09DA13" hidden="1">#REF!</definedName>
    <definedName name="BOCA84DF66C3974E1198D779DD61F1FC34" hidden="1">#REF!</definedName>
    <definedName name="BOCAA115C0C73F434EA7166415664F3B35" hidden="1">#REF!</definedName>
    <definedName name="BOCAA350231833419C86E36ADB23F5F796" hidden="1">#REF!</definedName>
    <definedName name="BOCAC2D227DE334A3285172873CB817EB8" hidden="1">#REF!</definedName>
    <definedName name="BOCAE778C3378D4DEA8C59D3D493F17D92" localSheetId="12" hidden="1">#REF!</definedName>
    <definedName name="BOCAE778C3378D4DEA8C59D3D493F17D92" hidden="1">#REF!</definedName>
    <definedName name="BOCAF796DEFB314CBA8204F5CF77373078" hidden="1">#REF!</definedName>
    <definedName name="BOCB09C30E731E4D1190FA3B9A15C8ACF6" hidden="1">#REF!</definedName>
    <definedName name="BOCB20F1B9F3C846A48126BE531FB918DF" localSheetId="12" hidden="1">#REF!</definedName>
    <definedName name="BOCB20F1B9F3C846A48126BE531FB918DF" hidden="1">#REF!</definedName>
    <definedName name="BOCB275BC87A58422EA0F9349C40EF7779" localSheetId="12" hidden="1">#REF!</definedName>
    <definedName name="BOCB275BC87A58422EA0F9349C40EF7779" hidden="1">#REF!</definedName>
    <definedName name="BOCB8074FBA17A4CE38C38F3AC2E8080D0" hidden="1">#REF!</definedName>
    <definedName name="BOCBA1B95825D144B78E2D686F9E99757B" localSheetId="12" hidden="1">#REF!</definedName>
    <definedName name="BOCBA1B95825D144B78E2D686F9E99757B" hidden="1">#REF!</definedName>
    <definedName name="BOCBDE0B20605B40EEA3C37E228578C785" hidden="1">#REF!</definedName>
    <definedName name="BOCBECE0B77CC842D393B20B9F944CEBB5" localSheetId="12" hidden="1">#REF!</definedName>
    <definedName name="BOCBECE0B77CC842D393B20B9F944CEBB5" hidden="1">#REF!</definedName>
    <definedName name="BOCBF59B6853AE4F78B44ECC74F3D6E9CA" localSheetId="12" hidden="1">#REF!</definedName>
    <definedName name="BOCBF59B6853AE4F78B44ECC74F3D6E9CA" hidden="1">#REF!</definedName>
    <definedName name="BOCBFAF1D642934F1D84D4B8F7579C0857" localSheetId="0" hidden="1">#REF!</definedName>
    <definedName name="BOCBFAF1D642934F1D84D4B8F7579C0857" localSheetId="1" hidden="1">#REF!</definedName>
    <definedName name="BOCBFAF1D642934F1D84D4B8F7579C0857" localSheetId="12" hidden="1">#REF!</definedName>
    <definedName name="BOCBFAF1D642934F1D84D4B8F7579C0857" hidden="1">#REF!</definedName>
    <definedName name="BOCBFFC71FCD4147AC9DD2C072424779AB" hidden="1">#REF!</definedName>
    <definedName name="BOCC015C3F6DE2411193F245BD350A3872" hidden="1">#REF!</definedName>
    <definedName name="BOCC17F3D79FCE420E9EED1275FF4527C9" hidden="1">#REF!</definedName>
    <definedName name="BOCC1EA691A78A4CF0974017D9802E6A50" localSheetId="0" hidden="1">#REF!</definedName>
    <definedName name="BOCC1EA691A78A4CF0974017D9802E6A50" localSheetId="1" hidden="1">#REF!</definedName>
    <definedName name="BOCC1EA691A78A4CF0974017D9802E6A50" localSheetId="12" hidden="1">#REF!</definedName>
    <definedName name="BOCC1EA691A78A4CF0974017D9802E6A50" hidden="1">#REF!</definedName>
    <definedName name="BOCC330219F2FA42238AA019FA4A7434C7" localSheetId="0" hidden="1">#REF!</definedName>
    <definedName name="BOCC330219F2FA42238AA019FA4A7434C7" localSheetId="1" hidden="1">#REF!</definedName>
    <definedName name="BOCC330219F2FA42238AA019FA4A7434C7" localSheetId="12" hidden="1">#REF!</definedName>
    <definedName name="BOCC330219F2FA42238AA019FA4A7434C7" hidden="1">#REF!</definedName>
    <definedName name="BOCC4E1F0139CA4CCE842276D221283B25" localSheetId="12" hidden="1">#REF!</definedName>
    <definedName name="BOCC4E1F0139CA4CCE842276D221283B25" hidden="1">#REF!</definedName>
    <definedName name="BOCC6C656FA9124B6681219691125CFB34" hidden="1">#REF!</definedName>
    <definedName name="BOCC78DAB77DC04DC1985D2967AC0AA686" hidden="1">#REF!</definedName>
    <definedName name="BOCC858C19D7F047F6ADFC5A40DFBF24A1" localSheetId="12" hidden="1">#REF!</definedName>
    <definedName name="BOCC858C19D7F047F6ADFC5A40DFBF24A1" hidden="1">#REF!</definedName>
    <definedName name="BOCCD1FE718E274B399D0AD2982733BCF8" hidden="1">#REF!</definedName>
    <definedName name="BOCCD7D15A72A443D9A5418393952F71A2" hidden="1">#REF!</definedName>
    <definedName name="BOCCE1C932CCA344CE9ECE3EB0DD94638C" localSheetId="12" hidden="1">#REF!</definedName>
    <definedName name="BOCCE1C932CCA344CE9ECE3EB0DD94638C" hidden="1">#REF!</definedName>
    <definedName name="BOCCED56BF6C8F44DF8BC00A979E5B14BD" hidden="1">#REF!</definedName>
    <definedName name="BOCCF334A9BDB64C2697AE9352A937B6E5" localSheetId="12" hidden="1">#REF!</definedName>
    <definedName name="BOCCF334A9BDB64C2697AE9352A937B6E5" hidden="1">#REF!</definedName>
    <definedName name="BOCD098CDB76E04AFABC1C8D36DC51D884" hidden="1">#REF!</definedName>
    <definedName name="BOCD19B2F2E8774A589EFF3317FDB5225C" localSheetId="0" hidden="1">#REF!</definedName>
    <definedName name="BOCD19B2F2E8774A589EFF3317FDB5225C" localSheetId="1" hidden="1">#REF!</definedName>
    <definedName name="BOCD19B2F2E8774A589EFF3317FDB5225C" localSheetId="12" hidden="1">#REF!</definedName>
    <definedName name="BOCD19B2F2E8774A589EFF3317FDB5225C" hidden="1">#REF!</definedName>
    <definedName name="BOCD20F214D4AA41C281599C484FB99FDC" localSheetId="12" hidden="1">#REF!</definedName>
    <definedName name="BOCD20F214D4AA41C281599C484FB99FDC" hidden="1">#REF!</definedName>
    <definedName name="BOCD23F0C3BE5D4A57B07C7B46AAE9B586" localSheetId="0" hidden="1">#REF!</definedName>
    <definedName name="BOCD23F0C3BE5D4A57B07C7B46AAE9B586" localSheetId="1" hidden="1">#REF!</definedName>
    <definedName name="BOCD23F0C3BE5D4A57B07C7B46AAE9B586" localSheetId="12" hidden="1">#REF!</definedName>
    <definedName name="BOCD23F0C3BE5D4A57B07C7B46AAE9B586" hidden="1">#REF!</definedName>
    <definedName name="BOCD2C6B11CEED44B287F63EABF1C67668" localSheetId="12" hidden="1">#REF!</definedName>
    <definedName name="BOCD2C6B11CEED44B287F63EABF1C67668" hidden="1">#REF!</definedName>
    <definedName name="BOCD316364C89949588B6EA9EFB7EFED71" localSheetId="0" hidden="1">#REF!</definedName>
    <definedName name="BOCD316364C89949588B6EA9EFB7EFED71" localSheetId="1" hidden="1">#REF!</definedName>
    <definedName name="BOCD316364C89949588B6EA9EFB7EFED71" localSheetId="12" hidden="1">#REF!</definedName>
    <definedName name="BOCD316364C89949588B6EA9EFB7EFED71" hidden="1">#REF!</definedName>
    <definedName name="BOCD3E920BAE7C41B5B4C491D4AB8D55B6" localSheetId="0" hidden="1">#REF!</definedName>
    <definedName name="BOCD3E920BAE7C41B5B4C491D4AB8D55B6" localSheetId="1" hidden="1">#REF!</definedName>
    <definedName name="BOCD3E920BAE7C41B5B4C491D4AB8D55B6" localSheetId="12" hidden="1">#REF!</definedName>
    <definedName name="BOCD3E920BAE7C41B5B4C491D4AB8D55B6" hidden="1">#REF!</definedName>
    <definedName name="BOCD7638E6D88E4E258E54DB04D2220A3A" hidden="1">#REF!</definedName>
    <definedName name="BOCD84FAB3ED4E4F168656FE12415FA3D7" hidden="1">#REF!</definedName>
    <definedName name="BOCD94EC8563CB4322AAB39F7BBEABB319" localSheetId="0" hidden="1">#REF!</definedName>
    <definedName name="BOCD94EC8563CB4322AAB39F7BBEABB319" localSheetId="1" hidden="1">#REF!</definedName>
    <definedName name="BOCD94EC8563CB4322AAB39F7BBEABB319" localSheetId="12" hidden="1">#REF!</definedName>
    <definedName name="BOCD94EC8563CB4322AAB39F7BBEABB319" hidden="1">#REF!</definedName>
    <definedName name="BOCD97881AE04342B9B58E7D82FD2B45E9" localSheetId="12" hidden="1">#REF!</definedName>
    <definedName name="BOCD97881AE04342B9B58E7D82FD2B45E9" hidden="1">#REF!</definedName>
    <definedName name="BOCDA9B7CBD5D9427E84053F8E38F252A0" localSheetId="12" hidden="1">#REF!</definedName>
    <definedName name="BOCDA9B7CBD5D9427E84053F8E38F252A0" hidden="1">#REF!</definedName>
    <definedName name="BOCDBD4F3A3DA349B2A9734E12B4FA4152" localSheetId="0" hidden="1">#REF!</definedName>
    <definedName name="BOCDBD4F3A3DA349B2A9734E12B4FA4152" localSheetId="1" hidden="1">#REF!</definedName>
    <definedName name="BOCDBD4F3A3DA349B2A9734E12B4FA4152" localSheetId="12" hidden="1">#REF!</definedName>
    <definedName name="BOCDBD4F3A3DA349B2A9734E12B4FA4152" hidden="1">#REF!</definedName>
    <definedName name="BOCDCDF8EF0E5646DAB0D5AEEACD436DBA" localSheetId="0" hidden="1">#REF!</definedName>
    <definedName name="BOCDCDF8EF0E5646DAB0D5AEEACD436DBA" localSheetId="1" hidden="1">#REF!</definedName>
    <definedName name="BOCDCDF8EF0E5646DAB0D5AEEACD436DBA" localSheetId="12" hidden="1">#REF!</definedName>
    <definedName name="BOCDCDF8EF0E5646DAB0D5AEEACD436DBA" hidden="1">#REF!</definedName>
    <definedName name="BOCDD9929C645542878E90D6D900B798EE" localSheetId="0" hidden="1">#REF!</definedName>
    <definedName name="BOCDD9929C645542878E90D6D900B798EE" localSheetId="1" hidden="1">#REF!</definedName>
    <definedName name="BOCDD9929C645542878E90D6D900B798EE" localSheetId="12" hidden="1">#REF!</definedName>
    <definedName name="BOCDD9929C645542878E90D6D900B798EE" hidden="1">#REF!</definedName>
    <definedName name="BOCDDF34207A80477DB43C25A250543B94" hidden="1">#REF!</definedName>
    <definedName name="BOCDE5918EBB334619A6908303B5E70081" hidden="1">#REF!</definedName>
    <definedName name="BOCDE7F75740B346FC9E55D667CD9EC425" localSheetId="12" hidden="1">#REF!</definedName>
    <definedName name="BOCDE7F75740B346FC9E55D667CD9EC425" hidden="1">#REF!</definedName>
    <definedName name="BOCDED67C8566647ED9C954DE6FCEBFBFF" localSheetId="12" hidden="1">#REF!</definedName>
    <definedName name="BOCDED67C8566647ED9C954DE6FCEBFBFF" hidden="1">#REF!</definedName>
    <definedName name="BOCDF00353D53047B6A4A85487D43B9AF1" localSheetId="12" hidden="1">#REF!</definedName>
    <definedName name="BOCDF00353D53047B6A4A85487D43B9AF1" hidden="1">#REF!</definedName>
    <definedName name="BOCE1431147F334E33B41B0302E1BD9519" localSheetId="12" hidden="1">#REF!</definedName>
    <definedName name="BOCE1431147F334E33B41B0302E1BD9519" hidden="1">#REF!</definedName>
    <definedName name="BOCE1BF69715794F4E87C7B791630E9EED" localSheetId="0" hidden="1">#REF!</definedName>
    <definedName name="BOCE1BF69715794F4E87C7B791630E9EED" localSheetId="1" hidden="1">#REF!</definedName>
    <definedName name="BOCE1BF69715794F4E87C7B791630E9EED" localSheetId="12" hidden="1">#REF!</definedName>
    <definedName name="BOCE1BF69715794F4E87C7B791630E9EED" hidden="1">#REF!</definedName>
    <definedName name="BOCE1CB0DEEAB74D7FA6001FCA37FCE4E4" hidden="1">#REF!</definedName>
    <definedName name="BOCE1D2212C92D4302ADFD62D5ACB65176" localSheetId="0" hidden="1">#REF!</definedName>
    <definedName name="BOCE1D2212C92D4302ADFD62D5ACB65176" localSheetId="1" hidden="1">#REF!</definedName>
    <definedName name="BOCE1D2212C92D4302ADFD62D5ACB65176" localSheetId="12" hidden="1">#REF!</definedName>
    <definedName name="BOCE1D2212C92D4302ADFD62D5ACB65176" hidden="1">#REF!</definedName>
    <definedName name="BOCE2AE90EDC5B48F6A441CA47CF7EAAAC" hidden="1">#REF!</definedName>
    <definedName name="BOCE31297C1C3141CAAF79CBF4B2C5DEB3" hidden="1">#REF!</definedName>
    <definedName name="BOCE3F4651FC6D47F6888CAACD6B895BD6" hidden="1">#REF!</definedName>
    <definedName name="BOCE5078CB7E104277832DC3F09395B864" localSheetId="0" hidden="1">#REF!</definedName>
    <definedName name="BOCE5078CB7E104277832DC3F09395B864" localSheetId="1" hidden="1">#REF!</definedName>
    <definedName name="BOCE5078CB7E104277832DC3F09395B864" localSheetId="12" hidden="1">#REF!</definedName>
    <definedName name="BOCE5078CB7E104277832DC3F09395B864" hidden="1">#REF!</definedName>
    <definedName name="BOCE59D3DAB1844F599AC2D0EF7482C0ED" localSheetId="0" hidden="1">#REF!</definedName>
    <definedName name="BOCE59D3DAB1844F599AC2D0EF7482C0ED" localSheetId="1" hidden="1">#REF!</definedName>
    <definedName name="BOCE59D3DAB1844F599AC2D0EF7482C0ED" localSheetId="12" hidden="1">#REF!</definedName>
    <definedName name="BOCE59D3DAB1844F599AC2D0EF7482C0ED" hidden="1">#REF!</definedName>
    <definedName name="BOCE67FF2FA24D40DD9118C75519C95FB6" hidden="1">#REF!</definedName>
    <definedName name="BOCE7B486027AE454FB22C30F0E405C940" hidden="1">#REF!</definedName>
    <definedName name="BOCE9D063D545D48CDA5A5DE1DC67A4DBD" hidden="1">#REF!</definedName>
    <definedName name="BOCEBE29A3E8094395A0CF9CD1AAA1D065" localSheetId="0" hidden="1">#REF!</definedName>
    <definedName name="BOCEBE29A3E8094395A0CF9CD1AAA1D065" localSheetId="1" hidden="1">#REF!</definedName>
    <definedName name="BOCEBE29A3E8094395A0CF9CD1AAA1D065" localSheetId="12" hidden="1">#REF!</definedName>
    <definedName name="BOCEBE29A3E8094395A0CF9CD1AAA1D065" hidden="1">#REF!</definedName>
    <definedName name="BOCED7368BDC814EA9977A0FC117CC1EEF" localSheetId="12" hidden="1">#REF!</definedName>
    <definedName name="BOCED7368BDC814EA9977A0FC117CC1EEF" hidden="1">#REF!</definedName>
    <definedName name="BOCEF4E6C9C1C54035920C0F5831A632B2" hidden="1">#REF!</definedName>
    <definedName name="BOCF038B17D1434B6A86DE2821F3844C2A" localSheetId="12" hidden="1">#REF!</definedName>
    <definedName name="BOCF038B17D1434B6A86DE2821F3844C2A" hidden="1">#REF!</definedName>
    <definedName name="BOCF2CA454D7714DF7803655110854DC0F" localSheetId="12" hidden="1">#REF!</definedName>
    <definedName name="BOCF2CA454D7714DF7803655110854DC0F" hidden="1">#REF!</definedName>
    <definedName name="BOCF33E2485A254155968B051D04677DF4" hidden="1">#REF!</definedName>
    <definedName name="BOCF3D1CC14C5E4EFAA13121DC4E701CF2" localSheetId="12" hidden="1">#REF!</definedName>
    <definedName name="BOCF3D1CC14C5E4EFAA13121DC4E701CF2" hidden="1">#REF!</definedName>
    <definedName name="BOCF3DB2061515477CB72FD3225BBF6DE3" hidden="1">#REF!</definedName>
    <definedName name="BOCF523EEE92D345E98BFF5F175FC3CF90" localSheetId="0" hidden="1">#REF!</definedName>
    <definedName name="BOCF523EEE92D345E98BFF5F175FC3CF90" localSheetId="1" hidden="1">#REF!</definedName>
    <definedName name="BOCF523EEE92D345E98BFF5F175FC3CF90" localSheetId="12" hidden="1">#REF!</definedName>
    <definedName name="BOCF523EEE92D345E98BFF5F175FC3CF90" hidden="1">#REF!</definedName>
    <definedName name="BOCF5983A1FADD40DAAC7E6892F1622A11" localSheetId="0" hidden="1">#REF!</definedName>
    <definedName name="BOCF5983A1FADD40DAAC7E6892F1622A11" localSheetId="1" hidden="1">#REF!</definedName>
    <definedName name="BOCF5983A1FADD40DAAC7E6892F1622A11" localSheetId="12" hidden="1">#REF!</definedName>
    <definedName name="BOCF5983A1FADD40DAAC7E6892F1622A11" hidden="1">#REF!</definedName>
    <definedName name="BOCF7C5B983CBF42DBBDD6CD92650B00B0" localSheetId="0" hidden="1">#REF!</definedName>
    <definedName name="BOCF7C5B983CBF42DBBDD6CD92650B00B0" localSheetId="1" hidden="1">#REF!</definedName>
    <definedName name="BOCF7C5B983CBF42DBBDD6CD92650B00B0" localSheetId="12" hidden="1">#REF!</definedName>
    <definedName name="BOCF7C5B983CBF42DBBDD6CD92650B00B0" hidden="1">#REF!</definedName>
    <definedName name="BOCF89873156A349CD99C522010DADF9FB" localSheetId="0" hidden="1">#REF!</definedName>
    <definedName name="BOCF89873156A349CD99C522010DADF9FB" localSheetId="1" hidden="1">#REF!</definedName>
    <definedName name="BOCF89873156A349CD99C522010DADF9FB" localSheetId="12" hidden="1">#REF!</definedName>
    <definedName name="BOCF89873156A349CD99C522010DADF9FB" hidden="1">#REF!</definedName>
    <definedName name="BOCF96717DA6014EDC80C3AA39BE91443A" localSheetId="0" hidden="1">#REF!</definedName>
    <definedName name="BOCF96717DA6014EDC80C3AA39BE91443A" localSheetId="1" hidden="1">#REF!</definedName>
    <definedName name="BOCF96717DA6014EDC80C3AA39BE91443A" localSheetId="12" hidden="1">#REF!</definedName>
    <definedName name="BOCF96717DA6014EDC80C3AA39BE91443A" hidden="1">#REF!</definedName>
    <definedName name="BOCFA1FD879FBE40E888D70E24903590CE" hidden="1">#REF!</definedName>
    <definedName name="BOCFC28344B50E4F72945BC627F69A7D0D" localSheetId="0" hidden="1">#REF!</definedName>
    <definedName name="BOCFC28344B50E4F72945BC627F69A7D0D" localSheetId="1" hidden="1">#REF!</definedName>
    <definedName name="BOCFC28344B50E4F72945BC627F69A7D0D" localSheetId="12" hidden="1">#REF!</definedName>
    <definedName name="BOCFC28344B50E4F72945BC627F69A7D0D" hidden="1">#REF!</definedName>
    <definedName name="BOCFC5F04A27E646818E21BB31308C53B4" localSheetId="12" hidden="1">#REF!</definedName>
    <definedName name="BOCFC5F04A27E646818E21BB31308C53B4" hidden="1">#REF!</definedName>
    <definedName name="BOCFE909907ABB4425B593E2B71EEFF844" hidden="1">#REF!</definedName>
    <definedName name="BOCFF10463B8B74290BAEB73D22A672AFB" hidden="1">#REF!</definedName>
    <definedName name="BOCFFC8BCEEE4D457780EB2C0F6A742897" hidden="1">#REF!</definedName>
    <definedName name="BOD022D0B0AA2F400990B9D79B813E697C" hidden="1">#REF!</definedName>
    <definedName name="BOD02715C58E2543A29F3834F1630A423E" hidden="1">#REF!</definedName>
    <definedName name="BOD0382903153C4298A06C72FB4C2F82BC" localSheetId="12" hidden="1">#REF!</definedName>
    <definedName name="BOD0382903153C4298A06C72FB4C2F82BC" hidden="1">#REF!</definedName>
    <definedName name="BOD03B24E3812D4D1F9DEACD2021BC2C03" hidden="1">#REF!</definedName>
    <definedName name="BOD03FD50591A1425293C16D8979726923" localSheetId="0" hidden="1">#REF!</definedName>
    <definedName name="BOD03FD50591A1425293C16D8979726923" localSheetId="1" hidden="1">#REF!</definedName>
    <definedName name="BOD03FD50591A1425293C16D8979726923" localSheetId="12" hidden="1">#REF!</definedName>
    <definedName name="BOD03FD50591A1425293C16D8979726923" hidden="1">#REF!</definedName>
    <definedName name="BOD0447A1F84A848AE8FE0265DA4E43469" localSheetId="0" hidden="1">#REF!</definedName>
    <definedName name="BOD0447A1F84A848AE8FE0265DA4E43469" localSheetId="1" hidden="1">#REF!</definedName>
    <definedName name="BOD0447A1F84A848AE8FE0265DA4E43469" localSheetId="12" hidden="1">#REF!</definedName>
    <definedName name="BOD0447A1F84A848AE8FE0265DA4E43469" hidden="1">#REF!</definedName>
    <definedName name="BOD049906584524697915E494D82ABEA6C" localSheetId="0" hidden="1">#REF!</definedName>
    <definedName name="BOD049906584524697915E494D82ABEA6C" localSheetId="1" hidden="1">#REF!</definedName>
    <definedName name="BOD049906584524697915E494D82ABEA6C" localSheetId="12" hidden="1">#REF!</definedName>
    <definedName name="BOD049906584524697915E494D82ABEA6C" hidden="1">#REF!</definedName>
    <definedName name="BOD056B2F6DB5042B8B6EC8567B27BBEF3" hidden="1">#REF!</definedName>
    <definedName name="BOD0ACCA99C91345F482A513BFCE9186E0" localSheetId="12" hidden="1">#REF!</definedName>
    <definedName name="BOD0ACCA99C91345F482A513BFCE9186E0" hidden="1">#REF!</definedName>
    <definedName name="BOD0B7618F45734D0692AB268234D6A01C" hidden="1">#REF!</definedName>
    <definedName name="BOD0CB0066C5E0481CA6F4063B5732F78C" hidden="1">#REF!</definedName>
    <definedName name="BOD0CE909846AF4B5C93B759B9FE505ADE" localSheetId="12" hidden="1">#REF!</definedName>
    <definedName name="BOD0CE909846AF4B5C93B759B9FE505ADE" hidden="1">#REF!</definedName>
    <definedName name="BOD0DA67F1503A423BA41430DE89D08195" hidden="1">#REF!</definedName>
    <definedName name="BOD1136A820E4A4A349A22DDBE03368A79" hidden="1">#REF!</definedName>
    <definedName name="BOD129B1AAD1A8454A988FD077660E0746" localSheetId="12" hidden="1">#REF!</definedName>
    <definedName name="BOD129B1AAD1A8454A988FD077660E0746" hidden="1">#REF!</definedName>
    <definedName name="BOD14638B491F746CA808EE455711E2DFA" localSheetId="12" hidden="1">#REF!</definedName>
    <definedName name="BOD14638B491F746CA808EE455711E2DFA" hidden="1">#REF!</definedName>
    <definedName name="BOD148997563D34744A2BC6D5EC2CFB6DA" hidden="1">#REF!</definedName>
    <definedName name="BOD1571EBC9EFC4719B17E00444AC145C8" localSheetId="12" hidden="1">#REF!</definedName>
    <definedName name="BOD1571EBC9EFC4719B17E00444AC145C8" hidden="1">#REF!</definedName>
    <definedName name="BOD16D4E30F94E4951AB3786D1D961D3FE" localSheetId="12" hidden="1">#REF!</definedName>
    <definedName name="BOD16D4E30F94E4951AB3786D1D961D3FE" hidden="1">#REF!</definedName>
    <definedName name="BOD17D44121A10469ABE3326D95064F60F" hidden="1">#REF!</definedName>
    <definedName name="BOD17FA3FAED794DC6B94FFD7FBE15CA8E" hidden="1">#REF!</definedName>
    <definedName name="BOD18366E2D7ED44AB882E4F1C65113825" hidden="1">#REF!</definedName>
    <definedName name="BOD19EE91F5D99468F9C79D62A64548F42" localSheetId="12" hidden="1">#REF!</definedName>
    <definedName name="BOD19EE91F5D99468F9C79D62A64548F42" hidden="1">#REF!</definedName>
    <definedName name="BOD1A2B097B6EE493987038C13F0FEC6E1" hidden="1">#REF!</definedName>
    <definedName name="BOD1B4E181CA874869848C1FBE57F02A3F" hidden="1">#REF!</definedName>
    <definedName name="BOD1D5BE4C0FB24EE798AA74F90F407A1A" localSheetId="12" hidden="1">#REF!</definedName>
    <definedName name="BOD1D5BE4C0FB24EE798AA74F90F407A1A" hidden="1">#REF!</definedName>
    <definedName name="BOD1F9357DA9A64BF5B6306A06275A8872" localSheetId="12" hidden="1">#REF!</definedName>
    <definedName name="BOD1F9357DA9A64BF5B6306A06275A8872" hidden="1">#REF!</definedName>
    <definedName name="BOD211DE122DB3497AB5D76A1542188482" localSheetId="12" hidden="1">#REF!</definedName>
    <definedName name="BOD211DE122DB3497AB5D76A1542188482" hidden="1">#REF!</definedName>
    <definedName name="BOD22B62E0D3D9450598F759030DDF895E" localSheetId="12" hidden="1">#REF!</definedName>
    <definedName name="BOD22B62E0D3D9450598F759030DDF895E" hidden="1">#REF!</definedName>
    <definedName name="BOD230302E244347D0800B1FE794A98043" localSheetId="12" hidden="1">#REF!</definedName>
    <definedName name="BOD230302E244347D0800B1FE794A98043" hidden="1">#REF!</definedName>
    <definedName name="BOD2367E7BD60547E68E9D20C429DC1536" localSheetId="12" hidden="1">#REF!</definedName>
    <definedName name="BOD2367E7BD60547E68E9D20C429DC1536" hidden="1">#REF!</definedName>
    <definedName name="BOD2974288C8344CB9981C0B5A2E924BBC" localSheetId="12" hidden="1">#REF!</definedName>
    <definedName name="BOD2974288C8344CB9981C0B5A2E924BBC" hidden="1">#REF!</definedName>
    <definedName name="BOD29B85F30059475EB1A1F754BCB776DA" hidden="1">#REF!</definedName>
    <definedName name="BOD2BEFACD2977445FAEB9DA9A6231C7CB" hidden="1">#REF!</definedName>
    <definedName name="BOD2C554D8AE93485080A325180B5B1547" hidden="1">#REF!</definedName>
    <definedName name="BOD2C79FC8C724435B8ECF79D05A2AE2B6" hidden="1">#REF!</definedName>
    <definedName name="BOD2F3002A94364616A5454F53ABC67AA0" hidden="1">#REF!</definedName>
    <definedName name="BOD30584112A9549E48949A93D8039E4F6" localSheetId="12" hidden="1">#REF!</definedName>
    <definedName name="BOD30584112A9549E48949A93D8039E4F6" hidden="1">#REF!</definedName>
    <definedName name="BOD307E5F479264767B463B99E251AE3B1" localSheetId="12" hidden="1">#REF!</definedName>
    <definedName name="BOD307E5F479264767B463B99E251AE3B1" hidden="1">#REF!</definedName>
    <definedName name="BOD30D13AEE9E7446FB06AF1124ADA1234" hidden="1">#REF!</definedName>
    <definedName name="BOD313E22A34B04E23B47C0E5E5EB75735" hidden="1">#REF!</definedName>
    <definedName name="BOD3199742205244989F9D13F991DA5DF7" hidden="1">#REF!</definedName>
    <definedName name="BOD3233EC1DAE745DBA86761394BD457FF" hidden="1">#REF!</definedName>
    <definedName name="BOD362591848624AB7BE2C8B3AAD7614EC" localSheetId="12" hidden="1">#REF!</definedName>
    <definedName name="BOD362591848624AB7BE2C8B3AAD7614EC" hidden="1">#REF!</definedName>
    <definedName name="BOD37DA28F57614F96B398A517189087E8" hidden="1">#REF!</definedName>
    <definedName name="BOD39DF835BE604ABB9E3F39720FDDEB99" hidden="1">#REF!</definedName>
    <definedName name="BOD3AC1AE62968479AA5A373821C711DA4" localSheetId="12" hidden="1">#REF!</definedName>
    <definedName name="BOD3AC1AE62968479AA5A373821C711DA4" hidden="1">#REF!</definedName>
    <definedName name="BOD3B4567942A74870ACFA86C24659E392" localSheetId="12" hidden="1">#REF!</definedName>
    <definedName name="BOD3B4567942A74870ACFA86C24659E392" hidden="1">#REF!</definedName>
    <definedName name="BOD3C6335D1FD34F8B8C6DFE16938F85A1" hidden="1">#REF!</definedName>
    <definedName name="BOD3C8E760EBF4481FA1151651A2CE45F5" localSheetId="12" hidden="1">#REF!</definedName>
    <definedName name="BOD3C8E760EBF4481FA1151651A2CE45F5" hidden="1">#REF!</definedName>
    <definedName name="BOD3CF0471BBA140C293A38AE7B62C4035" localSheetId="12" hidden="1">#REF!</definedName>
    <definedName name="BOD3CF0471BBA140C293A38AE7B62C4035" hidden="1">#REF!</definedName>
    <definedName name="BOD3D164D82A744D349944A2A4C12AC6C2" localSheetId="12" hidden="1">#REF!</definedName>
    <definedName name="BOD3D164D82A744D349944A2A4C12AC6C2" hidden="1">#REF!</definedName>
    <definedName name="BOD3D705DAB5324AE6A0460FD1B8021FD2" localSheetId="12" hidden="1">#REF!</definedName>
    <definedName name="BOD3D705DAB5324AE6A0460FD1B8021FD2" hidden="1">#REF!</definedName>
    <definedName name="BOD3E1F51E40214CA9BA586B3CCF2553E6" hidden="1">#REF!</definedName>
    <definedName name="BOD404D5F4D6104339BA3ACB5CB4FD091A" localSheetId="12" hidden="1">#REF!</definedName>
    <definedName name="BOD404D5F4D6104339BA3ACB5CB4FD091A" hidden="1">#REF!</definedName>
    <definedName name="BOD40A44E9E5CC4E3693AE1D015F4948F7" hidden="1">#REF!</definedName>
    <definedName name="BOD4231139BE32440691C524A5AC6B51CB" hidden="1">#REF!</definedName>
    <definedName name="BOD44B51F9CAEC44EB8A89ACAF1AC743EC" hidden="1">#REF!</definedName>
    <definedName name="BOD4711DE6256742A694ECBB7691ACD7FC" hidden="1">#REF!</definedName>
    <definedName name="BOD475444D2F7646A1932BB6C5A1117279" localSheetId="12" hidden="1">#REF!</definedName>
    <definedName name="BOD475444D2F7646A1932BB6C5A1117279" hidden="1">#REF!</definedName>
    <definedName name="BOD4793859B0B7457FB6A827C920A2CA47" hidden="1">#REF!</definedName>
    <definedName name="BOD47D934DAF094CEBA5E9CFC2F97A3DDA" hidden="1">#REF!</definedName>
    <definedName name="BOD484ECF67C214C179402F1A9DB88B556" localSheetId="12" hidden="1">#REF!</definedName>
    <definedName name="BOD484ECF67C214C179402F1A9DB88B556" hidden="1">#REF!</definedName>
    <definedName name="BOD49D864EF37940C2BBE06C10AD0855BA" hidden="1">#REF!</definedName>
    <definedName name="BOD4B7420058AA4F979C0B8C00C68EF00A" hidden="1">#REF!</definedName>
    <definedName name="BOD4B8AEC8EB9B455EBC82ADE84BFE1969" localSheetId="12" hidden="1">#REF!</definedName>
    <definedName name="BOD4B8AEC8EB9B455EBC82ADE84BFE1969" hidden="1">#REF!</definedName>
    <definedName name="BOD4BD4EA80BB64B69A4F0C30D912FAB30" hidden="1">#REF!</definedName>
    <definedName name="BOD4C2216847B647D8B4D3A0954B6CB148" localSheetId="12" hidden="1">#REF!</definedName>
    <definedName name="BOD4C2216847B647D8B4D3A0954B6CB148" hidden="1">#REF!</definedName>
    <definedName name="BOD4C74FD8D1C64510899C02AFBA21037D" localSheetId="12" hidden="1">#REF!</definedName>
    <definedName name="BOD4C74FD8D1C64510899C02AFBA21037D" hidden="1">#REF!</definedName>
    <definedName name="BOD4CE7227FF3D4303904247EEDE03DD8F" hidden="1">#REF!</definedName>
    <definedName name="BOD4CEEF9498C248E9983A09680CE09C62" hidden="1">#REF!</definedName>
    <definedName name="BOD4D26CA1C52F43BDBE4F64A3B560F6ED" localSheetId="12" hidden="1">#REF!</definedName>
    <definedName name="BOD4D26CA1C52F43BDBE4F64A3B560F6ED" hidden="1">#REF!</definedName>
    <definedName name="BOD4D6DC950453479987BD158BA0C1813A" hidden="1">#REF!</definedName>
    <definedName name="BOD4DCCA0A12ED4D94A14E69FDE2AC9819" hidden="1">#REF!</definedName>
    <definedName name="BOD4F0099CA2E5413C90FDBEAE610F6613" localSheetId="12" hidden="1">#REF!</definedName>
    <definedName name="BOD4F0099CA2E5413C90FDBEAE610F6613" hidden="1">#REF!</definedName>
    <definedName name="BOD4F78C2E32CE40AEB95B29DBD0B9E6A8" hidden="1">#REF!</definedName>
    <definedName name="BOD5055A451CD64068A909C853CCD5C767" hidden="1">#REF!</definedName>
    <definedName name="BOD56983E5837D4255991E6CB791DEA783" localSheetId="0" hidden="1">#REF!</definedName>
    <definedName name="BOD56983E5837D4255991E6CB791DEA783" localSheetId="1" hidden="1">#REF!</definedName>
    <definedName name="BOD56983E5837D4255991E6CB791DEA783" localSheetId="12" hidden="1">#REF!</definedName>
    <definedName name="BOD56983E5837D4255991E6CB791DEA783" hidden="1">#REF!</definedName>
    <definedName name="BOD57573FE855B4090AFC8679A2693A5D5" hidden="1">#REF!</definedName>
    <definedName name="BOD589C64A18FB4E39808CD1A9801D9FF1" localSheetId="0" hidden="1">#REF!</definedName>
    <definedName name="BOD589C64A18FB4E39808CD1A9801D9FF1" localSheetId="1" hidden="1">#REF!</definedName>
    <definedName name="BOD589C64A18FB4E39808CD1A9801D9FF1" localSheetId="12" hidden="1">#REF!</definedName>
    <definedName name="BOD589C64A18FB4E39808CD1A9801D9FF1" hidden="1">#REF!</definedName>
    <definedName name="BOD5A1654692584EBD9A4C27B60244E347" localSheetId="0" hidden="1">#REF!</definedName>
    <definedName name="BOD5A1654692584EBD9A4C27B60244E347" localSheetId="1" hidden="1">#REF!</definedName>
    <definedName name="BOD5A1654692584EBD9A4C27B60244E347" localSheetId="12" hidden="1">#REF!</definedName>
    <definedName name="BOD5A1654692584EBD9A4C27B60244E347" hidden="1">#REF!</definedName>
    <definedName name="BOD5A4F4265C1649699029070BA7454D38" hidden="1">#REF!</definedName>
    <definedName name="BOD5AC6DCB5AFB4CAB92836B1090B745A2" localSheetId="12" hidden="1">#REF!</definedName>
    <definedName name="BOD5AC6DCB5AFB4CAB92836B1090B745A2" hidden="1">#REF!</definedName>
    <definedName name="BOD5B944D7D611407DBE1C2E9AD4B12423" localSheetId="12" hidden="1">#REF!</definedName>
    <definedName name="BOD5B944D7D611407DBE1C2E9AD4B12423" hidden="1">#REF!</definedName>
    <definedName name="BOD5BA562CEF6B4E8593C7650256496875" localSheetId="12" hidden="1">#REF!</definedName>
    <definedName name="BOD5BA562CEF6B4E8593C7650256496875" hidden="1">#REF!</definedName>
    <definedName name="BOD5BF9DDC39094DD28213EEF6FFA7EF1F" hidden="1">#REF!</definedName>
    <definedName name="BOD5C7B98DA0E641D4B6429D65F168544B" hidden="1">#REF!</definedName>
    <definedName name="BOD5DC52A04ED0433ABB69292AD8520C02" hidden="1">#REF!</definedName>
    <definedName name="BOD5ECDEB795404D34B355340D0C1BD6ED" hidden="1">#REF!</definedName>
    <definedName name="BOD5F38165B4F64CCEAE1233F99E1C1D10" localSheetId="12" hidden="1">#REF!</definedName>
    <definedName name="BOD5F38165B4F64CCEAE1233F99E1C1D10" hidden="1">#REF!</definedName>
    <definedName name="BOD5FBDB6792ED490294B58B91280CB793" localSheetId="12" hidden="1">#REF!</definedName>
    <definedName name="BOD5FBDB6792ED490294B58B91280CB793" hidden="1">#REF!</definedName>
    <definedName name="BOD6000BBE6ADA4F37B41FCA2EA4794054" localSheetId="12" hidden="1">#REF!</definedName>
    <definedName name="BOD6000BBE6ADA4F37B41FCA2EA4794054" hidden="1">#REF!</definedName>
    <definedName name="BOD60071B25C744E1C9E65631330830418" hidden="1">#REF!</definedName>
    <definedName name="BOD6020AB232644F01B1734FF23D753A12" hidden="1">#REF!</definedName>
    <definedName name="BOD60711644F20496292DAB17C2A10CD22" hidden="1">#REF!</definedName>
    <definedName name="BOD6091EBE9E4D4E7088A85736BE77FBC4" localSheetId="12" hidden="1">#REF!</definedName>
    <definedName name="BOD6091EBE9E4D4E7088A85736BE77FBC4" hidden="1">#REF!</definedName>
    <definedName name="BOD6093DB2F42544739F3F0BC6B185776E" localSheetId="12" hidden="1">#REF!</definedName>
    <definedName name="BOD6093DB2F42544739F3F0BC6B185776E" hidden="1">#REF!</definedName>
    <definedName name="BOD616EB6B252A485DB2E914540E19A79E" localSheetId="12" hidden="1">#REF!</definedName>
    <definedName name="BOD616EB6B252A485DB2E914540E19A79E" hidden="1">#REF!</definedName>
    <definedName name="BOD666E0EA748C4906A50FDE186DC7A343" localSheetId="12" hidden="1">#REF!</definedName>
    <definedName name="BOD666E0EA748C4906A50FDE186DC7A343" hidden="1">#REF!</definedName>
    <definedName name="BOD66ADEE373754C2FAE5666D1DDC249C0" hidden="1">#REF!</definedName>
    <definedName name="BOD689611FA42248308D3AEC62500BF17E" localSheetId="12" hidden="1">#REF!</definedName>
    <definedName name="BOD689611FA42248308D3AEC62500BF17E" hidden="1">#REF!</definedName>
    <definedName name="BOD6ACA46E696C48099B7105C274041B40" hidden="1">#REF!</definedName>
    <definedName name="BOD6C2AF20BFCC436F8212AE446F7FBF3F" localSheetId="12" hidden="1">#REF!</definedName>
    <definedName name="BOD6C2AF20BFCC436F8212AE446F7FBF3F" hidden="1">#REF!</definedName>
    <definedName name="BOD6C7698113FD4935A5A3EABBC34BA462" hidden="1">#REF!</definedName>
    <definedName name="BOD6F75FC25E2D470E8DEA7A2C735F8787" localSheetId="12" hidden="1">#REF!</definedName>
    <definedName name="BOD6F75FC25E2D470E8DEA7A2C735F8787" hidden="1">#REF!</definedName>
    <definedName name="BOD7117E6358C242E3A1E99B0A14C7E296" localSheetId="12" hidden="1">#REF!</definedName>
    <definedName name="BOD7117E6358C242E3A1E99B0A14C7E296" hidden="1">#REF!</definedName>
    <definedName name="BOD7194385889F4AA5832169115F3ABE5C" hidden="1">#REF!</definedName>
    <definedName name="BOD7196686218346498FCA8AB0A8D5405D" hidden="1">#REF!</definedName>
    <definedName name="BOD7359D4D72344971A55B6DE10166EC3A" localSheetId="12" hidden="1">#REF!</definedName>
    <definedName name="BOD7359D4D72344971A55B6DE10166EC3A" hidden="1">#REF!</definedName>
    <definedName name="BOD745217FC9384622A8C168310D120ED2" hidden="1">#REF!</definedName>
    <definedName name="BOD74816BF53604C1A8EBE7794E78C6157" localSheetId="12" hidden="1">#REF!</definedName>
    <definedName name="BOD74816BF53604C1A8EBE7794E78C6157" hidden="1">#REF!</definedName>
    <definedName name="BOD7586665A8C34212B753B89334948FA3" hidden="1">#REF!</definedName>
    <definedName name="BOD75E9FD91EEB4991967840667D14ADE1" localSheetId="12" hidden="1">#REF!</definedName>
    <definedName name="BOD75E9FD91EEB4991967840667D14ADE1" hidden="1">#REF!</definedName>
    <definedName name="BOD7619C4CBE234EA9ACB18176025ACAF4" localSheetId="12" hidden="1">#REF!</definedName>
    <definedName name="BOD7619C4CBE234EA9ACB18176025ACAF4" hidden="1">#REF!</definedName>
    <definedName name="BOD76BF873E80B46C185A9B2BC59BE204A" hidden="1">#REF!</definedName>
    <definedName name="BOD76C4C62ED6349BA82C6E762885F9C42" localSheetId="12" hidden="1">#REF!</definedName>
    <definedName name="BOD76C4C62ED6349BA82C6E762885F9C42" hidden="1">#REF!</definedName>
    <definedName name="BOD7827679259E487A82EFBD97FB249CE4" localSheetId="12" hidden="1">#REF!</definedName>
    <definedName name="BOD7827679259E487A82EFBD97FB249CE4" hidden="1">#REF!</definedName>
    <definedName name="BOD78580AFD3EB40F0961C65CA7CA45022" hidden="1">#REF!</definedName>
    <definedName name="BOD789790B96514DC59042719B5805E3D6" localSheetId="12" hidden="1">#REF!</definedName>
    <definedName name="BOD789790B96514DC59042719B5805E3D6" hidden="1">#REF!</definedName>
    <definedName name="BOD78D0FCDEF9745FCBAAA5BFB79E12511" hidden="1">#REF!</definedName>
    <definedName name="BOD7933E219BAA477986EEC38701E45AC5" hidden="1">#REF!</definedName>
    <definedName name="BOD79BB154A4C94C8DAA4055CD3C3942B9" hidden="1">#REF!</definedName>
    <definedName name="BOD7A20F011DC3496F8EABD9053412155F" localSheetId="0" hidden="1">#REF!</definedName>
    <definedName name="BOD7A20F011DC3496F8EABD9053412155F" localSheetId="1" hidden="1">#REF!</definedName>
    <definedName name="BOD7A20F011DC3496F8EABD9053412155F" localSheetId="12" hidden="1">#REF!</definedName>
    <definedName name="BOD7A20F011DC3496F8EABD9053412155F" hidden="1">#REF!</definedName>
    <definedName name="BOD7AFEA3A122B4538910DFD018D3BE33D" hidden="1">#REF!</definedName>
    <definedName name="BOD7B36FA1093347AF921EC7DB87118C4F" hidden="1">#REF!</definedName>
    <definedName name="BOD7B64D0A79904E5DB0613D63A8246F45" hidden="1">#REF!</definedName>
    <definedName name="BOD7B89932E1BE40CEBA0F84C41A299960" hidden="1">#REF!</definedName>
    <definedName name="BOD7C772C9C2CF43C391523BECE58602D5" hidden="1">#REF!</definedName>
    <definedName name="BOD7CA487090DF4C4EBD65FE35935F4905" hidden="1">#REF!</definedName>
    <definedName name="BOD7CF765C287649F89DE2903BE507C970" hidden="1">#REF!</definedName>
    <definedName name="BOD7D258278B4E4E4AA509D9197261A0B6" localSheetId="0" hidden="1">#REF!</definedName>
    <definedName name="BOD7D258278B4E4E4AA509D9197261A0B6" localSheetId="1" hidden="1">#REF!</definedName>
    <definedName name="BOD7D258278B4E4E4AA509D9197261A0B6" localSheetId="12" hidden="1">#REF!</definedName>
    <definedName name="BOD7D258278B4E4E4AA509D9197261A0B6" hidden="1">#REF!</definedName>
    <definedName name="BOD7D4711B87494F72B9462DABAD2DC16A" localSheetId="0" hidden="1">#REF!</definedName>
    <definedName name="BOD7D4711B87494F72B9462DABAD2DC16A" localSheetId="1" hidden="1">#REF!</definedName>
    <definedName name="BOD7D4711B87494F72B9462DABAD2DC16A" localSheetId="12" hidden="1">#REF!</definedName>
    <definedName name="BOD7D4711B87494F72B9462DABAD2DC16A" hidden="1">#REF!</definedName>
    <definedName name="BOD7D61BB333884A59A2C1D33A88CD9F47" localSheetId="12" hidden="1">#REF!</definedName>
    <definedName name="BOD7D61BB333884A59A2C1D33A88CD9F47" hidden="1">#REF!</definedName>
    <definedName name="BOD7DA78831B7D48AE8E9730BE01D093B4" localSheetId="12" hidden="1">#REF!</definedName>
    <definedName name="BOD7DA78831B7D48AE8E9730BE01D093B4" hidden="1">#REF!</definedName>
    <definedName name="BOD7EEE9F941AB4C77878AEC64AB6C2613" hidden="1">#REF!</definedName>
    <definedName name="BOD81ED292189C47DEA6970AAA79A5892D" hidden="1">#REF!</definedName>
    <definedName name="BOD829974450B945C5A22B9631131E3E46" localSheetId="12" hidden="1">#REF!</definedName>
    <definedName name="BOD829974450B945C5A22B9631131E3E46" hidden="1">#REF!</definedName>
    <definedName name="BOD850650076FB4BE9871891647862E226" localSheetId="0" hidden="1">#REF!</definedName>
    <definedName name="BOD850650076FB4BE9871891647862E226" localSheetId="1" hidden="1">#REF!</definedName>
    <definedName name="BOD850650076FB4BE9871891647862E226" localSheetId="12" hidden="1">#REF!</definedName>
    <definedName name="BOD850650076FB4BE9871891647862E226" hidden="1">#REF!</definedName>
    <definedName name="BOD854837A39AD429A8903E340E077C23B" hidden="1">#REF!</definedName>
    <definedName name="BOD86240FF503D4482871F210F78E6EAF1" localSheetId="12" hidden="1">#REF!</definedName>
    <definedName name="BOD86240FF503D4482871F210F78E6EAF1" hidden="1">#REF!</definedName>
    <definedName name="BOD8667399EA71405F87B99EFA114442CA" localSheetId="0" hidden="1">#REF!</definedName>
    <definedName name="BOD8667399EA71405F87B99EFA114442CA" localSheetId="1" hidden="1">#REF!</definedName>
    <definedName name="BOD8667399EA71405F87B99EFA114442CA" localSheetId="12" hidden="1">#REF!</definedName>
    <definedName name="BOD8667399EA71405F87B99EFA114442CA" hidden="1">#REF!</definedName>
    <definedName name="BOD874E9B7452B43E3896CE7DCCA6B8098" localSheetId="0" hidden="1">#REF!</definedName>
    <definedName name="BOD874E9B7452B43E3896CE7DCCA6B8098" localSheetId="1" hidden="1">#REF!</definedName>
    <definedName name="BOD874E9B7452B43E3896CE7DCCA6B8098" localSheetId="12" hidden="1">#REF!</definedName>
    <definedName name="BOD874E9B7452B43E3896CE7DCCA6B8098" hidden="1">#REF!</definedName>
    <definedName name="BOD87AF798F4114AAE832DA72E182DC955" localSheetId="0" hidden="1">#REF!</definedName>
    <definedName name="BOD87AF798F4114AAE832DA72E182DC955" localSheetId="1" hidden="1">#REF!</definedName>
    <definedName name="BOD87AF798F4114AAE832DA72E182DC955" localSheetId="12" hidden="1">#REF!</definedName>
    <definedName name="BOD87AF798F4114AAE832DA72E182DC955" hidden="1">#REF!</definedName>
    <definedName name="BOD87DFC9C06C0415F9A038368D154EF22" hidden="1">#REF!</definedName>
    <definedName name="BOD8824FBBCC4043BFA09064A8590BCB4C" hidden="1">#REF!</definedName>
    <definedName name="BOD89421961BB04B30A18D09156E068BB7" localSheetId="12" hidden="1">#REF!</definedName>
    <definedName name="BOD89421961BB04B30A18D09156E068BB7" hidden="1">#REF!</definedName>
    <definedName name="BOD8AF3276631E4F4EA12C8BE0583BC6A0" hidden="1">#REF!</definedName>
    <definedName name="BOD8C36005E5704ACBBF8998526F689178" hidden="1">#REF!</definedName>
    <definedName name="BOD8CA7DA232CE4CEA906568DC4EAB285D" hidden="1">#REF!</definedName>
    <definedName name="BOD8D7DCA760A14AAA9E6D993CA3E63755" hidden="1">#REF!</definedName>
    <definedName name="BOD8E842838F524D1EA55E8AE43E2BDE14" hidden="1">#REF!</definedName>
    <definedName name="BOD8EB2254C9FA416E8485C656FECB85AF" hidden="1">#REF!</definedName>
    <definedName name="BOD8F132C61D834425A5AB58E021D51B78" localSheetId="12" hidden="1">#REF!</definedName>
    <definedName name="BOD8F132C61D834425A5AB58E021D51B78" hidden="1">#REF!</definedName>
    <definedName name="BOD8F992839054469DB4A9E17508EDD4F2" hidden="1">#REF!</definedName>
    <definedName name="BOD9075F94CA5E4DF49026448EF16C6BC2" localSheetId="12" hidden="1">#REF!</definedName>
    <definedName name="BOD9075F94CA5E4DF49026448EF16C6BC2" hidden="1">#REF!</definedName>
    <definedName name="BOD914C8C08C4E474391CF11AAA9240A0D" hidden="1">#REF!</definedName>
    <definedName name="BOD932BB85A2EA4DE7821393AA49C1C395" localSheetId="12" hidden="1">#REF!</definedName>
    <definedName name="BOD932BB85A2EA4DE7821393AA49C1C395" hidden="1">#REF!</definedName>
    <definedName name="BOD943A115A65C44929A9117010923227D" localSheetId="12" hidden="1">#REF!</definedName>
    <definedName name="BOD943A115A65C44929A9117010923227D" hidden="1">#REF!</definedName>
    <definedName name="BOD9559A9C37E4433E9A2515161293F207" localSheetId="0" hidden="1">#REF!</definedName>
    <definedName name="BOD9559A9C37E4433E9A2515161293F207" localSheetId="1" hidden="1">#REF!</definedName>
    <definedName name="BOD9559A9C37E4433E9A2515161293F207" localSheetId="12" hidden="1">#REF!</definedName>
    <definedName name="BOD9559A9C37E4433E9A2515161293F207" hidden="1">#REF!</definedName>
    <definedName name="BOD95A4F3C7E5643819BB2404D8D3C844B" localSheetId="0" hidden="1">#REF!</definedName>
    <definedName name="BOD95A4F3C7E5643819BB2404D8D3C844B" localSheetId="1" hidden="1">#REF!</definedName>
    <definedName name="BOD95A4F3C7E5643819BB2404D8D3C844B" localSheetId="12" hidden="1">#REF!</definedName>
    <definedName name="BOD95A4F3C7E5643819BB2404D8D3C844B" hidden="1">#REF!</definedName>
    <definedName name="BOD96324D7AA0D403DA0608422F8714591" localSheetId="0" hidden="1">#REF!</definedName>
    <definedName name="BOD96324D7AA0D403DA0608422F8714591" localSheetId="1" hidden="1">#REF!</definedName>
    <definedName name="BOD96324D7AA0D403DA0608422F8714591" localSheetId="12" hidden="1">#REF!</definedName>
    <definedName name="BOD96324D7AA0D403DA0608422F8714591" hidden="1">#REF!</definedName>
    <definedName name="BOD965C71921F547F4919C4260E8AFEA1C" hidden="1">#REF!</definedName>
    <definedName name="BOD96AF82529F54504A665EA4AEF6C316F" localSheetId="12" hidden="1">#REF!</definedName>
    <definedName name="BOD96AF82529F54504A665EA4AEF6C316F" hidden="1">#REF!</definedName>
    <definedName name="BOD96E3FB0F08B4BA793D580A9BB11918A" localSheetId="12" hidden="1">#REF!</definedName>
    <definedName name="BOD96E3FB0F08B4BA793D580A9BB11918A" hidden="1">#REF!</definedName>
    <definedName name="BOD97A7A863D5C44C092790535B5B97C77" hidden="1">#REF!</definedName>
    <definedName name="BOD981E82152094511911FD1D2869AA239" hidden="1">#REF!</definedName>
    <definedName name="BOD985D8DFEF844A22A4066793823C10D6" localSheetId="12" hidden="1">#REF!</definedName>
    <definedName name="BOD985D8DFEF844A22A4066793823C10D6" hidden="1">#REF!</definedName>
    <definedName name="BOD99A1BF81C5B41C8AE446A73B518337B" localSheetId="12" hidden="1">#REF!</definedName>
    <definedName name="BOD99A1BF81C5B41C8AE446A73B518337B" hidden="1">#REF!</definedName>
    <definedName name="BOD99BCDC70C184DDFAF6D60D7C6E5517B" localSheetId="12" hidden="1">#REF!</definedName>
    <definedName name="BOD99BCDC70C184DDFAF6D60D7C6E5517B" hidden="1">#REF!</definedName>
    <definedName name="BOD9A42C58406D4E608CC8FCBA4AFB85CF" localSheetId="12" hidden="1">#REF!</definedName>
    <definedName name="BOD9A42C58406D4E608CC8FCBA4AFB85CF" hidden="1">#REF!</definedName>
    <definedName name="BOD9B23D74A48F48E8851F1C2BFD33ED70" hidden="1">#REF!</definedName>
    <definedName name="BOD9CBE21A389F433C9F848ACC7773ED42" hidden="1">#REF!</definedName>
    <definedName name="BOD9DB9BF2A0EA40BF9A03C2B390F2B062" hidden="1">#REF!</definedName>
    <definedName name="BOD9EA03238BFE408BB92D91C3BF5D8E41" hidden="1">#REF!</definedName>
    <definedName name="BOD9F39022658945498ED7C00DDC18DBD4" hidden="1">#REF!</definedName>
    <definedName name="BODA1470E097EA42CBBCAAA3699B4E750C" hidden="1">#REF!</definedName>
    <definedName name="BODA1B90113A6C40CA9E096765DDAA5869" hidden="1">#REF!</definedName>
    <definedName name="BODA338A674B3C4E438385E224DC5CBA6E" hidden="1">#REF!</definedName>
    <definedName name="BODA375714EEA345AB87E9DFF80B6A4F21" localSheetId="12" hidden="1">#REF!</definedName>
    <definedName name="BODA375714EEA345AB87E9DFF80B6A4F21" hidden="1">#REF!</definedName>
    <definedName name="BODA43B8E6CC44409AB32EDA5EC1C2D534" localSheetId="12" hidden="1">#REF!</definedName>
    <definedName name="BODA43B8E6CC44409AB32EDA5EC1C2D534" hidden="1">#REF!</definedName>
    <definedName name="BODA4831D6E47C4B77A7ABF48A042405A8" hidden="1">#REF!</definedName>
    <definedName name="BODA4BB33FF9E64FF5820E7F9B0AA4D353" localSheetId="12" hidden="1">#REF!</definedName>
    <definedName name="BODA4BB33FF9E64FF5820E7F9B0AA4D353" hidden="1">#REF!</definedName>
    <definedName name="BODA59F1709B4845B3B26BD0C5FF1FA0AB" hidden="1">#REF!</definedName>
    <definedName name="BODA5A40D6E6F14474A347255EB2CE0830" localSheetId="12" hidden="1">#REF!</definedName>
    <definedName name="BODA5A40D6E6F14474A347255EB2CE0830" hidden="1">#REF!</definedName>
    <definedName name="BODA7B6ECB5BD9411FA5F149FBD6A417D8" localSheetId="12" hidden="1">#REF!</definedName>
    <definedName name="BODA7B6ECB5BD9411FA5F149FBD6A417D8" hidden="1">#REF!</definedName>
    <definedName name="BODA96815803994119B481057BFF9E1AFA" localSheetId="12" hidden="1">#REF!</definedName>
    <definedName name="BODA96815803994119B481057BFF9E1AFA" hidden="1">#REF!</definedName>
    <definedName name="BODA9867BC01F9479E9FC7C63A4381A0F7" hidden="1">#REF!</definedName>
    <definedName name="BODA9AD64DEA334B8DB8670E7F631989B9" hidden="1">#REF!</definedName>
    <definedName name="BODABDCE3D8B174C999B17A4BE22A0EF20" hidden="1">#REF!</definedName>
    <definedName name="BODADA2F4581F642CE9110CA83D2F68CC5" localSheetId="0" hidden="1">#REF!</definedName>
    <definedName name="BODADA2F4581F642CE9110CA83D2F68CC5" localSheetId="1" hidden="1">#REF!</definedName>
    <definedName name="BODADA2F4581F642CE9110CA83D2F68CC5" localSheetId="12" hidden="1">#REF!</definedName>
    <definedName name="BODADA2F4581F642CE9110CA83D2F68CC5" hidden="1">#REF!</definedName>
    <definedName name="BODAFB0CAB609E4CA39F3FD602BDFDC0D2" hidden="1">#REF!</definedName>
    <definedName name="BODAFE33F3F0F24DF68180B0C5FACF094E" localSheetId="0" hidden="1">#REF!</definedName>
    <definedName name="BODAFE33F3F0F24DF68180B0C5FACF094E" localSheetId="1" hidden="1">#REF!</definedName>
    <definedName name="BODAFE33F3F0F24DF68180B0C5FACF094E" localSheetId="12" hidden="1">#REF!</definedName>
    <definedName name="BODAFE33F3F0F24DF68180B0C5FACF094E" hidden="1">#REF!</definedName>
    <definedName name="BODAFE438D2A524D94896C2A23B0EBD390" localSheetId="0" hidden="1">#REF!</definedName>
    <definedName name="BODAFE438D2A524D94896C2A23B0EBD390" localSheetId="1" hidden="1">#REF!</definedName>
    <definedName name="BODAFE438D2A524D94896C2A23B0EBD390" localSheetId="12" hidden="1">#REF!</definedName>
    <definedName name="BODAFE438D2A524D94896C2A23B0EBD390" hidden="1">#REF!</definedName>
    <definedName name="BODB0C9EA7F9E84CCB8A6DC486429D1E29" hidden="1">#REF!</definedName>
    <definedName name="BODB0E20DA4E824027B6AECDF2DE233B08" hidden="1">#REF!</definedName>
    <definedName name="BODB16C94A8F7340149C596D2DA07B926A" hidden="1">#REF!</definedName>
    <definedName name="BODB3669F697EC45B796BA3501D9BC63ED" hidden="1">#REF!</definedName>
    <definedName name="BODB51402C13E54FD9ACD87EBAAB07CBAD" localSheetId="12" hidden="1">#REF!</definedName>
    <definedName name="BODB51402C13E54FD9ACD87EBAAB07CBAD" hidden="1">#REF!</definedName>
    <definedName name="BODB51BE5B571349E385E6FEA6C989AC6C" hidden="1">#REF!</definedName>
    <definedName name="BODB66DCDDEF424B2E888590D7B8A75B7A" hidden="1">#REF!</definedName>
    <definedName name="BODB6D0286CAFA43D0B1FF4F03C3CCED95" localSheetId="12" hidden="1">#REF!</definedName>
    <definedName name="BODB6D0286CAFA43D0B1FF4F03C3CCED95" hidden="1">#REF!</definedName>
    <definedName name="BODB8D1BF6E5DA4A67AC16C08B05DABAF3" localSheetId="12" hidden="1">#REF!</definedName>
    <definedName name="BODB8D1BF6E5DA4A67AC16C08B05DABAF3" hidden="1">#REF!</definedName>
    <definedName name="BODBA61B9A973B4DBF80DAFFCFA52A46F7" localSheetId="12" hidden="1">#REF!</definedName>
    <definedName name="BODBA61B9A973B4DBF80DAFFCFA52A46F7" hidden="1">#REF!</definedName>
    <definedName name="BODBADA1B9C8BF4CA9838067C8B1B26328" hidden="1">#REF!</definedName>
    <definedName name="BODBC3E114B6BA433B95744F76179805E1" localSheetId="12" hidden="1">#REF!</definedName>
    <definedName name="BODBC3E114B6BA433B95744F76179805E1" hidden="1">#REF!</definedName>
    <definedName name="BODBD351D67E7342638656268F62E3FEAD" localSheetId="12" hidden="1">#REF!</definedName>
    <definedName name="BODBD351D67E7342638656268F62E3FEAD" hidden="1">#REF!</definedName>
    <definedName name="BODC0816D7CED344118C5EB0DBFEA5F8D1" hidden="1">#REF!</definedName>
    <definedName name="BODC0BEA6CBAE44FEB818CC99C8EE7BEB5" hidden="1">#REF!</definedName>
    <definedName name="BODC11A036287544A692FB3B0A95501128" hidden="1">#REF!</definedName>
    <definedName name="BODC12D5C9AE1345F38FFB7CC8A3BE043C" localSheetId="12" hidden="1">#REF!</definedName>
    <definedName name="BODC12D5C9AE1345F38FFB7CC8A3BE043C" hidden="1">#REF!</definedName>
    <definedName name="BODC220663FBB74F02974446BA3646197F" hidden="1">#REF!</definedName>
    <definedName name="BODC2F0323AD924436ABFB4D23525B29AF" localSheetId="12" hidden="1">#REF!</definedName>
    <definedName name="BODC2F0323AD924436ABFB4D23525B29AF" hidden="1">#REF!</definedName>
    <definedName name="BODC3184633E8742FBA3167884FC5BCEE0" hidden="1">#REF!</definedName>
    <definedName name="BODC342A3652B944F09E1FCD60DF1F133D" localSheetId="12" hidden="1">#REF!</definedName>
    <definedName name="BODC342A3652B944F09E1FCD60DF1F133D" hidden="1">#REF!</definedName>
    <definedName name="BODC35D2D9197948F5B41EF4D2CE5E8576" localSheetId="0" hidden="1">#REF!</definedName>
    <definedName name="BODC35D2D9197948F5B41EF4D2CE5E8576" localSheetId="1" hidden="1">#REF!</definedName>
    <definedName name="BODC35D2D9197948F5B41EF4D2CE5E8576" localSheetId="12" hidden="1">#REF!</definedName>
    <definedName name="BODC35D2D9197948F5B41EF4D2CE5E8576" hidden="1">#REF!</definedName>
    <definedName name="BODC41F515A6854C65B7381E561B739377" hidden="1">#REF!</definedName>
    <definedName name="BODC43C42893F5471992092AACDD77C08F" localSheetId="0" hidden="1">#REF!</definedName>
    <definedName name="BODC43C42893F5471992092AACDD77C08F" localSheetId="1" hidden="1">#REF!</definedName>
    <definedName name="BODC43C42893F5471992092AACDD77C08F" localSheetId="12" hidden="1">#REF!</definedName>
    <definedName name="BODC43C42893F5471992092AACDD77C08F" hidden="1">#REF!</definedName>
    <definedName name="BODC4D145DB1F54CE999BD1B07C1604457" localSheetId="0" hidden="1">#REF!</definedName>
    <definedName name="BODC4D145DB1F54CE999BD1B07C1604457" localSheetId="1" hidden="1">#REF!</definedName>
    <definedName name="BODC4D145DB1F54CE999BD1B07C1604457" localSheetId="12" hidden="1">#REF!</definedName>
    <definedName name="BODC4D145DB1F54CE999BD1B07C1604457" hidden="1">#REF!</definedName>
    <definedName name="BODC633285E9B14312ADEEA39AE824C381" hidden="1">#REF!</definedName>
    <definedName name="BODC9A5120A3E54974884C1E0966270E1D" hidden="1">#REF!</definedName>
    <definedName name="BODC9CDFBF83FD4A15A56843AC021AA216" hidden="1">#REF!</definedName>
    <definedName name="BODCACB442AFF147DA8534A6D75C35399F" localSheetId="12" hidden="1">#REF!</definedName>
    <definedName name="BODCACB442AFF147DA8534A6D75C35399F" hidden="1">#REF!</definedName>
    <definedName name="BODCC0923712804C9C95BB07CA2C802707" hidden="1">#REF!</definedName>
    <definedName name="BODCC1D836ABB24B558E36AF88F3C87FBD" hidden="1">#REF!</definedName>
    <definedName name="BODCD1E36379C240E2A3A66084F6E8370B" hidden="1">#REF!</definedName>
    <definedName name="BODCDC60E0DAE14E1A87E177A39424DBBA" localSheetId="12" hidden="1">#REF!</definedName>
    <definedName name="BODCDC60E0DAE14E1A87E177A39424DBBA" hidden="1">#REF!</definedName>
    <definedName name="BODCDF74A234874FCF91D8CF3F326CCEE9" hidden="1">#REF!</definedName>
    <definedName name="BODCF121E3D58D43D6BE73F27E1CC73EE7" hidden="1">#REF!</definedName>
    <definedName name="BODCF9B3C3B64847C5B7AA49E141E8367F" localSheetId="12" hidden="1">#REF!</definedName>
    <definedName name="BODCF9B3C3B64847C5B7AA49E141E8367F" hidden="1">#REF!</definedName>
    <definedName name="BODD55D711679540EBA8B4626BAFC0C961" localSheetId="0" hidden="1">#REF!</definedName>
    <definedName name="BODD55D711679540EBA8B4626BAFC0C961" localSheetId="1" hidden="1">#REF!</definedName>
    <definedName name="BODD55D711679540EBA8B4626BAFC0C961" localSheetId="12" hidden="1">#REF!</definedName>
    <definedName name="BODD55D711679540EBA8B4626BAFC0C961" hidden="1">#REF!</definedName>
    <definedName name="BODD87356B32F3448BA7F6D80C4681836A" localSheetId="0" hidden="1">#REF!</definedName>
    <definedName name="BODD87356B32F3448BA7F6D80C4681836A" localSheetId="1" hidden="1">#REF!</definedName>
    <definedName name="BODD87356B32F3448BA7F6D80C4681836A" localSheetId="12" hidden="1">#REF!</definedName>
    <definedName name="BODD87356B32F3448BA7F6D80C4681836A" hidden="1">#REF!</definedName>
    <definedName name="BODD8BC23F37314198A145ED4FBAAB35EC" hidden="1">#REF!</definedName>
    <definedName name="BODD912D5833004681A88D2F9EF257B7C0" localSheetId="0" hidden="1">#REF!</definedName>
    <definedName name="BODD912D5833004681A88D2F9EF257B7C0" localSheetId="1" hidden="1">#REF!</definedName>
    <definedName name="BODD912D5833004681A88D2F9EF257B7C0" localSheetId="12" hidden="1">#REF!</definedName>
    <definedName name="BODD912D5833004681A88D2F9EF257B7C0" hidden="1">#REF!</definedName>
    <definedName name="BODD9480E3CACE4F268ADF8A4111607E56" localSheetId="0" hidden="1">#REF!</definedName>
    <definedName name="BODD9480E3CACE4F268ADF8A4111607E56" localSheetId="1" hidden="1">#REF!</definedName>
    <definedName name="BODD9480E3CACE4F268ADF8A4111607E56" localSheetId="12" hidden="1">#REF!</definedName>
    <definedName name="BODD9480E3CACE4F268ADF8A4111607E56" hidden="1">#REF!</definedName>
    <definedName name="BODDA82180A02945AABDD7BADBD4BB12C4" localSheetId="0" hidden="1">#REF!</definedName>
    <definedName name="BODDA82180A02945AABDD7BADBD4BB12C4" localSheetId="1" hidden="1">#REF!</definedName>
    <definedName name="BODDA82180A02945AABDD7BADBD4BB12C4" localSheetId="12" hidden="1">#REF!</definedName>
    <definedName name="BODDA82180A02945AABDD7BADBD4BB12C4" hidden="1">#REF!</definedName>
    <definedName name="BODDB1D72214CA41239764E0DECCD4DA95" hidden="1">#REF!</definedName>
    <definedName name="BODDB5253D5F32416BABF3BF7EDD155689" hidden="1">#REF!</definedName>
    <definedName name="BODDB896D7741E41A79748DDDCACAC04DF" hidden="1">#REF!</definedName>
    <definedName name="BODDC65C1306484FAD8C5B5098B18FA369" localSheetId="0" hidden="1">#REF!</definedName>
    <definedName name="BODDC65C1306484FAD8C5B5098B18FA369" localSheetId="1" hidden="1">#REF!</definedName>
    <definedName name="BODDC65C1306484FAD8C5B5098B18FA369" localSheetId="12" hidden="1">#REF!</definedName>
    <definedName name="BODDC65C1306484FAD8C5B5098B18FA369" hidden="1">#REF!</definedName>
    <definedName name="BODDDAA25E2BDE441090400F21BA5C34FD" hidden="1">#REF!</definedName>
    <definedName name="BODDE486C3BA604263A250727A6C11879D" localSheetId="0" hidden="1">#REF!</definedName>
    <definedName name="BODDE486C3BA604263A250727A6C11879D" localSheetId="1" hidden="1">#REF!</definedName>
    <definedName name="BODDE486C3BA604263A250727A6C11879D" localSheetId="12" hidden="1">#REF!</definedName>
    <definedName name="BODDE486C3BA604263A250727A6C11879D" hidden="1">#REF!</definedName>
    <definedName name="BODDED182ABDB64103A544558BCD871E84" hidden="1">#REF!</definedName>
    <definedName name="BODDEFC0D0572B4042AB60AB186BB501E7" localSheetId="0" hidden="1">#REF!</definedName>
    <definedName name="BODDEFC0D0572B4042AB60AB186BB501E7" localSheetId="1" hidden="1">#REF!</definedName>
    <definedName name="BODDEFC0D0572B4042AB60AB186BB501E7" localSheetId="12" hidden="1">#REF!</definedName>
    <definedName name="BODDEFC0D0572B4042AB60AB186BB501E7" hidden="1">#REF!</definedName>
    <definedName name="BODE2D4ACD78D44C82B08895EE5ACA0346" hidden="1">#REF!</definedName>
    <definedName name="BODE40BF5CBE26430282B79A6769A9E4EE" localSheetId="0" hidden="1">#REF!</definedName>
    <definedName name="BODE40BF5CBE26430282B79A6769A9E4EE" localSheetId="1" hidden="1">#REF!</definedName>
    <definedName name="BODE40BF5CBE26430282B79A6769A9E4EE" localSheetId="12" hidden="1">#REF!</definedName>
    <definedName name="BODE40BF5CBE26430282B79A6769A9E4EE" hidden="1">#REF!</definedName>
    <definedName name="BODE4189FC7F7448B2915AB754F15BBE48" hidden="1">#REF!</definedName>
    <definedName name="BODE5407DA8DBA4F0E8BCF3F381509E496" hidden="1">#REF!</definedName>
    <definedName name="BODE5C9656178241B9854DC0E7B7BB4C1D" localSheetId="0" hidden="1">#REF!</definedName>
    <definedName name="BODE5C9656178241B9854DC0E7B7BB4C1D" localSheetId="1" hidden="1">#REF!</definedName>
    <definedName name="BODE5C9656178241B9854DC0E7B7BB4C1D" localSheetId="12" hidden="1">#REF!</definedName>
    <definedName name="BODE5C9656178241B9854DC0E7B7BB4C1D" hidden="1">#REF!</definedName>
    <definedName name="BODE766549A64A432EB2326459544CB14C" hidden="1">#REF!</definedName>
    <definedName name="BODE768A9B2D54461F9A71EC094B8BFEA9" localSheetId="12" hidden="1">#REF!</definedName>
    <definedName name="BODE768A9B2D54461F9A71EC094B8BFEA9" hidden="1">#REF!</definedName>
    <definedName name="BODE811A6228654F54939A745212057316" localSheetId="12" hidden="1">#REF!</definedName>
    <definedName name="BODE811A6228654F54939A745212057316" hidden="1">#REF!</definedName>
    <definedName name="BODE8857979773440E91FB8184A1123FB6" hidden="1">#REF!</definedName>
    <definedName name="BODE89B1DA731A4454A01E45129D52F892" localSheetId="12" hidden="1">#REF!</definedName>
    <definedName name="BODE89B1DA731A4454A01E45129D52F892" hidden="1">#REF!</definedName>
    <definedName name="BODE9072EB3BFB4B1C92C8FCDBBE8360D7" localSheetId="12" hidden="1">#REF!</definedName>
    <definedName name="BODE9072EB3BFB4B1C92C8FCDBBE8360D7" hidden="1">#REF!</definedName>
    <definedName name="BODE90C2081AC947AAA25825A4212847DA" hidden="1">#REF!</definedName>
    <definedName name="BODEC00C0FE625435EAB16BBF3CF5423FA" localSheetId="12" hidden="1">#REF!</definedName>
    <definedName name="BODEC00C0FE625435EAB16BBF3CF5423FA" hidden="1">#REF!</definedName>
    <definedName name="BODECEBD48E9604A83A10F1F22350794BF" localSheetId="12" hidden="1">#REF!</definedName>
    <definedName name="BODECEBD48E9604A83A10F1F22350794BF" hidden="1">#REF!</definedName>
    <definedName name="BODECF7922D5794E779C6CADC7B440F3E1" localSheetId="12" hidden="1">#REF!</definedName>
    <definedName name="BODECF7922D5794E779C6CADC7B440F3E1" hidden="1">#REF!</definedName>
    <definedName name="BODEF3253214EB42739241C6059132B79D" localSheetId="12" hidden="1">#REF!</definedName>
    <definedName name="BODEF3253214EB42739241C6059132B79D" hidden="1">#REF!</definedName>
    <definedName name="BODEF855BA96974D2A810C62FD879CA905" hidden="1">#REF!</definedName>
    <definedName name="BODF01B683526347E0ACBE5A579DBFCF9C" localSheetId="12" hidden="1">#REF!</definedName>
    <definedName name="BODF01B683526347E0ACBE5A579DBFCF9C" hidden="1">#REF!</definedName>
    <definedName name="BODF073AE731E849BDACD3A7E9DA3E9CE6" localSheetId="12" hidden="1">#REF!</definedName>
    <definedName name="BODF073AE731E849BDACD3A7E9DA3E9CE6" hidden="1">#REF!</definedName>
    <definedName name="BODF094FBD134141929A57AFD3107DEBE1" localSheetId="0" hidden="1">#REF!</definedName>
    <definedName name="BODF094FBD134141929A57AFD3107DEBE1" localSheetId="1" hidden="1">#REF!</definedName>
    <definedName name="BODF094FBD134141929A57AFD3107DEBE1" localSheetId="12" hidden="1">#REF!</definedName>
    <definedName name="BODF094FBD134141929A57AFD3107DEBE1" hidden="1">#REF!</definedName>
    <definedName name="BODF0BD33E1E0443CE8483C28E0E36B7C7" localSheetId="0" hidden="1">#REF!</definedName>
    <definedName name="BODF0BD33E1E0443CE8483C28E0E36B7C7" localSheetId="1" hidden="1">#REF!</definedName>
    <definedName name="BODF0BD33E1E0443CE8483C28E0E36B7C7" localSheetId="12" hidden="1">#REF!</definedName>
    <definedName name="BODF0BD33E1E0443CE8483C28E0E36B7C7" hidden="1">#REF!</definedName>
    <definedName name="BODF41055F82FD4E13A72F24B843EA9DFC" hidden="1">#REF!</definedName>
    <definedName name="BODF5481EF0D8242338AC6A9279893495A" hidden="1">#REF!</definedName>
    <definedName name="BODF610E99470C43D38E09E70D253A0417" hidden="1">#REF!</definedName>
    <definedName name="BODF6C52BDAF784C8DA0DE36C5A3A0FAC5" hidden="1">#REF!</definedName>
    <definedName name="BODF744399BFC0430AA3F357277380EE88" localSheetId="0" hidden="1">#REF!</definedName>
    <definedName name="BODF744399BFC0430AA3F357277380EE88" localSheetId="1" hidden="1">#REF!</definedName>
    <definedName name="BODF744399BFC0430AA3F357277380EE88" localSheetId="12" hidden="1">#REF!</definedName>
    <definedName name="BODF744399BFC0430AA3F357277380EE88" hidden="1">#REF!</definedName>
    <definedName name="BODF77706ED7E34A5A900A58C6D57862BA" hidden="1">#REF!</definedName>
    <definedName name="BODF99A39BC384481FBFDC5E890C45567B" hidden="1">#REF!</definedName>
    <definedName name="BODFAFE6B7B5DD494DA46E02F336EB4451" localSheetId="12" hidden="1">#REF!</definedName>
    <definedName name="BODFAFE6B7B5DD494DA46E02F336EB4451" hidden="1">#REF!</definedName>
    <definedName name="BODFB578F516AA465893C1FE1B2B12D366" localSheetId="12" hidden="1">#REF!</definedName>
    <definedName name="BODFB578F516AA465893C1FE1B2B12D366" hidden="1">#REF!</definedName>
    <definedName name="BODFC655E5FEAA46A6AAA4DD7EBB1B6FC9" hidden="1">#REF!</definedName>
    <definedName name="BODFD955186509466399B149EBC7F41889" hidden="1">#REF!</definedName>
    <definedName name="BODFF1D75CBB984E5386ADEC2DD5294935" hidden="1">#REF!</definedName>
    <definedName name="BOE006847D0A6D4D4D8D2533E19C49D667" localSheetId="12" hidden="1">#REF!</definedName>
    <definedName name="BOE006847D0A6D4D4D8D2533E19C49D667" hidden="1">#REF!</definedName>
    <definedName name="BOE006ED9E20C3444F8CEAF6E03763551D" localSheetId="12" hidden="1">#REF!</definedName>
    <definedName name="BOE006ED9E20C3444F8CEAF6E03763551D" hidden="1">#REF!</definedName>
    <definedName name="BOE00BEC4426FF43188CE29BB96DC0F80F" hidden="1">#REF!</definedName>
    <definedName name="BOE00DA9EEAD2747C89688401F227A1B47" localSheetId="12" hidden="1">#REF!</definedName>
    <definedName name="BOE00DA9EEAD2747C89688401F227A1B47" hidden="1">#REF!</definedName>
    <definedName name="BOE017B1FDF9474AB39B4D907FFF9B93B4" localSheetId="12" hidden="1">#REF!</definedName>
    <definedName name="BOE017B1FDF9474AB39B4D907FFF9B93B4" hidden="1">#REF!</definedName>
    <definedName name="BOE01975F2337B4CF497E063FDD5307278" hidden="1">#REF!</definedName>
    <definedName name="BOE026125E78E5458981F88E04737F5FDD" localSheetId="12" hidden="1">#REF!</definedName>
    <definedName name="BOE026125E78E5458981F88E04737F5FDD" hidden="1">#REF!</definedName>
    <definedName name="BOE02614A0A19B4F258E74DD2A6B824165" hidden="1">#REF!</definedName>
    <definedName name="BOE034E323591D4D3081245B383BB615E3" localSheetId="12" hidden="1">#REF!</definedName>
    <definedName name="BOE034E323591D4D3081245B383BB615E3" hidden="1">#REF!</definedName>
    <definedName name="BOE0360C2D533540EA91E5BF1F73B1D78C" localSheetId="12" hidden="1">#REF!</definedName>
    <definedName name="BOE0360C2D533540EA91E5BF1F73B1D78C" hidden="1">#REF!</definedName>
    <definedName name="BOE03C9A76BF5645C8B3879F6DAAA6A0CC" hidden="1">#REF!</definedName>
    <definedName name="BOE04F564E56244E679008C05151265BD2" hidden="1">#REF!</definedName>
    <definedName name="BOE0576357A0FB48FFB1C2EE97C539209D" localSheetId="12" hidden="1">#REF!</definedName>
    <definedName name="BOE0576357A0FB48FFB1C2EE97C539209D" hidden="1">#REF!</definedName>
    <definedName name="BOE05AB811E6DC47F588E989213BDA0E49" localSheetId="12" hidden="1">#REF!</definedName>
    <definedName name="BOE05AB811E6DC47F588E989213BDA0E49" hidden="1">#REF!</definedName>
    <definedName name="BOE072055565B440F0B96E015B8A86281B" localSheetId="12" hidden="1">#REF!</definedName>
    <definedName name="BOE072055565B440F0B96E015B8A86281B" hidden="1">#REF!</definedName>
    <definedName name="BOE07673114B354AADB2FE0F4CF47306B1" localSheetId="12" hidden="1">#REF!</definedName>
    <definedName name="BOE07673114B354AADB2FE0F4CF47306B1" hidden="1">#REF!</definedName>
    <definedName name="BOE07C99ECF2B04F24AF66BE9134092175" localSheetId="12" hidden="1">#REF!</definedName>
    <definedName name="BOE07C99ECF2B04F24AF66BE9134092175" hidden="1">#REF!</definedName>
    <definedName name="BOE083A145E5C848BDA424776CBBBABB50" hidden="1">#REF!</definedName>
    <definedName name="BOE0A1D40228754B4C876192AB193072D1" hidden="1">#REF!</definedName>
    <definedName name="BOE0B6104F47D1419F89C67EC20A2DA044" hidden="1">#REF!</definedName>
    <definedName name="BOE0B675C6FF644F25ABE231535B04807E" localSheetId="12" hidden="1">#REF!</definedName>
    <definedName name="BOE0B675C6FF644F25ABE231535B04807E" hidden="1">#REF!</definedName>
    <definedName name="BOE0BE8FB3CBC74049B3BDC5FBC4F0515A" localSheetId="12" hidden="1">#REF!</definedName>
    <definedName name="BOE0BE8FB3CBC74049B3BDC5FBC4F0515A" hidden="1">#REF!</definedName>
    <definedName name="BOE0CD3CF6DBB3497390CB5277E7F6C8AD" hidden="1">#REF!</definedName>
    <definedName name="BOE0EF37DB9397402C85FD74674C2C8B76" hidden="1">#REF!</definedName>
    <definedName name="BOE0F80A181E3C4F628830B11216FE6E5C" localSheetId="12" hidden="1">#REF!</definedName>
    <definedName name="BOE0F80A181E3C4F628830B11216FE6E5C" hidden="1">#REF!</definedName>
    <definedName name="BOE113B46E25494F8880A260061D312852" hidden="1">#REF!</definedName>
    <definedName name="BOE11978DCD81043259E316E7A919B3956" localSheetId="12" hidden="1">#REF!</definedName>
    <definedName name="BOE11978DCD81043259E316E7A919B3956" hidden="1">#REF!</definedName>
    <definedName name="BOE12937672CEA40B2A2C0AC7904CC44AE" localSheetId="12" hidden="1">#REF!</definedName>
    <definedName name="BOE12937672CEA40B2A2C0AC7904CC44AE" hidden="1">#REF!</definedName>
    <definedName name="BOE13AB4235AC2402DAB027B3936B550B9" localSheetId="12" hidden="1">#REF!</definedName>
    <definedName name="BOE13AB4235AC2402DAB027B3936B550B9" hidden="1">#REF!</definedName>
    <definedName name="BOE1437EAD564140B7A229C91CBF6C98B1" hidden="1">#REF!</definedName>
    <definedName name="BOE153C64737424AE6B4DB32194D7FF0E2" localSheetId="12" hidden="1">#REF!</definedName>
    <definedName name="BOE153C64737424AE6B4DB32194D7FF0E2" hidden="1">#REF!</definedName>
    <definedName name="BOE17C1FE72C2E44D483586A1F2A390573" hidden="1">#REF!</definedName>
    <definedName name="BOE18C517FEAEA45E8BCA8C8C731F3D920" localSheetId="12" hidden="1">#REF!</definedName>
    <definedName name="BOE18C517FEAEA45E8BCA8C8C731F3D920" hidden="1">#REF!</definedName>
    <definedName name="BOE18EC19E8AEF402EAE2B0F9CB5CCA3AB" localSheetId="12" hidden="1">#REF!</definedName>
    <definedName name="BOE18EC19E8AEF402EAE2B0F9CB5CCA3AB" hidden="1">#REF!</definedName>
    <definedName name="BOE19089FAC16F4B8688A0492982FF446E" localSheetId="12" hidden="1">#REF!</definedName>
    <definedName name="BOE19089FAC16F4B8688A0492982FF446E" hidden="1">#REF!</definedName>
    <definedName name="BOE19447B0E1FA443EA962493A52D7BD82" hidden="1">#REF!</definedName>
    <definedName name="BOE1B8E510BC864F9295EDA0C6EFD2B924" hidden="1">#REF!</definedName>
    <definedName name="BOE1D5BDF45331474CB5BCDA5D62240B3B" localSheetId="12" hidden="1">#REF!</definedName>
    <definedName name="BOE1D5BDF45331474CB5BCDA5D62240B3B" hidden="1">#REF!</definedName>
    <definedName name="BOE1D864672D394290A795746A1DE77B08" localSheetId="12" hidden="1">#REF!</definedName>
    <definedName name="BOE1D864672D394290A795746A1DE77B08" hidden="1">#REF!</definedName>
    <definedName name="BOE1DCF35953BD4E46AB93DFAE95B5DDE6" hidden="1">#REF!</definedName>
    <definedName name="BOE1E83BBD57EF4F62BB16307A030D949D" hidden="1">#REF!</definedName>
    <definedName name="BOE2120FD099664455B8C4D55E1FF026FD" localSheetId="12" hidden="1">#REF!</definedName>
    <definedName name="BOE2120FD099664455B8C4D55E1FF026FD" hidden="1">#REF!</definedName>
    <definedName name="BOE214051AC1A748E081A158A11E4ADD05" localSheetId="12" hidden="1">#REF!</definedName>
    <definedName name="BOE214051AC1A748E081A158A11E4ADD05" hidden="1">#REF!</definedName>
    <definedName name="BOE22CD0E0569A49439417A071544CE72A" localSheetId="12" hidden="1">#REF!</definedName>
    <definedName name="BOE22CD0E0569A49439417A071544CE72A" hidden="1">#REF!</definedName>
    <definedName name="BOE25B77D6C27540E6AAA556148B083B53" localSheetId="12" hidden="1">#REF!</definedName>
    <definedName name="BOE25B77D6C27540E6AAA556148B083B53" hidden="1">#REF!</definedName>
    <definedName name="BOE25CCFBF99E04C3C9C21034E1A81C33C" hidden="1">#REF!</definedName>
    <definedName name="BOE263959986DE4AC8B573670D83DDB9EF" localSheetId="12" hidden="1">#REF!</definedName>
    <definedName name="BOE263959986DE4AC8B573670D83DDB9EF" hidden="1">#REF!</definedName>
    <definedName name="BOE28EA0D9163A45FDBB2590D2729647C9" localSheetId="12" hidden="1">#REF!</definedName>
    <definedName name="BOE28EA0D9163A45FDBB2590D2729647C9" hidden="1">#REF!</definedName>
    <definedName name="BOE2D85861CE134B2899A88CE95589BEA9" localSheetId="0" hidden="1">#REF!</definedName>
    <definedName name="BOE2D85861CE134B2899A88CE95589BEA9" localSheetId="1" hidden="1">#REF!</definedName>
    <definedName name="BOE2D85861CE134B2899A88CE95589BEA9" localSheetId="12" hidden="1">#REF!</definedName>
    <definedName name="BOE2D85861CE134B2899A88CE95589BEA9" hidden="1">#REF!</definedName>
    <definedName name="BOE2DCE93BA40342CDBF2ECCF7399B2179" hidden="1">#REF!</definedName>
    <definedName name="BOE307F88CF982433D8A5E1A5800FD2AD4" localSheetId="0" hidden="1">#REF!</definedName>
    <definedName name="BOE307F88CF982433D8A5E1A5800FD2AD4" localSheetId="1" hidden="1">#REF!</definedName>
    <definedName name="BOE307F88CF982433D8A5E1A5800FD2AD4" localSheetId="12" hidden="1">#REF!</definedName>
    <definedName name="BOE307F88CF982433D8A5E1A5800FD2AD4" hidden="1">#REF!</definedName>
    <definedName name="BOE30BF0B6F57D416BA3039619FAA9605D" hidden="1">#REF!</definedName>
    <definedName name="BOE32845D4217248B5A29BB1EF05A74B53" localSheetId="0" hidden="1">#REF!</definedName>
    <definedName name="BOE32845D4217248B5A29BB1EF05A74B53" localSheetId="1" hidden="1">#REF!</definedName>
    <definedName name="BOE32845D4217248B5A29BB1EF05A74B53" localSheetId="12" hidden="1">#REF!</definedName>
    <definedName name="BOE32845D4217248B5A29BB1EF05A74B53" hidden="1">#REF!</definedName>
    <definedName name="BOE337F40BCDB04761B6982A92D8288043" localSheetId="12" hidden="1">#REF!</definedName>
    <definedName name="BOE337F40BCDB04761B6982A92D8288043" hidden="1">#REF!</definedName>
    <definedName name="BOE347813C36D0451295D9EE70757D67B2" hidden="1">#REF!</definedName>
    <definedName name="BOE34F0954816D4BBD9169ACA9A7C37DD1" hidden="1">#REF!</definedName>
    <definedName name="BOE3552AD5E6ED416399005EF3DA64417C" hidden="1">#REF!</definedName>
    <definedName name="BOE35C1617BB404A5B831C0C937DEE30C3" hidden="1">#REF!</definedName>
    <definedName name="BOE363A80728314E40A98FDA2C6658342F" hidden="1">#REF!</definedName>
    <definedName name="BOE376496472834A1187F8B2D218F47A9C" localSheetId="12" hidden="1">#REF!</definedName>
    <definedName name="BOE376496472834A1187F8B2D218F47A9C" hidden="1">#REF!</definedName>
    <definedName name="BOE3903726787A43369D14E2CFD75168C1" localSheetId="12" hidden="1">#REF!</definedName>
    <definedName name="BOE3903726787A43369D14E2CFD75168C1" hidden="1">#REF!</definedName>
    <definedName name="BOE398E17A4D2C4403AC2E55DCE59A4DB3" localSheetId="12" hidden="1">#REF!</definedName>
    <definedName name="BOE398E17A4D2C4403AC2E55DCE59A4DB3" hidden="1">#REF!</definedName>
    <definedName name="BOE39AF0DF1C984911B29CBDF7D432692E" hidden="1">#REF!</definedName>
    <definedName name="BOE3A3B50773CB4F1396741469B50E2D6C" hidden="1">#REF!</definedName>
    <definedName name="BOE3A961B9C77F419C80AA8DBDE61BF21F" localSheetId="12" hidden="1">#REF!</definedName>
    <definedName name="BOE3A961B9C77F419C80AA8DBDE61BF21F" hidden="1">#REF!</definedName>
    <definedName name="BOE3D3C537354043529495944246227E54" localSheetId="12" hidden="1">#REF!</definedName>
    <definedName name="BOE3D3C537354043529495944246227E54" hidden="1">#REF!</definedName>
    <definedName name="BOE3EAB94B34994813A192F85F34F64788" localSheetId="12" hidden="1">#REF!</definedName>
    <definedName name="BOE3EAB94B34994813A192F85F34F64788" hidden="1">#REF!</definedName>
    <definedName name="BOE42252CC391A472EBB6BEB429AE625B1" hidden="1">#REF!</definedName>
    <definedName name="BOE43AD6076DD34055B0BF7215A02B8CB7" hidden="1">#REF!</definedName>
    <definedName name="BOE447A50A6A0445EDA278C8F6684F9F56" localSheetId="12" hidden="1">#REF!</definedName>
    <definedName name="BOE447A50A6A0445EDA278C8F6684F9F56" hidden="1">#REF!</definedName>
    <definedName name="BOE449661142474D1998C432F3D15150A8" localSheetId="12" hidden="1">#REF!</definedName>
    <definedName name="BOE449661142474D1998C432F3D15150A8" hidden="1">#REF!</definedName>
    <definedName name="BOE4553A17435E44E1A73A3E8C5BB03776" localSheetId="12" hidden="1">#REF!</definedName>
    <definedName name="BOE4553A17435E44E1A73A3E8C5BB03776" hidden="1">#REF!</definedName>
    <definedName name="BOE4570C8160CD449BA2EB7A5799F3D970" localSheetId="12" hidden="1">#REF!</definedName>
    <definedName name="BOE4570C8160CD449BA2EB7A5799F3D970" hidden="1">#REF!</definedName>
    <definedName name="BOE46F6DB57CC5418DB632FD6AA4046084" localSheetId="12" hidden="1">#REF!</definedName>
    <definedName name="BOE46F6DB57CC5418DB632FD6AA4046084" hidden="1">#REF!</definedName>
    <definedName name="BOE4864185A3864D3AB1C30FBB75915886" localSheetId="12" hidden="1">#REF!</definedName>
    <definedName name="BOE4864185A3864D3AB1C30FBB75915886" hidden="1">#REF!</definedName>
    <definedName name="BOE48A2F73BAB549DEA757EA28C9F0C570" hidden="1">#REF!</definedName>
    <definedName name="BOE49A28902F614E22AADB7D311EBA846E" localSheetId="12" hidden="1">#REF!</definedName>
    <definedName name="BOE49A28902F614E22AADB7D311EBA846E" hidden="1">#REF!</definedName>
    <definedName name="BOE4CBEA97B39C41D8BA6F03263BFA8066" localSheetId="12" hidden="1">#REF!</definedName>
    <definedName name="BOE4CBEA97B39C41D8BA6F03263BFA8066" hidden="1">#REF!</definedName>
    <definedName name="BOE4CDD2D15E3D4D3DB6FD662A62BE5138" hidden="1">#REF!</definedName>
    <definedName name="BOE4D5A5154F4C482B944548BC47E31E5D" localSheetId="0" hidden="1">#REF!</definedName>
    <definedName name="BOE4D5A5154F4C482B944548BC47E31E5D" localSheetId="1" hidden="1">#REF!</definedName>
    <definedName name="BOE4D5A5154F4C482B944548BC47E31E5D" localSheetId="12" hidden="1">#REF!</definedName>
    <definedName name="BOE4D5A5154F4C482B944548BC47E31E5D" hidden="1">#REF!</definedName>
    <definedName name="BOE4DA8B1764E74E3F85C29CAEBA8EEE05" hidden="1">#REF!</definedName>
    <definedName name="BOE4EC52FAC01E4D389789FE914DC05BF6" localSheetId="0" hidden="1">#REF!</definedName>
    <definedName name="BOE4EC52FAC01E4D389789FE914DC05BF6" localSheetId="1" hidden="1">#REF!</definedName>
    <definedName name="BOE4EC52FAC01E4D389789FE914DC05BF6" localSheetId="12" hidden="1">#REF!</definedName>
    <definedName name="BOE4EC52FAC01E4D389789FE914DC05BF6" hidden="1">#REF!</definedName>
    <definedName name="BOE4F84BC0C3E14178AEB6DBA2F66C752F" hidden="1">#REF!</definedName>
    <definedName name="BOE503A37C2DDD4514A5244826E6A6DB54" localSheetId="0" hidden="1">#REF!</definedName>
    <definedName name="BOE503A37C2DDD4514A5244826E6A6DB54" localSheetId="1" hidden="1">#REF!</definedName>
    <definedName name="BOE503A37C2DDD4514A5244826E6A6DB54" localSheetId="12" hidden="1">#REF!</definedName>
    <definedName name="BOE503A37C2DDD4514A5244826E6A6DB54" hidden="1">#REF!</definedName>
    <definedName name="BOE51DFD1C9562469194F32690B232F3D3" localSheetId="12" hidden="1">#REF!</definedName>
    <definedName name="BOE51DFD1C9562469194F32690B232F3D3" hidden="1">#REF!</definedName>
    <definedName name="BOE545914D51B74F8F80A99121E9F681D3" localSheetId="12" hidden="1">#REF!</definedName>
    <definedName name="BOE545914D51B74F8F80A99121E9F681D3" hidden="1">#REF!</definedName>
    <definedName name="BOE5480C2C9C554E828BCF6B26CE00644E" localSheetId="12" hidden="1">#REF!</definedName>
    <definedName name="BOE5480C2C9C554E828BCF6B26CE00644E" hidden="1">#REF!</definedName>
    <definedName name="BOE549C9E705DE4877993E07C59BDC0CE5" localSheetId="12" hidden="1">#REF!</definedName>
    <definedName name="BOE549C9E705DE4877993E07C59BDC0CE5" hidden="1">#REF!</definedName>
    <definedName name="BOE55435D37049454395ECA083E501131D" localSheetId="12" hidden="1">#REF!</definedName>
    <definedName name="BOE55435D37049454395ECA083E501131D" hidden="1">#REF!</definedName>
    <definedName name="BOE57D2810DF2F40AA8FB1D0C2ECDAA661" localSheetId="12" hidden="1">#REF!</definedName>
    <definedName name="BOE57D2810DF2F40AA8FB1D0C2ECDAA661" hidden="1">#REF!</definedName>
    <definedName name="BOE580F8701F94415D999408A7EB0D4CAF" hidden="1">#REF!</definedName>
    <definedName name="BOE585DC72C4564FA68F5AA993D43A7E96" localSheetId="12" hidden="1">#REF!</definedName>
    <definedName name="BOE585DC72C4564FA68F5AA993D43A7E96" hidden="1">#REF!</definedName>
    <definedName name="BOE5AA83923A2A4251A365967B0FABE997" localSheetId="12" hidden="1">#REF!</definedName>
    <definedName name="BOE5AA83923A2A4251A365967B0FABE997" hidden="1">#REF!</definedName>
    <definedName name="BOE5AE82CD21E14B1A83E16DA898862D4C" hidden="1">#REF!</definedName>
    <definedName name="BOE5C36DE72DD74A34BA37E9397BF4B1BF" localSheetId="12" hidden="1">#REF!</definedName>
    <definedName name="BOE5C36DE72DD74A34BA37E9397BF4B1BF" hidden="1">#REF!</definedName>
    <definedName name="BOE5C551016A6B4610B9618412B77DEAAA" hidden="1">#REF!</definedName>
    <definedName name="BOE5D737DF7DC04EF4A3F1879E3C59FBA5" localSheetId="12" hidden="1">#REF!</definedName>
    <definedName name="BOE5D737DF7DC04EF4A3F1879E3C59FBA5" hidden="1">#REF!</definedName>
    <definedName name="BOE5D8E07A0DA54017A84CE8B381368A63" hidden="1">#REF!</definedName>
    <definedName name="BOE5DB18EC4BF143CAB33F7AB9CE0BC7AD" localSheetId="12" hidden="1">#REF!</definedName>
    <definedName name="BOE5DB18EC4BF143CAB33F7AB9CE0BC7AD" hidden="1">#REF!</definedName>
    <definedName name="BOE5E15CBA8693404E95C6E7532B0455DE" localSheetId="12" hidden="1">#REF!</definedName>
    <definedName name="BOE5E15CBA8693404E95C6E7532B0455DE" hidden="1">#REF!</definedName>
    <definedName name="BOE5E5B6038D70411E8F6D4F21F0FA20C5" hidden="1">#REF!</definedName>
    <definedName name="BOE5F1AA16B89C46E08917B4E586F61146" localSheetId="12" hidden="1">#REF!</definedName>
    <definedName name="BOE5F1AA16B89C46E08917B4E586F61146" hidden="1">#REF!</definedName>
    <definedName name="BOE5FA3D0D59214D4693F8F49DA4B9C3EB" hidden="1">#REF!</definedName>
    <definedName name="BOE6016488BD9B43AB807B2FDE97A1E5C6" localSheetId="12" hidden="1">#REF!</definedName>
    <definedName name="BOE6016488BD9B43AB807B2FDE97A1E5C6" hidden="1">#REF!</definedName>
    <definedName name="BOE63184FD11AE4350B81A2E3DEADFE9D1" hidden="1">#REF!</definedName>
    <definedName name="BOE642644C80644606B590C952B2B679BB" localSheetId="12" hidden="1">#REF!</definedName>
    <definedName name="BOE642644C80644606B590C952B2B679BB" hidden="1">#REF!</definedName>
    <definedName name="BOE6472F62E05843E3A42485F3FC4DAA7B" localSheetId="0" hidden="1">#REF!</definedName>
    <definedName name="BOE6472F62E05843E3A42485F3FC4DAA7B" localSheetId="1" hidden="1">#REF!</definedName>
    <definedName name="BOE6472F62E05843E3A42485F3FC4DAA7B" localSheetId="12" hidden="1">#REF!</definedName>
    <definedName name="BOE6472F62E05843E3A42485F3FC4DAA7B" hidden="1">#REF!</definedName>
    <definedName name="BOE64B65D0B2E3477D965DA34BE633B705" localSheetId="0" hidden="1">#REF!</definedName>
    <definedName name="BOE64B65D0B2E3477D965DA34BE633B705" localSheetId="1" hidden="1">#REF!</definedName>
    <definedName name="BOE64B65D0B2E3477D965DA34BE633B705" localSheetId="12" hidden="1">#REF!</definedName>
    <definedName name="BOE64B65D0B2E3477D965DA34BE633B705" hidden="1">#REF!</definedName>
    <definedName name="BOE64E13F456404669B6432E1A33D3CBD6" hidden="1">#REF!</definedName>
    <definedName name="BOE661CBEEEF90471390ADE4AAA5F64EFA" hidden="1">#REF!</definedName>
    <definedName name="BOE66722F8DA48439DBE5F8DDC84C75A6D" hidden="1">#REF!</definedName>
    <definedName name="BOE671A811FEE443B0AF77FFD7B973E3D8" localSheetId="0" hidden="1">#REF!</definedName>
    <definedName name="BOE671A811FEE443B0AF77FFD7B973E3D8" localSheetId="1" hidden="1">#REF!</definedName>
    <definedName name="BOE671A811FEE443B0AF77FFD7B973E3D8" localSheetId="12" hidden="1">#REF!</definedName>
    <definedName name="BOE671A811FEE443B0AF77FFD7B973E3D8" hidden="1">#REF!</definedName>
    <definedName name="BOE69C3DC8F1834A25A33C8F0EE876A611" hidden="1">#REF!</definedName>
    <definedName name="BOE69EC63A965D4D389109A1397229FE81" localSheetId="12" hidden="1">#REF!</definedName>
    <definedName name="BOE69EC63A965D4D389109A1397229FE81" hidden="1">#REF!</definedName>
    <definedName name="BOE69EEB4E559349B8B062EE7B68357594" hidden="1">#REF!</definedName>
    <definedName name="BOE6C4B7010CBE4A0C8E565D645E7BD5D5" hidden="1">#REF!</definedName>
    <definedName name="BOE6CF0641D1CF4974818BF6A3C75563DF" localSheetId="12" hidden="1">#REF!</definedName>
    <definedName name="BOE6CF0641D1CF4974818BF6A3C75563DF" hidden="1">#REF!</definedName>
    <definedName name="BOE6CF7371C48B4B4CA75BF8C02972E606" localSheetId="12" hidden="1">#REF!</definedName>
    <definedName name="BOE6CF7371C48B4B4CA75BF8C02972E606" hidden="1">#REF!</definedName>
    <definedName name="BOE6D827D9E2DE489ABEBB24B97E6503E8" localSheetId="12" hidden="1">#REF!</definedName>
    <definedName name="BOE6D827D9E2DE489ABEBB24B97E6503E8" hidden="1">#REF!</definedName>
    <definedName name="BOE6DD34E9F52A467DA397C498162119B7" hidden="1">#REF!</definedName>
    <definedName name="BOE6E77A9C02A748EE9D27A0F8CBE7B2E7" hidden="1">#REF!</definedName>
    <definedName name="BOE6EC2B01DAAC4CAA860BFF94370676C8" hidden="1">#REF!</definedName>
    <definedName name="BOE719ECF60BC44D039355F9578D584D96" hidden="1">#REF!</definedName>
    <definedName name="BOE71EFE4B5B724994B58B2D05B75ABFE9" hidden="1">#REF!</definedName>
    <definedName name="BOE723E5A34F7C49D89A97CE036F53E20A" localSheetId="12" hidden="1">#REF!</definedName>
    <definedName name="BOE723E5A34F7C49D89A97CE036F53E20A" hidden="1">#REF!</definedName>
    <definedName name="BOE72A0D75227F4086B9721585982D462D" hidden="1">#REF!</definedName>
    <definedName name="BOE741AA47A5B7491BB12A8962C001BCD6" localSheetId="0" hidden="1">#REF!</definedName>
    <definedName name="BOE741AA47A5B7491BB12A8962C001BCD6" localSheetId="1" hidden="1">#REF!</definedName>
    <definedName name="BOE741AA47A5B7491BB12A8962C001BCD6" localSheetId="12" hidden="1">#REF!</definedName>
    <definedName name="BOE741AA47A5B7491BB12A8962C001BCD6" hidden="1">#REF!</definedName>
    <definedName name="BOE74688F5AC1E4867865C628E71974C74" localSheetId="0" hidden="1">#REF!</definedName>
    <definedName name="BOE74688F5AC1E4867865C628E71974C74" localSheetId="1" hidden="1">#REF!</definedName>
    <definedName name="BOE74688F5AC1E4867865C628E71974C74" localSheetId="12" hidden="1">#REF!</definedName>
    <definedName name="BOE74688F5AC1E4867865C628E71974C74" hidden="1">#REF!</definedName>
    <definedName name="BOE749E2E453224EDE819CB02CD51A08BE" localSheetId="0" hidden="1">#REF!</definedName>
    <definedName name="BOE749E2E453224EDE819CB02CD51A08BE" localSheetId="1" hidden="1">#REF!</definedName>
    <definedName name="BOE749E2E453224EDE819CB02CD51A08BE" localSheetId="12" hidden="1">#REF!</definedName>
    <definedName name="BOE749E2E453224EDE819CB02CD51A08BE" hidden="1">#REF!</definedName>
    <definedName name="BOE75047C68AF14F03B8E94DC5C2EF621F" hidden="1">#REF!</definedName>
    <definedName name="BOE75B49FAF61B4EF69763E611B56CE634" localSheetId="12" hidden="1">#REF!</definedName>
    <definedName name="BOE75B49FAF61B4EF69763E611B56CE634" hidden="1">#REF!</definedName>
    <definedName name="BOE76250712D36454EA8BD340089539AD6" hidden="1">#REF!</definedName>
    <definedName name="BOE76431D47602405BB3C0FF818CC34755" localSheetId="0" hidden="1">#REF!</definedName>
    <definedName name="BOE76431D47602405BB3C0FF818CC34755" localSheetId="1" hidden="1">#REF!</definedName>
    <definedName name="BOE76431D47602405BB3C0FF818CC34755" localSheetId="12" hidden="1">#REF!</definedName>
    <definedName name="BOE76431D47602405BB3C0FF818CC34755" hidden="1">#REF!</definedName>
    <definedName name="BOE7648C666E9144698BA38608382BE64C" hidden="1">#REF!</definedName>
    <definedName name="BOE776B09F34E244928F8EA22D197685DA" localSheetId="0" hidden="1">#REF!</definedName>
    <definedName name="BOE776B09F34E244928F8EA22D197685DA" localSheetId="1" hidden="1">#REF!</definedName>
    <definedName name="BOE776B09F34E244928F8EA22D197685DA" localSheetId="12" hidden="1">#REF!</definedName>
    <definedName name="BOE776B09F34E244928F8EA22D197685DA" hidden="1">#REF!</definedName>
    <definedName name="BOE7850C2DA14C416998D009562C874153" hidden="1">#REF!</definedName>
    <definedName name="BOE798598350E04FBFAF7A6A194F1568BE" localSheetId="0" hidden="1">#REF!</definedName>
    <definedName name="BOE798598350E04FBFAF7A6A194F1568BE" localSheetId="1" hidden="1">#REF!</definedName>
    <definedName name="BOE798598350E04FBFAF7A6A194F1568BE" localSheetId="12" hidden="1">#REF!</definedName>
    <definedName name="BOE798598350E04FBFAF7A6A194F1568BE" hidden="1">#REF!</definedName>
    <definedName name="BOE79D0A6383EE444D9AE6E0E159C5B362" hidden="1">#REF!</definedName>
    <definedName name="BOE7A344A367254A7493AA6568A37CB5CE" hidden="1">#REF!</definedName>
    <definedName name="BOE7CBB0CC34384B958962B499B09B2EFE" localSheetId="12" hidden="1">#REF!</definedName>
    <definedName name="BOE7CBB0CC34384B958962B499B09B2EFE" hidden="1">#REF!</definedName>
    <definedName name="BOE7DD506A20324A81886280B1FD147980" hidden="1">#REF!</definedName>
    <definedName name="BOE7DFAF165385446BA6A3484A6449F5EB" localSheetId="12" hidden="1">#REF!</definedName>
    <definedName name="BOE7DFAF165385446BA6A3484A6449F5EB" hidden="1">#REF!</definedName>
    <definedName name="BOE7EC9B4E00164CB5B67EF6A26F794461" localSheetId="12" hidden="1">#REF!</definedName>
    <definedName name="BOE7EC9B4E00164CB5B67EF6A26F794461" hidden="1">#REF!</definedName>
    <definedName name="BOE7F286C313164F68BF206AFA08DBC094" localSheetId="12" hidden="1">#REF!</definedName>
    <definedName name="BOE7F286C313164F68BF206AFA08DBC094" hidden="1">#REF!</definedName>
    <definedName name="BOE7F829FCBE4544A39C39A9F40F05285E" hidden="1">#REF!</definedName>
    <definedName name="BOE7FB822E1C854B0080C789D2304CB9DE" localSheetId="12" hidden="1">#REF!</definedName>
    <definedName name="BOE7FB822E1C854B0080C789D2304CB9DE" hidden="1">#REF!</definedName>
    <definedName name="BOE7FF59A65485454D9BAF35A631532BE7" localSheetId="12" hidden="1">#REF!</definedName>
    <definedName name="BOE7FF59A65485454D9BAF35A631532BE7" hidden="1">#REF!</definedName>
    <definedName name="BOE8052FE958B8496D959F6782B970EA25" localSheetId="12" hidden="1">#REF!</definedName>
    <definedName name="BOE8052FE958B8496D959F6782B970EA25" hidden="1">#REF!</definedName>
    <definedName name="BOE81D5E8040614B75BE51C7C2CD55F6C4" hidden="1">#REF!</definedName>
    <definedName name="BOE8379345D4E5404BB73937AA0ECF88F4" hidden="1">#REF!</definedName>
    <definedName name="BOE841241352624CA99AA46EB72F6B7B4D" hidden="1">#REF!</definedName>
    <definedName name="BOE8473256F0E74B51A0AF9E07903BA006" localSheetId="0" hidden="1">#REF!</definedName>
    <definedName name="BOE8473256F0E74B51A0AF9E07903BA006" localSheetId="1" hidden="1">#REF!</definedName>
    <definedName name="BOE8473256F0E74B51A0AF9E07903BA006" localSheetId="12" hidden="1">#REF!</definedName>
    <definedName name="BOE8473256F0E74B51A0AF9E07903BA006" hidden="1">#REF!</definedName>
    <definedName name="BOE84E82EEFCCE41D0BA91EFACF23EBFA7" localSheetId="0" hidden="1">#REF!</definedName>
    <definedName name="BOE84E82EEFCCE41D0BA91EFACF23EBFA7" localSheetId="1" hidden="1">#REF!</definedName>
    <definedName name="BOE84E82EEFCCE41D0BA91EFACF23EBFA7" localSheetId="12" hidden="1">#REF!</definedName>
    <definedName name="BOE84E82EEFCCE41D0BA91EFACF23EBFA7" hidden="1">#REF!</definedName>
    <definedName name="BOE84FCC406C184191AFE42CCF04997FEE" localSheetId="0" hidden="1">#REF!</definedName>
    <definedName name="BOE84FCC406C184191AFE42CCF04997FEE" localSheetId="1" hidden="1">#REF!</definedName>
    <definedName name="BOE84FCC406C184191AFE42CCF04997FEE" localSheetId="12" hidden="1">#REF!</definedName>
    <definedName name="BOE84FCC406C184191AFE42CCF04997FEE" hidden="1">#REF!</definedName>
    <definedName name="BOE87120EC35BC4CF0AA0F2833DE8CE423" hidden="1">#REF!</definedName>
    <definedName name="BOE8777DCF295E415D8A6502B9107C4DC7" hidden="1">#REF!</definedName>
    <definedName name="BOE884DB0E080F4026AEDEAD76588B78FC" localSheetId="0" hidden="1">#REF!</definedName>
    <definedName name="BOE884DB0E080F4026AEDEAD76588B78FC" localSheetId="1" hidden="1">#REF!</definedName>
    <definedName name="BOE884DB0E080F4026AEDEAD76588B78FC" localSheetId="12" hidden="1">#REF!</definedName>
    <definedName name="BOE884DB0E080F4026AEDEAD76588B78FC" hidden="1">#REF!</definedName>
    <definedName name="BOE889379A26C646989693795D14E52885" hidden="1">#REF!</definedName>
    <definedName name="BOE8970DB59C714C8BA0FB79E01170D916" localSheetId="0" hidden="1">#REF!</definedName>
    <definedName name="BOE8970DB59C714C8BA0FB79E01170D916" localSheetId="1" hidden="1">#REF!</definedName>
    <definedName name="BOE8970DB59C714C8BA0FB79E01170D916" localSheetId="12" hidden="1">#REF!</definedName>
    <definedName name="BOE8970DB59C714C8BA0FB79E01170D916" hidden="1">#REF!</definedName>
    <definedName name="BOE8AD63032C0A490FBAC61B51F1D45DAD" hidden="1">#REF!</definedName>
    <definedName name="BOE8C9C3ED265B48589109A08A9505A1D1" localSheetId="0" hidden="1">#REF!</definedName>
    <definedName name="BOE8C9C3ED265B48589109A08A9505A1D1" localSheetId="1" hidden="1">#REF!</definedName>
    <definedName name="BOE8C9C3ED265B48589109A08A9505A1D1" localSheetId="12" hidden="1">#REF!</definedName>
    <definedName name="BOE8C9C3ED265B48589109A08A9505A1D1" hidden="1">#REF!</definedName>
    <definedName name="BOE8CCD114C0324135B66AD58BCC1AE5AD" hidden="1">#REF!</definedName>
    <definedName name="BOE8DBD581E91E43A295718AF22899C040" localSheetId="0" hidden="1">#REF!</definedName>
    <definedName name="BOE8DBD581E91E43A295718AF22899C040" localSheetId="1" hidden="1">#REF!</definedName>
    <definedName name="BOE8DBD581E91E43A295718AF22899C040" localSheetId="12" hidden="1">#REF!</definedName>
    <definedName name="BOE8DBD581E91E43A295718AF22899C040" hidden="1">#REF!</definedName>
    <definedName name="BOE8E979548B0A4930A3A17959B35976EE" hidden="1">#REF!</definedName>
    <definedName name="BOE8FD561F920B4D0EB0A7FF754C48EC59" localSheetId="0" hidden="1">#REF!</definedName>
    <definedName name="BOE8FD561F920B4D0EB0A7FF754C48EC59" localSheetId="1" hidden="1">#REF!</definedName>
    <definedName name="BOE8FD561F920B4D0EB0A7FF754C48EC59" localSheetId="12" hidden="1">#REF!</definedName>
    <definedName name="BOE8FD561F920B4D0EB0A7FF754C48EC59" hidden="1">#REF!</definedName>
    <definedName name="BOE9070F3F0E5C4CECA88BDCD0FE83FACA" localSheetId="0" hidden="1">#REF!</definedName>
    <definedName name="BOE9070F3F0E5C4CECA88BDCD0FE83FACA" localSheetId="1" hidden="1">#REF!</definedName>
    <definedName name="BOE9070F3F0E5C4CECA88BDCD0FE83FACA" localSheetId="12" hidden="1">#REF!</definedName>
    <definedName name="BOE9070F3F0E5C4CECA88BDCD0FE83FACA" hidden="1">#REF!</definedName>
    <definedName name="BOE9145CAB99E74AFE9E99E9CC29206FC8" localSheetId="0" hidden="1">#REF!</definedName>
    <definedName name="BOE9145CAB99E74AFE9E99E9CC29206FC8" localSheetId="1" hidden="1">#REF!</definedName>
    <definedName name="BOE9145CAB99E74AFE9E99E9CC29206FC8" localSheetId="12" hidden="1">#REF!</definedName>
    <definedName name="BOE9145CAB99E74AFE9E99E9CC29206FC8" hidden="1">#REF!</definedName>
    <definedName name="BOE919721A160440009B2F08B691E057F6" localSheetId="0" hidden="1">#REF!</definedName>
    <definedName name="BOE919721A160440009B2F08B691E057F6" localSheetId="1" hidden="1">#REF!</definedName>
    <definedName name="BOE919721A160440009B2F08B691E057F6" localSheetId="12" hidden="1">#REF!</definedName>
    <definedName name="BOE919721A160440009B2F08B691E057F6" hidden="1">#REF!</definedName>
    <definedName name="BOE9365DA92F0142D688109164C3F00B4C" localSheetId="0" hidden="1">#REF!</definedName>
    <definedName name="BOE9365DA92F0142D688109164C3F00B4C" localSheetId="1" hidden="1">#REF!</definedName>
    <definedName name="BOE9365DA92F0142D688109164C3F00B4C" localSheetId="12" hidden="1">#REF!</definedName>
    <definedName name="BOE9365DA92F0142D688109164C3F00B4C" hidden="1">#REF!</definedName>
    <definedName name="BOE93CCA0121AD4A57BAAE639408245A27" hidden="1">#REF!</definedName>
    <definedName name="BOE93FF485CBB143C8B17639519B225C67" localSheetId="0" hidden="1">#REF!</definedName>
    <definedName name="BOE93FF485CBB143C8B17639519B225C67" localSheetId="1" hidden="1">#REF!</definedName>
    <definedName name="BOE93FF485CBB143C8B17639519B225C67" localSheetId="12" hidden="1">#REF!</definedName>
    <definedName name="BOE93FF485CBB143C8B17639519B225C67" hidden="1">#REF!</definedName>
    <definedName name="BOE9711470A17248E1818E183991FEFBE1" localSheetId="12" hidden="1">#REF!</definedName>
    <definedName name="BOE9711470A17248E1818E183991FEFBE1" hidden="1">#REF!</definedName>
    <definedName name="BOE986598D3BE2456398E521806F001BFE" hidden="1">#REF!</definedName>
    <definedName name="BOE986E94CE98349AE8748D58895E44442" localSheetId="12" hidden="1">#REF!</definedName>
    <definedName name="BOE986E94CE98349AE8748D58895E44442" hidden="1">#REF!</definedName>
    <definedName name="BOE9A1B08188334180912AF680225F52F6" hidden="1">#REF!</definedName>
    <definedName name="BOE9A94086040D4182824491AC50D5A715" localSheetId="12" hidden="1">#REF!</definedName>
    <definedName name="BOE9A94086040D4182824491AC50D5A715" hidden="1">#REF!</definedName>
    <definedName name="BOE9C1CB3E7BDF4A4B99B9C11169458EA4" localSheetId="12" hidden="1">#REF!</definedName>
    <definedName name="BOE9C1CB3E7BDF4A4B99B9C11169458EA4" hidden="1">#REF!</definedName>
    <definedName name="BOE9C1EFA87B754F90B746334F49DCFB40" hidden="1">#REF!</definedName>
    <definedName name="BOE9CD6FC928854E02ABAB5F8976907E7E" hidden="1">#REF!</definedName>
    <definedName name="BOE9D930B87D734F9798F59AA71877AC27" localSheetId="12" hidden="1">#REF!</definedName>
    <definedName name="BOE9D930B87D734F9798F59AA71877AC27" hidden="1">#REF!</definedName>
    <definedName name="BOE9E6BF7CEFB94FE1A00EF1AF9DE0670D" hidden="1">#REF!</definedName>
    <definedName name="BOE9FC0ABA10294F26A828ED5FDB8CBF79" hidden="1">#REF!</definedName>
    <definedName name="BOEA098A4B60624CF2B7A0F533DB8197B7" hidden="1">#REF!</definedName>
    <definedName name="BOEA0CC7422F9A4DA4BDFFE2D8E68A55C8" hidden="1">#REF!</definedName>
    <definedName name="BOEA2022A9A1164C34ADC50B500FCE6440" hidden="1">#REF!</definedName>
    <definedName name="BOEA23F73FE7434EFCA0F38B740B2A71CE" localSheetId="0" hidden="1">#REF!</definedName>
    <definedName name="BOEA23F73FE7434EFCA0F38B740B2A71CE" localSheetId="1" hidden="1">#REF!</definedName>
    <definedName name="BOEA23F73FE7434EFCA0F38B740B2A71CE" localSheetId="12" hidden="1">#REF!</definedName>
    <definedName name="BOEA23F73FE7434EFCA0F38B740B2A71CE" hidden="1">#REF!</definedName>
    <definedName name="BOEA24131FE3B34D1F9614F7212C119A06" localSheetId="0" hidden="1">#REF!</definedName>
    <definedName name="BOEA24131FE3B34D1F9614F7212C119A06" localSheetId="1" hidden="1">#REF!</definedName>
    <definedName name="BOEA24131FE3B34D1F9614F7212C119A06" localSheetId="12" hidden="1">#REF!</definedName>
    <definedName name="BOEA24131FE3B34D1F9614F7212C119A06" hidden="1">#REF!</definedName>
    <definedName name="BOEA250B12AC0048F08246845DA3D06B8B" localSheetId="0" hidden="1">#REF!</definedName>
    <definedName name="BOEA250B12AC0048F08246845DA3D06B8B" localSheetId="1" hidden="1">#REF!</definedName>
    <definedName name="BOEA250B12AC0048F08246845DA3D06B8B" localSheetId="12" hidden="1">#REF!</definedName>
    <definedName name="BOEA250B12AC0048F08246845DA3D06B8B" hidden="1">#REF!</definedName>
    <definedName name="BOEA3DBC7CAAA9402E85E619F5B8A0658D" localSheetId="12" hidden="1">#REF!</definedName>
    <definedName name="BOEA3DBC7CAAA9402E85E619F5B8A0658D" hidden="1">#REF!</definedName>
    <definedName name="BOEA45133290A5471DA1865C6961B27895" localSheetId="12" hidden="1">#REF!</definedName>
    <definedName name="BOEA45133290A5471DA1865C6961B27895" hidden="1">#REF!</definedName>
    <definedName name="BOEA487DFBBB0446B0A8D7FEFB2D9E7C93" localSheetId="12" hidden="1">#REF!</definedName>
    <definedName name="BOEA487DFBBB0446B0A8D7FEFB2D9E7C93" hidden="1">#REF!</definedName>
    <definedName name="BOEA5D843AED3F487DA8DF194A445D9459" hidden="1">#REF!</definedName>
    <definedName name="BOEA9B539225F2465DB73C0568F4794B5B" hidden="1">#REF!</definedName>
    <definedName name="BOEAAEAC0456A54FB68E3A6AB4B0D69E69" hidden="1">#REF!</definedName>
    <definedName name="BOEACA8BE71163406DA815A83E0BBE41F2" hidden="1">#REF!</definedName>
    <definedName name="BOEACBE5F6676B4B4EBDE3B535FCA7F70E" hidden="1">#REF!</definedName>
    <definedName name="BOEAD6D7767DC54CBEBCE421A3DB34DE6B" localSheetId="12" hidden="1">#REF!</definedName>
    <definedName name="BOEAD6D7767DC54CBEBCE421A3DB34DE6B" hidden="1">#REF!</definedName>
    <definedName name="BOEADD9A517C9E4CB4999114D4B9BD6920" localSheetId="12" hidden="1">#REF!</definedName>
    <definedName name="BOEADD9A517C9E4CB4999114D4B9BD6920" hidden="1">#REF!</definedName>
    <definedName name="BOEAF3B895ABCD49308AF2F5A2E22BBC94" localSheetId="12" hidden="1">#REF!</definedName>
    <definedName name="BOEAF3B895ABCD49308AF2F5A2E22BBC94" hidden="1">#REF!</definedName>
    <definedName name="BOEAFDF322262145CB86BF48DC1DB6B5A2" localSheetId="12" hidden="1">#REF!</definedName>
    <definedName name="BOEAFDF322262145CB86BF48DC1DB6B5A2" hidden="1">#REF!</definedName>
    <definedName name="BOEB0E75BF9AEA444FA574EF153F2DE2A5" localSheetId="0" hidden="1">#REF!</definedName>
    <definedName name="BOEB0E75BF9AEA444FA574EF153F2DE2A5" localSheetId="1" hidden="1">#REF!</definedName>
    <definedName name="BOEB0E75BF9AEA444FA574EF153F2DE2A5" localSheetId="12" hidden="1">#REF!</definedName>
    <definedName name="BOEB0E75BF9AEA444FA574EF153F2DE2A5" hidden="1">#REF!</definedName>
    <definedName name="BOEB1A90E26030462182E41AFAB6A4D4A6" hidden="1">#REF!</definedName>
    <definedName name="BOEB1FBF1FAD7F4ECC8BB20074F709319C" localSheetId="0" hidden="1">#REF!</definedName>
    <definedName name="BOEB1FBF1FAD7F4ECC8BB20074F709319C" localSheetId="1" hidden="1">#REF!</definedName>
    <definedName name="BOEB1FBF1FAD7F4ECC8BB20074F709319C" localSheetId="12" hidden="1">#REF!</definedName>
    <definedName name="BOEB1FBF1FAD7F4ECC8BB20074F709319C" hidden="1">#REF!</definedName>
    <definedName name="BOEB2058ED531F48A98C063949C294546B" hidden="1">#REF!</definedName>
    <definedName name="BOEB217BD039004C72ABA77A436DA8A424" localSheetId="0" hidden="1">#REF!</definedName>
    <definedName name="BOEB217BD039004C72ABA77A436DA8A424" localSheetId="1" hidden="1">#REF!</definedName>
    <definedName name="BOEB217BD039004C72ABA77A436DA8A424" localSheetId="12" hidden="1">#REF!</definedName>
    <definedName name="BOEB217BD039004C72ABA77A436DA8A424" hidden="1">#REF!</definedName>
    <definedName name="BOEB2F3E3D02774730BB926D13D9071C2B" hidden="1">#REF!</definedName>
    <definedName name="BOEB44B4B099F346859CBEA9A2EE368103" hidden="1">#REF!</definedName>
    <definedName name="BOEB4510D91D1B48B2A12E2E404B685DE1" hidden="1">#REF!</definedName>
    <definedName name="BOEB458FBEB36F4ACDA8C9CB398BDD60AB" localSheetId="12" hidden="1">#REF!</definedName>
    <definedName name="BOEB458FBEB36F4ACDA8C9CB398BDD60AB" hidden="1">#REF!</definedName>
    <definedName name="BOEB548C7313074BA98E76084F204B688B" hidden="1">#REF!</definedName>
    <definedName name="BOEB64424FE0CD410CAD6BB2B58AC93D1E" hidden="1">#REF!</definedName>
    <definedName name="BOEB6C1FD3E2364828BDC755821A471BA7" hidden="1">#REF!</definedName>
    <definedName name="BOEB7ECE9285934C488E6B2136A2F0641C" localSheetId="12" hidden="1">#REF!</definedName>
    <definedName name="BOEB7ECE9285934C488E6B2136A2F0641C" hidden="1">#REF!</definedName>
    <definedName name="BOEBB477EA004747AC923498244421587D" localSheetId="12" hidden="1">#REF!</definedName>
    <definedName name="BOEBB477EA004747AC923498244421587D" hidden="1">#REF!</definedName>
    <definedName name="BOEBBC73E30C5E459DB8E9982D70CCFA83" localSheetId="0" hidden="1">#REF!</definedName>
    <definedName name="BOEBBC73E30C5E459DB8E9982D70CCFA83" localSheetId="1" hidden="1">#REF!</definedName>
    <definedName name="BOEBBC73E30C5E459DB8E9982D70CCFA83" localSheetId="12" hidden="1">#REF!</definedName>
    <definedName name="BOEBBC73E30C5E459DB8E9982D70CCFA83" hidden="1">#REF!</definedName>
    <definedName name="BOEBC5109A663F41D1AD3E9DFAA22080A7" hidden="1">#REF!</definedName>
    <definedName name="BOEC0BCDB4FA624FE89507CCDAFB2DE5F3" hidden="1">#REF!</definedName>
    <definedName name="BOEC0DD3F439BA4003AD46A41F29874030" localSheetId="0" hidden="1">#REF!</definedName>
    <definedName name="BOEC0DD3F439BA4003AD46A41F29874030" localSheetId="1" hidden="1">#REF!</definedName>
    <definedName name="BOEC0DD3F439BA4003AD46A41F29874030" localSheetId="12" hidden="1">#REF!</definedName>
    <definedName name="BOEC0DD3F439BA4003AD46A41F29874030" hidden="1">#REF!</definedName>
    <definedName name="BOEC10CC55F3EF49AB9D602AD6C82928C8" hidden="1">#REF!</definedName>
    <definedName name="BOEC1A5FBA282D4E98AC0A8B6E60EA9049" localSheetId="0" hidden="1">#REF!</definedName>
    <definedName name="BOEC1A5FBA282D4E98AC0A8B6E60EA9049" localSheetId="1" hidden="1">#REF!</definedName>
    <definedName name="BOEC1A5FBA282D4E98AC0A8B6E60EA9049" localSheetId="12" hidden="1">#REF!</definedName>
    <definedName name="BOEC1A5FBA282D4E98AC0A8B6E60EA9049" hidden="1">#REF!</definedName>
    <definedName name="BOEC2CED11F9424CA5846E3A10F2466FC0" hidden="1">#REF!</definedName>
    <definedName name="BOEC35FA1EB6AE4D7397B6BCA448918A7B" hidden="1">#REF!</definedName>
    <definedName name="BOEC3F2E58E5E44307B2E206499188E1FC" localSheetId="0" hidden="1">#REF!</definedName>
    <definedName name="BOEC3F2E58E5E44307B2E206499188E1FC" localSheetId="1" hidden="1">#REF!</definedName>
    <definedName name="BOEC3F2E58E5E44307B2E206499188E1FC" localSheetId="12" hidden="1">#REF!</definedName>
    <definedName name="BOEC3F2E58E5E44307B2E206499188E1FC" hidden="1">#REF!</definedName>
    <definedName name="BOEC425E786A5F4CE78604F43CC4690D0E" localSheetId="0" hidden="1">#REF!</definedName>
    <definedName name="BOEC425E786A5F4CE78604F43CC4690D0E" localSheetId="1" hidden="1">#REF!</definedName>
    <definedName name="BOEC425E786A5F4CE78604F43CC4690D0E" localSheetId="12" hidden="1">#REF!</definedName>
    <definedName name="BOEC425E786A5F4CE78604F43CC4690D0E" hidden="1">#REF!</definedName>
    <definedName name="BOEC4699DC2F29484FBE3C12668389EEA6" hidden="1">#REF!</definedName>
    <definedName name="BOEC5B408FC72D40DAAEAB05CE85838531" localSheetId="0" hidden="1">#REF!</definedName>
    <definedName name="BOEC5B408FC72D40DAAEAB05CE85838531" localSheetId="1" hidden="1">#REF!</definedName>
    <definedName name="BOEC5B408FC72D40DAAEAB05CE85838531" localSheetId="12" hidden="1">#REF!</definedName>
    <definedName name="BOEC5B408FC72D40DAAEAB05CE85838531" hidden="1">#REF!</definedName>
    <definedName name="BOEC684DE0189A4785A63BA14BCF85B1E7" hidden="1">#REF!</definedName>
    <definedName name="BOEC6B3D1B408C4BEA9A1E84D8EDF0F1D8" localSheetId="0" hidden="1">#REF!</definedName>
    <definedName name="BOEC6B3D1B408C4BEA9A1E84D8EDF0F1D8" localSheetId="1" hidden="1">#REF!</definedName>
    <definedName name="BOEC6B3D1B408C4BEA9A1E84D8EDF0F1D8" localSheetId="12" hidden="1">#REF!</definedName>
    <definedName name="BOEC6B3D1B408C4BEA9A1E84D8EDF0F1D8" hidden="1">#REF!</definedName>
    <definedName name="BOEC9441F1F2BC449ABE8AE312BBF036C6" hidden="1">#REF!</definedName>
    <definedName name="BOEC9B5B1AD36D4F2AA7A07F0BDCAA69E4" localSheetId="0" hidden="1">#REF!</definedName>
    <definedName name="BOEC9B5B1AD36D4F2AA7A07F0BDCAA69E4" localSheetId="1" hidden="1">#REF!</definedName>
    <definedName name="BOEC9B5B1AD36D4F2AA7A07F0BDCAA69E4" localSheetId="12" hidden="1">#REF!</definedName>
    <definedName name="BOEC9B5B1AD36D4F2AA7A07F0BDCAA69E4" hidden="1">#REF!</definedName>
    <definedName name="BOECC4B07A4BE4408580DC3F8B01467DED" hidden="1">#REF!</definedName>
    <definedName name="BOECDF813F5B044D3090546B36A2795F21" localSheetId="12" hidden="1">#REF!</definedName>
    <definedName name="BOECDF813F5B044D3090546B36A2795F21" hidden="1">#REF!</definedName>
    <definedName name="BOECE5166EAB9949B5B97B399AF6E970C1" hidden="1">#REF!</definedName>
    <definedName name="BOECF8FF9A3492427BA40FF8CA6171F72D" localSheetId="12" hidden="1">#REF!</definedName>
    <definedName name="BOECF8FF9A3492427BA40FF8CA6171F72D" hidden="1">#REF!</definedName>
    <definedName name="BOED028ED253934245B174B1D83D982EFB" hidden="1">#REF!</definedName>
    <definedName name="BOED05B2F2B9E94F6187B09D58E9239D88" localSheetId="12" hidden="1">#REF!</definedName>
    <definedName name="BOED05B2F2B9E94F6187B09D58E9239D88" hidden="1">#REF!</definedName>
    <definedName name="BOED1EA8F825644ABA99CA16B474D79E3E" localSheetId="12" hidden="1">#REF!</definedName>
    <definedName name="BOED1EA8F825644ABA99CA16B474D79E3E" hidden="1">#REF!</definedName>
    <definedName name="BOED40A408DF64448DA734D39E2DEFB694" hidden="1">#REF!</definedName>
    <definedName name="BOED562F54123C431F9027C5E4DD931301" localSheetId="12" hidden="1">#REF!</definedName>
    <definedName name="BOED562F54123C431F9027C5E4DD931301" hidden="1">#REF!</definedName>
    <definedName name="BOED67A72F32524AAD94FDE98C20568A62" hidden="1">#REF!</definedName>
    <definedName name="BOED90211738DC45B88535CD01C1135A78" localSheetId="0" hidden="1">#REF!</definedName>
    <definedName name="BOED90211738DC45B88535CD01C1135A78" localSheetId="1" hidden="1">#REF!</definedName>
    <definedName name="BOED90211738DC45B88535CD01C1135A78" localSheetId="12" hidden="1">#REF!</definedName>
    <definedName name="BOED90211738DC45B88535CD01C1135A78" hidden="1">#REF!</definedName>
    <definedName name="BOED91281EFE664FDC911DBF9E8DDC436C" hidden="1">#REF!</definedName>
    <definedName name="BOED9B5B430AEB4498A92D70891BFA4A07" hidden="1">#REF!</definedName>
    <definedName name="BOED9EE50BAF774E2AA4A7596663A49FC4" localSheetId="0" hidden="1">#REF!</definedName>
    <definedName name="BOED9EE50BAF774E2AA4A7596663A49FC4" localSheetId="1" hidden="1">#REF!</definedName>
    <definedName name="BOED9EE50BAF774E2AA4A7596663A49FC4" localSheetId="12" hidden="1">#REF!</definedName>
    <definedName name="BOED9EE50BAF774E2AA4A7596663A49FC4" hidden="1">#REF!</definedName>
    <definedName name="BOEDA36C9CE4FA4581A52255AF23DB93A0" localSheetId="0" hidden="1">#REF!</definedName>
    <definedName name="BOEDA36C9CE4FA4581A52255AF23DB93A0" localSheetId="1" hidden="1">#REF!</definedName>
    <definedName name="BOEDA36C9CE4FA4581A52255AF23DB93A0" localSheetId="12" hidden="1">#REF!</definedName>
    <definedName name="BOEDA36C9CE4FA4581A52255AF23DB93A0" hidden="1">#REF!</definedName>
    <definedName name="BOEDAF63C7A34644ED8132A22D90B0304E" hidden="1">#REF!</definedName>
    <definedName name="BOEDAFCF8033B845069453D4F5AC7EFC85" hidden="1">#REF!</definedName>
    <definedName name="BOEDB3BA53AFC3453DB990331E0B5780A0" localSheetId="0" hidden="1">#REF!</definedName>
    <definedName name="BOEDB3BA53AFC3453DB990331E0B5780A0" localSheetId="1" hidden="1">#REF!</definedName>
    <definedName name="BOEDB3BA53AFC3453DB990331E0B5780A0" localSheetId="12" hidden="1">#REF!</definedName>
    <definedName name="BOEDB3BA53AFC3453DB990331E0B5780A0" hidden="1">#REF!</definedName>
    <definedName name="BOEDBABC0C059545189DC8E8F1C8E61166" localSheetId="0" hidden="1">#REF!</definedName>
    <definedName name="BOEDBABC0C059545189DC8E8F1C8E61166" localSheetId="1" hidden="1">#REF!</definedName>
    <definedName name="BOEDBABC0C059545189DC8E8F1C8E61166" localSheetId="12" hidden="1">#REF!</definedName>
    <definedName name="BOEDBABC0C059545189DC8E8F1C8E61166" hidden="1">#REF!</definedName>
    <definedName name="BOEDD6B47B122B4DEA9F2B21565620B1A1" hidden="1">#REF!</definedName>
    <definedName name="BOEDE32FE5EB604C1F930D99BA4C3B57D5" localSheetId="0" hidden="1">#REF!</definedName>
    <definedName name="BOEDE32FE5EB604C1F930D99BA4C3B57D5" localSheetId="1" hidden="1">#REF!</definedName>
    <definedName name="BOEDE32FE5EB604C1F930D99BA4C3B57D5" localSheetId="12" hidden="1">#REF!</definedName>
    <definedName name="BOEDE32FE5EB604C1F930D99BA4C3B57D5" hidden="1">#REF!</definedName>
    <definedName name="BOEDE768E044204D4896FC83EA9E0DED28" localSheetId="0" hidden="1">#REF!</definedName>
    <definedName name="BOEDE768E044204D4896FC83EA9E0DED28" localSheetId="1" hidden="1">#REF!</definedName>
    <definedName name="BOEDE768E044204D4896FC83EA9E0DED28" localSheetId="12" hidden="1">#REF!</definedName>
    <definedName name="BOEDE768E044204D4896FC83EA9E0DED28" hidden="1">#REF!</definedName>
    <definedName name="BOEDF260BEC9454C2AAB8653DAA455274C" localSheetId="0" hidden="1">#REF!</definedName>
    <definedName name="BOEDF260BEC9454C2AAB8653DAA455274C" localSheetId="1" hidden="1">#REF!</definedName>
    <definedName name="BOEDF260BEC9454C2AAB8653DAA455274C" localSheetId="12" hidden="1">#REF!</definedName>
    <definedName name="BOEDF260BEC9454C2AAB8653DAA455274C" hidden="1">#REF!</definedName>
    <definedName name="BOEDFE33E509F943EB8068C63B6FBA2CD7" localSheetId="0" hidden="1">#REF!</definedName>
    <definedName name="BOEDFE33E509F943EB8068C63B6FBA2CD7" localSheetId="1" hidden="1">#REF!</definedName>
    <definedName name="BOEDFE33E509F943EB8068C63B6FBA2CD7" localSheetId="12" hidden="1">#REF!</definedName>
    <definedName name="BOEDFE33E509F943EB8068C63B6FBA2CD7" hidden="1">#REF!</definedName>
    <definedName name="BOEE0353DEA87047D1BC8BA1A10AA66E19" localSheetId="0" hidden="1">#REF!</definedName>
    <definedName name="BOEE0353DEA87047D1BC8BA1A10AA66E19" localSheetId="1" hidden="1">#REF!</definedName>
    <definedName name="BOEE0353DEA87047D1BC8BA1A10AA66E19" localSheetId="12" hidden="1">#REF!</definedName>
    <definedName name="BOEE0353DEA87047D1BC8BA1A10AA66E19" hidden="1">#REF!</definedName>
    <definedName name="BOEE1FD7AE1A934708895B803112ACBDC6" hidden="1">#REF!</definedName>
    <definedName name="BOEE35D5C86323412A87FF75BC83F4AD39" hidden="1">#REF!</definedName>
    <definedName name="BOEE695C4E495447F5BC24329921892ECC" hidden="1">#REF!</definedName>
    <definedName name="BOEE86E561C95E4976B53094DF773C08D4" hidden="1">#REF!</definedName>
    <definedName name="BOEE89452115254AA5AD1B4A4D53F5D207" localSheetId="0" hidden="1">#REF!</definedName>
    <definedName name="BOEE89452115254AA5AD1B4A4D53F5D207" localSheetId="1" hidden="1">#REF!</definedName>
    <definedName name="BOEE89452115254AA5AD1B4A4D53F5D207" localSheetId="12" hidden="1">#REF!</definedName>
    <definedName name="BOEE89452115254AA5AD1B4A4D53F5D207" hidden="1">#REF!</definedName>
    <definedName name="BOEE969C5DA6044948B6E86EFBEE871C3D" hidden="1">#REF!</definedName>
    <definedName name="BOEEACC20B9FE44B1AA33590292E5D0028" localSheetId="0" hidden="1">#REF!</definedName>
    <definedName name="BOEEACC20B9FE44B1AA33590292E5D0028" localSheetId="1" hidden="1">#REF!</definedName>
    <definedName name="BOEEACC20B9FE44B1AA33590292E5D0028" localSheetId="12" hidden="1">#REF!</definedName>
    <definedName name="BOEEACC20B9FE44B1AA33590292E5D0028" hidden="1">#REF!</definedName>
    <definedName name="BOEEDA0B6B46114ED382263C8C9D55A945" localSheetId="12" hidden="1">#REF!</definedName>
    <definedName name="BOEEDA0B6B46114ED382263C8C9D55A945" hidden="1">#REF!</definedName>
    <definedName name="BOEEDD810CAF5049BA9B98A9987D83A97B" hidden="1">#REF!</definedName>
    <definedName name="BOEEE402F4521E4129B8F3DAFD319B8DE9" localSheetId="12" hidden="1">#REF!</definedName>
    <definedName name="BOEEE402F4521E4129B8F3DAFD319B8DE9" hidden="1">#REF!</definedName>
    <definedName name="BOEEF8CE2E6E4D4EA7AF47FF0921906FB9" hidden="1">#REF!</definedName>
    <definedName name="BOEF09111C797F49CBB03D24DAA5E99592" hidden="1">#REF!</definedName>
    <definedName name="BOEF0E71DAB3B445CB9E23CE7414E25A44" hidden="1">#REF!</definedName>
    <definedName name="BOEF183B30FC8C444BAAD415A50AD2C13F" hidden="1">#REF!</definedName>
    <definedName name="BOEF2A7FCFBFDE45C38DAD158B2415679A" hidden="1">#REF!</definedName>
    <definedName name="BOEF3940E6E677491BAE23FF17364EF17E" localSheetId="0" hidden="1">#REF!</definedName>
    <definedName name="BOEF3940E6E677491BAE23FF17364EF17E" localSheetId="1" hidden="1">#REF!</definedName>
    <definedName name="BOEF3940E6E677491BAE23FF17364EF17E" localSheetId="12" hidden="1">#REF!</definedName>
    <definedName name="BOEF3940E6E677491BAE23FF17364EF17E" hidden="1">#REF!</definedName>
    <definedName name="BOEF406C0827AE4CBCAA017E0C0DCC3DED" localSheetId="0" hidden="1">#REF!</definedName>
    <definedName name="BOEF406C0827AE4CBCAA017E0C0DCC3DED" localSheetId="1" hidden="1">#REF!</definedName>
    <definedName name="BOEF406C0827AE4CBCAA017E0C0DCC3DED" localSheetId="12" hidden="1">#REF!</definedName>
    <definedName name="BOEF406C0827AE4CBCAA017E0C0DCC3DED" hidden="1">#REF!</definedName>
    <definedName name="BOEF4087D55BDF4CBC9286104B11C6C0D2" hidden="1">#REF!</definedName>
    <definedName name="BOEF52A8E4ACA749519CF938EB280A646E" hidden="1">#REF!</definedName>
    <definedName name="BOEF56D01AD3D14C099D494FBC502954D5" localSheetId="0" hidden="1">#REF!</definedName>
    <definedName name="BOEF56D01AD3D14C099D494FBC502954D5" localSheetId="1" hidden="1">#REF!</definedName>
    <definedName name="BOEF56D01AD3D14C099D494FBC502954D5" localSheetId="12" hidden="1">#REF!</definedName>
    <definedName name="BOEF56D01AD3D14C099D494FBC502954D5" hidden="1">#REF!</definedName>
    <definedName name="BOEF7322C278CF4E74A4F50631FF61E1A4" localSheetId="12" hidden="1">#REF!</definedName>
    <definedName name="BOEF7322C278CF4E74A4F50631FF61E1A4" hidden="1">#REF!</definedName>
    <definedName name="BOEFBD1451554C46C5B09F0AEEE7170DBE" localSheetId="12" hidden="1">#REF!</definedName>
    <definedName name="BOEFBD1451554C46C5B09F0AEEE7170DBE" hidden="1">#REF!</definedName>
    <definedName name="BOEFC0926F6314407AA33095A2281E870F" hidden="1">#REF!</definedName>
    <definedName name="BOEFC38C6084D4401087A1495EDEB30DD0" localSheetId="12" hidden="1">#REF!</definedName>
    <definedName name="BOEFC38C6084D4401087A1495EDEB30DD0" hidden="1">#REF!</definedName>
    <definedName name="BOEFDD5BD4C03D4F32B9F685B7CD2ECAA2" hidden="1">#REF!</definedName>
    <definedName name="BOEFED11C55B7D42F0BA74E1AC52FFFCB6" localSheetId="12" hidden="1">#REF!</definedName>
    <definedName name="BOEFED11C55B7D42F0BA74E1AC52FFFCB6" hidden="1">#REF!</definedName>
    <definedName name="BOEFFA9E855A8D4352994E68849AF48905" localSheetId="12" hidden="1">#REF!</definedName>
    <definedName name="BOEFFA9E855A8D4352994E68849AF48905" hidden="1">#REF!</definedName>
    <definedName name="BOF0097F757062493FBA6E5AC459D99ACD" hidden="1">#REF!</definedName>
    <definedName name="BOF0100A92ADA14111A38DCB300766F521" localSheetId="12" hidden="1">#REF!</definedName>
    <definedName name="BOF0100A92ADA14111A38DCB300766F521" hidden="1">#REF!</definedName>
    <definedName name="BOF01838A6DDBE45D4B2B655AAD88D5B0E" localSheetId="12" hidden="1">#REF!</definedName>
    <definedName name="BOF01838A6DDBE45D4B2B655AAD88D5B0E" hidden="1">#REF!</definedName>
    <definedName name="BOF02333F78A05422AA5A1F733A8834CD6" localSheetId="12" hidden="1">#REF!</definedName>
    <definedName name="BOF02333F78A05422AA5A1F733A8834CD6" hidden="1">#REF!</definedName>
    <definedName name="BOF030BA9CEED74A339BEC1FCA16DDD5F7" hidden="1">#REF!</definedName>
    <definedName name="BOF040FE5AF14A461C9B72854FC26275EA" hidden="1">#REF!</definedName>
    <definedName name="BOF047E4600A444563A62764BC83105CC3" hidden="1">#REF!</definedName>
    <definedName name="BOF057084B941A46DCB13220E48F9C2DAD" hidden="1">#REF!</definedName>
    <definedName name="BOF05939FDE2F5456590C798E429F0BEBE" hidden="1">#REF!</definedName>
    <definedName name="BOF05E6310E06849798562BB8BD53C4F28" localSheetId="12" hidden="1">#REF!</definedName>
    <definedName name="BOF05E6310E06849798562BB8BD53C4F28" hidden="1">#REF!</definedName>
    <definedName name="BOF05FFF3AC94B4E36925B5EDAAC8C1C53" hidden="1">#REF!</definedName>
    <definedName name="BOF0905563093845A997A50AF692884153" localSheetId="0" hidden="1">#REF!</definedName>
    <definedName name="BOF0905563093845A997A50AF692884153" localSheetId="1" hidden="1">#REF!</definedName>
    <definedName name="BOF0905563093845A997A50AF692884153" localSheetId="12" hidden="1">#REF!</definedName>
    <definedName name="BOF0905563093845A997A50AF692884153" hidden="1">#REF!</definedName>
    <definedName name="BOF093E5DF6BB241FDA0C27F6C9C16A9DD" hidden="1">#REF!</definedName>
    <definedName name="BOF0988203238E4889AFFCDE8D40B632A0" hidden="1">#REF!</definedName>
    <definedName name="BOF0A0FAACB6BB477591F225FDDF4BE7AD" hidden="1">#REF!</definedName>
    <definedName name="BOF0A825745E464D13A54ABA20B609B9E8" localSheetId="0" hidden="1">#REF!</definedName>
    <definedName name="BOF0A825745E464D13A54ABA20B609B9E8" localSheetId="1" hidden="1">#REF!</definedName>
    <definedName name="BOF0A825745E464D13A54ABA20B609B9E8" localSheetId="12" hidden="1">#REF!</definedName>
    <definedName name="BOF0A825745E464D13A54ABA20B609B9E8" hidden="1">#REF!</definedName>
    <definedName name="BOF0C33265976142698ACBDF91D15A28FF" hidden="1">#REF!</definedName>
    <definedName name="BOF0C59731D4AE4017B5B4169F3C9AA2A6" localSheetId="0" hidden="1">#REF!</definedName>
    <definedName name="BOF0C59731D4AE4017B5B4169F3C9AA2A6" localSheetId="1" hidden="1">#REF!</definedName>
    <definedName name="BOF0C59731D4AE4017B5B4169F3C9AA2A6" localSheetId="12" hidden="1">#REF!</definedName>
    <definedName name="BOF0C59731D4AE4017B5B4169F3C9AA2A6" hidden="1">#REF!</definedName>
    <definedName name="BOF0CBC11E611C46CAA732EB2558A413AB" localSheetId="12" hidden="1">#REF!</definedName>
    <definedName name="BOF0CBC11E611C46CAA732EB2558A413AB" hidden="1">#REF!</definedName>
    <definedName name="BOF0D4EF18741047F1B1043984130F0FA6" localSheetId="12" hidden="1">#REF!</definedName>
    <definedName name="BOF0D4EF18741047F1B1043984130F0FA6" hidden="1">#REF!</definedName>
    <definedName name="BOF0DBB60FBA7B487483C6404113C66C6E" localSheetId="12" hidden="1">#REF!</definedName>
    <definedName name="BOF0DBB60FBA7B487483C6404113C66C6E" hidden="1">#REF!</definedName>
    <definedName name="BOF0E3743744E240A992B06E29FA68C50A" localSheetId="12" hidden="1">#REF!</definedName>
    <definedName name="BOF0E3743744E240A992B06E29FA68C50A" hidden="1">#REF!</definedName>
    <definedName name="BOF0E6E6B0E78C42E08BE2CDEA8CF44D78" localSheetId="12" hidden="1">#REF!</definedName>
    <definedName name="BOF0E6E6B0E78C42E08BE2CDEA8CF44D78" hidden="1">#REF!</definedName>
    <definedName name="BOF109CEBDEEAC441FA6E936017139B088" localSheetId="12" hidden="1">#REF!</definedName>
    <definedName name="BOF109CEBDEEAC441FA6E936017139B088" hidden="1">#REF!</definedName>
    <definedName name="BOF116490C0E814BFB92B3B78084E30664" hidden="1">#REF!</definedName>
    <definedName name="BOF11B68CA497B4432A6CC3AFAFDDBE9FB" hidden="1">#REF!</definedName>
    <definedName name="BOF121F1F343C6493AAB63BBF3F6B28F08" hidden="1">#REF!</definedName>
    <definedName name="BOF127975B3BB54DDA9463E9C491F056A3" hidden="1">#REF!</definedName>
    <definedName name="BOF141B2A6A68B4B36951873FFC7FA2211" hidden="1">#REF!</definedName>
    <definedName name="BOF15DE6D3DE7443C8A22FA3AD98F9E106" hidden="1">#REF!</definedName>
    <definedName name="BOF15E20C21B1C4680B293AE7291F7DD0F" localSheetId="12" hidden="1">#REF!</definedName>
    <definedName name="BOF15E20C21B1C4680B293AE7291F7DD0F" hidden="1">#REF!</definedName>
    <definedName name="BOF1713F3A451043ED83650CF65558317A" hidden="1">#REF!</definedName>
    <definedName name="BOF17A501E52C9417589ECB44884047CE2" hidden="1">#REF!</definedName>
    <definedName name="BOF1ABC4FD00E64BA58CFF06D348B0C5C3" localSheetId="12" hidden="1">#REF!</definedName>
    <definedName name="BOF1ABC4FD00E64BA58CFF06D348B0C5C3" hidden="1">#REF!</definedName>
    <definedName name="BOF1AEBC9A7BD44233A1943849C28C4FEC" localSheetId="12" hidden="1">#REF!</definedName>
    <definedName name="BOF1AEBC9A7BD44233A1943849C28C4FEC" hidden="1">#REF!</definedName>
    <definedName name="BOF1B8AD00099048A2A8AEC0999BE156F5" localSheetId="12" hidden="1">#REF!</definedName>
    <definedName name="BOF1B8AD00099048A2A8AEC0999BE156F5" hidden="1">#REF!</definedName>
    <definedName name="BOF1CCE096EE874AF382A668D7FE951A20" hidden="1">#REF!</definedName>
    <definedName name="BOF20CCB7468C540F09F18FAB754EC370F" localSheetId="12" hidden="1">#REF!</definedName>
    <definedName name="BOF20CCB7468C540F09F18FAB754EC370F" hidden="1">#REF!</definedName>
    <definedName name="BOF23D7E5217A24026827BA1D213504D2A" localSheetId="0" hidden="1">#REF!</definedName>
    <definedName name="BOF23D7E5217A24026827BA1D213504D2A" localSheetId="1" hidden="1">#REF!</definedName>
    <definedName name="BOF23D7E5217A24026827BA1D213504D2A" localSheetId="12" hidden="1">#REF!</definedName>
    <definedName name="BOF23D7E5217A24026827BA1D213504D2A" hidden="1">#REF!</definedName>
    <definedName name="BOF24138F12ED24CEF9500511C170B5BBA" hidden="1">#REF!</definedName>
    <definedName name="BOF24947DB82D64635840A8DB5866B51FD" localSheetId="0" hidden="1">#REF!</definedName>
    <definedName name="BOF24947DB82D64635840A8DB5866B51FD" localSheetId="1" hidden="1">#REF!</definedName>
    <definedName name="BOF24947DB82D64635840A8DB5866B51FD" localSheetId="12" hidden="1">#REF!</definedName>
    <definedName name="BOF24947DB82D64635840A8DB5866B51FD" hidden="1">#REF!</definedName>
    <definedName name="BOF253E547CD19417B85C345A050C3AB8D" hidden="1">#REF!</definedName>
    <definedName name="BOF263D17C59CD4195923580B4D30F3F76" hidden="1">#REF!</definedName>
    <definedName name="BOF27712BD4E094407ACB4899BA5C49295" localSheetId="0" hidden="1">#REF!</definedName>
    <definedName name="BOF27712BD4E094407ACB4899BA5C49295" localSheetId="1" hidden="1">#REF!</definedName>
    <definedName name="BOF27712BD4E094407ACB4899BA5C49295" localSheetId="12" hidden="1">#REF!</definedName>
    <definedName name="BOF27712BD4E094407ACB4899BA5C49295" hidden="1">#REF!</definedName>
    <definedName name="BOF27AC05A1FBB441997D081D917D7813E" hidden="1">#REF!</definedName>
    <definedName name="BOF2850F87583C4C5F9B0B14B695A8460D" hidden="1">#REF!</definedName>
    <definedName name="BOF28675E81D624568B83E5006EE4DAB41" localSheetId="12" hidden="1">#REF!</definedName>
    <definedName name="BOF28675E81D624568B83E5006EE4DAB41" hidden="1">#REF!</definedName>
    <definedName name="BOF287C0DE87E04A9FA22B2ECD2F94C614" localSheetId="12" hidden="1">#REF!</definedName>
    <definedName name="BOF287C0DE87E04A9FA22B2ECD2F94C614" hidden="1">#REF!</definedName>
    <definedName name="BOF2E4E26EFA1B45A6B451A32AF9340BA2" localSheetId="12" hidden="1">#REF!</definedName>
    <definedName name="BOF2E4E26EFA1B45A6B451A32AF9340BA2" hidden="1">#REF!</definedName>
    <definedName name="BOF2E96E202FFA4C7FAAAF5539AE50BF20" hidden="1">#REF!</definedName>
    <definedName name="BOF2E9D408E0CE4BE8BFEABB6B73934CC2" localSheetId="12" hidden="1">#REF!</definedName>
    <definedName name="BOF2E9D408E0CE4BE8BFEABB6B73934CC2" hidden="1">#REF!</definedName>
    <definedName name="BOF2EBB03F32CB43D982795A06A0CE7F14" localSheetId="12" hidden="1">#REF!</definedName>
    <definedName name="BOF2EBB03F32CB43D982795A06A0CE7F14" hidden="1">#REF!</definedName>
    <definedName name="BOF2ED9B84F0014707AE8E96E655EA83CB" localSheetId="0" hidden="1">#REF!</definedName>
    <definedName name="BOF2ED9B84F0014707AE8E96E655EA83CB" localSheetId="1" hidden="1">#REF!</definedName>
    <definedName name="BOF2ED9B84F0014707AE8E96E655EA83CB" localSheetId="12" hidden="1">#REF!</definedName>
    <definedName name="BOF2ED9B84F0014707AE8E96E655EA83CB" hidden="1">#REF!</definedName>
    <definedName name="BOF2FF48AA091D4BA99B50E6B5AC55A3E5" localSheetId="0" hidden="1">#REF!</definedName>
    <definedName name="BOF2FF48AA091D4BA99B50E6B5AC55A3E5" localSheetId="1" hidden="1">#REF!</definedName>
    <definedName name="BOF2FF48AA091D4BA99B50E6B5AC55A3E5" localSheetId="12" hidden="1">#REF!</definedName>
    <definedName name="BOF2FF48AA091D4BA99B50E6B5AC55A3E5" hidden="1">#REF!</definedName>
    <definedName name="BOF3239FBE6C4C47D0AA40E65F1AF1C1FC" hidden="1">#REF!</definedName>
    <definedName name="BOF33205490E834D1E954D98ED7145934B" hidden="1">#REF!</definedName>
    <definedName name="BOF33D6B6D93C74BB18FE3D6E0FF794B23" localSheetId="0" hidden="1">#REF!</definedName>
    <definedName name="BOF33D6B6D93C74BB18FE3D6E0FF794B23" localSheetId="1" hidden="1">#REF!</definedName>
    <definedName name="BOF33D6B6D93C74BB18FE3D6E0FF794B23" localSheetId="12" hidden="1">#REF!</definedName>
    <definedName name="BOF33D6B6D93C74BB18FE3D6E0FF794B23" hidden="1">#REF!</definedName>
    <definedName name="BOF34C9901813B49D8AD7DEF7B8BF5D5E7" hidden="1">#REF!</definedName>
    <definedName name="BOF35C53425D3341BAA04DD8DB42127399" hidden="1">#REF!</definedName>
    <definedName name="BOF36997466DCA419EB5BB546C26585165" localSheetId="0" hidden="1">#REF!</definedName>
    <definedName name="BOF36997466DCA419EB5BB546C26585165" localSheetId="1" hidden="1">#REF!</definedName>
    <definedName name="BOF36997466DCA419EB5BB546C26585165" localSheetId="12" hidden="1">#REF!</definedName>
    <definedName name="BOF36997466DCA419EB5BB546C26585165" hidden="1">#REF!</definedName>
    <definedName name="BOF36B04952D7E494D8982DF32678ED517" localSheetId="0" hidden="1">#REF!</definedName>
    <definedName name="BOF36B04952D7E494D8982DF32678ED517" localSheetId="1" hidden="1">#REF!</definedName>
    <definedName name="BOF36B04952D7E494D8982DF32678ED517" localSheetId="12" hidden="1">#REF!</definedName>
    <definedName name="BOF36B04952D7E494D8982DF32678ED517" hidden="1">#REF!</definedName>
    <definedName name="BOF36D05A66EE34CD39407E87E086E789B" hidden="1">#REF!</definedName>
    <definedName name="BOF37F793DBD86486CB8F124C4A5B4790A" localSheetId="0" hidden="1">#REF!</definedName>
    <definedName name="BOF37F793DBD86486CB8F124C4A5B4790A" localSheetId="1" hidden="1">#REF!</definedName>
    <definedName name="BOF37F793DBD86486CB8F124C4A5B4790A" localSheetId="12" hidden="1">#REF!</definedName>
    <definedName name="BOF37F793DBD86486CB8F124C4A5B4790A" hidden="1">#REF!</definedName>
    <definedName name="BOF3A90882C3F646AC8E52826DE77B4F42" localSheetId="12" hidden="1">#REF!</definedName>
    <definedName name="BOF3A90882C3F646AC8E52826DE77B4F42" hidden="1">#REF!</definedName>
    <definedName name="BOF3C2FA67E9714243A6A0E31921FBEEBC" localSheetId="12" hidden="1">#REF!</definedName>
    <definedName name="BOF3C2FA67E9714243A6A0E31921FBEEBC" hidden="1">#REF!</definedName>
    <definedName name="BOF3E50E227A544F7F8427DB69807893E0" localSheetId="12" hidden="1">#REF!</definedName>
    <definedName name="BOF3E50E227A544F7F8427DB69807893E0" hidden="1">#REF!</definedName>
    <definedName name="BOF3E6876AE1B7457AB3A864C16B14A115" hidden="1">#REF!</definedName>
    <definedName name="BOF3F8EC36F0584B21B040E4FAE9B8810F" localSheetId="12" hidden="1">#REF!</definedName>
    <definedName name="BOF3F8EC36F0584B21B040E4FAE9B8810F" hidden="1">#REF!</definedName>
    <definedName name="BOF40B8D5DE4EF48C8A142F2738685DF4E" localSheetId="0" hidden="1">#REF!</definedName>
    <definedName name="BOF40B8D5DE4EF48C8A142F2738685DF4E" localSheetId="1" hidden="1">#REF!</definedName>
    <definedName name="BOF40B8D5DE4EF48C8A142F2738685DF4E" localSheetId="12" hidden="1">#REF!</definedName>
    <definedName name="BOF40B8D5DE4EF48C8A142F2738685DF4E" hidden="1">#REF!</definedName>
    <definedName name="BOF40D19766CE04F19935929CE2DA3EB55" hidden="1">#REF!</definedName>
    <definedName name="BOF4114871BFE4412A94F702635BE768DB" hidden="1">#REF!</definedName>
    <definedName name="BOF474B784011942EE8F9762B58E2206C2" hidden="1">#REF!</definedName>
    <definedName name="BOF477823A8ED5496EA6AAE4F2A47FF673" hidden="1">#REF!</definedName>
    <definedName name="BOF4BA7E8EAF9E403393D1A9F98BB7C67E" hidden="1">#REF!</definedName>
    <definedName name="BOF4C0FA40C07F4E7086D02D7A36CC878C" hidden="1">#REF!</definedName>
    <definedName name="BOF4CCF65C0AB248CE8B3EBF1FF477CB5C" localSheetId="0" hidden="1">#REF!</definedName>
    <definedName name="BOF4CCF65C0AB248CE8B3EBF1FF477CB5C" localSheetId="1" hidden="1">#REF!</definedName>
    <definedName name="BOF4CCF65C0AB248CE8B3EBF1FF477CB5C" localSheetId="12" hidden="1">#REF!</definedName>
    <definedName name="BOF4CCF65C0AB248CE8B3EBF1FF477CB5C" hidden="1">#REF!</definedName>
    <definedName name="BOF4D51DD2D7014AA0B2374CCC27DA6B48" hidden="1">#REF!</definedName>
    <definedName name="BOF4E734F5E0B346399B3F74EDDE1364EA" localSheetId="0" hidden="1">#REF!</definedName>
    <definedName name="BOF4E734F5E0B346399B3F74EDDE1364EA" localSheetId="1" hidden="1">#REF!</definedName>
    <definedName name="BOF4E734F5E0B346399B3F74EDDE1364EA" localSheetId="12" hidden="1">#REF!</definedName>
    <definedName name="BOF4E734F5E0B346399B3F74EDDE1364EA" hidden="1">#REF!</definedName>
    <definedName name="BOF4F541C0A6C94B61A4CE373A6C565169" localSheetId="12" hidden="1">#REF!</definedName>
    <definedName name="BOF4F541C0A6C94B61A4CE373A6C565169" hidden="1">#REF!</definedName>
    <definedName name="BOF51A52841A654E94BE5B17633A966825" localSheetId="12" hidden="1">#REF!</definedName>
    <definedName name="BOF51A52841A654E94BE5B17633A966825" hidden="1">#REF!</definedName>
    <definedName name="BOF52AF955B89242C8BE3354CF28DE98A3" hidden="1">#REF!</definedName>
    <definedName name="BOF5396AD784C946F0BAD3D6C84FA64794" hidden="1">#REF!</definedName>
    <definedName name="BOF53CCAFB02904DA4AF21417141E6C458" localSheetId="12" hidden="1">#REF!</definedName>
    <definedName name="BOF53CCAFB02904DA4AF21417141E6C458" hidden="1">#REF!</definedName>
    <definedName name="BOF5497173AE06489E9550275FB325A5AD" localSheetId="12" hidden="1">#REF!</definedName>
    <definedName name="BOF5497173AE06489E9550275FB325A5AD" hidden="1">#REF!</definedName>
    <definedName name="BOF55C86C98D884DCF805287D2AAB2A342" hidden="1">#REF!</definedName>
    <definedName name="BOF55CF31ECD7A406CA38DE801694F8552" localSheetId="12" hidden="1">#REF!</definedName>
    <definedName name="BOF55CF31ECD7A406CA38DE801694F8552" hidden="1">#REF!</definedName>
    <definedName name="BOF5631028159044D78779C45CA65FC43B" localSheetId="12" hidden="1">#REF!</definedName>
    <definedName name="BOF5631028159044D78779C45CA65FC43B" hidden="1">#REF!</definedName>
    <definedName name="BOF585D8968C854C30B591C88227EDB648" localSheetId="12" hidden="1">#REF!</definedName>
    <definedName name="BOF585D8968C854C30B591C88227EDB648" hidden="1">#REF!</definedName>
    <definedName name="BOF5A5E290196040079D7DE62A2550AA5C" hidden="1">#REF!</definedName>
    <definedName name="BOF5AEE545461542C7A1A82997EB41AB35" localSheetId="12" hidden="1">#REF!</definedName>
    <definedName name="BOF5AEE545461542C7A1A82997EB41AB35" hidden="1">#REF!</definedName>
    <definedName name="BOF5CB44B1A6E44FDC89B7F2976A7CE3A8" localSheetId="12" hidden="1">#REF!</definedName>
    <definedName name="BOF5CB44B1A6E44FDC89B7F2976A7CE3A8" hidden="1">#REF!</definedName>
    <definedName name="BOF5D646679BF64364ACDA18EFA320F112" hidden="1">#REF!</definedName>
    <definedName name="BOF5DC32DE31BD4B50B0267F468F4E4CB0" localSheetId="0" hidden="1">#REF!</definedName>
    <definedName name="BOF5DC32DE31BD4B50B0267F468F4E4CB0" localSheetId="1" hidden="1">#REF!</definedName>
    <definedName name="BOF5DC32DE31BD4B50B0267F468F4E4CB0" localSheetId="12" hidden="1">#REF!</definedName>
    <definedName name="BOF5DC32DE31BD4B50B0267F468F4E4CB0" hidden="1">#REF!</definedName>
    <definedName name="BOF604F32E6DAC49BBA3716C381BEBAB3A" localSheetId="0" hidden="1">#REF!</definedName>
    <definedName name="BOF604F32E6DAC49BBA3716C381BEBAB3A" localSheetId="1" hidden="1">#REF!</definedName>
    <definedName name="BOF604F32E6DAC49BBA3716C381BEBAB3A" localSheetId="12" hidden="1">#REF!</definedName>
    <definedName name="BOF604F32E6DAC49BBA3716C381BEBAB3A" hidden="1">#REF!</definedName>
    <definedName name="BOF6116786263A474F8EB13C9D525A5BBF" hidden="1">#REF!</definedName>
    <definedName name="BOF611A9E8BB0F49E497EFF27831772058" hidden="1">#REF!</definedName>
    <definedName name="BOF62D3D4F777949DA8A29FDC4707A82D9" hidden="1">#REF!</definedName>
    <definedName name="BOF63D3B4EB0E544EFA271FEA8860AC25D" hidden="1">#REF!</definedName>
    <definedName name="BOF65F19D7E1904C5FA112E30614E0B372" hidden="1">#REF!</definedName>
    <definedName name="BOF669A2D2BA994424B1F5A8AC117A55CA" localSheetId="0" hidden="1">#REF!</definedName>
    <definedName name="BOF669A2D2BA994424B1F5A8AC117A55CA" localSheetId="1" hidden="1">#REF!</definedName>
    <definedName name="BOF669A2D2BA994424B1F5A8AC117A55CA" localSheetId="12" hidden="1">#REF!</definedName>
    <definedName name="BOF669A2D2BA994424B1F5A8AC117A55CA" hidden="1">#REF!</definedName>
    <definedName name="BOF66F23777B7C431BBA70EAF3374BA9DD" localSheetId="0" hidden="1">#REF!</definedName>
    <definedName name="BOF66F23777B7C431BBA70EAF3374BA9DD" localSheetId="1" hidden="1">#REF!</definedName>
    <definedName name="BOF66F23777B7C431BBA70EAF3374BA9DD" localSheetId="12" hidden="1">#REF!</definedName>
    <definedName name="BOF66F23777B7C431BBA70EAF3374BA9DD" hidden="1">#REF!</definedName>
    <definedName name="BOF67F5AA185884F23B340D90B4494144F" localSheetId="0" hidden="1">#REF!</definedName>
    <definedName name="BOF67F5AA185884F23B340D90B4494144F" localSheetId="1" hidden="1">#REF!</definedName>
    <definedName name="BOF67F5AA185884F23B340D90B4494144F" localSheetId="12" hidden="1">#REF!</definedName>
    <definedName name="BOF67F5AA185884F23B340D90B4494144F" hidden="1">#REF!</definedName>
    <definedName name="BOF6825EEC29BD4F43B7715AE96EC32379" hidden="1">#REF!</definedName>
    <definedName name="BOF683395E38EC43DA91DAFE24FDCFD464" hidden="1">#REF!</definedName>
    <definedName name="BOF687F176C001453A8BDD5BE28067C5E9" localSheetId="12" hidden="1">#REF!</definedName>
    <definedName name="BOF687F176C001453A8BDD5BE28067C5E9" hidden="1">#REF!</definedName>
    <definedName name="BOF6AE8BD0902148AA869657E40D971E11" localSheetId="12" hidden="1">#REF!</definedName>
    <definedName name="BOF6AE8BD0902148AA869657E40D971E11" hidden="1">#REF!</definedName>
    <definedName name="BOF6C435831C884A2B958ECF1499C5AE81" hidden="1">#REF!</definedName>
    <definedName name="BOF6C9B9EED16443ED8CB7FF99A5DBCC26" hidden="1">#REF!</definedName>
    <definedName name="BOF6CCD54417AC4931901DEF75EEA84F24" hidden="1">#REF!</definedName>
    <definedName name="BOF6CDA264C92D4DF2907EB1622B5003D6" localSheetId="0" hidden="1">#REF!</definedName>
    <definedName name="BOF6CDA264C92D4DF2907EB1622B5003D6" localSheetId="1" hidden="1">#REF!</definedName>
    <definedName name="BOF6CDA264C92D4DF2907EB1622B5003D6" localSheetId="12" hidden="1">#REF!</definedName>
    <definedName name="BOF6CDA264C92D4DF2907EB1622B5003D6" hidden="1">#REF!</definedName>
    <definedName name="BOF6D3B02F600746DFB75C12B28AF70310" hidden="1">#REF!</definedName>
    <definedName name="BOF6E9F1E9C5B04DAA88A54F6FE2A57C42" hidden="1">#REF!</definedName>
    <definedName name="BOF708D1281373454597A1A056AB3A3531" localSheetId="0" hidden="1">#REF!</definedName>
    <definedName name="BOF708D1281373454597A1A056AB3A3531" localSheetId="1" hidden="1">#REF!</definedName>
    <definedName name="BOF708D1281373454597A1A056AB3A3531" localSheetId="12" hidden="1">#REF!</definedName>
    <definedName name="BOF708D1281373454597A1A056AB3A3531" hidden="1">#REF!</definedName>
    <definedName name="BOF714C5C24C504900BC9BC026DF0955B8" hidden="1">#REF!</definedName>
    <definedName name="BOF72B7E5688A24599B26396DA1025418E" localSheetId="0" hidden="1">#REF!</definedName>
    <definedName name="BOF72B7E5688A24599B26396DA1025418E" localSheetId="1" hidden="1">#REF!</definedName>
    <definedName name="BOF72B7E5688A24599B26396DA1025418E" localSheetId="12" hidden="1">#REF!</definedName>
    <definedName name="BOF72B7E5688A24599B26396DA1025418E" hidden="1">#REF!</definedName>
    <definedName name="BOF74765F291A940459E3745B048FFF204" hidden="1">#REF!</definedName>
    <definedName name="BOF75BD264DBB04172906E6710FDC5CE9B" localSheetId="12" hidden="1">#REF!</definedName>
    <definedName name="BOF75BD264DBB04172906E6710FDC5CE9B" hidden="1">#REF!</definedName>
    <definedName name="BOF7648B04C3A44727ABAE4D315B581096" hidden="1">#REF!</definedName>
    <definedName name="BOF770BE81EB0647A29E9CE4D634384356" localSheetId="12" hidden="1">#REF!</definedName>
    <definedName name="BOF770BE81EB0647A29E9CE4D634384356" hidden="1">#REF!</definedName>
    <definedName name="BOF77B331BE93848B7BCD11717BB266D2A" localSheetId="12" hidden="1">#REF!</definedName>
    <definedName name="BOF77B331BE93848B7BCD11717BB266D2A" hidden="1">#REF!</definedName>
    <definedName name="BOF7976E88AE214F67B9CBB47608F7DDA9" localSheetId="12" hidden="1">#REF!</definedName>
    <definedName name="BOF7976E88AE214F67B9CBB47608F7DDA9" hidden="1">#REF!</definedName>
    <definedName name="BOF7991C6F519D41A3B8AC572703E833AD" hidden="1">#REF!</definedName>
    <definedName name="BOF79C8057618541DB900AC860DEA92122" localSheetId="0" hidden="1">#REF!</definedName>
    <definedName name="BOF79C8057618541DB900AC860DEA92122" localSheetId="1" hidden="1">#REF!</definedName>
    <definedName name="BOF79C8057618541DB900AC860DEA92122" localSheetId="12" hidden="1">#REF!</definedName>
    <definedName name="BOF79C8057618541DB900AC860DEA92122" hidden="1">#REF!</definedName>
    <definedName name="BOF7B5D1FBB8764A4FB0220E77B2881D62" localSheetId="12" hidden="1">#REF!</definedName>
    <definedName name="BOF7B5D1FBB8764A4FB0220E77B2881D62" hidden="1">#REF!</definedName>
    <definedName name="BOF7B5FA1754E0413AAFB010856810A5BA" localSheetId="0" hidden="1">#REF!</definedName>
    <definedName name="BOF7B5FA1754E0413AAFB010856810A5BA" localSheetId="1" hidden="1">#REF!</definedName>
    <definedName name="BOF7B5FA1754E0413AAFB010856810A5BA" localSheetId="12" hidden="1">#REF!</definedName>
    <definedName name="BOF7B5FA1754E0413AAFB010856810A5BA" hidden="1">#REF!</definedName>
    <definedName name="BOF7C0B15686234EACBE0FB09FC35AFFF4" localSheetId="0" hidden="1">#REF!</definedName>
    <definedName name="BOF7C0B15686234EACBE0FB09FC35AFFF4" localSheetId="1" hidden="1">#REF!</definedName>
    <definedName name="BOF7C0B15686234EACBE0FB09FC35AFFF4" localSheetId="12" hidden="1">#REF!</definedName>
    <definedName name="BOF7C0B15686234EACBE0FB09FC35AFFF4" hidden="1">#REF!</definedName>
    <definedName name="BOF7CF94FFA36A46ACB0FCB81905FBD824" localSheetId="0" hidden="1">#REF!</definedName>
    <definedName name="BOF7CF94FFA36A46ACB0FCB81905FBD824" localSheetId="1" hidden="1">#REF!</definedName>
    <definedName name="BOF7CF94FFA36A46ACB0FCB81905FBD824" localSheetId="12" hidden="1">#REF!</definedName>
    <definedName name="BOF7CF94FFA36A46ACB0FCB81905FBD824" hidden="1">#REF!</definedName>
    <definedName name="BOF7D6CB602C3C435CA5300FBF0F07FA65" hidden="1">#REF!</definedName>
    <definedName name="BOF7D9E525CB4F48E38052E076240378BE" hidden="1">#REF!</definedName>
    <definedName name="BOF7F7F74ADE6A456697D7D82B02256B6F" hidden="1">#REF!</definedName>
    <definedName name="BOF83559FBC7D04204ADB4B6AED114EAF7" localSheetId="0" hidden="1">#REF!</definedName>
    <definedName name="BOF83559FBC7D04204ADB4B6AED114EAF7" localSheetId="1" hidden="1">#REF!</definedName>
    <definedName name="BOF83559FBC7D04204ADB4B6AED114EAF7" localSheetId="12" hidden="1">#REF!</definedName>
    <definedName name="BOF83559FBC7D04204ADB4B6AED114EAF7" hidden="1">#REF!</definedName>
    <definedName name="BOF835CA3093464BB98CC8821172B1F91C" localSheetId="0" hidden="1">#REF!</definedName>
    <definedName name="BOF835CA3093464BB98CC8821172B1F91C" localSheetId="1" hidden="1">#REF!</definedName>
    <definedName name="BOF835CA3093464BB98CC8821172B1F91C" localSheetId="12" hidden="1">#REF!</definedName>
    <definedName name="BOF835CA3093464BB98CC8821172B1F91C" hidden="1">#REF!</definedName>
    <definedName name="BOF83DEA7B15B144748CB58ECF71457F2B" hidden="1">#REF!</definedName>
    <definedName name="BOF85E6CCF6A57462A8CA36AA9540D141F" localSheetId="0" hidden="1">#REF!</definedName>
    <definedName name="BOF85E6CCF6A57462A8CA36AA9540D141F" localSheetId="1" hidden="1">#REF!</definedName>
    <definedName name="BOF85E6CCF6A57462A8CA36AA9540D141F" localSheetId="12" hidden="1">#REF!</definedName>
    <definedName name="BOF85E6CCF6A57462A8CA36AA9540D141F" hidden="1">#REF!</definedName>
    <definedName name="BOF861024EEF514C6389B851E8D3982275" localSheetId="12" hidden="1">#REF!</definedName>
    <definedName name="BOF861024EEF514C6389B851E8D3982275" hidden="1">#REF!</definedName>
    <definedName name="BOF861BE762D5946F094E60ECD73982CA6" hidden="1">#REF!</definedName>
    <definedName name="BOF86B41F85B3F42E4B7EFE1B2C2199C1B" localSheetId="12" hidden="1">#REF!</definedName>
    <definedName name="BOF86B41F85B3F42E4B7EFE1B2C2199C1B" hidden="1">#REF!</definedName>
    <definedName name="BOF87E495A74FB4EFAB3F46E6715C2B04E" localSheetId="12" hidden="1">#REF!</definedName>
    <definedName name="BOF87E495A74FB4EFAB3F46E6715C2B04E" hidden="1">#REF!</definedName>
    <definedName name="BOF8A092991A38448696CCC4DC0FC01693" hidden="1">#REF!</definedName>
    <definedName name="BOF8A31B6DA98148FFA1C515F3B8149A40" hidden="1">#REF!</definedName>
    <definedName name="BOF8A6D5FDFCE442C28D9A96416D2DEA48" hidden="1">#REF!</definedName>
    <definedName name="BOF8B846D7E8B34D05B384F863E85A28E5" localSheetId="0" hidden="1">#REF!</definedName>
    <definedName name="BOF8B846D7E8B34D05B384F863E85A28E5" localSheetId="1" hidden="1">#REF!</definedName>
    <definedName name="BOF8B846D7E8B34D05B384F863E85A28E5" localSheetId="12" hidden="1">#REF!</definedName>
    <definedName name="BOF8B846D7E8B34D05B384F863E85A28E5" hidden="1">#REF!</definedName>
    <definedName name="BOF8DAC2FEC53B494E8A09152EAB6B7B4F" hidden="1">#REF!</definedName>
    <definedName name="BOF8E11A3752FB43269C6043A6F8D6A566" hidden="1">#REF!</definedName>
    <definedName name="BOF8E521594CB6424A882EA938563567D8" localSheetId="0" hidden="1">#REF!</definedName>
    <definedName name="BOF8E521594CB6424A882EA938563567D8" localSheetId="1" hidden="1">#REF!</definedName>
    <definedName name="BOF8E521594CB6424A882EA938563567D8" localSheetId="12" hidden="1">#REF!</definedName>
    <definedName name="BOF8E521594CB6424A882EA938563567D8" hidden="1">#REF!</definedName>
    <definedName name="BOF8F113671AB242A0A31C324D25132756" localSheetId="0" hidden="1">#REF!</definedName>
    <definedName name="BOF8F113671AB242A0A31C324D25132756" localSheetId="1" hidden="1">#REF!</definedName>
    <definedName name="BOF8F113671AB242A0A31C324D25132756" localSheetId="12" hidden="1">#REF!</definedName>
    <definedName name="BOF8F113671AB242A0A31C324D25132756" hidden="1">#REF!</definedName>
    <definedName name="BOF8F3838231C243239CFF1B4B6BCC87C2" hidden="1">#REF!</definedName>
    <definedName name="BOF90C081FC31448DE8B5AE57F93E88D5A" localSheetId="12" hidden="1">#REF!</definedName>
    <definedName name="BOF90C081FC31448DE8B5AE57F93E88D5A" hidden="1">#REF!</definedName>
    <definedName name="BOF92F726FD98E4A5195B52ABBCF4CBAC8" hidden="1">#REF!</definedName>
    <definedName name="BOF9347D78A59A426A86C26A3751F3B5BD" hidden="1">#REF!</definedName>
    <definedName name="BOF9376400C8CF4FCD85B320E7EAD04A94" hidden="1">#REF!</definedName>
    <definedName name="BOF9473E9311E344EEA252202567A23848" hidden="1">#REF!</definedName>
    <definedName name="BOF9495CF6160944879E041E0D38789F50" localSheetId="0" hidden="1">#REF!</definedName>
    <definedName name="BOF9495CF6160944879E041E0D38789F50" localSheetId="1" hidden="1">#REF!</definedName>
    <definedName name="BOF9495CF6160944879E041E0D38789F50" localSheetId="12" hidden="1">#REF!</definedName>
    <definedName name="BOF9495CF6160944879E041E0D38789F50" hidden="1">#REF!</definedName>
    <definedName name="BOF9509C2000054150B4B30DF7C43A4A51" localSheetId="0" hidden="1">#REF!</definedName>
    <definedName name="BOF9509C2000054150B4B30DF7C43A4A51" localSheetId="1" hidden="1">#REF!</definedName>
    <definedName name="BOF9509C2000054150B4B30DF7C43A4A51" localSheetId="12" hidden="1">#REF!</definedName>
    <definedName name="BOF9509C2000054150B4B30DF7C43A4A51" hidden="1">#REF!</definedName>
    <definedName name="BOF96C08372AB34C3A93A310CC91FD4B25" hidden="1">#REF!</definedName>
    <definedName name="BOF96D6F15B6C64D5C8030DD9389EA8255" localSheetId="0" hidden="1">#REF!</definedName>
    <definedName name="BOF96D6F15B6C64D5C8030DD9389EA8255" localSheetId="1" hidden="1">#REF!</definedName>
    <definedName name="BOF96D6F15B6C64D5C8030DD9389EA8255" localSheetId="12" hidden="1">#REF!</definedName>
    <definedName name="BOF96D6F15B6C64D5C8030DD9389EA8255" hidden="1">#REF!</definedName>
    <definedName name="BOF972AA899FF64380B0A7A6AE986BE553" hidden="1">#REF!</definedName>
    <definedName name="BOF976143D93AF4A00A035132360605823" localSheetId="12" hidden="1">#REF!</definedName>
    <definedName name="BOF976143D93AF4A00A035132360605823" hidden="1">#REF!</definedName>
    <definedName name="BOF97FF29AFA964EB4A7194CFD2D06893A" localSheetId="12" hidden="1">#REF!</definedName>
    <definedName name="BOF97FF29AFA964EB4A7194CFD2D06893A" hidden="1">#REF!</definedName>
    <definedName name="BOF982D863C97441DE8C3A59719A3F7A1C" localSheetId="12" hidden="1">#REF!</definedName>
    <definedName name="BOF982D863C97441DE8C3A59719A3F7A1C" hidden="1">#REF!</definedName>
    <definedName name="BOF988328A7F834104BBD14188E005B28F" hidden="1">#REF!</definedName>
    <definedName name="BOF991385FBFDD4DD7AD5E7F1640C78BB8" localSheetId="12" hidden="1">#REF!</definedName>
    <definedName name="BOF991385FBFDD4DD7AD5E7F1640C78BB8" hidden="1">#REF!</definedName>
    <definedName name="BOF9958D4FBFBF40E68FCC6DC7A805A18F" localSheetId="0" hidden="1">#REF!</definedName>
    <definedName name="BOF9958D4FBFBF40E68FCC6DC7A805A18F" localSheetId="1" hidden="1">#REF!</definedName>
    <definedName name="BOF9958D4FBFBF40E68FCC6DC7A805A18F" localSheetId="12" hidden="1">#REF!</definedName>
    <definedName name="BOF9958D4FBFBF40E68FCC6DC7A805A18F" hidden="1">#REF!</definedName>
    <definedName name="BOF9A45AB7B2A9448590E895C700767392" hidden="1">#REF!</definedName>
    <definedName name="BOF9A745490A1F4A0695067659AAAB07E4" localSheetId="0" hidden="1">#REF!</definedName>
    <definedName name="BOF9A745490A1F4A0695067659AAAB07E4" localSheetId="1" hidden="1">#REF!</definedName>
    <definedName name="BOF9A745490A1F4A0695067659AAAB07E4" localSheetId="12" hidden="1">#REF!</definedName>
    <definedName name="BOF9A745490A1F4A0695067659AAAB07E4" hidden="1">#REF!</definedName>
    <definedName name="BOF9B94F5DA17443B6A4C8EFC4C72F7800" hidden="1">#REF!</definedName>
    <definedName name="BOF9CCA466DDE34243A28BEC11EA7696FC" localSheetId="0" hidden="1">#REF!</definedName>
    <definedName name="BOF9CCA466DDE34243A28BEC11EA7696FC" localSheetId="1" hidden="1">#REF!</definedName>
    <definedName name="BOF9CCA466DDE34243A28BEC11EA7696FC" localSheetId="12" hidden="1">#REF!</definedName>
    <definedName name="BOF9CCA466DDE34243A28BEC11EA7696FC" hidden="1">#REF!</definedName>
    <definedName name="BOF9D0F7B0FC8745ADA15A7F51ACA86046" localSheetId="12" hidden="1">#REF!</definedName>
    <definedName name="BOF9D0F7B0FC8745ADA15A7F51ACA86046" hidden="1">#REF!</definedName>
    <definedName name="BOF9E3ACA774784CC185178823C21D0683" localSheetId="12" hidden="1">#REF!</definedName>
    <definedName name="BOF9E3ACA774784CC185178823C21D0683" hidden="1">#REF!</definedName>
    <definedName name="BOF9E4F58BD63540A68A019559C64FCADD" localSheetId="12" hidden="1">#REF!</definedName>
    <definedName name="BOF9E4F58BD63540A68A019559C64FCADD" hidden="1">#REF!</definedName>
    <definedName name="BOF9F15082364A4134B98686203548E9D2" localSheetId="12" hidden="1">#REF!</definedName>
    <definedName name="BOF9F15082364A4134B98686203548E9D2" hidden="1">#REF!</definedName>
    <definedName name="BOF9F2E505E437475E8029DC8D894C88D9" localSheetId="12" hidden="1">#REF!</definedName>
    <definedName name="BOF9F2E505E437475E8029DC8D894C88D9" hidden="1">#REF!</definedName>
    <definedName name="BOF9F503D5C8DC4F159CA92378C6C2F165" localSheetId="12" hidden="1">#REF!</definedName>
    <definedName name="BOF9F503D5C8DC4F159CA92378C6C2F165" hidden="1">#REF!</definedName>
    <definedName name="BOFA14A2D8CB234719B612B2CD55B5C9B9" localSheetId="12" hidden="1">#REF!</definedName>
    <definedName name="BOFA14A2D8CB234719B612B2CD55B5C9B9" hidden="1">#REF!</definedName>
    <definedName name="BOFA189D6399D741059121AB58C4681E1B" localSheetId="12" hidden="1">#REF!</definedName>
    <definedName name="BOFA189D6399D741059121AB58C4681E1B" hidden="1">#REF!</definedName>
    <definedName name="BOFA2E4C0C11F94E2B84554B33EB6B97A8" hidden="1">#REF!</definedName>
    <definedName name="BOFA2EA8565515456BB492A0487B3028BB" localSheetId="12" hidden="1">#REF!</definedName>
    <definedName name="BOFA2EA8565515456BB492A0487B3028BB" hidden="1">#REF!</definedName>
    <definedName name="BOFA2F87762DFD484D94075FC95CB64240" localSheetId="12" hidden="1">#REF!</definedName>
    <definedName name="BOFA2F87762DFD484D94075FC95CB64240" hidden="1">#REF!</definedName>
    <definedName name="BOFA6FBCF148F348859DF1A84441CCBAE5" localSheetId="12" hidden="1">#REF!</definedName>
    <definedName name="BOFA6FBCF148F348859DF1A84441CCBAE5" hidden="1">#REF!</definedName>
    <definedName name="BOFA8184CFE1FC4338A3A88450CE7FBCDE" hidden="1">#REF!</definedName>
    <definedName name="BOFA864009E0984036BEA4C678AD54A99F" localSheetId="12" hidden="1">#REF!</definedName>
    <definedName name="BOFA864009E0984036BEA4C678AD54A99F" hidden="1">#REF!</definedName>
    <definedName name="BOFAABE7614B284661B98C71FC73AF5357" localSheetId="12" hidden="1">#REF!</definedName>
    <definedName name="BOFAABE7614B284661B98C71FC73AF5357" hidden="1">#REF!</definedName>
    <definedName name="BOFAAF7563489F4EBB846DBD7F7F25745D" hidden="1">#REF!</definedName>
    <definedName name="BOFABF281E7BCD4437A50537084E3DF70B" hidden="1">#REF!</definedName>
    <definedName name="BOFAC709B4C59A409D8062E376F00BEAEB" localSheetId="12" hidden="1">#REF!</definedName>
    <definedName name="BOFAC709B4C59A409D8062E376F00BEAEB" hidden="1">#REF!</definedName>
    <definedName name="BOFAD762ED2D514C759268845816353004" localSheetId="12" hidden="1">#REF!</definedName>
    <definedName name="BOFAD762ED2D514C759268845816353004" hidden="1">#REF!</definedName>
    <definedName name="BOFADB24AA3390485390007D2B3F839443" hidden="1">#REF!</definedName>
    <definedName name="BOFADCBEB7759F40CA91F6F631953F161A" hidden="1">#REF!</definedName>
    <definedName name="BOFADD414F69F540FF8B531AF652DF4925" hidden="1">#REF!</definedName>
    <definedName name="BOFAE7E4251410458986CD581678A37D58" hidden="1">#REF!</definedName>
    <definedName name="BOFAF108511F4F4BAEA60AD9274BE9D23E" hidden="1">#REF!</definedName>
    <definedName name="BOFB0ED15CCAEE44CC83241EE8F264C79F" hidden="1">#REF!</definedName>
    <definedName name="BOFB0EFF5180C64CC58011020FA1EED728" hidden="1">#REF!</definedName>
    <definedName name="BOFB1C41C30B6E4FDDB1D2E412168345EA" localSheetId="12" hidden="1">#REF!</definedName>
    <definedName name="BOFB1C41C30B6E4FDDB1D2E412168345EA" hidden="1">#REF!</definedName>
    <definedName name="BOFB23DD2B62EB470992A82EC97423E4B4" hidden="1">#REF!</definedName>
    <definedName name="BOFB24A1F273BD4AAB9F0EB3D97D98BE90" hidden="1">#REF!</definedName>
    <definedName name="BOFB336458987A4A00A14567345C5A3BC3" localSheetId="12" hidden="1">#REF!</definedName>
    <definedName name="BOFB336458987A4A00A14567345C5A3BC3" hidden="1">#REF!</definedName>
    <definedName name="BOFB38EB43E6304712AF177DBDED21937E" hidden="1">#REF!</definedName>
    <definedName name="BOFB61BAF274A844AA886C85D6CD7CC1BD" hidden="1">#REF!</definedName>
    <definedName name="BOFB68B3AB13A949D6B91D57867C55ACBD" localSheetId="12" hidden="1">#REF!</definedName>
    <definedName name="BOFB68B3AB13A949D6B91D57867C55ACBD" hidden="1">#REF!</definedName>
    <definedName name="BOFB8FF5299BAC4A3980A0C9D97B2C2A8F" localSheetId="12" hidden="1">#REF!</definedName>
    <definedName name="BOFB8FF5299BAC4A3980A0C9D97B2C2A8F" hidden="1">#REF!</definedName>
    <definedName name="BOFB968A6400F743F4854F733F192BCE8B" hidden="1">#REF!</definedName>
    <definedName name="BOFBD1BBF7BCC14007A52AFA1AC14DFD90" localSheetId="12" hidden="1">#REF!</definedName>
    <definedName name="BOFBD1BBF7BCC14007A52AFA1AC14DFD90" hidden="1">#REF!</definedName>
    <definedName name="BOFBFA26DFEF144767B8A3C37E2B38B6F9" hidden="1">#REF!</definedName>
    <definedName name="BOFC008101E26942739BCE45A22FDC1809" localSheetId="12" hidden="1">#REF!</definedName>
    <definedName name="BOFC008101E26942739BCE45A22FDC1809" hidden="1">#REF!</definedName>
    <definedName name="BOFC045940DE784286BED8F1C82FAE062C" hidden="1">#REF!</definedName>
    <definedName name="BOFC0AD63A8DF04E2694B0F8B680580A51" hidden="1">#REF!</definedName>
    <definedName name="BOFC101594CCBD46F69B92FD32FB5B2967" localSheetId="12" hidden="1">#REF!</definedName>
    <definedName name="BOFC101594CCBD46F69B92FD32FB5B2967" hidden="1">#REF!</definedName>
    <definedName name="BOFC20CB619321432096E32CF8510489B8" hidden="1">#REF!</definedName>
    <definedName name="BOFC33C63EDBAF47EB8A640EEA56C78CFD" hidden="1">#REF!</definedName>
    <definedName name="BOFC3CE9B777E942BF8427BC366D3B0A70" localSheetId="12" hidden="1">#REF!</definedName>
    <definedName name="BOFC3CE9B777E942BF8427BC366D3B0A70" hidden="1">#REF!</definedName>
    <definedName name="BOFC4D075129CE42B6A11BB16DE21CCC94" hidden="1">#REF!</definedName>
    <definedName name="BOFC57A9C3720F428986EA4B1EC7CA21AB" hidden="1">#REF!</definedName>
    <definedName name="BOFC5BF5B340284577A6C0DA03F1824FF8" localSheetId="0" hidden="1">#REF!</definedName>
    <definedName name="BOFC5BF5B340284577A6C0DA03F1824FF8" localSheetId="1" hidden="1">#REF!</definedName>
    <definedName name="BOFC5BF5B340284577A6C0DA03F1824FF8" localSheetId="12" hidden="1">#REF!</definedName>
    <definedName name="BOFC5BF5B340284577A6C0DA03F1824FF8" hidden="1">#REF!</definedName>
    <definedName name="BOFC63B121E6E140ADA0046BB9BE7A9060" hidden="1">#REF!</definedName>
    <definedName name="BOFC6609E556BD4F95B45D1F09F1AEA6EE" hidden="1">#REF!</definedName>
    <definedName name="BOFC691235AADD4AF99E5F69CD249F2546" localSheetId="0" hidden="1">#REF!</definedName>
    <definedName name="BOFC691235AADD4AF99E5F69CD249F2546" localSheetId="1" hidden="1">#REF!</definedName>
    <definedName name="BOFC691235AADD4AF99E5F69CD249F2546" localSheetId="12" hidden="1">#REF!</definedName>
    <definedName name="BOFC691235AADD4AF99E5F69CD249F2546" hidden="1">#REF!</definedName>
    <definedName name="BOFC6F26D94F9449DDB7564BA7882684D4" hidden="1">#REF!</definedName>
    <definedName name="BOFC779837E3E04A1985835E5DF253266E" localSheetId="0" hidden="1">#REF!</definedName>
    <definedName name="BOFC779837E3E04A1985835E5DF253266E" localSheetId="1" hidden="1">#REF!</definedName>
    <definedName name="BOFC779837E3E04A1985835E5DF253266E" localSheetId="12" hidden="1">#REF!</definedName>
    <definedName name="BOFC779837E3E04A1985835E5DF253266E" hidden="1">#REF!</definedName>
    <definedName name="BOFC7F5101C80E4CB49BB40D848A9BC45C" hidden="1">#REF!</definedName>
    <definedName name="BOFC8258CEE69144D39FFA958E0FC3F2A7" hidden="1">#REF!</definedName>
    <definedName name="BOFC9287FB937E45768ACB07545CEEA2D9" localSheetId="0" hidden="1">#REF!</definedName>
    <definedName name="BOFC9287FB937E45768ACB07545CEEA2D9" localSheetId="1" hidden="1">#REF!</definedName>
    <definedName name="BOFC9287FB937E45768ACB07545CEEA2D9" localSheetId="12" hidden="1">#REF!</definedName>
    <definedName name="BOFC9287FB937E45768ACB07545CEEA2D9" hidden="1">#REF!</definedName>
    <definedName name="BOFCAD2E401667477E9D464FB1AA22C096" localSheetId="0" hidden="1">#REF!</definedName>
    <definedName name="BOFCAD2E401667477E9D464FB1AA22C096" localSheetId="1" hidden="1">#REF!</definedName>
    <definedName name="BOFCAD2E401667477E9D464FB1AA22C096" localSheetId="12" hidden="1">#REF!</definedName>
    <definedName name="BOFCAD2E401667477E9D464FB1AA22C096" hidden="1">#REF!</definedName>
    <definedName name="BOFCB243D312254A6495E9987C2B550B68" localSheetId="0" hidden="1">#REF!</definedName>
    <definedName name="BOFCB243D312254A6495E9987C2B550B68" localSheetId="1" hidden="1">#REF!</definedName>
    <definedName name="BOFCB243D312254A6495E9987C2B550B68" localSheetId="12" hidden="1">#REF!</definedName>
    <definedName name="BOFCB243D312254A6495E9987C2B550B68" hidden="1">#REF!</definedName>
    <definedName name="BOFCBB253B873A4BF4812203F3D9F1159E" hidden="1">#REF!</definedName>
    <definedName name="BOFCBD10D75B584C3B8A3E8226942B145A" localSheetId="12" hidden="1">#REF!</definedName>
    <definedName name="BOFCBD10D75B584C3B8A3E8226942B145A" hidden="1">#REF!</definedName>
    <definedName name="BOFCD34CDD80394B87AEAC50BECDC201A3" hidden="1">#REF!</definedName>
    <definedName name="BOFCDFF25E56A14D89BFF3E1405350803E" hidden="1">#REF!</definedName>
    <definedName name="BOFCED67DF69DE4476812BDAF010897053" localSheetId="12" hidden="1">#REF!</definedName>
    <definedName name="BOFCED67DF69DE4476812BDAF010897053" hidden="1">#REF!</definedName>
    <definedName name="BOFCF51C93505B48AC82B9911B1E5E5C72" localSheetId="12" hidden="1">#REF!</definedName>
    <definedName name="BOFCF51C93505B48AC82B9911B1E5E5C72" hidden="1">#REF!</definedName>
    <definedName name="BOFCF5F88759524BD49F9A58056E524EC0" hidden="1">#REF!</definedName>
    <definedName name="BOFD09022DAC094A40B6A03F0E06944AFA" localSheetId="12" hidden="1">#REF!</definedName>
    <definedName name="BOFD09022DAC094A40B6A03F0E06944AFA" hidden="1">#REF!</definedName>
    <definedName name="BOFD35A9EBC9AF4FBEBE5A0479FE5879B2" hidden="1">#REF!</definedName>
    <definedName name="BOFD529BCDFD5B4DC1A3A3F2BB939D10F7" localSheetId="12" hidden="1">#REF!</definedName>
    <definedName name="BOFD529BCDFD5B4DC1A3A3F2BB939D10F7" hidden="1">#REF!</definedName>
    <definedName name="BOFD5E2143B12F483587A09AD3B288A61C" hidden="1">#REF!</definedName>
    <definedName name="BOFD79C7BF9A1346D0A685FB6DB1AADE0A" hidden="1">#REF!</definedName>
    <definedName name="BOFD82A95F5FB94E42A8A06E3851F79812" hidden="1">#REF!</definedName>
    <definedName name="BOFD874DA25FE34C4491FF7FD101BDB413" hidden="1">#REF!</definedName>
    <definedName name="BOFD8DF3176E384B91BF0EC93EA8ADD67B" localSheetId="0" hidden="1">#REF!</definedName>
    <definedName name="BOFD8DF3176E384B91BF0EC93EA8ADD67B" localSheetId="1" hidden="1">#REF!</definedName>
    <definedName name="BOFD8DF3176E384B91BF0EC93EA8ADD67B" localSheetId="12" hidden="1">#REF!</definedName>
    <definedName name="BOFD8DF3176E384B91BF0EC93EA8ADD67B" hidden="1">#REF!</definedName>
    <definedName name="BOFDCC656927E84A0FADEE4B8B6A1DF3D9" hidden="1">#REF!</definedName>
    <definedName name="BOFDD38408EFBA4E48B1BF3BB4C93F7722" hidden="1">#REF!</definedName>
    <definedName name="BOFDE93B5065FB45D986A9CD4335AFE32A" hidden="1">#REF!</definedName>
    <definedName name="BOFE00DF51A0EB49A7A34E8FA3390A298A" hidden="1">#REF!</definedName>
    <definedName name="BOFE0305390B704C48BA2EC4A05D8EC976" localSheetId="0" hidden="1">#REF!</definedName>
    <definedName name="BOFE0305390B704C48BA2EC4A05D8EC976" localSheetId="1" hidden="1">#REF!</definedName>
    <definedName name="BOFE0305390B704C48BA2EC4A05D8EC976" localSheetId="12" hidden="1">#REF!</definedName>
    <definedName name="BOFE0305390B704C48BA2EC4A05D8EC976" hidden="1">#REF!</definedName>
    <definedName name="BOFE0FFADB41B0470093CD34743DAA5984" localSheetId="0" hidden="1">#REF!</definedName>
    <definedName name="BOFE0FFADB41B0470093CD34743DAA5984" localSheetId="1" hidden="1">#REF!</definedName>
    <definedName name="BOFE0FFADB41B0470093CD34743DAA5984" localSheetId="12" hidden="1">#REF!</definedName>
    <definedName name="BOFE0FFADB41B0470093CD34743DAA5984" hidden="1">#REF!</definedName>
    <definedName name="BOFE104079BCB74F42AC8C73CF51936A57" hidden="1">#REF!</definedName>
    <definedName name="BOFE2C082080CE48AA8E4C30C2B75D5825" hidden="1">#REF!</definedName>
    <definedName name="BOFE2E98B7B96147599125BD16B196EA9A" localSheetId="12" hidden="1">#REF!</definedName>
    <definedName name="BOFE2E98B7B96147599125BD16B196EA9A" hidden="1">#REF!</definedName>
    <definedName name="BOFE41334C9AD242EEA312F0B97D8E3059" hidden="1">#REF!</definedName>
    <definedName name="BOFE459DCF30C94B4DACF4260619CAA431" hidden="1">#REF!</definedName>
    <definedName name="BOFE4D5636C6C1455EB8E15538F807A9DF" hidden="1">#REF!</definedName>
    <definedName name="BOFE80B2BAD5AA490FB1090A0F5A6B2D3E" localSheetId="12" hidden="1">#REF!</definedName>
    <definedName name="BOFE80B2BAD5AA490FB1090A0F5A6B2D3E" hidden="1">#REF!</definedName>
    <definedName name="BOFEA2179B495045B3A4AEF004A8395435" hidden="1">#REF!</definedName>
    <definedName name="BOFEA268FA880B4422B6FC7D3D19D7E134" hidden="1">#REF!</definedName>
    <definedName name="BOFEA5122D1E64440F99EE2A3A11DF2E00" localSheetId="12" hidden="1">#REF!</definedName>
    <definedName name="BOFEA5122D1E64440F99EE2A3A11DF2E00" hidden="1">#REF!</definedName>
    <definedName name="BOFEA6BEA308954340BEC08D6EE88D6232" localSheetId="12" hidden="1">#REF!</definedName>
    <definedName name="BOFEA6BEA308954340BEC08D6EE88D6232" hidden="1">#REF!</definedName>
    <definedName name="BOFEBB355536364ED8B2C1BF3DA875F9C0" localSheetId="12" hidden="1">#REF!</definedName>
    <definedName name="BOFEBB355536364ED8B2C1BF3DA875F9C0" hidden="1">#REF!</definedName>
    <definedName name="BOFECBA6BF0DDF47A399CF8EFFFD2E6585" hidden="1">#REF!</definedName>
    <definedName name="BOFEEA8528210641EAAB5BD7AF7B5A478A" localSheetId="12" hidden="1">#REF!</definedName>
    <definedName name="BOFEEA8528210641EAAB5BD7AF7B5A478A" hidden="1">#REF!</definedName>
    <definedName name="BOFEEC3A32A9914EA8B78F465349332185" localSheetId="0" hidden="1">#REF!</definedName>
    <definedName name="BOFEEC3A32A9914EA8B78F465349332185" localSheetId="1" hidden="1">#REF!</definedName>
    <definedName name="BOFEEC3A32A9914EA8B78F465349332185" localSheetId="12" hidden="1">#REF!</definedName>
    <definedName name="BOFEEC3A32A9914EA8B78F465349332185" hidden="1">#REF!</definedName>
    <definedName name="BOFF2E1E2C77F74388A8E5E3760D657FFD" hidden="1">#REF!</definedName>
    <definedName name="BOFF32ED69DF574CE1B5269D9FDC3CA006" hidden="1">#REF!</definedName>
    <definedName name="BOFF3F97E7FAA347979ACC7B2E0F8F09D1" localSheetId="0" hidden="1">#REF!</definedName>
    <definedName name="BOFF3F97E7FAA347979ACC7B2E0F8F09D1" localSheetId="1" hidden="1">#REF!</definedName>
    <definedName name="BOFF3F97E7FAA347979ACC7B2E0F8F09D1" localSheetId="12" hidden="1">#REF!</definedName>
    <definedName name="BOFF3F97E7FAA347979ACC7B2E0F8F09D1" hidden="1">#REF!</definedName>
    <definedName name="BOFF458E10C67C4BAB8744461B7772FA47" hidden="1">#REF!</definedName>
    <definedName name="BOFF4D952AA1C249788BD8E15A5BF80074" localSheetId="12" hidden="1">#REF!</definedName>
    <definedName name="BOFF4D952AA1C249788BD8E15A5BF80074" hidden="1">#REF!</definedName>
    <definedName name="BOFF5152834B86472C8425B2909C1A43A0" hidden="1">#REF!</definedName>
    <definedName name="BOFF5544F0476F470FA140C6EE947E013F" localSheetId="0" hidden="1">#REF!</definedName>
    <definedName name="BOFF5544F0476F470FA140C6EE947E013F" localSheetId="1" hidden="1">#REF!</definedName>
    <definedName name="BOFF5544F0476F470FA140C6EE947E013F" localSheetId="12" hidden="1">#REF!</definedName>
    <definedName name="BOFF5544F0476F470FA140C6EE947E013F" hidden="1">#REF!</definedName>
    <definedName name="BOFF61E3DC87BE4E8894E44CFB42BEB0B5" localSheetId="0" hidden="1">#REF!</definedName>
    <definedName name="BOFF61E3DC87BE4E8894E44CFB42BEB0B5" localSheetId="1" hidden="1">#REF!</definedName>
    <definedName name="BOFF61E3DC87BE4E8894E44CFB42BEB0B5" localSheetId="12" hidden="1">#REF!</definedName>
    <definedName name="BOFF61E3DC87BE4E8894E44CFB42BEB0B5" hidden="1">#REF!</definedName>
    <definedName name="BOFF7354F4CFE744118927DE3AC1F26857" hidden="1">#REF!</definedName>
    <definedName name="BOFF7CC3ACE061481A91BF100123E466EF" localSheetId="0" hidden="1">#REF!</definedName>
    <definedName name="BOFF7CC3ACE061481A91BF100123E466EF" localSheetId="1" hidden="1">#REF!</definedName>
    <definedName name="BOFF7CC3ACE061481A91BF100123E466EF" localSheetId="12" hidden="1">#REF!</definedName>
    <definedName name="BOFF7CC3ACE061481A91BF100123E466EF" hidden="1">#REF!</definedName>
    <definedName name="BOFF87B8F6B5864EECBDE77815553155A1" hidden="1">#REF!</definedName>
    <definedName name="BOFFAD1CB3BE7244B592EB425A803DEA0A" hidden="1">#REF!</definedName>
    <definedName name="BOFFB810C12CDE4118959DABB722F07483" hidden="1">#REF!</definedName>
    <definedName name="BOFFC6A738E872423F9F535B7F1AC62C55" localSheetId="12" hidden="1">#REF!</definedName>
    <definedName name="BOFFC6A738E872423F9F535B7F1AC62C55" hidden="1">#REF!</definedName>
    <definedName name="BOFFC7E6E57EB640D7BEF9BDA03B1F0924" hidden="1">#REF!</definedName>
    <definedName name="BOFFD8B225E60E4EF78F585F6FA950656C" localSheetId="12" hidden="1">#REF!</definedName>
    <definedName name="BOFFD8B225E60E4EF78F585F6FA950656C" hidden="1">#REF!</definedName>
    <definedName name="BOFFE294C8BEC14E96831F290FF84C2EFA" hidden="1">#REF!</definedName>
    <definedName name="BOFFFD3BC2598042B6B6D7E8BEE0BC46D2" hidden="1">#REF!</definedName>
    <definedName name="BOH">#REF!</definedName>
    <definedName name="Bonus">#REF!</definedName>
    <definedName name="boonthak" localSheetId="0" hidden="1">{"'ตัวอย่าง'!$A$1:$O$21"}</definedName>
    <definedName name="boonthak" localSheetId="1" hidden="1">{"'ตัวอย่าง'!$A$1:$O$21"}</definedName>
    <definedName name="boonthak" localSheetId="12" hidden="1">{"'ตัวอย่าง'!$A$1:$O$21"}</definedName>
    <definedName name="boonthak" hidden="1">{"'ตัวอย่าง'!$A$1:$O$21"}</definedName>
    <definedName name="BOQ">#REF!</definedName>
    <definedName name="Brand">#REF!</definedName>
    <definedName name="Brand_Setup">#REF!</definedName>
    <definedName name="brdwght">#REF!</definedName>
    <definedName name="BREITE_KOP">#REF!</definedName>
    <definedName name="BREITE_ZAEHLER">#REF!</definedName>
    <definedName name="BS">#REF!</definedName>
    <definedName name="BSale">#REF!</definedName>
    <definedName name="bsfr00dm">#REF!</definedName>
    <definedName name="bsfr01dm">#REF!</definedName>
    <definedName name="bsfr02dm">#REF!</definedName>
    <definedName name="bsfr96dm">#REF!</definedName>
    <definedName name="bsfr97dm">#REF!</definedName>
    <definedName name="bsfr98dm">#REF!</definedName>
    <definedName name="bsfr99dm">#REF!</definedName>
    <definedName name="BT">#REF!</definedName>
    <definedName name="btchiuaxitm300">#REF!</definedName>
    <definedName name="BTchiuaxm200">#REF!</definedName>
    <definedName name="btcocM400">#REF!</definedName>
    <definedName name="BTlotm100">#REF!</definedName>
    <definedName name="BUCHSTABE">#REF!</definedName>
    <definedName name="BUD_OTH">#REF!</definedName>
    <definedName name="BUD_RNG">#REF!</definedName>
    <definedName name="BUDGET">#REF!</definedName>
    <definedName name="BudgetAP">#REF!</definedName>
    <definedName name="budgets">#REF!</definedName>
    <definedName name="Bust">#REF!</definedName>
    <definedName name="bv">#REF!</definedName>
    <definedName name="BVCISUMMARY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_">#REF!</definedName>
    <definedName name="CA">#REF!</definedName>
    <definedName name="Ca_12">#REF!</definedName>
    <definedName name="Ca_8">#REF!</definedName>
    <definedName name="caccccc" hidden="1">{"'Sheet1'!$L$16"}</definedName>
    <definedName name="CAME">#REF!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sh">#REF!</definedName>
    <definedName name="Catalogue_xls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C">#REF!</definedName>
    <definedName name="CC_MONTH">#REF!</definedName>
    <definedName name="CC_YTD">#REF!</definedName>
    <definedName name="ccc" localSheetId="0" hidden="1">{"PRINT_EST",#N/A,FALSE,"ESTMON"}</definedName>
    <definedName name="ccc" localSheetId="1" hidden="1">{"PRINT_EST",#N/A,FALSE,"ESTMON"}</definedName>
    <definedName name="ccc" localSheetId="12" hidden="1">{"PRINT_EST",#N/A,FALSE,"ESTMON"}</definedName>
    <definedName name="ccc" hidden="1">{"PRINT_EST",#N/A,FALSE,"ESTMON"}</definedName>
    <definedName name="CCdetails">#REF!</definedName>
    <definedName name="ccentre">#REF!</definedName>
    <definedName name="CCÑCangdung10.2" localSheetId="0" hidden="1">{"'Sheet1'!$L$16"}</definedName>
    <definedName name="CCÑCangdung10.2" localSheetId="1" hidden="1">{"'Sheet1'!$L$16"}</definedName>
    <definedName name="CCÑCangdung10.2" localSheetId="12" hidden="1">{"'Sheet1'!$L$16"}</definedName>
    <definedName name="CCÑCangdung10.2" hidden="1">{"'Sheet1'!$L$16"}</definedName>
    <definedName name="CCS">#REF!</definedName>
    <definedName name="CcyCode">#REF!</definedName>
    <definedName name="CD_FC2_2006">#REF!</definedName>
    <definedName name="CD_FC2_2007">#REF!</definedName>
    <definedName name="CDD">#REF!</definedName>
    <definedName name="Cdnum">#REF!</definedName>
    <definedName name="CEE">#REF!</definedName>
    <definedName name="CENTRAL">#REF!</definedName>
    <definedName name="cfk">#REF!</definedName>
    <definedName name="ch">#REF!</definedName>
    <definedName name="Chart_Head">#REF!</definedName>
    <definedName name="Chart3" hidden="1">{"'Sheet1'!$L$16"}</definedName>
    <definedName name="CHF">#REF!</definedName>
    <definedName name="CHF_in_DE8_ACT">#REF!</definedName>
    <definedName name="CHF_in_DE8_LY">#REF!</definedName>
    <definedName name="CHF_in_DEM_ACT">#REF!</definedName>
    <definedName name="CHF_in_DEM_LY">#REF!</definedName>
    <definedName name="CHF_in_DM_Plan01">#REF!</definedName>
    <definedName name="CHF_in_DM_Plan02">#REF!</definedName>
    <definedName name="CHF_in_DM_Plan03">#REF!</definedName>
    <definedName name="CHF_in_EUR_04">#REF!</definedName>
    <definedName name="CHF_in_EUR_05">#REF!</definedName>
    <definedName name="CHF_in_EUR_Bud04">#REF!</definedName>
    <definedName name="CHF_in_EUR_Bud05">#REF!</definedName>
    <definedName name="CHF_in_EUR_Plan01">#REF!</definedName>
    <definedName name="CHF_in_EUR_Plan02">#REF!</definedName>
    <definedName name="CHF_in_EUR_Plan03">#REF!</definedName>
    <definedName name="china">#REF!</definedName>
    <definedName name="Chiphi" localSheetId="0" hidden="1">{"'Sheet1'!$L$16"}</definedName>
    <definedName name="Chiphi" localSheetId="1" hidden="1">{"'Sheet1'!$L$16"}</definedName>
    <definedName name="Chiphi" localSheetId="12" hidden="1">{"'Sheet1'!$L$16"}</definedName>
    <definedName name="Chiphi" hidden="1">{"'Sheet1'!$L$16"}</definedName>
    <definedName name="CHN">#REF!</definedName>
    <definedName name="Cho_bộ_phận_khác_mượn">#REF!</definedName>
    <definedName name="chung">66</definedName>
    <definedName name="Chuyển_hàng">#REF!</definedName>
    <definedName name="CHX_2004_FC2">#REF!</definedName>
    <definedName name="CHX_2005_FC1">#REF!</definedName>
    <definedName name="CHX_2005_FC2">#REF!</definedName>
    <definedName name="CHX_2006_FC1">#REF!</definedName>
    <definedName name="CHX_2006_FC2">#REF!</definedName>
    <definedName name="CHX_2007_FC1">#REF!</definedName>
    <definedName name="CHX_2007_FC2">#REF!</definedName>
    <definedName name="CIQWBGuid" hidden="1">"31f98984-787e-48fc-adc8-ee1c3151ce60"</definedName>
    <definedName name="CK">#REF!</definedName>
    <definedName name="CKPTHU">#REF!</definedName>
    <definedName name="CKPTPNK">#REF!</definedName>
    <definedName name="Class.list">#REF!</definedName>
    <definedName name="CLEARING">#REF!</definedName>
    <definedName name="CLVC3">0.1</definedName>
    <definedName name="CLVCTB">#REF!</definedName>
    <definedName name="CM_ABT_2004">#REF!</definedName>
    <definedName name="CM_ABT_2005">#REF!</definedName>
    <definedName name="CM_ABT_2006">#REF!</definedName>
    <definedName name="CM_ABT_2007">#REF!</definedName>
    <definedName name="CM_Kpfl_2004">#REF!</definedName>
    <definedName name="CM_Kpfl_2005">#REF!</definedName>
    <definedName name="CM_Kpfl_2006">#REF!</definedName>
    <definedName name="CM_Kpfl_2007">#REF!</definedName>
    <definedName name="co">#REF!</definedName>
    <definedName name="COCUOIKY">#REF!</definedName>
    <definedName name="CODAUKY">#REF!</definedName>
    <definedName name="Code">#REF!</definedName>
    <definedName name="CODEID">#REF!</definedName>
    <definedName name="Cöï_ly_vaän_chuyeãn">#REF!</definedName>
    <definedName name="CÖÏ_LY_VAÄN_CHUYEÅN">#REF!</definedName>
    <definedName name="COL1BA">#REF!</definedName>
    <definedName name="COLK1">#REF!</definedName>
    <definedName name="ColorOfPlant">#REF!</definedName>
    <definedName name="Column">#REF!</definedName>
    <definedName name="Comm" localSheetId="1">BlankMacro1</definedName>
    <definedName name="Comm" localSheetId="9">BlankMacro1</definedName>
    <definedName name="Comm">BlankMacro1</definedName>
    <definedName name="COMMON">#REF!</definedName>
    <definedName name="company">#REF!</definedName>
    <definedName name="CompanyCode">#REF!</definedName>
    <definedName name="CON_EQP_COS">#REF!</definedName>
    <definedName name="CON_EQP_COST">#REF!</definedName>
    <definedName name="Cong_HM_DTCT">#REF!</definedName>
    <definedName name="Công_lđ_bộ_phận_sx__công">#REF!</definedName>
    <definedName name="Cong_M_DTCT">#REF!</definedName>
    <definedName name="Cong_NC_DTCT">#REF!</definedName>
    <definedName name="Cong_VL_DTCT">#REF!</definedName>
    <definedName name="CONST_EQ">#REF!</definedName>
    <definedName name="consumption">#REF!</definedName>
    <definedName name="Contingency">#REF!</definedName>
    <definedName name="Continue">#REF!</definedName>
    <definedName name="Contractingdiv">#REF!</definedName>
    <definedName name="conv">#REF!</definedName>
    <definedName name="COPS">#REF!</definedName>
    <definedName name="COPSLK1">#REF!</definedName>
    <definedName name="COPSLK2">#REF!</definedName>
    <definedName name="COPY">#REF!</definedName>
    <definedName name="corporate_affairs">#REF!</definedName>
    <definedName name="Cost_Centre">#REF!</definedName>
    <definedName name="cost_or_benefit">#REF!</definedName>
    <definedName name="costctr">#REF!</definedName>
    <definedName name="Costs_Accounts">#REF!</definedName>
    <definedName name="Costs_Accounts_Budget">#REF!</definedName>
    <definedName name="CoTypeCode">#REF!</definedName>
    <definedName name="Count2">#REF!</definedName>
    <definedName name="Count3">#REF!</definedName>
    <definedName name="Countries">#REF!</definedName>
    <definedName name="Country">#REF!</definedName>
    <definedName name="CountryCode">#REF!</definedName>
    <definedName name="CountryName">#REF!</definedName>
    <definedName name="COVER">#REF!</definedName>
    <definedName name="cp">#REF!</definedName>
    <definedName name="Cpbanhang">#REF!</definedName>
    <definedName name="CpBaoduong">#REF!</definedName>
    <definedName name="CpBaohiem">#REF!</definedName>
    <definedName name="CPCT">#REF!</definedName>
    <definedName name="CPCT2">#REF!</definedName>
    <definedName name="Cpdau">#REF!</definedName>
    <definedName name="Cpdien">#REF!</definedName>
    <definedName name="Cpdungcu">#REF!</definedName>
    <definedName name="Cpmaypd">#REF!</definedName>
    <definedName name="Cpnlcvlp">#REF!</definedName>
    <definedName name="Cpqldn">#REF!</definedName>
    <definedName name="CpQuanly">#REF!</definedName>
    <definedName name="Cpsxchung">#REF!</definedName>
    <definedName name="Cpthanhlap">#REF!</definedName>
    <definedName name="Cpthongtin">#REF!</definedName>
    <definedName name="Cpthuedat">#REF!</definedName>
    <definedName name="CPVC100">#REF!</definedName>
    <definedName name="CRD">#REF!</definedName>
    <definedName name="CRIT2">#REF!</definedName>
    <definedName name="_xlnm.Criteria">#REF!</definedName>
    <definedName name="CRITINST">#REF!</definedName>
    <definedName name="CRITPURC">#REF!</definedName>
    <definedName name="crrdata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SI">#REF!</definedName>
    <definedName name="Cstinh">#REF!</definedName>
    <definedName name="CT" hidden="1">{#N/A,#N/A,TRUE,"BT M200 da 10x20"}</definedName>
    <definedName name="ctiep">#REF!</definedName>
    <definedName name="CTK133DK">#REF!</definedName>
    <definedName name="CTK133LK1">#REF!</definedName>
    <definedName name="CTY" localSheetId="0">#REF!</definedName>
    <definedName name="CTY" localSheetId="1">#REF!</definedName>
    <definedName name="CTY">#REF!</definedName>
    <definedName name="cumul_periode">#REF!</definedName>
    <definedName name="CURR">#REF!</definedName>
    <definedName name="currency">IF(#REF!="'000 €",13.24,1)</definedName>
    <definedName name="currency_code">#REF!</definedName>
    <definedName name="Currency_code_description">#REF!</definedName>
    <definedName name="Currency06">#REF!</definedName>
    <definedName name="Current_L_Accounts">#REF!</definedName>
    <definedName name="Current_L_Total">#REF!</definedName>
    <definedName name="Current_Total">#REF!</definedName>
    <definedName name="CurrentAccount">#REF!</definedName>
    <definedName name="CurrentYear">#REF!</definedName>
    <definedName name="Customer">#N/A</definedName>
    <definedName name="cx">#REF!</definedName>
    <definedName name="D">#REF!</definedName>
    <definedName name="D_7101A_B">#REF!</definedName>
    <definedName name="da" localSheetId="0" hidden="1">{"'Sheet1'!$L$16"}</definedName>
    <definedName name="da" localSheetId="1" hidden="1">{"'Sheet1'!$L$16"}</definedName>
    <definedName name="da" localSheetId="12" hidden="1">{"'Sheet1'!$L$16"}</definedName>
    <definedName name="da" hidden="1">{"'Sheet1'!$L$16"}</definedName>
    <definedName name="dam">78000</definedName>
    <definedName name="Dandoc">#REF!</definedName>
    <definedName name="DANHMUC">#REF!</definedName>
    <definedName name="DANHMUCA">#REF!</definedName>
    <definedName name="DANHMUCVN">#REF!</definedName>
    <definedName name="data">#REF!</definedName>
    <definedName name="Data.Dump" localSheetId="0" hidden="1">OFFSET(#REF!,1,0)</definedName>
    <definedName name="Data.Dump" localSheetId="1" hidden="1">OFFSET(#REF!,1,0)</definedName>
    <definedName name="Data.Dump" hidden="1">OFFSET(#REF!,1,0)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7" hidden="1">#REF!</definedName>
    <definedName name="Data_Values">#REF!</definedName>
    <definedName name="data1" localSheetId="0" hidden="1">#REF!</definedName>
    <definedName name="data1" localSheetId="1" hidden="1">#REF!</definedName>
    <definedName name="data1" localSheetId="12" hidden="1">#REF!</definedName>
    <definedName name="data1" hidden="1">#REF!</definedName>
    <definedName name="DATA10">#REF!</definedName>
    <definedName name="DATA100">#REF!</definedName>
    <definedName name="DATA101">#REF!</definedName>
    <definedName name="DATA102">#REF!</definedName>
    <definedName name="DATA103">#REF!</definedName>
    <definedName name="DATA104">#REF!</definedName>
    <definedName name="DATA105">#REF!</definedName>
    <definedName name="DATA106">#REF!</definedName>
    <definedName name="DATA107">#REF!</definedName>
    <definedName name="DATA108">#REF!</definedName>
    <definedName name="DATA109">#REF!</definedName>
    <definedName name="DATA11">#REF!</definedName>
    <definedName name="DATA110">#REF!</definedName>
    <definedName name="DATA1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 localSheetId="0" hidden="1">#REF!</definedName>
    <definedName name="data2" localSheetId="1" hidden="1">#REF!</definedName>
    <definedName name="data2" localSheetId="12" hidden="1">#REF!</definedName>
    <definedName name="data2" hidden="1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 localSheetId="0" hidden="1">#REF!</definedName>
    <definedName name="data3" localSheetId="1" hidden="1">#REF!</definedName>
    <definedName name="data3" localSheetId="12" hidden="1">#REF!</definedName>
    <definedName name="data3" hidden="1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_xlnm.Database">#REF!</definedName>
    <definedName name="Database.File" localSheetId="12" hidden="1">#REF!</definedName>
    <definedName name="Database.File" hidden="1">#REF!</definedName>
    <definedName name="DataMonth">#REF!</definedName>
    <definedName name="date">#REF!</definedName>
    <definedName name="Date_of_separation">#REF!</definedName>
    <definedName name="DATEI">#REF!</definedName>
    <definedName name="DATEINAME">#REF!</definedName>
    <definedName name="DateLastNops">#REF!</definedName>
    <definedName name="DATENBANK1">#REF!</definedName>
    <definedName name="DATENBANK2">#REF!</definedName>
    <definedName name="DateNextEst_Path">#REF!</definedName>
    <definedName name="DateThisEst_Path">#REF!</definedName>
    <definedName name="DateThisNops">#REF!</definedName>
    <definedName name="DB_SORT">#REF!</definedName>
    <definedName name="DBASE">#REF!</definedName>
    <definedName name="DChannel">#REF!</definedName>
    <definedName name="DCTSC">#REF!</definedName>
    <definedName name="dd" localSheetId="0" hidden="1">{"'ตัวอย่าง'!$A$1:$O$21"}</definedName>
    <definedName name="dd" localSheetId="1" hidden="1">{"'ตัวอย่าง'!$A$1:$O$21"}</definedName>
    <definedName name="dd" localSheetId="12" hidden="1">{"'ตัวอย่าง'!$A$1:$O$21"}</definedName>
    <definedName name="dd" hidden="1">{"'ตัวอย่าง'!$A$1:$O$21"}</definedName>
    <definedName name="ddd" localSheetId="0" hidden="1">{"index",#N/A,FALSE,"INDEX"}</definedName>
    <definedName name="ddd" localSheetId="1" hidden="1">{"index",#N/A,FALSE,"INDEX"}</definedName>
    <definedName name="ddd" localSheetId="12" hidden="1">{"index",#N/A,FALSE,"INDEX"}</definedName>
    <definedName name="ddd" hidden="1">{"index",#N/A,FALSE,"INDEX"}</definedName>
    <definedName name="de">#REF!</definedName>
    <definedName name="Debt_Total">#REF!</definedName>
    <definedName name="debut">#REF!</definedName>
    <definedName name="Deckblatt2">#REF!</definedName>
    <definedName name="del" localSheetId="0" hidden="1">{"level1",#N/A,FALSE,"1_LEV";"LEVEL1",#N/A,FALSE,"1_LEV"}</definedName>
    <definedName name="del" localSheetId="1" hidden="1">{"level1",#N/A,FALSE,"1_LEV";"LEVEL1",#N/A,FALSE,"1_LEV"}</definedName>
    <definedName name="del" localSheetId="12" hidden="1">{"level1",#N/A,FALSE,"1_LEV";"LEVEL1",#N/A,FALSE,"1_LEV"}</definedName>
    <definedName name="del" hidden="1">{"level1",#N/A,FALSE,"1_LEV";"LEVEL1",#N/A,FALSE,"1_LEV"}</definedName>
    <definedName name="DELTA">#REF!</definedName>
    <definedName name="DEM_in_EUR_ACT">#REF!</definedName>
    <definedName name="DEM_in_EUR_LY">#REF!</definedName>
    <definedName name="DEM_in_EUR_Plan2000">#REF!</definedName>
    <definedName name="DEM_in_EUR_Plan2001">#REF!</definedName>
    <definedName name="DEM_in_EUR_Plan2002">#REF!</definedName>
    <definedName name="DEM_in_EUR_Plan2003">#REF!</definedName>
    <definedName name="DEM_in_EUR_Plan99">#REF!</definedName>
    <definedName name="DEM_in_GB8_ACT">#REF!</definedName>
    <definedName name="DEM_in_GB8_LY">#REF!</definedName>
    <definedName name="DEM_in_GBP_ACT">#REF!</definedName>
    <definedName name="DEM_in_GBP_LY">#REF!</definedName>
    <definedName name="Demand">#REF!</definedName>
    <definedName name="DEMI1">#N/A</definedName>
    <definedName name="DEMI2">#N/A</definedName>
    <definedName name="den_bu">#REF!</definedName>
    <definedName name="DenDK" hidden="1">{"'Sheet1'!$L$16"}</definedName>
    <definedName name="Depreciation_Accounts">#REF!</definedName>
    <definedName name="Depreciation_Accounts_Budget">#REF!</definedName>
    <definedName name="DeptCode">#REF!</definedName>
    <definedName name="dError">#REF!</definedName>
    <definedName name="deryhrfm" hidden="1">{"'Sheet1'!$L$16"}</definedName>
    <definedName name="description">#REF!</definedName>
    <definedName name="detail" localSheetId="0" hidden="1">{"index",#N/A,FALSE,"INDEX"}</definedName>
    <definedName name="detail" localSheetId="1" hidden="1">{"index",#N/A,FALSE,"INDEX"}</definedName>
    <definedName name="detail" localSheetId="12" hidden="1">{"index",#N/A,FALSE,"INDEX"}</definedName>
    <definedName name="detail" hidden="1">{"index",#N/A,FALSE,"INDEX"}</definedName>
    <definedName name="DEVISE">#REF!</definedName>
    <definedName name="df">#REF!</definedName>
    <definedName name="dfdsfsdfds" hidden="1">{"HK PR",#N/A,FALSE,"HK";"SUMMARY",#N/A,FALSE,"PAYROLL";"SUMMARY",#N/A,FALSE,"PAYROLL";"HK PR",#N/A,FALSE,"HK"}</definedName>
    <definedName name="dfsd" hidden="1">{"HK PR",#N/A,FALSE,"HK";"SUMMARY",#N/A,FALSE,"PAYROLL";"SUMMARY",#N/A,FALSE,"PAYROLL";"HK PR",#N/A,FALSE,"HK"}</definedName>
    <definedName name="dfsdfsdf" hidden="1">{"HK PR",#N/A,FALSE,"HK";"SUMMARY",#N/A,FALSE,"PAYROLL";"SUMMARY",#N/A,FALSE,"PAYROLL";"HK PR",#N/A,FALSE,"HK"}</definedName>
    <definedName name="dfsdsd" hidden="1">{"HK PR",#N/A,FALSE,"HK";"SUMMARY",#N/A,FALSE,"PAYROLL";"SUMMARY",#N/A,FALSE,"PAYROLL";"HK PR",#N/A,FALSE,"HK"}</definedName>
    <definedName name="DGCTI592">#REF!</definedName>
    <definedName name="dgctiet">#REF!</definedName>
    <definedName name="DGFDGJEROYTMHTRH" hidden="1">{#N/A,#N/A,TRUE,"BT M200 da 10x20"}</definedName>
    <definedName name="dghp">#REF!</definedName>
    <definedName name="dgnc">#REF!</definedName>
    <definedName name="dgvl">#REF!</definedName>
    <definedName name="DILUTION">#REF!</definedName>
    <definedName name="director">#REF!</definedName>
    <definedName name="Discount" localSheetId="12" hidden="1">#REF!</definedName>
    <definedName name="Discount" hidden="1">#REF!</definedName>
    <definedName name="display_area_2" localSheetId="12" hidden="1">#REF!</definedName>
    <definedName name="display_area_2" hidden="1">#REF!</definedName>
    <definedName name="DistrAbtMM03">#REF!</definedName>
    <definedName name="DISTRIB">#REF!</definedName>
    <definedName name="distribprint">#REF!</definedName>
    <definedName name="Division">#REF!</definedName>
    <definedName name="DivisionCode">#REF!</definedName>
    <definedName name="djt" hidden="1">{"'Sheet1'!$L$16"}</definedName>
    <definedName name="DKCO">#REF!</definedName>
    <definedName name="DKNO">#REF!</definedName>
    <definedName name="DL">#REF!</definedName>
    <definedName name="DM">#REF!</definedName>
    <definedName name="DM_BTP">#REF!</definedName>
    <definedName name="DM_EUR">#REF!</definedName>
    <definedName name="DM_in_EUR_Plan01">#REF!</definedName>
    <definedName name="DM_in_EUR_Plan02">#REF!</definedName>
    <definedName name="DM_in_EUR_Plan03">#REF!</definedName>
    <definedName name="DM_in_EURO">#REF!</definedName>
    <definedName name="DN" hidden="1">#REF!</definedName>
    <definedName name="DO_INDI_VERB">#REF!</definedName>
    <definedName name="DO_KOPFZEILE">#REF!</definedName>
    <definedName name="doanhthu">#REF!</definedName>
    <definedName name="Document_array">{"Book1","bang chia luong - P.Tai vu.xls"}</definedName>
    <definedName name="Documents_array">#REF!</definedName>
    <definedName name="DONNEES">#REF!</definedName>
    <definedName name="donnéesBFRE">#REF!</definedName>
    <definedName name="donvi">#REF!</definedName>
    <definedName name="dow">#REF!</definedName>
    <definedName name="download">#REF!</definedName>
    <definedName name="DP">#REF!</definedName>
    <definedName name="DRUCK_IT">#REF!</definedName>
    <definedName name="DRUCKEN">#REF!</definedName>
    <definedName name="DRUCKMODUS">#REF!</definedName>
    <definedName name="DRUCKMODUS2">#REF!</definedName>
    <definedName name="DRUCKMODUS3">#REF!</definedName>
    <definedName name="Drydock_Accounts">#REF!</definedName>
    <definedName name="Drydock_Total">#REF!</definedName>
    <definedName name="ds">#REF!</definedName>
    <definedName name="ds\" localSheetId="12" hidden="1">#REF!</definedName>
    <definedName name="ds\" hidden="1">#REF!</definedName>
    <definedName name="ds1pnc">#REF!</definedName>
    <definedName name="ds1pvl">#REF!</definedName>
    <definedName name="ds3pnc">#REF!</definedName>
    <definedName name="ds3pvl">#REF!</definedName>
    <definedName name="dsad" localSheetId="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ad" localSheetId="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ad" localSheetId="12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ad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ds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nv">#REF!</definedName>
    <definedName name="dsovd" hidden="1">{"'Sheet1'!$L$16"}</definedName>
    <definedName name="DSUMDATA">#REF!</definedName>
    <definedName name="DT">#REF!</definedName>
    <definedName name="DUCKY_CO_CD">#REF!</definedName>
    <definedName name="DUCKY_NO_CD">#REF!</definedName>
    <definedName name="DUDKY_CO_CD">#REF!</definedName>
    <definedName name="DUDKY_NO_CD">#REF!</definedName>
    <definedName name="DUNG">#REF!</definedName>
    <definedName name="Đứng_máy">#REF!</definedName>
    <definedName name="Đứng_máy_trực_tiếp">#REF!</definedName>
    <definedName name="duoi">#REF!</definedName>
    <definedName name="DVT">#REF!</definedName>
    <definedName name="DWPRICE" hidden="1">#REF!</definedName>
    <definedName name="e">#REF!</definedName>
    <definedName name="EA">#REF!</definedName>
    <definedName name="EANWC">#REF!</definedName>
    <definedName name="EAP">#REF!</definedName>
    <definedName name="EBIT_Total">#REF!</definedName>
    <definedName name="EBIT_Total_Budget">#REF!</definedName>
    <definedName name="EBITDA_Total">#REF!</definedName>
    <definedName name="EBITDA_Total_Budget">#REF!</definedName>
    <definedName name="EBT_Total">#REF!</definedName>
    <definedName name="EBT_Total_Budget">#REF!</definedName>
    <definedName name="EE">#REF!</definedName>
    <definedName name="eee" localSheetId="0" hidden="1">{"revsale",#N/A,FALSE,"REV-ยุพดี"}</definedName>
    <definedName name="eee" localSheetId="1" hidden="1">{"revsale",#N/A,FALSE,"REV-ยุพดี"}</definedName>
    <definedName name="eee" localSheetId="12" hidden="1">{"revsale",#N/A,FALSE,"REV-ยุพดี"}</definedName>
    <definedName name="eee" hidden="1">{"revsale",#N/A,FALSE,"REV-ยุพดี"}</definedName>
    <definedName name="EENWC">#REF!</definedName>
    <definedName name="egwgwe">#REF!</definedName>
    <definedName name="EINFÜG_ANW">#REF!</definedName>
    <definedName name="EINFÜGEN_ZEILE">#REF!</definedName>
    <definedName name="EINFÜGETXT">#REF!</definedName>
    <definedName name="EINGABE">#REF!</definedName>
    <definedName name="Einleseblätter">#REF!</definedName>
    <definedName name="el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NDE_SUCHEN">#REF!</definedName>
    <definedName name="Enterprise__Brands">#REF!</definedName>
    <definedName name="Equity_Accounts">#REF!</definedName>
    <definedName name="Equity_Total">#REF!</definedName>
    <definedName name="er">#REF!</definedName>
    <definedName name="ERGWRGRW">#REF!</definedName>
    <definedName name="ERP">#REF!</definedName>
    <definedName name="erwew">#REF!</definedName>
    <definedName name="ESSAI">#REF!,#REF!,#REF!</definedName>
    <definedName name="estime_mensuel">#REF!</definedName>
    <definedName name="ESTIMEACTU">#REF!</definedName>
    <definedName name="Eu">#REF!</definedName>
    <definedName name="Eur">13240</definedName>
    <definedName name="EUR_in_GBP">#REF!</definedName>
    <definedName name="EUR_in_GBP_05">#REF!</definedName>
    <definedName name="EUR_SGD">#REF!</definedName>
    <definedName name="Euro_ER_TC">IF(#REF!=2,14.34,1)</definedName>
    <definedName name="europe">#REF!,#REF!,#REF!</definedName>
    <definedName name="EVOLUTION_DES_ROI" localSheetId="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" localSheetId="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" localSheetId="12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we" localSheetId="0" hidden="1">{"'ตัวอย่าง'!$A$1:$O$21"}</definedName>
    <definedName name="ewe" localSheetId="1" hidden="1">{"'ตัวอย่าง'!$A$1:$O$21"}</definedName>
    <definedName name="ewe" localSheetId="12" hidden="1">{"'ตัวอย่าง'!$A$1:$O$21"}</definedName>
    <definedName name="ewe" hidden="1">{"'ตัวอย่าง'!$A$1:$O$21"}</definedName>
    <definedName name="Excel_BuiltIn__FilterDatabase_6">#REF!</definedName>
    <definedName name="Excel_BuiltIn_Print_Area_3">#REF!</definedName>
    <definedName name="exchange">#REF!</definedName>
    <definedName name="EXCHRATE">#REF!</definedName>
    <definedName name="Excise">#REF!</definedName>
    <definedName name="Expectations">#REF!</definedName>
    <definedName name="EXPORT_รายหน่วยงาน" localSheetId="0" hidden="1">{"'ตัวอย่าง'!$A$1:$O$21"}</definedName>
    <definedName name="EXPORT_รายหน่วยงาน" localSheetId="1" hidden="1">{"'ตัวอย่าง'!$A$1:$O$21"}</definedName>
    <definedName name="EXPORT_รายหน่วยงาน" localSheetId="12" hidden="1">{"'ตัวอย่าง'!$A$1:$O$21"}</definedName>
    <definedName name="EXPORT_รายหน่วยงาน" hidden="1">{"'ตัวอย่าง'!$A$1:$O$21"}</definedName>
    <definedName name="EXR">#REF!</definedName>
    <definedName name="exrate">#REF!</definedName>
    <definedName name="exratefactor">#REF!</definedName>
    <definedName name="exrates">#REF!</definedName>
    <definedName name="_xlnm.Extract">#REF!</definedName>
    <definedName name="F">#REF!</definedName>
    <definedName name="F1AR">#REF!</definedName>
    <definedName name="F1BR">#REF!</definedName>
    <definedName name="F28AR">#REF!</definedName>
    <definedName name="F28BR">#REF!</definedName>
    <definedName name="F2AR">#REF!</definedName>
    <definedName name="F2BR">#REF!</definedName>
    <definedName name="f82E46">#REF!</definedName>
    <definedName name="FA">#REF!</definedName>
    <definedName name="FACTOR">#REF!</definedName>
    <definedName name="FACTRYSERV">#REF!</definedName>
    <definedName name="FAdmin">#REF!</definedName>
    <definedName name="FAMkt">#REF!</definedName>
    <definedName name="Fatura_Tage_echt_Germany">#REF!</definedName>
    <definedName name="FBE">#REF!</definedName>
    <definedName name="FC">#REF!</definedName>
    <definedName name="FC_2">#REF!</definedName>
    <definedName name="FC2Msale">#REF!</definedName>
    <definedName name="FCode" localSheetId="12" hidden="1">#REF!</definedName>
    <definedName name="FCode" hidden="1">#REF!</definedName>
    <definedName name="fd">#REF!</definedName>
    <definedName name="fdf">#REF!</definedName>
    <definedName name="fdfdf" hidden="1">{"HK PR",#N/A,FALSE,"HK";"SUMMARY",#N/A,FALSE,"PAYROLL";"SUMMARY",#N/A,FALSE,"PAYROLL";"HK PR",#N/A,FALSE,"HK"}</definedName>
    <definedName name="fdg">#REF!</definedName>
    <definedName name="Febleave">#REF!</definedName>
    <definedName name="FELD_EINGEBEN">#REF!</definedName>
    <definedName name="ff" localSheetId="0" hidden="1">{"'ตัวอย่าง'!$A$1:$O$21"}</definedName>
    <definedName name="ff" localSheetId="1" hidden="1">{"'ตัวอย่าง'!$A$1:$O$21"}</definedName>
    <definedName name="ff" localSheetId="12" hidden="1">{"'ตัวอย่าง'!$A$1:$O$21"}</definedName>
    <definedName name="ff" hidden="1">{"'ตัวอย่าง'!$A$1:$O$21"}</definedName>
    <definedName name="FFF" localSheetId="1">BlankMacro1</definedName>
    <definedName name="FFF" localSheetId="9">BlankMacro1</definedName>
    <definedName name="FFF">BlankMacro1</definedName>
    <definedName name="ffff">#REF!</definedName>
    <definedName name="fgafg" hidden="1">#REF!</definedName>
    <definedName name="fgfgfgfg" hidden="1">#REF!</definedName>
    <definedName name="fggdfg" hidden="1">{"HK PR",#N/A,FALSE,"HK";"SUMMARY",#N/A,FALSE,"PAYROLL";"SUMMARY",#N/A,FALSE,"PAYROLL";"HK PR",#N/A,FALSE,"HK"}</definedName>
    <definedName name="FiCo" localSheetId="12" hidden="1">#REF!</definedName>
    <definedName name="FiCo" hidden="1">#REF!</definedName>
    <definedName name="File.Type" localSheetId="12" hidden="1">#REF!</definedName>
    <definedName name="File.Type" hidden="1">#REF!</definedName>
    <definedName name="FILENAME">#REF!</definedName>
    <definedName name="Finanacialsys">#REF!</definedName>
    <definedName name="Financial_Non_Current_Accounts">#REF!</definedName>
    <definedName name="Financial_Non_Current_Total">#REF!</definedName>
    <definedName name="Financials_Accounts">#REF!</definedName>
    <definedName name="Financials_Accounts_Budget">#REF!</definedName>
    <definedName name="Financialsys">#REF!</definedName>
    <definedName name="FIT" localSheetId="1">BlankMacro1</definedName>
    <definedName name="FIT" localSheetId="9">BlankMacro1</definedName>
    <definedName name="FIT">BlankMacro1</definedName>
    <definedName name="FITT2" localSheetId="1">BlankMacro1</definedName>
    <definedName name="FITT2" localSheetId="9">BlankMacro1</definedName>
    <definedName name="FITT2">BlankMacro1</definedName>
    <definedName name="FITTING2" localSheetId="1">BlankMacro1</definedName>
    <definedName name="FITTING2" localSheetId="9">BlankMacro1</definedName>
    <definedName name="FITTING2">BlankMacro1</definedName>
    <definedName name="Fixed_Assets_Total">#REF!</definedName>
    <definedName name="fixed_cost">#REF!</definedName>
    <definedName name="FLG" localSheetId="1">BlankMacro1</definedName>
    <definedName name="FLG" localSheetId="9">BlankMacro1</definedName>
    <definedName name="FLG">BlankMacro1</definedName>
    <definedName name="FNA">#REF!</definedName>
    <definedName name="FO">#N/A</definedName>
    <definedName name="FOCDetail">#REF!</definedName>
    <definedName name="FOODS2">#REF!+#REF!+#REF!+#REF!+#REF!+#REF!+#REF!+#REF!+#REF!</definedName>
    <definedName name="footer">#REF!</definedName>
    <definedName name="FOREVER" hidden="1">{#N/A,#N/A,FALSE,"Chi tiÆt"}</definedName>
    <definedName name="FORM">#REF!</definedName>
    <definedName name="Formula">#REF!</definedName>
    <definedName name="FRAdmin">#REF!</definedName>
    <definedName name="fre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Sale">#REF!</definedName>
    <definedName name="fsdfdsf" hidden="1">{"HK PR",#N/A,FALSE,"HK";"SUMMARY",#N/A,FALSE,"PAYROLL";"SUMMARY",#N/A,FALSE,"PAYROLL";"HK PR",#N/A,FALSE,"HK"}</definedName>
    <definedName name="FundRate">#REF!</definedName>
    <definedName name="FX_rate">#REF!</definedName>
    <definedName name="fxfile">#REF!</definedName>
    <definedName name="Fye">#REF!</definedName>
    <definedName name="G">#REF!</definedName>
    <definedName name="G_ME">#REF!</definedName>
    <definedName name="GBP">#REF!</definedName>
    <definedName name="GBP_in_DM_Plan01">#REF!</definedName>
    <definedName name="GBP_in_DM_Plan02">#REF!</definedName>
    <definedName name="GBP_in_DM_Plan03">#REF!</definedName>
    <definedName name="GBP_in_EUR">#REF!</definedName>
    <definedName name="GBPalt">#REF!</definedName>
    <definedName name="gbpandm2">#REF!</definedName>
    <definedName name="GCE_OCF">#REF!</definedName>
    <definedName name="GENERAL">#REF!,#REF!,#REF!,#REF!,#REF!,#REF!,#REF!</definedName>
    <definedName name="GESCHL_O">#REF!</definedName>
    <definedName name="GewähltesProdukt">#REF!</definedName>
    <definedName name="gfd">#REF!</definedName>
    <definedName name="gg" localSheetId="0" hidden="1">{"'ตัวอย่าง'!$A$1:$O$21"}</definedName>
    <definedName name="gg" localSheetId="1" hidden="1">{"'ตัวอย่าง'!$A$1:$O$21"}</definedName>
    <definedName name="gg" localSheetId="12" hidden="1">{"'ตัวอย่าง'!$A$1:$O$21"}</definedName>
    <definedName name="gg" hidden="1">{"'ตัวอย่าง'!$A$1:$O$21"}</definedName>
    <definedName name="gh" localSheetId="0" hidden="1">{"revsale",#N/A,FALSE,"REV-ยุพดี"}</definedName>
    <definedName name="gh" localSheetId="1" hidden="1">{"revsale",#N/A,FALSE,"REV-ยุพดี"}</definedName>
    <definedName name="gh" localSheetId="12" hidden="1">{"revsale",#N/A,FALSE,"REV-ยุพดี"}</definedName>
    <definedName name="gh" hidden="1">{"revsale",#N/A,FALSE,"REV-ยุพดี"}</definedName>
    <definedName name="ghdfgdf" hidden="1">{"HK PR",#N/A,FALSE,"HK";"SUMMARY",#N/A,FALSE,"PAYROLL";"SUMMARY",#N/A,FALSE,"PAYROLL";"HK PR",#N/A,FALSE,"HK"}</definedName>
    <definedName name="GHF" hidden="1">{#N/A,#N/A,FALSE,"sum";#N/A,#N/A,FALSE,"MARTV";#N/A,#N/A,FALSE,"APRTV"}</definedName>
    <definedName name="gia_tien">#REF!</definedName>
    <definedName name="gia_tien_BTN">#REF!</definedName>
    <definedName name="giaban">#REF!</definedName>
    <definedName name="Gián_tiếp">#REF!</definedName>
    <definedName name="giathanh">#REF!</definedName>
    <definedName name="Giatri">#REF!</definedName>
    <definedName name="Giocong">#REF!</definedName>
    <definedName name="GJVIF" localSheetId="0" hidden="1">{"Profit",#N/A,FALSE,"4500(12)";"Capital",#N/A,FALSE,"4500(12)";"Profit",#N/A,FALSE,"Cisco4000";"Capital",#N/A,FALSE,"Cisco4000"}</definedName>
    <definedName name="GJVIF" localSheetId="1" hidden="1">{"Profit",#N/A,FALSE,"4500(12)";"Capital",#N/A,FALSE,"4500(12)";"Profit",#N/A,FALSE,"Cisco4000";"Capital",#N/A,FALSE,"Cisco4000"}</definedName>
    <definedName name="GJVIF" localSheetId="12" hidden="1">{"Profit",#N/A,FALSE,"4500(12)";"Capital",#N/A,FALSE,"4500(12)";"Profit",#N/A,FALSE,"Cisco4000";"Capital",#N/A,FALSE,"Cisco4000"}</definedName>
    <definedName name="GJVIF" hidden="1">{"Profit",#N/A,FALSE,"4500(12)";"Capital",#N/A,FALSE,"4500(12)";"Profit",#N/A,FALSE,"Cisco4000";"Capital",#N/A,FALSE,"Cisco4000"}</definedName>
    <definedName name="gl">#REF!</definedName>
    <definedName name="gl3p">#REF!</definedName>
    <definedName name="GMSAL">#REF!</definedName>
    <definedName name="gnfg" hidden="1">{"HK PR",#N/A,FALSE,"HK";"SUMMARY",#N/A,FALSE,"PAYROLL";"SUMMARY",#N/A,FALSE,"PAYROLL";"HK PR",#N/A,FALSE,"HK"}</definedName>
    <definedName name="gocl2">#REF!</definedName>
    <definedName name="gocl3">#REF!</definedName>
    <definedName name="GROSS_PROFIT">#REF!</definedName>
    <definedName name="GrossUp" localSheetId="1">#REF!</definedName>
    <definedName name="GrossUp">#REF!</definedName>
    <definedName name="group_matters">#REF!</definedName>
    <definedName name="GSL_DRUCKEN">#REF!</definedName>
    <definedName name="GTM" localSheetId="0" hidden="1">{"'Sheet1'!$L$16"}</definedName>
    <definedName name="GTM" localSheetId="1" hidden="1">{"'Sheet1'!$L$16"}</definedName>
    <definedName name="GTM" localSheetId="12" hidden="1">{"'Sheet1'!$L$16"}</definedName>
    <definedName name="GTM" hidden="1">{"'Sheet1'!$L$16"}</definedName>
    <definedName name="H">#REF!</definedName>
    <definedName name="H_30">#REF!</definedName>
    <definedName name="ha">#REF!</definedName>
    <definedName name="hallo">#REF!</definedName>
    <definedName name="HANGHOA">#REF!</definedName>
    <definedName name="HANGMUC">#REF!</definedName>
    <definedName name="hanh" hidden="1">{"'Sheet1'!$L$16"}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bbbbb" hidden="1">{"'Sheet1'!$L$16"}</definedName>
    <definedName name="HC">#REF!</definedName>
    <definedName name="hdfh">#REF!</definedName>
    <definedName name="he">#N/A</definedName>
    <definedName name="Heä_soá_laép_xaø_H">1.7</definedName>
    <definedName name="heä_soá_sình_laày">#REF!</definedName>
    <definedName name="HEADCOUNT">#REF!</definedName>
    <definedName name="Hello">#REF!</definedName>
    <definedName name="hfgdas" localSheetId="12" hidden="1">#REF!</definedName>
    <definedName name="hfgdas" hidden="1">#REF!</definedName>
    <definedName name="hg">#REF!</definedName>
    <definedName name="hgf" localSheetId="1">BlankMacro1</definedName>
    <definedName name="hgf" localSheetId="9">BlankMacro1</definedName>
    <definedName name="hgf">BlankMacro1</definedName>
    <definedName name="hghghg" hidden="1">{"HK PR",#N/A,FALSE,"HK";"SUMMARY",#N/A,FALSE,"PAYROLL";"SUMMARY",#N/A,FALSE,"PAYROLL";"HK PR",#N/A,FALSE,"HK"}</definedName>
    <definedName name="hghghghg" hidden="1">{"'Sheet1'!$L$16"}</definedName>
    <definedName name="HH">#REF!</definedName>
    <definedName name="HHDVB">#REF!</definedName>
    <definedName name="HHDVM">#REF!</definedName>
    <definedName name="hhh">#REF!</definedName>
    <definedName name="hhhh" hidden="1">{"'Sheet1'!$L$16"}</definedName>
    <definedName name="hhhhh" hidden="1">{"'Sheet1'!$L$16"}</definedName>
    <definedName name="hhhhhh" hidden="1">{"'Sheet1'!$L$16"}</definedName>
    <definedName name="HiddenRows" localSheetId="12" hidden="1">#REF!</definedName>
    <definedName name="HiddenRows" hidden="1">#REF!</definedName>
    <definedName name="HIEN">#REF!</definedName>
    <definedName name="hiengiathu">#REF!</definedName>
    <definedName name="HIEU" hidden="1">{"'Sheet1'!$L$16"}</definedName>
    <definedName name="HINHTHUC">#REF!</definedName>
    <definedName name="hjjkl" hidden="1">{"'Sheet1'!$L$16"}</definedName>
    <definedName name="HK" hidden="1">{"Reader",#N/A,FALSE,"Summary";"Reader",#N/A,FALSE,"Buildup";"Reader",#N/A,FALSE,"Financials";"Reader",#N/A,FALSE,"Debt &amp; Other"}</definedName>
    <definedName name="hka" hidden="1">{"Reader",#N/A,FALSE,"Summary";"Reader",#N/A,FALSE,"Buildup";"Reader",#N/A,FALSE,"Financials";"Reader",#N/A,FALSE,"Debt &amp; Other"}</definedName>
    <definedName name="HoaHop">"XN Hoµ Hîp"</definedName>
    <definedName name="hoc">55000</definedName>
    <definedName name="HOCH">#REF!</definedName>
    <definedName name="HOME_MANP">#REF!</definedName>
    <definedName name="HOMEOFFICE_COST">#REF!</definedName>
    <definedName name="hp" hidden="1">{"Reader",#N/A,FALSE,"Summary";"Reader",#N/A,FALSE,"Buildup";"Reader",#N/A,FALSE,"Financials";"Reader",#N/A,FALSE,"Debt &amp; Other"}</definedName>
    <definedName name="HPCE">#REF!</definedName>
    <definedName name="HPCNA">#REF!</definedName>
    <definedName name="HQ_DOPPELT">#REF!</definedName>
    <definedName name="HQ_FSTL_M">#REF!</definedName>
    <definedName name="HSCT3">0.1</definedName>
    <definedName name="hsdc">#REF!</definedName>
    <definedName name="hsdc1">#REF!</definedName>
    <definedName name="HSDN">2.5</definedName>
    <definedName name="HSHH">#REF!</definedName>
    <definedName name="HSHHUT">#REF!</definedName>
    <definedName name="hsk">#REF!</definedName>
    <definedName name="HSLXH">1.7</definedName>
    <definedName name="HSSL">#REF!</definedName>
    <definedName name="HSVC1">#REF!</definedName>
    <definedName name="HSVC2">#REF!</definedName>
    <definedName name="HSVC3">#REF!</definedName>
    <definedName name="htg" hidden="1">{#N/A,#N/A,TRUE,"BT M200 da 10x20"}</definedName>
    <definedName name="html" hidden="1">{"'Sheet1'!$L$16"}</definedName>
    <definedName name="HTML_CodePage" hidden="1">874</definedName>
    <definedName name="HTML_Control" localSheetId="0" hidden="1">{"'Model'!$A$1:$N$53"}</definedName>
    <definedName name="HTML_Control" localSheetId="1" hidden="1">{"'Model'!$A$1:$N$53"}</definedName>
    <definedName name="HTML_Control" localSheetId="12" hidden="1">{"'Model'!$A$1:$N$53"}</definedName>
    <definedName name="HTML_Control" hidden="1">{"'Model'!$A$1:$N$53"}</definedName>
    <definedName name="HTML_Control1" localSheetId="0" hidden="1">{"'Model'!$A$1:$N$53"}</definedName>
    <definedName name="HTML_Control1" localSheetId="1" hidden="1">{"'Model'!$A$1:$N$53"}</definedName>
    <definedName name="HTML_Control1" localSheetId="12" hidden="1">{"'Model'!$A$1:$N$53"}</definedName>
    <definedName name="HTML_Control1" hidden="1">{"'Model'!$A$1:$N$53"}</definedName>
    <definedName name="HTML_Description" hidden="1">""</definedName>
    <definedName name="HTML_Email" hidden="1">""</definedName>
    <definedName name="HTML_Header" hidden="1">"Model"</definedName>
    <definedName name="HTML_LastUpdate" hidden="1">"31/7/01"</definedName>
    <definedName name="HTML_LineAfter" hidden="1">FALSE</definedName>
    <definedName name="HTML_LineBefore" hidden="1">FALSE</definedName>
    <definedName name="HTML_Name" hidden="1">"Bundit Sanguanprasert"</definedName>
    <definedName name="HTML_OBDlg2" hidden="1">TRUE</definedName>
    <definedName name="HTML_OBDlg4" hidden="1">TRUE</definedName>
    <definedName name="HTML_OS" hidden="1">0</definedName>
    <definedName name="HTML_PathFile" hidden="1">"C:\My Documents\TPS project\Carried Loss\SCC2.htm"</definedName>
    <definedName name="HTML_Title" hidden="1">"Model SCC"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htmll" hidden="1">{"'Sheet1'!$L$16"}</definedName>
    <definedName name="HTNC">#REF!</definedName>
    <definedName name="HTQTHCM">"CN CTY CP XNK TVN T¹i TP HCM"</definedName>
    <definedName name="httk">#REF!</definedName>
    <definedName name="HTTKCK">#REF!</definedName>
    <definedName name="HTTKDK">#REF!</definedName>
    <definedName name="HTVL">#REF!</definedName>
    <definedName name="HTXBinhminh">"HTX B×nh minh "</definedName>
    <definedName name="HU">#REF!</definedName>
    <definedName name="hue">#REF!</definedName>
    <definedName name="huong" hidden="1">{"HK PR",#N/A,FALSE,"HK";"SUMMARY",#N/A,FALSE,"PAYROLL";"SUMMARY",#N/A,FALSE,"PAYROLL";"HK PR",#N/A,FALSE,"HK"}</definedName>
    <definedName name="huongu" hidden="1">{"HK PR",#N/A,FALSE,"HK";"SUMMARY",#N/A,FALSE,"PAYROLL";"SUMMARY",#N/A,FALSE,"PAYROLL";"HK PR",#N/A,FALSE,"HK"}</definedName>
    <definedName name="huy" localSheetId="0" hidden="1">{"'Sheet1'!$L$16"}</definedName>
    <definedName name="huy" localSheetId="1" hidden="1">{"'Sheet1'!$L$16"}</definedName>
    <definedName name="huy" localSheetId="12" hidden="1">{"'Sheet1'!$L$16"}</definedName>
    <definedName name="huy" hidden="1">{"'Sheet1'!$L$16"}</definedName>
    <definedName name="huyy" hidden="1">{"'Sheet1'!$L$16"}</definedName>
    <definedName name="huyyy" hidden="1">{"'Sheet1'!$L$16"}</definedName>
    <definedName name="HV">#N/A</definedName>
    <definedName name="I">#REF!</definedName>
    <definedName name="ICFE">#REF!</definedName>
    <definedName name="IDLAB_COST">#REF!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MP">#REF!</definedName>
    <definedName name="IMpact">#REF!</definedName>
    <definedName name="IMPRIMANTE">#REF!</definedName>
    <definedName name="imprsynth">#REF!,#REF!,#REF!,#REF!,#REF!,#REF!,#REF!,#REF!</definedName>
    <definedName name="imptout">#REF!</definedName>
    <definedName name="in" hidden="1">#REF!</definedName>
    <definedName name="include_exclude">#REF!</definedName>
    <definedName name="income">#REF!</definedName>
    <definedName name="INCOME_TAX">#REF!</definedName>
    <definedName name="IND_LAB">#REF!</definedName>
    <definedName name="Index">100%</definedName>
    <definedName name="INDI_VERB">#REF!</definedName>
    <definedName name="India">#REF!</definedName>
    <definedName name="INDMANP">#REF!</definedName>
    <definedName name="Inflation_WC">#REF!</definedName>
    <definedName name="info2" localSheetId="0" hidden="1">{"level1",#N/A,FALSE,"1_LEV";"LEVEL1",#N/A,FALSE,"1_LEV"}</definedName>
    <definedName name="info2" localSheetId="1" hidden="1">{"level1",#N/A,FALSE,"1_LEV";"LEVEL1",#N/A,FALSE,"1_LEV"}</definedName>
    <definedName name="info2" localSheetId="12" hidden="1">{"level1",#N/A,FALSE,"1_LEV";"LEVEL1",#N/A,FALSE,"1_LEV"}</definedName>
    <definedName name="info2" hidden="1">{"level1",#N/A,FALSE,"1_LEV";"LEVEL1",#N/A,FALSE,"1_LEV"}</definedName>
    <definedName name="INIT">#REF!</definedName>
    <definedName name="Intangible_Accounts">#REF!</definedName>
    <definedName name="Intangible_Total">#REF!</definedName>
    <definedName name="Internalaudit">#REF!</definedName>
    <definedName name="IntroPrintArea" localSheetId="12" hidden="1">#REF!</definedName>
    <definedName name="IntroPrintArea" hidden="1">#REF!</definedName>
    <definedName name="Inventory_Graph">#REF!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"c360"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"c368"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"c373"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"c192"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"c511"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"c1304"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"02/13/2012 06:38:23"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"c362"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"c1022"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"c1026"</definedName>
    <definedName name="IQ_PRICE_OVER_LTM_EPS" hidden="1">"c1029"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"c1122"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39258.6779861111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"c40"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R">#REF!</definedName>
    <definedName name="IS" hidden="1">{"HK PR",#N/A,FALSE,"HK";"SUMMARY",#N/A,FALSE,"PAYROLL";"SUMMARY",#N/A,FALSE,"PAYROLL";"HK PR",#N/A,FALSE,"HK"}</definedName>
    <definedName name="Isolation">#REF!</definedName>
    <definedName name="Item">#REF!</definedName>
    <definedName name="itemcell">#REF!</definedName>
    <definedName name="j">#REF!</definedName>
    <definedName name="j356C8">#REF!</definedName>
    <definedName name="Jan">#REF!</definedName>
    <definedName name="Janleave">#REF!</definedName>
    <definedName name="jh">#REF!</definedName>
    <definedName name="jhgj" localSheetId="1">BlankMacro1</definedName>
    <definedName name="jhgj" localSheetId="9">BlankMacro1</definedName>
    <definedName name="jhgj">BlankMacro1</definedName>
    <definedName name="j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j" localSheetId="0" hidden="1">{"'Sheet1'!$L$16"}</definedName>
    <definedName name="jjj" localSheetId="1" hidden="1">{"'Sheet1'!$L$16"}</definedName>
    <definedName name="jjj" localSheetId="12" hidden="1">{"'Sheet1'!$L$16"}</definedName>
    <definedName name="jjj" hidden="1">{"'Sheet1'!$L$16"}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obTileCode">#REF!</definedName>
    <definedName name="ju" localSheetId="0" hidden="1">{"'Sheet1'!$L$16"}</definedName>
    <definedName name="ju" localSheetId="1" hidden="1">{"'Sheet1'!$L$16"}</definedName>
    <definedName name="ju" localSheetId="12" hidden="1">{"'Sheet1'!$L$16"}</definedName>
    <definedName name="ju" hidden="1">{"'Sheet1'!$L$16"}</definedName>
    <definedName name="Jul">#REF!</definedName>
    <definedName name="k">#REF!</definedName>
    <definedName name="K_O">#REF!</definedName>
    <definedName name="K_ZEILE">#REF!</definedName>
    <definedName name="kcong">#REF!</definedName>
    <definedName name="KCS_chuyền">#REF!</definedName>
    <definedName name="Kế_toán">#REF!</definedName>
    <definedName name="KH">#REF!</definedName>
    <definedName name="khac">2</definedName>
    <definedName name="khauhao2003">#REF!</definedName>
    <definedName name="KHCBNV">#REF!</definedName>
    <definedName name="KHKQKD">#REF!</definedName>
    <definedName name="khltk">#REF!</definedName>
    <definedName name="Kho_cho_muon">#REF!</definedName>
    <definedName name="Kho_muon">#REF!</definedName>
    <definedName name="Kho_nghi_phep">#REF!</definedName>
    <definedName name="khptvt">#REF!</definedName>
    <definedName name="KHTHUE">#REF!</definedName>
    <definedName name="KHTP">#REF!</definedName>
    <definedName name="Kiem_tra_trung_ten">#REF!</definedName>
    <definedName name="kk" hidden="1">#REF!</definedName>
    <definedName name="KKE_Sheet10_List">#REF!</definedName>
    <definedName name="kl_ME">#REF!</definedName>
    <definedName name="KL_Phế">#REF!</definedName>
    <definedName name="KL_TP">#REF!</definedName>
    <definedName name="KNKH_DL01">#REF!</definedName>
    <definedName name="KNKH_DL02">#REF!</definedName>
    <definedName name="KOPIE_ANZAHL">#REF!</definedName>
    <definedName name="kp1ph">#REF!</definedName>
    <definedName name="KSD">#REF!</definedName>
    <definedName name="KT">#REF!</definedName>
    <definedName name="KU" hidden="1">{"'Sheet1'!$L$16"}</definedName>
    <definedName name="KUNDENR">#REF!</definedName>
    <definedName name="KÜRBISKERNE">#REF!</definedName>
    <definedName name="KURZ_SUCHEN">#REF!</definedName>
    <definedName name="Kỹ_thuật_bảo_trì">#REF!</definedName>
    <definedName name="Kỹ_thuật_điện">#REF!</definedName>
    <definedName name="Kỹ_thuật_viên_xưởng">#REF!</definedName>
    <definedName name="KY0">#REF!</definedName>
    <definedName name="kyd.ChngCell.01." hidden="1">#REF!</definedName>
    <definedName name="kyd.CounterLimitCell.01." hidden="1">"x"</definedName>
    <definedName name="kyd.Dim.01." hidden="1">"UNISONUS:M-2003"</definedName>
    <definedName name="kyd.ElementList.01." hidden="1">#REF!</definedName>
    <definedName name="kyd.ElementType.01." hidden="1">3</definedName>
    <definedName name="kyd.ItemType.01." hidden="1">2</definedName>
    <definedName name="kyd.MacroAtEnd.">""</definedName>
    <definedName name="kyd.MacroEachCycle.">""</definedName>
    <definedName name="kyd.MacroEndOfEachCycle.">""</definedName>
    <definedName name="kyd.MemoSortHide.">FALSE</definedName>
    <definedName name="kyd.NumLevels.01." hidden="1">1</definedName>
    <definedName name="kyd.PanicStop.">FALSE</definedName>
    <definedName name="kyd.ParentName.01." hidden="1">""</definedName>
    <definedName name="kyd.PreScreenData.">FALSE</definedName>
    <definedName name="kyd.PrintMemo.">FALSE</definedName>
    <definedName name="kyd.PrintParent.01." hidden="1">TRUE</definedName>
    <definedName name="kyd.PrintStdWhen.">1</definedName>
    <definedName name="kyd.SaveAsFile.">FALSE</definedName>
    <definedName name="kyd.SaveMemo.">FALSE</definedName>
    <definedName name="kyd.SelectString.01." hidden="1">"*"</definedName>
    <definedName name="kyd.StdSortHide.">FALSE</definedName>
    <definedName name="kyd.StopRow.">65536</definedName>
    <definedName name="kyd.WriteMemWhenOptn.">3</definedName>
    <definedName name="l">#REF!</definedName>
    <definedName name="L_">#REF!</definedName>
    <definedName name="LA">#REF!</definedName>
    <definedName name="LABOR_TAX" hidden="1">#REF!</definedName>
    <definedName name="Lai" localSheetId="0" hidden="1">{"'Sheet1'!$L$16"}</definedName>
    <definedName name="Lai" localSheetId="1" hidden="1">{"'Sheet1'!$L$16"}</definedName>
    <definedName name="Lai" localSheetId="12" hidden="1">{"'Sheet1'!$L$16"}</definedName>
    <definedName name="Lai" hidden="1">{"'Sheet1'!$L$16"}</definedName>
    <definedName name="lainam2">#REF!</definedName>
    <definedName name="lainam3">#REF!</definedName>
    <definedName name="lainam4">#REF!</definedName>
    <definedName name="lainam5">#REF!</definedName>
    <definedName name="Laivay">#REF!</definedName>
    <definedName name="Laivld">#REF!</definedName>
    <definedName name="LAM" hidden="1">{#N/A,#N/A,TRUE,"BT M200 da 10x20"}</definedName>
    <definedName name="Lamphat">#REF!</definedName>
    <definedName name="lan" hidden="1">{#N/A,#N/A,TRUE,"BT M200 da 10x20"}</definedName>
    <definedName name="Langue">#REF!</definedName>
    <definedName name="LAPLAI">#REF!</definedName>
    <definedName name="last_year">#REF!</definedName>
    <definedName name="lastmonth">#REF!</definedName>
    <definedName name="launch_date">#REF!</definedName>
    <definedName name="LBO">#REF!</definedName>
    <definedName name="LCTT_GT_page1">#REF!</definedName>
    <definedName name="LCTT_GT_page2">#REF!</definedName>
    <definedName name="leave">#REF!</definedName>
    <definedName name="legal">#REF!</definedName>
    <definedName name="LFYE">#REF!</definedName>
    <definedName name="Liabilities_Total">#REF!</definedName>
    <definedName name="lic">#REF!</definedName>
    <definedName name="license">#REF!</definedName>
    <definedName name="limcount" hidden="1">1</definedName>
    <definedName name="Liquid_Accounts">#REF!</definedName>
    <definedName name="Liquid_Total">#REF!</definedName>
    <definedName name="List">#REF!</definedName>
    <definedName name="list2">#REF!</definedName>
    <definedName name="list3">#REF!</definedName>
    <definedName name="list4">#REF!</definedName>
    <definedName name="liza" localSheetId="0" hidden="1">{"level1",#N/A,FALSE,"1_LEV";"LEVEL1",#N/A,FALSE,"1_LEV"}</definedName>
    <definedName name="liza" localSheetId="1" hidden="1">{"level1",#N/A,FALSE,"1_LEV";"LEVEL1",#N/A,FALSE,"1_LEV"}</definedName>
    <definedName name="liza" localSheetId="12" hidden="1">{"level1",#N/A,FALSE,"1_LEV";"LEVEL1",#N/A,FALSE,"1_LEV"}</definedName>
    <definedName name="liza" hidden="1">{"level1",#N/A,FALSE,"1_LEV";"LEVEL1",#N/A,FALSE,"1_LEV"}</definedName>
    <definedName name="lll" localSheetId="0" hidden="1">{"sales",#N/A,FALSE,"SALES"}</definedName>
    <definedName name="lll" localSheetId="1" hidden="1">{"sales",#N/A,FALSE,"SALES"}</definedName>
    <definedName name="lll" localSheetId="12" hidden="1">{"sales",#N/A,FALSE,"SALES"}</definedName>
    <definedName name="lll" hidden="1">{"sales",#N/A,FALSE,"SALES"}</definedName>
    <definedName name="LLLL" hidden="1">{#N/A,#N/A,FALSE,"Chi tiÆt"}</definedName>
    <definedName name="LLLLL" hidden="1">{#N/A,#N/A,FALSE,"Chi tiÆt"}</definedName>
    <definedName name="Lmk">#REF!</definedName>
    <definedName name="Lmonth">#REF!</definedName>
    <definedName name="Lnsc">#REF!</definedName>
    <definedName name="Loan" hidden="1">#REF!</definedName>
    <definedName name="local">#REF!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9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num">#REF!</definedName>
    <definedName name="LocalPGrossUp" localSheetId="1">#REF!</definedName>
    <definedName name="LocalPGrossUp">#REF!</definedName>
    <definedName name="Localpit" localSheetId="1">#REF!</definedName>
    <definedName name="Localpit">#REF!</definedName>
    <definedName name="LocalProposePit" localSheetId="1">#REF!</definedName>
    <definedName name="LocalProposePit">#REF!</definedName>
    <definedName name="Long_Debt_Accounts">#REF!</definedName>
    <definedName name="Long_Debt_Total">#REF!</definedName>
    <definedName name="LÖSCHEN_ZEILE">#REF!</definedName>
    <definedName name="LÖSCHNR">#REF!</definedName>
    <definedName name="Lotsize">#REF!</definedName>
    <definedName name="LR_ANTW">#REF!</definedName>
    <definedName name="Lyear">#REF!</definedName>
    <definedName name="M">#REF!</definedName>
    <definedName name="M_CURR">#REF!</definedName>
    <definedName name="M_PREV">#REF!</definedName>
    <definedName name="M12ba3p">#REF!</definedName>
    <definedName name="M12bb1p">#REF!</definedName>
    <definedName name="M12cbnc">#REF!</definedName>
    <definedName name="M12cbvl">#REF!</definedName>
    <definedName name="M14bb1p">#REF!</definedName>
    <definedName name="m8aanc">#REF!</definedName>
    <definedName name="m8aavl">#REF!</definedName>
    <definedName name="Ma3pnc">#REF!</definedName>
    <definedName name="Ma3pvl">#REF!</definedName>
    <definedName name="Maa3pnc">#REF!</definedName>
    <definedName name="Maa3pvl">#REF!</definedName>
    <definedName name="Mahieu">#REF!</definedName>
    <definedName name="MAIN">#REF!</definedName>
    <definedName name="Main_P_L">#REF!</definedName>
    <definedName name="Main_sheet">#N/A</definedName>
    <definedName name="MAJ_CON_EQP">#REF!</definedName>
    <definedName name="MAKE_VIEW">#REF!</definedName>
    <definedName name="MAKRO_ANLEITUNG">#REF!</definedName>
    <definedName name="MALOI1">#REF!</definedName>
    <definedName name="MALOI2">#REF!</definedName>
    <definedName name="MALOI3">#REF!</definedName>
    <definedName name="MAND_SPAL">#REF!</definedName>
    <definedName name="Maõ">#REF!</definedName>
    <definedName name="marc">#REF!</definedName>
    <definedName name="marce">#REF!</definedName>
    <definedName name="Margin">#REF!</definedName>
    <definedName name="MARKET">#REF!</definedName>
    <definedName name="Marleave">#REF!</definedName>
    <definedName name="MASO">#REF!</definedName>
    <definedName name="MAT_A">#REF!</definedName>
    <definedName name="MAT_B">#REF!</definedName>
    <definedName name="mat_eff">#REF!</definedName>
    <definedName name="MAT_Sell_In_Month">#REF!</definedName>
    <definedName name="Material_efficiency">#REF!</definedName>
    <definedName name="MaterialCodeN">#REF!</definedName>
    <definedName name="MaterialCodeO">#REF!</definedName>
    <definedName name="MaterialNumber">#REF!</definedName>
    <definedName name="MaTK">#REF!</definedName>
    <definedName name="MATK_CD">#REF!</definedName>
    <definedName name="MATK_M">#REF!</definedName>
    <definedName name="MATRIX_HIER">#REF!</definedName>
    <definedName name="may">#REF!</definedName>
    <definedName name="Máy_2NV">#REF!</definedName>
    <definedName name="Máy_3NV">#REF!</definedName>
    <definedName name="Máy_4NV">#REF!</definedName>
    <definedName name="Máy_5NV">#REF!</definedName>
    <definedName name="Máy_6NV">#REF!</definedName>
    <definedName name="Máy_ép_phôi_hđ">#REF!</definedName>
    <definedName name="Máy_hoạt_động">#REF!</definedName>
    <definedName name="Máy_ngưng">#REF!</definedName>
    <definedName name="Mba1p">#REF!</definedName>
    <definedName name="Mba3p">#REF!</definedName>
    <definedName name="Mbb3p">#REF!</definedName>
    <definedName name="Mbn1p">#REF!</definedName>
    <definedName name="mc">#REF!</definedName>
    <definedName name="MCCMAIL">#REF!</definedName>
    <definedName name="mco" hidden="1">{"'Sheet1'!$L$16"}</definedName>
    <definedName name="MCR">#REF!</definedName>
    <definedName name="MDB">#REF!</definedName>
    <definedName name="me">#REF!</definedName>
    <definedName name="MeasureListbox">#REF!</definedName>
    <definedName name="MEDIA">#REF!</definedName>
    <definedName name="MEHRERE_VERB">#REF!</definedName>
    <definedName name="mensuel">#REF!</definedName>
    <definedName name="MERKER">#REF!</definedName>
    <definedName name="MG">#REF!</definedName>
    <definedName name="MG_A">#REF!</definedName>
    <definedName name="Minority_Accounts">#REF!</definedName>
    <definedName name="Minority_Accounts_Budget">#REF!</definedName>
    <definedName name="Minority_L_Accounts">#REF!</definedName>
    <definedName name="Minority_L_Total">#REF!</definedName>
    <definedName name="minus_1_Year">#REF!</definedName>
    <definedName name="minus_2_Year">#REF!</definedName>
    <definedName name="mkt">#REF!</definedName>
    <definedName name="MLANG_KURZ">#REF!</definedName>
    <definedName name="mn">#REF!</definedName>
    <definedName name="mnth">#REF!</definedName>
    <definedName name="mnth_tab">#REF!</definedName>
    <definedName name="MOFF_GESL">#REF!</definedName>
    <definedName name="moi" hidden="1">{"'Sheet1'!$L$16"}</definedName>
    <definedName name="mois">#REF!</definedName>
    <definedName name="moisactu">#REF!</definedName>
    <definedName name="moisprec">#REF!</definedName>
    <definedName name="MonatNameYTD">#REF!</definedName>
    <definedName name="MonatNameYTG">#REF!</definedName>
    <definedName name="MOnth">#REF!</definedName>
    <definedName name="Monthly">#REF!</definedName>
    <definedName name="Morong">#REF!</definedName>
    <definedName name="Morong4054_85">#REF!</definedName>
    <definedName name="morong4054_98">#REF!</definedName>
    <definedName name="MouRE">#REF!</definedName>
    <definedName name="MQty">#REF!</definedName>
    <definedName name="MqtySdry">#REF!</definedName>
    <definedName name="mrkt">#REF!</definedName>
    <definedName name="MRPController">#REF!</definedName>
    <definedName name="MRPGroup">#REF!</definedName>
    <definedName name="MRPTYPE">#REF!</definedName>
    <definedName name="MSale">#REF!</definedName>
    <definedName name="MSG_ZELLE">#REF!</definedName>
    <definedName name="MSPALTENBR">#REF!</definedName>
    <definedName name="msvt">#REF!</definedName>
    <definedName name="Mth">#REF!</definedName>
    <definedName name="MTMAC12">#REF!</definedName>
    <definedName name="mtram">#REF!</definedName>
    <definedName name="mua" hidden="1">{"'Sheet1'!$L$16"}</definedName>
    <definedName name="MULTIPLES">#REF!</definedName>
    <definedName name="multiplier">#REF!</definedName>
    <definedName name="Mượn_bộ_phận_khác">#REF!</definedName>
    <definedName name="MV_UMBRUCH">#REF!</definedName>
    <definedName name="N">#REF!</definedName>
    <definedName name="n1pig">#REF!</definedName>
    <definedName name="n1pind">#REF!</definedName>
    <definedName name="n1ping">#REF!</definedName>
    <definedName name="n1pint">#REF!</definedName>
    <definedName name="NA">#REF!</definedName>
    <definedName name="Nama">#REF!</definedName>
    <definedName name="namaa">#REF!</definedName>
    <definedName name="Name">#REF!</definedName>
    <definedName name="năng_suất">#REF!</definedName>
    <definedName name="nc1p">#REF!</definedName>
    <definedName name="nc3p">#REF!</definedName>
    <definedName name="NCBD100">#REF!</definedName>
    <definedName name="NCBD200">#REF!</definedName>
    <definedName name="NCBD250">#REF!</definedName>
    <definedName name="ncong">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E_lookup">#REF!</definedName>
    <definedName name="Negara">#REF!</definedName>
    <definedName name="Negaraa">#REF!</definedName>
    <definedName name="Negaraab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Result_Total">#REF!</definedName>
    <definedName name="Net_Result_Total_Budget">#REF!</definedName>
    <definedName name="Net_Sales">#REF!</definedName>
    <definedName name="new">#REF!</definedName>
    <definedName name="neww" localSheetId="0" hidden="1">OFFSET(#REF!,1,0)</definedName>
    <definedName name="neww" localSheetId="1" hidden="1">OFFSET(#REF!,1,0)</definedName>
    <definedName name="neww" hidden="1">OFFSET(#REF!,1,0)</definedName>
    <definedName name="Nghỉ_phép">#REF!</definedName>
    <definedName name="ngonngu">#REF!</definedName>
    <definedName name="NH">#REF!</definedName>
    <definedName name="Nhan_Xet">#REF!</definedName>
    <definedName name="nhn">#REF!</definedName>
    <definedName name="NHot">#REF!</definedName>
    <definedName name="NICE">#REF!</definedName>
    <definedName name="nig">#REF!</definedName>
    <definedName name="nig1p">#REF!</definedName>
    <definedName name="nig3p">#REF!</definedName>
    <definedName name="nignc1p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1p">#REF!</definedName>
    <definedName name="nindnc3p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3p">#REF!</definedName>
    <definedName name="nint1p">#REF!</definedName>
    <definedName name="nintnc1p">#REF!</definedName>
    <definedName name="nintvl1p">#REF!</definedName>
    <definedName name="ninvl3p">#REF!</definedName>
    <definedName name="nl">#REF!</definedName>
    <definedName name="nl1p">#REF!</definedName>
    <definedName name="nl3p">#REF!</definedName>
    <definedName name="NLCHINH">#REF!</definedName>
    <definedName name="nlnc3p">#REF!</definedName>
    <definedName name="nlnc3pha">#REF!</definedName>
    <definedName name="NLTK1p">#REF!</definedName>
    <definedName name="nlvl3p">#REF!</definedName>
    <definedName name="nn" localSheetId="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" localSheetId="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" localSheetId="12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1p">#REF!</definedName>
    <definedName name="nn3p">#REF!</definedName>
    <definedName name="nnn" localSheetId="0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nnn" localSheetId="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nnn" localSheetId="12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nnn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nnnc3p">#REF!</definedName>
    <definedName name="nnnn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vl3p">#REF!</definedName>
    <definedName name="no">#REF!</definedName>
    <definedName name="NOCUOIKY">#REF!</definedName>
    <definedName name="NODAUKY">#REF!</definedName>
    <definedName name="NOLK1">#REF!</definedName>
    <definedName name="Nomination">#REF!</definedName>
    <definedName name="Non_Current_Accounts">#REF!</definedName>
    <definedName name="Non_Current_Total">#REF!</definedName>
    <definedName name="none">#REF!</definedName>
    <definedName name="NOPS">#REF!</definedName>
    <definedName name="NOPSLK1">#REF!</definedName>
    <definedName name="NOPSLK2">#REF!</definedName>
    <definedName name="NORTH">#REF!</definedName>
    <definedName name="NotUse" localSheetId="0" hidden="1">{"'ตัวอย่าง'!$A$1:$O$21"}</definedName>
    <definedName name="NotUse" localSheetId="1" hidden="1">{"'ตัวอย่าง'!$A$1:$O$21"}</definedName>
    <definedName name="NotUse" localSheetId="12" hidden="1">{"'ตัวอย่าง'!$A$1:$O$21"}</definedName>
    <definedName name="NotUse" hidden="1">{"'ตัวอย่าง'!$A$1:$O$21"}</definedName>
    <definedName name="npd_fixed">#REF!</definedName>
    <definedName name="NPP" hidden="1">#REF!</definedName>
    <definedName name="npv">#REF!</definedName>
    <definedName name="NRAREA">#REF!</definedName>
    <definedName name="nt">#REF!</definedName>
    <definedName name="NTK133DK">#REF!</definedName>
    <definedName name="NTK133LK1">#REF!</definedName>
    <definedName name="ntla">#REF!</definedName>
    <definedName name="NumberOfSelected">#REF!</definedName>
    <definedName name="numlib">#REF!</definedName>
    <definedName name="nwe" hidden="1">{"'Sheet1'!$L$16"}</definedName>
    <definedName name="nzcodes">#REF!</definedName>
    <definedName name="O">#REF!</definedName>
    <definedName name="OBG">#REF!</definedName>
    <definedName name="OFN_DRUCKEN">#REF!</definedName>
    <definedName name="OH">#REF!</definedName>
    <definedName name="Oher_services">#REF!</definedName>
    <definedName name="OLDTONEW">#REF!</definedName>
    <definedName name="ooooo" localSheetId="0" hidden="1">{"'connew '!$C$40:$C$60"}</definedName>
    <definedName name="ooooo" localSheetId="1" hidden="1">{"'connew '!$C$40:$C$60"}</definedName>
    <definedName name="ooooo" localSheetId="12" hidden="1">{"'connew '!$C$40:$C$60"}</definedName>
    <definedName name="ooooo" hidden="1">{"'connew '!$C$40:$C$60"}</definedName>
    <definedName name="op">#REF!</definedName>
    <definedName name="OP_Graph">#REF!</definedName>
    <definedName name="Operating_Costs">#REF!</definedName>
    <definedName name="Operating_Costs2">#REF!</definedName>
    <definedName name="OPERATIONAL_PLAN_1998">#REF!</definedName>
    <definedName name="opq">#N/A</definedName>
    <definedName name="OrderTable" localSheetId="12" hidden="1">#REF!</definedName>
    <definedName name="OrderTable" hidden="1">#REF!</definedName>
    <definedName name="ORG_NAME">#REF!</definedName>
    <definedName name="orgn_issues">#REF!</definedName>
    <definedName name="OrgUnitList">#REF!</definedName>
    <definedName name="OT">#REF!</definedName>
    <definedName name="OTH_BUD">#REF!</definedName>
    <definedName name="OthBD_2002">#REF!</definedName>
    <definedName name="Other_Income_Accounts">#REF!</definedName>
    <definedName name="Other_Income_Accounts_Budget">#REF!</definedName>
    <definedName name="Other_Income_Total">#REF!</definedName>
    <definedName name="Other_Income_Total_Budget">#REF!</definedName>
    <definedName name="OthersBD_2003">#REF!</definedName>
    <definedName name="OthersBD_2004">#REF!</definedName>
    <definedName name="OthersBD_2005">#REF!</definedName>
    <definedName name="outfile">#REF!</definedName>
    <definedName name="Ownership" localSheetId="0" hidden="1">OFFSET(#REF!,1,0)</definedName>
    <definedName name="Ownership" localSheetId="1" hidden="1">OFFSET(#REF!,1,0)</definedName>
    <definedName name="Ownership" hidden="1">OFFSET(#REF!,1,0)</definedName>
    <definedName name="p" localSheetId="0" hidden="1">{"'ตัวอย่าง'!$A$1:$O$21"}</definedName>
    <definedName name="p" localSheetId="1" hidden="1">{"'ตัวอย่าง'!$A$1:$O$21"}</definedName>
    <definedName name="p" localSheetId="12" hidden="1">{"'ตัวอย่าง'!$A$1:$O$21"}</definedName>
    <definedName name="p" hidden="1">{"'ตัวอย่าง'!$A$1:$O$21"}</definedName>
    <definedName name="P_1999">#REF!</definedName>
    <definedName name="P_2000">#REF!</definedName>
    <definedName name="P_2001">#REF!</definedName>
    <definedName name="P1AR">#REF!</definedName>
    <definedName name="P1BR">#REF!</definedName>
    <definedName name="P2BR">#REF!</definedName>
    <definedName name="P3BR">#REF!</definedName>
    <definedName name="PA">#REF!</definedName>
    <definedName name="PA112SOC">#REF!</definedName>
    <definedName name="PA1M1">#REF!</definedName>
    <definedName name="PA1M1SOC">#REF!</definedName>
    <definedName name="PA1SOC">#REF!</definedName>
    <definedName name="PACTU">#REF!</definedName>
    <definedName name="PACTUSOC">#REF!</definedName>
    <definedName name="Page01">#REF!</definedName>
    <definedName name="Page02">#REF!</definedName>
    <definedName name="Page03">#REF!</definedName>
    <definedName name="Page04">#REF!</definedName>
    <definedName name="Page05">#REF!</definedName>
    <definedName name="Page06">#REF!</definedName>
    <definedName name="Page07">#REF!</definedName>
    <definedName name="Page08">#REF!</definedName>
    <definedName name="Page09">#REF!</definedName>
    <definedName name="page1">#REF!</definedName>
    <definedName name="PAM1SOC">#REF!</definedName>
    <definedName name="Pangkat">#REF!</definedName>
    <definedName name="pangkata">#REF!</definedName>
    <definedName name="Parametres">#REF!</definedName>
    <definedName name="PARTS_TAX" hidden="1">#REF!</definedName>
    <definedName name="PASOC">#REF!</definedName>
    <definedName name="pats00dm">#REF!</definedName>
    <definedName name="pats01dm">#REF!</definedName>
    <definedName name="pats02dm">#REF!</definedName>
    <definedName name="pats96dm">#REF!</definedName>
    <definedName name="pats97dm">#REF!</definedName>
    <definedName name="pats98dm">#REF!</definedName>
    <definedName name="pats99dm">#REF!</definedName>
    <definedName name="PBU">#REF!</definedName>
    <definedName name="PBUDI">#REF!</definedName>
    <definedName name="PBUDISOC">#REF!</definedName>
    <definedName name="PBUM1">#REF!</definedName>
    <definedName name="PBUM1SOC">#REF!</definedName>
    <definedName name="PBUSOC">#REF!</definedName>
    <definedName name="PC_msg" hidden="1">"Yes"</definedName>
    <definedName name="pending_settlement">#REF!</definedName>
    <definedName name="Pending_Settlements___Employees_who_have_left_and_F_F_papers_are_yet_to_come_to_payroll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">#REF!</definedName>
    <definedName name="period_selected">#REF!</definedName>
    <definedName name="Period1">#REF!</definedName>
    <definedName name="Periode">#REF!</definedName>
    <definedName name="PeriodInActual">#REF!=MEDIAN(#REF!,#REF!,#REF!+#REF!-1)</definedName>
    <definedName name="PeriodInPlan">#REF!=MEDIAN(#REF!,#REF!,#REF!+#REF!-1)</definedName>
    <definedName name="PeriodListbox">#REF!</definedName>
    <definedName name="periodr">#REF!</definedName>
    <definedName name="periods">#REF!</definedName>
    <definedName name="PHANLOAI">#REF!</definedName>
    <definedName name="phc">#N/A</definedName>
    <definedName name="phế_phẩm">#REF!</definedName>
    <definedName name="phu_luc_vua">#REF!</definedName>
    <definedName name="phuoc">#REF!</definedName>
    <definedName name="PHUONG" hidden="1">{#N/A,#N/A,TRUE,"BT M200 da 10x20"}</definedName>
    <definedName name="picklook">#REF!</definedName>
    <definedName name="picklookF02">#REF!</definedName>
    <definedName name="Pil_2002">#REF!</definedName>
    <definedName name="Pilca_2003">#REF!</definedName>
    <definedName name="Pilca_2004">#REF!</definedName>
    <definedName name="Pilca_2005">#REF!</definedName>
    <definedName name="Pilca_AU_2003">#REF!</definedName>
    <definedName name="Pilca_AU_2004">#REF!</definedName>
    <definedName name="PILCA_AU_2004CD_FC2">#REF!</definedName>
    <definedName name="PILCA_AU_2004SPR_FC2">#REF!</definedName>
    <definedName name="Pilca_AU_2005">#REF!</definedName>
    <definedName name="PILCA_AU_2005CD_FC2">#REF!</definedName>
    <definedName name="PILCA_AU_2005SPR_FC2">#REF!</definedName>
    <definedName name="PILCA_AU_2006CD_FC2">#REF!</definedName>
    <definedName name="PILCA_AU_2006SPR_FC2">#REF!</definedName>
    <definedName name="PILCA_AU_2007CD_FC2">#REF!</definedName>
    <definedName name="PILCA_AU_2007SPR_FC2">#REF!</definedName>
    <definedName name="Pilca_SPR_2004_FC2">#REF!</definedName>
    <definedName name="Pilca_SPR_2005_FC2">#REF!</definedName>
    <definedName name="Pilca_SPR_2006_FC2">#REF!</definedName>
    <definedName name="Pilca_SPR_2007_FC2">#REF!</definedName>
    <definedName name="PIP" localSheetId="1">BlankMacro1</definedName>
    <definedName name="PIP" localSheetId="9">BlankMacro1</definedName>
    <definedName name="PIP">BlankMacro1</definedName>
    <definedName name="PIPE2" localSheetId="1">BlankMacro1</definedName>
    <definedName name="PIPE2" localSheetId="9">BlankMacro1</definedName>
    <definedName name="PIPE2">BlankMacro1</definedName>
    <definedName name="pison" localSheetId="0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pison" localSheetId="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pison" localSheetId="12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pison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pit" localSheetId="1">#REF!</definedName>
    <definedName name="pit">#REF!</definedName>
    <definedName name="Pivot1">#REF!</definedName>
    <definedName name="Pivot2">#REF!</definedName>
    <definedName name="Pivot3">#REF!</definedName>
    <definedName name="Pivot4">#REF!</definedName>
    <definedName name="Pivot5">#REF!</definedName>
    <definedName name="Pivot6">#REF!</definedName>
    <definedName name="PKTN." localSheetId="0" hidden="1">{"'Sheet1'!$L$16"}</definedName>
    <definedName name="PKTN." localSheetId="1" hidden="1">{"'Sheet1'!$L$16"}</definedName>
    <definedName name="PKTN." localSheetId="12" hidden="1">{"'Sheet1'!$L$16"}</definedName>
    <definedName name="PKTN." hidden="1">{"'Sheet1'!$L$16"}</definedName>
    <definedName name="PKTNN" hidden="1">{"'Sheet1'!$L$16"}</definedName>
    <definedName name="pl">#REF!</definedName>
    <definedName name="PL1A">#REF!</definedName>
    <definedName name="PL1B">#REF!</definedName>
    <definedName name="PL1C">#REF!</definedName>
    <definedName name="PL1D30G">#REF!</definedName>
    <definedName name="PL1D514">#REF!</definedName>
    <definedName name="PL1D536">#REF!</definedName>
    <definedName name="PL1E">#REF!</definedName>
    <definedName name="PL1F03">#REF!</definedName>
    <definedName name="PL1F13">#REF!</definedName>
    <definedName name="PL1F14">#REF!</definedName>
    <definedName name="PL1F15">#REF!</definedName>
    <definedName name="PL1F20">#REF!</definedName>
    <definedName name="PL1F31">#REF!</definedName>
    <definedName name="PL1F41">#REF!</definedName>
    <definedName name="PL1F51">#REF!</definedName>
    <definedName name="PL1F53">#REF!</definedName>
    <definedName name="PL1YA21">#REF!</definedName>
    <definedName name="PL1YA22">#REF!</definedName>
    <definedName name="PL1YA24">#REF!</definedName>
    <definedName name="PL1YA31">#REF!</definedName>
    <definedName name="PL1YA32">#REF!</definedName>
    <definedName name="PL1YA33">#REF!</definedName>
    <definedName name="PL1YA34">#REF!</definedName>
    <definedName name="PL1YA4">#REF!</definedName>
    <definedName name="PL1YP1">#REF!</definedName>
    <definedName name="PL1YP2">#REF!</definedName>
    <definedName name="PL1YP31">#REF!</definedName>
    <definedName name="PL1YP32">#REF!</definedName>
    <definedName name="PL1YP33">#REF!</definedName>
    <definedName name="PL1YP34">#REF!</definedName>
    <definedName name="PL1YP4">#REF!</definedName>
    <definedName name="PL2A">#REF!</definedName>
    <definedName name="PL2B">#REF!</definedName>
    <definedName name="PL2C">#REF!</definedName>
    <definedName name="PL2D30G">#REF!</definedName>
    <definedName name="PL2D514">#REF!</definedName>
    <definedName name="PL2D536">#REF!</definedName>
    <definedName name="PL2E">#REF!</definedName>
    <definedName name="PL2F03">#REF!</definedName>
    <definedName name="PL2F13">#REF!</definedName>
    <definedName name="PL2F14">#REF!</definedName>
    <definedName name="PL2F15">#REF!</definedName>
    <definedName name="PL2F20">#REF!</definedName>
    <definedName name="PL2F31">#REF!</definedName>
    <definedName name="PL2F41">#REF!</definedName>
    <definedName name="PL2F51">#REF!</definedName>
    <definedName name="PL2F53">#REF!</definedName>
    <definedName name="PL2YA21">#REF!</definedName>
    <definedName name="PL2YA22">#REF!</definedName>
    <definedName name="PL2YA24">#REF!</definedName>
    <definedName name="PL2YA31">#REF!</definedName>
    <definedName name="PL2YA32">#REF!</definedName>
    <definedName name="PL2YA33">#REF!</definedName>
    <definedName name="PL2YA34">#REF!</definedName>
    <definedName name="PL2YA4">#REF!</definedName>
    <definedName name="PL2YP1">#REF!</definedName>
    <definedName name="PL2YP2">#REF!</definedName>
    <definedName name="PL2YP31">#REF!</definedName>
    <definedName name="PL2YP32">#REF!</definedName>
    <definedName name="PL2YP33">#REF!</definedName>
    <definedName name="PL2YP34">#REF!</definedName>
    <definedName name="PL2YP4">#REF!</definedName>
    <definedName name="PL3A">#REF!</definedName>
    <definedName name="PL3B">#REF!</definedName>
    <definedName name="PL3C">#REF!</definedName>
    <definedName name="PL3D30G">#REF!</definedName>
    <definedName name="PL3D514">#REF!</definedName>
    <definedName name="PL3D536">#REF!</definedName>
    <definedName name="PL3E">#REF!</definedName>
    <definedName name="PL3F03">#REF!</definedName>
    <definedName name="PL3F13">#REF!</definedName>
    <definedName name="PL3F14">#REF!</definedName>
    <definedName name="PL3F15">#REF!</definedName>
    <definedName name="PL3F20">#REF!</definedName>
    <definedName name="PL3F31">#REF!</definedName>
    <definedName name="PL3F41">#REF!</definedName>
    <definedName name="PL3F51">#REF!</definedName>
    <definedName name="PL3F53">#REF!</definedName>
    <definedName name="PL3YA21">#REF!</definedName>
    <definedName name="PL3YA22">#REF!</definedName>
    <definedName name="PL3YA24">#REF!</definedName>
    <definedName name="PL3YA31">#REF!</definedName>
    <definedName name="PL3YA32">#REF!</definedName>
    <definedName name="PL3YA33">#REF!</definedName>
    <definedName name="PL3YA34">#REF!</definedName>
    <definedName name="PL3YA4">#REF!</definedName>
    <definedName name="PL3YP1">#REF!</definedName>
    <definedName name="PL3YP2">#REF!</definedName>
    <definedName name="PL3YP31">#REF!</definedName>
    <definedName name="PL3YP32">#REF!</definedName>
    <definedName name="PL3YP33">#REF!</definedName>
    <definedName name="PL3YP34">#REF!</definedName>
    <definedName name="PL3YP4">#REF!</definedName>
    <definedName name="plage">#REF!</definedName>
    <definedName name="Plan">PeriodInPlan*(#REF!&gt;0)</definedName>
    <definedName name="PLAN1">#REF!</definedName>
    <definedName name="PLAN3">#REF!</definedName>
    <definedName name="plantexrates">#REF!</definedName>
    <definedName name="PlaRE">#REF!</definedName>
    <definedName name="plastervolbudytd">#REF!</definedName>
    <definedName name="PLL">#REF!</definedName>
    <definedName name="Plus_1_Year">#REF!</definedName>
    <definedName name="Plus_2_Year">#REF!</definedName>
    <definedName name="Plus_3_Year">#REF!</definedName>
    <definedName name="PMonth">#REF!</definedName>
    <definedName name="PNVF">#REF!</definedName>
    <definedName name="PNVFT">#REF!</definedName>
    <definedName name="Poland">#REF!</definedName>
    <definedName name="POlineno">#REF!</definedName>
    <definedName name="PP" localSheetId="0" hidden="1">{"'Model'!$A$1:$N$53"}</definedName>
    <definedName name="PP" localSheetId="1" hidden="1">{"'Model'!$A$1:$N$53"}</definedName>
    <definedName name="PP" localSheetId="12" hidden="1">{"'Model'!$A$1:$N$53"}</definedName>
    <definedName name="PP" hidden="1">{"'Model'!$A$1:$N$53"}</definedName>
    <definedName name="PPC">#REF!</definedName>
    <definedName name="PPCSOC">#REF!</definedName>
    <definedName name="PPP" localSheetId="1">BlankMacro1</definedName>
    <definedName name="PPP" localSheetId="9">BlankMacro1</definedName>
    <definedName name="PPP">BlankMacro1</definedName>
    <definedName name="PREV">#REF!</definedName>
    <definedName name="prev_mnth">#REF!</definedName>
    <definedName name="prevmonth">#REF!</definedName>
    <definedName name="prevmonthII">#REF!</definedName>
    <definedName name="prevyear">#REF!</definedName>
    <definedName name="PRICE">#REF!</definedName>
    <definedName name="Price_A">#REF!</definedName>
    <definedName name="Price_B">#REF!</definedName>
    <definedName name="PRICE1">#REF!</definedName>
    <definedName name="Pricecontrol">#REF!</definedName>
    <definedName name="print">#REF!</definedName>
    <definedName name="_xlnm.Print_Area">#REF!</definedName>
    <definedName name="_xlnm.Print_Titles">#N/A</definedName>
    <definedName name="Print_Titles_MI">#REF!</definedName>
    <definedName name="PRINTA">#REF!</definedName>
    <definedName name="PRINTB">#REF!</definedName>
    <definedName name="PRINTC">#REF!</definedName>
    <definedName name="printrisks">#REF!</definedName>
    <definedName name="printsch1">#REF!</definedName>
    <definedName name="printsch2aiioralbd">#REF!</definedName>
    <definedName name="printsch2nuts">#REF!</definedName>
    <definedName name="printsch2oral">#REF!</definedName>
    <definedName name="printsch2otc">#REF!</definedName>
    <definedName name="printsch2summary">#REF!</definedName>
    <definedName name="printsch3new">#REF!</definedName>
    <definedName name="printsch3risks">#REF!</definedName>
    <definedName name="printSPvar">#REF!</definedName>
    <definedName name="prjName">#REF!</definedName>
    <definedName name="prjNo">#REF!</definedName>
    <definedName name="Process">#REF!</definedName>
    <definedName name="ProcurementType">#REF!</definedName>
    <definedName name="ProdForm" hidden="1">#REF!</definedName>
    <definedName name="Product" localSheetId="12" hidden="1">#REF!</definedName>
    <definedName name="Product" hidden="1">#REF!</definedName>
    <definedName name="Production">#REF!</definedName>
    <definedName name="Production_hours">#REF!</definedName>
    <definedName name="Products">#REF!</definedName>
    <definedName name="Produkte">#REF!</definedName>
    <definedName name="ProjectMaster">#REF!</definedName>
    <definedName name="Projectmaster1">#REF!</definedName>
    <definedName name="Promo">#REF!</definedName>
    <definedName name="PROMODET">#REF!</definedName>
    <definedName name="PROPOSAL">#REF!</definedName>
    <definedName name="Provisions_Accounts">#REF!</definedName>
    <definedName name="Provisions_Total">#REF!</definedName>
    <definedName name="PRT">#REF!</definedName>
    <definedName name="PRÜFVARI">#REF!</definedName>
    <definedName name="PSCo">#REF!</definedName>
    <definedName name="PSCO_CD">#REF!</definedName>
    <definedName name="psfr00dm">#REF!</definedName>
    <definedName name="psfr01dm">#REF!</definedName>
    <definedName name="psfr02dm">#REF!</definedName>
    <definedName name="psfr96dm">#REF!</definedName>
    <definedName name="psfr97dm">#REF!</definedName>
    <definedName name="psfr98dm">#REF!</definedName>
    <definedName name="psfr99dm">#REF!</definedName>
    <definedName name="PSNo">#REF!</definedName>
    <definedName name="PSNO_CD">#REF!</definedName>
    <definedName name="PT" localSheetId="1">BlankMacro1</definedName>
    <definedName name="PT" localSheetId="9">BlankMacro1</definedName>
    <definedName name="PT">BlankMacro1</definedName>
    <definedName name="PT_Duong">#REF!</definedName>
    <definedName name="PTCKH">#REF!</definedName>
    <definedName name="PTCNB">#REF!</definedName>
    <definedName name="ptdg">#REF!</definedName>
    <definedName name="PTDG_cau">#REF!</definedName>
    <definedName name="ptdg_cong">#REF!</definedName>
    <definedName name="ptdg_duong">#REF!</definedName>
    <definedName name="ptdg_ke">#REF!</definedName>
    <definedName name="PtG">#REF!</definedName>
    <definedName name="PurchasingOrg">#REF!</definedName>
    <definedName name="PUTA" localSheetId="0" hidden="1">{"revsale",#N/A,FALSE,"REV-ยุพดี"}</definedName>
    <definedName name="PUTA" localSheetId="1" hidden="1">{"revsale",#N/A,FALSE,"REV-ยุพดี"}</definedName>
    <definedName name="PUTA" localSheetId="12" hidden="1">{"revsale",#N/A,FALSE,"REV-ยุพดี"}</definedName>
    <definedName name="PUTA" hidden="1">{"revsale",#N/A,FALSE,"REV-ยุพดี"}</definedName>
    <definedName name="PV_HIER">#REF!</definedName>
    <definedName name="PXL_DLQM_01">#REF!</definedName>
    <definedName name="PXL_DLQM_02">#REF!</definedName>
    <definedName name="PYear">#REF!</definedName>
    <definedName name="pytax">#REF!</definedName>
    <definedName name="q">#REF!</definedName>
    <definedName name="qeqe" hidden="1">{"'Sheet1'!$L$16"}</definedName>
    <definedName name="qq" localSheetId="0" hidden="1">{"'ตัวอย่าง'!$A$1:$O$21"}</definedName>
    <definedName name="qq" localSheetId="1" hidden="1">{"'ตัวอย่าง'!$A$1:$O$21"}</definedName>
    <definedName name="qq" localSheetId="12" hidden="1">{"'ตัวอย่าง'!$A$1:$O$21"}</definedName>
    <definedName name="qq" hidden="1">{"'ตัวอย่าง'!$A$1:$O$21"}</definedName>
    <definedName name="qqq" localSheetId="0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qqq" localSheetId="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qqq" localSheetId="12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qqq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Quản_đốc">#REF!</definedName>
    <definedName name="QUANDOC">#REF!</definedName>
    <definedName name="Query1">#REF!</definedName>
    <definedName name="quote">#REF!</definedName>
    <definedName name="Quydoi">#REF!</definedName>
    <definedName name="R_03">#REF!</definedName>
    <definedName name="R_98">#REF!</definedName>
    <definedName name="R_99">#REF!</definedName>
    <definedName name="ra">#REF!</definedName>
    <definedName name="ra11p">#REF!</definedName>
    <definedName name="ra13p">#REF!</definedName>
    <definedName name="RAND_LÖSCH">#REF!</definedName>
    <definedName name="RAND_SUCHEN">#REF!</definedName>
    <definedName name="RAND_SUCHENZ">#REF!</definedName>
    <definedName name="rate">#REF!</definedName>
    <definedName name="ratesprint">#REF!</definedName>
    <definedName name="RCArea" localSheetId="12" hidden="1">#REF!</definedName>
    <definedName name="RCArea" hidden="1">#REF!</definedName>
    <definedName name="rd" localSheetId="0" hidden="1">{"'ตัวอย่าง'!$A$1:$O$21"}</definedName>
    <definedName name="rd" localSheetId="1" hidden="1">{"'ตัวอย่าง'!$A$1:$O$21"}</definedName>
    <definedName name="rd" localSheetId="12" hidden="1">{"'ตัวอย่าง'!$A$1:$O$21"}</definedName>
    <definedName name="rd" hidden="1">{"'ตัวอย่าง'!$A$1:$O$21"}</definedName>
    <definedName name="re">#REF!</definedName>
    <definedName name="RE_SEITE_DRU">#REF!</definedName>
    <definedName name="reasons">#REF!</definedName>
    <definedName name="reasons1">#REF!</definedName>
    <definedName name="Receivables_Accounts">#REF!</definedName>
    <definedName name="Receivables_Total">#REF!</definedName>
    <definedName name="RECORD">#REF!</definedName>
    <definedName name="_xlnm.Recorder">#REF!</definedName>
    <definedName name="RECORE">#REF!</definedName>
    <definedName name="RECOUT">#N/A</definedName>
    <definedName name="reel_mensuel">#REF!</definedName>
    <definedName name="REELACTU">#REF!</definedName>
    <definedName name="ref">#REF!</definedName>
    <definedName name="Refferece">#REF!</definedName>
    <definedName name="RegBestPractice">#REF!</definedName>
    <definedName name="region">#REF!</definedName>
    <definedName name="Regional_best_Practice">#REF!</definedName>
    <definedName name="RemoveTM1">#REF!</definedName>
    <definedName name="REPLACE">#REF!</definedName>
    <definedName name="report">#REF!</definedName>
    <definedName name="Retrieve1">#REF!</definedName>
    <definedName name="Retrieve10">#REF!</definedName>
    <definedName name="Retrieve11">#REF!</definedName>
    <definedName name="Retrieve12">#REF!</definedName>
    <definedName name="Retrieve13">#REF!</definedName>
    <definedName name="Retrieve2">#REF!</definedName>
    <definedName name="Retrieve3">#REF!</definedName>
    <definedName name="Retrieve4">#REF!</definedName>
    <definedName name="Retrieve5">#REF!,#REF!</definedName>
    <definedName name="Retrieve6">#REF!,#REF!</definedName>
    <definedName name="Retrieve7">#REF!</definedName>
    <definedName name="Retrieve8">#REF!</definedName>
    <definedName name="Retrieve9">#REF!</definedName>
    <definedName name="REWIND">#REF!</definedName>
    <definedName name="RF">#REF!</definedName>
    <definedName name="rfju" hidden="1">{"'Sheet1'!$L$16"}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m">#REF!</definedName>
    <definedName name="RMBUD">#REF!</definedName>
    <definedName name="RMM1A1">#REF!</definedName>
    <definedName name="RMM1BUD">#REF!</definedName>
    <definedName name="ROAROI">#REF!</definedName>
    <definedName name="RocRE">#REF!</definedName>
    <definedName name="rollingmonth">#REF!</definedName>
    <definedName name="rollingyear">#REF!</definedName>
    <definedName name="rr">#REF!</definedName>
    <definedName name="rrer" localSheetId="0" hidden="1">{"'ตัวอย่าง'!$A$1:$O$21"}</definedName>
    <definedName name="rrer" localSheetId="1" hidden="1">{"'ตัวอย่าง'!$A$1:$O$21"}</definedName>
    <definedName name="rrer" localSheetId="12" hidden="1">{"'ตัวอย่าง'!$A$1:$O$21"}</definedName>
    <definedName name="rrer" hidden="1">{"'ตัวอย่าง'!$A$1:$O$21"}</definedName>
    <definedName name="rrrr" localSheetId="0" hidden="1">{"'ตัวอย่าง'!$A$1:$O$21"}</definedName>
    <definedName name="rrrr" localSheetId="1" hidden="1">{"'ตัวอย่าง'!$A$1:$O$21"}</definedName>
    <definedName name="rrrr" localSheetId="12" hidden="1">{"'ตัวอย่าง'!$A$1:$O$21"}</definedName>
    <definedName name="rrrr" hidden="1">{"'ตัวอย่าง'!$A$1:$O$21"}</definedName>
    <definedName name="rter" hidden="1">{#N/A,#N/A,FALSE,"sum";#N/A,#N/A,FALSE,"MARTV";#N/A,#N/A,FALSE,"APRTV"}</definedName>
    <definedName name="ru" hidden="1">{"'Sheet1'!$L$16"}</definedName>
    <definedName name="RÜCK_NUMMER">#REF!</definedName>
    <definedName name="rung" hidden="1">"sci"</definedName>
    <definedName name="s">#REF!</definedName>
    <definedName name="SA">#REF!</definedName>
    <definedName name="sad" hidden="1">{0}</definedName>
    <definedName name="Safety">#REF!</definedName>
    <definedName name="SAI_SỐ">#REF!</definedName>
    <definedName name="Sale">#REF!</definedName>
    <definedName name="SaleOrg">#REF!</definedName>
    <definedName name="SALES_TAX">#REF!</definedName>
    <definedName name="SANG" hidden="1">{#N/A,#N/A,FALSE,"sum";#N/A,#N/A,FALSE,"MARTV";#N/A,#N/A,FALSE,"APRTV"}</definedName>
    <definedName name="SANWC">#REF!</definedName>
    <definedName name="Sắp_xếp___lên_xuống_hàng">#REF!</definedName>
    <definedName name="SAPBEXrevision" hidden="1">2</definedName>
    <definedName name="SAPBEXsysID" hidden="1">"BWP"</definedName>
    <definedName name="SAPBEXwbID" hidden="1">"45TSOG149EJ5R0N9HDKCO6BXG"</definedName>
    <definedName name="sas" localSheetId="0" hidden="1">{"'ตัวอย่าง'!$A$1:$O$21"}</definedName>
    <definedName name="sas" localSheetId="1" hidden="1">{"'ตัวอย่าง'!$A$1:$O$21"}</definedName>
    <definedName name="sas" localSheetId="12" hidden="1">{"'ตัวอย่าง'!$A$1:$O$21"}</definedName>
    <definedName name="sas" hidden="1">{"'ตัวอย่าง'!$A$1:$O$21"}</definedName>
    <definedName name="sasa">#REF!</definedName>
    <definedName name="SC" localSheetId="0" hidden="1">{"'Sheet1'!$L$16"}</definedName>
    <definedName name="SC" localSheetId="1" hidden="1">{"'Sheet1'!$L$16"}</definedName>
    <definedName name="SC" localSheetId="12" hidden="1">{"'Sheet1'!$L$16"}</definedName>
    <definedName name="SC" hidden="1">{"'Sheet1'!$L$16"}</definedName>
    <definedName name="Scale_Input">#REF!</definedName>
    <definedName name="scao98">#REF!</definedName>
    <definedName name="SCCR">#REF!</definedName>
    <definedName name="SCDT">#REF!</definedName>
    <definedName name="SCH">#REF!</definedName>
    <definedName name="school">#REF!</definedName>
    <definedName name="Schweiz">#REF!</definedName>
    <definedName name="Schweiz05">#REF!</definedName>
    <definedName name="Schweiz07">#REF!</definedName>
    <definedName name="SchweizEuro">#N/A</definedName>
    <definedName name="SchweizPlaRep">#REF!</definedName>
    <definedName name="Schweizx">#REF!</definedName>
    <definedName name="SCTB">#REF!</definedName>
    <definedName name="sdadss" hidden="1">{"HK PR",#N/A,FALSE,"HK";"SUMMARY",#N/A,FALSE,"PAYROLL";"SUMMARY",#N/A,FALSE,"PAYROLL";"HK PR",#N/A,FALSE,"HK"}</definedName>
    <definedName name="sdf" localSheetId="0" hidden="1">{"'ตัวอย่าง'!$A$1:$O$21"}</definedName>
    <definedName name="sdf" localSheetId="1" hidden="1">{"'ตัวอย่าง'!$A$1:$O$21"}</definedName>
    <definedName name="sdf" localSheetId="12" hidden="1">{"'ตัวอย่าง'!$A$1:$O$21"}</definedName>
    <definedName name="sdf" hidden="1">{"'ตัวอย่าง'!$A$1:$O$21"}</definedName>
    <definedName name="sdffd">#REF!</definedName>
    <definedName name="SDMONG">#REF!</definedName>
    <definedName name="sdsdasd" hidden="1">{"HK PR",#N/A,FALSE,"HK";"SUMMARY",#N/A,FALSE,"PAYROLL";"SUMMARY",#N/A,FALSE,"PAYROLL";"HK PR",#N/A,FALSE,"HK"}</definedName>
    <definedName name="sdsds" hidden="1">{"HK PR",#N/A,FALSE,"HK";"SUMMARY",#N/A,FALSE,"PAYROLL";"SUMMARY",#N/A,FALSE,"PAYROLL";"HK PR",#N/A,FALSE,"HK"}</definedName>
    <definedName name="SECTEUR">#REF!</definedName>
    <definedName name="SectionCode">#REF!</definedName>
    <definedName name="SEITEN_ANLEGEN">#REF!</definedName>
    <definedName name="SelectedCurrCoC">#REF!</definedName>
    <definedName name="SelectedCurrLocal">#REF!</definedName>
    <definedName name="sencount" hidden="1">1</definedName>
    <definedName name="SEPFIX01" localSheetId="0" hidden="1">{"income",#N/A,FALSE,"INCOME"}</definedName>
    <definedName name="SEPFIX01" localSheetId="1" hidden="1">{"income",#N/A,FALSE,"INCOME"}</definedName>
    <definedName name="SEPFIX01" localSheetId="12" hidden="1">{"income",#N/A,FALSE,"INCOME"}</definedName>
    <definedName name="SEPFIX01" hidden="1">{"income",#N/A,FALSE,"INCOME"}</definedName>
    <definedName name="Serier7">#REF!</definedName>
    <definedName name="Services_repairs">#REF!</definedName>
    <definedName name="Settlement_pending_on_account_of_recovery">#REF!</definedName>
    <definedName name="sfe" localSheetId="0" hidden="1">{"'ตัวอย่าง'!$A$1:$O$21"}</definedName>
    <definedName name="sfe" localSheetId="1" hidden="1">{"'ตัวอย่าง'!$A$1:$O$21"}</definedName>
    <definedName name="sfe" localSheetId="12" hidden="1">{"'ตัวอย่าง'!$A$1:$O$21"}</definedName>
    <definedName name="sfe" hidden="1">{"'ตัวอย่าง'!$A$1:$O$21"}</definedName>
    <definedName name="sfs">#REF!</definedName>
    <definedName name="SharePrice">#REF!</definedName>
    <definedName name="sheet" localSheetId="0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heet" localSheetId="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heet" localSheetId="12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heet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heet1">#REF!</definedName>
    <definedName name="Show.Acct.Update.Warning" localSheetId="12" hidden="1">#REF!</definedName>
    <definedName name="Show.Acct.Update.Warning" hidden="1">#REF!</definedName>
    <definedName name="Show.MDB.Update.Warning" localSheetId="12" hidden="1">#REF!</definedName>
    <definedName name="Show.MDB.Update.Warning" hidden="1">#REF!</definedName>
    <definedName name="ShTk">#REF!</definedName>
    <definedName name="SI">#REF!</definedName>
    <definedName name="sieucao">#REF!</definedName>
    <definedName name="SIZE">#REF!</definedName>
    <definedName name="SL" localSheetId="0" hidden="1">{"Profit",#N/A,FALSE,"Cisco4500";"Capital",#N/A,FALSE,"Cisco4500"}</definedName>
    <definedName name="SL" localSheetId="1" hidden="1">{"Profit",#N/A,FALSE,"Cisco4500";"Capital",#N/A,FALSE,"Cisco4500"}</definedName>
    <definedName name="SL" localSheetId="12" hidden="1">{"Profit",#N/A,FALSE,"Cisco4500";"Capital",#N/A,FALSE,"Cisco4500"}</definedName>
    <definedName name="SL" hidden="1">{"Profit",#N/A,FALSE,"Cisco4500";"Capital",#N/A,FALSE,"Cisco4500"}</definedName>
    <definedName name="SL_CRD">#REF!</definedName>
    <definedName name="SL_CRS">#REF!</definedName>
    <definedName name="SL_CS">#REF!</definedName>
    <definedName name="SL_DD">#REF!</definedName>
    <definedName name="SLCOLK1">#REF!</definedName>
    <definedName name="SLCOPS">#REF!</definedName>
    <definedName name="SLCOPSLK2">#REF!</definedName>
    <definedName name="SLDAUKY">#REF!</definedName>
    <definedName name="SLNOLK1">#REF!</definedName>
    <definedName name="SLNOPS">#REF!</definedName>
    <definedName name="SLNOPSLK2">#REF!</definedName>
    <definedName name="SLPS">#REF!</definedName>
    <definedName name="SLPSLK1">#REF!</definedName>
    <definedName name="SLSP_KPH07">#REF!</definedName>
    <definedName name="SLTONCK">#REF!</definedName>
    <definedName name="SMT_Owner_1">#REF!</definedName>
    <definedName name="SO">#REF!</definedName>
    <definedName name="So_Luong">#REF!</definedName>
    <definedName name="Soá_cuoái_kyø">#REF!</definedName>
    <definedName name="Soá_ñaàu_kyø">#REF!</definedName>
    <definedName name="soc3p">#REF!</definedName>
    <definedName name="SOCIETE">#REF!</definedName>
    <definedName name="SODATA">#REF!</definedName>
    <definedName name="SodienlucQN">"Së ®iÖn lùc QNINH "</definedName>
    <definedName name="SOH">#REF!</definedName>
    <definedName name="solver_adj" hidden="1">#REF!</definedName>
    <definedName name="solver_lhs1" hidden="1">#REF!</definedName>
    <definedName name="solver_lin" hidden="1">0</definedName>
    <definedName name="solver_num" hidden="1">1</definedName>
    <definedName name="solver_opt" hidden="1">#REF!</definedName>
    <definedName name="solver_rel1" hidden="1">1</definedName>
    <definedName name="solver_rhs1" hidden="1">0.15</definedName>
    <definedName name="solver_tmp" hidden="1">0.15</definedName>
    <definedName name="solver_typ" hidden="1">3</definedName>
    <definedName name="solver_val" hidden="1">0.25</definedName>
    <definedName name="SORT">#REF!</definedName>
    <definedName name="SORTIEREN">#REF!</definedName>
    <definedName name="SOTIEN">#REF!</definedName>
    <definedName name="SOTIEN_CO_NK">#REF!</definedName>
    <definedName name="SOUTH">#REF!</definedName>
    <definedName name="South_Africa">#REF!</definedName>
    <definedName name="SOUTHAFRICA">#REF!</definedName>
    <definedName name="SP">#REF!</definedName>
    <definedName name="SPALTECOPY">#REF!</definedName>
    <definedName name="SPALTECOPY1">#REF!</definedName>
    <definedName name="SPALTEN_IV">#REF!</definedName>
    <definedName name="SPALTEN_MV">#REF!</definedName>
    <definedName name="SPALTENBK">#REF!</definedName>
    <definedName name="SPALTENBR">#REF!</definedName>
    <definedName name="Spanner_Auto_File">"C:\My Documents\tinh cdo.x2a"</definedName>
    <definedName name="SpeacialProcurement">#REF!</definedName>
    <definedName name="SPEC">#REF!</definedName>
    <definedName name="Special">#REF!</definedName>
    <definedName name="Special_proc_key">#REF!</definedName>
    <definedName name="SpecialPrice" localSheetId="12" hidden="1">#REF!</definedName>
    <definedName name="SpecialPrice" hidden="1">#REF!</definedName>
    <definedName name="specs">#REF!</definedName>
    <definedName name="SPECSUMMARY">#REF!</definedName>
    <definedName name="SPLTN_EINGEBEN">#REF!</definedName>
    <definedName name="SPOT광주">#REF!</definedName>
    <definedName name="SPR2000ext">#REF!</definedName>
    <definedName name="SPR2000int">#REF!</definedName>
    <definedName name="SPR2001ext">#REF!</definedName>
    <definedName name="SPR2001int">#REF!</definedName>
    <definedName name="SPR2002ext">#REF!</definedName>
    <definedName name="SPR2002int">#REF!</definedName>
    <definedName name="SPR2003ext">#REF!</definedName>
    <definedName name="spr2003int">#REF!</definedName>
    <definedName name="SPRUNGTEXT">#REF!</definedName>
    <definedName name="SPSS">#REF!</definedName>
    <definedName name="srgsaergfsergaerg" localSheetId="0" hidden="1">{"month_a",#N/A,FALSE,"ACTUALS";"ytd_a",#N/A,FALSE,"ACTUALS"}</definedName>
    <definedName name="srgsaergfsergaerg" localSheetId="1" hidden="1">{"month_a",#N/A,FALSE,"ACTUALS";"ytd_a",#N/A,FALSE,"ACTUALS"}</definedName>
    <definedName name="srgsaergfsergaerg" localSheetId="12" hidden="1">{"month_a",#N/A,FALSE,"ACTUALS";"ytd_a",#N/A,FALSE,"ACTUALS"}</definedName>
    <definedName name="srgsaergfsergaerg" hidden="1">{"month_a",#N/A,FALSE,"ACTUALS";"ytd_a",#N/A,FALSE,"ACTUALS"}</definedName>
    <definedName name="ss" localSheetId="1">BlankMacro1</definedName>
    <definedName name="ss" localSheetId="9">BlankMacro1</definedName>
    <definedName name="ss">BlankMacro1</definedName>
    <definedName name="sss" localSheetId="0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sss" localSheetId="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sss" localSheetId="12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sss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ssss" localSheetId="0" hidden="1">{"'ตัวอย่าง'!$A$1:$O$21"}</definedName>
    <definedName name="ssss" localSheetId="1" hidden="1">{"'ตัวอย่าง'!$A$1:$O$21"}</definedName>
    <definedName name="ssss" localSheetId="12" hidden="1">{"'ตัวอย่าง'!$A$1:$O$21"}</definedName>
    <definedName name="ssss" hidden="1">{"'ตัวอย่าง'!$A$1:$O$21"}</definedName>
    <definedName name="sssss" localSheetId="0" hidden="1">{"'ตัวอย่าง'!$A$1:$O$21"}</definedName>
    <definedName name="sssss" localSheetId="1" hidden="1">{"'ตัวอย่าง'!$A$1:$O$21"}</definedName>
    <definedName name="sssss" localSheetId="12" hidden="1">{"'ตัวอย่าง'!$A$1:$O$21"}</definedName>
    <definedName name="sssss" hidden="1">{"'ตัวอย่าง'!$A$1:$O$21"}</definedName>
    <definedName name="SsvApRate">#REF!</definedName>
    <definedName name="ssxsdcdsfcdsf" hidden="1">{"HK PR",#N/A,FALSE,"HK";"SUMMARY",#N/A,FALSE,"PAYROLL";"SUMMARY",#N/A,FALSE,"PAYROLL";"HK PR",#N/A,FALSE,"HK"}</definedName>
    <definedName name="st">#REF!</definedName>
    <definedName name="STA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CoC">#REF!</definedName>
    <definedName name="StartLocal">#REF!</definedName>
    <definedName name="status">#REF!</definedName>
    <definedName name="stff">#REF!</definedName>
    <definedName name="Storage_location">#REF!</definedName>
    <definedName name="Stt">#REF!</definedName>
    <definedName name="stuff">#REF!</definedName>
    <definedName name="SubCategory">#REF!</definedName>
    <definedName name="SUM">#REF!,#REF!</definedName>
    <definedName name="Sum_TCdata">#REF!</definedName>
    <definedName name="summary">#REF!</definedName>
    <definedName name="Summary_Of_Activities__July_2000">#REF!</definedName>
    <definedName name="SuperUser" hidden="1">FALSE</definedName>
    <definedName name="SYNTHESE">#REF!</definedName>
    <definedName name="T">#REF!</definedName>
    <definedName name="T03AC">#REF!</definedName>
    <definedName name="t101p">#REF!</definedName>
    <definedName name="t103p">#REF!</definedName>
    <definedName name="t10nc1p">#REF!</definedName>
    <definedName name="t10vl1p">#REF!</definedName>
    <definedName name="t121p">#REF!</definedName>
    <definedName name="t123p">#REF!</definedName>
    <definedName name="t141p">#REF!</definedName>
    <definedName name="t143p">#REF!</definedName>
    <definedName name="t14nc3p">#REF!</definedName>
    <definedName name="t14vl3p">#REF!</definedName>
    <definedName name="T1aT116">#REF!,#REF!,#REF!,#REF!,#REF!,#REF!,#REF!,#REF!,#REF!,#REF!,#REF!,#REF!,#REF!</definedName>
    <definedName name="T1àT116">#REF!,#REF!,#REF!,#REF!,#REF!,#REF!,#REF!,#REF!,#REF!,#REF!,#REF!,#REF!,#REF!</definedName>
    <definedName name="T1aT61">#REF!,#REF!,#REF!,#REF!,#REF!,#REF!,#REF!,#REF!,#REF!,#REF!,#REF!,#REF!,#REF!,#REF!,#REF!,#REF!,#REF!</definedName>
    <definedName name="T1àT61">#REF!,#REF!,#REF!,#REF!,#REF!,#REF!,#REF!,#REF!,#REF!,#REF!,#REF!,#REF!,#REF!,#REF!,#REF!,#REF!,#REF!</definedName>
    <definedName name="T22aT61">#REF!,#REF!,#REF!,#REF!,#REF!,#REF!</definedName>
    <definedName name="T22àT61">#REF!,#REF!,#REF!,#REF!,#REF!,#REF!</definedName>
    <definedName name="TA">#REF!</definedName>
    <definedName name="TAB_GH">#REF!</definedName>
    <definedName name="TABLE">#REF!</definedName>
    <definedName name="taisan" hidden="1">{"'Sheet1'!$L$16"}</definedName>
    <definedName name="TAMUNG">#REF!</definedName>
    <definedName name="Tan" hidden="1">{"'Sheet1'!$L$16"}</definedName>
    <definedName name="TangTygia">#REF!</definedName>
    <definedName name="Tạp_vụ">#REF!</definedName>
    <definedName name="tast" localSheetId="0" hidden="1">{"'connew '!$C$40:$C$60"}</definedName>
    <definedName name="tast" localSheetId="1" hidden="1">{"'connew '!$C$40:$C$60"}</definedName>
    <definedName name="tast" localSheetId="12" hidden="1">{"'connew '!$C$40:$C$60"}</definedName>
    <definedName name="tast" hidden="1">{"'connew '!$C$40:$C$60"}</definedName>
    <definedName name="TAUXACT">#REF!</definedName>
    <definedName name="tax">#REF!</definedName>
    <definedName name="Tax_Accounts">#REF!</definedName>
    <definedName name="Tax_Accounts_Budget">#REF!</definedName>
    <definedName name="TaxTV">10%</definedName>
    <definedName name="TaxXL">5%</definedName>
    <definedName name="TBA">#REF!</definedName>
    <definedName name="TBidienmo">"CTY ChÕ t¹o ThiÕt bÞ §iÖn má"</definedName>
    <definedName name="TBL.ActivityTemp">#REF!</definedName>
    <definedName name="TBL.CountryTemp">#REF!</definedName>
    <definedName name="TBL.GroupTemp">#REF!</definedName>
    <definedName name="TBL.OrganizationTemp">#REF!</definedName>
    <definedName name="TBL.PhaseTemp">#REF!</definedName>
    <definedName name="TBL.REIMItems">#REF!</definedName>
    <definedName name="TBL.ResourceLevelTemp">#REF!</definedName>
    <definedName name="tbl_ProdInfo" localSheetId="12" hidden="1">#REF!</definedName>
    <definedName name="tbl_ProdInfo" hidden="1">#REF!</definedName>
    <definedName name="tbtram">#REF!</definedName>
    <definedName name="TC">#REF!</definedName>
    <definedName name="TC_NHANH1">#REF!</definedName>
    <definedName name="tchinam">#REF!</definedName>
    <definedName name="Tchuan">#REF!</definedName>
    <definedName name="td1p">#REF!</definedName>
    <definedName name="td3p">#REF!</definedName>
    <definedName name="tdnc1p">#REF!</definedName>
    <definedName name="tdtr2cnc">#REF!</definedName>
    <definedName name="tdtr2cvl">#REF!</definedName>
    <definedName name="tdvl1p">#REF!</definedName>
    <definedName name="ten">#REF!</definedName>
    <definedName name="TEN_TAI_KHOAN">#REF!</definedName>
    <definedName name="TENCBNV">#REF!</definedName>
    <definedName name="TENCBNVVN">#REF!</definedName>
    <definedName name="TENSP">#REF!</definedName>
    <definedName name="Tentk">#REF!</definedName>
    <definedName name="TENTP">#REF!</definedName>
    <definedName name="TENTPVN">#REF!</definedName>
    <definedName name="test" localSheetId="0" hidden="1">{"'ตัวอย่าง'!$A$1:$O$21"}</definedName>
    <definedName name="test" localSheetId="1" hidden="1">{"'ตัวอย่าง'!$A$1:$O$21"}</definedName>
    <definedName name="test" localSheetId="12" hidden="1">{"'ตัวอย่าง'!$A$1:$O$21"}</definedName>
    <definedName name="test" hidden="1">{"'ตัวอย่าง'!$A$1:$O$21"}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0">#REF!</definedName>
    <definedName name="TEST21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29">#REF!</definedName>
    <definedName name="TEST3">#REF!</definedName>
    <definedName name="TEST30">#REF!</definedName>
    <definedName name="TEST31">#REF!</definedName>
    <definedName name="TEST32">#REF!</definedName>
    <definedName name="TEST33">#REF!</definedName>
    <definedName name="TEST34">#REF!</definedName>
    <definedName name="TEST35">#REF!</definedName>
    <definedName name="TEST36">#REF!</definedName>
    <definedName name="TEST37">#REF!</definedName>
    <definedName name="TEST38">#REF!</definedName>
    <definedName name="TEST39">#REF!</definedName>
    <definedName name="TEST4">#REF!</definedName>
    <definedName name="TEST40">#REF!</definedName>
    <definedName name="TEST41">#REF!</definedName>
    <definedName name="TEST42">#REF!</definedName>
    <definedName name="TEST43">#REF!</definedName>
    <definedName name="TEST44">#REF!</definedName>
    <definedName name="TEST45">#REF!</definedName>
    <definedName name="TEST46">#REF!</definedName>
    <definedName name="TEST47">#REF!</definedName>
    <definedName name="TEST48">#REF!</definedName>
    <definedName name="TEST49">#REF!</definedName>
    <definedName name="TEST5">#REF!</definedName>
    <definedName name="TEST50">#REF!</definedName>
    <definedName name="TEST51">#REF!</definedName>
    <definedName name="TEST52">#REF!</definedName>
    <definedName name="TEST53">#REF!</definedName>
    <definedName name="TEST54">#REF!</definedName>
    <definedName name="TEST55">#REF!</definedName>
    <definedName name="TEST56">#REF!</definedName>
    <definedName name="TEST57">#REF!</definedName>
    <definedName name="TEST58">#REF!</definedName>
    <definedName name="TEST59">#REF!</definedName>
    <definedName name="TEST6">#REF!</definedName>
    <definedName name="TEST60">#REF!</definedName>
    <definedName name="TEST61">#REF!</definedName>
    <definedName name="TEST62">#REF!</definedName>
    <definedName name="TEST63">#REF!</definedName>
    <definedName name="TEST64">#REF!</definedName>
    <definedName name="TEST65">#REF!</definedName>
    <definedName name="TEST66">#REF!</definedName>
    <definedName name="TEST67">#REF!</definedName>
    <definedName name="TEST7">#REF!</definedName>
    <definedName name="test77" localSheetId="0" hidden="1">{"'ตัวอย่าง'!$A$1:$O$21"}</definedName>
    <definedName name="test77" localSheetId="1" hidden="1">{"'ตัวอย่าง'!$A$1:$O$21"}</definedName>
    <definedName name="test77" localSheetId="12" hidden="1">{"'ตัวอย่าง'!$A$1:$O$21"}</definedName>
    <definedName name="test77" hidden="1">{"'ตัวอย่าง'!$A$1:$O$21"}</definedName>
    <definedName name="TEST8">#REF!</definedName>
    <definedName name="test8888" localSheetId="0" hidden="1">{"'ตัวอย่าง'!$A$1:$O$21"}</definedName>
    <definedName name="test8888" localSheetId="1" hidden="1">{"'ตัวอย่าง'!$A$1:$O$21"}</definedName>
    <definedName name="test8888" localSheetId="12" hidden="1">{"'ตัวอย่าง'!$A$1:$O$21"}</definedName>
    <definedName name="test8888" hidden="1">{"'ตัวอย่าง'!$A$1:$O$21"}</definedName>
    <definedName name="TEST9">#REF!</definedName>
    <definedName name="testa" localSheetId="0" hidden="1">{"'ตัวอย่าง'!$A$1:$O$21"}</definedName>
    <definedName name="testa" localSheetId="1" hidden="1">{"'ตัวอย่าง'!$A$1:$O$21"}</definedName>
    <definedName name="testa" localSheetId="12" hidden="1">{"'ตัวอย่าง'!$A$1:$O$21"}</definedName>
    <definedName name="testa" hidden="1">{"'ตัวอย่าง'!$A$1:$O$21"}</definedName>
    <definedName name="TESTHKEY">#REF!</definedName>
    <definedName name="TESTKEYS">#REF!</definedName>
    <definedName name="TESTVKEY">#REF!</definedName>
    <definedName name="text">#REF!,#REF!,#REF!,#REF!,#REF!</definedName>
    <definedName name="TextRefCopyRangeCount" hidden="1">5</definedName>
    <definedName name="TgCptl">#REF!</definedName>
    <definedName name="TgDat">#REF!</definedName>
    <definedName name="tgkhkhotp">#REF!</definedName>
    <definedName name="TgKHNX">#REF!</definedName>
    <definedName name="TGNH">#REF!</definedName>
    <definedName name="TGTGTDR">#REF!</definedName>
    <definedName name="TGTGTDV">#REF!</definedName>
    <definedName name="TGxayduong">#REF!</definedName>
    <definedName name="TH" hidden="1">{"'Sheet1'!$L$16"}</definedName>
    <definedName name="tha" hidden="1">{"'Sheet1'!$L$16"}</definedName>
    <definedName name="THANG">#REF!</definedName>
    <definedName name="Tháng">#REF!</definedName>
    <definedName name="thang10">#REF!</definedName>
    <definedName name="thang12">#REF!</definedName>
    <definedName name="thanh" hidden="1">{"'Sheet1'!$L$16"}</definedName>
    <definedName name="THANHPHAM">#REF!</definedName>
    <definedName name="thanhthao" hidden="1">{#N/A,#N/A,FALSE,"Chi tiÆt"}</definedName>
    <definedName name="THCP2" localSheetId="0" hidden="1">{"'Sheet1'!$L$16"}</definedName>
    <definedName name="THCP2" localSheetId="1" hidden="1">{"'Sheet1'!$L$16"}</definedName>
    <definedName name="THCP2" localSheetId="12" hidden="1">{"'Sheet1'!$L$16"}</definedName>
    <definedName name="THCP2" hidden="1">{"'Sheet1'!$L$16"}</definedName>
    <definedName name="THCPCTD" localSheetId="0" hidden="1">{"'Sheet1'!$L$16"}</definedName>
    <definedName name="THCPCTD" localSheetId="1" hidden="1">{"'Sheet1'!$L$16"}</definedName>
    <definedName name="THCPCTD" localSheetId="12" hidden="1">{"'Sheet1'!$L$16"}</definedName>
    <definedName name="THCPCTD" hidden="1">{"'Sheet1'!$L$16"}</definedName>
    <definedName name="Thepsan" hidden="1">{"'Sheet1'!$L$16"}</definedName>
    <definedName name="thepsan2" hidden="1">{"'Sheet1'!$L$16"}</definedName>
    <definedName name="THGO1pnc">#REF!</definedName>
    <definedName name="thht">#REF!</definedName>
    <definedName name="THI">#REF!</definedName>
    <definedName name="thisyearGIR">#REF!</definedName>
    <definedName name="thkp3">#REF!</definedName>
    <definedName name="Thổi_tay">#REF!</definedName>
    <definedName name="Thổi_TĐ">#REF!</definedName>
    <definedName name="Thống_kê_kho">#REF!</definedName>
    <definedName name="thtt">#REF!</definedName>
    <definedName name="thu" hidden="1">{"'Sheet1'!$L$16"}</definedName>
    <definedName name="Thủ_kho">#REF!</definedName>
    <definedName name="Thư_ký_xưởng">#REF!</definedName>
    <definedName name="ThucPhamTBINH">"CTY Thùc phÈm Th¸i b×nh"</definedName>
    <definedName name="thue">6</definedName>
    <definedName name="THUEDKC">#REF!</definedName>
    <definedName name="THUEDKN">#REF!</definedName>
    <definedName name="THUELKPSCO">#REF!</definedName>
    <definedName name="THUELKPSNO">#REF!</definedName>
    <definedName name="THUEMA">#REF!</definedName>
    <definedName name="THUEPSC">#REF!</definedName>
    <definedName name="THUEPSN">#REF!</definedName>
    <definedName name="thunhap2002">#REF!</definedName>
    <definedName name="thunhap2003">#REF!</definedName>
    <definedName name="thunhap2004">#REF!</definedName>
    <definedName name="thunhap2005">#REF!</definedName>
    <definedName name="thunhap2006">#REF!</definedName>
    <definedName name="thunhap2007">#REF!</definedName>
    <definedName name="thunhap2008">#REF!</definedName>
    <definedName name="thunhaplk">#REF!</definedName>
    <definedName name="TI">#REF!</definedName>
    <definedName name="Tỉ_lệ___gián_tiếp">#REF!</definedName>
    <definedName name="tien">#REF!</definedName>
    <definedName name="TIENKQKD">#REF!</definedName>
    <definedName name="Tim_Lan_Xuat_Hien">#REF!</definedName>
    <definedName name="tim_xuat_hien">#REF!</definedName>
    <definedName name="Time_efficiency">#REF!</definedName>
    <definedName name="Timing">#REF!</definedName>
    <definedName name="Tinh_Trang">#REF!</definedName>
    <definedName name="Tinhtrang">#REF!</definedName>
    <definedName name="TITAN">#REF!</definedName>
    <definedName name="TITEL">#REF!</definedName>
    <definedName name="TITEL_ANNULLI">#REF!</definedName>
    <definedName name="Title2">#REF!</definedName>
    <definedName name="Title3">#REF!</definedName>
    <definedName name="Title4">#REF!</definedName>
    <definedName name="TK">#REF!</definedName>
    <definedName name="TKCO_NK">#REF!</definedName>
    <definedName name="TKNO_NK">#REF!</definedName>
    <definedName name="TL_CHUẨN">#REF!</definedName>
    <definedName name="TL_THỰC_TẾ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g_Tren_Duoi">#REF!</definedName>
    <definedName name="TM">#REF!</definedName>
    <definedName name="TMatplan">#REF!</definedName>
    <definedName name="TN">#REF!</definedName>
    <definedName name="TO">#REF!</definedName>
    <definedName name="Tổ_trưởng">#REF!</definedName>
    <definedName name="Tổng_hiện_diện">#REF!</definedName>
    <definedName name="tongcpdt">#REF!</definedName>
    <definedName name="tongcptt">#REF!</definedName>
    <definedName name="Tongdautu">#REF!</definedName>
    <definedName name="tongdt">#REF!</definedName>
    <definedName name="Tonghop" hidden="1">{"'Sheet1'!$L$16"}</definedName>
    <definedName name="tongsl">#REF!</definedName>
    <definedName name="tongthuvay">#REF!</definedName>
    <definedName name="tongvay">#REF!</definedName>
    <definedName name="topedition">#REF!</definedName>
    <definedName name="topli2">#REF!</definedName>
    <definedName name="Topsh">#REF!</definedName>
    <definedName name="TOTAL">#REF!</definedName>
    <definedName name="Total1">#REF!</definedName>
    <definedName name="Total2">#REF!</definedName>
    <definedName name="TOTAL2P">#REF!,#REF!,#REF!,#REF!,#REF!,#REF!,#REF!,#REF!,#REF!,#REF!,#REF!,#REF!,#REF!,#REF!,#REF!</definedName>
    <definedName name="totallook">#REF!</definedName>
    <definedName name="toto">#REF!</definedName>
    <definedName name="TotRE">#REF!</definedName>
    <definedName name="tout">#REF!,#REF!,#REF!</definedName>
    <definedName name="tower_list">#REF!</definedName>
    <definedName name="TPLRP">#REF!</definedName>
    <definedName name="Tra_Cot">#REF!</definedName>
    <definedName name="Tra_DM_su_dung">#REF!</definedName>
    <definedName name="Tra_don_gia_KS">#REF!</definedName>
    <definedName name="Tra_DTCT">#REF!</definedName>
    <definedName name="Tra_ten_cong">#REF!</definedName>
    <definedName name="Tra_tim_hang_mucPT_trung">#REF!</definedName>
    <definedName name="TRA_VAT_LIEU">#REF!</definedName>
    <definedName name="TRADE2">#REF!</definedName>
    <definedName name="tragoc2003">#REF!</definedName>
    <definedName name="Transactions">#REF!</definedName>
    <definedName name="TRISO">#REF!</definedName>
    <definedName name="Trưởng_ca">#REF!</definedName>
    <definedName name="Trưởng_phòng">#REF!</definedName>
    <definedName name="trygmdgdh" hidden="1">{"'Sheet1'!$L$16"}</definedName>
    <definedName name="tt" localSheetId="0" hidden="1">{"'connew '!$C$40:$C$60"}</definedName>
    <definedName name="tt" localSheetId="1" hidden="1">{"'connew '!$C$40:$C$60"}</definedName>
    <definedName name="tt" localSheetId="12" hidden="1">{"'connew '!$C$40:$C$60"}</definedName>
    <definedName name="tt" hidden="1">{"'connew '!$C$40:$C$60"}</definedName>
    <definedName name="TT_1P">#REF!</definedName>
    <definedName name="TT_3p">#REF!</definedName>
    <definedName name="ttcd">#REF!</definedName>
    <definedName name="TTE" localSheetId="0" hidden="1">{"'ตัวอย่าง'!$A$1:$O$21"}</definedName>
    <definedName name="TTE" localSheetId="1" hidden="1">{"'ตัวอย่าง'!$A$1:$O$21"}</definedName>
    <definedName name="TTE" localSheetId="12" hidden="1">{"'ตัวอย่าง'!$A$1:$O$21"}</definedName>
    <definedName name="TTE" hidden="1">{"'ตัวอย่าง'!$A$1:$O$21"}</definedName>
    <definedName name="tthi">#REF!</definedName>
    <definedName name="tthunam">#REF!</definedName>
    <definedName name="ttronmk">#REF!</definedName>
    <definedName name="TTSC" localSheetId="0" hidden="1">{"'Sheet1'!$L$16"}</definedName>
    <definedName name="TTSC" localSheetId="1" hidden="1">{"'Sheet1'!$L$16"}</definedName>
    <definedName name="TTSC" localSheetId="12" hidden="1">{"'Sheet1'!$L$16"}</definedName>
    <definedName name="TTSC" hidden="1">{"'Sheet1'!$L$16"}</definedName>
    <definedName name="ttt" hidden="1">{"Teacher",#N/A,FALSE,"Summary";"Teacher",#N/A,FALSE,"Assumptions";"Teacher",#N/A,FALSE,"Buildup";"Teacher",#N/A,FALSE,"Financials";"Teacher",#N/A,FALSE,"Debt &amp; Other"}</definedName>
    <definedName name="tttt" hidden="1">#REF!</definedName>
    <definedName name="ttttt" hidden="1">{"Reader",#N/A,FALSE,"Summary";"Reader",#N/A,FALSE,"Buildup";"Reader",#N/A,FALSE,"Financials";"Reader",#N/A,FALSE,"Debt &amp; Other"}</definedName>
    <definedName name="TU" localSheetId="0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U" localSheetId="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U" localSheetId="12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U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uan">#REF!</definedName>
    <definedName name="Tuần">#REF!</definedName>
    <definedName name="tuloinhuan2003">#REF!</definedName>
    <definedName name="Turnover_Accounts">#REF!</definedName>
    <definedName name="Turnover_Accounts_Budget">#REF!</definedName>
    <definedName name="Turnover_Total">#REF!</definedName>
    <definedName name="Turnover_Total_Budget">#REF!</definedName>
    <definedName name="tuy" hidden="1">{"'Sheet1'!$L$16"}</definedName>
    <definedName name="tv75nc">#REF!</definedName>
    <definedName name="tv75vl">#REF!</definedName>
    <definedName name="TVNH">#REF!</definedName>
    <definedName name="TxChgData">#REF!</definedName>
    <definedName name="TxChgUsed">#REF!</definedName>
    <definedName name="ty_le">#REF!</definedName>
    <definedName name="ty_le_BTN">#REF!</definedName>
    <definedName name="Ty_le1">#REF!</definedName>
    <definedName name="Tygia">#REF!</definedName>
    <definedName name="tygia1">#REF!</definedName>
    <definedName name="tygia2">#REF!</definedName>
    <definedName name="types">#REF!</definedName>
    <definedName name="TYT" localSheetId="1">BlankMacro1</definedName>
    <definedName name="TYT" localSheetId="9">BlankMacro1</definedName>
    <definedName name="TYT">BlankMacro1</definedName>
    <definedName name="UGVG" hidden="1">{#N/A,#N/A,TRUE,"BT M200 da 10x20"}</definedName>
    <definedName name="UMBRUCH_EINF">#REF!</definedName>
    <definedName name="unfair_comp">#REF!</definedName>
    <definedName name="unit">#REF!</definedName>
    <definedName name="Unit_1">#REF!</definedName>
    <definedName name="Unit_2">#REF!</definedName>
    <definedName name="Unit_Of_Measure">#REF!</definedName>
    <definedName name="UNITE">#REF!</definedName>
    <definedName name="unitt" localSheetId="1">BlankMacro1</definedName>
    <definedName name="unitt" localSheetId="9">BlankMacro1</definedName>
    <definedName name="unitt">BlankMacro1</definedName>
    <definedName name="UOM">#REF!</definedName>
    <definedName name="UP">#REF!,#REF!,#REF!,#REF!,#REF!,#REF!,#REF!,#REF!,#REF!,#REF!,#REF!</definedName>
    <definedName name="URSPRUNG">#REF!</definedName>
    <definedName name="USD">#REF!</definedName>
    <definedName name="USD_SGD">#REF!</definedName>
    <definedName name="USD2EURSCD">VLOOKUP("USD",#REF!,6,FALSE)</definedName>
    <definedName name="ut" localSheetId="1">BlankMacro1</definedName>
    <definedName name="ut" localSheetId="9">BlankMacro1</definedName>
    <definedName name="ut">BlankMacro1</definedName>
    <definedName name="v">#REF!</definedName>
    <definedName name="V_UMBR_S1">#REF!</definedName>
    <definedName name="V_UMBR_S2">#REF!</definedName>
    <definedName name="V_UMBR_SU">#REF!</definedName>
    <definedName name="VAÄT_LIEÄU">"ATRAM"</definedName>
    <definedName name="VAE">#REF!</definedName>
    <definedName name="ValuationClass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ouver">#REF!</definedName>
    <definedName name="VariDataPage1">#REF!</definedName>
    <definedName name="VariDataPage2">#REF!</definedName>
    <definedName name="VariDataPage5">#REF!</definedName>
    <definedName name="VariDataPage6">#REF!</definedName>
    <definedName name="VARIINST">#REF!</definedName>
    <definedName name="VARIPURC">#REF!</definedName>
    <definedName name="VarLevel">#REF!</definedName>
    <definedName name="vat">5</definedName>
    <definedName name="VatTuTungHangMuc">#REF!</definedName>
    <definedName name="VBGR100">#REF!</definedName>
    <definedName name="VBRG_SPRUNG">#REF!</definedName>
    <definedName name="VBRG1">#REF!</definedName>
    <definedName name="VBRG10">#REF!</definedName>
    <definedName name="VBRG11">#REF!</definedName>
    <definedName name="VBRG12">#REF!</definedName>
    <definedName name="VBRG13">#REF!</definedName>
    <definedName name="VBRG14">#REF!</definedName>
    <definedName name="VBRG15">#REF!</definedName>
    <definedName name="VBRG16">#REF!</definedName>
    <definedName name="VBRG17">#REF!</definedName>
    <definedName name="VBRG18">#REF!</definedName>
    <definedName name="VBRG19">#REF!</definedName>
    <definedName name="VBRG2">#REF!</definedName>
    <definedName name="VBRG20">#REF!</definedName>
    <definedName name="VBRG21">#REF!</definedName>
    <definedName name="VBRG22">#REF!</definedName>
    <definedName name="VBRG23">#REF!</definedName>
    <definedName name="VBRG24">#REF!</definedName>
    <definedName name="VBRG25">#REF!</definedName>
    <definedName name="VBRG26">#REF!</definedName>
    <definedName name="VBRG27">#REF!</definedName>
    <definedName name="VBRG28">#REF!</definedName>
    <definedName name="VBRG29">#REF!</definedName>
    <definedName name="VBRG3">#REF!</definedName>
    <definedName name="VBRG30">#REF!</definedName>
    <definedName name="VBRG31">#REF!</definedName>
    <definedName name="VBRG32">#REF!</definedName>
    <definedName name="VBRG33">#REF!</definedName>
    <definedName name="VBRG34">#REF!</definedName>
    <definedName name="VBRG35">#REF!</definedName>
    <definedName name="VBRG36">#REF!</definedName>
    <definedName name="VBRG37">#REF!</definedName>
    <definedName name="VBRG38">#REF!</definedName>
    <definedName name="VBRG39">#REF!</definedName>
    <definedName name="VBRG4">#REF!</definedName>
    <definedName name="VBRG40">#REF!</definedName>
    <definedName name="VBRG41">#REF!</definedName>
    <definedName name="VBRG42">#REF!</definedName>
    <definedName name="VBRG43">#REF!</definedName>
    <definedName name="VBRG44">#REF!</definedName>
    <definedName name="VBRG45">#REF!</definedName>
    <definedName name="VBRG46">#REF!</definedName>
    <definedName name="VBRG47">#REF!</definedName>
    <definedName name="VBRG48">#REF!</definedName>
    <definedName name="VBRG49">#REF!</definedName>
    <definedName name="VBRG5">#REF!</definedName>
    <definedName name="VBRG50">#REF!</definedName>
    <definedName name="VBRG51">#REF!</definedName>
    <definedName name="VBRG52">#REF!</definedName>
    <definedName name="VBRG53">#REF!</definedName>
    <definedName name="VBRG54">#REF!</definedName>
    <definedName name="VBRG55">#REF!</definedName>
    <definedName name="VBRG56">#REF!</definedName>
    <definedName name="VBRG57">#REF!</definedName>
    <definedName name="VBRG58">#REF!</definedName>
    <definedName name="VBRG59">#REF!</definedName>
    <definedName name="VBRG6">#REF!</definedName>
    <definedName name="VBRG60">#REF!</definedName>
    <definedName name="VBRG7">#REF!</definedName>
    <definedName name="VBRG8">#REF!</definedName>
    <definedName name="VBRG9">#REF!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HT">#REF!</definedName>
    <definedName name="vcp2ma">#REF!</definedName>
    <definedName name="vcp2shtk">#REF!</definedName>
    <definedName name="VCPBKKC">#REF!</definedName>
    <definedName name="VCPKHTK">#REF!</definedName>
    <definedName name="VCPTENTK">#REF!</definedName>
    <definedName name="VCPTHGV">#REF!</definedName>
    <definedName name="VCTT">#REF!</definedName>
    <definedName name="vd">#REF!</definedName>
    <definedName name="vd3p">#REF!</definedName>
    <definedName name="Vendor">#REF!</definedName>
    <definedName name="VERB_MUSTER">#REF!</definedName>
    <definedName name="VERBERG_SPALTE">#REF!</definedName>
    <definedName name="VERBERG_ZÄHL">#REF!</definedName>
    <definedName name="VERBERGEN">#REF!</definedName>
    <definedName name="VERBERGEN1">#REF!</definedName>
    <definedName name="verrouillage">#REF!,#REF!,#REF!,#REF!,#REF!,#REF!</definedName>
    <definedName name="version">#REF!</definedName>
    <definedName name="Vessels_Accounts">#REF!</definedName>
    <definedName name="Vessels_Total">#REF!</definedName>
    <definedName name="ViencokhiNLvaMo">"ViÖn c¬ khÝ NL vµ Má"</definedName>
    <definedName name="View">#REF!</definedName>
    <definedName name="VIEW_AKT">#REF!</definedName>
    <definedName name="VIEW_ERST">#REF!</definedName>
    <definedName name="VIEW_FÜLLEN">#REF!</definedName>
    <definedName name="VIEW_LEEREN">#REF!</definedName>
    <definedName name="VIEW1">#REF!</definedName>
    <definedName name="VIEW10">#REF!</definedName>
    <definedName name="VIEW11">#REF!</definedName>
    <definedName name="VIEW12">#REF!</definedName>
    <definedName name="VIEW13">#REF!</definedName>
    <definedName name="VIEW14">#REF!</definedName>
    <definedName name="VIEW15">#REF!</definedName>
    <definedName name="VIEW16">#REF!</definedName>
    <definedName name="VIEW17">#REF!</definedName>
    <definedName name="VIEW18">#REF!</definedName>
    <definedName name="VIEW19">#REF!</definedName>
    <definedName name="VIEW2">#REF!</definedName>
    <definedName name="VIEW20">#REF!</definedName>
    <definedName name="VIEW3">#REF!</definedName>
    <definedName name="VIEW4">#REF!</definedName>
    <definedName name="VIEW5">#REF!</definedName>
    <definedName name="VIEW6">#REF!</definedName>
    <definedName name="VIEW7">#REF!</definedName>
    <definedName name="VIEW8">#REF!</definedName>
    <definedName name="VIEW9">#REF!</definedName>
    <definedName name="ViTrac">"CTy Vi Tr¸c"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dn400">#REF!</definedName>
    <definedName name="vldn600">#REF!</definedName>
    <definedName name="VLOOKUP">#REF!</definedName>
    <definedName name="VLPCONGCU">#REF!</definedName>
    <definedName name="VLPNHIENLIEU">#REF!</definedName>
    <definedName name="VLPPHUTUNG">#REF!</definedName>
    <definedName name="VLPVATLIEUDIEN">#REF!</definedName>
    <definedName name="VLPVATLIEUKHAC">#REF!</definedName>
    <definedName name="VLPVATLIEUPHU">#REF!</definedName>
    <definedName name="vltram">#REF!</definedName>
    <definedName name="Vonnhaxuong">#REF!</definedName>
    <definedName name="Vonthietbi">#REF!</definedName>
    <definedName name="Vonthuedat">#REF!</definedName>
    <definedName name="Vorjahr">#REF!</definedName>
    <definedName name="VPA_calc">#REF!</definedName>
    <definedName name="vr3p">#REF!</definedName>
    <definedName name="VT">#REF!</definedName>
    <definedName name="vtu">#REF!</definedName>
    <definedName name="VUC_Accounts">#REF!</definedName>
    <definedName name="VUC_Total">#REF!</definedName>
    <definedName name="w">#REF!</definedName>
    <definedName name="WEE" localSheetId="0" hidden="1">{"'ตัวอย่าง'!$A$1:$O$21"}</definedName>
    <definedName name="WEE" localSheetId="1" hidden="1">{"'ตัวอย่าง'!$A$1:$O$21"}</definedName>
    <definedName name="WEE" localSheetId="12" hidden="1">{"'ตัวอย่าง'!$A$1:$O$21"}</definedName>
    <definedName name="WEE" hidden="1">{"'ตัวอย่าง'!$A$1:$O$21"}</definedName>
    <definedName name="WERTE_UMW">#REF!</definedName>
    <definedName name="WESTERN">#REF!</definedName>
    <definedName name="wf" hidden="1">#REF!</definedName>
    <definedName name="WIP">#REF!</definedName>
    <definedName name="WIRE1">5</definedName>
    <definedName name="WKAPITAL">#REF!</definedName>
    <definedName name="wqwqw" localSheetId="0" hidden="1">{"'ตัวอย่าง'!$A$1:$O$21"}</definedName>
    <definedName name="wqwqw" localSheetId="1" hidden="1">{"'ตัวอย่าง'!$A$1:$O$21"}</definedName>
    <definedName name="wqwqw" localSheetId="12" hidden="1">{"'ตัวอย่าง'!$A$1:$O$21"}</definedName>
    <definedName name="wqwqw" hidden="1">{"'ตัวอย่าง'!$A$1:$O$21"}</definedName>
    <definedName name="wrn.1_lev." localSheetId="0" hidden="1">{"level1",#N/A,FALSE,"1_LEV";"LEVEL1",#N/A,FALSE,"1_LEV"}</definedName>
    <definedName name="wrn.1_lev." localSheetId="1" hidden="1">{"level1",#N/A,FALSE,"1_LEV";"LEVEL1",#N/A,FALSE,"1_LEV"}</definedName>
    <definedName name="wrn.1_lev." localSheetId="12" hidden="1">{"level1",#N/A,FALSE,"1_LEV";"LEVEL1",#N/A,FALSE,"1_LEV"}</definedName>
    <definedName name="wrn.1_lev." hidden="1">{"level1",#N/A,FALSE,"1_LEV";"LEVEL1",#N/A,FALSE,"1_LEV"}</definedName>
    <definedName name="wrn.1_levbt." localSheetId="0" hidden="1">{"lev1bt",#N/A,FALSE,"1_LEVB-T"}</definedName>
    <definedName name="wrn.1_levbt." localSheetId="1" hidden="1">{"lev1bt",#N/A,FALSE,"1_LEVB-T"}</definedName>
    <definedName name="wrn.1_levbt." localSheetId="12" hidden="1">{"lev1bt",#N/A,FALSE,"1_LEVB-T"}</definedName>
    <definedName name="wrn.1_levbt." hidden="1">{"lev1bt",#N/A,FALSE,"1_LEVB-T"}</definedName>
    <definedName name="wrn.2_levmon." localSheetId="0" hidden="1">{"lev2mon",#N/A,FALSE,"2_levmon"}</definedName>
    <definedName name="wrn.2_levmon." localSheetId="1" hidden="1">{"lev2mon",#N/A,FALSE,"2_levmon"}</definedName>
    <definedName name="wrn.2_levmon." localSheetId="12" hidden="1">{"lev2mon",#N/A,FALSE,"2_levmon"}</definedName>
    <definedName name="wrn.2_levmon." hidden="1">{"lev2mon",#N/A,FALSE,"2_levmon"}</definedName>
    <definedName name="wrn.2_levmonbt." localSheetId="0" hidden="1">{"lev2monbt",#N/A,FALSE,"2_levmonB-T"}</definedName>
    <definedName name="wrn.2_levmonbt." localSheetId="1" hidden="1">{"lev2monbt",#N/A,FALSE,"2_levmonB-T"}</definedName>
    <definedName name="wrn.2_levmonbt." localSheetId="12" hidden="1">{"lev2monbt",#N/A,FALSE,"2_levmonB-T"}</definedName>
    <definedName name="wrn.2_levmonbt." hidden="1">{"lev2monbt",#N/A,FALSE,"2_levmonB-T"}</definedName>
    <definedName name="wrn.2_levytd." localSheetId="0" hidden="1">{"lev2ytd",#N/A,FALSE,"2_LEVYTD"}</definedName>
    <definedName name="wrn.2_levytd." localSheetId="1" hidden="1">{"lev2ytd",#N/A,FALSE,"2_LEVYTD"}</definedName>
    <definedName name="wrn.2_levytd." localSheetId="12" hidden="1">{"lev2ytd",#N/A,FALSE,"2_LEVYTD"}</definedName>
    <definedName name="wrn.2_levytd." hidden="1">{"lev2ytd",#N/A,FALSE,"2_LEVYTD"}</definedName>
    <definedName name="wrn.2_levytdbt." localSheetId="0" hidden="1">{"lev2tytbt",#N/A,FALSE,"2_LEVYTDB-T"}</definedName>
    <definedName name="wrn.2_levytdbt." localSheetId="1" hidden="1">{"lev2tytbt",#N/A,FALSE,"2_LEVYTDB-T"}</definedName>
    <definedName name="wrn.2_levytdbt." localSheetId="12" hidden="1">{"lev2tytbt",#N/A,FALSE,"2_LEVYTDB-T"}</definedName>
    <definedName name="wrn.2_levytdbt." hidden="1">{"lev2tytbt",#N/A,FALSE,"2_LEVYTDB-T"}</definedName>
    <definedName name="wrn.448k." localSheetId="0" hidden="1">{"Profit",#N/A,FALSE,"448k";"Capital",#N/A,FALSE,"448k"}</definedName>
    <definedName name="wrn.448k." localSheetId="1" hidden="1">{"Profit",#N/A,FALSE,"448k";"Capital",#N/A,FALSE,"448k"}</definedName>
    <definedName name="wrn.448k." localSheetId="12" hidden="1">{"Profit",#N/A,FALSE,"448k";"Capital",#N/A,FALSE,"448k"}</definedName>
    <definedName name="wrn.448k." hidden="1">{"Profit",#N/A,FALSE,"448k";"Capital",#N/A,FALSE,"448k"}</definedName>
    <definedName name="wrn.4500_4P." localSheetId="0" hidden="1">{"Profit",#N/A,FALSE,"4500(4P)";"Capital",#N/A,FALSE,"4500(4P)"}</definedName>
    <definedName name="wrn.4500_4P." localSheetId="1" hidden="1">{"Profit",#N/A,FALSE,"4500(4P)";"Capital",#N/A,FALSE,"4500(4P)"}</definedName>
    <definedName name="wrn.4500_4P." localSheetId="12" hidden="1">{"Profit",#N/A,FALSE,"4500(4P)";"Capital",#N/A,FALSE,"4500(4P)"}</definedName>
    <definedName name="wrn.4500_4P." hidden="1">{"Profit",#N/A,FALSE,"4500(4P)";"Capital",#N/A,FALSE,"4500(4P)"}</definedName>
    <definedName name="wrn.4500_6P." localSheetId="0" hidden="1">{"Profit",#N/A,FALSE,"4500(6P)";"Capital",#N/A,FALSE,"4500(6P)"}</definedName>
    <definedName name="wrn.4500_6P." localSheetId="1" hidden="1">{"Profit",#N/A,FALSE,"4500(6P)";"Capital",#N/A,FALSE,"4500(6P)"}</definedName>
    <definedName name="wrn.4500_6P." localSheetId="12" hidden="1">{"Profit",#N/A,FALSE,"4500(6P)";"Capital",#N/A,FALSE,"4500(6P)"}</definedName>
    <definedName name="wrn.4500_6P." hidden="1">{"Profit",#N/A,FALSE,"4500(6P)";"Capital",#N/A,FALSE,"4500(6P)"}</definedName>
    <definedName name="wrn.4500_8P." localSheetId="0" hidden="1">{"Profit",#N/A,FALSE,"4500(8P)";"Capital",#N/A,FALSE,"4500(8P)"}</definedName>
    <definedName name="wrn.4500_8P." localSheetId="1" hidden="1">{"Profit",#N/A,FALSE,"4500(8P)";"Capital",#N/A,FALSE,"4500(8P)"}</definedName>
    <definedName name="wrn.4500_8P." localSheetId="12" hidden="1">{"Profit",#N/A,FALSE,"4500(8P)";"Capital",#N/A,FALSE,"4500(8P)"}</definedName>
    <definedName name="wrn.4500_8P." hidden="1">{"Profit",#N/A,FALSE,"4500(8P)";"Capital",#N/A,FALSE,"4500(8P)"}</definedName>
    <definedName name="wrn.ACCRUE._.PAYROLL." hidden="1">{"HK PR",#N/A,FALSE,"HK";"SUMMARY",#N/A,FALSE,"PAYROLL";"SUMMARY",#N/A,FALSE,"PAYROLL";"HK PR",#N/A,FALSE,"HK"}</definedName>
    <definedName name="wrn.Acquisition_matrix." hidden="1">{"Acq_matrix",#N/A,FALSE,"Acquisition Matrix"}</definedName>
    <definedName name="wrn.adj95." hidden="1">{"adj95mult",#N/A,FALSE,"COMPCO";"adj95est",#N/A,FALSE,"COMPCO"}</definedName>
    <definedName name="wrn.All." localSheetId="0" hidden="1">{"Page1",#N/A,FALSE,"out_total";"Page2",#N/A,FALSE,"out_total";"Page3",#N/A,FALSE,"out_total";"Page4",#N/A,FALSE,"out_total";"Page5",#N/A,FALSE,"out_total";"Profit",#N/A,FALSE,"cisco7000";"Capital",#N/A,FALSE,"cisco7000";"Profit",#N/A,FALSE,"ciscoags+";"Capital",#N/A,FALSE,"ciscoags+";"Profit",#N/A,FALSE,"Cisco 4500p";"Capital",#N/A,FALSE,"Cisco 4500p";"Profit",#N/A,FALSE,"cisco2501";"Capital",#N/A,FALSE,"cisco2501";"Profit",#N/A,FALSE,"Cisco4500";"Capital",#N/A,FALSE,"Cisco4500";"Profit",#N/A,FALSE,"4500(12)";"Capital",#N/A,FALSE,"4500(12)";"Profit",#N/A,FALSE,"Cisco4000";"Capital",#N/A,FALSE,"Cisco4000";"Profit",#N/A,FALSE,"4500(8P)";"Capital",#N/A,FALSE,"4500(8P)";"Profit",#N/A,FALSE,"4500(6P)";"Capital",#N/A,FALSE,"4500(6P)";"Profit",#N/A,FALSE,"448k";"Capital",#N/A,FALSE,"448k";"Profit",#N/A,FALSE,"Cisco7000a";"Capital",#N/A,FALSE,"Cisco7000a";"Profit",#N/A,FALSE,"Cisco2501a";"Capital",#N/A,FALSE,"Cisco2501a";"Profit",#N/A,FALSE,"Cisco2514";"Profit",#N/A,FALSE,"extn_2501";"Capital",#N/A,FALSE,"extn_2501";"Profit",#N/A,FALSE,"4500(4P)";"Capital",#N/A,FALSE,"4500(4P)"}</definedName>
    <definedName name="wrn.All." localSheetId="1" hidden="1">{"Page1",#N/A,FALSE,"out_total";"Page2",#N/A,FALSE,"out_total";"Page3",#N/A,FALSE,"out_total";"Page4",#N/A,FALSE,"out_total";"Page5",#N/A,FALSE,"out_total";"Profit",#N/A,FALSE,"cisco7000";"Capital",#N/A,FALSE,"cisco7000";"Profit",#N/A,FALSE,"ciscoags+";"Capital",#N/A,FALSE,"ciscoags+";"Profit",#N/A,FALSE,"Cisco 4500p";"Capital",#N/A,FALSE,"Cisco 4500p";"Profit",#N/A,FALSE,"cisco2501";"Capital",#N/A,FALSE,"cisco2501";"Profit",#N/A,FALSE,"Cisco4500";"Capital",#N/A,FALSE,"Cisco4500";"Profit",#N/A,FALSE,"4500(12)";"Capital",#N/A,FALSE,"4500(12)";"Profit",#N/A,FALSE,"Cisco4000";"Capital",#N/A,FALSE,"Cisco4000";"Profit",#N/A,FALSE,"4500(8P)";"Capital",#N/A,FALSE,"4500(8P)";"Profit",#N/A,FALSE,"4500(6P)";"Capital",#N/A,FALSE,"4500(6P)";"Profit",#N/A,FALSE,"448k";"Capital",#N/A,FALSE,"448k";"Profit",#N/A,FALSE,"Cisco7000a";"Capital",#N/A,FALSE,"Cisco7000a";"Profit",#N/A,FALSE,"Cisco2501a";"Capital",#N/A,FALSE,"Cisco2501a";"Profit",#N/A,FALSE,"Cisco2514";"Profit",#N/A,FALSE,"extn_2501";"Capital",#N/A,FALSE,"extn_2501";"Profit",#N/A,FALSE,"4500(4P)";"Capital",#N/A,FALSE,"4500(4P)"}</definedName>
    <definedName name="wrn.All." localSheetId="12" hidden="1">{"Page1",#N/A,FALSE,"out_total";"Page2",#N/A,FALSE,"out_total";"Page3",#N/A,FALSE,"out_total";"Page4",#N/A,FALSE,"out_total";"Page5",#N/A,FALSE,"out_total";"Profit",#N/A,FALSE,"cisco7000";"Capital",#N/A,FALSE,"cisco7000";"Profit",#N/A,FALSE,"ciscoags+";"Capital",#N/A,FALSE,"ciscoags+";"Profit",#N/A,FALSE,"Cisco 4500p";"Capital",#N/A,FALSE,"Cisco 4500p";"Profit",#N/A,FALSE,"cisco2501";"Capital",#N/A,FALSE,"cisco2501";"Profit",#N/A,FALSE,"Cisco4500";"Capital",#N/A,FALSE,"Cisco4500";"Profit",#N/A,FALSE,"4500(12)";"Capital",#N/A,FALSE,"4500(12)";"Profit",#N/A,FALSE,"Cisco4000";"Capital",#N/A,FALSE,"Cisco4000";"Profit",#N/A,FALSE,"4500(8P)";"Capital",#N/A,FALSE,"4500(8P)";"Profit",#N/A,FALSE,"4500(6P)";"Capital",#N/A,FALSE,"4500(6P)";"Profit",#N/A,FALSE,"448k";"Capital",#N/A,FALSE,"448k";"Profit",#N/A,FALSE,"Cisco7000a";"Capital",#N/A,FALSE,"Cisco7000a";"Profit",#N/A,FALSE,"Cisco2501a";"Capital",#N/A,FALSE,"Cisco2501a";"Profit",#N/A,FALSE,"Cisco2514";"Profit",#N/A,FALSE,"extn_2501";"Capital",#N/A,FALSE,"extn_2501";"Profit",#N/A,FALSE,"4500(4P)";"Capital",#N/A,FALSE,"4500(4P)"}</definedName>
    <definedName name="wrn.All." hidden="1">{"Page1",#N/A,FALSE,"out_total";"Page2",#N/A,FALSE,"out_total";"Page3",#N/A,FALSE,"out_total";"Page4",#N/A,FALSE,"out_total";"Page5",#N/A,FALSE,"out_total";"Profit",#N/A,FALSE,"cisco7000";"Capital",#N/A,FALSE,"cisco7000";"Profit",#N/A,FALSE,"ciscoags+";"Capital",#N/A,FALSE,"ciscoags+";"Profit",#N/A,FALSE,"Cisco 4500p";"Capital",#N/A,FALSE,"Cisco 4500p";"Profit",#N/A,FALSE,"cisco2501";"Capital",#N/A,FALSE,"cisco2501";"Profit",#N/A,FALSE,"Cisco4500";"Capital",#N/A,FALSE,"Cisco4500";"Profit",#N/A,FALSE,"4500(12)";"Capital",#N/A,FALSE,"4500(12)";"Profit",#N/A,FALSE,"Cisco4000";"Capital",#N/A,FALSE,"Cisco4000";"Profit",#N/A,FALSE,"4500(8P)";"Capital",#N/A,FALSE,"4500(8P)";"Profit",#N/A,FALSE,"4500(6P)";"Capital",#N/A,FALSE,"4500(6P)";"Profit",#N/A,FALSE,"448k";"Capital",#N/A,FALSE,"448k";"Profit",#N/A,FALSE,"Cisco7000a";"Capital",#N/A,FALSE,"Cisco7000a";"Profit",#N/A,FALSE,"Cisco2501a";"Capital",#N/A,FALSE,"Cisco2501a";"Profit",#N/A,FALSE,"Cisco2514";"Profit",#N/A,FALSE,"extn_2501";"Capital",#N/A,FALSE,"extn_2501";"Profit",#N/A,FALSE,"4500(4P)";"Capital",#N/A,FALSE,"4500(4P)"}</definedName>
    <definedName name="wrn.all._.print.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QUIROR._.DCF." hidden="1">{"AQUIRORDCF",#N/A,FALSE,"Merger consequences";"Acquirorassns",#N/A,FALSE,"Merger consequences"}</definedName>
    <definedName name="wrn.ASSDEPART2." localSheetId="0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ASSDEPART2." localSheetId="1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ASSDEPART2." localSheetId="12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ASSDEPART2.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BALANCE." localSheetId="0" hidden="1">{"balance",#N/A,FALSE,"BALANCE"}</definedName>
    <definedName name="wrn.BALANCE." localSheetId="1" hidden="1">{"balance",#N/A,FALSE,"BALANCE"}</definedName>
    <definedName name="wrn.BALANCE." localSheetId="12" hidden="1">{"balance",#N/A,FALSE,"BALANCE"}</definedName>
    <definedName name="wrn.BALANCE." hidden="1">{"balance",#N/A,FALSE,"BALANCE"}</definedName>
    <definedName name="wrn.BAOCAO." hidden="1">{#N/A,#N/A,FALSE,"sum";#N/A,#N/A,FALSE,"MARTV";#N/A,#N/A,FALSE,"APRTV"}</definedName>
    <definedName name="wrn.BidReview." localSheetId="0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BidReview." localSheetId="1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BidReview." localSheetId="12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BidReview.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Capital." localSheetId="0" hidden="1">{"CapitalInput",#N/A,FALSE,"Equipt Input";"Capital Profile",#N/A,FALSE,"Equipt Input"}</definedName>
    <definedName name="wrn.Capital." localSheetId="1" hidden="1">{"CapitalInput",#N/A,FALSE,"Equipt Input";"Capital Profile",#N/A,FALSE,"Equipt Input"}</definedName>
    <definedName name="wrn.Capital." localSheetId="12" hidden="1">{"CapitalInput",#N/A,FALSE,"Equipt Input";"Capital Profile",#N/A,FALSE,"Equipt Input"}</definedName>
    <definedName name="wrn.Capital." hidden="1">{"CapitalInput",#N/A,FALSE,"Equipt Input";"Capital Profile",#N/A,FALSE,"Equipt Input"}</definedName>
    <definedName name="wrn.cashflow." localSheetId="0" hidden="1">{"cashflow",#N/A,FALSE,"CASHFLOW "}</definedName>
    <definedName name="wrn.cashflow." localSheetId="1" hidden="1">{"cashflow",#N/A,FALSE,"CASHFLOW "}</definedName>
    <definedName name="wrn.cashflow." localSheetId="12" hidden="1">{"cashflow",#N/A,FALSE,"CASHFLOW "}</definedName>
    <definedName name="wrn.cashflow." hidden="1">{"cashflow",#N/A,FALSE,"CASHFLOW "}</definedName>
    <definedName name="wrn.chi._.tiÆt." localSheetId="0" hidden="1">{#N/A,#N/A,FALSE,"Chi tiÆt"}</definedName>
    <definedName name="wrn.chi._.tiÆt." localSheetId="1" hidden="1">{#N/A,#N/A,FALSE,"Chi tiÆt"}</definedName>
    <definedName name="wrn.chi._.tiÆt." localSheetId="12" hidden="1">{#N/A,#N/A,FALSE,"Chi tiÆt"}</definedName>
    <definedName name="wrn.chi._.tiÆt." hidden="1">{#N/A,#N/A,FALSE,"Chi tiÆt"}</definedName>
    <definedName name="wrn.cisco2501." localSheetId="0" hidden="1">{"Profit",#N/A,FALSE,"cisco2501";"Capital",#N/A,FALSE,"cisco2501"}</definedName>
    <definedName name="wrn.cisco2501." localSheetId="1" hidden="1">{"Profit",#N/A,FALSE,"cisco2501";"Capital",#N/A,FALSE,"cisco2501"}</definedName>
    <definedName name="wrn.cisco2501." localSheetId="12" hidden="1">{"Profit",#N/A,FALSE,"cisco2501";"Capital",#N/A,FALSE,"cisco2501"}</definedName>
    <definedName name="wrn.cisco2501." hidden="1">{"Profit",#N/A,FALSE,"cisco2501";"Capital",#N/A,FALSE,"cisco2501"}</definedName>
    <definedName name="wrn.cisco2501a." localSheetId="0" hidden="1">{"Profit",#N/A,FALSE,"Cisco2501a";"Capital",#N/A,FALSE,"Cisco2501a"}</definedName>
    <definedName name="wrn.cisco2501a." localSheetId="1" hidden="1">{"Profit",#N/A,FALSE,"Cisco2501a";"Capital",#N/A,FALSE,"Cisco2501a"}</definedName>
    <definedName name="wrn.cisco2501a." localSheetId="12" hidden="1">{"Profit",#N/A,FALSE,"Cisco2501a";"Capital",#N/A,FALSE,"Cisco2501a"}</definedName>
    <definedName name="wrn.cisco2501a." hidden="1">{"Profit",#N/A,FALSE,"Cisco2501a";"Capital",#N/A,FALSE,"Cisco2501a"}</definedName>
    <definedName name="wrn.cisco2514." localSheetId="0" hidden="1">{"Profit",#N/A,FALSE,"Cisco2514";"Capital",#N/A,FALSE,"Cisco2514"}</definedName>
    <definedName name="wrn.cisco2514." localSheetId="1" hidden="1">{"Profit",#N/A,FALSE,"Cisco2514";"Capital",#N/A,FALSE,"Cisco2514"}</definedName>
    <definedName name="wrn.cisco2514." localSheetId="12" hidden="1">{"Profit",#N/A,FALSE,"Cisco2514";"Capital",#N/A,FALSE,"Cisco2514"}</definedName>
    <definedName name="wrn.cisco2514." hidden="1">{"Profit",#N/A,FALSE,"Cisco2514";"Capital",#N/A,FALSE,"Cisco2514"}</definedName>
    <definedName name="wrn.cisco4000." localSheetId="0" hidden="1">{"Profit",#N/A,FALSE,"4500(12)";"Capital",#N/A,FALSE,"4500(12)";"Profit",#N/A,FALSE,"Cisco4000";"Capital",#N/A,FALSE,"Cisco4000"}</definedName>
    <definedName name="wrn.cisco4000." localSheetId="1" hidden="1">{"Profit",#N/A,FALSE,"4500(12)";"Capital",#N/A,FALSE,"4500(12)";"Profit",#N/A,FALSE,"Cisco4000";"Capital",#N/A,FALSE,"Cisco4000"}</definedName>
    <definedName name="wrn.cisco4000." localSheetId="12" hidden="1">{"Profit",#N/A,FALSE,"4500(12)";"Capital",#N/A,FALSE,"4500(12)";"Profit",#N/A,FALSE,"Cisco4000";"Capital",#N/A,FALSE,"Cisco4000"}</definedName>
    <definedName name="wrn.cisco4000." hidden="1">{"Profit",#N/A,FALSE,"4500(12)";"Capital",#N/A,FALSE,"4500(12)";"Profit",#N/A,FALSE,"Cisco4000";"Capital",#N/A,FALSE,"Cisco4000"}</definedName>
    <definedName name="wrn.cisco4500." localSheetId="0" hidden="1">{"Profit",#N/A,FALSE,"Cisco4500";"Capital",#N/A,FALSE,"Cisco4500"}</definedName>
    <definedName name="wrn.cisco4500." localSheetId="1" hidden="1">{"Profit",#N/A,FALSE,"Cisco4500";"Capital",#N/A,FALSE,"Cisco4500"}</definedName>
    <definedName name="wrn.cisco4500." localSheetId="12" hidden="1">{"Profit",#N/A,FALSE,"Cisco4500";"Capital",#N/A,FALSE,"Cisco4500"}</definedName>
    <definedName name="wrn.cisco4500." hidden="1">{"Profit",#N/A,FALSE,"Cisco4500";"Capital",#N/A,FALSE,"Cisco4500"}</definedName>
    <definedName name="wrn.Cisco4500p." localSheetId="0" hidden="1">{"Profit",#N/A,FALSE,"Cisco 4500p";"Capital",#N/A,FALSE,"Cisco 4500p"}</definedName>
    <definedName name="wrn.Cisco4500p." localSheetId="1" hidden="1">{"Profit",#N/A,FALSE,"Cisco 4500p";"Capital",#N/A,FALSE,"Cisco 4500p"}</definedName>
    <definedName name="wrn.Cisco4500p." localSheetId="12" hidden="1">{"Profit",#N/A,FALSE,"Cisco 4500p";"Capital",#N/A,FALSE,"Cisco 4500p"}</definedName>
    <definedName name="wrn.Cisco4500p." hidden="1">{"Profit",#N/A,FALSE,"Cisco 4500p";"Capital",#N/A,FALSE,"Cisco 4500p"}</definedName>
    <definedName name="wrn.cisco7000a." localSheetId="0" hidden="1">{"Profit",#N/A,FALSE,"Cisco7000a";"Capital",#N/A,FALSE,"Cisco7000a"}</definedName>
    <definedName name="wrn.cisco7000a." localSheetId="1" hidden="1">{"Profit",#N/A,FALSE,"Cisco7000a";"Capital",#N/A,FALSE,"Cisco7000a"}</definedName>
    <definedName name="wrn.cisco7000a." localSheetId="12" hidden="1">{"Profit",#N/A,FALSE,"Cisco7000a";"Capital",#N/A,FALSE,"Cisco7000a"}</definedName>
    <definedName name="wrn.cisco7000a." hidden="1">{"Profit",#N/A,FALSE,"Cisco7000a";"Capital",#N/A,FALSE,"Cisco7000a"}</definedName>
    <definedName name="wrn.CiscoAGS." localSheetId="0" hidden="1">{"Profit",#N/A,FALSE,"ciscoags+";"Capital",#N/A,FALSE,"ciscoags+"}</definedName>
    <definedName name="wrn.CiscoAGS." localSheetId="1" hidden="1">{"Profit",#N/A,FALSE,"ciscoags+";"Capital",#N/A,FALSE,"ciscoags+"}</definedName>
    <definedName name="wrn.CiscoAGS." localSheetId="12" hidden="1">{"Profit",#N/A,FALSE,"ciscoags+";"Capital",#N/A,FALSE,"ciscoags+"}</definedName>
    <definedName name="wrn.CiscoAGS." hidden="1">{"Profit",#N/A,FALSE,"ciscoags+";"Capital",#N/A,FALSE,"ciscoags+"}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ustomPrice." localSheetId="0" hidden="1">{"PLCustom",#N/A,FALSE,"P&amp;L summary"}</definedName>
    <definedName name="wrn.CustomPrice." localSheetId="1" hidden="1">{"PLCustom",#N/A,FALSE,"P&amp;L summary"}</definedName>
    <definedName name="wrn.CustomPrice." localSheetId="12" hidden="1">{"PLCustom",#N/A,FALSE,"P&amp;L summary"}</definedName>
    <definedName name="wrn.CustomPrice." hidden="1">{"PLCustom",#N/A,FALSE,"P&amp;L summary"}</definedName>
    <definedName name="wrn.DCF." hidden="1">{"DCF1",#N/A,FALSE,"SIERRA DCF";"MATRIX1",#N/A,FALSE,"SIERRA DCF"}</definedName>
    <definedName name="wrn.DCF_Terminal_Value_qchm." hidden="1">{"qchm_dcf",#N/A,FALSE,"QCHMDCF2";"qchm_terminal",#N/A,FALSE,"QCHMDCF2"}</definedName>
    <definedName name="wrn.dep12." localSheetId="0" hidden="1">{#N/A,#N/A,FALSE,"PM1";#N/A,#N/A,FALSE,"PM2";#N/A,#N/A,FALSE,"PM3";#N/A,#N/A,FALSE,"PM4";#N/A,#N/A,FALSE,"PM5";#N/A,#N/A,FALSE,"PM6";#N/A,#N/A,FALSE,"CM1"}</definedName>
    <definedName name="wrn.dep12." localSheetId="1" hidden="1">{#N/A,#N/A,FALSE,"PM1";#N/A,#N/A,FALSE,"PM2";#N/A,#N/A,FALSE,"PM3";#N/A,#N/A,FALSE,"PM4";#N/A,#N/A,FALSE,"PM5";#N/A,#N/A,FALSE,"PM6";#N/A,#N/A,FALSE,"CM1"}</definedName>
    <definedName name="wrn.dep12." localSheetId="12" hidden="1">{#N/A,#N/A,FALSE,"PM1";#N/A,#N/A,FALSE,"PM2";#N/A,#N/A,FALSE,"PM3";#N/A,#N/A,FALSE,"PM4";#N/A,#N/A,FALSE,"PM5";#N/A,#N/A,FALSE,"PM6";#N/A,#N/A,FALSE,"CM1"}</definedName>
    <definedName name="wrn.dep12." hidden="1">{#N/A,#N/A,FALSE,"PM1";#N/A,#N/A,FALSE,"PM2";#N/A,#N/A,FALSE,"PM3";#N/A,#N/A,FALSE,"PM4";#N/A,#N/A,FALSE,"PM5";#N/A,#N/A,FALSE,"PM6";#N/A,#N/A,FALSE,"CM1"}</definedName>
    <definedName name="wrn.Depn." localSheetId="0" hidden="1">{"Depn",#N/A,TRUE,"Equipt Input"}</definedName>
    <definedName name="wrn.Depn." localSheetId="1" hidden="1">{"Depn",#N/A,TRUE,"Equipt Input"}</definedName>
    <definedName name="wrn.Depn." localSheetId="12" hidden="1">{"Depn",#N/A,TRUE,"Equipt Input"}</definedName>
    <definedName name="wrn.Depn." hidden="1">{"Depn",#N/A,TRUE,"Equipt Input"}</definedName>
    <definedName name="wrn.Economic._.Value._.Added._.Analysis." hidden="1">{"EVA",#N/A,FALSE,"EVA";"WACC",#N/A,FALSE,"WACC"}</definedName>
    <definedName name="wrn.extn_2501." localSheetId="0" hidden="1">{"Profit",#N/A,FALSE,"extn_2501";"Capital",#N/A,FALSE,"extn_2501"}</definedName>
    <definedName name="wrn.extn_2501." localSheetId="1" hidden="1">{"Profit",#N/A,FALSE,"extn_2501";"Capital",#N/A,FALSE,"extn_2501"}</definedName>
    <definedName name="wrn.extn_2501." localSheetId="12" hidden="1">{"Profit",#N/A,FALSE,"extn_2501";"Capital",#N/A,FALSE,"extn_2501"}</definedName>
    <definedName name="wrn.extn_2501." hidden="1">{"Profit",#N/A,FALSE,"extn_2501";"Capital",#N/A,FALSE,"extn_2501"}</definedName>
    <definedName name="wrn.Financials." localSheetId="0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ancials." localSheetId="1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ancials." localSheetId="12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ancials.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summary." localSheetId="0" hidden="1">{"finsumm",#N/A,FALSE,"Finsumm";"graph",#N/A,FALSE,"Finsumm";"costgraph",#N/A,FALSE,"Finsumm";"costbreakdown",#N/A,FALSE,"Finsumm"}</definedName>
    <definedName name="wrn.finsummary." localSheetId="1" hidden="1">{"finsumm",#N/A,FALSE,"Finsumm";"graph",#N/A,FALSE,"Finsumm";"costgraph",#N/A,FALSE,"Finsumm";"costbreakdown",#N/A,FALSE,"Finsumm"}</definedName>
    <definedName name="wrn.finsummary." localSheetId="12" hidden="1">{"finsumm",#N/A,FALSE,"Finsumm";"graph",#N/A,FALSE,"Finsumm";"costgraph",#N/A,FALSE,"Finsumm";"costbreakdown",#N/A,FALSE,"Finsumm"}</definedName>
    <definedName name="wrn.finsummary." hidden="1">{"finsumm",#N/A,FALSE,"Finsumm";"graph",#N/A,FALSE,"Finsumm";"costgraph",#N/A,FALSE,"Finsumm";"costbreakdown",#N/A,FALSE,"Finsumm"}</definedName>
    <definedName name="wrn.FIX." localSheetId="0" hidden="1">{#N/A,#N/A,FALSE,"TL";#N/A,#N/A,FALSE,"KK";#N/A,#N/A,FALSE,"TS";#N/A,#N/A,FALSE,"KW";#N/A,#N/A,FALSE,"LP";#N/A,#N/A,FALSE,"DC"}</definedName>
    <definedName name="wrn.FIX." localSheetId="1" hidden="1">{#N/A,#N/A,FALSE,"TL";#N/A,#N/A,FALSE,"KK";#N/A,#N/A,FALSE,"TS";#N/A,#N/A,FALSE,"KW";#N/A,#N/A,FALSE,"LP";#N/A,#N/A,FALSE,"DC"}</definedName>
    <definedName name="wrn.FIX." localSheetId="12" hidden="1">{#N/A,#N/A,FALSE,"TL";#N/A,#N/A,FALSE,"KK";#N/A,#N/A,FALSE,"TS";#N/A,#N/A,FALSE,"KW";#N/A,#N/A,FALSE,"LP";#N/A,#N/A,FALSE,"DC"}</definedName>
    <definedName name="wrn.FIX." hidden="1">{#N/A,#N/A,FALSE,"TL";#N/A,#N/A,FALSE,"KK";#N/A,#N/A,FALSE,"TS";#N/A,#N/A,FALSE,"KW";#N/A,#N/A,FALSE,"LP";#N/A,#N/A,FALSE,"DC"}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RDEPART2." localSheetId="0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FURDEPART2." localSheetId="1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FURDEPART2." localSheetId="12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FURDEPART2.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het.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ilight1." localSheetId="0" hidden="1">{"hilight1",#N/A,FALSE,"HILIGHT1"}</definedName>
    <definedName name="wrn.hilight1." localSheetId="1" hidden="1">{"hilight1",#N/A,FALSE,"HILIGHT1"}</definedName>
    <definedName name="wrn.hilight1." localSheetId="12" hidden="1">{"hilight1",#N/A,FALSE,"HILIGHT1"}</definedName>
    <definedName name="wrn.hilight1." hidden="1">{"hilight1",#N/A,FALSE,"HILIGHT1"}</definedName>
    <definedName name="wrn.hilight2." localSheetId="0" hidden="1">{"hilight2",#N/A,FALSE,"HILIGHT2"}</definedName>
    <definedName name="wrn.hilight2." localSheetId="1" hidden="1">{"hilight2",#N/A,FALSE,"HILIGHT2"}</definedName>
    <definedName name="wrn.hilight2." localSheetId="12" hidden="1">{"hilight2",#N/A,FALSE,"HILIGHT2"}</definedName>
    <definedName name="wrn.hilight2." hidden="1">{"hilight2",#N/A,FALSE,"HILIGHT2"}</definedName>
    <definedName name="wrn.hilight3." localSheetId="0" hidden="1">{"hilight3",#N/A,FALSE,"HILIGHT3"}</definedName>
    <definedName name="wrn.hilight3." localSheetId="1" hidden="1">{"hilight3",#N/A,FALSE,"HILIGHT3"}</definedName>
    <definedName name="wrn.hilight3." localSheetId="12" hidden="1">{"hilight3",#N/A,FALSE,"HILIGHT3"}</definedName>
    <definedName name="wrn.hilight3." hidden="1">{"hilight3",#N/A,FALSE,"HILIGHT3"}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ncome." localSheetId="0" hidden="1">{"income",#N/A,FALSE,"INCOME"}</definedName>
    <definedName name="wrn.income." localSheetId="1" hidden="1">{"income",#N/A,FALSE,"INCOME"}</definedName>
    <definedName name="wrn.income." localSheetId="12" hidden="1">{"income",#N/A,FALSE,"INCOME"}</definedName>
    <definedName name="wrn.income." hidden="1">{"income",#N/A,FALSE,"INCOME"}</definedName>
    <definedName name="wrn.index." localSheetId="0" hidden="1">{"index",#N/A,FALSE,"INDEX"}</definedName>
    <definedName name="wrn.index." localSheetId="1" hidden="1">{"index",#N/A,FALSE,"INDEX"}</definedName>
    <definedName name="wrn.index." localSheetId="12" hidden="1">{"index",#N/A,FALSE,"INDEX"}</definedName>
    <definedName name="wrn.index." hidden="1">{"index",#N/A,FALSE,"INDEX"}</definedName>
    <definedName name="wrn.Inputs." localSheetId="0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puts." localSheetId="1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puts." localSheetId="12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puts.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MONTH._.YTD." localSheetId="0" hidden="1">{"month_a",#N/A,FALSE,"ACTUALS";"ytd_a",#N/A,FALSE,"ACTUALS"}</definedName>
    <definedName name="wrn.MONTH._.YTD." localSheetId="1" hidden="1">{"month_a",#N/A,FALSE,"ACTUALS";"ytd_a",#N/A,FALSE,"ACTUALS"}</definedName>
    <definedName name="wrn.MONTH._.YTD." localSheetId="12" hidden="1">{"month_a",#N/A,FALSE,"ACTUALS";"ytd_a",#N/A,FALSE,"ACTUALS"}</definedName>
    <definedName name="wrn.MONTH._.YTD." hidden="1">{"month_a",#N/A,FALSE,"ACTUALS";"ytd_a",#N/A,FALSE,"ACTUALS"}</definedName>
    <definedName name="wrn.MONTHLY." localSheetId="0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" localSheetId="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" localSheetId="12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_.Statement." hidden="1">{#N/A,#N/A,FALSE,"Tabelle2";#N/A,#N/A,FALSE,"Tabelle1"}</definedName>
    <definedName name="wrn.NonPay." localSheetId="0" hidden="1">{"ResourceNonPay",#N/A,FALSE,"pay_non pay input";"CapMaint",#N/A,FALSE,"Equipt Input";"CurrEqptProfile",#N/A,FALSE,"Equipt Input";"Curr Eqpt Mtce",#N/A,FALSE,"Equipt Input";"Miscellaneous",#N/A,FALSE,"Misc."}</definedName>
    <definedName name="wrn.NonPay." localSheetId="1" hidden="1">{"ResourceNonPay",#N/A,FALSE,"pay_non pay input";"CapMaint",#N/A,FALSE,"Equipt Input";"CurrEqptProfile",#N/A,FALSE,"Equipt Input";"Curr Eqpt Mtce",#N/A,FALSE,"Equipt Input";"Miscellaneous",#N/A,FALSE,"Misc."}</definedName>
    <definedName name="wrn.NonPay." localSheetId="12" hidden="1">{"ResourceNonPay",#N/A,FALSE,"pay_non pay input";"CapMaint",#N/A,FALSE,"Equipt Input";"CurrEqptProfile",#N/A,FALSE,"Equipt Input";"Curr Eqpt Mtce",#N/A,FALSE,"Equipt Input";"Miscellaneous",#N/A,FALSE,"Misc."}</definedName>
    <definedName name="wrn.NonPay." hidden="1">{"ResourceNonPay",#N/A,FALSE,"pay_non pay input";"CapMaint",#N/A,FALSE,"Equipt Input";"CurrEqptProfile",#N/A,FALSE,"Equipt Input";"Curr Eqpt Mtce",#N/A,FALSE,"Equipt Input";"Miscellaneous",#N/A,FALSE,"Misc."}</definedName>
    <definedName name="wrn.Notes." localSheetId="0" hidden="1">{#N/A,#N/A,FALSE,"Assumptions";"Basedata",#N/A,FALSE,"BASEINPUT";"Checklist",#N/A,FALSE,"BASEINPUT"}</definedName>
    <definedName name="wrn.Notes." localSheetId="1" hidden="1">{#N/A,#N/A,FALSE,"Assumptions";"Basedata",#N/A,FALSE,"BASEINPUT";"Checklist",#N/A,FALSE,"BASEINPUT"}</definedName>
    <definedName name="wrn.Notes." localSheetId="12" hidden="1">{#N/A,#N/A,FALSE,"Assumptions";"Basedata",#N/A,FALSE,"BASEINPUT";"Checklist",#N/A,FALSE,"BASEINPUT"}</definedName>
    <definedName name="wrn.Notes." hidden="1">{#N/A,#N/A,FALSE,"Assumptions";"Basedata",#N/A,FALSE,"BASEINPUT";"Checklist",#N/A,FALSE,"BASEINPUT"}</definedName>
    <definedName name="wrn.OUTPUT." hidden="1">{"DCF","UPSIDE CASE",FALSE,"Sheet1";"DCF","BASE CASE",FALSE,"Sheet1";"DCF","DOWNSIDE CASE",FALSE,"Sheet1"}</definedName>
    <definedName name="wrn.phak." hidden="1">{#N/A,#N/A,TRUE,"Tæng hîp"}</definedName>
    <definedName name="wrn.PMDEPAER2." localSheetId="0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PMDEPAER2." localSheetId="1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PMDEPAER2." localSheetId="12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PMDEPAER2.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Price." localSheetId="0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ce." localSheetId="1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ce." localSheetId="12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ce.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nt." hidden="1">{#N/A,#N/A,FALSE,"Admin";#N/A,#N/A,FALSE,"Other"}</definedName>
    <definedName name="wrn.Reader." hidden="1">{"Reader",#N/A,FALSE,"Summary";"Reader",#N/A,FALSE,"Buildup";"Reader",#N/A,FALSE,"Financials";"Reader",#N/A,FALSE,"Debt &amp; Other"}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_EST." localSheetId="0" hidden="1">{"PRINT_EST",#N/A,FALSE,"ESTMON"}</definedName>
    <definedName name="wrn.REPORT_EST." localSheetId="1" hidden="1">{"PRINT_EST",#N/A,FALSE,"ESTMON"}</definedName>
    <definedName name="wrn.REPORT_EST." localSheetId="12" hidden="1">{"PRINT_EST",#N/A,FALSE,"ESTMON"}</definedName>
    <definedName name="wrn.REPORT_EST." hidden="1">{"PRINT_EST",#N/A,FALSE,"ESTMON"}</definedName>
    <definedName name="wrn.rev_sale._.report." localSheetId="0" hidden="1">{"revsale",#N/A,FALSE,"REV-ยุพดี"}</definedName>
    <definedName name="wrn.rev_sale._.report." localSheetId="1" hidden="1">{"revsale",#N/A,FALSE,"REV-ยุพดี"}</definedName>
    <definedName name="wrn.rev_sale._.report." localSheetId="12" hidden="1">{"revsale",#N/A,FALSE,"REV-ยุพดี"}</definedName>
    <definedName name="wrn.rev_sale._.report." hidden="1">{"revsale",#N/A,FALSE,"REV-ยุพดี"}</definedName>
    <definedName name="wrn.revable." localSheetId="0" hidden="1">{"revable",#N/A,FALSE,"REVABLE"}</definedName>
    <definedName name="wrn.revable." localSheetId="1" hidden="1">{"revable",#N/A,FALSE,"REVABLE"}</definedName>
    <definedName name="wrn.revable." localSheetId="12" hidden="1">{"revable",#N/A,FALSE,"REVABLE"}</definedName>
    <definedName name="wrn.revable." hidden="1">{"revable",#N/A,FALSE,"REVABLE"}</definedName>
    <definedName name="wrn.RLDEPART2." localSheetId="0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RLDEPART2." localSheetId="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RLDEPART2." localSheetId="12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RLDEPART2.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sales._.report." localSheetId="0" hidden="1">{"sales",#N/A,FALSE,"SALES"}</definedName>
    <definedName name="wrn.sales._.report." localSheetId="1" hidden="1">{"sales",#N/A,FALSE,"SALES"}</definedName>
    <definedName name="wrn.sales._.report." localSheetId="12" hidden="1">{"sales",#N/A,FALSE,"SALES"}</definedName>
    <definedName name="wrn.sales._.report." hidden="1">{"sales",#N/A,FALSE,"SALES"}</definedName>
    <definedName name="wrn.SOCIEDAD." localSheetId="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" localSheetId="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" localSheetId="12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ummaryReport." hidden="1">{"Header",#N/A,TRUE,"Summary";"ProjectInfo",#N/A,TRUE,"Total Value"}</definedName>
    <definedName name="wrn.TARGET._.DCF." hidden="1">{"targetdcf",#N/A,FALSE,"Merger consequences";"TARGETASSU",#N/A,FALSE,"Merger consequences";"TERMINAL VALUE",#N/A,FALSE,"Merger consequences"}</definedName>
    <definedName name="wrn.tat.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eacher." hidden="1">{"Teacher",#N/A,FALSE,"Summary";"Teacher",#N/A,FALSE,"Assumptions";"Teacher",#N/A,FALSE,"Buildup";"Teacher",#N/A,FALSE,"Financials";"Teacher",#N/A,FALSE,"Debt &amp; Other"}</definedName>
    <definedName name="wrn.test." hidden="1">{"F3 Presentation",#N/A,FALSE,"F3 ";"F3 detail",#N/A,FALSE,"F3 "}</definedName>
    <definedName name="wrn.test2." hidden="1">{"F3 detail",#N/A,FALSE,"F3 ";"F3 Presentation",#N/A,FALSE,"F3 "}</definedName>
    <definedName name="wrn.test3." hidden="1">{"F3 detail",#N/A,FALSE,"F1";"F3 Presentation",#N/A,FALSE,"F3 "}</definedName>
    <definedName name="wrn.Validation._.Report." localSheetId="0" hidden="1">{#N/A,#N/A,FALSE,"Capacity";#N/A,#N/A,FALSE,"TAAdjmts";#N/A,#N/A,FALSE,"MatlBal";#N/A,#N/A,FALSE,"YldRatio";#N/A,#N/A,FALSE,"EEICalc";#N/A,#N/A,FALSE,"YIRCalc";#N/A,#N/A,FALSE,"Prodn";#N/A,#N/A,FALSE,"OtherProducts";#N/A,#N/A,FALSE,"Quality";#N/A,#N/A,FALSE,"EnergyCheck";#N/A,#N/A,FALSE,"EnergyCost";#N/A,#N/A,FALSE,"Personnel";#N/A,#N/A,FALSE,"Pricing";#N/A,#N/A,FALSE,"MiscCalcs";#N/A,#N/A,FALSE,"OPEX";#N/A,#N/A,FALSE,"Margin";#N/A,#N/A,FALSE,"ReplVal"}</definedName>
    <definedName name="wrn.Validation._.Report." localSheetId="1" hidden="1">{#N/A,#N/A,FALSE,"Capacity";#N/A,#N/A,FALSE,"TAAdjmts";#N/A,#N/A,FALSE,"MatlBal";#N/A,#N/A,FALSE,"YldRatio";#N/A,#N/A,FALSE,"EEICalc";#N/A,#N/A,FALSE,"YIRCalc";#N/A,#N/A,FALSE,"Prodn";#N/A,#N/A,FALSE,"OtherProducts";#N/A,#N/A,FALSE,"Quality";#N/A,#N/A,FALSE,"EnergyCheck";#N/A,#N/A,FALSE,"EnergyCost";#N/A,#N/A,FALSE,"Personnel";#N/A,#N/A,FALSE,"Pricing";#N/A,#N/A,FALSE,"MiscCalcs";#N/A,#N/A,FALSE,"OPEX";#N/A,#N/A,FALSE,"Margin";#N/A,#N/A,FALSE,"ReplVal"}</definedName>
    <definedName name="wrn.Validation._.Report." localSheetId="12" hidden="1">{#N/A,#N/A,FALSE,"Capacity";#N/A,#N/A,FALSE,"TAAdjmts";#N/A,#N/A,FALSE,"MatlBal";#N/A,#N/A,FALSE,"YldRatio";#N/A,#N/A,FALSE,"EEICalc";#N/A,#N/A,FALSE,"YIRCalc";#N/A,#N/A,FALSE,"Prodn";#N/A,#N/A,FALSE,"OtherProducts";#N/A,#N/A,FALSE,"Quality";#N/A,#N/A,FALSE,"EnergyCheck";#N/A,#N/A,FALSE,"EnergyCost";#N/A,#N/A,FALSE,"Personnel";#N/A,#N/A,FALSE,"Pricing";#N/A,#N/A,FALSE,"MiscCalcs";#N/A,#N/A,FALSE,"OPEX";#N/A,#N/A,FALSE,"Margin";#N/A,#N/A,FALSE,"ReplVal"}</definedName>
    <definedName name="wrn.Validation._.Report." hidden="1">{#N/A,#N/A,FALSE,"Capacity";#N/A,#N/A,FALSE,"TAAdjmts";#N/A,#N/A,FALSE,"MatlBal";#N/A,#N/A,FALSE,"YldRatio";#N/A,#N/A,FALSE,"EEICalc";#N/A,#N/A,FALSE,"YIRCalc";#N/A,#N/A,FALSE,"Prodn";#N/A,#N/A,FALSE,"OtherProducts";#N/A,#N/A,FALSE,"Quality";#N/A,#N/A,FALSE,"EnergyCheck";#N/A,#N/A,FALSE,"EnergyCost";#N/A,#N/A,FALSE,"Personnel";#N/A,#N/A,FALSE,"Pricing";#N/A,#N/A,FALSE,"MiscCalcs";#N/A,#N/A,FALSE,"OPEX";#N/A,#N/A,FALSE,"Margin";#N/A,#N/A,FALSE,"ReplVal"}</definedName>
    <definedName name="wrn.vd." hidden="1">{#N/A,#N/A,TRUE,"BT M200 da 10x20"}</definedName>
    <definedName name="WRN2.NONPAY" localSheetId="0" hidden="1">{"ResourceNonPay",#N/A,FALSE,"pay_non pay input";"CapMaint",#N/A,FALSE,"Equipt Input";"CurrEqptProfile",#N/A,FALSE,"Equipt Input";"Curr Eqpt Mtce",#N/A,FALSE,"Equipt Input";"Miscellaneous",#N/A,FALSE,"Misc."}</definedName>
    <definedName name="WRN2.NONPAY" localSheetId="1" hidden="1">{"ResourceNonPay",#N/A,FALSE,"pay_non pay input";"CapMaint",#N/A,FALSE,"Equipt Input";"CurrEqptProfile",#N/A,FALSE,"Equipt Input";"Curr Eqpt Mtce",#N/A,FALSE,"Equipt Input";"Miscellaneous",#N/A,FALSE,"Misc."}</definedName>
    <definedName name="WRN2.NONPAY" localSheetId="12" hidden="1">{"ResourceNonPay",#N/A,FALSE,"pay_non pay input";"CapMaint",#N/A,FALSE,"Equipt Input";"CurrEqptProfile",#N/A,FALSE,"Equipt Input";"Curr Eqpt Mtce",#N/A,FALSE,"Equipt Input";"Miscellaneous",#N/A,FALSE,"Misc."}</definedName>
    <definedName name="WRN2.NONPAY" hidden="1">{"ResourceNonPay",#N/A,FALSE,"pay_non pay input";"CapMaint",#N/A,FALSE,"Equipt Input";"CurrEqptProfile",#N/A,FALSE,"Equipt Input";"Curr Eqpt Mtce",#N/A,FALSE,"Equipt Input";"Miscellaneous",#N/A,FALSE,"Misc."}</definedName>
    <definedName name="wssd">#REF!</definedName>
    <definedName name="WT">#N/A</definedName>
    <definedName name="ww" localSheetId="0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w" localSheetId="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w" localSheetId="12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w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ww" localSheetId="0" hidden="1">{"'ตัวอย่าง'!$A$1:$O$21"}</definedName>
    <definedName name="www" localSheetId="1" hidden="1">{"'ตัวอย่าง'!$A$1:$O$21"}</definedName>
    <definedName name="www" localSheetId="12" hidden="1">{"'ตัวอย่าง'!$A$1:$O$21"}</definedName>
    <definedName name="www" hidden="1">{"'ตัวอย่าง'!$A$1:$O$21"}</definedName>
    <definedName name="wwwewe" localSheetId="0" hidden="1">{"'ตัวอย่าง'!$A$1:$O$21"}</definedName>
    <definedName name="wwwewe" localSheetId="1" hidden="1">{"'ตัวอย่าง'!$A$1:$O$21"}</definedName>
    <definedName name="wwwewe" localSheetId="12" hidden="1">{"'ตัวอย่าง'!$A$1:$O$21"}</definedName>
    <definedName name="wwwewe" hidden="1">{"'ตัวอย่าง'!$A$1:$O$21"}</definedName>
    <definedName name="X">#REF!</definedName>
    <definedName name="x1pind">#REF!</definedName>
    <definedName name="x1ping">#REF!</definedName>
    <definedName name="x1pint">#REF!</definedName>
    <definedName name="Xa">#REF!</definedName>
    <definedName name="Xadas" hidden="1">#REF!</definedName>
    <definedName name="XB_80">#REF!</definedName>
    <definedName name="XCCT">0.5</definedName>
    <definedName name="XCV">#REF!</definedName>
    <definedName name="xdfgsg" localSheetId="0" hidden="1">{"Profit",#N/A,FALSE,"Cisco7000a";"Capital",#N/A,FALSE,"Cisco7000a"}</definedName>
    <definedName name="xdfgsg" localSheetId="1" hidden="1">{"Profit",#N/A,FALSE,"Cisco7000a";"Capital",#N/A,FALSE,"Cisco7000a"}</definedName>
    <definedName name="xdfgsg" localSheetId="12" hidden="1">{"Profit",#N/A,FALSE,"Cisco7000a";"Capital",#N/A,FALSE,"Cisco7000a"}</definedName>
    <definedName name="xdfgsg" hidden="1">{"Profit",#N/A,FALSE,"Cisco7000a";"Capital",#N/A,FALSE,"Cisco7000a"}</definedName>
    <definedName name="xebdit">#REF!</definedName>
    <definedName name="xebit">#REF!</definedName>
    <definedName name="xfco">#REF!</definedName>
    <definedName name="xfco3p">#REF!</definedName>
    <definedName name="xfcotnc">#REF!</definedName>
    <definedName name="xfcotvl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3p">#REF!</definedName>
    <definedName name="xigvl3p">#REF!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3p">#REF!</definedName>
    <definedName name="xint1p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3p">#REF!</definedName>
    <definedName name="xitvl3p">#REF!</definedName>
    <definedName name="xkeogjana" hidden="1">{"Reader",#N/A,FALSE,"Summary";"Reader",#N/A,FALSE,"Buildup";"Reader",#N/A,FALSE,"Financials";"Reader",#N/A,FALSE,"Debt &amp; Other"}</definedName>
    <definedName name="xl">#REF!</definedName>
    <definedName name="xlc">#REF!</definedName>
    <definedName name="xlk">#REF!</definedName>
    <definedName name="xls" hidden="1">{"F3 detail",#N/A,FALSE,"F1";"F3 Presentation",#N/A,FALSE,"F3 "}</definedName>
    <definedName name="xmcax">#REF!</definedName>
    <definedName name="xn">#REF!</definedName>
    <definedName name="Xuong">#REF!</definedName>
    <definedName name="xx" localSheetId="12" hidden="1">#REF!</definedName>
    <definedName name="xx" hidden="1">#REF!</definedName>
    <definedName name="xxx">#N/A</definedName>
    <definedName name="xxxx">#REF!</definedName>
    <definedName name="xxxxx" hidden="1">{"HK PR",#N/A,FALSE,"HK";"SUMMARY",#N/A,FALSE,"PAYROLL";"SUMMARY",#N/A,FALSE,"PAYROLL";"HK PR",#N/A,FALSE,"HK"}</definedName>
    <definedName name="y">#REF!</definedName>
    <definedName name="year">#REF!</definedName>
    <definedName name="ytdmat">#REF!</definedName>
    <definedName name="yu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Y">#REF!</definedName>
    <definedName name="yyyy">#REF!</definedName>
    <definedName name="z" localSheetId="0" hidden="1">{"'ตัวอย่าง'!$A$1:$O$21"}</definedName>
    <definedName name="z" localSheetId="1" hidden="1">{"'ตัวอย่าง'!$A$1:$O$21"}</definedName>
    <definedName name="z" localSheetId="12" hidden="1">{"'ตัวอย่าง'!$A$1:$O$21"}</definedName>
    <definedName name="z" hidden="1">{"'ตัวอย่าง'!$A$1:$O$21"}</definedName>
    <definedName name="Z_2AD71782_13C6_11D6_A210_0000E8DA5A4F_.wvu.FilterData" hidden="1">#REF!</definedName>
    <definedName name="Z_344D8229_C927_11D5_A210_0000E8DA5A4F_.wvu.FilterData" hidden="1">#REF!</definedName>
    <definedName name="Z_3507F3CB_00E6_11D6_A210_0000E8DA5A4F_.wvu.Cols" hidden="1">#REF!</definedName>
    <definedName name="Z_351C250E_CF83_11D5_A210_0000E8DA5A4F_.wvu.FilterData" hidden="1">#REF!</definedName>
    <definedName name="Z_446B9FEB_D1FE_11D5_A210_0000E8DA5A4F_.wvu.FilterData" hidden="1">#REF!</definedName>
    <definedName name="Z_5B0390EB_D420_11D5_A210_0000E8DA5A4F_.wvu.FilterData" hidden="1">#REF!</definedName>
    <definedName name="Z_5B0390EE_D420_11D5_A210_0000E8DA5A4F_.wvu.FilterData" hidden="1">#REF!</definedName>
    <definedName name="Z_5B0390F4_D420_11D5_A210_0000E8DA5A4F_.wvu.FilterData" hidden="1">#REF!</definedName>
    <definedName name="Z_5BF7A5D4_C926_11D5_AFB4_0000E8DA5A50_.wvu.FilterData" hidden="1">#REF!</definedName>
    <definedName name="Z_674301AC_C86E_11D5_A210_0000E8DA5A4F_.wvu.FilterData" hidden="1">#REF!</definedName>
    <definedName name="Z_674301B0_C86E_11D5_A210_0000E8DA5A4F_.wvu.FilterData" hidden="1">#REF!</definedName>
    <definedName name="Z_674301B5_C86E_11D5_A210_0000E8DA5A4F_.wvu.FilterData" hidden="1">#REF!</definedName>
    <definedName name="Z_674301B7_C86E_11D5_A210_0000E8DA5A4F_.wvu.FilterData" hidden="1">#REF!</definedName>
    <definedName name="Z_69241FD2_0E61_11D6_BC55_0000E8DD881D_.wvu.FilterData" hidden="1">#REF!</definedName>
    <definedName name="Z_6F27534C_00E4_11D6_BC55_0000E8DD881D_.wvu.FilterData" hidden="1">#REF!</definedName>
    <definedName name="Z_73AB618A_D291_11D5_9D56_000021CF477C_.wvu.FilterData" hidden="1">#REF!</definedName>
    <definedName name="Z_75DB6D8D_EA22_11D5_A210_0000E8DA5A4F_.wvu.FilterData" hidden="1">#REF!</definedName>
    <definedName name="Z_86ABA799_0F13_11D6_9259_0040953083C3_.wvu.FilterData" hidden="1">#REF!</definedName>
    <definedName name="Z_86ABA79C_0F13_11D6_9259_0040953083C3_.wvu.FilterData" hidden="1">#REF!</definedName>
    <definedName name="Z_DA6D18CB_CF6F_11D5_BC57_0000E8DD881D_.wvu.FilterData" hidden="1">#REF!</definedName>
    <definedName name="Z_DA6D18CE_CF6F_11D5_BC57_0000E8DD881D_.wvu.FilterData" hidden="1">#REF!</definedName>
    <definedName name="Z_ECD86340_00F5_11D6_9D56_000021CF477C_.wvu.Cols" hidden="1">#REF!</definedName>
    <definedName name="Z_F4AAFAEB_D28F_11D5_A210_0000E8DA5A4F_.wvu.FilterData" hidden="1">#REF!</definedName>
    <definedName name="Z_F4AAFAED_D28F_11D5_A210_0000E8DA5A4F_.wvu.FilterData" hidden="1">#REF!</definedName>
    <definedName name="ZAEHLER">#REF!</definedName>
    <definedName name="ZÄHLER">#REF!</definedName>
    <definedName name="ZEILE1">#REF!</definedName>
    <definedName name="ZEILE10">#REF!</definedName>
    <definedName name="ZEILE1010">#REF!</definedName>
    <definedName name="ZEILE11">#REF!</definedName>
    <definedName name="ZEILE12">#REF!</definedName>
    <definedName name="ZEILE13">#REF!</definedName>
    <definedName name="ZEILE14">#REF!</definedName>
    <definedName name="ZEILE15">#REF!</definedName>
    <definedName name="ZEILE16">#REF!</definedName>
    <definedName name="ZEILE17">#REF!</definedName>
    <definedName name="ZEILE18">#REF!</definedName>
    <definedName name="ZEILE19">#REF!</definedName>
    <definedName name="ZEILE2">#REF!</definedName>
    <definedName name="ZEILE20">#REF!</definedName>
    <definedName name="ZEILE21">#REF!</definedName>
    <definedName name="ZEILE22">#REF!</definedName>
    <definedName name="ZEILE23">#REF!</definedName>
    <definedName name="ZEILE24">#REF!</definedName>
    <definedName name="ZEILE25">#REF!</definedName>
    <definedName name="ZEILE26">#REF!</definedName>
    <definedName name="ZEILE27">#REF!</definedName>
    <definedName name="ZEILE28">#REF!</definedName>
    <definedName name="ZEILE29">#REF!</definedName>
    <definedName name="ZEILE3">#REF!</definedName>
    <definedName name="ZEILE30">#REF!</definedName>
    <definedName name="ZEILE31">#REF!</definedName>
    <definedName name="ZEILE32">#REF!</definedName>
    <definedName name="ZEILE33">#REF!</definedName>
    <definedName name="ZEILE34">#REF!</definedName>
    <definedName name="ZEILE35">#REF!</definedName>
    <definedName name="ZEILE36">#REF!</definedName>
    <definedName name="ZEILE37">#REF!</definedName>
    <definedName name="ZEILE38">#REF!</definedName>
    <definedName name="ZEILE39">#REF!</definedName>
    <definedName name="ZEILE4">#REF!</definedName>
    <definedName name="ZEILE40">#REF!</definedName>
    <definedName name="ZEILE41">#REF!</definedName>
    <definedName name="ZEILE42">#REF!</definedName>
    <definedName name="ZEILE43">#REF!</definedName>
    <definedName name="ZEILE44">#REF!</definedName>
    <definedName name="ZEILE45">#REF!</definedName>
    <definedName name="ZEILE46">#REF!</definedName>
    <definedName name="ZEILE47">#REF!</definedName>
    <definedName name="ZEILE48">#REF!</definedName>
    <definedName name="ZEILE49">#REF!</definedName>
    <definedName name="ZEILE5">#REF!</definedName>
    <definedName name="ZEILE50">#REF!</definedName>
    <definedName name="ZEILE51">#REF!</definedName>
    <definedName name="ZEILE52">#REF!</definedName>
    <definedName name="ZEILE53">#REF!</definedName>
    <definedName name="ZEILE54">#REF!</definedName>
    <definedName name="ZEILE55">#REF!</definedName>
    <definedName name="ZEILE56">#REF!</definedName>
    <definedName name="ZEILE57">#REF!</definedName>
    <definedName name="ZEILE58">#REF!</definedName>
    <definedName name="ZEILE59">#REF!</definedName>
    <definedName name="ZEILE6">#REF!</definedName>
    <definedName name="ZEILE60">#REF!</definedName>
    <definedName name="ZEILE61">#REF!</definedName>
    <definedName name="ZEILE62">#REF!</definedName>
    <definedName name="ZEILE63">#REF!</definedName>
    <definedName name="ZEILE64">#REF!</definedName>
    <definedName name="ZEILE65">#REF!</definedName>
    <definedName name="ZEILE66">#REF!</definedName>
    <definedName name="ZEILE67">#REF!</definedName>
    <definedName name="ZEILE68">#REF!</definedName>
    <definedName name="ZEILE69">#REF!</definedName>
    <definedName name="ZEILE7">#REF!</definedName>
    <definedName name="ZEILE70">#REF!</definedName>
    <definedName name="ZEILE71">#REF!</definedName>
    <definedName name="ZEILE72">#REF!</definedName>
    <definedName name="ZEILE73">#REF!</definedName>
    <definedName name="ZEILE74">#REF!</definedName>
    <definedName name="ZEILE75">#REF!</definedName>
    <definedName name="ZEILE76">#REF!</definedName>
    <definedName name="ZEILE77">#REF!</definedName>
    <definedName name="ZEILE78">#REF!</definedName>
    <definedName name="ZEILE79">#REF!</definedName>
    <definedName name="ZEILE8">#REF!</definedName>
    <definedName name="ZEILE80">#REF!</definedName>
    <definedName name="ZEILE81">#REF!</definedName>
    <definedName name="ZEILE82">#REF!</definedName>
    <definedName name="ZEILE83">#REF!</definedName>
    <definedName name="ZEILE84">#REF!</definedName>
    <definedName name="ZEILE85">#REF!</definedName>
    <definedName name="ZEILE86">#REF!</definedName>
    <definedName name="ZEILE87">#REF!</definedName>
    <definedName name="ZEILE88">#REF!</definedName>
    <definedName name="ZEILE89">#REF!</definedName>
    <definedName name="ZEILE9">#REF!</definedName>
    <definedName name="ZEILE90">#REF!</definedName>
    <definedName name="ZEILE91">#REF!</definedName>
    <definedName name="ZEILE92">#REF!</definedName>
    <definedName name="ZEILE93">#REF!</definedName>
    <definedName name="ZEILE94">#REF!</definedName>
    <definedName name="ZEILE95">#REF!</definedName>
    <definedName name="ZEILE96">#REF!</definedName>
    <definedName name="ZEILE97">#REF!</definedName>
    <definedName name="ZEILE98">#REF!</definedName>
    <definedName name="ZEILE99">#REF!</definedName>
    <definedName name="ZEILEN_EINGEBEN">#REF!</definedName>
    <definedName name="ZEILEN_LEEREN">#REF!</definedName>
    <definedName name="ZEILEN_VA">#REF!</definedName>
    <definedName name="ZEILEN_VERBERG">#REF!</definedName>
    <definedName name="ZELLE1">#REF!</definedName>
    <definedName name="ZELLE10">#REF!</definedName>
    <definedName name="ZELLE11">#REF!</definedName>
    <definedName name="ZELLE12">#REF!</definedName>
    <definedName name="ZELLE13">#REF!</definedName>
    <definedName name="ZELLE14">#REF!</definedName>
    <definedName name="ZELLE15">#REF!</definedName>
    <definedName name="ZELLE16">#REF!</definedName>
    <definedName name="ZELLE17">#REF!</definedName>
    <definedName name="ZELLE18">#REF!</definedName>
    <definedName name="ZELLE19">#REF!</definedName>
    <definedName name="ZELLE2">#REF!</definedName>
    <definedName name="ZELLE20">#REF!</definedName>
    <definedName name="ZELLE21">#REF!</definedName>
    <definedName name="ZELLE22">#REF!</definedName>
    <definedName name="ZELLE23">#REF!</definedName>
    <definedName name="ZELLE24">#REF!</definedName>
    <definedName name="ZELLE25">#REF!</definedName>
    <definedName name="ZELLE26">#REF!</definedName>
    <definedName name="ZELLE27">#REF!</definedName>
    <definedName name="ZELLE28">#REF!</definedName>
    <definedName name="ZELLE29">#REF!</definedName>
    <definedName name="ZELLE3">#REF!</definedName>
    <definedName name="ZELLE30">#REF!</definedName>
    <definedName name="ZELLE31">#REF!</definedName>
    <definedName name="ZELLE32">#REF!</definedName>
    <definedName name="ZELLE33">#REF!</definedName>
    <definedName name="ZELLE34">#REF!</definedName>
    <definedName name="ZELLE35">#REF!</definedName>
    <definedName name="ZELLE36">#REF!</definedName>
    <definedName name="ZELLE37">#REF!</definedName>
    <definedName name="ZELLE38">#REF!</definedName>
    <definedName name="ZELLE39">#REF!</definedName>
    <definedName name="ZELLE4">#REF!</definedName>
    <definedName name="ZELLE40">#REF!</definedName>
    <definedName name="ZELLE5">#REF!</definedName>
    <definedName name="ZELLE6">#REF!</definedName>
    <definedName name="ZELLE7">#REF!</definedName>
    <definedName name="ZELLE8">#REF!</definedName>
    <definedName name="ZELLE9">#REF!</definedName>
    <definedName name="Zone_carat">#REF!,#REF!,#REF!,#REF!</definedName>
    <definedName name="ZONE_DE_SAISIE">#REF!</definedName>
    <definedName name="zone_resultat">#REF!</definedName>
    <definedName name="zone_source">#REF!</definedName>
    <definedName name="ZYX">#REF!</definedName>
    <definedName name="zz" localSheetId="0" hidden="1">{"cashflow",#N/A,FALSE,"CASHFLOW "}</definedName>
    <definedName name="zz" localSheetId="1" hidden="1">{"cashflow",#N/A,FALSE,"CASHFLOW "}</definedName>
    <definedName name="zz" localSheetId="12" hidden="1">{"cashflow",#N/A,FALSE,"CASHFLOW "}</definedName>
    <definedName name="zz" hidden="1">{"cashflow",#N/A,FALSE,"CASHFLOW "}</definedName>
    <definedName name="zzz" localSheetId="0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zzz" localSheetId="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zzz" localSheetId="12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zzz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เม.ย" localSheetId="0" hidden="1">{"'ตัวอย่าง'!$A$1:$O$21"}</definedName>
    <definedName name="เม.ย" localSheetId="1" hidden="1">{"'ตัวอย่าง'!$A$1:$O$21"}</definedName>
    <definedName name="เม.ย" localSheetId="12" hidden="1">{"'ตัวอย่าง'!$A$1:$O$21"}</definedName>
    <definedName name="เม.ย" hidden="1">{"'ตัวอย่าง'!$A$1:$O$21"}</definedName>
    <definedName name="เมษายน" localSheetId="0" hidden="1">{"'ตัวอย่าง'!$A$1:$O$21"}</definedName>
    <definedName name="เมษายน" localSheetId="1" hidden="1">{"'ตัวอย่าง'!$A$1:$O$21"}</definedName>
    <definedName name="เมษายน" localSheetId="12" hidden="1">{"'ตัวอย่าง'!$A$1:$O$21"}</definedName>
    <definedName name="เมษายน" hidden="1">{"'ตัวอย่าง'!$A$1:$O$21"}</definedName>
    <definedName name="เมษายน๑" localSheetId="0" hidden="1">{"'ตัวอย่าง'!$A$1:$O$21"}</definedName>
    <definedName name="เมษายน๑" localSheetId="1" hidden="1">{"'ตัวอย่าง'!$A$1:$O$21"}</definedName>
    <definedName name="เมษายน๑" localSheetId="12" hidden="1">{"'ตัวอย่าง'!$A$1:$O$21"}</definedName>
    <definedName name="เมษายน๑" hidden="1">{"'ตัวอย่าง'!$A$1:$O$21"}</definedName>
    <definedName name="ก" localSheetId="0" hidden="1">{"index",#N/A,FALSE,"INDEX"}</definedName>
    <definedName name="ก" localSheetId="1" hidden="1">{"index",#N/A,FALSE,"INDEX"}</definedName>
    <definedName name="ก" localSheetId="12" hidden="1">{"index",#N/A,FALSE,"INDEX"}</definedName>
    <definedName name="ก" hidden="1">{"index",#N/A,FALSE,"INDEX"}</definedName>
    <definedName name="กกกกกก" localSheetId="0" hidden="1">{"PRINT_EST",#N/A,FALSE,"ESTMON"}</definedName>
    <definedName name="กกกกกก" localSheetId="1" hidden="1">{"PRINT_EST",#N/A,FALSE,"ESTMON"}</definedName>
    <definedName name="กกกกกก" localSheetId="12" hidden="1">{"PRINT_EST",#N/A,FALSE,"ESTMON"}</definedName>
    <definedName name="กกกกกก" hidden="1">{"PRINT_EST",#N/A,FALSE,"ESTMON"}</definedName>
    <definedName name="กดฟหกด" localSheetId="0" hidden="1">{"'ตัวอย่าง'!$A$1:$O$21"}</definedName>
    <definedName name="กดฟหกด" localSheetId="1" hidden="1">{"'ตัวอย่าง'!$A$1:$O$21"}</definedName>
    <definedName name="กดฟหกด" localSheetId="12" hidden="1">{"'ตัวอย่าง'!$A$1:$O$21"}</definedName>
    <definedName name="กดฟหกด" hidden="1">{"'ตัวอย่าง'!$A$1:$O$21"}</definedName>
    <definedName name="ชัยเจริญมารีน" localSheetId="0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ชัยเจริญมารีน" localSheetId="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ชัยเจริญมารีน" localSheetId="12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ชัยเจริญมารีน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ฏฏฏ" localSheetId="0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ฏฏฏ" localSheetId="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ฏฏฏ" localSheetId="12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ฏฏฏ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ด" localSheetId="0" hidden="1">{"'ตัวอย่าง'!$A$1:$O$21"}</definedName>
    <definedName name="ด" localSheetId="1" hidden="1">{"'ตัวอย่าง'!$A$1:$O$21"}</definedName>
    <definedName name="ด" localSheetId="12" hidden="1">{"'ตัวอย่าง'!$A$1:$O$21"}</definedName>
    <definedName name="ด" hidden="1">{"'ตัวอย่าง'!$A$1:$O$21"}</definedName>
    <definedName name="ดา" localSheetId="0" hidden="1">{"'ตัวอย่าง'!$A$1:$O$21"}</definedName>
    <definedName name="ดา" localSheetId="1" hidden="1">{"'ตัวอย่าง'!$A$1:$O$21"}</definedName>
    <definedName name="ดา" localSheetId="12" hidden="1">{"'ตัวอย่าง'!$A$1:$O$21"}</definedName>
    <definedName name="ดา" hidden="1">{"'ตัวอย่าง'!$A$1:$O$21"}</definedName>
    <definedName name="ดารา" localSheetId="0" hidden="1">{"'ตัวอย่าง'!$A$1:$O$21"}</definedName>
    <definedName name="ดารา" localSheetId="1" hidden="1">{"'ตัวอย่าง'!$A$1:$O$21"}</definedName>
    <definedName name="ดารา" localSheetId="12" hidden="1">{"'ตัวอย่าง'!$A$1:$O$21"}</definedName>
    <definedName name="ดารา" hidden="1">{"'ตัวอย่าง'!$A$1:$O$21"}</definedName>
    <definedName name="ปั๊มดูดน้ำมันเก่าเข้า" localSheetId="0" hidden="1">{"'ตัวอย่าง'!$A$1:$O$21"}</definedName>
    <definedName name="ปั๊มดูดน้ำมันเก่าเข้า" localSheetId="1" hidden="1">{"'ตัวอย่าง'!$A$1:$O$21"}</definedName>
    <definedName name="ปั๊มดูดน้ำมันเก่าเข้า" localSheetId="12" hidden="1">{"'ตัวอย่าง'!$A$1:$O$21"}</definedName>
    <definedName name="ปั๊มดูดน้ำมันเก่าเข้า" hidden="1">{"'ตัวอย่าง'!$A$1:$O$21"}</definedName>
    <definedName name="ปั๊มน้ำท้าย" localSheetId="0" hidden="1">{"'ตัวอย่าง'!$A$1:$O$21"}</definedName>
    <definedName name="ปั๊มน้ำท้าย" localSheetId="1" hidden="1">{"'ตัวอย่าง'!$A$1:$O$21"}</definedName>
    <definedName name="ปั๊มน้ำท้าย" localSheetId="12" hidden="1">{"'ตัวอย่าง'!$A$1:$O$21"}</definedName>
    <definedName name="ปั๊มน้ำท้าย" hidden="1">{"'ตัวอย่าง'!$A$1:$O$21"}</definedName>
    <definedName name="ปืน" localSheetId="0" hidden="1">{"'ตัวอย่าง'!$A$1:$O$21"}</definedName>
    <definedName name="ปืน" localSheetId="1" hidden="1">{"'ตัวอย่าง'!$A$1:$O$21"}</definedName>
    <definedName name="ปืน" localSheetId="12" hidden="1">{"'ตัวอย่าง'!$A$1:$O$21"}</definedName>
    <definedName name="ปืน" hidden="1">{"'ตัวอย่าง'!$A$1:$O$21"}</definedName>
    <definedName name="พ" localSheetId="0" hidden="1">{"'ตัวอย่าง'!$A$1:$O$21"}</definedName>
    <definedName name="พ" localSheetId="1" hidden="1">{"'ตัวอย่าง'!$A$1:$O$21"}</definedName>
    <definedName name="พ" localSheetId="12" hidden="1">{"'ตัวอย่าง'!$A$1:$O$21"}</definedName>
    <definedName name="พ" hidden="1">{"'ตัวอย่าง'!$A$1:$O$21"}</definedName>
    <definedName name="พ.ค." localSheetId="0" hidden="1">{"'ตัวอย่าง'!$A$1:$O$21"}</definedName>
    <definedName name="พ.ค." localSheetId="1" hidden="1">{"'ตัวอย่าง'!$A$1:$O$21"}</definedName>
    <definedName name="พ.ค." localSheetId="12" hidden="1">{"'ตัวอย่าง'!$A$1:$O$21"}</definedName>
    <definedName name="พ.ค." hidden="1">{"'ตัวอย่าง'!$A$1:$O$21"}</definedName>
    <definedName name="พด" localSheetId="0" hidden="1">{"'ตัวอย่าง'!$A$1:$O$21"}</definedName>
    <definedName name="พด" localSheetId="1" hidden="1">{"'ตัวอย่าง'!$A$1:$O$21"}</definedName>
    <definedName name="พด" localSheetId="12" hidden="1">{"'ตัวอย่าง'!$A$1:$O$21"}</definedName>
    <definedName name="พด" hidden="1">{"'ตัวอย่าง'!$A$1:$O$21"}</definedName>
    <definedName name="พฤษภาคม" localSheetId="0" hidden="1">{"'ตัวอย่าง'!$A$1:$O$21"}</definedName>
    <definedName name="พฤษภาคม" localSheetId="1" hidden="1">{"'ตัวอย่าง'!$A$1:$O$21"}</definedName>
    <definedName name="พฤษภาคม" localSheetId="12" hidden="1">{"'ตัวอย่าง'!$A$1:$O$21"}</definedName>
    <definedName name="พฤษภาคม" hidden="1">{"'ตัวอย่าง'!$A$1:$O$21"}</definedName>
    <definedName name="ฟ" localSheetId="0" hidden="1">{"hilight2",#N/A,FALSE,"HILIGHT2"}</definedName>
    <definedName name="ฟ" localSheetId="1" hidden="1">{"hilight2",#N/A,FALSE,"HILIGHT2"}</definedName>
    <definedName name="ฟ" localSheetId="12" hidden="1">{"hilight2",#N/A,FALSE,"HILIGHT2"}</definedName>
    <definedName name="ฟ" hidden="1">{"hilight2",#N/A,FALSE,"HILIGHT2"}</definedName>
    <definedName name="ฟหด" localSheetId="0" hidden="1">{"'ตัวอย่าง'!$A$1:$O$21"}</definedName>
    <definedName name="ฟหด" localSheetId="1" hidden="1">{"'ตัวอย่าง'!$A$1:$O$21"}</definedName>
    <definedName name="ฟหด" localSheetId="12" hidden="1">{"'ตัวอย่าง'!$A$1:$O$21"}</definedName>
    <definedName name="ฟหด" hidden="1">{"'ตัวอย่าง'!$A$1:$O$21"}</definedName>
    <definedName name="ฟำ" localSheetId="0" hidden="1">{"'ตัวอย่าง'!$A$1:$O$21"}</definedName>
    <definedName name="ฟำ" localSheetId="1" hidden="1">{"'ตัวอย่าง'!$A$1:$O$21"}</definedName>
    <definedName name="ฟำ" localSheetId="12" hidden="1">{"'ตัวอย่าง'!$A$1:$O$21"}</definedName>
    <definedName name="ฟำ" hidden="1">{"'ตัวอย่าง'!$A$1:$O$21"}</definedName>
    <definedName name="ฟำดฟำ" localSheetId="0" hidden="1">{"'ตัวอย่าง'!$A$1:$O$21"}</definedName>
    <definedName name="ฟำดฟำ" localSheetId="1" hidden="1">{"'ตัวอย่าง'!$A$1:$O$21"}</definedName>
    <definedName name="ฟำดฟำ" localSheetId="12" hidden="1">{"'ตัวอย่าง'!$A$1:$O$21"}</definedName>
    <definedName name="ฟำดฟำ" hidden="1">{"'ตัวอย่าง'!$A$1:$O$21"}</definedName>
    <definedName name="ระบบโฟม" localSheetId="0" hidden="1">{"'ตัวอย่าง'!$A$1:$O$21"}</definedName>
    <definedName name="ระบบโฟม" localSheetId="1" hidden="1">{"'ตัวอย่าง'!$A$1:$O$21"}</definedName>
    <definedName name="ระบบโฟม" localSheetId="12" hidden="1">{"'ตัวอย่าง'!$A$1:$O$21"}</definedName>
    <definedName name="ระบบโฟม" hidden="1">{"'ตัวอย่าง'!$A$1:$O$21"}</definedName>
    <definedName name="ศูนย์พัฒนา" localSheetId="0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ศูนย์พัฒนา" localSheetId="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ศูนย์พัฒนา" localSheetId="12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ศูนย์พัฒนา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ห" localSheetId="0" hidden="1">{"'ตัวอย่าง'!$A$1:$O$21"}</definedName>
    <definedName name="ห" localSheetId="1" hidden="1">{"'ตัวอย่าง'!$A$1:$O$21"}</definedName>
    <definedName name="ห" localSheetId="12" hidden="1">{"'ตัวอย่าง'!$A$1:$O$21"}</definedName>
    <definedName name="ห" hidden="1">{"'ตัวอย่าง'!$A$1:$O$21"}</definedName>
    <definedName name="가격">#REF!</definedName>
    <definedName name="가람상사">#REF!</definedName>
    <definedName name="근속수당">#REF!</definedName>
    <definedName name="급여">#REF!</definedName>
    <definedName name="기본급">#REF!</definedName>
    <definedName name="기수천안">#REF!</definedName>
    <definedName name="끝">#REF!</definedName>
    <definedName name="ㄴㄴ">#REF!</definedName>
    <definedName name="농협">#REF!</definedName>
    <definedName name="당일판매">#REF!,#REF!,#REF!,#REF!,#REF!,#REF!,#REF!,#REF!,#REF!,#REF!,#REF!</definedName>
    <definedName name="리얼">#REF!</definedName>
    <definedName name="ㅁㅁ">#REF!</definedName>
    <definedName name="목">#REF!</definedName>
    <definedName name="박지혜">#REF!</definedName>
    <definedName name="생리수당">#REF!</definedName>
    <definedName name="세율표">#REF!</definedName>
    <definedName name="세율표_01">#REF!</definedName>
    <definedName name="세율표01">#REF!</definedName>
    <definedName name="세율표0203">#REF!</definedName>
    <definedName name="시간외수당">#REF!</definedName>
    <definedName name="시급">#REF!</definedName>
    <definedName name="시장현황분석7월">#REF!</definedName>
    <definedName name="식대보조">#REF!</definedName>
    <definedName name="신업태지점">#REF!</definedName>
    <definedName name="신호봉">#REF!</definedName>
    <definedName name="ㅇ">#REF!</definedName>
    <definedName name="월급여">#REF!</definedName>
    <definedName name="월차수당">#REF!</definedName>
    <definedName name="유통">#REF!</definedName>
    <definedName name="인사">#REF!</definedName>
    <definedName name="인사자료">#REF!</definedName>
    <definedName name="인원">#REF!</definedName>
    <definedName name="인원2">#REF!</definedName>
    <definedName name="인원현황">#REF!</definedName>
    <definedName name="일보">#REF!,#REF!,#REF!,#REF!,#REF!,#REF!,#REF!,#REF!,#REF!,#REF!</definedName>
    <definedName name="일보가">#REF!,#REF!,#REF!,#REF!,#REF!,#REF!,#REF!,#REF!,#REF!,#REF!,#REF!</definedName>
    <definedName name="일보가.1">#REF!,#REF!,#REF!,#REF!,#REF!,#REF!,#REF!,#REF!,#REF!,#REF!,#REF!</definedName>
    <definedName name="일자">#REF!,#REF!,#REF!</definedName>
    <definedName name="일자가">#REF!,#REF!,#REF!,#REF!</definedName>
    <definedName name="임">#REF!</definedName>
    <definedName name="입사일">#REF!</definedName>
    <definedName name="재고수정">#REF!</definedName>
    <definedName name="전체DB">#REF!</definedName>
    <definedName name="정">#REF!,#REF!,#REF!,#REF!,#REF!,#REF!,#REF!,#REF!,#REF!,#REF!,#REF!</definedName>
    <definedName name="조정수당">#REF!</definedName>
    <definedName name="지점">#REF!</definedName>
    <definedName name="지점유통별">#REF!</definedName>
    <definedName name="직급">#REF!</definedName>
    <definedName name="직무수당">#REF!</definedName>
    <definedName name="직책수당">#REF!</definedName>
    <definedName name="진">#REF!</definedName>
    <definedName name="축협">#REF!</definedName>
    <definedName name="템플리트모듈1" localSheetId="1">BlankMacro1</definedName>
    <definedName name="템플리트모듈1" localSheetId="9">BlankMacro1</definedName>
    <definedName name="템플리트모듈1">BlankMacro1</definedName>
    <definedName name="템플리트모듈2" localSheetId="1">BlankMacro1</definedName>
    <definedName name="템플리트모듈2" localSheetId="9">BlankMacro1</definedName>
    <definedName name="템플리트모듈2">BlankMacro1</definedName>
    <definedName name="템플리트모듈3" localSheetId="1">BlankMacro1</definedName>
    <definedName name="템플리트모듈3" localSheetId="9">BlankMacro1</definedName>
    <definedName name="템플리트모듈3">BlankMacro1</definedName>
    <definedName name="템플리트모듈4" localSheetId="1">BlankMacro1</definedName>
    <definedName name="템플리트모듈4" localSheetId="9">BlankMacro1</definedName>
    <definedName name="템플리트모듈4">BlankMacro1</definedName>
    <definedName name="템플리트모듈5" localSheetId="1">BlankMacro1</definedName>
    <definedName name="템플리트모듈5" localSheetId="9">BlankMacro1</definedName>
    <definedName name="템플리트모듈5">BlankMacro1</definedName>
    <definedName name="템플리트모듈6" localSheetId="1">BlankMacro1</definedName>
    <definedName name="템플리트모듈6" localSheetId="9">BlankMacro1</definedName>
    <definedName name="템플리트모듈6">BlankMacro1</definedName>
    <definedName name="파트">#REF!</definedName>
    <definedName name="피벗4QTM포함">#REF!</definedName>
    <definedName name="피팅" localSheetId="1">BlankMacro1</definedName>
    <definedName name="피팅" localSheetId="9">BlankMacro1</definedName>
    <definedName name="피팅">BlankMacro1</definedName>
    <definedName name="효">#REF!,#REF!,#REF!,#REF!,#REF!,#REF!,#REF!,#REF!,#REF!</definedName>
    <definedName name="ㅠ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34" l="1"/>
  <c r="E13" i="34"/>
  <c r="D16" i="34"/>
  <c r="E16" i="34"/>
  <c r="D26" i="34"/>
  <c r="E26" i="34"/>
  <c r="D34" i="34"/>
  <c r="E34" i="34"/>
  <c r="AE22" i="21"/>
  <c r="AF22" i="21"/>
  <c r="AG22" i="21"/>
  <c r="AH22" i="21"/>
  <c r="AI22" i="21"/>
  <c r="AJ22" i="21"/>
  <c r="AK22" i="21"/>
  <c r="AL22" i="21"/>
  <c r="AM22" i="21"/>
  <c r="AN22" i="21"/>
  <c r="AO22" i="21"/>
  <c r="AD22" i="21"/>
  <c r="AE21" i="21"/>
  <c r="AF21" i="21"/>
  <c r="AG21" i="21"/>
  <c r="AH21" i="21"/>
  <c r="AI21" i="21"/>
  <c r="AJ21" i="21"/>
  <c r="AK21" i="21"/>
  <c r="AL21" i="21"/>
  <c r="AM21" i="21"/>
  <c r="AN21" i="21"/>
  <c r="AO21" i="21"/>
  <c r="AD21" i="21"/>
  <c r="AU11" i="2" l="1"/>
  <c r="D78" i="33" l="1"/>
  <c r="D79" i="33"/>
  <c r="D80" i="33"/>
  <c r="D81" i="33"/>
  <c r="D82" i="33" l="1"/>
  <c r="G1" i="33" l="1"/>
  <c r="D1" i="33"/>
  <c r="CB10" i="26"/>
  <c r="CB11" i="26"/>
  <c r="CB12" i="26"/>
  <c r="CB13" i="26"/>
  <c r="CB14" i="26"/>
  <c r="CB15" i="26"/>
  <c r="CB16" i="26"/>
  <c r="CB17" i="26"/>
  <c r="CB18" i="26"/>
  <c r="CB19" i="26"/>
  <c r="CB20" i="26"/>
  <c r="CB21" i="26"/>
  <c r="CB22" i="26"/>
  <c r="CB23" i="26"/>
  <c r="CB24" i="26"/>
  <c r="CB25" i="26"/>
  <c r="CB26" i="26"/>
  <c r="CB27" i="26"/>
  <c r="CB28" i="26"/>
  <c r="CB29" i="26"/>
  <c r="CB30" i="26"/>
  <c r="CB31" i="26"/>
  <c r="CB32" i="26"/>
  <c r="CB33" i="26"/>
  <c r="CB34" i="26"/>
  <c r="CB35" i="26"/>
  <c r="CB36" i="26"/>
  <c r="CB37" i="26"/>
  <c r="CB38" i="26"/>
  <c r="CB39" i="26"/>
  <c r="CB40" i="26"/>
  <c r="CB41" i="26"/>
  <c r="CB42" i="26"/>
  <c r="CB43" i="26"/>
  <c r="CB44" i="26"/>
  <c r="CB45" i="26"/>
  <c r="CB46" i="26"/>
  <c r="CB47" i="26"/>
  <c r="CB48" i="26"/>
  <c r="CB49" i="26"/>
  <c r="CB50" i="26"/>
  <c r="CB51" i="26"/>
  <c r="CB52" i="26"/>
  <c r="CB53" i="26"/>
  <c r="CB54" i="26"/>
  <c r="CB55" i="26"/>
  <c r="CB56" i="26"/>
  <c r="CB57" i="26"/>
  <c r="CB58" i="26"/>
  <c r="CB59" i="26"/>
  <c r="CB60" i="26"/>
  <c r="CB61" i="26"/>
  <c r="CB62" i="26"/>
  <c r="CB63" i="26"/>
  <c r="CB64" i="26"/>
  <c r="CB65" i="26"/>
  <c r="CB66" i="26"/>
  <c r="CB67" i="26"/>
  <c r="CB68" i="26"/>
  <c r="CB69" i="26"/>
  <c r="CB70" i="26"/>
  <c r="CB71" i="26"/>
  <c r="CB72" i="26"/>
  <c r="CB73" i="26"/>
  <c r="CB74" i="26"/>
  <c r="CB75" i="26"/>
  <c r="CB76" i="26"/>
  <c r="CB77" i="26"/>
  <c r="CB78" i="26"/>
  <c r="CB79" i="26"/>
  <c r="CB80" i="26"/>
  <c r="CB81" i="26"/>
  <c r="CB82" i="26"/>
  <c r="CB83" i="26"/>
  <c r="CB84" i="26"/>
  <c r="CB85" i="26"/>
  <c r="CB86" i="26"/>
  <c r="CB87" i="26"/>
  <c r="CB88" i="26"/>
  <c r="CB89" i="26"/>
  <c r="CB90" i="26"/>
  <c r="CB91" i="26"/>
  <c r="CB92" i="26"/>
  <c r="CB93" i="26"/>
  <c r="CB94" i="26"/>
  <c r="CB95" i="26"/>
  <c r="CB96" i="26"/>
  <c r="CB97" i="26"/>
  <c r="CB98" i="26"/>
  <c r="CB99" i="26"/>
  <c r="CB100" i="26"/>
  <c r="CB101" i="26"/>
  <c r="CB102" i="26"/>
  <c r="CB103" i="26"/>
  <c r="CB104" i="26"/>
  <c r="CB105" i="26"/>
  <c r="CB106" i="26"/>
  <c r="CB107" i="26"/>
  <c r="CB108" i="26"/>
  <c r="CB109" i="26"/>
  <c r="CB110" i="26"/>
  <c r="CB111" i="26"/>
  <c r="CB112" i="26"/>
  <c r="CB113" i="26"/>
  <c r="CB114" i="26"/>
  <c r="CB115" i="26"/>
  <c r="CB116" i="26"/>
  <c r="CB117" i="26"/>
  <c r="CB118" i="26"/>
  <c r="CB119" i="26"/>
  <c r="CB120" i="26"/>
  <c r="CB121" i="26"/>
  <c r="CB122" i="26"/>
  <c r="CB123" i="26"/>
  <c r="CB124" i="26"/>
  <c r="CB125" i="26"/>
  <c r="CB126" i="26"/>
  <c r="CB127" i="26"/>
  <c r="CB128" i="26"/>
  <c r="CB129" i="26"/>
  <c r="CB130" i="26"/>
  <c r="CB131" i="26"/>
  <c r="CB132" i="26"/>
  <c r="CB133" i="26"/>
  <c r="CB134" i="26"/>
  <c r="CB135" i="26"/>
  <c r="CB136" i="26"/>
  <c r="CB137" i="26"/>
  <c r="CB138" i="26"/>
  <c r="CB139" i="26"/>
  <c r="CB140" i="26"/>
  <c r="CB141" i="26"/>
  <c r="CB142" i="26"/>
  <c r="CB143" i="26"/>
  <c r="CB144" i="26"/>
  <c r="CB145" i="26"/>
  <c r="CB146" i="26"/>
  <c r="CB147" i="26"/>
  <c r="CB148" i="26"/>
  <c r="CB149" i="26"/>
  <c r="CB150" i="26"/>
  <c r="CB151" i="26"/>
  <c r="CB152" i="26"/>
  <c r="CB153" i="26"/>
  <c r="CB154" i="26"/>
  <c r="CB155" i="26"/>
  <c r="CB156" i="26"/>
  <c r="CB157" i="26"/>
  <c r="CB158" i="26"/>
  <c r="CB159" i="26"/>
  <c r="CB160" i="26"/>
  <c r="CB161" i="26"/>
  <c r="CB162" i="26"/>
  <c r="CB163" i="26"/>
  <c r="CB164" i="26"/>
  <c r="CB165" i="26"/>
  <c r="CB166" i="26"/>
  <c r="CB167" i="26"/>
  <c r="CB168" i="26"/>
  <c r="CB169" i="26"/>
  <c r="CB170" i="26"/>
  <c r="CB171" i="26"/>
  <c r="CB172" i="26"/>
  <c r="CB173" i="26"/>
  <c r="CB174" i="26"/>
  <c r="CB175" i="26"/>
  <c r="CB176" i="26"/>
  <c r="CB177" i="26"/>
  <c r="CB178" i="26"/>
  <c r="CB179" i="26"/>
  <c r="CB180" i="26"/>
  <c r="CB181" i="26"/>
  <c r="CB182" i="26"/>
  <c r="CB183" i="26"/>
  <c r="CB184" i="26"/>
  <c r="CB185" i="26"/>
  <c r="CB186" i="26"/>
  <c r="CB9" i="26"/>
  <c r="H6" i="33"/>
  <c r="I6" i="33" s="1"/>
  <c r="H8" i="33"/>
  <c r="I8" i="33" s="1"/>
  <c r="H11" i="33"/>
  <c r="I11" i="33" s="1"/>
  <c r="H16" i="33"/>
  <c r="I16" i="33" s="1"/>
  <c r="H24" i="33"/>
  <c r="I24" i="33" s="1"/>
  <c r="H28" i="33"/>
  <c r="I28" i="33" s="1"/>
  <c r="H31" i="33"/>
  <c r="I31" i="33" s="1"/>
  <c r="H32" i="33"/>
  <c r="I32" i="33" s="1"/>
  <c r="H37" i="33"/>
  <c r="I37" i="33" s="1"/>
  <c r="H45" i="33"/>
  <c r="I45" i="33" s="1"/>
  <c r="H48" i="33"/>
  <c r="I48" i="33" s="1"/>
  <c r="H60" i="33"/>
  <c r="I60" i="33" s="1"/>
  <c r="H64" i="33"/>
  <c r="I64" i="33" s="1"/>
  <c r="H65" i="33"/>
  <c r="I65" i="33" s="1"/>
  <c r="E31" i="33"/>
  <c r="E32" i="33"/>
  <c r="E37" i="33"/>
  <c r="F37" i="33" s="1"/>
  <c r="E45" i="33"/>
  <c r="F45" i="33" s="1"/>
  <c r="E48" i="33"/>
  <c r="E60" i="33"/>
  <c r="F60" i="33" s="1"/>
  <c r="E64" i="33"/>
  <c r="E65" i="33"/>
  <c r="E6" i="33"/>
  <c r="F6" i="33" s="1"/>
  <c r="E8" i="33"/>
  <c r="F8" i="33" s="1"/>
  <c r="E11" i="33"/>
  <c r="F11" i="33" s="1"/>
  <c r="E16" i="33"/>
  <c r="F16" i="33" s="1"/>
  <c r="E24" i="33"/>
  <c r="F24" i="33" s="1"/>
  <c r="E28" i="33"/>
  <c r="F28" i="33" s="1"/>
  <c r="F65" i="33" l="1"/>
  <c r="F32" i="33"/>
  <c r="F31" i="33"/>
  <c r="F48" i="33"/>
  <c r="F64" i="33"/>
  <c r="Y5" i="26" l="1"/>
  <c r="R92" i="30" l="1"/>
  <c r="R73" i="30"/>
  <c r="R70" i="30"/>
  <c r="R57" i="30"/>
  <c r="R40" i="30"/>
  <c r="R29" i="30"/>
  <c r="R22" i="30"/>
  <c r="K4" i="30"/>
  <c r="K3" i="30" s="1"/>
  <c r="AA7" i="2" l="1"/>
  <c r="N7" i="2"/>
  <c r="I5" i="31"/>
  <c r="S92" i="30"/>
  <c r="Q92" i="30"/>
  <c r="P92" i="30"/>
  <c r="S73" i="30"/>
  <c r="Q73" i="30"/>
  <c r="P73" i="30"/>
  <c r="S70" i="30"/>
  <c r="Q70" i="30"/>
  <c r="P70" i="30"/>
  <c r="S57" i="30"/>
  <c r="Q57" i="30"/>
  <c r="P57" i="30"/>
  <c r="S40" i="30"/>
  <c r="Q40" i="30"/>
  <c r="P40" i="30"/>
  <c r="S29" i="30"/>
  <c r="Q29" i="30"/>
  <c r="P29" i="30"/>
  <c r="S22" i="30"/>
  <c r="Q22" i="30"/>
  <c r="P22" i="30"/>
  <c r="O93" i="30"/>
  <c r="L93" i="30"/>
  <c r="O74" i="30"/>
  <c r="L74" i="30"/>
  <c r="O71" i="30"/>
  <c r="L71" i="30"/>
  <c r="O58" i="30"/>
  <c r="L58" i="30"/>
  <c r="O41" i="30"/>
  <c r="L41" i="30"/>
  <c r="O30" i="30"/>
  <c r="L30" i="30"/>
  <c r="O23" i="30"/>
  <c r="L23" i="30"/>
  <c r="O6" i="30"/>
  <c r="L6" i="30"/>
  <c r="F94" i="30"/>
  <c r="F93" i="30" s="1"/>
  <c r="H94" i="30"/>
  <c r="R94" i="30" s="1"/>
  <c r="H9" i="30"/>
  <c r="R9" i="30" s="1"/>
  <c r="H12" i="30"/>
  <c r="R12" i="30" s="1"/>
  <c r="H14" i="30"/>
  <c r="R14" i="30" s="1"/>
  <c r="H17" i="30"/>
  <c r="R17" i="30" s="1"/>
  <c r="H18" i="30"/>
  <c r="R18" i="30" s="1"/>
  <c r="H20" i="30"/>
  <c r="R20" i="30" s="1"/>
  <c r="H24" i="30"/>
  <c r="R24" i="30" s="1"/>
  <c r="H26" i="30"/>
  <c r="R26" i="30" s="1"/>
  <c r="H39" i="30"/>
  <c r="R39" i="30" s="1"/>
  <c r="H55" i="30"/>
  <c r="R55" i="30" s="1"/>
  <c r="H61" i="30"/>
  <c r="R61" i="30" s="1"/>
  <c r="H72" i="30"/>
  <c r="R72" i="30" s="1"/>
  <c r="H75" i="30"/>
  <c r="R75" i="30" s="1"/>
  <c r="H76" i="30"/>
  <c r="R76" i="30" s="1"/>
  <c r="H77" i="30"/>
  <c r="R77" i="30" s="1"/>
  <c r="H79" i="30"/>
  <c r="R79" i="30" s="1"/>
  <c r="H80" i="30"/>
  <c r="R80" i="30" s="1"/>
  <c r="H81" i="30"/>
  <c r="R81" i="30" s="1"/>
  <c r="H82" i="30"/>
  <c r="R82" i="30" s="1"/>
  <c r="H83" i="30"/>
  <c r="R83" i="30" s="1"/>
  <c r="H84" i="30"/>
  <c r="R84" i="30" s="1"/>
  <c r="H85" i="30"/>
  <c r="R85" i="30" s="1"/>
  <c r="H86" i="30"/>
  <c r="R86" i="30" s="1"/>
  <c r="H87" i="30"/>
  <c r="R87" i="30" s="1"/>
  <c r="H89" i="30"/>
  <c r="R89" i="30" s="1"/>
  <c r="H90" i="30"/>
  <c r="R90" i="30" s="1"/>
  <c r="H91" i="30"/>
  <c r="R91" i="30" s="1"/>
  <c r="F91" i="30"/>
  <c r="P91" i="30" s="1"/>
  <c r="F90" i="30"/>
  <c r="P90" i="30" s="1"/>
  <c r="F89" i="30"/>
  <c r="P89" i="30" s="1"/>
  <c r="F87" i="30"/>
  <c r="P87" i="30" s="1"/>
  <c r="F86" i="30"/>
  <c r="P86" i="30" s="1"/>
  <c r="F85" i="30"/>
  <c r="P85" i="30" s="1"/>
  <c r="F84" i="30"/>
  <c r="P84" i="30" s="1"/>
  <c r="F83" i="30"/>
  <c r="P83" i="30" s="1"/>
  <c r="F82" i="30"/>
  <c r="P82" i="30" s="1"/>
  <c r="F81" i="30"/>
  <c r="P81" i="30" s="1"/>
  <c r="F80" i="30"/>
  <c r="P80" i="30" s="1"/>
  <c r="F79" i="30"/>
  <c r="P79" i="30" s="1"/>
  <c r="F77" i="30"/>
  <c r="P77" i="30" s="1"/>
  <c r="F76" i="30"/>
  <c r="P76" i="30" s="1"/>
  <c r="F75" i="30"/>
  <c r="P75" i="30" s="1"/>
  <c r="F72" i="30"/>
  <c r="F71" i="30" s="1"/>
  <c r="F61" i="30"/>
  <c r="P61" i="30" s="1"/>
  <c r="F55" i="30"/>
  <c r="P55" i="30" s="1"/>
  <c r="F39" i="30"/>
  <c r="P39" i="30" s="1"/>
  <c r="F26" i="30"/>
  <c r="P26" i="30" s="1"/>
  <c r="F24" i="30"/>
  <c r="P24" i="30" s="1"/>
  <c r="F20" i="30"/>
  <c r="P20" i="30" s="1"/>
  <c r="F18" i="30"/>
  <c r="P18" i="30" s="1"/>
  <c r="F17" i="30"/>
  <c r="P17" i="30" s="1"/>
  <c r="F14" i="30"/>
  <c r="P14" i="30" s="1"/>
  <c r="F12" i="30"/>
  <c r="P12" i="30" s="1"/>
  <c r="F9" i="30"/>
  <c r="P9" i="30" s="1"/>
  <c r="P93" i="30" l="1"/>
  <c r="N30" i="30"/>
  <c r="N74" i="30"/>
  <c r="N93" i="30"/>
  <c r="P71" i="30"/>
  <c r="P72" i="30"/>
  <c r="P94" i="30"/>
  <c r="N23" i="30"/>
  <c r="N41" i="30"/>
  <c r="N71" i="30"/>
  <c r="L3" i="30"/>
  <c r="M89" i="30" s="1"/>
  <c r="N58" i="30"/>
  <c r="N6" i="30"/>
  <c r="J94" i="30"/>
  <c r="J72" i="30"/>
  <c r="J90" i="30"/>
  <c r="S90" i="30" s="1"/>
  <c r="J24" i="30"/>
  <c r="S24" i="30" s="1"/>
  <c r="J76" i="30"/>
  <c r="S76" i="30" s="1"/>
  <c r="J82" i="30"/>
  <c r="S82" i="30" s="1"/>
  <c r="J14" i="30"/>
  <c r="S14" i="30" s="1"/>
  <c r="J39" i="30"/>
  <c r="S39" i="30" s="1"/>
  <c r="J55" i="30"/>
  <c r="S55" i="30" s="1"/>
  <c r="J75" i="30"/>
  <c r="S75" i="30" s="1"/>
  <c r="J89" i="30"/>
  <c r="S89" i="30" s="1"/>
  <c r="J81" i="30"/>
  <c r="S81" i="30" s="1"/>
  <c r="J26" i="30"/>
  <c r="S26" i="30" s="1"/>
  <c r="J9" i="30"/>
  <c r="S9" i="30" s="1"/>
  <c r="J91" i="30"/>
  <c r="S91" i="30" s="1"/>
  <c r="J79" i="30"/>
  <c r="S79" i="30" s="1"/>
  <c r="J12" i="30"/>
  <c r="S12" i="30" s="1"/>
  <c r="J77" i="30"/>
  <c r="S77" i="30" s="1"/>
  <c r="J61" i="30"/>
  <c r="S61" i="30" s="1"/>
  <c r="J80" i="30"/>
  <c r="S80" i="30" s="1"/>
  <c r="J85" i="30"/>
  <c r="S85" i="30" s="1"/>
  <c r="J17" i="30"/>
  <c r="S17" i="30" s="1"/>
  <c r="J18" i="30"/>
  <c r="S18" i="30" s="1"/>
  <c r="J86" i="30"/>
  <c r="S86" i="30" s="1"/>
  <c r="J84" i="30"/>
  <c r="S84" i="30" s="1"/>
  <c r="J20" i="30"/>
  <c r="S20" i="30" s="1"/>
  <c r="J87" i="30"/>
  <c r="S87" i="30" s="1"/>
  <c r="J83" i="30"/>
  <c r="S83" i="30" s="1"/>
  <c r="R22" i="28"/>
  <c r="R12" i="28"/>
  <c r="Q22" i="28"/>
  <c r="Q12" i="28"/>
  <c r="P22" i="28"/>
  <c r="P12" i="28"/>
  <c r="M27" i="30" l="1"/>
  <c r="J71" i="30"/>
  <c r="S72" i="30"/>
  <c r="M19" i="30"/>
  <c r="M43" i="30"/>
  <c r="M80" i="30"/>
  <c r="M90" i="30"/>
  <c r="M26" i="30"/>
  <c r="M55" i="30"/>
  <c r="J93" i="30"/>
  <c r="S94" i="30"/>
  <c r="M78" i="30"/>
  <c r="M62" i="30"/>
  <c r="M25" i="30"/>
  <c r="M49" i="30"/>
  <c r="M72" i="30"/>
  <c r="M71" i="30" s="1"/>
  <c r="M31" i="30"/>
  <c r="M16" i="30"/>
  <c r="M83" i="30"/>
  <c r="M7" i="30"/>
  <c r="M65" i="30"/>
  <c r="M42" i="30"/>
  <c r="M11" i="30"/>
  <c r="M13" i="30"/>
  <c r="M36" i="30"/>
  <c r="M37" i="30"/>
  <c r="M75" i="30"/>
  <c r="M33" i="30"/>
  <c r="M46" i="30"/>
  <c r="M61" i="30"/>
  <c r="M20" i="30"/>
  <c r="M85" i="30"/>
  <c r="M15" i="30"/>
  <c r="M28" i="30"/>
  <c r="M91" i="30"/>
  <c r="M45" i="30"/>
  <c r="M67" i="30"/>
  <c r="M82" i="30"/>
  <c r="M12" i="30"/>
  <c r="M8" i="30"/>
  <c r="M77" i="30"/>
  <c r="M51" i="30"/>
  <c r="M64" i="30"/>
  <c r="M38" i="30"/>
  <c r="M52" i="30"/>
  <c r="M35" i="30"/>
  <c r="M48" i="30"/>
  <c r="M56" i="30"/>
  <c r="M59" i="30"/>
  <c r="M68" i="30"/>
  <c r="M17" i="30"/>
  <c r="M32" i="30"/>
  <c r="M44" i="30"/>
  <c r="M60" i="30"/>
  <c r="M9" i="30"/>
  <c r="M21" i="30"/>
  <c r="M84" i="30"/>
  <c r="M14" i="30"/>
  <c r="M76" i="30"/>
  <c r="M94" i="30"/>
  <c r="M93" i="30" s="1"/>
  <c r="M39" i="30"/>
  <c r="M53" i="30"/>
  <c r="M66" i="30"/>
  <c r="M81" i="30"/>
  <c r="M24" i="30"/>
  <c r="M87" i="30"/>
  <c r="M69" i="30"/>
  <c r="M79" i="30"/>
  <c r="M50" i="30"/>
  <c r="M63" i="30"/>
  <c r="M54" i="30"/>
  <c r="M88" i="30"/>
  <c r="M18" i="30"/>
  <c r="M10" i="30"/>
  <c r="M34" i="30"/>
  <c r="M47" i="30"/>
  <c r="M86" i="30"/>
  <c r="AO18" i="21"/>
  <c r="AN18" i="21"/>
  <c r="AM18" i="21"/>
  <c r="AL18" i="21"/>
  <c r="AK18" i="21"/>
  <c r="AJ18" i="21"/>
  <c r="AI18" i="21"/>
  <c r="AH18" i="21"/>
  <c r="AG18" i="21"/>
  <c r="AF18" i="21"/>
  <c r="AE18" i="21"/>
  <c r="AD18" i="21"/>
  <c r="AO17" i="21"/>
  <c r="AN17" i="21"/>
  <c r="AM17" i="21"/>
  <c r="AL17" i="21"/>
  <c r="AK17" i="21"/>
  <c r="AJ17" i="21"/>
  <c r="AI17" i="21"/>
  <c r="AH17" i="21"/>
  <c r="AG17" i="21"/>
  <c r="AF17" i="21"/>
  <c r="AE17" i="21"/>
  <c r="AD17" i="21"/>
  <c r="B5" i="27"/>
  <c r="C5" i="27"/>
  <c r="D5" i="27"/>
  <c r="E5" i="27"/>
  <c r="F5" i="27"/>
  <c r="G5" i="27"/>
  <c r="H5" i="27"/>
  <c r="I5" i="27"/>
  <c r="J5" i="27"/>
  <c r="K5" i="27"/>
  <c r="L5" i="27"/>
  <c r="B6" i="27"/>
  <c r="C6" i="27"/>
  <c r="D6" i="27"/>
  <c r="E6" i="27"/>
  <c r="F6" i="27"/>
  <c r="G6" i="27"/>
  <c r="H6" i="27"/>
  <c r="I6" i="27"/>
  <c r="J6" i="27"/>
  <c r="K6" i="27"/>
  <c r="L6" i="27"/>
  <c r="C4" i="27"/>
  <c r="D4" i="27"/>
  <c r="E4" i="27"/>
  <c r="F4" i="27"/>
  <c r="G4" i="27"/>
  <c r="H4" i="27"/>
  <c r="I4" i="27"/>
  <c r="J4" i="27"/>
  <c r="K4" i="27"/>
  <c r="L4" i="27"/>
  <c r="B4" i="27"/>
  <c r="AP17" i="21" l="1"/>
  <c r="H93" i="30"/>
  <c r="R93" i="30" s="1"/>
  <c r="S93" i="30"/>
  <c r="M58" i="30"/>
  <c r="M41" i="30"/>
  <c r="M23" i="30"/>
  <c r="H71" i="30"/>
  <c r="R71" i="30" s="1"/>
  <c r="S71" i="30"/>
  <c r="M6" i="30"/>
  <c r="M30" i="30"/>
  <c r="M74" i="30"/>
  <c r="Q51" i="17" l="1"/>
  <c r="E44" i="17"/>
  <c r="F44" i="17"/>
  <c r="G44" i="17"/>
  <c r="H44" i="17"/>
  <c r="I44" i="17"/>
  <c r="J44" i="17"/>
  <c r="K44" i="17"/>
  <c r="L44" i="17"/>
  <c r="M44" i="17"/>
  <c r="N44" i="17"/>
  <c r="O44" i="17"/>
  <c r="P44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E46" i="17"/>
  <c r="F46" i="17"/>
  <c r="G46" i="17"/>
  <c r="H46" i="17"/>
  <c r="Q46" i="17" s="1"/>
  <c r="I46" i="17"/>
  <c r="J46" i="17"/>
  <c r="K46" i="17"/>
  <c r="L46" i="17"/>
  <c r="M46" i="17"/>
  <c r="N46" i="17"/>
  <c r="O46" i="17"/>
  <c r="P46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E34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F34" i="17"/>
  <c r="G34" i="17"/>
  <c r="H34" i="17"/>
  <c r="I34" i="17"/>
  <c r="J34" i="17"/>
  <c r="K34" i="17"/>
  <c r="L34" i="17"/>
  <c r="M34" i="17"/>
  <c r="N34" i="17"/>
  <c r="O34" i="17"/>
  <c r="P34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B44" i="17"/>
  <c r="B45" i="17" s="1"/>
  <c r="B46" i="17" s="1"/>
  <c r="B47" i="17" s="1"/>
  <c r="B48" i="17" s="1"/>
  <c r="K19" i="17"/>
  <c r="L19" i="17"/>
  <c r="M19" i="17"/>
  <c r="N19" i="17"/>
  <c r="O19" i="17"/>
  <c r="P19" i="17"/>
  <c r="K20" i="17"/>
  <c r="L20" i="17"/>
  <c r="M20" i="17"/>
  <c r="N20" i="17"/>
  <c r="O20" i="17"/>
  <c r="P20" i="17"/>
  <c r="K21" i="17"/>
  <c r="L21" i="17"/>
  <c r="M21" i="17"/>
  <c r="N21" i="17"/>
  <c r="O21" i="17"/>
  <c r="P21" i="17"/>
  <c r="K22" i="17"/>
  <c r="L22" i="17"/>
  <c r="M22" i="17"/>
  <c r="N22" i="17"/>
  <c r="O22" i="17"/>
  <c r="P22" i="17"/>
  <c r="K23" i="17"/>
  <c r="L23" i="17"/>
  <c r="M23" i="17"/>
  <c r="N23" i="17"/>
  <c r="O23" i="17"/>
  <c r="P23" i="17"/>
  <c r="P18" i="17"/>
  <c r="O18" i="17"/>
  <c r="N18" i="17"/>
  <c r="M18" i="17"/>
  <c r="L18" i="17"/>
  <c r="K18" i="17"/>
  <c r="B19" i="17"/>
  <c r="B20" i="17" s="1"/>
  <c r="B21" i="17" s="1"/>
  <c r="B22" i="17" s="1"/>
  <c r="B23" i="17" s="1"/>
  <c r="Q45" i="17" l="1"/>
  <c r="Q44" i="17"/>
  <c r="Q20" i="17"/>
  <c r="Q19" i="17"/>
  <c r="Q21" i="17"/>
  <c r="P12" i="17" l="1"/>
  <c r="O12" i="17"/>
  <c r="N12" i="17"/>
  <c r="M12" i="17"/>
  <c r="L12" i="17"/>
  <c r="K12" i="17"/>
  <c r="P11" i="17"/>
  <c r="O11" i="17"/>
  <c r="N11" i="17"/>
  <c r="M11" i="17"/>
  <c r="L11" i="17"/>
  <c r="K11" i="17"/>
  <c r="K7" i="17"/>
  <c r="L7" i="17"/>
  <c r="M7" i="17"/>
  <c r="N7" i="17"/>
  <c r="O7" i="17"/>
  <c r="P7" i="17"/>
  <c r="K8" i="17"/>
  <c r="L8" i="17"/>
  <c r="M8" i="17"/>
  <c r="N8" i="17"/>
  <c r="O8" i="17"/>
  <c r="P8" i="17"/>
  <c r="K9" i="17"/>
  <c r="L9" i="17"/>
  <c r="M9" i="17"/>
  <c r="N9" i="17"/>
  <c r="O9" i="17"/>
  <c r="P9" i="17"/>
  <c r="K10" i="17"/>
  <c r="L10" i="17"/>
  <c r="M10" i="17"/>
  <c r="N10" i="17"/>
  <c r="O10" i="17"/>
  <c r="P10" i="17"/>
  <c r="K13" i="17"/>
  <c r="L13" i="17"/>
  <c r="M13" i="17"/>
  <c r="N13" i="17"/>
  <c r="O13" i="17"/>
  <c r="P13" i="17"/>
  <c r="L6" i="17"/>
  <c r="M6" i="17"/>
  <c r="N6" i="17"/>
  <c r="O6" i="17"/>
  <c r="P6" i="17"/>
  <c r="K6" i="17"/>
  <c r="Q12" i="17" l="1"/>
  <c r="Q11" i="17"/>
  <c r="Q36" i="17"/>
  <c r="Q35" i="17"/>
  <c r="AO16" i="21" l="1"/>
  <c r="AN16" i="21"/>
  <c r="AM16" i="21"/>
  <c r="AL16" i="21"/>
  <c r="AK16" i="21"/>
  <c r="AJ16" i="21"/>
  <c r="AI16" i="21"/>
  <c r="AH16" i="21"/>
  <c r="AG16" i="21"/>
  <c r="AF16" i="21"/>
  <c r="AE16" i="21"/>
  <c r="AD16" i="21"/>
  <c r="AP16" i="21" s="1"/>
  <c r="AO15" i="21"/>
  <c r="AN15" i="21"/>
  <c r="AM15" i="21"/>
  <c r="AL15" i="21"/>
  <c r="AK15" i="21"/>
  <c r="AJ15" i="21"/>
  <c r="AI15" i="21"/>
  <c r="AH15" i="21"/>
  <c r="AG15" i="21"/>
  <c r="AF15" i="21"/>
  <c r="AE15" i="21"/>
  <c r="AD15" i="21"/>
  <c r="AO14" i="21"/>
  <c r="AN14" i="21"/>
  <c r="AM14" i="21"/>
  <c r="AL14" i="21"/>
  <c r="AK14" i="21"/>
  <c r="AJ14" i="21"/>
  <c r="AI14" i="21"/>
  <c r="AH14" i="21"/>
  <c r="AG14" i="21"/>
  <c r="AF14" i="21"/>
  <c r="AE14" i="21"/>
  <c r="AD14" i="21"/>
  <c r="AO13" i="21"/>
  <c r="AN13" i="21"/>
  <c r="AM13" i="21"/>
  <c r="AL13" i="21"/>
  <c r="AK13" i="21"/>
  <c r="AJ13" i="21"/>
  <c r="AI13" i="21"/>
  <c r="AH13" i="21"/>
  <c r="AG13" i="21"/>
  <c r="AF13" i="21"/>
  <c r="AE13" i="21"/>
  <c r="AD13" i="21"/>
  <c r="AP13" i="21" s="1"/>
  <c r="AO12" i="21"/>
  <c r="AN12" i="21"/>
  <c r="AM12" i="21"/>
  <c r="AL12" i="21"/>
  <c r="AK12" i="21"/>
  <c r="AJ12" i="21"/>
  <c r="AI12" i="21"/>
  <c r="AH12" i="21"/>
  <c r="AG12" i="21"/>
  <c r="AF12" i="21"/>
  <c r="AE12" i="21"/>
  <c r="AD12" i="21"/>
  <c r="AP12" i="21" s="1"/>
  <c r="AO11" i="21"/>
  <c r="AN11" i="21"/>
  <c r="AM11" i="21"/>
  <c r="AL11" i="21"/>
  <c r="AK11" i="21"/>
  <c r="AJ11" i="21"/>
  <c r="AI11" i="21"/>
  <c r="AH11" i="21"/>
  <c r="AG11" i="21"/>
  <c r="AF11" i="21"/>
  <c r="AE11" i="21"/>
  <c r="AD11" i="21"/>
  <c r="AO10" i="21"/>
  <c r="AN10" i="21"/>
  <c r="AM10" i="21"/>
  <c r="AL10" i="21"/>
  <c r="AK10" i="21"/>
  <c r="AK19" i="21" s="1"/>
  <c r="AJ10" i="21"/>
  <c r="AI10" i="21"/>
  <c r="AH10" i="21"/>
  <c r="AG10" i="21"/>
  <c r="AF10" i="21"/>
  <c r="AE10" i="21"/>
  <c r="AD10" i="21"/>
  <c r="AO9" i="21"/>
  <c r="AN9" i="21"/>
  <c r="AM9" i="21"/>
  <c r="AL9" i="21"/>
  <c r="AK9" i="21"/>
  <c r="AJ9" i="21"/>
  <c r="AI9" i="21"/>
  <c r="AH9" i="21"/>
  <c r="AG9" i="21"/>
  <c r="AF9" i="21"/>
  <c r="AE9" i="21"/>
  <c r="AD9" i="21"/>
  <c r="BZ186" i="26"/>
  <c r="BY186" i="26"/>
  <c r="BX186" i="26"/>
  <c r="BW186" i="26"/>
  <c r="BV186" i="26"/>
  <c r="BU186" i="26"/>
  <c r="BT186" i="26"/>
  <c r="BS186" i="26"/>
  <c r="BR186" i="26"/>
  <c r="BQ186" i="26"/>
  <c r="BP186" i="26"/>
  <c r="BO186" i="26"/>
  <c r="BZ185" i="26"/>
  <c r="BY185" i="26"/>
  <c r="BX185" i="26"/>
  <c r="BW185" i="26"/>
  <c r="BV185" i="26"/>
  <c r="BU185" i="26"/>
  <c r="BT185" i="26"/>
  <c r="BS185" i="26"/>
  <c r="BR185" i="26"/>
  <c r="BQ185" i="26"/>
  <c r="BP185" i="26"/>
  <c r="BO185" i="26"/>
  <c r="BZ184" i="26"/>
  <c r="BY184" i="26"/>
  <c r="BX184" i="26"/>
  <c r="BW184" i="26"/>
  <c r="BV184" i="26"/>
  <c r="BU184" i="26"/>
  <c r="BT184" i="26"/>
  <c r="BS184" i="26"/>
  <c r="BR184" i="26"/>
  <c r="BQ184" i="26"/>
  <c r="BP184" i="26"/>
  <c r="BO184" i="26"/>
  <c r="BZ183" i="26"/>
  <c r="BY183" i="26"/>
  <c r="BX183" i="26"/>
  <c r="BW183" i="26"/>
  <c r="BV183" i="26"/>
  <c r="BU183" i="26"/>
  <c r="BT183" i="26"/>
  <c r="BS183" i="26"/>
  <c r="BR183" i="26"/>
  <c r="BQ183" i="26"/>
  <c r="BP183" i="26"/>
  <c r="BO183" i="26"/>
  <c r="BZ182" i="26"/>
  <c r="BY182" i="26"/>
  <c r="BX182" i="26"/>
  <c r="BW182" i="26"/>
  <c r="BV182" i="26"/>
  <c r="BU182" i="26"/>
  <c r="BT182" i="26"/>
  <c r="BS182" i="26"/>
  <c r="BR182" i="26"/>
  <c r="BQ182" i="26"/>
  <c r="BP182" i="26"/>
  <c r="BO182" i="26"/>
  <c r="BZ181" i="26"/>
  <c r="BY181" i="26"/>
  <c r="BX181" i="26"/>
  <c r="BW181" i="26"/>
  <c r="BV181" i="26"/>
  <c r="BU181" i="26"/>
  <c r="BT181" i="26"/>
  <c r="BS181" i="26"/>
  <c r="BR181" i="26"/>
  <c r="BQ181" i="26"/>
  <c r="BP181" i="26"/>
  <c r="BO181" i="26"/>
  <c r="BZ180" i="26"/>
  <c r="BY180" i="26"/>
  <c r="BX180" i="26"/>
  <c r="BW180" i="26"/>
  <c r="BV180" i="26"/>
  <c r="BU180" i="26"/>
  <c r="BT180" i="26"/>
  <c r="BS180" i="26"/>
  <c r="BR180" i="26"/>
  <c r="BQ180" i="26"/>
  <c r="BP180" i="26"/>
  <c r="BO180" i="26"/>
  <c r="BZ179" i="26"/>
  <c r="BY179" i="26"/>
  <c r="BX179" i="26"/>
  <c r="BW179" i="26"/>
  <c r="BV179" i="26"/>
  <c r="BU179" i="26"/>
  <c r="BT179" i="26"/>
  <c r="BS179" i="26"/>
  <c r="BR179" i="26"/>
  <c r="BQ179" i="26"/>
  <c r="BP179" i="26"/>
  <c r="BO179" i="26"/>
  <c r="BZ178" i="26"/>
  <c r="BY178" i="26"/>
  <c r="BX178" i="26"/>
  <c r="BW178" i="26"/>
  <c r="BV178" i="26"/>
  <c r="BU178" i="26"/>
  <c r="BT178" i="26"/>
  <c r="BS178" i="26"/>
  <c r="BR178" i="26"/>
  <c r="BQ178" i="26"/>
  <c r="BP178" i="26"/>
  <c r="BO178" i="26"/>
  <c r="BZ177" i="26"/>
  <c r="BY177" i="26"/>
  <c r="BX177" i="26"/>
  <c r="BW177" i="26"/>
  <c r="BV177" i="26"/>
  <c r="BU177" i="26"/>
  <c r="BT177" i="26"/>
  <c r="BS177" i="26"/>
  <c r="BR177" i="26"/>
  <c r="BQ177" i="26"/>
  <c r="BP177" i="26"/>
  <c r="BO177" i="26"/>
  <c r="BZ176" i="26"/>
  <c r="BY176" i="26"/>
  <c r="BX176" i="26"/>
  <c r="BW176" i="26"/>
  <c r="BV176" i="26"/>
  <c r="BU176" i="26"/>
  <c r="BT176" i="26"/>
  <c r="BS176" i="26"/>
  <c r="BR176" i="26"/>
  <c r="BQ176" i="26"/>
  <c r="BP176" i="26"/>
  <c r="BO176" i="26"/>
  <c r="BZ175" i="26"/>
  <c r="BY175" i="26"/>
  <c r="BX175" i="26"/>
  <c r="BW175" i="26"/>
  <c r="BV175" i="26"/>
  <c r="BU175" i="26"/>
  <c r="BT175" i="26"/>
  <c r="BS175" i="26"/>
  <c r="BR175" i="26"/>
  <c r="BQ175" i="26"/>
  <c r="BP175" i="26"/>
  <c r="BO175" i="26"/>
  <c r="BZ174" i="26"/>
  <c r="BY174" i="26"/>
  <c r="BX174" i="26"/>
  <c r="BW174" i="26"/>
  <c r="BV174" i="26"/>
  <c r="BU174" i="26"/>
  <c r="BT174" i="26"/>
  <c r="BS174" i="26"/>
  <c r="BR174" i="26"/>
  <c r="BQ174" i="26"/>
  <c r="BP174" i="26"/>
  <c r="BO174" i="26"/>
  <c r="BZ173" i="26"/>
  <c r="BY173" i="26"/>
  <c r="BX173" i="26"/>
  <c r="BW173" i="26"/>
  <c r="BV173" i="26"/>
  <c r="BU173" i="26"/>
  <c r="BT173" i="26"/>
  <c r="BS173" i="26"/>
  <c r="BR173" i="26"/>
  <c r="BQ173" i="26"/>
  <c r="BP173" i="26"/>
  <c r="BO173" i="26"/>
  <c r="BZ172" i="26"/>
  <c r="BY172" i="26"/>
  <c r="BX172" i="26"/>
  <c r="BW172" i="26"/>
  <c r="BV172" i="26"/>
  <c r="BU172" i="26"/>
  <c r="BT172" i="26"/>
  <c r="BS172" i="26"/>
  <c r="BR172" i="26"/>
  <c r="BQ172" i="26"/>
  <c r="BP172" i="26"/>
  <c r="BO172" i="26"/>
  <c r="BZ171" i="26"/>
  <c r="BY171" i="26"/>
  <c r="BX171" i="26"/>
  <c r="BW171" i="26"/>
  <c r="BV171" i="26"/>
  <c r="BU171" i="26"/>
  <c r="BT171" i="26"/>
  <c r="BS171" i="26"/>
  <c r="BR171" i="26"/>
  <c r="BQ171" i="26"/>
  <c r="BP171" i="26"/>
  <c r="BO171" i="26"/>
  <c r="BZ170" i="26"/>
  <c r="BY170" i="26"/>
  <c r="BX170" i="26"/>
  <c r="BW170" i="26"/>
  <c r="BV170" i="26"/>
  <c r="BU170" i="26"/>
  <c r="BT170" i="26"/>
  <c r="BS170" i="26"/>
  <c r="BR170" i="26"/>
  <c r="BQ170" i="26"/>
  <c r="BP170" i="26"/>
  <c r="BO170" i="26"/>
  <c r="BZ169" i="26"/>
  <c r="BY169" i="26"/>
  <c r="BX169" i="26"/>
  <c r="BW169" i="26"/>
  <c r="BV169" i="26"/>
  <c r="BU169" i="26"/>
  <c r="BT169" i="26"/>
  <c r="BS169" i="26"/>
  <c r="BR169" i="26"/>
  <c r="BQ169" i="26"/>
  <c r="BP169" i="26"/>
  <c r="BO169" i="26"/>
  <c r="BZ168" i="26"/>
  <c r="BY168" i="26"/>
  <c r="BX168" i="26"/>
  <c r="BW168" i="26"/>
  <c r="BV168" i="26"/>
  <c r="BU168" i="26"/>
  <c r="BT168" i="26"/>
  <c r="BS168" i="26"/>
  <c r="BR168" i="26"/>
  <c r="BQ168" i="26"/>
  <c r="BP168" i="26"/>
  <c r="BO168" i="26"/>
  <c r="BZ167" i="26"/>
  <c r="BY167" i="26"/>
  <c r="BX167" i="26"/>
  <c r="BW167" i="26"/>
  <c r="BV167" i="26"/>
  <c r="BU167" i="26"/>
  <c r="BT167" i="26"/>
  <c r="BS167" i="26"/>
  <c r="BR167" i="26"/>
  <c r="BQ167" i="26"/>
  <c r="BP167" i="26"/>
  <c r="BO167" i="26"/>
  <c r="BZ166" i="26"/>
  <c r="BY166" i="26"/>
  <c r="BX166" i="26"/>
  <c r="BW166" i="26"/>
  <c r="BV166" i="26"/>
  <c r="BU166" i="26"/>
  <c r="BT166" i="26"/>
  <c r="BS166" i="26"/>
  <c r="BR166" i="26"/>
  <c r="BQ166" i="26"/>
  <c r="BP166" i="26"/>
  <c r="BO166" i="26"/>
  <c r="BZ165" i="26"/>
  <c r="BY165" i="26"/>
  <c r="BX165" i="26"/>
  <c r="BW165" i="26"/>
  <c r="BV165" i="26"/>
  <c r="BU165" i="26"/>
  <c r="BT165" i="26"/>
  <c r="BS165" i="26"/>
  <c r="BR165" i="26"/>
  <c r="BQ165" i="26"/>
  <c r="BP165" i="26"/>
  <c r="BO165" i="26"/>
  <c r="BZ164" i="26"/>
  <c r="BY164" i="26"/>
  <c r="BX164" i="26"/>
  <c r="BW164" i="26"/>
  <c r="BV164" i="26"/>
  <c r="BU164" i="26"/>
  <c r="BT164" i="26"/>
  <c r="BS164" i="26"/>
  <c r="BR164" i="26"/>
  <c r="BQ164" i="26"/>
  <c r="BP164" i="26"/>
  <c r="BO164" i="26"/>
  <c r="BZ163" i="26"/>
  <c r="BY163" i="26"/>
  <c r="BX163" i="26"/>
  <c r="BW163" i="26"/>
  <c r="BV163" i="26"/>
  <c r="BU163" i="26"/>
  <c r="BT163" i="26"/>
  <c r="BS163" i="26"/>
  <c r="BR163" i="26"/>
  <c r="BQ163" i="26"/>
  <c r="BP163" i="26"/>
  <c r="BO163" i="26"/>
  <c r="BZ162" i="26"/>
  <c r="BY162" i="26"/>
  <c r="BX162" i="26"/>
  <c r="BW162" i="26"/>
  <c r="BV162" i="26"/>
  <c r="BU162" i="26"/>
  <c r="BT162" i="26"/>
  <c r="BS162" i="26"/>
  <c r="BR162" i="26"/>
  <c r="BQ162" i="26"/>
  <c r="BP162" i="26"/>
  <c r="BO162" i="26"/>
  <c r="BZ161" i="26"/>
  <c r="BY161" i="26"/>
  <c r="BX161" i="26"/>
  <c r="BW161" i="26"/>
  <c r="BV161" i="26"/>
  <c r="BU161" i="26"/>
  <c r="BT161" i="26"/>
  <c r="BS161" i="26"/>
  <c r="BR161" i="26"/>
  <c r="BQ161" i="26"/>
  <c r="BP161" i="26"/>
  <c r="BO161" i="26"/>
  <c r="BZ160" i="26"/>
  <c r="BY160" i="26"/>
  <c r="BX160" i="26"/>
  <c r="BW160" i="26"/>
  <c r="BV160" i="26"/>
  <c r="BU160" i="26"/>
  <c r="BT160" i="26"/>
  <c r="BS160" i="26"/>
  <c r="BR160" i="26"/>
  <c r="BQ160" i="26"/>
  <c r="BP160" i="26"/>
  <c r="BO160" i="26"/>
  <c r="BZ159" i="26"/>
  <c r="BY159" i="26"/>
  <c r="BX159" i="26"/>
  <c r="BW159" i="26"/>
  <c r="BV159" i="26"/>
  <c r="BU159" i="26"/>
  <c r="BT159" i="26"/>
  <c r="BS159" i="26"/>
  <c r="BR159" i="26"/>
  <c r="BQ159" i="26"/>
  <c r="BP159" i="26"/>
  <c r="BO159" i="26"/>
  <c r="BZ158" i="26"/>
  <c r="BY158" i="26"/>
  <c r="BX158" i="26"/>
  <c r="BW158" i="26"/>
  <c r="BV158" i="26"/>
  <c r="BU158" i="26"/>
  <c r="BT158" i="26"/>
  <c r="BS158" i="26"/>
  <c r="BR158" i="26"/>
  <c r="BQ158" i="26"/>
  <c r="BP158" i="26"/>
  <c r="BO158" i="26"/>
  <c r="BZ157" i="26"/>
  <c r="BY157" i="26"/>
  <c r="BX157" i="26"/>
  <c r="BW157" i="26"/>
  <c r="BV157" i="26"/>
  <c r="BU157" i="26"/>
  <c r="BT157" i="26"/>
  <c r="BS157" i="26"/>
  <c r="BR157" i="26"/>
  <c r="BQ157" i="26"/>
  <c r="BP157" i="26"/>
  <c r="BO157" i="26"/>
  <c r="BZ156" i="26"/>
  <c r="BY156" i="26"/>
  <c r="BX156" i="26"/>
  <c r="BW156" i="26"/>
  <c r="BV156" i="26"/>
  <c r="BU156" i="26"/>
  <c r="BT156" i="26"/>
  <c r="BS156" i="26"/>
  <c r="BR156" i="26"/>
  <c r="BQ156" i="26"/>
  <c r="BP156" i="26"/>
  <c r="BO156" i="26"/>
  <c r="BZ155" i="26"/>
  <c r="BY155" i="26"/>
  <c r="BX155" i="26"/>
  <c r="BW155" i="26"/>
  <c r="BV155" i="26"/>
  <c r="BU155" i="26"/>
  <c r="BT155" i="26"/>
  <c r="BS155" i="26"/>
  <c r="BR155" i="26"/>
  <c r="BQ155" i="26"/>
  <c r="BP155" i="26"/>
  <c r="BO155" i="26"/>
  <c r="BZ154" i="26"/>
  <c r="BY154" i="26"/>
  <c r="BX154" i="26"/>
  <c r="BW154" i="26"/>
  <c r="BV154" i="26"/>
  <c r="BU154" i="26"/>
  <c r="BT154" i="26"/>
  <c r="BS154" i="26"/>
  <c r="BR154" i="26"/>
  <c r="BQ154" i="26"/>
  <c r="BP154" i="26"/>
  <c r="BO154" i="26"/>
  <c r="BZ153" i="26"/>
  <c r="BY153" i="26"/>
  <c r="BX153" i="26"/>
  <c r="BW153" i="26"/>
  <c r="BV153" i="26"/>
  <c r="BU153" i="26"/>
  <c r="BT153" i="26"/>
  <c r="BS153" i="26"/>
  <c r="BR153" i="26"/>
  <c r="BQ153" i="26"/>
  <c r="BP153" i="26"/>
  <c r="BO153" i="26"/>
  <c r="BZ152" i="26"/>
  <c r="BY152" i="26"/>
  <c r="BX152" i="26"/>
  <c r="BW152" i="26"/>
  <c r="BV152" i="26"/>
  <c r="BU152" i="26"/>
  <c r="BT152" i="26"/>
  <c r="BS152" i="26"/>
  <c r="BR152" i="26"/>
  <c r="BQ152" i="26"/>
  <c r="BP152" i="26"/>
  <c r="BO152" i="26"/>
  <c r="BZ151" i="26"/>
  <c r="BY151" i="26"/>
  <c r="BX151" i="26"/>
  <c r="BW151" i="26"/>
  <c r="BV151" i="26"/>
  <c r="BU151" i="26"/>
  <c r="BT151" i="26"/>
  <c r="BS151" i="26"/>
  <c r="BR151" i="26"/>
  <c r="BQ151" i="26"/>
  <c r="BP151" i="26"/>
  <c r="BO151" i="26"/>
  <c r="BZ150" i="26"/>
  <c r="BY150" i="26"/>
  <c r="BX150" i="26"/>
  <c r="BW150" i="26"/>
  <c r="BV150" i="26"/>
  <c r="BU150" i="26"/>
  <c r="BT150" i="26"/>
  <c r="BS150" i="26"/>
  <c r="BR150" i="26"/>
  <c r="BQ150" i="26"/>
  <c r="BP150" i="26"/>
  <c r="BO150" i="26"/>
  <c r="BZ149" i="26"/>
  <c r="BY149" i="26"/>
  <c r="BX149" i="26"/>
  <c r="BW149" i="26"/>
  <c r="BV149" i="26"/>
  <c r="BU149" i="26"/>
  <c r="BT149" i="26"/>
  <c r="BS149" i="26"/>
  <c r="BR149" i="26"/>
  <c r="BQ149" i="26"/>
  <c r="BP149" i="26"/>
  <c r="BO149" i="26"/>
  <c r="BZ148" i="26"/>
  <c r="BY148" i="26"/>
  <c r="BX148" i="26"/>
  <c r="BW148" i="26"/>
  <c r="BV148" i="26"/>
  <c r="BU148" i="26"/>
  <c r="BT148" i="26"/>
  <c r="BS148" i="26"/>
  <c r="BR148" i="26"/>
  <c r="BQ148" i="26"/>
  <c r="BP148" i="26"/>
  <c r="BO148" i="26"/>
  <c r="BZ147" i="26"/>
  <c r="BY147" i="26"/>
  <c r="BX147" i="26"/>
  <c r="BW147" i="26"/>
  <c r="BV147" i="26"/>
  <c r="BU147" i="26"/>
  <c r="BT147" i="26"/>
  <c r="BS147" i="26"/>
  <c r="BR147" i="26"/>
  <c r="BQ147" i="26"/>
  <c r="BP147" i="26"/>
  <c r="BO147" i="26"/>
  <c r="BZ146" i="26"/>
  <c r="BY146" i="26"/>
  <c r="BX146" i="26"/>
  <c r="BW146" i="26"/>
  <c r="BV146" i="26"/>
  <c r="BU146" i="26"/>
  <c r="BT146" i="26"/>
  <c r="BS146" i="26"/>
  <c r="BR146" i="26"/>
  <c r="BQ146" i="26"/>
  <c r="BP146" i="26"/>
  <c r="BO146" i="26"/>
  <c r="BZ145" i="26"/>
  <c r="BY145" i="26"/>
  <c r="BX145" i="26"/>
  <c r="BW145" i="26"/>
  <c r="BV145" i="26"/>
  <c r="BU145" i="26"/>
  <c r="BT145" i="26"/>
  <c r="BS145" i="26"/>
  <c r="BR145" i="26"/>
  <c r="BQ145" i="26"/>
  <c r="BP145" i="26"/>
  <c r="BO145" i="26"/>
  <c r="BZ144" i="26"/>
  <c r="BY144" i="26"/>
  <c r="BX144" i="26"/>
  <c r="BW144" i="26"/>
  <c r="BV144" i="26"/>
  <c r="BU144" i="26"/>
  <c r="BT144" i="26"/>
  <c r="BS144" i="26"/>
  <c r="BR144" i="26"/>
  <c r="BQ144" i="26"/>
  <c r="BP144" i="26"/>
  <c r="BO144" i="26"/>
  <c r="BZ143" i="26"/>
  <c r="BY143" i="26"/>
  <c r="BX143" i="26"/>
  <c r="BW143" i="26"/>
  <c r="BV143" i="26"/>
  <c r="BU143" i="26"/>
  <c r="BT143" i="26"/>
  <c r="BS143" i="26"/>
  <c r="BR143" i="26"/>
  <c r="BQ143" i="26"/>
  <c r="BP143" i="26"/>
  <c r="BO143" i="26"/>
  <c r="BZ142" i="26"/>
  <c r="BY142" i="26"/>
  <c r="BX142" i="26"/>
  <c r="BW142" i="26"/>
  <c r="BV142" i="26"/>
  <c r="BU142" i="26"/>
  <c r="BT142" i="26"/>
  <c r="BS142" i="26"/>
  <c r="BR142" i="26"/>
  <c r="BQ142" i="26"/>
  <c r="BP142" i="26"/>
  <c r="BO142" i="26"/>
  <c r="BZ141" i="26"/>
  <c r="BY141" i="26"/>
  <c r="BX141" i="26"/>
  <c r="BW141" i="26"/>
  <c r="BV141" i="26"/>
  <c r="BU141" i="26"/>
  <c r="BT141" i="26"/>
  <c r="BS141" i="26"/>
  <c r="BR141" i="26"/>
  <c r="BQ141" i="26"/>
  <c r="BP141" i="26"/>
  <c r="BO141" i="26"/>
  <c r="BZ140" i="26"/>
  <c r="BY140" i="26"/>
  <c r="BX140" i="26"/>
  <c r="BW140" i="26"/>
  <c r="BV140" i="26"/>
  <c r="BU140" i="26"/>
  <c r="BT140" i="26"/>
  <c r="BS140" i="26"/>
  <c r="BR140" i="26"/>
  <c r="BQ140" i="26"/>
  <c r="BP140" i="26"/>
  <c r="BO140" i="26"/>
  <c r="BZ139" i="26"/>
  <c r="BY139" i="26"/>
  <c r="BX139" i="26"/>
  <c r="BW139" i="26"/>
  <c r="BV139" i="26"/>
  <c r="BU139" i="26"/>
  <c r="BT139" i="26"/>
  <c r="BS139" i="26"/>
  <c r="BR139" i="26"/>
  <c r="BQ139" i="26"/>
  <c r="BP139" i="26"/>
  <c r="BO139" i="26"/>
  <c r="BZ138" i="26"/>
  <c r="BY138" i="26"/>
  <c r="BX138" i="26"/>
  <c r="BW138" i="26"/>
  <c r="BV138" i="26"/>
  <c r="BU138" i="26"/>
  <c r="BT138" i="26"/>
  <c r="BS138" i="26"/>
  <c r="BR138" i="26"/>
  <c r="BQ138" i="26"/>
  <c r="BP138" i="26"/>
  <c r="BO138" i="26"/>
  <c r="BZ137" i="26"/>
  <c r="BY137" i="26"/>
  <c r="BX137" i="26"/>
  <c r="BW137" i="26"/>
  <c r="BV137" i="26"/>
  <c r="BU137" i="26"/>
  <c r="BT137" i="26"/>
  <c r="BS137" i="26"/>
  <c r="BR137" i="26"/>
  <c r="BQ137" i="26"/>
  <c r="BP137" i="26"/>
  <c r="BO137" i="26"/>
  <c r="BZ136" i="26"/>
  <c r="BY136" i="26"/>
  <c r="BX136" i="26"/>
  <c r="BW136" i="26"/>
  <c r="BV136" i="26"/>
  <c r="BU136" i="26"/>
  <c r="BT136" i="26"/>
  <c r="BS136" i="26"/>
  <c r="BR136" i="26"/>
  <c r="BQ136" i="26"/>
  <c r="BP136" i="26"/>
  <c r="BO136" i="26"/>
  <c r="BZ135" i="26"/>
  <c r="BY135" i="26"/>
  <c r="BX135" i="26"/>
  <c r="BW135" i="26"/>
  <c r="BV135" i="26"/>
  <c r="BU135" i="26"/>
  <c r="BT135" i="26"/>
  <c r="BS135" i="26"/>
  <c r="BR135" i="26"/>
  <c r="BQ135" i="26"/>
  <c r="BP135" i="26"/>
  <c r="BO135" i="26"/>
  <c r="BZ134" i="26"/>
  <c r="BY134" i="26"/>
  <c r="BX134" i="26"/>
  <c r="BW134" i="26"/>
  <c r="BV134" i="26"/>
  <c r="BU134" i="26"/>
  <c r="BT134" i="26"/>
  <c r="BS134" i="26"/>
  <c r="BR134" i="26"/>
  <c r="BQ134" i="26"/>
  <c r="BP134" i="26"/>
  <c r="BO134" i="26"/>
  <c r="BZ133" i="26"/>
  <c r="BY133" i="26"/>
  <c r="BX133" i="26"/>
  <c r="BW133" i="26"/>
  <c r="BV133" i="26"/>
  <c r="BU133" i="26"/>
  <c r="BT133" i="26"/>
  <c r="BS133" i="26"/>
  <c r="BR133" i="26"/>
  <c r="BQ133" i="26"/>
  <c r="BP133" i="26"/>
  <c r="BO133" i="26"/>
  <c r="BZ132" i="26"/>
  <c r="BY132" i="26"/>
  <c r="BX132" i="26"/>
  <c r="BW132" i="26"/>
  <c r="BV132" i="26"/>
  <c r="BU132" i="26"/>
  <c r="BT132" i="26"/>
  <c r="BS132" i="26"/>
  <c r="BR132" i="26"/>
  <c r="BQ132" i="26"/>
  <c r="BP132" i="26"/>
  <c r="BO132" i="26"/>
  <c r="BZ131" i="26"/>
  <c r="BY131" i="26"/>
  <c r="BX131" i="26"/>
  <c r="BW131" i="26"/>
  <c r="BV131" i="26"/>
  <c r="BU131" i="26"/>
  <c r="BT131" i="26"/>
  <c r="BS131" i="26"/>
  <c r="BR131" i="26"/>
  <c r="BQ131" i="26"/>
  <c r="BP131" i="26"/>
  <c r="BO131" i="26"/>
  <c r="BZ130" i="26"/>
  <c r="BY130" i="26"/>
  <c r="BX130" i="26"/>
  <c r="BW130" i="26"/>
  <c r="BV130" i="26"/>
  <c r="BU130" i="26"/>
  <c r="BT130" i="26"/>
  <c r="BS130" i="26"/>
  <c r="BR130" i="26"/>
  <c r="BQ130" i="26"/>
  <c r="BP130" i="26"/>
  <c r="BO130" i="26"/>
  <c r="BZ129" i="26"/>
  <c r="BY129" i="26"/>
  <c r="BX129" i="26"/>
  <c r="BW129" i="26"/>
  <c r="BV129" i="26"/>
  <c r="BU129" i="26"/>
  <c r="BT129" i="26"/>
  <c r="BS129" i="26"/>
  <c r="BR129" i="26"/>
  <c r="BQ129" i="26"/>
  <c r="BP129" i="26"/>
  <c r="BO129" i="26"/>
  <c r="BZ128" i="26"/>
  <c r="BY128" i="26"/>
  <c r="BX128" i="26"/>
  <c r="BW128" i="26"/>
  <c r="BV128" i="26"/>
  <c r="BU128" i="26"/>
  <c r="BT128" i="26"/>
  <c r="BS128" i="26"/>
  <c r="BR128" i="26"/>
  <c r="BQ128" i="26"/>
  <c r="BP128" i="26"/>
  <c r="BO128" i="26"/>
  <c r="BZ127" i="26"/>
  <c r="BY127" i="26"/>
  <c r="BX127" i="26"/>
  <c r="BW127" i="26"/>
  <c r="BV127" i="26"/>
  <c r="BU127" i="26"/>
  <c r="BT127" i="26"/>
  <c r="BS127" i="26"/>
  <c r="BR127" i="26"/>
  <c r="BQ127" i="26"/>
  <c r="BP127" i="26"/>
  <c r="BO127" i="26"/>
  <c r="BZ126" i="26"/>
  <c r="BY126" i="26"/>
  <c r="BX126" i="26"/>
  <c r="BW126" i="26"/>
  <c r="BV126" i="26"/>
  <c r="BU126" i="26"/>
  <c r="BT126" i="26"/>
  <c r="BS126" i="26"/>
  <c r="BR126" i="26"/>
  <c r="BQ126" i="26"/>
  <c r="BP126" i="26"/>
  <c r="BO126" i="26"/>
  <c r="BZ125" i="26"/>
  <c r="BY125" i="26"/>
  <c r="BX125" i="26"/>
  <c r="BW125" i="26"/>
  <c r="BV125" i="26"/>
  <c r="BU125" i="26"/>
  <c r="BT125" i="26"/>
  <c r="BS125" i="26"/>
  <c r="BR125" i="26"/>
  <c r="BQ125" i="26"/>
  <c r="BP125" i="26"/>
  <c r="BO125" i="26"/>
  <c r="BZ124" i="26"/>
  <c r="BY124" i="26"/>
  <c r="BX124" i="26"/>
  <c r="BW124" i="26"/>
  <c r="BV124" i="26"/>
  <c r="BU124" i="26"/>
  <c r="BT124" i="26"/>
  <c r="BS124" i="26"/>
  <c r="BR124" i="26"/>
  <c r="BQ124" i="26"/>
  <c r="BP124" i="26"/>
  <c r="BO124" i="26"/>
  <c r="BZ123" i="26"/>
  <c r="BY123" i="26"/>
  <c r="BX123" i="26"/>
  <c r="BW123" i="26"/>
  <c r="BV123" i="26"/>
  <c r="BU123" i="26"/>
  <c r="BT123" i="26"/>
  <c r="BS123" i="26"/>
  <c r="BR123" i="26"/>
  <c r="BQ123" i="26"/>
  <c r="BP123" i="26"/>
  <c r="BO123" i="26"/>
  <c r="BZ122" i="26"/>
  <c r="BY122" i="26"/>
  <c r="BX122" i="26"/>
  <c r="BW122" i="26"/>
  <c r="BV122" i="26"/>
  <c r="BU122" i="26"/>
  <c r="BT122" i="26"/>
  <c r="BS122" i="26"/>
  <c r="BR122" i="26"/>
  <c r="BQ122" i="26"/>
  <c r="BP122" i="26"/>
  <c r="BO122" i="26"/>
  <c r="BZ121" i="26"/>
  <c r="BY121" i="26"/>
  <c r="BX121" i="26"/>
  <c r="BW121" i="26"/>
  <c r="BV121" i="26"/>
  <c r="BU121" i="26"/>
  <c r="BT121" i="26"/>
  <c r="BS121" i="26"/>
  <c r="BR121" i="26"/>
  <c r="BQ121" i="26"/>
  <c r="BP121" i="26"/>
  <c r="BO121" i="26"/>
  <c r="BZ120" i="26"/>
  <c r="BY120" i="26"/>
  <c r="BX120" i="26"/>
  <c r="BW120" i="26"/>
  <c r="BV120" i="26"/>
  <c r="BU120" i="26"/>
  <c r="BT120" i="26"/>
  <c r="BS120" i="26"/>
  <c r="BR120" i="26"/>
  <c r="BQ120" i="26"/>
  <c r="BP120" i="26"/>
  <c r="BO120" i="26"/>
  <c r="BZ119" i="26"/>
  <c r="BY119" i="26"/>
  <c r="BX119" i="26"/>
  <c r="BW119" i="26"/>
  <c r="BV119" i="26"/>
  <c r="BU119" i="26"/>
  <c r="BT119" i="26"/>
  <c r="BS119" i="26"/>
  <c r="BR119" i="26"/>
  <c r="BQ119" i="26"/>
  <c r="BP119" i="26"/>
  <c r="BO119" i="26"/>
  <c r="BZ118" i="26"/>
  <c r="BY118" i="26"/>
  <c r="BX118" i="26"/>
  <c r="BW118" i="26"/>
  <c r="BV118" i="26"/>
  <c r="BU118" i="26"/>
  <c r="BT118" i="26"/>
  <c r="BS118" i="26"/>
  <c r="BR118" i="26"/>
  <c r="BQ118" i="26"/>
  <c r="BP118" i="26"/>
  <c r="BO118" i="26"/>
  <c r="BZ117" i="26"/>
  <c r="BY117" i="26"/>
  <c r="BX117" i="26"/>
  <c r="BW117" i="26"/>
  <c r="BV117" i="26"/>
  <c r="BU117" i="26"/>
  <c r="BT117" i="26"/>
  <c r="BS117" i="26"/>
  <c r="BR117" i="26"/>
  <c r="BQ117" i="26"/>
  <c r="BP117" i="26"/>
  <c r="BO117" i="26"/>
  <c r="BZ116" i="26"/>
  <c r="BY116" i="26"/>
  <c r="BX116" i="26"/>
  <c r="BW116" i="26"/>
  <c r="BV116" i="26"/>
  <c r="BU116" i="26"/>
  <c r="BT116" i="26"/>
  <c r="BS116" i="26"/>
  <c r="BR116" i="26"/>
  <c r="BQ116" i="26"/>
  <c r="BP116" i="26"/>
  <c r="BO116" i="26"/>
  <c r="BZ115" i="26"/>
  <c r="BY115" i="26"/>
  <c r="BX115" i="26"/>
  <c r="BW115" i="26"/>
  <c r="BV115" i="26"/>
  <c r="BU115" i="26"/>
  <c r="BT115" i="26"/>
  <c r="BS115" i="26"/>
  <c r="BR115" i="26"/>
  <c r="BQ115" i="26"/>
  <c r="BP115" i="26"/>
  <c r="BO115" i="26"/>
  <c r="BZ114" i="26"/>
  <c r="BY114" i="26"/>
  <c r="BX114" i="26"/>
  <c r="BW114" i="26"/>
  <c r="BV114" i="26"/>
  <c r="BU114" i="26"/>
  <c r="BT114" i="26"/>
  <c r="BS114" i="26"/>
  <c r="BR114" i="26"/>
  <c r="BQ114" i="26"/>
  <c r="BP114" i="26"/>
  <c r="BO114" i="26"/>
  <c r="BZ113" i="26"/>
  <c r="BY113" i="26"/>
  <c r="BX113" i="26"/>
  <c r="BW113" i="26"/>
  <c r="BV113" i="26"/>
  <c r="BU113" i="26"/>
  <c r="BT113" i="26"/>
  <c r="BS113" i="26"/>
  <c r="BR113" i="26"/>
  <c r="BQ113" i="26"/>
  <c r="BP113" i="26"/>
  <c r="BO113" i="26"/>
  <c r="BZ112" i="26"/>
  <c r="BY112" i="26"/>
  <c r="BX112" i="26"/>
  <c r="BW112" i="26"/>
  <c r="BV112" i="26"/>
  <c r="BU112" i="26"/>
  <c r="BT112" i="26"/>
  <c r="BS112" i="26"/>
  <c r="BR112" i="26"/>
  <c r="BQ112" i="26"/>
  <c r="BP112" i="26"/>
  <c r="BO112" i="26"/>
  <c r="BZ111" i="26"/>
  <c r="BY111" i="26"/>
  <c r="BX111" i="26"/>
  <c r="BW111" i="26"/>
  <c r="BV111" i="26"/>
  <c r="BU111" i="26"/>
  <c r="BT111" i="26"/>
  <c r="BS111" i="26"/>
  <c r="BR111" i="26"/>
  <c r="BQ111" i="26"/>
  <c r="BP111" i="26"/>
  <c r="BO111" i="26"/>
  <c r="BZ110" i="26"/>
  <c r="BY110" i="26"/>
  <c r="BX110" i="26"/>
  <c r="BW110" i="26"/>
  <c r="BV110" i="26"/>
  <c r="BU110" i="26"/>
  <c r="BT110" i="26"/>
  <c r="BS110" i="26"/>
  <c r="BR110" i="26"/>
  <c r="BQ110" i="26"/>
  <c r="BP110" i="26"/>
  <c r="BO110" i="26"/>
  <c r="BZ109" i="26"/>
  <c r="BY109" i="26"/>
  <c r="BX109" i="26"/>
  <c r="BW109" i="26"/>
  <c r="BV109" i="26"/>
  <c r="BU109" i="26"/>
  <c r="BT109" i="26"/>
  <c r="BS109" i="26"/>
  <c r="BR109" i="26"/>
  <c r="BQ109" i="26"/>
  <c r="BP109" i="26"/>
  <c r="BO109" i="26"/>
  <c r="BZ108" i="26"/>
  <c r="BY108" i="26"/>
  <c r="BX108" i="26"/>
  <c r="BW108" i="26"/>
  <c r="BV108" i="26"/>
  <c r="BU108" i="26"/>
  <c r="BT108" i="26"/>
  <c r="BS108" i="26"/>
  <c r="BR108" i="26"/>
  <c r="BQ108" i="26"/>
  <c r="BP108" i="26"/>
  <c r="BO108" i="26"/>
  <c r="BZ107" i="26"/>
  <c r="BY107" i="26"/>
  <c r="BX107" i="26"/>
  <c r="BW107" i="26"/>
  <c r="BV107" i="26"/>
  <c r="BU107" i="26"/>
  <c r="BT107" i="26"/>
  <c r="BS107" i="26"/>
  <c r="BR107" i="26"/>
  <c r="BQ107" i="26"/>
  <c r="BP107" i="26"/>
  <c r="BO107" i="26"/>
  <c r="BZ106" i="26"/>
  <c r="BY106" i="26"/>
  <c r="BX106" i="26"/>
  <c r="BW106" i="26"/>
  <c r="BV106" i="26"/>
  <c r="BU106" i="26"/>
  <c r="BT106" i="26"/>
  <c r="BS106" i="26"/>
  <c r="BR106" i="26"/>
  <c r="BQ106" i="26"/>
  <c r="BP106" i="26"/>
  <c r="BO106" i="26"/>
  <c r="BZ105" i="26"/>
  <c r="BY105" i="26"/>
  <c r="BX105" i="26"/>
  <c r="BW105" i="26"/>
  <c r="BV105" i="26"/>
  <c r="BU105" i="26"/>
  <c r="BT105" i="26"/>
  <c r="BS105" i="26"/>
  <c r="BR105" i="26"/>
  <c r="BQ105" i="26"/>
  <c r="BP105" i="26"/>
  <c r="BO105" i="26"/>
  <c r="BZ104" i="26"/>
  <c r="BY104" i="26"/>
  <c r="BX104" i="26"/>
  <c r="BW104" i="26"/>
  <c r="BV104" i="26"/>
  <c r="BU104" i="26"/>
  <c r="BT104" i="26"/>
  <c r="BS104" i="26"/>
  <c r="BR104" i="26"/>
  <c r="BQ104" i="26"/>
  <c r="BP104" i="26"/>
  <c r="BO104" i="26"/>
  <c r="BZ103" i="26"/>
  <c r="BY103" i="26"/>
  <c r="BX103" i="26"/>
  <c r="BW103" i="26"/>
  <c r="BV103" i="26"/>
  <c r="BU103" i="26"/>
  <c r="BT103" i="26"/>
  <c r="BS103" i="26"/>
  <c r="BR103" i="26"/>
  <c r="BQ103" i="26"/>
  <c r="BP103" i="26"/>
  <c r="BO103" i="26"/>
  <c r="BZ102" i="26"/>
  <c r="BY102" i="26"/>
  <c r="BX102" i="26"/>
  <c r="BW102" i="26"/>
  <c r="BV102" i="26"/>
  <c r="BU102" i="26"/>
  <c r="BT102" i="26"/>
  <c r="BS102" i="26"/>
  <c r="BR102" i="26"/>
  <c r="BQ102" i="26"/>
  <c r="BP102" i="26"/>
  <c r="BO102" i="26"/>
  <c r="BZ101" i="26"/>
  <c r="BY101" i="26"/>
  <c r="BX101" i="26"/>
  <c r="BW101" i="26"/>
  <c r="BV101" i="26"/>
  <c r="BU101" i="26"/>
  <c r="BT101" i="26"/>
  <c r="BS101" i="26"/>
  <c r="BR101" i="26"/>
  <c r="BQ101" i="26"/>
  <c r="BP101" i="26"/>
  <c r="BO101" i="26"/>
  <c r="BZ100" i="26"/>
  <c r="BY100" i="26"/>
  <c r="BX100" i="26"/>
  <c r="BW100" i="26"/>
  <c r="BV100" i="26"/>
  <c r="BU100" i="26"/>
  <c r="BT100" i="26"/>
  <c r="BS100" i="26"/>
  <c r="BR100" i="26"/>
  <c r="BQ100" i="26"/>
  <c r="BP100" i="26"/>
  <c r="BO100" i="26"/>
  <c r="BZ99" i="26"/>
  <c r="BY99" i="26"/>
  <c r="BX99" i="26"/>
  <c r="BW99" i="26"/>
  <c r="BV99" i="26"/>
  <c r="BU99" i="26"/>
  <c r="BT99" i="26"/>
  <c r="BS99" i="26"/>
  <c r="BR99" i="26"/>
  <c r="BQ99" i="26"/>
  <c r="BP99" i="26"/>
  <c r="BO99" i="26"/>
  <c r="BZ98" i="26"/>
  <c r="BY98" i="26"/>
  <c r="BX98" i="26"/>
  <c r="BW98" i="26"/>
  <c r="BV98" i="26"/>
  <c r="BU98" i="26"/>
  <c r="BT98" i="26"/>
  <c r="BS98" i="26"/>
  <c r="BR98" i="26"/>
  <c r="BQ98" i="26"/>
  <c r="BP98" i="26"/>
  <c r="BO98" i="26"/>
  <c r="BZ97" i="26"/>
  <c r="BY97" i="26"/>
  <c r="BX97" i="26"/>
  <c r="BW97" i="26"/>
  <c r="BV97" i="26"/>
  <c r="BU97" i="26"/>
  <c r="BT97" i="26"/>
  <c r="BS97" i="26"/>
  <c r="BR97" i="26"/>
  <c r="BQ97" i="26"/>
  <c r="BP97" i="26"/>
  <c r="BO97" i="26"/>
  <c r="BZ96" i="26"/>
  <c r="BY96" i="26"/>
  <c r="BX96" i="26"/>
  <c r="BW96" i="26"/>
  <c r="BV96" i="26"/>
  <c r="BU96" i="26"/>
  <c r="BT96" i="26"/>
  <c r="BS96" i="26"/>
  <c r="BR96" i="26"/>
  <c r="BQ96" i="26"/>
  <c r="BP96" i="26"/>
  <c r="BO96" i="26"/>
  <c r="BZ95" i="26"/>
  <c r="BY95" i="26"/>
  <c r="BX95" i="26"/>
  <c r="BW95" i="26"/>
  <c r="BV95" i="26"/>
  <c r="BU95" i="26"/>
  <c r="BT95" i="26"/>
  <c r="BS95" i="26"/>
  <c r="BR95" i="26"/>
  <c r="BQ95" i="26"/>
  <c r="BP95" i="26"/>
  <c r="BO95" i="26"/>
  <c r="BZ94" i="26"/>
  <c r="BY94" i="26"/>
  <c r="BX94" i="26"/>
  <c r="BW94" i="26"/>
  <c r="BV94" i="26"/>
  <c r="BU94" i="26"/>
  <c r="BT94" i="26"/>
  <c r="BS94" i="26"/>
  <c r="BR94" i="26"/>
  <c r="BQ94" i="26"/>
  <c r="BP94" i="26"/>
  <c r="BO94" i="26"/>
  <c r="BZ93" i="26"/>
  <c r="BY93" i="26"/>
  <c r="BX93" i="26"/>
  <c r="BW93" i="26"/>
  <c r="BV93" i="26"/>
  <c r="BU93" i="26"/>
  <c r="BT93" i="26"/>
  <c r="BS93" i="26"/>
  <c r="BR93" i="26"/>
  <c r="BQ93" i="26"/>
  <c r="BP93" i="26"/>
  <c r="BO93" i="26"/>
  <c r="BZ92" i="26"/>
  <c r="BY92" i="26"/>
  <c r="BX92" i="26"/>
  <c r="BW92" i="26"/>
  <c r="BV92" i="26"/>
  <c r="BU92" i="26"/>
  <c r="BT92" i="26"/>
  <c r="BS92" i="26"/>
  <c r="BR92" i="26"/>
  <c r="BQ92" i="26"/>
  <c r="BP92" i="26"/>
  <c r="BO92" i="26"/>
  <c r="BZ90" i="26"/>
  <c r="BY90" i="26"/>
  <c r="BX90" i="26"/>
  <c r="BW90" i="26"/>
  <c r="BV90" i="26"/>
  <c r="BU90" i="26"/>
  <c r="BT90" i="26"/>
  <c r="BS90" i="26"/>
  <c r="BR90" i="26"/>
  <c r="BQ90" i="26"/>
  <c r="BP90" i="26"/>
  <c r="BO90" i="26"/>
  <c r="BZ89" i="26"/>
  <c r="BY89" i="26"/>
  <c r="BX89" i="26"/>
  <c r="BW89" i="26"/>
  <c r="BV89" i="26"/>
  <c r="BU89" i="26"/>
  <c r="BT89" i="26"/>
  <c r="BS89" i="26"/>
  <c r="BR89" i="26"/>
  <c r="BQ89" i="26"/>
  <c r="BP89" i="26"/>
  <c r="BO89" i="26"/>
  <c r="BZ88" i="26"/>
  <c r="BY88" i="26"/>
  <c r="BX88" i="26"/>
  <c r="BW88" i="26"/>
  <c r="BV88" i="26"/>
  <c r="BU88" i="26"/>
  <c r="BT88" i="26"/>
  <c r="BS88" i="26"/>
  <c r="BR88" i="26"/>
  <c r="BQ88" i="26"/>
  <c r="BP88" i="26"/>
  <c r="BO88" i="26"/>
  <c r="BZ87" i="26"/>
  <c r="BY87" i="26"/>
  <c r="BX87" i="26"/>
  <c r="BW87" i="26"/>
  <c r="BV87" i="26"/>
  <c r="BU87" i="26"/>
  <c r="BT87" i="26"/>
  <c r="BS87" i="26"/>
  <c r="BR87" i="26"/>
  <c r="BQ87" i="26"/>
  <c r="BP87" i="26"/>
  <c r="BO87" i="26"/>
  <c r="BZ86" i="26"/>
  <c r="BY86" i="26"/>
  <c r="BX86" i="26"/>
  <c r="BW86" i="26"/>
  <c r="BV86" i="26"/>
  <c r="BU86" i="26"/>
  <c r="BT86" i="26"/>
  <c r="BS86" i="26"/>
  <c r="BR86" i="26"/>
  <c r="BQ86" i="26"/>
  <c r="BP86" i="26"/>
  <c r="BO86" i="26"/>
  <c r="BZ85" i="26"/>
  <c r="BY85" i="26"/>
  <c r="BX85" i="26"/>
  <c r="BW85" i="26"/>
  <c r="BV85" i="26"/>
  <c r="BU85" i="26"/>
  <c r="BT85" i="26"/>
  <c r="BS85" i="26"/>
  <c r="BR85" i="26"/>
  <c r="BQ85" i="26"/>
  <c r="BP85" i="26"/>
  <c r="BO85" i="26"/>
  <c r="BZ84" i="26"/>
  <c r="M20" i="27" s="1"/>
  <c r="BY84" i="26"/>
  <c r="L20" i="27" s="1"/>
  <c r="BX84" i="26"/>
  <c r="BW84" i="26"/>
  <c r="BV84" i="26"/>
  <c r="BU84" i="26"/>
  <c r="BT84" i="26"/>
  <c r="BS84" i="26"/>
  <c r="BR84" i="26"/>
  <c r="BQ84" i="26"/>
  <c r="BP84" i="26"/>
  <c r="BO84" i="26"/>
  <c r="BZ83" i="26"/>
  <c r="BY83" i="26"/>
  <c r="BX83" i="26"/>
  <c r="BW83" i="26"/>
  <c r="BV83" i="26"/>
  <c r="BU83" i="26"/>
  <c r="BT83" i="26"/>
  <c r="BS83" i="26"/>
  <c r="BR83" i="26"/>
  <c r="BQ83" i="26"/>
  <c r="BP83" i="26"/>
  <c r="BO83" i="26"/>
  <c r="BZ80" i="26"/>
  <c r="BY80" i="26"/>
  <c r="BX80" i="26"/>
  <c r="BW80" i="26"/>
  <c r="BV80" i="26"/>
  <c r="BU80" i="26"/>
  <c r="BT80" i="26"/>
  <c r="BS80" i="26"/>
  <c r="BR80" i="26"/>
  <c r="BQ80" i="26"/>
  <c r="BP80" i="26"/>
  <c r="BO80" i="26"/>
  <c r="BZ79" i="26"/>
  <c r="BY79" i="26"/>
  <c r="BX79" i="26"/>
  <c r="BW79" i="26"/>
  <c r="BV79" i="26"/>
  <c r="BU79" i="26"/>
  <c r="BT79" i="26"/>
  <c r="BS79" i="26"/>
  <c r="BR79" i="26"/>
  <c r="BQ79" i="26"/>
  <c r="BP79" i="26"/>
  <c r="BO79" i="26"/>
  <c r="BZ78" i="26"/>
  <c r="BY78" i="26"/>
  <c r="BX78" i="26"/>
  <c r="BW78" i="26"/>
  <c r="BV78" i="26"/>
  <c r="BU78" i="26"/>
  <c r="BT78" i="26"/>
  <c r="BS78" i="26"/>
  <c r="BR78" i="26"/>
  <c r="BQ78" i="26"/>
  <c r="BP78" i="26"/>
  <c r="BO78" i="26"/>
  <c r="BZ77" i="26"/>
  <c r="BY77" i="26"/>
  <c r="BX77" i="26"/>
  <c r="BW77" i="26"/>
  <c r="BV77" i="26"/>
  <c r="BU77" i="26"/>
  <c r="BT77" i="26"/>
  <c r="BS77" i="26"/>
  <c r="BR77" i="26"/>
  <c r="BQ77" i="26"/>
  <c r="BP77" i="26"/>
  <c r="BO77" i="26"/>
  <c r="BZ76" i="26"/>
  <c r="BY76" i="26"/>
  <c r="BX76" i="26"/>
  <c r="BW76" i="26"/>
  <c r="BV76" i="26"/>
  <c r="BU76" i="26"/>
  <c r="BT76" i="26"/>
  <c r="BS76" i="26"/>
  <c r="BR76" i="26"/>
  <c r="BQ76" i="26"/>
  <c r="BP76" i="26"/>
  <c r="BO76" i="26"/>
  <c r="BZ75" i="26"/>
  <c r="BY75" i="26"/>
  <c r="BX75" i="26"/>
  <c r="BW75" i="26"/>
  <c r="BV75" i="26"/>
  <c r="BU75" i="26"/>
  <c r="BT75" i="26"/>
  <c r="BS75" i="26"/>
  <c r="BR75" i="26"/>
  <c r="BQ75" i="26"/>
  <c r="BP75" i="26"/>
  <c r="BO75" i="26"/>
  <c r="BZ74" i="26"/>
  <c r="BY74" i="26"/>
  <c r="BX74" i="26"/>
  <c r="BW74" i="26"/>
  <c r="BV74" i="26"/>
  <c r="BU74" i="26"/>
  <c r="BT74" i="26"/>
  <c r="BS74" i="26"/>
  <c r="BR74" i="26"/>
  <c r="BQ74" i="26"/>
  <c r="BP74" i="26"/>
  <c r="BO74" i="26"/>
  <c r="BZ73" i="26"/>
  <c r="BY73" i="26"/>
  <c r="BX73" i="26"/>
  <c r="BW73" i="26"/>
  <c r="BV73" i="26"/>
  <c r="BU73" i="26"/>
  <c r="BT73" i="26"/>
  <c r="BS73" i="26"/>
  <c r="BR73" i="26"/>
  <c r="BQ73" i="26"/>
  <c r="BP73" i="26"/>
  <c r="BO73" i="26"/>
  <c r="BZ72" i="26"/>
  <c r="BY72" i="26"/>
  <c r="BX72" i="26"/>
  <c r="BW72" i="26"/>
  <c r="BV72" i="26"/>
  <c r="BU72" i="26"/>
  <c r="BT72" i="26"/>
  <c r="BS72" i="26"/>
  <c r="BR72" i="26"/>
  <c r="BQ72" i="26"/>
  <c r="BP72" i="26"/>
  <c r="BO72" i="26"/>
  <c r="BZ71" i="26"/>
  <c r="BY71" i="26"/>
  <c r="BX71" i="26"/>
  <c r="BW71" i="26"/>
  <c r="BV71" i="26"/>
  <c r="BU71" i="26"/>
  <c r="BT71" i="26"/>
  <c r="BS71" i="26"/>
  <c r="BR71" i="26"/>
  <c r="BQ71" i="26"/>
  <c r="BP71" i="26"/>
  <c r="BO71" i="26"/>
  <c r="BZ69" i="26"/>
  <c r="BY69" i="26"/>
  <c r="BX69" i="26"/>
  <c r="BW69" i="26"/>
  <c r="BV69" i="26"/>
  <c r="BU69" i="26"/>
  <c r="BT69" i="26"/>
  <c r="BS69" i="26"/>
  <c r="BR69" i="26"/>
  <c r="BQ69" i="26"/>
  <c r="BP69" i="26"/>
  <c r="BO69" i="26"/>
  <c r="BZ68" i="26"/>
  <c r="BY68" i="26"/>
  <c r="BX68" i="26"/>
  <c r="BW68" i="26"/>
  <c r="BV68" i="26"/>
  <c r="BU68" i="26"/>
  <c r="BT68" i="26"/>
  <c r="BS68" i="26"/>
  <c r="BR68" i="26"/>
  <c r="BQ68" i="26"/>
  <c r="BP68" i="26"/>
  <c r="BO68" i="26"/>
  <c r="BZ67" i="26"/>
  <c r="BY67" i="26"/>
  <c r="BX67" i="26"/>
  <c r="BW67" i="26"/>
  <c r="BV67" i="26"/>
  <c r="BU67" i="26"/>
  <c r="BT67" i="26"/>
  <c r="BS67" i="26"/>
  <c r="BR67" i="26"/>
  <c r="BQ67" i="26"/>
  <c r="BP67" i="26"/>
  <c r="BO67" i="26"/>
  <c r="BZ64" i="26"/>
  <c r="BY64" i="26"/>
  <c r="BX64" i="26"/>
  <c r="BW64" i="26"/>
  <c r="BV64" i="26"/>
  <c r="BU64" i="26"/>
  <c r="BT64" i="26"/>
  <c r="BS64" i="26"/>
  <c r="BR64" i="26"/>
  <c r="BQ64" i="26"/>
  <c r="BP64" i="26"/>
  <c r="BO64" i="26"/>
  <c r="BZ63" i="26"/>
  <c r="BY63" i="26"/>
  <c r="BX63" i="26"/>
  <c r="BW63" i="26"/>
  <c r="BV63" i="26"/>
  <c r="BU63" i="26"/>
  <c r="BT63" i="26"/>
  <c r="BS63" i="26"/>
  <c r="BR63" i="26"/>
  <c r="BQ63" i="26"/>
  <c r="BP63" i="26"/>
  <c r="BO63" i="26"/>
  <c r="BZ62" i="26"/>
  <c r="BY62" i="26"/>
  <c r="BX62" i="26"/>
  <c r="BW62" i="26"/>
  <c r="BV62" i="26"/>
  <c r="BU62" i="26"/>
  <c r="BT62" i="26"/>
  <c r="BS62" i="26"/>
  <c r="BR62" i="26"/>
  <c r="BQ62" i="26"/>
  <c r="BP62" i="26"/>
  <c r="BO62" i="26"/>
  <c r="BZ61" i="26"/>
  <c r="BY61" i="26"/>
  <c r="BX61" i="26"/>
  <c r="BW61" i="26"/>
  <c r="BV61" i="26"/>
  <c r="BU61" i="26"/>
  <c r="BT61" i="26"/>
  <c r="BS61" i="26"/>
  <c r="BR61" i="26"/>
  <c r="BQ61" i="26"/>
  <c r="BP61" i="26"/>
  <c r="BO61" i="26"/>
  <c r="BZ60" i="26"/>
  <c r="BY60" i="26"/>
  <c r="BX60" i="26"/>
  <c r="BW60" i="26"/>
  <c r="BV60" i="26"/>
  <c r="BU60" i="26"/>
  <c r="BT60" i="26"/>
  <c r="BS60" i="26"/>
  <c r="BR60" i="26"/>
  <c r="BQ60" i="26"/>
  <c r="BP60" i="26"/>
  <c r="BO60" i="26"/>
  <c r="BZ59" i="26"/>
  <c r="BY59" i="26"/>
  <c r="BX59" i="26"/>
  <c r="BW59" i="26"/>
  <c r="BV59" i="26"/>
  <c r="BU59" i="26"/>
  <c r="BT59" i="26"/>
  <c r="BS59" i="26"/>
  <c r="BR59" i="26"/>
  <c r="BQ59" i="26"/>
  <c r="BP59" i="26"/>
  <c r="BO59" i="26"/>
  <c r="BZ58" i="26"/>
  <c r="BY58" i="26"/>
  <c r="BX58" i="26"/>
  <c r="BW58" i="26"/>
  <c r="BV58" i="26"/>
  <c r="BU58" i="26"/>
  <c r="BT58" i="26"/>
  <c r="BS58" i="26"/>
  <c r="BR58" i="26"/>
  <c r="BQ58" i="26"/>
  <c r="BP58" i="26"/>
  <c r="BO58" i="26"/>
  <c r="BZ57" i="26"/>
  <c r="BY57" i="26"/>
  <c r="BX57" i="26"/>
  <c r="BW57" i="26"/>
  <c r="BV57" i="26"/>
  <c r="BU57" i="26"/>
  <c r="BT57" i="26"/>
  <c r="BS57" i="26"/>
  <c r="BR57" i="26"/>
  <c r="BQ57" i="26"/>
  <c r="BP57" i="26"/>
  <c r="BO57" i="26"/>
  <c r="BZ56" i="26"/>
  <c r="BY56" i="26"/>
  <c r="BX56" i="26"/>
  <c r="BW56" i="26"/>
  <c r="BV56" i="26"/>
  <c r="BU56" i="26"/>
  <c r="BT56" i="26"/>
  <c r="BS56" i="26"/>
  <c r="BR56" i="26"/>
  <c r="BQ56" i="26"/>
  <c r="BP56" i="26"/>
  <c r="BO56" i="26"/>
  <c r="BZ55" i="26"/>
  <c r="BY55" i="26"/>
  <c r="BX55" i="26"/>
  <c r="BW55" i="26"/>
  <c r="BV55" i="26"/>
  <c r="BU55" i="26"/>
  <c r="BT55" i="26"/>
  <c r="BS55" i="26"/>
  <c r="BR55" i="26"/>
  <c r="BQ55" i="26"/>
  <c r="BP55" i="26"/>
  <c r="BO55" i="26"/>
  <c r="BZ54" i="26"/>
  <c r="BY54" i="26"/>
  <c r="BX54" i="26"/>
  <c r="BW54" i="26"/>
  <c r="BV54" i="26"/>
  <c r="BU54" i="26"/>
  <c r="BT54" i="26"/>
  <c r="BS54" i="26"/>
  <c r="BR54" i="26"/>
  <c r="BQ54" i="26"/>
  <c r="BP54" i="26"/>
  <c r="BO54" i="26"/>
  <c r="BZ53" i="26"/>
  <c r="BY53" i="26"/>
  <c r="BX53" i="26"/>
  <c r="BW53" i="26"/>
  <c r="BV53" i="26"/>
  <c r="BU53" i="26"/>
  <c r="BT53" i="26"/>
  <c r="BS53" i="26"/>
  <c r="BR53" i="26"/>
  <c r="BQ53" i="26"/>
  <c r="BP53" i="26"/>
  <c r="BO53" i="26"/>
  <c r="BZ52" i="26"/>
  <c r="BY52" i="26"/>
  <c r="BX52" i="26"/>
  <c r="BW52" i="26"/>
  <c r="BV52" i="26"/>
  <c r="BU52" i="26"/>
  <c r="BT52" i="26"/>
  <c r="BS52" i="26"/>
  <c r="BR52" i="26"/>
  <c r="BQ52" i="26"/>
  <c r="BP52" i="26"/>
  <c r="BO52" i="26"/>
  <c r="BZ51" i="26"/>
  <c r="BY51" i="26"/>
  <c r="BX51" i="26"/>
  <c r="BW51" i="26"/>
  <c r="BV51" i="26"/>
  <c r="BU51" i="26"/>
  <c r="BT51" i="26"/>
  <c r="BS51" i="26"/>
  <c r="BR51" i="26"/>
  <c r="BQ51" i="26"/>
  <c r="BP51" i="26"/>
  <c r="BO51" i="26"/>
  <c r="BZ50" i="26"/>
  <c r="BY50" i="26"/>
  <c r="BX50" i="26"/>
  <c r="BW50" i="26"/>
  <c r="BV50" i="26"/>
  <c r="BU50" i="26"/>
  <c r="BT50" i="26"/>
  <c r="BS50" i="26"/>
  <c r="BR50" i="26"/>
  <c r="BQ50" i="26"/>
  <c r="BP50" i="26"/>
  <c r="BO50" i="26"/>
  <c r="BZ49" i="26"/>
  <c r="BY49" i="26"/>
  <c r="BX49" i="26"/>
  <c r="BW49" i="26"/>
  <c r="BV49" i="26"/>
  <c r="BU49" i="26"/>
  <c r="BT49" i="26"/>
  <c r="BS49" i="26"/>
  <c r="BR49" i="26"/>
  <c r="BQ49" i="26"/>
  <c r="BP49" i="26"/>
  <c r="BO49" i="26"/>
  <c r="BZ48" i="26"/>
  <c r="BY48" i="26"/>
  <c r="BX48" i="26"/>
  <c r="BW48" i="26"/>
  <c r="BV48" i="26"/>
  <c r="BU48" i="26"/>
  <c r="BT48" i="26"/>
  <c r="BS48" i="26"/>
  <c r="BR48" i="26"/>
  <c r="BQ48" i="26"/>
  <c r="BP48" i="26"/>
  <c r="BO48" i="26"/>
  <c r="BZ47" i="26"/>
  <c r="BY47" i="26"/>
  <c r="BX47" i="26"/>
  <c r="BW47" i="26"/>
  <c r="BV47" i="26"/>
  <c r="BU47" i="26"/>
  <c r="BT47" i="26"/>
  <c r="BS47" i="26"/>
  <c r="BR47" i="26"/>
  <c r="BQ47" i="26"/>
  <c r="BP47" i="26"/>
  <c r="BO47" i="26"/>
  <c r="BZ46" i="26"/>
  <c r="BY46" i="26"/>
  <c r="BX46" i="26"/>
  <c r="BW46" i="26"/>
  <c r="BV46" i="26"/>
  <c r="BU46" i="26"/>
  <c r="BT46" i="26"/>
  <c r="BS46" i="26"/>
  <c r="BR46" i="26"/>
  <c r="BQ46" i="26"/>
  <c r="BP46" i="26"/>
  <c r="BO46" i="26"/>
  <c r="BZ45" i="26"/>
  <c r="BY45" i="26"/>
  <c r="BX45" i="26"/>
  <c r="BW45" i="26"/>
  <c r="BV45" i="26"/>
  <c r="BU45" i="26"/>
  <c r="BT45" i="26"/>
  <c r="BS45" i="26"/>
  <c r="BR45" i="26"/>
  <c r="BQ45" i="26"/>
  <c r="BP45" i="26"/>
  <c r="BO45" i="26"/>
  <c r="BZ44" i="26"/>
  <c r="BY44" i="26"/>
  <c r="BX44" i="26"/>
  <c r="BW44" i="26"/>
  <c r="BV44" i="26"/>
  <c r="BU44" i="26"/>
  <c r="BT44" i="26"/>
  <c r="BS44" i="26"/>
  <c r="BR44" i="26"/>
  <c r="BQ44" i="26"/>
  <c r="BP44" i="26"/>
  <c r="BO44" i="26"/>
  <c r="BZ43" i="26"/>
  <c r="BY43" i="26"/>
  <c r="BX43" i="26"/>
  <c r="BW43" i="26"/>
  <c r="BV43" i="26"/>
  <c r="BU43" i="26"/>
  <c r="BT43" i="26"/>
  <c r="BS43" i="26"/>
  <c r="BR43" i="26"/>
  <c r="BQ43" i="26"/>
  <c r="BP43" i="26"/>
  <c r="BO43" i="26"/>
  <c r="BZ42" i="26"/>
  <c r="BY42" i="26"/>
  <c r="BX42" i="26"/>
  <c r="BW42" i="26"/>
  <c r="BV42" i="26"/>
  <c r="BU42" i="26"/>
  <c r="BT42" i="26"/>
  <c r="BS42" i="26"/>
  <c r="BR42" i="26"/>
  <c r="BQ42" i="26"/>
  <c r="BP42" i="26"/>
  <c r="BO42" i="26"/>
  <c r="BZ41" i="26"/>
  <c r="BY41" i="26"/>
  <c r="BX41" i="26"/>
  <c r="BW41" i="26"/>
  <c r="BV41" i="26"/>
  <c r="BU41" i="26"/>
  <c r="BT41" i="26"/>
  <c r="BS41" i="26"/>
  <c r="BR41" i="26"/>
  <c r="BQ41" i="26"/>
  <c r="BP41" i="26"/>
  <c r="BO41" i="26"/>
  <c r="BZ40" i="26"/>
  <c r="BY40" i="26"/>
  <c r="BX40" i="26"/>
  <c r="BW40" i="26"/>
  <c r="BV40" i="26"/>
  <c r="BU40" i="26"/>
  <c r="BT40" i="26"/>
  <c r="BS40" i="26"/>
  <c r="BR40" i="26"/>
  <c r="BQ40" i="26"/>
  <c r="BP40" i="26"/>
  <c r="BO40" i="26"/>
  <c r="BZ39" i="26"/>
  <c r="BY39" i="26"/>
  <c r="BX39" i="26"/>
  <c r="BW39" i="26"/>
  <c r="BV39" i="26"/>
  <c r="BU39" i="26"/>
  <c r="BT39" i="26"/>
  <c r="BS39" i="26"/>
  <c r="BR39" i="26"/>
  <c r="BQ39" i="26"/>
  <c r="BP39" i="26"/>
  <c r="BO39" i="26"/>
  <c r="BZ38" i="26"/>
  <c r="BY38" i="26"/>
  <c r="BX38" i="26"/>
  <c r="BW38" i="26"/>
  <c r="BV38" i="26"/>
  <c r="BU38" i="26"/>
  <c r="BT38" i="26"/>
  <c r="BS38" i="26"/>
  <c r="BR38" i="26"/>
  <c r="BQ38" i="26"/>
  <c r="BP38" i="26"/>
  <c r="BO38" i="26"/>
  <c r="BZ37" i="26"/>
  <c r="BY37" i="26"/>
  <c r="BX37" i="26"/>
  <c r="BW37" i="26"/>
  <c r="BV37" i="26"/>
  <c r="BU37" i="26"/>
  <c r="BT37" i="26"/>
  <c r="BS37" i="26"/>
  <c r="BR37" i="26"/>
  <c r="BQ37" i="26"/>
  <c r="BP37" i="26"/>
  <c r="BO37" i="26"/>
  <c r="BZ36" i="26"/>
  <c r="BY36" i="26"/>
  <c r="BX36" i="26"/>
  <c r="BW36" i="26"/>
  <c r="BV36" i="26"/>
  <c r="BU36" i="26"/>
  <c r="BT36" i="26"/>
  <c r="BS36" i="26"/>
  <c r="BR36" i="26"/>
  <c r="BQ36" i="26"/>
  <c r="BP36" i="26"/>
  <c r="BO36" i="26"/>
  <c r="BZ35" i="26"/>
  <c r="BY35" i="26"/>
  <c r="BX35" i="26"/>
  <c r="BW35" i="26"/>
  <c r="BV35" i="26"/>
  <c r="BU35" i="26"/>
  <c r="BT35" i="26"/>
  <c r="BS35" i="26"/>
  <c r="BR35" i="26"/>
  <c r="BQ35" i="26"/>
  <c r="BP35" i="26"/>
  <c r="BO35" i="26"/>
  <c r="BZ34" i="26"/>
  <c r="BY34" i="26"/>
  <c r="BX34" i="26"/>
  <c r="BW34" i="26"/>
  <c r="BV34" i="26"/>
  <c r="BU34" i="26"/>
  <c r="BT34" i="26"/>
  <c r="BS34" i="26"/>
  <c r="BR34" i="26"/>
  <c r="BQ34" i="26"/>
  <c r="BP34" i="26"/>
  <c r="BO34" i="26"/>
  <c r="BZ33" i="26"/>
  <c r="BY33" i="26"/>
  <c r="BX33" i="26"/>
  <c r="BW33" i="26"/>
  <c r="BV33" i="26"/>
  <c r="BU33" i="26"/>
  <c r="BT33" i="26"/>
  <c r="BS33" i="26"/>
  <c r="BR33" i="26"/>
  <c r="BQ33" i="26"/>
  <c r="BP33" i="26"/>
  <c r="BO33" i="26"/>
  <c r="BZ32" i="26"/>
  <c r="BY32" i="26"/>
  <c r="BX32" i="26"/>
  <c r="BW32" i="26"/>
  <c r="BV32" i="26"/>
  <c r="BU32" i="26"/>
  <c r="BT32" i="26"/>
  <c r="BS32" i="26"/>
  <c r="BR32" i="26"/>
  <c r="BQ32" i="26"/>
  <c r="BP32" i="26"/>
  <c r="BO32" i="26"/>
  <c r="BZ31" i="26"/>
  <c r="BY31" i="26"/>
  <c r="BX31" i="26"/>
  <c r="BW31" i="26"/>
  <c r="BV31" i="26"/>
  <c r="BU31" i="26"/>
  <c r="BT31" i="26"/>
  <c r="BS31" i="26"/>
  <c r="BR31" i="26"/>
  <c r="BQ31" i="26"/>
  <c r="BP31" i="26"/>
  <c r="BO31" i="26"/>
  <c r="BZ30" i="26"/>
  <c r="BY30" i="26"/>
  <c r="BX30" i="26"/>
  <c r="BW30" i="26"/>
  <c r="BV30" i="26"/>
  <c r="BU30" i="26"/>
  <c r="BT30" i="26"/>
  <c r="BS30" i="26"/>
  <c r="BR30" i="26"/>
  <c r="BQ30" i="26"/>
  <c r="BP30" i="26"/>
  <c r="BO30" i="26"/>
  <c r="BZ29" i="26"/>
  <c r="BY29" i="26"/>
  <c r="BX29" i="26"/>
  <c r="BW29" i="26"/>
  <c r="BV29" i="26"/>
  <c r="BU29" i="26"/>
  <c r="BT29" i="26"/>
  <c r="BS29" i="26"/>
  <c r="BR29" i="26"/>
  <c r="BQ29" i="26"/>
  <c r="BP29" i="26"/>
  <c r="BO29" i="26"/>
  <c r="BZ28" i="26"/>
  <c r="BY28" i="26"/>
  <c r="BX28" i="26"/>
  <c r="BW28" i="26"/>
  <c r="BV28" i="26"/>
  <c r="BU28" i="26"/>
  <c r="BT28" i="26"/>
  <c r="BS28" i="26"/>
  <c r="BR28" i="26"/>
  <c r="BQ28" i="26"/>
  <c r="BP28" i="26"/>
  <c r="BO28" i="26"/>
  <c r="BZ27" i="26"/>
  <c r="BY27" i="26"/>
  <c r="BX27" i="26"/>
  <c r="BW27" i="26"/>
  <c r="BV27" i="26"/>
  <c r="BU27" i="26"/>
  <c r="BT27" i="26"/>
  <c r="BS27" i="26"/>
  <c r="BR27" i="26"/>
  <c r="BQ27" i="26"/>
  <c r="BP27" i="26"/>
  <c r="BO27" i="26"/>
  <c r="BZ26" i="26"/>
  <c r="BY26" i="26"/>
  <c r="BX26" i="26"/>
  <c r="BW26" i="26"/>
  <c r="BV26" i="26"/>
  <c r="BU26" i="26"/>
  <c r="BT26" i="26"/>
  <c r="BS26" i="26"/>
  <c r="BR26" i="26"/>
  <c r="BQ26" i="26"/>
  <c r="BP26" i="26"/>
  <c r="BO26" i="26"/>
  <c r="BZ25" i="26"/>
  <c r="BY25" i="26"/>
  <c r="BX25" i="26"/>
  <c r="BW25" i="26"/>
  <c r="BV25" i="26"/>
  <c r="BU25" i="26"/>
  <c r="BT25" i="26"/>
  <c r="BS25" i="26"/>
  <c r="BR25" i="26"/>
  <c r="BQ25" i="26"/>
  <c r="BP25" i="26"/>
  <c r="BO25" i="26"/>
  <c r="BZ24" i="26"/>
  <c r="BY24" i="26"/>
  <c r="BX24" i="26"/>
  <c r="BW24" i="26"/>
  <c r="BV24" i="26"/>
  <c r="BU24" i="26"/>
  <c r="BT24" i="26"/>
  <c r="BS24" i="26"/>
  <c r="BR24" i="26"/>
  <c r="BQ24" i="26"/>
  <c r="BP24" i="26"/>
  <c r="BO24" i="26"/>
  <c r="BT23" i="26"/>
  <c r="BS23" i="26"/>
  <c r="BP23" i="26"/>
  <c r="BZ22" i="26"/>
  <c r="BY22" i="26"/>
  <c r="BX22" i="26"/>
  <c r="BW22" i="26"/>
  <c r="BV22" i="26"/>
  <c r="BU22" i="26"/>
  <c r="BT22" i="26"/>
  <c r="BS22" i="26"/>
  <c r="BR22" i="26"/>
  <c r="BQ22" i="26"/>
  <c r="BP22" i="26"/>
  <c r="BO22" i="26"/>
  <c r="BZ21" i="26"/>
  <c r="BY21" i="26"/>
  <c r="BX21" i="26"/>
  <c r="BW21" i="26"/>
  <c r="BV21" i="26"/>
  <c r="BU21" i="26"/>
  <c r="BT21" i="26"/>
  <c r="BS21" i="26"/>
  <c r="BR21" i="26"/>
  <c r="BQ21" i="26"/>
  <c r="BP21" i="26"/>
  <c r="BO21" i="26"/>
  <c r="BZ20" i="26"/>
  <c r="BY20" i="26"/>
  <c r="BX20" i="26"/>
  <c r="BW20" i="26"/>
  <c r="BV20" i="26"/>
  <c r="BU20" i="26"/>
  <c r="BT20" i="26"/>
  <c r="BS20" i="26"/>
  <c r="BR20" i="26"/>
  <c r="BQ20" i="26"/>
  <c r="BP20" i="26"/>
  <c r="BO20" i="26"/>
  <c r="BZ19" i="26"/>
  <c r="BY19" i="26"/>
  <c r="BX19" i="26"/>
  <c r="BW19" i="26"/>
  <c r="BV19" i="26"/>
  <c r="BU19" i="26"/>
  <c r="BT19" i="26"/>
  <c r="BS19" i="26"/>
  <c r="BR19" i="26"/>
  <c r="BQ19" i="26"/>
  <c r="BP19" i="26"/>
  <c r="BO19" i="26"/>
  <c r="BZ18" i="26"/>
  <c r="BY18" i="26"/>
  <c r="BX18" i="26"/>
  <c r="BW18" i="26"/>
  <c r="BV18" i="26"/>
  <c r="BU18" i="26"/>
  <c r="BT18" i="26"/>
  <c r="BS18" i="26"/>
  <c r="BR18" i="26"/>
  <c r="BQ18" i="26"/>
  <c r="BP18" i="26"/>
  <c r="BO18" i="26"/>
  <c r="BZ17" i="26"/>
  <c r="BY17" i="26"/>
  <c r="BX17" i="26"/>
  <c r="BW17" i="26"/>
  <c r="BV17" i="26"/>
  <c r="BU17" i="26"/>
  <c r="BT17" i="26"/>
  <c r="BS17" i="26"/>
  <c r="BR17" i="26"/>
  <c r="BQ17" i="26"/>
  <c r="BP17" i="26"/>
  <c r="BO17" i="26"/>
  <c r="BZ16" i="26"/>
  <c r="BY16" i="26"/>
  <c r="BX16" i="26"/>
  <c r="BW16" i="26"/>
  <c r="BV16" i="26"/>
  <c r="BU16" i="26"/>
  <c r="BT16" i="26"/>
  <c r="BS16" i="26"/>
  <c r="BR16" i="26"/>
  <c r="BQ16" i="26"/>
  <c r="BP16" i="26"/>
  <c r="BO16" i="26"/>
  <c r="BZ15" i="26"/>
  <c r="BY15" i="26"/>
  <c r="BX15" i="26"/>
  <c r="BW15" i="26"/>
  <c r="BV15" i="26"/>
  <c r="BU15" i="26"/>
  <c r="BT15" i="26"/>
  <c r="BS15" i="26"/>
  <c r="BR15" i="26"/>
  <c r="BQ15" i="26"/>
  <c r="BP15" i="26"/>
  <c r="BO15" i="26"/>
  <c r="BZ14" i="26"/>
  <c r="BY14" i="26"/>
  <c r="BX14" i="26"/>
  <c r="BW14" i="26"/>
  <c r="BV14" i="26"/>
  <c r="BU14" i="26"/>
  <c r="BT14" i="26"/>
  <c r="BS14" i="26"/>
  <c r="BR14" i="26"/>
  <c r="BQ14" i="26"/>
  <c r="BP14" i="26"/>
  <c r="BO14" i="26"/>
  <c r="BZ13" i="26"/>
  <c r="BY13" i="26"/>
  <c r="BX13" i="26"/>
  <c r="BW13" i="26"/>
  <c r="BV13" i="26"/>
  <c r="BU13" i="26"/>
  <c r="BT13" i="26"/>
  <c r="BS13" i="26"/>
  <c r="BR13" i="26"/>
  <c r="BQ13" i="26"/>
  <c r="BP13" i="26"/>
  <c r="BO13" i="26"/>
  <c r="BZ12" i="26"/>
  <c r="BY12" i="26"/>
  <c r="BX12" i="26"/>
  <c r="BW12" i="26"/>
  <c r="BV12" i="26"/>
  <c r="BU12" i="26"/>
  <c r="BT12" i="26"/>
  <c r="BS12" i="26"/>
  <c r="BR12" i="26"/>
  <c r="BQ12" i="26"/>
  <c r="BP12" i="26"/>
  <c r="BO12" i="26"/>
  <c r="BZ11" i="26"/>
  <c r="BY11" i="26"/>
  <c r="BX11" i="26"/>
  <c r="BW11" i="26"/>
  <c r="BV11" i="26"/>
  <c r="BU11" i="26"/>
  <c r="BT11" i="26"/>
  <c r="BS11" i="26"/>
  <c r="BR11" i="26"/>
  <c r="BQ11" i="26"/>
  <c r="BP11" i="26"/>
  <c r="BO11" i="26"/>
  <c r="BZ10" i="26"/>
  <c r="BY10" i="26"/>
  <c r="BX10" i="26"/>
  <c r="BW10" i="26"/>
  <c r="BV10" i="26"/>
  <c r="BU10" i="26"/>
  <c r="BT10" i="26"/>
  <c r="BS10" i="26"/>
  <c r="BR10" i="26"/>
  <c r="BQ10" i="26"/>
  <c r="BP10" i="26"/>
  <c r="BO10" i="26"/>
  <c r="BZ9" i="26"/>
  <c r="BY9" i="26"/>
  <c r="BX9" i="26"/>
  <c r="BW9" i="26"/>
  <c r="BV9" i="26"/>
  <c r="BU9" i="26"/>
  <c r="BT9" i="26"/>
  <c r="BS9" i="26"/>
  <c r="BR9" i="26"/>
  <c r="BQ9" i="26"/>
  <c r="BP9" i="26"/>
  <c r="BO9" i="26"/>
  <c r="BL91" i="26"/>
  <c r="BO91" i="26" s="1"/>
  <c r="BK91" i="26"/>
  <c r="BL82" i="26"/>
  <c r="BS82" i="26" s="1"/>
  <c r="BK82" i="26"/>
  <c r="BL81" i="26"/>
  <c r="BW81" i="26" s="1"/>
  <c r="BK81" i="26"/>
  <c r="BL70" i="26"/>
  <c r="BU70" i="26" s="1"/>
  <c r="BK70" i="26"/>
  <c r="BL66" i="26"/>
  <c r="BZ66" i="26" s="1"/>
  <c r="BK66" i="26"/>
  <c r="BL65" i="26"/>
  <c r="BW65" i="26" s="1"/>
  <c r="BK65" i="26"/>
  <c r="BL23" i="26"/>
  <c r="BO23" i="26" s="1"/>
  <c r="BK23" i="26"/>
  <c r="K20" i="27" l="1"/>
  <c r="J20" i="27"/>
  <c r="B24" i="27"/>
  <c r="N24" i="27" s="1"/>
  <c r="C24" i="27"/>
  <c r="AP15" i="21"/>
  <c r="E24" i="27"/>
  <c r="F24" i="27"/>
  <c r="J24" i="27"/>
  <c r="C25" i="27"/>
  <c r="M24" i="27"/>
  <c r="E25" i="27"/>
  <c r="L25" i="27"/>
  <c r="AP11" i="21"/>
  <c r="B25" i="27"/>
  <c r="AP10" i="21"/>
  <c r="F25" i="27"/>
  <c r="AP14" i="21"/>
  <c r="D24" i="27"/>
  <c r="M25" i="27"/>
  <c r="H24" i="27"/>
  <c r="K24" i="27"/>
  <c r="L24" i="27"/>
  <c r="G25" i="27"/>
  <c r="G24" i="27"/>
  <c r="H25" i="27"/>
  <c r="J25" i="27"/>
  <c r="K25" i="27"/>
  <c r="I24" i="27"/>
  <c r="D25" i="27"/>
  <c r="I25" i="27"/>
  <c r="I20" i="27"/>
  <c r="B20" i="27"/>
  <c r="H20" i="27"/>
  <c r="C20" i="27"/>
  <c r="J19" i="27"/>
  <c r="G20" i="27"/>
  <c r="I19" i="27"/>
  <c r="K19" i="27"/>
  <c r="L19" i="27"/>
  <c r="M19" i="27"/>
  <c r="B19" i="27"/>
  <c r="C19" i="27"/>
  <c r="D20" i="27"/>
  <c r="D19" i="27"/>
  <c r="E20" i="27"/>
  <c r="E19" i="27"/>
  <c r="F20" i="27"/>
  <c r="F19" i="27"/>
  <c r="G19" i="27"/>
  <c r="H19" i="27"/>
  <c r="AP18" i="21"/>
  <c r="AD19" i="21"/>
  <c r="AO19" i="21"/>
  <c r="AN19" i="21"/>
  <c r="AM19" i="21"/>
  <c r="AL19" i="21"/>
  <c r="AP9" i="21"/>
  <c r="AJ19" i="21"/>
  <c r="AI19" i="21"/>
  <c r="AH19" i="21"/>
  <c r="AG19" i="21"/>
  <c r="AF19" i="21"/>
  <c r="AE19" i="21"/>
  <c r="BQ23" i="26"/>
  <c r="BR23" i="26"/>
  <c r="BU23" i="26"/>
  <c r="BV23" i="26"/>
  <c r="BO65" i="26"/>
  <c r="BW23" i="26"/>
  <c r="BP65" i="26"/>
  <c r="BX23" i="26"/>
  <c r="BQ65" i="26"/>
  <c r="BY23" i="26"/>
  <c r="BR65" i="26"/>
  <c r="BP91" i="26"/>
  <c r="BS65" i="26"/>
  <c r="BX65" i="26"/>
  <c r="BR66" i="26"/>
  <c r="BT66" i="26"/>
  <c r="BX81" i="26"/>
  <c r="BV66" i="26"/>
  <c r="BO82" i="26"/>
  <c r="BW66" i="26"/>
  <c r="BU66" i="26"/>
  <c r="BQ91" i="26"/>
  <c r="BR91" i="26"/>
  <c r="BY65" i="26"/>
  <c r="BP66" i="26"/>
  <c r="BS66" i="26"/>
  <c r="BY81" i="26"/>
  <c r="BT91" i="26"/>
  <c r="BU91" i="26"/>
  <c r="BZ65" i="26"/>
  <c r="BQ66" i="26"/>
  <c r="BS91" i="26"/>
  <c r="BO66" i="26"/>
  <c r="BR70" i="26"/>
  <c r="BR82" i="26"/>
  <c r="BV91" i="26"/>
  <c r="BT82" i="26"/>
  <c r="BU82" i="26"/>
  <c r="BR81" i="26"/>
  <c r="BZ91" i="26"/>
  <c r="BW70" i="26"/>
  <c r="BS81" i="26"/>
  <c r="BW82" i="26"/>
  <c r="BO70" i="26"/>
  <c r="BX91" i="26"/>
  <c r="BY91" i="26"/>
  <c r="BT65" i="26"/>
  <c r="BX66" i="26"/>
  <c r="BX70" i="26"/>
  <c r="BT81" i="26"/>
  <c r="BX82" i="26"/>
  <c r="BZ81" i="26"/>
  <c r="BQ82" i="26"/>
  <c r="BS70" i="26"/>
  <c r="BO81" i="26"/>
  <c r="BT70" i="26"/>
  <c r="BQ81" i="26"/>
  <c r="BV82" i="26"/>
  <c r="BU65" i="26"/>
  <c r="BY66" i="26"/>
  <c r="BY70" i="26"/>
  <c r="BU81" i="26"/>
  <c r="BY82" i="26"/>
  <c r="BQ70" i="26"/>
  <c r="BV70" i="26"/>
  <c r="BV65" i="26"/>
  <c r="BZ70" i="26"/>
  <c r="BV81" i="26"/>
  <c r="BZ82" i="26"/>
  <c r="BP70" i="26"/>
  <c r="BP82" i="26"/>
  <c r="BW91" i="26"/>
  <c r="BP81" i="26"/>
  <c r="BZ23" i="26"/>
  <c r="BM10" i="26"/>
  <c r="BM11" i="26"/>
  <c r="BM12" i="26"/>
  <c r="BM13" i="26"/>
  <c r="BM14" i="26"/>
  <c r="BM15" i="26"/>
  <c r="BM16" i="26"/>
  <c r="BM17" i="26"/>
  <c r="BM18" i="26"/>
  <c r="BM19" i="26"/>
  <c r="BM20" i="26"/>
  <c r="BM21" i="26"/>
  <c r="BM22" i="26"/>
  <c r="BM23" i="26"/>
  <c r="BM24" i="26"/>
  <c r="BM25" i="26"/>
  <c r="BM26" i="26"/>
  <c r="BM27" i="26"/>
  <c r="BM28" i="26"/>
  <c r="BM29" i="26"/>
  <c r="BM30" i="26"/>
  <c r="BM31" i="26"/>
  <c r="BM32" i="26"/>
  <c r="BM33" i="26"/>
  <c r="BM34" i="26"/>
  <c r="BM35" i="26"/>
  <c r="BM36" i="26"/>
  <c r="BM37" i="26"/>
  <c r="BM38" i="26"/>
  <c r="BM39" i="26"/>
  <c r="BM40" i="26"/>
  <c r="BM41" i="26"/>
  <c r="BM42" i="26"/>
  <c r="BM43" i="26"/>
  <c r="BM44" i="26"/>
  <c r="BM45" i="26"/>
  <c r="BM46" i="26"/>
  <c r="BM47" i="26"/>
  <c r="BM48" i="26"/>
  <c r="BM49" i="26"/>
  <c r="BM50" i="26"/>
  <c r="BM51" i="26"/>
  <c r="BM52" i="26"/>
  <c r="BM53" i="26"/>
  <c r="BM54" i="26"/>
  <c r="BM55" i="26"/>
  <c r="BM56" i="26"/>
  <c r="BM57" i="26"/>
  <c r="BM58" i="26"/>
  <c r="BM59" i="26"/>
  <c r="BM60" i="26"/>
  <c r="BM61" i="26"/>
  <c r="BM62" i="26"/>
  <c r="BM63" i="26"/>
  <c r="BM64" i="26"/>
  <c r="BM65" i="26"/>
  <c r="BM66" i="26"/>
  <c r="BM67" i="26"/>
  <c r="BM68" i="26"/>
  <c r="BM69" i="26"/>
  <c r="BM70" i="26"/>
  <c r="BM71" i="26"/>
  <c r="BM72" i="26"/>
  <c r="BM73" i="26"/>
  <c r="BM74" i="26"/>
  <c r="BM75" i="26"/>
  <c r="BM76" i="26"/>
  <c r="BM77" i="26"/>
  <c r="BM78" i="26"/>
  <c r="BM79" i="26"/>
  <c r="BM80" i="26"/>
  <c r="BM81" i="26"/>
  <c r="BM82" i="26"/>
  <c r="BM83" i="26"/>
  <c r="BM84" i="26"/>
  <c r="BM85" i="26"/>
  <c r="BM86" i="26"/>
  <c r="BM87" i="26"/>
  <c r="BM88" i="26"/>
  <c r="BM89" i="26"/>
  <c r="BM90" i="26"/>
  <c r="BM91" i="26"/>
  <c r="BM92" i="26"/>
  <c r="BM93" i="26"/>
  <c r="BM94" i="26"/>
  <c r="BM95" i="26"/>
  <c r="BM96" i="26"/>
  <c r="BM97" i="26"/>
  <c r="BM98" i="26"/>
  <c r="BM99" i="26"/>
  <c r="BM100" i="26"/>
  <c r="BM101" i="26"/>
  <c r="BM102" i="26"/>
  <c r="BM103" i="26"/>
  <c r="BM104" i="26"/>
  <c r="BM105" i="26"/>
  <c r="BM106" i="26"/>
  <c r="BM107" i="26"/>
  <c r="BM108" i="26"/>
  <c r="BM109" i="26"/>
  <c r="BM110" i="26"/>
  <c r="BM111" i="26"/>
  <c r="BM112" i="26"/>
  <c r="BM113" i="26"/>
  <c r="BM114" i="26"/>
  <c r="BM115" i="26"/>
  <c r="BM116" i="26"/>
  <c r="BM117" i="26"/>
  <c r="BM118" i="26"/>
  <c r="BM119" i="26"/>
  <c r="BM120" i="26"/>
  <c r="BM121" i="26"/>
  <c r="BM122" i="26"/>
  <c r="BM123" i="26"/>
  <c r="BM124" i="26"/>
  <c r="BM125" i="26"/>
  <c r="BM126" i="26"/>
  <c r="BM127" i="26"/>
  <c r="BM128" i="26"/>
  <c r="BM129" i="26"/>
  <c r="BM130" i="26"/>
  <c r="BM131" i="26"/>
  <c r="BM132" i="26"/>
  <c r="BM133" i="26"/>
  <c r="BM134" i="26"/>
  <c r="BM135" i="26"/>
  <c r="BM136" i="26"/>
  <c r="BM137" i="26"/>
  <c r="BM138" i="26"/>
  <c r="BM139" i="26"/>
  <c r="BM140" i="26"/>
  <c r="BM141" i="26"/>
  <c r="BM142" i="26"/>
  <c r="BM143" i="26"/>
  <c r="BM144" i="26"/>
  <c r="BM145" i="26"/>
  <c r="BM146" i="26"/>
  <c r="BM147" i="26"/>
  <c r="BM148" i="26"/>
  <c r="BM149" i="26"/>
  <c r="BM150" i="26"/>
  <c r="BM151" i="26"/>
  <c r="BM152" i="26"/>
  <c r="BM153" i="26"/>
  <c r="BM154" i="26"/>
  <c r="BM155" i="26"/>
  <c r="BM156" i="26"/>
  <c r="BM157" i="26"/>
  <c r="BM158" i="26"/>
  <c r="BM159" i="26"/>
  <c r="BM160" i="26"/>
  <c r="BM161" i="26"/>
  <c r="BM162" i="26"/>
  <c r="BM163" i="26"/>
  <c r="BM164" i="26"/>
  <c r="BM165" i="26"/>
  <c r="BM166" i="26"/>
  <c r="BM167" i="26"/>
  <c r="BM168" i="26"/>
  <c r="BM169" i="26"/>
  <c r="BM170" i="26"/>
  <c r="BM171" i="26"/>
  <c r="BM172" i="26"/>
  <c r="BM173" i="26"/>
  <c r="BM174" i="26"/>
  <c r="BM175" i="26"/>
  <c r="BM176" i="26"/>
  <c r="BM177" i="26"/>
  <c r="BM178" i="26"/>
  <c r="BM179" i="26"/>
  <c r="BM180" i="26"/>
  <c r="BM181" i="26"/>
  <c r="BM182" i="26"/>
  <c r="BM183" i="26"/>
  <c r="BM184" i="26"/>
  <c r="BM185" i="26"/>
  <c r="BM186" i="26"/>
  <c r="BM9" i="26"/>
  <c r="BF186" i="26"/>
  <c r="BE186" i="26"/>
  <c r="BD186" i="26"/>
  <c r="BC186" i="26"/>
  <c r="BB186" i="26"/>
  <c r="BA186" i="26"/>
  <c r="AZ186" i="26"/>
  <c r="AY186" i="26"/>
  <c r="AX186" i="26"/>
  <c r="AW186" i="26"/>
  <c r="AV186" i="26"/>
  <c r="AU186" i="26"/>
  <c r="AQ186" i="26"/>
  <c r="Z186" i="26"/>
  <c r="BF185" i="26"/>
  <c r="BE185" i="26"/>
  <c r="BD185" i="26"/>
  <c r="BC185" i="26"/>
  <c r="BB185" i="26"/>
  <c r="BA185" i="26"/>
  <c r="AZ185" i="26"/>
  <c r="AY185" i="26"/>
  <c r="AX185" i="26"/>
  <c r="AW185" i="26"/>
  <c r="AV185" i="26"/>
  <c r="AU185" i="26"/>
  <c r="AQ185" i="26"/>
  <c r="Z185" i="26"/>
  <c r="BF184" i="26"/>
  <c r="BE184" i="26"/>
  <c r="BD184" i="26"/>
  <c r="BC184" i="26"/>
  <c r="BB184" i="26"/>
  <c r="BA184" i="26"/>
  <c r="AZ184" i="26"/>
  <c r="AY184" i="26"/>
  <c r="AX184" i="26"/>
  <c r="AW184" i="26"/>
  <c r="AV184" i="26"/>
  <c r="AU184" i="26"/>
  <c r="AQ184" i="26"/>
  <c r="Z184" i="26"/>
  <c r="BF183" i="26"/>
  <c r="BE183" i="26"/>
  <c r="BD183" i="26"/>
  <c r="BC183" i="26"/>
  <c r="BB183" i="26"/>
  <c r="BA183" i="26"/>
  <c r="AZ183" i="26"/>
  <c r="AY183" i="26"/>
  <c r="AX183" i="26"/>
  <c r="AW183" i="26"/>
  <c r="AV183" i="26"/>
  <c r="AU183" i="26"/>
  <c r="AQ183" i="26"/>
  <c r="Z183" i="26"/>
  <c r="BF182" i="26"/>
  <c r="BE182" i="26"/>
  <c r="BD182" i="26"/>
  <c r="BC182" i="26"/>
  <c r="BB182" i="26"/>
  <c r="BA182" i="26"/>
  <c r="AZ182" i="26"/>
  <c r="AY182" i="26"/>
  <c r="AX182" i="26"/>
  <c r="AW182" i="26"/>
  <c r="AV182" i="26"/>
  <c r="AU182" i="26"/>
  <c r="AQ182" i="26"/>
  <c r="Z182" i="26"/>
  <c r="BF181" i="26"/>
  <c r="BE181" i="26"/>
  <c r="BD181" i="26"/>
  <c r="BC181" i="26"/>
  <c r="BB181" i="26"/>
  <c r="BA181" i="26"/>
  <c r="AZ181" i="26"/>
  <c r="AY181" i="26"/>
  <c r="AX181" i="26"/>
  <c r="AW181" i="26"/>
  <c r="AV181" i="26"/>
  <c r="AU181" i="26"/>
  <c r="AQ181" i="26"/>
  <c r="Z181" i="26"/>
  <c r="BF180" i="26"/>
  <c r="BE180" i="26"/>
  <c r="BD180" i="26"/>
  <c r="BC180" i="26"/>
  <c r="BB180" i="26"/>
  <c r="BA180" i="26"/>
  <c r="AZ180" i="26"/>
  <c r="AY180" i="26"/>
  <c r="AX180" i="26"/>
  <c r="AW180" i="26"/>
  <c r="AV180" i="26"/>
  <c r="AU180" i="26"/>
  <c r="AQ180" i="26"/>
  <c r="Z180" i="26"/>
  <c r="BF179" i="26"/>
  <c r="BE179" i="26"/>
  <c r="BD179" i="26"/>
  <c r="BC179" i="26"/>
  <c r="BB179" i="26"/>
  <c r="BA179" i="26"/>
  <c r="AZ179" i="26"/>
  <c r="AY179" i="26"/>
  <c r="AX179" i="26"/>
  <c r="AW179" i="26"/>
  <c r="AV179" i="26"/>
  <c r="AU179" i="26"/>
  <c r="AQ179" i="26"/>
  <c r="Z179" i="26"/>
  <c r="BF178" i="26"/>
  <c r="BE178" i="26"/>
  <c r="BD178" i="26"/>
  <c r="BC178" i="26"/>
  <c r="BB178" i="26"/>
  <c r="BA178" i="26"/>
  <c r="AZ178" i="26"/>
  <c r="AY178" i="26"/>
  <c r="AX178" i="26"/>
  <c r="AW178" i="26"/>
  <c r="AV178" i="26"/>
  <c r="AU178" i="26"/>
  <c r="AQ178" i="26"/>
  <c r="Z178" i="26"/>
  <c r="BF177" i="26"/>
  <c r="BE177" i="26"/>
  <c r="BD177" i="26"/>
  <c r="BC177" i="26"/>
  <c r="BB177" i="26"/>
  <c r="BA177" i="26"/>
  <c r="AZ177" i="26"/>
  <c r="AY177" i="26"/>
  <c r="AX177" i="26"/>
  <c r="AW177" i="26"/>
  <c r="AV177" i="26"/>
  <c r="AU177" i="26"/>
  <c r="AQ177" i="26"/>
  <c r="Z177" i="26"/>
  <c r="BF176" i="26"/>
  <c r="BE176" i="26"/>
  <c r="BD176" i="26"/>
  <c r="BC176" i="26"/>
  <c r="BB176" i="26"/>
  <c r="BA176" i="26"/>
  <c r="AZ176" i="26"/>
  <c r="AY176" i="26"/>
  <c r="AX176" i="26"/>
  <c r="AW176" i="26"/>
  <c r="AV176" i="26"/>
  <c r="AU176" i="26"/>
  <c r="AQ176" i="26"/>
  <c r="Z176" i="26"/>
  <c r="BF175" i="26"/>
  <c r="BE175" i="26"/>
  <c r="BD175" i="26"/>
  <c r="BC175" i="26"/>
  <c r="BB175" i="26"/>
  <c r="BA175" i="26"/>
  <c r="AZ175" i="26"/>
  <c r="AY175" i="26"/>
  <c r="AX175" i="26"/>
  <c r="AW175" i="26"/>
  <c r="AV175" i="26"/>
  <c r="AU175" i="26"/>
  <c r="AQ175" i="26"/>
  <c r="Z175" i="26"/>
  <c r="BF174" i="26"/>
  <c r="BE174" i="26"/>
  <c r="BD174" i="26"/>
  <c r="BC174" i="26"/>
  <c r="BB174" i="26"/>
  <c r="BA174" i="26"/>
  <c r="AZ174" i="26"/>
  <c r="AY174" i="26"/>
  <c r="AX174" i="26"/>
  <c r="AW174" i="26"/>
  <c r="AV174" i="26"/>
  <c r="AU174" i="26"/>
  <c r="AQ174" i="26"/>
  <c r="Z174" i="26"/>
  <c r="BF173" i="26"/>
  <c r="BE173" i="26"/>
  <c r="BD173" i="26"/>
  <c r="BC173" i="26"/>
  <c r="BB173" i="26"/>
  <c r="BA173" i="26"/>
  <c r="AZ173" i="26"/>
  <c r="AY173" i="26"/>
  <c r="AX173" i="26"/>
  <c r="AW173" i="26"/>
  <c r="AV173" i="26"/>
  <c r="AU173" i="26"/>
  <c r="AQ173" i="26"/>
  <c r="Z173" i="26"/>
  <c r="BF172" i="26"/>
  <c r="BE172" i="26"/>
  <c r="BD172" i="26"/>
  <c r="BC172" i="26"/>
  <c r="BB172" i="26"/>
  <c r="BA172" i="26"/>
  <c r="AZ172" i="26"/>
  <c r="AY172" i="26"/>
  <c r="AX172" i="26"/>
  <c r="AW172" i="26"/>
  <c r="AV172" i="26"/>
  <c r="AU172" i="26"/>
  <c r="AQ172" i="26"/>
  <c r="Z172" i="26"/>
  <c r="BF171" i="26"/>
  <c r="BE171" i="26"/>
  <c r="BD171" i="26"/>
  <c r="BC171" i="26"/>
  <c r="BB171" i="26"/>
  <c r="BA171" i="26"/>
  <c r="AZ171" i="26"/>
  <c r="AY171" i="26"/>
  <c r="AX171" i="26"/>
  <c r="AW171" i="26"/>
  <c r="AV171" i="26"/>
  <c r="AU171" i="26"/>
  <c r="AQ171" i="26"/>
  <c r="Z171" i="26"/>
  <c r="BF170" i="26"/>
  <c r="BE170" i="26"/>
  <c r="BD170" i="26"/>
  <c r="BC170" i="26"/>
  <c r="BB170" i="26"/>
  <c r="BA170" i="26"/>
  <c r="AZ170" i="26"/>
  <c r="AY170" i="26"/>
  <c r="AX170" i="26"/>
  <c r="AW170" i="26"/>
  <c r="AV170" i="26"/>
  <c r="AU170" i="26"/>
  <c r="AQ170" i="26"/>
  <c r="Z170" i="26"/>
  <c r="BF169" i="26"/>
  <c r="BE169" i="26"/>
  <c r="BD169" i="26"/>
  <c r="BC169" i="26"/>
  <c r="BB169" i="26"/>
  <c r="BA169" i="26"/>
  <c r="AZ169" i="26"/>
  <c r="AY169" i="26"/>
  <c r="AX169" i="26"/>
  <c r="AW169" i="26"/>
  <c r="AV169" i="26"/>
  <c r="AU169" i="26"/>
  <c r="AQ169" i="26"/>
  <c r="Z169" i="26"/>
  <c r="BF168" i="26"/>
  <c r="BE168" i="26"/>
  <c r="BD168" i="26"/>
  <c r="BC168" i="26"/>
  <c r="BB168" i="26"/>
  <c r="BA168" i="26"/>
  <c r="AZ168" i="26"/>
  <c r="AY168" i="26"/>
  <c r="AX168" i="26"/>
  <c r="AW168" i="26"/>
  <c r="AV168" i="26"/>
  <c r="AU168" i="26"/>
  <c r="AQ168" i="26"/>
  <c r="Z168" i="26"/>
  <c r="BF167" i="26"/>
  <c r="BE167" i="26"/>
  <c r="BD167" i="26"/>
  <c r="BC167" i="26"/>
  <c r="BB167" i="26"/>
  <c r="BA167" i="26"/>
  <c r="AZ167" i="26"/>
  <c r="AY167" i="26"/>
  <c r="AX167" i="26"/>
  <c r="AW167" i="26"/>
  <c r="AV167" i="26"/>
  <c r="AU167" i="26"/>
  <c r="AQ167" i="26"/>
  <c r="Z167" i="26"/>
  <c r="BF166" i="26"/>
  <c r="BE166" i="26"/>
  <c r="BD166" i="26"/>
  <c r="BC166" i="26"/>
  <c r="BB166" i="26"/>
  <c r="BA166" i="26"/>
  <c r="AZ166" i="26"/>
  <c r="AY166" i="26"/>
  <c r="AX166" i="26"/>
  <c r="AW166" i="26"/>
  <c r="AV166" i="26"/>
  <c r="AU166" i="26"/>
  <c r="AQ166" i="26"/>
  <c r="Z166" i="26"/>
  <c r="BF165" i="26"/>
  <c r="BE165" i="26"/>
  <c r="BD165" i="26"/>
  <c r="BC165" i="26"/>
  <c r="BB165" i="26"/>
  <c r="BA165" i="26"/>
  <c r="AZ165" i="26"/>
  <c r="AY165" i="26"/>
  <c r="AX165" i="26"/>
  <c r="AW165" i="26"/>
  <c r="AV165" i="26"/>
  <c r="AU165" i="26"/>
  <c r="AQ165" i="26"/>
  <c r="Z165" i="26"/>
  <c r="BF164" i="26"/>
  <c r="BE164" i="26"/>
  <c r="BD164" i="26"/>
  <c r="BC164" i="26"/>
  <c r="BB164" i="26"/>
  <c r="BA164" i="26"/>
  <c r="AZ164" i="26"/>
  <c r="AY164" i="26"/>
  <c r="AX164" i="26"/>
  <c r="AW164" i="26"/>
  <c r="AV164" i="26"/>
  <c r="AU164" i="26"/>
  <c r="AQ164" i="26"/>
  <c r="Z164" i="26"/>
  <c r="BF163" i="26"/>
  <c r="BE163" i="26"/>
  <c r="BD163" i="26"/>
  <c r="BC163" i="26"/>
  <c r="BB163" i="26"/>
  <c r="BA163" i="26"/>
  <c r="AZ163" i="26"/>
  <c r="AY163" i="26"/>
  <c r="AX163" i="26"/>
  <c r="AW163" i="26"/>
  <c r="AV163" i="26"/>
  <c r="AU163" i="26"/>
  <c r="AQ163" i="26"/>
  <c r="Z163" i="26"/>
  <c r="BF162" i="26"/>
  <c r="BE162" i="26"/>
  <c r="BD162" i="26"/>
  <c r="BC162" i="26"/>
  <c r="BB162" i="26"/>
  <c r="BA162" i="26"/>
  <c r="AZ162" i="26"/>
  <c r="AY162" i="26"/>
  <c r="AX162" i="26"/>
  <c r="AW162" i="26"/>
  <c r="AV162" i="26"/>
  <c r="AU162" i="26"/>
  <c r="AQ162" i="26"/>
  <c r="Z162" i="26"/>
  <c r="BF161" i="26"/>
  <c r="BE161" i="26"/>
  <c r="BD161" i="26"/>
  <c r="BC161" i="26"/>
  <c r="BB161" i="26"/>
  <c r="BA161" i="26"/>
  <c r="AZ161" i="26"/>
  <c r="AY161" i="26"/>
  <c r="AX161" i="26"/>
  <c r="AW161" i="26"/>
  <c r="AV161" i="26"/>
  <c r="AU161" i="26"/>
  <c r="AQ161" i="26"/>
  <c r="Z161" i="26"/>
  <c r="BF160" i="26"/>
  <c r="BE160" i="26"/>
  <c r="BD160" i="26"/>
  <c r="BC160" i="26"/>
  <c r="BB160" i="26"/>
  <c r="BA160" i="26"/>
  <c r="AZ160" i="26"/>
  <c r="AY160" i="26"/>
  <c r="AX160" i="26"/>
  <c r="AW160" i="26"/>
  <c r="AV160" i="26"/>
  <c r="AU160" i="26"/>
  <c r="AQ160" i="26"/>
  <c r="Z160" i="26"/>
  <c r="BF159" i="26"/>
  <c r="BE159" i="26"/>
  <c r="BD159" i="26"/>
  <c r="BC159" i="26"/>
  <c r="BB159" i="26"/>
  <c r="BA159" i="26"/>
  <c r="AZ159" i="26"/>
  <c r="AY159" i="26"/>
  <c r="AX159" i="26"/>
  <c r="AW159" i="26"/>
  <c r="AV159" i="26"/>
  <c r="AU159" i="26"/>
  <c r="AQ159" i="26"/>
  <c r="Z159" i="26"/>
  <c r="BF158" i="26"/>
  <c r="BE158" i="26"/>
  <c r="BD158" i="26"/>
  <c r="BC158" i="26"/>
  <c r="BB158" i="26"/>
  <c r="BA158" i="26"/>
  <c r="AZ158" i="26"/>
  <c r="AY158" i="26"/>
  <c r="AX158" i="26"/>
  <c r="AW158" i="26"/>
  <c r="AV158" i="26"/>
  <c r="AU158" i="26"/>
  <c r="AQ158" i="26"/>
  <c r="Z158" i="26"/>
  <c r="BF157" i="26"/>
  <c r="BE157" i="26"/>
  <c r="BD157" i="26"/>
  <c r="BC157" i="26"/>
  <c r="BB157" i="26"/>
  <c r="BA157" i="26"/>
  <c r="AZ157" i="26"/>
  <c r="AY157" i="26"/>
  <c r="AX157" i="26"/>
  <c r="AW157" i="26"/>
  <c r="AV157" i="26"/>
  <c r="AU157" i="26"/>
  <c r="AQ157" i="26"/>
  <c r="Z157" i="26"/>
  <c r="BF156" i="26"/>
  <c r="BE156" i="26"/>
  <c r="BD156" i="26"/>
  <c r="BC156" i="26"/>
  <c r="BB156" i="26"/>
  <c r="BA156" i="26"/>
  <c r="AZ156" i="26"/>
  <c r="AY156" i="26"/>
  <c r="AX156" i="26"/>
  <c r="AW156" i="26"/>
  <c r="AV156" i="26"/>
  <c r="AU156" i="26"/>
  <c r="AQ156" i="26"/>
  <c r="Z156" i="26"/>
  <c r="BF155" i="26"/>
  <c r="BE155" i="26"/>
  <c r="BD155" i="26"/>
  <c r="BC155" i="26"/>
  <c r="BB155" i="26"/>
  <c r="BA155" i="26"/>
  <c r="AZ155" i="26"/>
  <c r="AY155" i="26"/>
  <c r="AX155" i="26"/>
  <c r="AW155" i="26"/>
  <c r="AV155" i="26"/>
  <c r="AU155" i="26"/>
  <c r="AQ155" i="26"/>
  <c r="Z155" i="26"/>
  <c r="BF154" i="26"/>
  <c r="BE154" i="26"/>
  <c r="BD154" i="26"/>
  <c r="BC154" i="26"/>
  <c r="BB154" i="26"/>
  <c r="BA154" i="26"/>
  <c r="AZ154" i="26"/>
  <c r="AY154" i="26"/>
  <c r="AX154" i="26"/>
  <c r="AW154" i="26"/>
  <c r="AV154" i="26"/>
  <c r="AU154" i="26"/>
  <c r="AQ154" i="26"/>
  <c r="Z154" i="26"/>
  <c r="BF153" i="26"/>
  <c r="BE153" i="26"/>
  <c r="BD153" i="26"/>
  <c r="BC153" i="26"/>
  <c r="BB153" i="26"/>
  <c r="BA153" i="26"/>
  <c r="AZ153" i="26"/>
  <c r="AY153" i="26"/>
  <c r="AX153" i="26"/>
  <c r="AW153" i="26"/>
  <c r="AV153" i="26"/>
  <c r="AU153" i="26"/>
  <c r="AQ153" i="26"/>
  <c r="Z153" i="26"/>
  <c r="BF152" i="26"/>
  <c r="BE152" i="26"/>
  <c r="BD152" i="26"/>
  <c r="BC152" i="26"/>
  <c r="BB152" i="26"/>
  <c r="BA152" i="26"/>
  <c r="AZ152" i="26"/>
  <c r="AY152" i="26"/>
  <c r="AX152" i="26"/>
  <c r="AW152" i="26"/>
  <c r="AV152" i="26"/>
  <c r="AU152" i="26"/>
  <c r="AQ152" i="26"/>
  <c r="Z152" i="26"/>
  <c r="BF151" i="26"/>
  <c r="BE151" i="26"/>
  <c r="BD151" i="26"/>
  <c r="BC151" i="26"/>
  <c r="BB151" i="26"/>
  <c r="BA151" i="26"/>
  <c r="AZ151" i="26"/>
  <c r="AY151" i="26"/>
  <c r="AX151" i="26"/>
  <c r="AW151" i="26"/>
  <c r="AV151" i="26"/>
  <c r="AU151" i="26"/>
  <c r="AQ151" i="26"/>
  <c r="Z151" i="26"/>
  <c r="BF150" i="26"/>
  <c r="BE150" i="26"/>
  <c r="BD150" i="26"/>
  <c r="BC150" i="26"/>
  <c r="BB150" i="26"/>
  <c r="BA150" i="26"/>
  <c r="AZ150" i="26"/>
  <c r="AY150" i="26"/>
  <c r="AX150" i="26"/>
  <c r="AW150" i="26"/>
  <c r="AV150" i="26"/>
  <c r="AU150" i="26"/>
  <c r="AQ150" i="26"/>
  <c r="Z150" i="26"/>
  <c r="BF149" i="26"/>
  <c r="BE149" i="26"/>
  <c r="BD149" i="26"/>
  <c r="BC149" i="26"/>
  <c r="BB149" i="26"/>
  <c r="BA149" i="26"/>
  <c r="AZ149" i="26"/>
  <c r="AY149" i="26"/>
  <c r="AX149" i="26"/>
  <c r="AW149" i="26"/>
  <c r="AV149" i="26"/>
  <c r="AU149" i="26"/>
  <c r="AQ149" i="26"/>
  <c r="Z149" i="26"/>
  <c r="BF148" i="26"/>
  <c r="BE148" i="26"/>
  <c r="BD148" i="26"/>
  <c r="BC148" i="26"/>
  <c r="BB148" i="26"/>
  <c r="BA148" i="26"/>
  <c r="AZ148" i="26"/>
  <c r="AY148" i="26"/>
  <c r="AX148" i="26"/>
  <c r="AW148" i="26"/>
  <c r="AV148" i="26"/>
  <c r="AU148" i="26"/>
  <c r="AQ148" i="26"/>
  <c r="Z148" i="26"/>
  <c r="BF147" i="26"/>
  <c r="BE147" i="26"/>
  <c r="BD147" i="26"/>
  <c r="BC147" i="26"/>
  <c r="BB147" i="26"/>
  <c r="BA147" i="26"/>
  <c r="AZ147" i="26"/>
  <c r="AY147" i="26"/>
  <c r="AX147" i="26"/>
  <c r="AW147" i="26"/>
  <c r="AV147" i="26"/>
  <c r="AU147" i="26"/>
  <c r="AQ147" i="26"/>
  <c r="Z147" i="26"/>
  <c r="BF146" i="26"/>
  <c r="BE146" i="26"/>
  <c r="BD146" i="26"/>
  <c r="BC146" i="26"/>
  <c r="BB146" i="26"/>
  <c r="BA146" i="26"/>
  <c r="AZ146" i="26"/>
  <c r="AY146" i="26"/>
  <c r="AX146" i="26"/>
  <c r="AW146" i="26"/>
  <c r="AV146" i="26"/>
  <c r="AU146" i="26"/>
  <c r="AQ146" i="26"/>
  <c r="Z146" i="26"/>
  <c r="BF145" i="26"/>
  <c r="BE145" i="26"/>
  <c r="BD145" i="26"/>
  <c r="BC145" i="26"/>
  <c r="BB145" i="26"/>
  <c r="BA145" i="26"/>
  <c r="AZ145" i="26"/>
  <c r="AY145" i="26"/>
  <c r="AX145" i="26"/>
  <c r="AW145" i="26"/>
  <c r="AV145" i="26"/>
  <c r="AU145" i="26"/>
  <c r="AQ145" i="26"/>
  <c r="Z145" i="26"/>
  <c r="BF144" i="26"/>
  <c r="BE144" i="26"/>
  <c r="BD144" i="26"/>
  <c r="BC144" i="26"/>
  <c r="BB144" i="26"/>
  <c r="BA144" i="26"/>
  <c r="AZ144" i="26"/>
  <c r="AY144" i="26"/>
  <c r="AX144" i="26"/>
  <c r="AW144" i="26"/>
  <c r="AV144" i="26"/>
  <c r="AU144" i="26"/>
  <c r="AQ144" i="26"/>
  <c r="Z144" i="26"/>
  <c r="BF143" i="26"/>
  <c r="BE143" i="26"/>
  <c r="BD143" i="26"/>
  <c r="BC143" i="26"/>
  <c r="BB143" i="26"/>
  <c r="BA143" i="26"/>
  <c r="AZ143" i="26"/>
  <c r="AY143" i="26"/>
  <c r="AX143" i="26"/>
  <c r="AW143" i="26"/>
  <c r="AV143" i="26"/>
  <c r="AU143" i="26"/>
  <c r="AQ143" i="26"/>
  <c r="Z143" i="26"/>
  <c r="BF142" i="26"/>
  <c r="BE142" i="26"/>
  <c r="BD142" i="26"/>
  <c r="BC142" i="26"/>
  <c r="BB142" i="26"/>
  <c r="BA142" i="26"/>
  <c r="AZ142" i="26"/>
  <c r="AY142" i="26"/>
  <c r="AX142" i="26"/>
  <c r="AW142" i="26"/>
  <c r="AV142" i="26"/>
  <c r="AU142" i="26"/>
  <c r="AQ142" i="26"/>
  <c r="Z142" i="26"/>
  <c r="BF141" i="26"/>
  <c r="BE141" i="26"/>
  <c r="BD141" i="26"/>
  <c r="BC141" i="26"/>
  <c r="BB141" i="26"/>
  <c r="BA141" i="26"/>
  <c r="AZ141" i="26"/>
  <c r="AY141" i="26"/>
  <c r="AX141" i="26"/>
  <c r="AW141" i="26"/>
  <c r="AV141" i="26"/>
  <c r="AU141" i="26"/>
  <c r="AQ141" i="26"/>
  <c r="Z141" i="26"/>
  <c r="BF140" i="26"/>
  <c r="BE140" i="26"/>
  <c r="BD140" i="26"/>
  <c r="BC140" i="26"/>
  <c r="BB140" i="26"/>
  <c r="BA140" i="26"/>
  <c r="AZ140" i="26"/>
  <c r="AY140" i="26"/>
  <c r="AX140" i="26"/>
  <c r="AW140" i="26"/>
  <c r="AV140" i="26"/>
  <c r="AU140" i="26"/>
  <c r="AQ140" i="26"/>
  <c r="Z140" i="26"/>
  <c r="BF139" i="26"/>
  <c r="BE139" i="26"/>
  <c r="BD139" i="26"/>
  <c r="BC139" i="26"/>
  <c r="BB139" i="26"/>
  <c r="BA139" i="26"/>
  <c r="AZ139" i="26"/>
  <c r="AY139" i="26"/>
  <c r="AX139" i="26"/>
  <c r="AW139" i="26"/>
  <c r="AV139" i="26"/>
  <c r="AU139" i="26"/>
  <c r="AQ139" i="26"/>
  <c r="Z139" i="26"/>
  <c r="BF138" i="26"/>
  <c r="BE138" i="26"/>
  <c r="BD138" i="26"/>
  <c r="BC138" i="26"/>
  <c r="BB138" i="26"/>
  <c r="BA138" i="26"/>
  <c r="AZ138" i="26"/>
  <c r="AY138" i="26"/>
  <c r="AX138" i="26"/>
  <c r="AW138" i="26"/>
  <c r="AV138" i="26"/>
  <c r="AU138" i="26"/>
  <c r="AQ138" i="26"/>
  <c r="Z138" i="26"/>
  <c r="BF137" i="26"/>
  <c r="BE137" i="26"/>
  <c r="BD137" i="26"/>
  <c r="BC137" i="26"/>
  <c r="BB137" i="26"/>
  <c r="BA137" i="26"/>
  <c r="AZ137" i="26"/>
  <c r="AY137" i="26"/>
  <c r="AX137" i="26"/>
  <c r="AW137" i="26"/>
  <c r="AV137" i="26"/>
  <c r="AU137" i="26"/>
  <c r="AQ137" i="26"/>
  <c r="Z137" i="26"/>
  <c r="BF136" i="26"/>
  <c r="BE136" i="26"/>
  <c r="BD136" i="26"/>
  <c r="BC136" i="26"/>
  <c r="BB136" i="26"/>
  <c r="BA136" i="26"/>
  <c r="AZ136" i="26"/>
  <c r="AY136" i="26"/>
  <c r="AX136" i="26"/>
  <c r="AW136" i="26"/>
  <c r="AV136" i="26"/>
  <c r="AU136" i="26"/>
  <c r="AQ136" i="26"/>
  <c r="Z136" i="26"/>
  <c r="BF135" i="26"/>
  <c r="BE135" i="26"/>
  <c r="BD135" i="26"/>
  <c r="BC135" i="26"/>
  <c r="BB135" i="26"/>
  <c r="BA135" i="26"/>
  <c r="AZ135" i="26"/>
  <c r="AY135" i="26"/>
  <c r="AX135" i="26"/>
  <c r="AW135" i="26"/>
  <c r="AV135" i="26"/>
  <c r="AU135" i="26"/>
  <c r="AQ135" i="26"/>
  <c r="Z135" i="26"/>
  <c r="BF134" i="26"/>
  <c r="BE134" i="26"/>
  <c r="BD134" i="26"/>
  <c r="BC134" i="26"/>
  <c r="BB134" i="26"/>
  <c r="BA134" i="26"/>
  <c r="AZ134" i="26"/>
  <c r="AY134" i="26"/>
  <c r="AX134" i="26"/>
  <c r="AW134" i="26"/>
  <c r="AV134" i="26"/>
  <c r="AU134" i="26"/>
  <c r="AQ134" i="26"/>
  <c r="Z134" i="26"/>
  <c r="BF133" i="26"/>
  <c r="BE133" i="26"/>
  <c r="BD133" i="26"/>
  <c r="BC133" i="26"/>
  <c r="BB133" i="26"/>
  <c r="BA133" i="26"/>
  <c r="AZ133" i="26"/>
  <c r="AY133" i="26"/>
  <c r="AX133" i="26"/>
  <c r="AW133" i="26"/>
  <c r="AV133" i="26"/>
  <c r="AU133" i="26"/>
  <c r="AQ133" i="26"/>
  <c r="Z133" i="26"/>
  <c r="BF132" i="26"/>
  <c r="BE132" i="26"/>
  <c r="BD132" i="26"/>
  <c r="BC132" i="26"/>
  <c r="BB132" i="26"/>
  <c r="BA132" i="26"/>
  <c r="AZ132" i="26"/>
  <c r="AY132" i="26"/>
  <c r="AX132" i="26"/>
  <c r="AW132" i="26"/>
  <c r="AV132" i="26"/>
  <c r="AU132" i="26"/>
  <c r="AQ132" i="26"/>
  <c r="Z132" i="26"/>
  <c r="BF131" i="26"/>
  <c r="BE131" i="26"/>
  <c r="BD131" i="26"/>
  <c r="BC131" i="26"/>
  <c r="BB131" i="26"/>
  <c r="BA131" i="26"/>
  <c r="AZ131" i="26"/>
  <c r="AY131" i="26"/>
  <c r="AX131" i="26"/>
  <c r="AW131" i="26"/>
  <c r="AV131" i="26"/>
  <c r="AU131" i="26"/>
  <c r="AQ131" i="26"/>
  <c r="Z131" i="26"/>
  <c r="BF130" i="26"/>
  <c r="BE130" i="26"/>
  <c r="BD130" i="26"/>
  <c r="BC130" i="26"/>
  <c r="BB130" i="26"/>
  <c r="BA130" i="26"/>
  <c r="AZ130" i="26"/>
  <c r="AY130" i="26"/>
  <c r="AX130" i="26"/>
  <c r="AW130" i="26"/>
  <c r="AV130" i="26"/>
  <c r="AU130" i="26"/>
  <c r="AQ130" i="26"/>
  <c r="Z130" i="26"/>
  <c r="BF129" i="26"/>
  <c r="BE129" i="26"/>
  <c r="BD129" i="26"/>
  <c r="BC129" i="26"/>
  <c r="BB129" i="26"/>
  <c r="BA129" i="26"/>
  <c r="AZ129" i="26"/>
  <c r="AY129" i="26"/>
  <c r="AX129" i="26"/>
  <c r="AW129" i="26"/>
  <c r="AV129" i="26"/>
  <c r="AU129" i="26"/>
  <c r="AQ129" i="26"/>
  <c r="Z129" i="26"/>
  <c r="BF128" i="26"/>
  <c r="BE128" i="26"/>
  <c r="BD128" i="26"/>
  <c r="BC128" i="26"/>
  <c r="BB128" i="26"/>
  <c r="BA128" i="26"/>
  <c r="AZ128" i="26"/>
  <c r="AY128" i="26"/>
  <c r="AX128" i="26"/>
  <c r="AW128" i="26"/>
  <c r="AV128" i="26"/>
  <c r="AU128" i="26"/>
  <c r="AQ128" i="26"/>
  <c r="Z128" i="26"/>
  <c r="BF127" i="26"/>
  <c r="BE127" i="26"/>
  <c r="BD127" i="26"/>
  <c r="BC127" i="26"/>
  <c r="BB127" i="26"/>
  <c r="BA127" i="26"/>
  <c r="AZ127" i="26"/>
  <c r="AY127" i="26"/>
  <c r="AX127" i="26"/>
  <c r="AW127" i="26"/>
  <c r="AV127" i="26"/>
  <c r="AU127" i="26"/>
  <c r="AQ127" i="26"/>
  <c r="Z127" i="26"/>
  <c r="BF126" i="26"/>
  <c r="BE126" i="26"/>
  <c r="BD126" i="26"/>
  <c r="BC126" i="26"/>
  <c r="BB126" i="26"/>
  <c r="BA126" i="26"/>
  <c r="AZ126" i="26"/>
  <c r="AY126" i="26"/>
  <c r="AX126" i="26"/>
  <c r="AW126" i="26"/>
  <c r="AV126" i="26"/>
  <c r="AU126" i="26"/>
  <c r="AQ126" i="26"/>
  <c r="Z126" i="26"/>
  <c r="BF125" i="26"/>
  <c r="BE125" i="26"/>
  <c r="BD125" i="26"/>
  <c r="BC125" i="26"/>
  <c r="BB125" i="26"/>
  <c r="BA125" i="26"/>
  <c r="AZ125" i="26"/>
  <c r="AY125" i="26"/>
  <c r="AX125" i="26"/>
  <c r="AW125" i="26"/>
  <c r="AV125" i="26"/>
  <c r="AU125" i="26"/>
  <c r="AQ125" i="26"/>
  <c r="Z125" i="26"/>
  <c r="BF124" i="26"/>
  <c r="BE124" i="26"/>
  <c r="BD124" i="26"/>
  <c r="BC124" i="26"/>
  <c r="BB124" i="26"/>
  <c r="BA124" i="26"/>
  <c r="AZ124" i="26"/>
  <c r="AY124" i="26"/>
  <c r="AX124" i="26"/>
  <c r="AW124" i="26"/>
  <c r="AV124" i="26"/>
  <c r="AU124" i="26"/>
  <c r="AQ124" i="26"/>
  <c r="Z124" i="26"/>
  <c r="BF123" i="26"/>
  <c r="BE123" i="26"/>
  <c r="BD123" i="26"/>
  <c r="BC123" i="26"/>
  <c r="BB123" i="26"/>
  <c r="BA123" i="26"/>
  <c r="AZ123" i="26"/>
  <c r="AY123" i="26"/>
  <c r="AX123" i="26"/>
  <c r="AW123" i="26"/>
  <c r="AV123" i="26"/>
  <c r="AU123" i="26"/>
  <c r="AQ123" i="26"/>
  <c r="Z123" i="26"/>
  <c r="BF122" i="26"/>
  <c r="BE122" i="26"/>
  <c r="BD122" i="26"/>
  <c r="BC122" i="26"/>
  <c r="BB122" i="26"/>
  <c r="BA122" i="26"/>
  <c r="AZ122" i="26"/>
  <c r="AY122" i="26"/>
  <c r="AX122" i="26"/>
  <c r="AW122" i="26"/>
  <c r="AV122" i="26"/>
  <c r="AU122" i="26"/>
  <c r="AQ122" i="26"/>
  <c r="Z122" i="26"/>
  <c r="BF121" i="26"/>
  <c r="BE121" i="26"/>
  <c r="BD121" i="26"/>
  <c r="BC121" i="26"/>
  <c r="BB121" i="26"/>
  <c r="BA121" i="26"/>
  <c r="AZ121" i="26"/>
  <c r="AY121" i="26"/>
  <c r="AX121" i="26"/>
  <c r="AW121" i="26"/>
  <c r="AV121" i="26"/>
  <c r="AU121" i="26"/>
  <c r="AQ121" i="26"/>
  <c r="Z121" i="26"/>
  <c r="BF120" i="26"/>
  <c r="BE120" i="26"/>
  <c r="BD120" i="26"/>
  <c r="BC120" i="26"/>
  <c r="BB120" i="26"/>
  <c r="BA120" i="26"/>
  <c r="AZ120" i="26"/>
  <c r="AY120" i="26"/>
  <c r="AX120" i="26"/>
  <c r="AW120" i="26"/>
  <c r="AV120" i="26"/>
  <c r="AU120" i="26"/>
  <c r="AQ120" i="26"/>
  <c r="Z120" i="26"/>
  <c r="BF119" i="26"/>
  <c r="BE119" i="26"/>
  <c r="BD119" i="26"/>
  <c r="BC119" i="26"/>
  <c r="BB119" i="26"/>
  <c r="BA119" i="26"/>
  <c r="AZ119" i="26"/>
  <c r="AY119" i="26"/>
  <c r="AX119" i="26"/>
  <c r="AW119" i="26"/>
  <c r="AV119" i="26"/>
  <c r="AU119" i="26"/>
  <c r="AQ119" i="26"/>
  <c r="Z119" i="26"/>
  <c r="BF118" i="26"/>
  <c r="BE118" i="26"/>
  <c r="BD118" i="26"/>
  <c r="BC118" i="26"/>
  <c r="BB118" i="26"/>
  <c r="BA118" i="26"/>
  <c r="AZ118" i="26"/>
  <c r="AY118" i="26"/>
  <c r="AX118" i="26"/>
  <c r="AW118" i="26"/>
  <c r="AV118" i="26"/>
  <c r="AU118" i="26"/>
  <c r="AQ118" i="26"/>
  <c r="Z118" i="26"/>
  <c r="BF117" i="26"/>
  <c r="BE117" i="26"/>
  <c r="BD117" i="26"/>
  <c r="BC117" i="26"/>
  <c r="BB117" i="26"/>
  <c r="BA117" i="26"/>
  <c r="AZ117" i="26"/>
  <c r="AY117" i="26"/>
  <c r="AX117" i="26"/>
  <c r="AW117" i="26"/>
  <c r="AV117" i="26"/>
  <c r="AU117" i="26"/>
  <c r="AQ117" i="26"/>
  <c r="Z117" i="26"/>
  <c r="BF116" i="26"/>
  <c r="BE116" i="26"/>
  <c r="BD116" i="26"/>
  <c r="BC116" i="26"/>
  <c r="BB116" i="26"/>
  <c r="BA116" i="26"/>
  <c r="AZ116" i="26"/>
  <c r="AY116" i="26"/>
  <c r="AX116" i="26"/>
  <c r="AW116" i="26"/>
  <c r="AV116" i="26"/>
  <c r="AU116" i="26"/>
  <c r="AQ116" i="26"/>
  <c r="Z116" i="26"/>
  <c r="BF115" i="26"/>
  <c r="BE115" i="26"/>
  <c r="BD115" i="26"/>
  <c r="BC115" i="26"/>
  <c r="BB115" i="26"/>
  <c r="BA115" i="26"/>
  <c r="AZ115" i="26"/>
  <c r="AY115" i="26"/>
  <c r="AX115" i="26"/>
  <c r="AW115" i="26"/>
  <c r="AV115" i="26"/>
  <c r="AU115" i="26"/>
  <c r="AQ115" i="26"/>
  <c r="Z115" i="26"/>
  <c r="BF114" i="26"/>
  <c r="BE114" i="26"/>
  <c r="BD114" i="26"/>
  <c r="BC114" i="26"/>
  <c r="BB114" i="26"/>
  <c r="BA114" i="26"/>
  <c r="AZ114" i="26"/>
  <c r="AY114" i="26"/>
  <c r="AX114" i="26"/>
  <c r="AW114" i="26"/>
  <c r="AV114" i="26"/>
  <c r="AU114" i="26"/>
  <c r="AQ114" i="26"/>
  <c r="Z114" i="26"/>
  <c r="BF113" i="26"/>
  <c r="BE113" i="26"/>
  <c r="BD113" i="26"/>
  <c r="BC113" i="26"/>
  <c r="BB113" i="26"/>
  <c r="BA113" i="26"/>
  <c r="AZ113" i="26"/>
  <c r="AY113" i="26"/>
  <c r="AX113" i="26"/>
  <c r="AW113" i="26"/>
  <c r="AV113" i="26"/>
  <c r="AU113" i="26"/>
  <c r="AQ113" i="26"/>
  <c r="Z113" i="26"/>
  <c r="BF112" i="26"/>
  <c r="BE112" i="26"/>
  <c r="BD112" i="26"/>
  <c r="BC112" i="26"/>
  <c r="BB112" i="26"/>
  <c r="BA112" i="26"/>
  <c r="AZ112" i="26"/>
  <c r="AY112" i="26"/>
  <c r="AX112" i="26"/>
  <c r="AW112" i="26"/>
  <c r="AV112" i="26"/>
  <c r="AU112" i="26"/>
  <c r="AQ112" i="26"/>
  <c r="Z112" i="26"/>
  <c r="BF111" i="26"/>
  <c r="BE111" i="26"/>
  <c r="BD111" i="26"/>
  <c r="BC111" i="26"/>
  <c r="BB111" i="26"/>
  <c r="BA111" i="26"/>
  <c r="AZ111" i="26"/>
  <c r="AY111" i="26"/>
  <c r="AX111" i="26"/>
  <c r="AW111" i="26"/>
  <c r="AV111" i="26"/>
  <c r="AU111" i="26"/>
  <c r="AQ111" i="26"/>
  <c r="Z111" i="26"/>
  <c r="BF110" i="26"/>
  <c r="BE110" i="26"/>
  <c r="BD110" i="26"/>
  <c r="BC110" i="26"/>
  <c r="BB110" i="26"/>
  <c r="BA110" i="26"/>
  <c r="AZ110" i="26"/>
  <c r="AY110" i="26"/>
  <c r="AX110" i="26"/>
  <c r="AW110" i="26"/>
  <c r="AV110" i="26"/>
  <c r="AU110" i="26"/>
  <c r="AQ110" i="26"/>
  <c r="Z110" i="26"/>
  <c r="BF109" i="26"/>
  <c r="BE109" i="26"/>
  <c r="BD109" i="26"/>
  <c r="BC109" i="26"/>
  <c r="BB109" i="26"/>
  <c r="BA109" i="26"/>
  <c r="AZ109" i="26"/>
  <c r="AY109" i="26"/>
  <c r="AX109" i="26"/>
  <c r="AW109" i="26"/>
  <c r="AV109" i="26"/>
  <c r="AU109" i="26"/>
  <c r="AQ109" i="26"/>
  <c r="Z109" i="26"/>
  <c r="BF108" i="26"/>
  <c r="BE108" i="26"/>
  <c r="BD108" i="26"/>
  <c r="BC108" i="26"/>
  <c r="BB108" i="26"/>
  <c r="BA108" i="26"/>
  <c r="AZ108" i="26"/>
  <c r="AY108" i="26"/>
  <c r="AX108" i="26"/>
  <c r="AW108" i="26"/>
  <c r="AV108" i="26"/>
  <c r="AU108" i="26"/>
  <c r="AQ108" i="26"/>
  <c r="Z108" i="26"/>
  <c r="BF107" i="26"/>
  <c r="BE107" i="26"/>
  <c r="BD107" i="26"/>
  <c r="BC107" i="26"/>
  <c r="BB107" i="26"/>
  <c r="BA107" i="26"/>
  <c r="AZ107" i="26"/>
  <c r="AY107" i="26"/>
  <c r="AX107" i="26"/>
  <c r="AW107" i="26"/>
  <c r="AV107" i="26"/>
  <c r="AU107" i="26"/>
  <c r="AQ107" i="26"/>
  <c r="Z107" i="26"/>
  <c r="BF106" i="26"/>
  <c r="BE106" i="26"/>
  <c r="BD106" i="26"/>
  <c r="BC106" i="26"/>
  <c r="BB106" i="26"/>
  <c r="BA106" i="26"/>
  <c r="AZ106" i="26"/>
  <c r="AY106" i="26"/>
  <c r="AX106" i="26"/>
  <c r="AW106" i="26"/>
  <c r="AV106" i="26"/>
  <c r="AU106" i="26"/>
  <c r="AQ106" i="26"/>
  <c r="Z106" i="26"/>
  <c r="BF105" i="26"/>
  <c r="BE105" i="26"/>
  <c r="BD105" i="26"/>
  <c r="BC105" i="26"/>
  <c r="BB105" i="26"/>
  <c r="BA105" i="26"/>
  <c r="AZ105" i="26"/>
  <c r="AY105" i="26"/>
  <c r="AX105" i="26"/>
  <c r="AW105" i="26"/>
  <c r="AV105" i="26"/>
  <c r="AU105" i="26"/>
  <c r="AQ105" i="26"/>
  <c r="Z105" i="26"/>
  <c r="BF104" i="26"/>
  <c r="BE104" i="26"/>
  <c r="BD104" i="26"/>
  <c r="BC104" i="26"/>
  <c r="BB104" i="26"/>
  <c r="BA104" i="26"/>
  <c r="AZ104" i="26"/>
  <c r="AY104" i="26"/>
  <c r="AX104" i="26"/>
  <c r="AW104" i="26"/>
  <c r="AV104" i="26"/>
  <c r="AU104" i="26"/>
  <c r="AQ104" i="26"/>
  <c r="Z104" i="26"/>
  <c r="BF103" i="26"/>
  <c r="BE103" i="26"/>
  <c r="BD103" i="26"/>
  <c r="BC103" i="26"/>
  <c r="BB103" i="26"/>
  <c r="BA103" i="26"/>
  <c r="AZ103" i="26"/>
  <c r="AY103" i="26"/>
  <c r="AX103" i="26"/>
  <c r="AW103" i="26"/>
  <c r="AV103" i="26"/>
  <c r="AU103" i="26"/>
  <c r="AQ103" i="26"/>
  <c r="Z103" i="26"/>
  <c r="BF102" i="26"/>
  <c r="BE102" i="26"/>
  <c r="BD102" i="26"/>
  <c r="BC102" i="26"/>
  <c r="BB102" i="26"/>
  <c r="BA102" i="26"/>
  <c r="AZ102" i="26"/>
  <c r="AY102" i="26"/>
  <c r="AX102" i="26"/>
  <c r="AW102" i="26"/>
  <c r="AV102" i="26"/>
  <c r="AU102" i="26"/>
  <c r="AQ102" i="26"/>
  <c r="Z102" i="26"/>
  <c r="BF101" i="26"/>
  <c r="BE101" i="26"/>
  <c r="BD101" i="26"/>
  <c r="BC101" i="26"/>
  <c r="BB101" i="26"/>
  <c r="BA101" i="26"/>
  <c r="AZ101" i="26"/>
  <c r="AY101" i="26"/>
  <c r="AX101" i="26"/>
  <c r="AW101" i="26"/>
  <c r="AV101" i="26"/>
  <c r="AU101" i="26"/>
  <c r="AQ101" i="26"/>
  <c r="Z101" i="26"/>
  <c r="BF100" i="26"/>
  <c r="BE100" i="26"/>
  <c r="BD100" i="26"/>
  <c r="BC100" i="26"/>
  <c r="BB100" i="26"/>
  <c r="BA100" i="26"/>
  <c r="AZ100" i="26"/>
  <c r="AY100" i="26"/>
  <c r="AX100" i="26"/>
  <c r="AW100" i="26"/>
  <c r="AV100" i="26"/>
  <c r="AU100" i="26"/>
  <c r="AQ100" i="26"/>
  <c r="Z100" i="26"/>
  <c r="BF99" i="26"/>
  <c r="BE99" i="26"/>
  <c r="BD99" i="26"/>
  <c r="BC99" i="26"/>
  <c r="BB99" i="26"/>
  <c r="BA99" i="26"/>
  <c r="AZ99" i="26"/>
  <c r="AY99" i="26"/>
  <c r="AX99" i="26"/>
  <c r="AW99" i="26"/>
  <c r="AV99" i="26"/>
  <c r="AU99" i="26"/>
  <c r="AQ99" i="26"/>
  <c r="Z99" i="26"/>
  <c r="BF98" i="26"/>
  <c r="BE98" i="26"/>
  <c r="BD98" i="26"/>
  <c r="BC98" i="26"/>
  <c r="BB98" i="26"/>
  <c r="BA98" i="26"/>
  <c r="AZ98" i="26"/>
  <c r="AY98" i="26"/>
  <c r="AX98" i="26"/>
  <c r="AW98" i="26"/>
  <c r="AV98" i="26"/>
  <c r="AU98" i="26"/>
  <c r="AQ98" i="26"/>
  <c r="Z98" i="26"/>
  <c r="BF97" i="26"/>
  <c r="BE97" i="26"/>
  <c r="BD97" i="26"/>
  <c r="BC97" i="26"/>
  <c r="BB97" i="26"/>
  <c r="BA97" i="26"/>
  <c r="AZ97" i="26"/>
  <c r="AY97" i="26"/>
  <c r="AX97" i="26"/>
  <c r="AW97" i="26"/>
  <c r="AV97" i="26"/>
  <c r="AU97" i="26"/>
  <c r="AQ97" i="26"/>
  <c r="Z97" i="26"/>
  <c r="BF96" i="26"/>
  <c r="BE96" i="26"/>
  <c r="BD96" i="26"/>
  <c r="BC96" i="26"/>
  <c r="BB96" i="26"/>
  <c r="BA96" i="26"/>
  <c r="AZ96" i="26"/>
  <c r="AY96" i="26"/>
  <c r="AX96" i="26"/>
  <c r="AW96" i="26"/>
  <c r="AV96" i="26"/>
  <c r="AU96" i="26"/>
  <c r="AQ96" i="26"/>
  <c r="Z96" i="26"/>
  <c r="BF95" i="26"/>
  <c r="BE95" i="26"/>
  <c r="BD95" i="26"/>
  <c r="BC95" i="26"/>
  <c r="BB95" i="26"/>
  <c r="BA95" i="26"/>
  <c r="AZ95" i="26"/>
  <c r="AY95" i="26"/>
  <c r="AX95" i="26"/>
  <c r="AW95" i="26"/>
  <c r="AV95" i="26"/>
  <c r="AU95" i="26"/>
  <c r="AQ95" i="26"/>
  <c r="Z95" i="26"/>
  <c r="BF94" i="26"/>
  <c r="BE94" i="26"/>
  <c r="BD94" i="26"/>
  <c r="BC94" i="26"/>
  <c r="BB94" i="26"/>
  <c r="BA94" i="26"/>
  <c r="AZ94" i="26"/>
  <c r="AY94" i="26"/>
  <c r="AX94" i="26"/>
  <c r="AW94" i="26"/>
  <c r="AV94" i="26"/>
  <c r="AU94" i="26"/>
  <c r="AQ94" i="26"/>
  <c r="Z94" i="26"/>
  <c r="BF93" i="26"/>
  <c r="BE93" i="26"/>
  <c r="BD93" i="26"/>
  <c r="BC93" i="26"/>
  <c r="BB93" i="26"/>
  <c r="BA93" i="26"/>
  <c r="AZ93" i="26"/>
  <c r="AY93" i="26"/>
  <c r="AX93" i="26"/>
  <c r="AW93" i="26"/>
  <c r="AV93" i="26"/>
  <c r="AU93" i="26"/>
  <c r="AQ93" i="26"/>
  <c r="Z93" i="26"/>
  <c r="BF92" i="26"/>
  <c r="BE92" i="26"/>
  <c r="BD92" i="26"/>
  <c r="BC92" i="26"/>
  <c r="BB92" i="26"/>
  <c r="BA92" i="26"/>
  <c r="AZ92" i="26"/>
  <c r="AY92" i="26"/>
  <c r="AX92" i="26"/>
  <c r="AW92" i="26"/>
  <c r="AV92" i="26"/>
  <c r="AU92" i="26"/>
  <c r="AQ92" i="26"/>
  <c r="Z92" i="26"/>
  <c r="BF91" i="26"/>
  <c r="BE91" i="26"/>
  <c r="BD91" i="26"/>
  <c r="BC91" i="26"/>
  <c r="BB91" i="26"/>
  <c r="BA91" i="26"/>
  <c r="AZ91" i="26"/>
  <c r="AY91" i="26"/>
  <c r="AX91" i="26"/>
  <c r="AW91" i="26"/>
  <c r="AV91" i="26"/>
  <c r="AU91" i="26"/>
  <c r="AQ91" i="26"/>
  <c r="Z91" i="26"/>
  <c r="BF90" i="26"/>
  <c r="BE90" i="26"/>
  <c r="BD90" i="26"/>
  <c r="BC90" i="26"/>
  <c r="BB90" i="26"/>
  <c r="BA90" i="26"/>
  <c r="AZ90" i="26"/>
  <c r="AY90" i="26"/>
  <c r="AX90" i="26"/>
  <c r="AW90" i="26"/>
  <c r="AV90" i="26"/>
  <c r="AU90" i="26"/>
  <c r="AQ90" i="26"/>
  <c r="Z90" i="26"/>
  <c r="BF89" i="26"/>
  <c r="BE89" i="26"/>
  <c r="BD89" i="26"/>
  <c r="BC89" i="26"/>
  <c r="BB89" i="26"/>
  <c r="BA89" i="26"/>
  <c r="AZ89" i="26"/>
  <c r="AY89" i="26"/>
  <c r="AX89" i="26"/>
  <c r="AW89" i="26"/>
  <c r="AV89" i="26"/>
  <c r="AU89" i="26"/>
  <c r="AQ89" i="26"/>
  <c r="Z89" i="26"/>
  <c r="BF88" i="26"/>
  <c r="BE88" i="26"/>
  <c r="BD88" i="26"/>
  <c r="BC88" i="26"/>
  <c r="BB88" i="26"/>
  <c r="BA88" i="26"/>
  <c r="AZ88" i="26"/>
  <c r="AY88" i="26"/>
  <c r="AX88" i="26"/>
  <c r="AW88" i="26"/>
  <c r="AV88" i="26"/>
  <c r="AU88" i="26"/>
  <c r="AQ88" i="26"/>
  <c r="Z88" i="26"/>
  <c r="BF87" i="26"/>
  <c r="BE87" i="26"/>
  <c r="BD87" i="26"/>
  <c r="BC87" i="26"/>
  <c r="BB87" i="26"/>
  <c r="BA87" i="26"/>
  <c r="AZ87" i="26"/>
  <c r="AY87" i="26"/>
  <c r="AX87" i="26"/>
  <c r="AW87" i="26"/>
  <c r="AV87" i="26"/>
  <c r="AU87" i="26"/>
  <c r="AQ87" i="26"/>
  <c r="Z87" i="26"/>
  <c r="BF86" i="26"/>
  <c r="BE86" i="26"/>
  <c r="BD86" i="26"/>
  <c r="BC86" i="26"/>
  <c r="BB86" i="26"/>
  <c r="BA86" i="26"/>
  <c r="AZ86" i="26"/>
  <c r="AY86" i="26"/>
  <c r="AX86" i="26"/>
  <c r="AW86" i="26"/>
  <c r="AV86" i="26"/>
  <c r="AU86" i="26"/>
  <c r="AQ86" i="26"/>
  <c r="Z86" i="26"/>
  <c r="BF85" i="26"/>
  <c r="BE85" i="26"/>
  <c r="BD85" i="26"/>
  <c r="BC85" i="26"/>
  <c r="BB85" i="26"/>
  <c r="BA85" i="26"/>
  <c r="AZ85" i="26"/>
  <c r="AY85" i="26"/>
  <c r="AX85" i="26"/>
  <c r="AW85" i="26"/>
  <c r="AV85" i="26"/>
  <c r="AU85" i="26"/>
  <c r="AQ85" i="26"/>
  <c r="Z85" i="26"/>
  <c r="BF84" i="26"/>
  <c r="BE84" i="26"/>
  <c r="BD84" i="26"/>
  <c r="BC84" i="26"/>
  <c r="BB84" i="26"/>
  <c r="BA84" i="26"/>
  <c r="AZ84" i="26"/>
  <c r="AY84" i="26"/>
  <c r="AX84" i="26"/>
  <c r="AW84" i="26"/>
  <c r="AV84" i="26"/>
  <c r="AU84" i="26"/>
  <c r="AQ84" i="26"/>
  <c r="Z84" i="26"/>
  <c r="BF83" i="26"/>
  <c r="BE83" i="26"/>
  <c r="BD83" i="26"/>
  <c r="BC83" i="26"/>
  <c r="BB83" i="26"/>
  <c r="BA83" i="26"/>
  <c r="AZ83" i="26"/>
  <c r="AY83" i="26"/>
  <c r="AX83" i="26"/>
  <c r="AW83" i="26"/>
  <c r="AV83" i="26"/>
  <c r="AU83" i="26"/>
  <c r="AQ83" i="26"/>
  <c r="Z83" i="26"/>
  <c r="BF82" i="26"/>
  <c r="BE82" i="26"/>
  <c r="BD82" i="26"/>
  <c r="BC82" i="26"/>
  <c r="BB82" i="26"/>
  <c r="BA82" i="26"/>
  <c r="AZ82" i="26"/>
  <c r="AY82" i="26"/>
  <c r="AX82" i="26"/>
  <c r="AW82" i="26"/>
  <c r="AV82" i="26"/>
  <c r="AU82" i="26"/>
  <c r="AQ82" i="26"/>
  <c r="Z82" i="26"/>
  <c r="BF81" i="26"/>
  <c r="BE81" i="26"/>
  <c r="BD81" i="26"/>
  <c r="BC81" i="26"/>
  <c r="BB81" i="26"/>
  <c r="BA81" i="26"/>
  <c r="AZ81" i="26"/>
  <c r="AY81" i="26"/>
  <c r="AX81" i="26"/>
  <c r="AW81" i="26"/>
  <c r="AV81" i="26"/>
  <c r="AU81" i="26"/>
  <c r="AQ81" i="26"/>
  <c r="Z81" i="26"/>
  <c r="BF80" i="26"/>
  <c r="BE80" i="26"/>
  <c r="BD80" i="26"/>
  <c r="BC80" i="26"/>
  <c r="BB80" i="26"/>
  <c r="BA80" i="26"/>
  <c r="AZ80" i="26"/>
  <c r="AY80" i="26"/>
  <c r="AX80" i="26"/>
  <c r="AW80" i="26"/>
  <c r="AV80" i="26"/>
  <c r="AU80" i="26"/>
  <c r="AQ80" i="26"/>
  <c r="Z80" i="26"/>
  <c r="BF79" i="26"/>
  <c r="BE79" i="26"/>
  <c r="BD79" i="26"/>
  <c r="BC79" i="26"/>
  <c r="BB79" i="26"/>
  <c r="BA79" i="26"/>
  <c r="AZ79" i="26"/>
  <c r="AY79" i="26"/>
  <c r="AX79" i="26"/>
  <c r="AW79" i="26"/>
  <c r="AV79" i="26"/>
  <c r="AU79" i="26"/>
  <c r="AQ79" i="26"/>
  <c r="Z79" i="26"/>
  <c r="BH78" i="26"/>
  <c r="BF78" i="26"/>
  <c r="BE78" i="26"/>
  <c r="BD78" i="26"/>
  <c r="BC78" i="26"/>
  <c r="BB78" i="26"/>
  <c r="BA78" i="26"/>
  <c r="AZ78" i="26"/>
  <c r="AY78" i="26"/>
  <c r="AX78" i="26"/>
  <c r="AW78" i="26"/>
  <c r="AV78" i="26"/>
  <c r="AU78" i="26"/>
  <c r="AQ78" i="26"/>
  <c r="AS78" i="26" s="1"/>
  <c r="AT78" i="26" s="1"/>
  <c r="Z78" i="26"/>
  <c r="AB78" i="26" s="1"/>
  <c r="AC78" i="26" s="1"/>
  <c r="BH77" i="26"/>
  <c r="BF77" i="26"/>
  <c r="BE77" i="26"/>
  <c r="BD77" i="26"/>
  <c r="BC77" i="26"/>
  <c r="BB77" i="26"/>
  <c r="BA77" i="26"/>
  <c r="AZ77" i="26"/>
  <c r="AY77" i="26"/>
  <c r="AX77" i="26"/>
  <c r="AW77" i="26"/>
  <c r="AV77" i="26"/>
  <c r="AU77" i="26"/>
  <c r="AQ77" i="26"/>
  <c r="AS77" i="26" s="1"/>
  <c r="AT77" i="26" s="1"/>
  <c r="Z77" i="26"/>
  <c r="AB77" i="26" s="1"/>
  <c r="AC77" i="26" s="1"/>
  <c r="BH76" i="26"/>
  <c r="BF76" i="26"/>
  <c r="BE76" i="26"/>
  <c r="BD76" i="26"/>
  <c r="BC76" i="26"/>
  <c r="BB76" i="26"/>
  <c r="BA76" i="26"/>
  <c r="AZ76" i="26"/>
  <c r="AY76" i="26"/>
  <c r="AX76" i="26"/>
  <c r="AW76" i="26"/>
  <c r="AV76" i="26"/>
  <c r="AU76" i="26"/>
  <c r="AQ76" i="26"/>
  <c r="AS76" i="26" s="1"/>
  <c r="AT76" i="26" s="1"/>
  <c r="Z76" i="26"/>
  <c r="AB76" i="26" s="1"/>
  <c r="AC76" i="26" s="1"/>
  <c r="BH75" i="26"/>
  <c r="BF75" i="26"/>
  <c r="BE75" i="26"/>
  <c r="BD75" i="26"/>
  <c r="BC75" i="26"/>
  <c r="BB75" i="26"/>
  <c r="BA75" i="26"/>
  <c r="AZ75" i="26"/>
  <c r="AY75" i="26"/>
  <c r="AX75" i="26"/>
  <c r="AW75" i="26"/>
  <c r="AV75" i="26"/>
  <c r="AU75" i="26"/>
  <c r="AQ75" i="26"/>
  <c r="AS75" i="26" s="1"/>
  <c r="AT75" i="26" s="1"/>
  <c r="Z75" i="26"/>
  <c r="AB75" i="26" s="1"/>
  <c r="AC75" i="26" s="1"/>
  <c r="BH74" i="26"/>
  <c r="BF74" i="26"/>
  <c r="BE74" i="26"/>
  <c r="BD74" i="26"/>
  <c r="BC74" i="26"/>
  <c r="BB74" i="26"/>
  <c r="BA74" i="26"/>
  <c r="AZ74" i="26"/>
  <c r="AY74" i="26"/>
  <c r="AX74" i="26"/>
  <c r="AW74" i="26"/>
  <c r="AV74" i="26"/>
  <c r="AU74" i="26"/>
  <c r="AQ74" i="26"/>
  <c r="AS74" i="26" s="1"/>
  <c r="AT74" i="26" s="1"/>
  <c r="Z74" i="26"/>
  <c r="AB74" i="26" s="1"/>
  <c r="AC74" i="26" s="1"/>
  <c r="BH73" i="26"/>
  <c r="BF73" i="26"/>
  <c r="BE73" i="26"/>
  <c r="BD73" i="26"/>
  <c r="BC73" i="26"/>
  <c r="BB73" i="26"/>
  <c r="BA73" i="26"/>
  <c r="AZ73" i="26"/>
  <c r="AY73" i="26"/>
  <c r="AX73" i="26"/>
  <c r="AW73" i="26"/>
  <c r="AV73" i="26"/>
  <c r="AU73" i="26"/>
  <c r="AQ73" i="26"/>
  <c r="AS73" i="26" s="1"/>
  <c r="AT73" i="26" s="1"/>
  <c r="Z73" i="26"/>
  <c r="AB73" i="26" s="1"/>
  <c r="AC73" i="26" s="1"/>
  <c r="BH72" i="26"/>
  <c r="BF72" i="26"/>
  <c r="BE72" i="26"/>
  <c r="BD72" i="26"/>
  <c r="BC72" i="26"/>
  <c r="BB72" i="26"/>
  <c r="BA72" i="26"/>
  <c r="AZ72" i="26"/>
  <c r="AY72" i="26"/>
  <c r="AX72" i="26"/>
  <c r="AW72" i="26"/>
  <c r="AV72" i="26"/>
  <c r="AU72" i="26"/>
  <c r="AQ72" i="26"/>
  <c r="AS72" i="26" s="1"/>
  <c r="AT72" i="26" s="1"/>
  <c r="Z72" i="26"/>
  <c r="AB72" i="26" s="1"/>
  <c r="AC72" i="26" s="1"/>
  <c r="BH71" i="26"/>
  <c r="BF71" i="26"/>
  <c r="BE71" i="26"/>
  <c r="BD71" i="26"/>
  <c r="BC71" i="26"/>
  <c r="BB71" i="26"/>
  <c r="BA71" i="26"/>
  <c r="AZ71" i="26"/>
  <c r="AY71" i="26"/>
  <c r="AX71" i="26"/>
  <c r="AW71" i="26"/>
  <c r="AV71" i="26"/>
  <c r="AU71" i="26"/>
  <c r="AQ71" i="26"/>
  <c r="AS71" i="26" s="1"/>
  <c r="AT71" i="26" s="1"/>
  <c r="Z71" i="26"/>
  <c r="AB71" i="26" s="1"/>
  <c r="AC71" i="26" s="1"/>
  <c r="BH70" i="26"/>
  <c r="BF70" i="26"/>
  <c r="BE70" i="26"/>
  <c r="BD70" i="26"/>
  <c r="BC70" i="26"/>
  <c r="BB70" i="26"/>
  <c r="BA70" i="26"/>
  <c r="AZ70" i="26"/>
  <c r="AY70" i="26"/>
  <c r="AX70" i="26"/>
  <c r="AW70" i="26"/>
  <c r="AV70" i="26"/>
  <c r="AU70" i="26"/>
  <c r="AQ70" i="26"/>
  <c r="AS70" i="26" s="1"/>
  <c r="AT70" i="26" s="1"/>
  <c r="Z70" i="26"/>
  <c r="AB70" i="26" s="1"/>
  <c r="AC70" i="26" s="1"/>
  <c r="BH69" i="26"/>
  <c r="BF69" i="26"/>
  <c r="BE69" i="26"/>
  <c r="BD69" i="26"/>
  <c r="BC69" i="26"/>
  <c r="BB69" i="26"/>
  <c r="BA69" i="26"/>
  <c r="AZ69" i="26"/>
  <c r="AY69" i="26"/>
  <c r="AX69" i="26"/>
  <c r="AW69" i="26"/>
  <c r="AV69" i="26"/>
  <c r="AU69" i="26"/>
  <c r="AQ69" i="26"/>
  <c r="AS69" i="26" s="1"/>
  <c r="AT69" i="26" s="1"/>
  <c r="Z69" i="26"/>
  <c r="AB69" i="26" s="1"/>
  <c r="AC69" i="26" s="1"/>
  <c r="BH68" i="26"/>
  <c r="BF68" i="26"/>
  <c r="BE68" i="26"/>
  <c r="BD68" i="26"/>
  <c r="BC68" i="26"/>
  <c r="BB68" i="26"/>
  <c r="BA68" i="26"/>
  <c r="AZ68" i="26"/>
  <c r="AY68" i="26"/>
  <c r="AX68" i="26"/>
  <c r="AW68" i="26"/>
  <c r="AV68" i="26"/>
  <c r="AU68" i="26"/>
  <c r="AQ68" i="26"/>
  <c r="AS68" i="26" s="1"/>
  <c r="AT68" i="26" s="1"/>
  <c r="Z68" i="26"/>
  <c r="AB68" i="26" s="1"/>
  <c r="AC68" i="26" s="1"/>
  <c r="BH67" i="26"/>
  <c r="BF67" i="26"/>
  <c r="BE67" i="26"/>
  <c r="BD67" i="26"/>
  <c r="BC67" i="26"/>
  <c r="BB67" i="26"/>
  <c r="BA67" i="26"/>
  <c r="AZ67" i="26"/>
  <c r="AY67" i="26"/>
  <c r="AX67" i="26"/>
  <c r="AW67" i="26"/>
  <c r="AV67" i="26"/>
  <c r="AU67" i="26"/>
  <c r="AQ67" i="26"/>
  <c r="AS67" i="26" s="1"/>
  <c r="AT67" i="26" s="1"/>
  <c r="Z67" i="26"/>
  <c r="AB67" i="26" s="1"/>
  <c r="AC67" i="26" s="1"/>
  <c r="BH66" i="26"/>
  <c r="BF66" i="26"/>
  <c r="BE66" i="26"/>
  <c r="BD66" i="26"/>
  <c r="BC66" i="26"/>
  <c r="BB66" i="26"/>
  <c r="BA66" i="26"/>
  <c r="AZ66" i="26"/>
  <c r="AY66" i="26"/>
  <c r="AX66" i="26"/>
  <c r="AW66" i="26"/>
  <c r="AV66" i="26"/>
  <c r="AU66" i="26"/>
  <c r="AQ66" i="26"/>
  <c r="AS66" i="26" s="1"/>
  <c r="AT66" i="26" s="1"/>
  <c r="Z66" i="26"/>
  <c r="AB66" i="26" s="1"/>
  <c r="AC66" i="26" s="1"/>
  <c r="BH65" i="26"/>
  <c r="BF65" i="26"/>
  <c r="BE65" i="26"/>
  <c r="BD65" i="26"/>
  <c r="BC65" i="26"/>
  <c r="BB65" i="26"/>
  <c r="BA65" i="26"/>
  <c r="AZ65" i="26"/>
  <c r="AY65" i="26"/>
  <c r="AX65" i="26"/>
  <c r="AW65" i="26"/>
  <c r="AV65" i="26"/>
  <c r="AU65" i="26"/>
  <c r="AQ65" i="26"/>
  <c r="AS65" i="26" s="1"/>
  <c r="AT65" i="26" s="1"/>
  <c r="Z65" i="26"/>
  <c r="AB65" i="26" s="1"/>
  <c r="AC65" i="26" s="1"/>
  <c r="BH64" i="26"/>
  <c r="BF64" i="26"/>
  <c r="BE64" i="26"/>
  <c r="BD64" i="26"/>
  <c r="BC64" i="26"/>
  <c r="BB64" i="26"/>
  <c r="BA64" i="26"/>
  <c r="AZ64" i="26"/>
  <c r="AY64" i="26"/>
  <c r="AX64" i="26"/>
  <c r="AW64" i="26"/>
  <c r="AV64" i="26"/>
  <c r="AU64" i="26"/>
  <c r="AQ64" i="26"/>
  <c r="AS64" i="26" s="1"/>
  <c r="AT64" i="26" s="1"/>
  <c r="Z64" i="26"/>
  <c r="AB64" i="26" s="1"/>
  <c r="AC64" i="26" s="1"/>
  <c r="BH63" i="26"/>
  <c r="BF63" i="26"/>
  <c r="BE63" i="26"/>
  <c r="BD63" i="26"/>
  <c r="BC63" i="26"/>
  <c r="BB63" i="26"/>
  <c r="BA63" i="26"/>
  <c r="AZ63" i="26"/>
  <c r="AY63" i="26"/>
  <c r="AX63" i="26"/>
  <c r="AW63" i="26"/>
  <c r="AV63" i="26"/>
  <c r="AU63" i="26"/>
  <c r="AQ63" i="26"/>
  <c r="AS63" i="26" s="1"/>
  <c r="AT63" i="26" s="1"/>
  <c r="Z63" i="26"/>
  <c r="AB63" i="26" s="1"/>
  <c r="AC63" i="26" s="1"/>
  <c r="BH62" i="26"/>
  <c r="BF62" i="26"/>
  <c r="BE62" i="26"/>
  <c r="BD62" i="26"/>
  <c r="BC62" i="26"/>
  <c r="BB62" i="26"/>
  <c r="BA62" i="26"/>
  <c r="AZ62" i="26"/>
  <c r="AY62" i="26"/>
  <c r="AX62" i="26"/>
  <c r="AW62" i="26"/>
  <c r="AV62" i="26"/>
  <c r="AU62" i="26"/>
  <c r="AQ62" i="26"/>
  <c r="AS62" i="26" s="1"/>
  <c r="AT62" i="26" s="1"/>
  <c r="Z62" i="26"/>
  <c r="AB62" i="26" s="1"/>
  <c r="AC62" i="26" s="1"/>
  <c r="BH61" i="26"/>
  <c r="BF61" i="26"/>
  <c r="BE61" i="26"/>
  <c r="BD61" i="26"/>
  <c r="BC61" i="26"/>
  <c r="BB61" i="26"/>
  <c r="BA61" i="26"/>
  <c r="AZ61" i="26"/>
  <c r="AY61" i="26"/>
  <c r="AX61" i="26"/>
  <c r="AW61" i="26"/>
  <c r="AV61" i="26"/>
  <c r="AU61" i="26"/>
  <c r="AQ61" i="26"/>
  <c r="AS61" i="26" s="1"/>
  <c r="AT61" i="26" s="1"/>
  <c r="Z61" i="26"/>
  <c r="AB61" i="26" s="1"/>
  <c r="AC61" i="26" s="1"/>
  <c r="BH60" i="26"/>
  <c r="BF60" i="26"/>
  <c r="BE60" i="26"/>
  <c r="BD60" i="26"/>
  <c r="BC60" i="26"/>
  <c r="BB60" i="26"/>
  <c r="BA60" i="26"/>
  <c r="AZ60" i="26"/>
  <c r="AY60" i="26"/>
  <c r="AX60" i="26"/>
  <c r="AW60" i="26"/>
  <c r="AV60" i="26"/>
  <c r="AU60" i="26"/>
  <c r="AQ60" i="26"/>
  <c r="AS60" i="26" s="1"/>
  <c r="AT60" i="26" s="1"/>
  <c r="Z60" i="26"/>
  <c r="AB60" i="26" s="1"/>
  <c r="AC60" i="26" s="1"/>
  <c r="BH59" i="26"/>
  <c r="BF59" i="26"/>
  <c r="BE59" i="26"/>
  <c r="BD59" i="26"/>
  <c r="BC59" i="26"/>
  <c r="BB59" i="26"/>
  <c r="BA59" i="26"/>
  <c r="AZ59" i="26"/>
  <c r="AY59" i="26"/>
  <c r="AX59" i="26"/>
  <c r="AW59" i="26"/>
  <c r="AV59" i="26"/>
  <c r="AU59" i="26"/>
  <c r="AQ59" i="26"/>
  <c r="AS59" i="26" s="1"/>
  <c r="AT59" i="26" s="1"/>
  <c r="Z59" i="26"/>
  <c r="AB59" i="26" s="1"/>
  <c r="AC59" i="26" s="1"/>
  <c r="BH58" i="26"/>
  <c r="BF58" i="26"/>
  <c r="BE58" i="26"/>
  <c r="BD58" i="26"/>
  <c r="BC58" i="26"/>
  <c r="BB58" i="26"/>
  <c r="BA58" i="26"/>
  <c r="AZ58" i="26"/>
  <c r="AY58" i="26"/>
  <c r="AX58" i="26"/>
  <c r="AW58" i="26"/>
  <c r="AV58" i="26"/>
  <c r="AU58" i="26"/>
  <c r="AQ58" i="26"/>
  <c r="AS58" i="26" s="1"/>
  <c r="AT58" i="26" s="1"/>
  <c r="Z58" i="26"/>
  <c r="AB58" i="26" s="1"/>
  <c r="AC58" i="26" s="1"/>
  <c r="BH57" i="26"/>
  <c r="BF57" i="26"/>
  <c r="BE57" i="26"/>
  <c r="BD57" i="26"/>
  <c r="BC57" i="26"/>
  <c r="BB57" i="26"/>
  <c r="BA57" i="26"/>
  <c r="AZ57" i="26"/>
  <c r="AY57" i="26"/>
  <c r="AX57" i="26"/>
  <c r="AW57" i="26"/>
  <c r="AV57" i="26"/>
  <c r="AU57" i="26"/>
  <c r="AQ57" i="26"/>
  <c r="AS57" i="26" s="1"/>
  <c r="AT57" i="26" s="1"/>
  <c r="Z57" i="26"/>
  <c r="AB57" i="26" s="1"/>
  <c r="AC57" i="26" s="1"/>
  <c r="BH56" i="26"/>
  <c r="BF56" i="26"/>
  <c r="BE56" i="26"/>
  <c r="BD56" i="26"/>
  <c r="BC56" i="26"/>
  <c r="BB56" i="26"/>
  <c r="BA56" i="26"/>
  <c r="AZ56" i="26"/>
  <c r="AY56" i="26"/>
  <c r="AX56" i="26"/>
  <c r="AW56" i="26"/>
  <c r="AV56" i="26"/>
  <c r="AU56" i="26"/>
  <c r="AQ56" i="26"/>
  <c r="AS56" i="26" s="1"/>
  <c r="AT56" i="26" s="1"/>
  <c r="Z56" i="26"/>
  <c r="AB56" i="26" s="1"/>
  <c r="AC56" i="26" s="1"/>
  <c r="BH55" i="26"/>
  <c r="BF55" i="26"/>
  <c r="BE55" i="26"/>
  <c r="BD55" i="26"/>
  <c r="BC55" i="26"/>
  <c r="BB55" i="26"/>
  <c r="BA55" i="26"/>
  <c r="AZ55" i="26"/>
  <c r="AY55" i="26"/>
  <c r="AX55" i="26"/>
  <c r="AW55" i="26"/>
  <c r="AV55" i="26"/>
  <c r="AU55" i="26"/>
  <c r="AQ55" i="26"/>
  <c r="AS55" i="26" s="1"/>
  <c r="AT55" i="26" s="1"/>
  <c r="Z55" i="26"/>
  <c r="AB55" i="26" s="1"/>
  <c r="AC55" i="26" s="1"/>
  <c r="BF54" i="26"/>
  <c r="BE54" i="26"/>
  <c r="BD54" i="26"/>
  <c r="BC54" i="26"/>
  <c r="BB54" i="26"/>
  <c r="BA54" i="26"/>
  <c r="AZ54" i="26"/>
  <c r="AY54" i="26"/>
  <c r="AX54" i="26"/>
  <c r="AW54" i="26"/>
  <c r="AV54" i="26"/>
  <c r="AU54" i="26"/>
  <c r="AQ54" i="26"/>
  <c r="Z54" i="26"/>
  <c r="BH53" i="26"/>
  <c r="BF53" i="26"/>
  <c r="BE53" i="26"/>
  <c r="BD53" i="26"/>
  <c r="BC53" i="26"/>
  <c r="BB53" i="26"/>
  <c r="BA53" i="26"/>
  <c r="AZ53" i="26"/>
  <c r="AY53" i="26"/>
  <c r="AX53" i="26"/>
  <c r="AW53" i="26"/>
  <c r="AV53" i="26"/>
  <c r="AU53" i="26"/>
  <c r="AQ53" i="26"/>
  <c r="AS53" i="26" s="1"/>
  <c r="AT53" i="26" s="1"/>
  <c r="Z53" i="26"/>
  <c r="AB53" i="26" s="1"/>
  <c r="AC53" i="26" s="1"/>
  <c r="BH52" i="26"/>
  <c r="BF52" i="26"/>
  <c r="BE52" i="26"/>
  <c r="BD52" i="26"/>
  <c r="BC52" i="26"/>
  <c r="BB52" i="26"/>
  <c r="BA52" i="26"/>
  <c r="AZ52" i="26"/>
  <c r="AY52" i="26"/>
  <c r="AX52" i="26"/>
  <c r="AW52" i="26"/>
  <c r="AV52" i="26"/>
  <c r="AU52" i="26"/>
  <c r="AQ52" i="26"/>
  <c r="AS52" i="26" s="1"/>
  <c r="AT52" i="26" s="1"/>
  <c r="Z52" i="26"/>
  <c r="AB52" i="26" s="1"/>
  <c r="AC52" i="26" s="1"/>
  <c r="BH51" i="26"/>
  <c r="BF51" i="26"/>
  <c r="BE51" i="26"/>
  <c r="BD51" i="26"/>
  <c r="BC51" i="26"/>
  <c r="BB51" i="26"/>
  <c r="BA51" i="26"/>
  <c r="AZ51" i="26"/>
  <c r="AY51" i="26"/>
  <c r="AX51" i="26"/>
  <c r="AW51" i="26"/>
  <c r="AV51" i="26"/>
  <c r="AU51" i="26"/>
  <c r="AQ51" i="26"/>
  <c r="AS51" i="26" s="1"/>
  <c r="AT51" i="26" s="1"/>
  <c r="Z51" i="26"/>
  <c r="AB51" i="26" s="1"/>
  <c r="AC51" i="26" s="1"/>
  <c r="BH50" i="26"/>
  <c r="BF50" i="26"/>
  <c r="BE50" i="26"/>
  <c r="BD50" i="26"/>
  <c r="BC50" i="26"/>
  <c r="BB50" i="26"/>
  <c r="BA50" i="26"/>
  <c r="AZ50" i="26"/>
  <c r="AY50" i="26"/>
  <c r="AX50" i="26"/>
  <c r="AW50" i="26"/>
  <c r="AV50" i="26"/>
  <c r="AU50" i="26"/>
  <c r="AQ50" i="26"/>
  <c r="AS50" i="26" s="1"/>
  <c r="AT50" i="26" s="1"/>
  <c r="Z50" i="26"/>
  <c r="AB50" i="26" s="1"/>
  <c r="AC50" i="26" s="1"/>
  <c r="BH49" i="26"/>
  <c r="BF49" i="26"/>
  <c r="BE49" i="26"/>
  <c r="BD49" i="26"/>
  <c r="BC49" i="26"/>
  <c r="BB49" i="26"/>
  <c r="BA49" i="26"/>
  <c r="AZ49" i="26"/>
  <c r="AY49" i="26"/>
  <c r="AX49" i="26"/>
  <c r="AW49" i="26"/>
  <c r="AV49" i="26"/>
  <c r="AU49" i="26"/>
  <c r="AQ49" i="26"/>
  <c r="AS49" i="26" s="1"/>
  <c r="AT49" i="26" s="1"/>
  <c r="Z49" i="26"/>
  <c r="AB49" i="26" s="1"/>
  <c r="AC49" i="26" s="1"/>
  <c r="BH48" i="26"/>
  <c r="BF48" i="26"/>
  <c r="BE48" i="26"/>
  <c r="BD48" i="26"/>
  <c r="BC48" i="26"/>
  <c r="BB48" i="26"/>
  <c r="BA48" i="26"/>
  <c r="AZ48" i="26"/>
  <c r="AY48" i="26"/>
  <c r="AX48" i="26"/>
  <c r="AW48" i="26"/>
  <c r="AV48" i="26"/>
  <c r="AU48" i="26"/>
  <c r="AQ48" i="26"/>
  <c r="AS48" i="26" s="1"/>
  <c r="AT48" i="26" s="1"/>
  <c r="Z48" i="26"/>
  <c r="AB48" i="26" s="1"/>
  <c r="AC48" i="26" s="1"/>
  <c r="BH47" i="26"/>
  <c r="BF47" i="26"/>
  <c r="BE47" i="26"/>
  <c r="BD47" i="26"/>
  <c r="BC47" i="26"/>
  <c r="BB47" i="26"/>
  <c r="BA47" i="26"/>
  <c r="AZ47" i="26"/>
  <c r="AY47" i="26"/>
  <c r="AX47" i="26"/>
  <c r="AW47" i="26"/>
  <c r="AV47" i="26"/>
  <c r="AU47" i="26"/>
  <c r="AQ47" i="26"/>
  <c r="AS47" i="26" s="1"/>
  <c r="AT47" i="26" s="1"/>
  <c r="Z47" i="26"/>
  <c r="AB47" i="26" s="1"/>
  <c r="AC47" i="26" s="1"/>
  <c r="BH46" i="26"/>
  <c r="BF46" i="26"/>
  <c r="BE46" i="26"/>
  <c r="BD46" i="26"/>
  <c r="BC46" i="26"/>
  <c r="BB46" i="26"/>
  <c r="BA46" i="26"/>
  <c r="AZ46" i="26"/>
  <c r="AY46" i="26"/>
  <c r="AX46" i="26"/>
  <c r="AW46" i="26"/>
  <c r="AV46" i="26"/>
  <c r="AU46" i="26"/>
  <c r="AQ46" i="26"/>
  <c r="AS46" i="26" s="1"/>
  <c r="AT46" i="26" s="1"/>
  <c r="Z46" i="26"/>
  <c r="AB46" i="26" s="1"/>
  <c r="AC46" i="26" s="1"/>
  <c r="BH45" i="26"/>
  <c r="BF45" i="26"/>
  <c r="BE45" i="26"/>
  <c r="BD45" i="26"/>
  <c r="BC45" i="26"/>
  <c r="BB45" i="26"/>
  <c r="BA45" i="26"/>
  <c r="AZ45" i="26"/>
  <c r="AY45" i="26"/>
  <c r="AX45" i="26"/>
  <c r="AW45" i="26"/>
  <c r="AV45" i="26"/>
  <c r="AU45" i="26"/>
  <c r="AQ45" i="26"/>
  <c r="AS45" i="26" s="1"/>
  <c r="AT45" i="26" s="1"/>
  <c r="Z45" i="26"/>
  <c r="AB45" i="26" s="1"/>
  <c r="AC45" i="26" s="1"/>
  <c r="BH44" i="26"/>
  <c r="BF44" i="26"/>
  <c r="BE44" i="26"/>
  <c r="BD44" i="26"/>
  <c r="BC44" i="26"/>
  <c r="BB44" i="26"/>
  <c r="BA44" i="26"/>
  <c r="AZ44" i="26"/>
  <c r="AY44" i="26"/>
  <c r="AX44" i="26"/>
  <c r="AW44" i="26"/>
  <c r="AV44" i="26"/>
  <c r="AU44" i="26"/>
  <c r="AQ44" i="26"/>
  <c r="AS44" i="26" s="1"/>
  <c r="AT44" i="26" s="1"/>
  <c r="Z44" i="26"/>
  <c r="AB44" i="26" s="1"/>
  <c r="AC44" i="26" s="1"/>
  <c r="BF43" i="26"/>
  <c r="BE43" i="26"/>
  <c r="BD43" i="26"/>
  <c r="BC43" i="26"/>
  <c r="BB43" i="26"/>
  <c r="BA43" i="26"/>
  <c r="AZ43" i="26"/>
  <c r="AY43" i="26"/>
  <c r="AX43" i="26"/>
  <c r="AW43" i="26"/>
  <c r="AV43" i="26"/>
  <c r="AU43" i="26"/>
  <c r="AQ43" i="26"/>
  <c r="AS43" i="26" s="1"/>
  <c r="AT43" i="26" s="1"/>
  <c r="Z43" i="26"/>
  <c r="AB43" i="26" s="1"/>
  <c r="AC43" i="26" s="1"/>
  <c r="BH42" i="26"/>
  <c r="BF42" i="26"/>
  <c r="BE42" i="26"/>
  <c r="BD42" i="26"/>
  <c r="BC42" i="26"/>
  <c r="BB42" i="26"/>
  <c r="BA42" i="26"/>
  <c r="AZ42" i="26"/>
  <c r="AY42" i="26"/>
  <c r="AX42" i="26"/>
  <c r="AW42" i="26"/>
  <c r="AV42" i="26"/>
  <c r="AU42" i="26"/>
  <c r="AQ42" i="26"/>
  <c r="AS42" i="26" s="1"/>
  <c r="AT42" i="26" s="1"/>
  <c r="Z42" i="26"/>
  <c r="AB42" i="26" s="1"/>
  <c r="AC42" i="26" s="1"/>
  <c r="BH41" i="26"/>
  <c r="BF41" i="26"/>
  <c r="BE41" i="26"/>
  <c r="BD41" i="26"/>
  <c r="BC41" i="26"/>
  <c r="BB41" i="26"/>
  <c r="BA41" i="26"/>
  <c r="AZ41" i="26"/>
  <c r="AY41" i="26"/>
  <c r="AX41" i="26"/>
  <c r="AW41" i="26"/>
  <c r="AV41" i="26"/>
  <c r="AU41" i="26"/>
  <c r="AQ41" i="26"/>
  <c r="AS41" i="26" s="1"/>
  <c r="AT41" i="26" s="1"/>
  <c r="Z41" i="26"/>
  <c r="AB41" i="26" s="1"/>
  <c r="AC41" i="26" s="1"/>
  <c r="BH40" i="26"/>
  <c r="BF40" i="26"/>
  <c r="BE40" i="26"/>
  <c r="BD40" i="26"/>
  <c r="BC40" i="26"/>
  <c r="BB40" i="26"/>
  <c r="BA40" i="26"/>
  <c r="AZ40" i="26"/>
  <c r="AY40" i="26"/>
  <c r="AX40" i="26"/>
  <c r="AW40" i="26"/>
  <c r="AV40" i="26"/>
  <c r="AU40" i="26"/>
  <c r="AQ40" i="26"/>
  <c r="AS40" i="26" s="1"/>
  <c r="AT40" i="26" s="1"/>
  <c r="Z40" i="26"/>
  <c r="AB40" i="26" s="1"/>
  <c r="AC40" i="26" s="1"/>
  <c r="BH39" i="26"/>
  <c r="BF39" i="26"/>
  <c r="BE39" i="26"/>
  <c r="BD39" i="26"/>
  <c r="BC39" i="26"/>
  <c r="BB39" i="26"/>
  <c r="BA39" i="26"/>
  <c r="AZ39" i="26"/>
  <c r="AY39" i="26"/>
  <c r="AX39" i="26"/>
  <c r="AW39" i="26"/>
  <c r="AV39" i="26"/>
  <c r="AU39" i="26"/>
  <c r="AQ39" i="26"/>
  <c r="AS39" i="26" s="1"/>
  <c r="AT39" i="26" s="1"/>
  <c r="Z39" i="26"/>
  <c r="AB39" i="26" s="1"/>
  <c r="AC39" i="26" s="1"/>
  <c r="BH38" i="26"/>
  <c r="BF38" i="26"/>
  <c r="BE38" i="26"/>
  <c r="BD38" i="26"/>
  <c r="BC38" i="26"/>
  <c r="BB38" i="26"/>
  <c r="BA38" i="26"/>
  <c r="AZ38" i="26"/>
  <c r="AY38" i="26"/>
  <c r="AX38" i="26"/>
  <c r="AW38" i="26"/>
  <c r="AV38" i="26"/>
  <c r="AU38" i="26"/>
  <c r="AQ38" i="26"/>
  <c r="AS38" i="26" s="1"/>
  <c r="AT38" i="26" s="1"/>
  <c r="Z38" i="26"/>
  <c r="AB38" i="26" s="1"/>
  <c r="AC38" i="26" s="1"/>
  <c r="BH37" i="26"/>
  <c r="BF37" i="26"/>
  <c r="BE37" i="26"/>
  <c r="BD37" i="26"/>
  <c r="BC37" i="26"/>
  <c r="BB37" i="26"/>
  <c r="BA37" i="26"/>
  <c r="AZ37" i="26"/>
  <c r="AY37" i="26"/>
  <c r="AX37" i="26"/>
  <c r="AW37" i="26"/>
  <c r="AV37" i="26"/>
  <c r="AU37" i="26"/>
  <c r="AQ37" i="26"/>
  <c r="AS37" i="26" s="1"/>
  <c r="AT37" i="26" s="1"/>
  <c r="Z37" i="26"/>
  <c r="AB37" i="26" s="1"/>
  <c r="AC37" i="26" s="1"/>
  <c r="BH36" i="26"/>
  <c r="BF36" i="26"/>
  <c r="BE36" i="26"/>
  <c r="BD36" i="26"/>
  <c r="BC36" i="26"/>
  <c r="BB36" i="26"/>
  <c r="BA36" i="26"/>
  <c r="AZ36" i="26"/>
  <c r="AY36" i="26"/>
  <c r="AX36" i="26"/>
  <c r="AW36" i="26"/>
  <c r="AV36" i="26"/>
  <c r="AU36" i="26"/>
  <c r="AQ36" i="26"/>
  <c r="AS36" i="26" s="1"/>
  <c r="AT36" i="26" s="1"/>
  <c r="Z36" i="26"/>
  <c r="AB36" i="26" s="1"/>
  <c r="AC36" i="26" s="1"/>
  <c r="BH35" i="26"/>
  <c r="BF35" i="26"/>
  <c r="BE35" i="26"/>
  <c r="BD35" i="26"/>
  <c r="BC35" i="26"/>
  <c r="BB35" i="26"/>
  <c r="BA35" i="26"/>
  <c r="AZ35" i="26"/>
  <c r="AY35" i="26"/>
  <c r="AX35" i="26"/>
  <c r="AW35" i="26"/>
  <c r="AV35" i="26"/>
  <c r="AU35" i="26"/>
  <c r="AQ35" i="26"/>
  <c r="AS35" i="26" s="1"/>
  <c r="AT35" i="26" s="1"/>
  <c r="Z35" i="26"/>
  <c r="AB35" i="26" s="1"/>
  <c r="AC35" i="26" s="1"/>
  <c r="BH34" i="26"/>
  <c r="BF34" i="26"/>
  <c r="BE34" i="26"/>
  <c r="BD34" i="26"/>
  <c r="BC34" i="26"/>
  <c r="BB34" i="26"/>
  <c r="BA34" i="26"/>
  <c r="AZ34" i="26"/>
  <c r="AY34" i="26"/>
  <c r="AX34" i="26"/>
  <c r="AW34" i="26"/>
  <c r="AV34" i="26"/>
  <c r="AU34" i="26"/>
  <c r="AQ34" i="26"/>
  <c r="AS34" i="26" s="1"/>
  <c r="AT34" i="26" s="1"/>
  <c r="Z34" i="26"/>
  <c r="AB34" i="26" s="1"/>
  <c r="AC34" i="26" s="1"/>
  <c r="BH33" i="26"/>
  <c r="BF33" i="26"/>
  <c r="BE33" i="26"/>
  <c r="BD33" i="26"/>
  <c r="BC33" i="26"/>
  <c r="BB33" i="26"/>
  <c r="BA33" i="26"/>
  <c r="AZ33" i="26"/>
  <c r="AY33" i="26"/>
  <c r="AX33" i="26"/>
  <c r="AW33" i="26"/>
  <c r="AV33" i="26"/>
  <c r="AU33" i="26"/>
  <c r="AQ33" i="26"/>
  <c r="AS33" i="26" s="1"/>
  <c r="AT33" i="26" s="1"/>
  <c r="Z33" i="26"/>
  <c r="AB33" i="26" s="1"/>
  <c r="AC33" i="26" s="1"/>
  <c r="BH32" i="26"/>
  <c r="BF32" i="26"/>
  <c r="BE32" i="26"/>
  <c r="BD32" i="26"/>
  <c r="BC32" i="26"/>
  <c r="BB32" i="26"/>
  <c r="BA32" i="26"/>
  <c r="AZ32" i="26"/>
  <c r="AY32" i="26"/>
  <c r="AX32" i="26"/>
  <c r="AW32" i="26"/>
  <c r="AV32" i="26"/>
  <c r="AU32" i="26"/>
  <c r="AQ32" i="26"/>
  <c r="AS32" i="26" s="1"/>
  <c r="AT32" i="26" s="1"/>
  <c r="Z32" i="26"/>
  <c r="AB32" i="26" s="1"/>
  <c r="AC32" i="26" s="1"/>
  <c r="BH31" i="26"/>
  <c r="BF31" i="26"/>
  <c r="BE31" i="26"/>
  <c r="BD31" i="26"/>
  <c r="BC31" i="26"/>
  <c r="BB31" i="26"/>
  <c r="BA31" i="26"/>
  <c r="AZ31" i="26"/>
  <c r="AY31" i="26"/>
  <c r="AX31" i="26"/>
  <c r="AW31" i="26"/>
  <c r="AV31" i="26"/>
  <c r="AU31" i="26"/>
  <c r="AQ31" i="26"/>
  <c r="AS31" i="26" s="1"/>
  <c r="AT31" i="26" s="1"/>
  <c r="Z31" i="26"/>
  <c r="AB31" i="26" s="1"/>
  <c r="AC31" i="26" s="1"/>
  <c r="BH30" i="26"/>
  <c r="BF30" i="26"/>
  <c r="BE30" i="26"/>
  <c r="BD30" i="26"/>
  <c r="BC30" i="26"/>
  <c r="BB30" i="26"/>
  <c r="BA30" i="26"/>
  <c r="AZ30" i="26"/>
  <c r="AY30" i="26"/>
  <c r="AX30" i="26"/>
  <c r="AW30" i="26"/>
  <c r="AV30" i="26"/>
  <c r="AU30" i="26"/>
  <c r="AQ30" i="26"/>
  <c r="AS30" i="26" s="1"/>
  <c r="AT30" i="26" s="1"/>
  <c r="Z30" i="26"/>
  <c r="AB30" i="26" s="1"/>
  <c r="AC30" i="26" s="1"/>
  <c r="BH29" i="26"/>
  <c r="BF29" i="26"/>
  <c r="BE29" i="26"/>
  <c r="BD29" i="26"/>
  <c r="BC29" i="26"/>
  <c r="BB29" i="26"/>
  <c r="BA29" i="26"/>
  <c r="AZ29" i="26"/>
  <c r="AY29" i="26"/>
  <c r="AX29" i="26"/>
  <c r="AW29" i="26"/>
  <c r="AV29" i="26"/>
  <c r="AU29" i="26"/>
  <c r="AQ29" i="26"/>
  <c r="AS29" i="26" s="1"/>
  <c r="AT29" i="26" s="1"/>
  <c r="Z29" i="26"/>
  <c r="AB29" i="26" s="1"/>
  <c r="AC29" i="26" s="1"/>
  <c r="BH28" i="26"/>
  <c r="BF28" i="26"/>
  <c r="BE28" i="26"/>
  <c r="BD28" i="26"/>
  <c r="BC28" i="26"/>
  <c r="BB28" i="26"/>
  <c r="BA28" i="26"/>
  <c r="AZ28" i="26"/>
  <c r="AY28" i="26"/>
  <c r="AX28" i="26"/>
  <c r="AW28" i="26"/>
  <c r="AV28" i="26"/>
  <c r="AU28" i="26"/>
  <c r="AQ28" i="26"/>
  <c r="AS28" i="26" s="1"/>
  <c r="AT28" i="26" s="1"/>
  <c r="Z28" i="26"/>
  <c r="AB28" i="26" s="1"/>
  <c r="AC28" i="26" s="1"/>
  <c r="BH27" i="26"/>
  <c r="BF27" i="26"/>
  <c r="BE27" i="26"/>
  <c r="BD27" i="26"/>
  <c r="BC27" i="26"/>
  <c r="BB27" i="26"/>
  <c r="BA27" i="26"/>
  <c r="AZ27" i="26"/>
  <c r="AY27" i="26"/>
  <c r="AX27" i="26"/>
  <c r="AW27" i="26"/>
  <c r="AV27" i="26"/>
  <c r="AU27" i="26"/>
  <c r="AQ27" i="26"/>
  <c r="AS27" i="26" s="1"/>
  <c r="AT27" i="26" s="1"/>
  <c r="Z27" i="26"/>
  <c r="AB27" i="26" s="1"/>
  <c r="AC27" i="26" s="1"/>
  <c r="BH26" i="26"/>
  <c r="BF26" i="26"/>
  <c r="BE26" i="26"/>
  <c r="BD26" i="26"/>
  <c r="BC26" i="26"/>
  <c r="BB26" i="26"/>
  <c r="BA26" i="26"/>
  <c r="AZ26" i="26"/>
  <c r="AY26" i="26"/>
  <c r="AX26" i="26"/>
  <c r="AW26" i="26"/>
  <c r="AV26" i="26"/>
  <c r="AU26" i="26"/>
  <c r="AQ26" i="26"/>
  <c r="AS26" i="26" s="1"/>
  <c r="AT26" i="26" s="1"/>
  <c r="Z26" i="26"/>
  <c r="AB26" i="26" s="1"/>
  <c r="AC26" i="26" s="1"/>
  <c r="BH25" i="26"/>
  <c r="BF25" i="26"/>
  <c r="BE25" i="26"/>
  <c r="BD25" i="26"/>
  <c r="BC25" i="26"/>
  <c r="BB25" i="26"/>
  <c r="BA25" i="26"/>
  <c r="AZ25" i="26"/>
  <c r="AY25" i="26"/>
  <c r="AX25" i="26"/>
  <c r="AW25" i="26"/>
  <c r="AV25" i="26"/>
  <c r="AU25" i="26"/>
  <c r="AQ25" i="26"/>
  <c r="AS25" i="26" s="1"/>
  <c r="AT25" i="26" s="1"/>
  <c r="Z25" i="26"/>
  <c r="AB25" i="26" s="1"/>
  <c r="AC25" i="26" s="1"/>
  <c r="BH24" i="26"/>
  <c r="BF24" i="26"/>
  <c r="BE24" i="26"/>
  <c r="BD24" i="26"/>
  <c r="BC24" i="26"/>
  <c r="BB24" i="26"/>
  <c r="BA24" i="26"/>
  <c r="AZ24" i="26"/>
  <c r="AY24" i="26"/>
  <c r="AX24" i="26"/>
  <c r="AW24" i="26"/>
  <c r="AV24" i="26"/>
  <c r="AU24" i="26"/>
  <c r="AQ24" i="26"/>
  <c r="AS24" i="26" s="1"/>
  <c r="AT24" i="26" s="1"/>
  <c r="Z24" i="26"/>
  <c r="AB24" i="26" s="1"/>
  <c r="AC24" i="26" s="1"/>
  <c r="BH23" i="26"/>
  <c r="BF23" i="26"/>
  <c r="BE23" i="26"/>
  <c r="BD23" i="26"/>
  <c r="BC23" i="26"/>
  <c r="BB23" i="26"/>
  <c r="BA23" i="26"/>
  <c r="AZ23" i="26"/>
  <c r="AY23" i="26"/>
  <c r="AX23" i="26"/>
  <c r="AW23" i="26"/>
  <c r="AV23" i="26"/>
  <c r="AU23" i="26"/>
  <c r="AQ23" i="26"/>
  <c r="AS23" i="26" s="1"/>
  <c r="AT23" i="26" s="1"/>
  <c r="Z23" i="26"/>
  <c r="AB23" i="26" s="1"/>
  <c r="AC23" i="26" s="1"/>
  <c r="BH22" i="26"/>
  <c r="BF22" i="26"/>
  <c r="BE22" i="26"/>
  <c r="BD22" i="26"/>
  <c r="BC22" i="26"/>
  <c r="BB22" i="26"/>
  <c r="BA22" i="26"/>
  <c r="AZ22" i="26"/>
  <c r="AY22" i="26"/>
  <c r="AX22" i="26"/>
  <c r="AW22" i="26"/>
  <c r="AV22" i="26"/>
  <c r="AU22" i="26"/>
  <c r="AQ22" i="26"/>
  <c r="AS22" i="26" s="1"/>
  <c r="AT22" i="26" s="1"/>
  <c r="Z22" i="26"/>
  <c r="AB22" i="26" s="1"/>
  <c r="AC22" i="26" s="1"/>
  <c r="BH21" i="26"/>
  <c r="BF21" i="26"/>
  <c r="BE21" i="26"/>
  <c r="BD21" i="26"/>
  <c r="BC21" i="26"/>
  <c r="BB21" i="26"/>
  <c r="BA21" i="26"/>
  <c r="AZ21" i="26"/>
  <c r="AY21" i="26"/>
  <c r="AX21" i="26"/>
  <c r="AW21" i="26"/>
  <c r="AV21" i="26"/>
  <c r="AU21" i="26"/>
  <c r="AQ21" i="26"/>
  <c r="AS21" i="26" s="1"/>
  <c r="AT21" i="26" s="1"/>
  <c r="Z21" i="26"/>
  <c r="AB21" i="26" s="1"/>
  <c r="AC21" i="26" s="1"/>
  <c r="BH20" i="26"/>
  <c r="BF20" i="26"/>
  <c r="BE20" i="26"/>
  <c r="BD20" i="26"/>
  <c r="BC20" i="26"/>
  <c r="BB20" i="26"/>
  <c r="BA20" i="26"/>
  <c r="AZ20" i="26"/>
  <c r="AY20" i="26"/>
  <c r="AX20" i="26"/>
  <c r="AW20" i="26"/>
  <c r="AV20" i="26"/>
  <c r="AU20" i="26"/>
  <c r="AQ20" i="26"/>
  <c r="AS20" i="26" s="1"/>
  <c r="AT20" i="26" s="1"/>
  <c r="Z20" i="26"/>
  <c r="AB20" i="26" s="1"/>
  <c r="AC20" i="26" s="1"/>
  <c r="BH19" i="26"/>
  <c r="BF19" i="26"/>
  <c r="BE19" i="26"/>
  <c r="BD19" i="26"/>
  <c r="BC19" i="26"/>
  <c r="BB19" i="26"/>
  <c r="BA19" i="26"/>
  <c r="AZ19" i="26"/>
  <c r="AY19" i="26"/>
  <c r="AX19" i="26"/>
  <c r="AW19" i="26"/>
  <c r="AV19" i="26"/>
  <c r="AU19" i="26"/>
  <c r="AQ19" i="26"/>
  <c r="AS19" i="26" s="1"/>
  <c r="AT19" i="26" s="1"/>
  <c r="Z19" i="26"/>
  <c r="AB19" i="26" s="1"/>
  <c r="AC19" i="26" s="1"/>
  <c r="BH18" i="26"/>
  <c r="BF18" i="26"/>
  <c r="BE18" i="26"/>
  <c r="BD18" i="26"/>
  <c r="BC18" i="26"/>
  <c r="BB18" i="26"/>
  <c r="BA18" i="26"/>
  <c r="AZ18" i="26"/>
  <c r="AY18" i="26"/>
  <c r="AX18" i="26"/>
  <c r="AW18" i="26"/>
  <c r="AV18" i="26"/>
  <c r="AU18" i="26"/>
  <c r="AQ18" i="26"/>
  <c r="AS18" i="26" s="1"/>
  <c r="AT18" i="26" s="1"/>
  <c r="Z18" i="26"/>
  <c r="AB18" i="26" s="1"/>
  <c r="AC18" i="26" s="1"/>
  <c r="BH17" i="26"/>
  <c r="BF17" i="26"/>
  <c r="BE17" i="26"/>
  <c r="BD17" i="26"/>
  <c r="BC17" i="26"/>
  <c r="BB17" i="26"/>
  <c r="BA17" i="26"/>
  <c r="AZ17" i="26"/>
  <c r="AY17" i="26"/>
  <c r="AX17" i="26"/>
  <c r="AW17" i="26"/>
  <c r="AV17" i="26"/>
  <c r="AU17" i="26"/>
  <c r="AQ17" i="26"/>
  <c r="AS17" i="26" s="1"/>
  <c r="AT17" i="26" s="1"/>
  <c r="Z17" i="26"/>
  <c r="AB17" i="26" s="1"/>
  <c r="AC17" i="26" s="1"/>
  <c r="BH16" i="26"/>
  <c r="BF16" i="26"/>
  <c r="BE16" i="26"/>
  <c r="BD16" i="26"/>
  <c r="BC16" i="26"/>
  <c r="BB16" i="26"/>
  <c r="BA16" i="26"/>
  <c r="AZ16" i="26"/>
  <c r="AY16" i="26"/>
  <c r="AX16" i="26"/>
  <c r="AW16" i="26"/>
  <c r="AV16" i="26"/>
  <c r="AU16" i="26"/>
  <c r="AQ16" i="26"/>
  <c r="AS16" i="26" s="1"/>
  <c r="AT16" i="26" s="1"/>
  <c r="Z16" i="26"/>
  <c r="AB16" i="26" s="1"/>
  <c r="AC16" i="26" s="1"/>
  <c r="BH15" i="26"/>
  <c r="BF15" i="26"/>
  <c r="BE15" i="26"/>
  <c r="BD15" i="26"/>
  <c r="BC15" i="26"/>
  <c r="BB15" i="26"/>
  <c r="BA15" i="26"/>
  <c r="AZ15" i="26"/>
  <c r="AY15" i="26"/>
  <c r="AX15" i="26"/>
  <c r="AW15" i="26"/>
  <c r="AV15" i="26"/>
  <c r="AU15" i="26"/>
  <c r="AQ15" i="26"/>
  <c r="AS15" i="26" s="1"/>
  <c r="AT15" i="26" s="1"/>
  <c r="Z15" i="26"/>
  <c r="AB15" i="26" s="1"/>
  <c r="AC15" i="26" s="1"/>
  <c r="BH14" i="26"/>
  <c r="BF14" i="26"/>
  <c r="BE14" i="26"/>
  <c r="BD14" i="26"/>
  <c r="BC14" i="26"/>
  <c r="BB14" i="26"/>
  <c r="BA14" i="26"/>
  <c r="AZ14" i="26"/>
  <c r="AY14" i="26"/>
  <c r="AX14" i="26"/>
  <c r="AW14" i="26"/>
  <c r="AV14" i="26"/>
  <c r="AU14" i="26"/>
  <c r="AQ14" i="26"/>
  <c r="AS14" i="26" s="1"/>
  <c r="AT14" i="26" s="1"/>
  <c r="Z14" i="26"/>
  <c r="AB14" i="26" s="1"/>
  <c r="AC14" i="26" s="1"/>
  <c r="BH13" i="26"/>
  <c r="BF13" i="26"/>
  <c r="BE13" i="26"/>
  <c r="BD13" i="26"/>
  <c r="BC13" i="26"/>
  <c r="BB13" i="26"/>
  <c r="BA13" i="26"/>
  <c r="AZ13" i="26"/>
  <c r="AY13" i="26"/>
  <c r="AX13" i="26"/>
  <c r="AW13" i="26"/>
  <c r="AV13" i="26"/>
  <c r="AU13" i="26"/>
  <c r="AQ13" i="26"/>
  <c r="AS13" i="26" s="1"/>
  <c r="AT13" i="26" s="1"/>
  <c r="Z13" i="26"/>
  <c r="AB13" i="26" s="1"/>
  <c r="AC13" i="26" s="1"/>
  <c r="BH12" i="26"/>
  <c r="BF12" i="26"/>
  <c r="BE12" i="26"/>
  <c r="BD12" i="26"/>
  <c r="BC12" i="26"/>
  <c r="BB12" i="26"/>
  <c r="BA12" i="26"/>
  <c r="AZ12" i="26"/>
  <c r="AY12" i="26"/>
  <c r="AX12" i="26"/>
  <c r="AW12" i="26"/>
  <c r="AV12" i="26"/>
  <c r="AU12" i="26"/>
  <c r="AQ12" i="26"/>
  <c r="AS12" i="26" s="1"/>
  <c r="AT12" i="26" s="1"/>
  <c r="Z12" i="26"/>
  <c r="AB12" i="26" s="1"/>
  <c r="AC12" i="26" s="1"/>
  <c r="BH11" i="26"/>
  <c r="BF11" i="26"/>
  <c r="BE11" i="26"/>
  <c r="BD11" i="26"/>
  <c r="BC11" i="26"/>
  <c r="BB11" i="26"/>
  <c r="BA11" i="26"/>
  <c r="AZ11" i="26"/>
  <c r="AY11" i="26"/>
  <c r="AX11" i="26"/>
  <c r="AW11" i="26"/>
  <c r="AV11" i="26"/>
  <c r="AU11" i="26"/>
  <c r="AQ11" i="26"/>
  <c r="AS11" i="26" s="1"/>
  <c r="AT11" i="26" s="1"/>
  <c r="Z11" i="26"/>
  <c r="AB11" i="26" s="1"/>
  <c r="AC11" i="26" s="1"/>
  <c r="BH10" i="26"/>
  <c r="BF10" i="26"/>
  <c r="BE10" i="26"/>
  <c r="BD10" i="26"/>
  <c r="BC10" i="26"/>
  <c r="BB10" i="26"/>
  <c r="BA10" i="26"/>
  <c r="AZ10" i="26"/>
  <c r="AY10" i="26"/>
  <c r="AX10" i="26"/>
  <c r="AW10" i="26"/>
  <c r="AV10" i="26"/>
  <c r="AU10" i="26"/>
  <c r="AQ10" i="26"/>
  <c r="AS10" i="26" s="1"/>
  <c r="AT10" i="26" s="1"/>
  <c r="Z10" i="26"/>
  <c r="AB10" i="26" s="1"/>
  <c r="AC10" i="26" s="1"/>
  <c r="BH9" i="26"/>
  <c r="BF9" i="26"/>
  <c r="BE9" i="26"/>
  <c r="BD9" i="26"/>
  <c r="BC9" i="26"/>
  <c r="BB9" i="26"/>
  <c r="BA9" i="26"/>
  <c r="AZ9" i="26"/>
  <c r="AY9" i="26"/>
  <c r="AX9" i="26"/>
  <c r="AW9" i="26"/>
  <c r="AV9" i="26"/>
  <c r="AU9" i="26"/>
  <c r="AQ9" i="26"/>
  <c r="AS9" i="26" s="1"/>
  <c r="AT9" i="26" s="1"/>
  <c r="Z9" i="26"/>
  <c r="BJ7" i="26"/>
  <c r="BI7" i="26"/>
  <c r="AT7" i="26"/>
  <c r="AS7" i="26"/>
  <c r="AC7" i="26"/>
  <c r="AB7" i="26"/>
  <c r="AA5" i="26"/>
  <c r="X5" i="26"/>
  <c r="W5" i="26"/>
  <c r="V5" i="26"/>
  <c r="U5" i="26"/>
  <c r="T5" i="26"/>
  <c r="S5" i="26"/>
  <c r="R5" i="26"/>
  <c r="Q5" i="26"/>
  <c r="P5" i="26"/>
  <c r="O5" i="26"/>
  <c r="N5" i="26"/>
  <c r="K3" i="26"/>
  <c r="Z12" i="2"/>
  <c r="Z13" i="2"/>
  <c r="Z14" i="2"/>
  <c r="F15" i="32" s="1"/>
  <c r="L15" i="32" s="1"/>
  <c r="Z15" i="2"/>
  <c r="Z16" i="2"/>
  <c r="Z17" i="2"/>
  <c r="Z18" i="2"/>
  <c r="E69" i="33" s="1"/>
  <c r="F69" i="33" s="1"/>
  <c r="Z19" i="2"/>
  <c r="E19" i="33" s="1"/>
  <c r="F19" i="33" s="1"/>
  <c r="Z20" i="2"/>
  <c r="Z21" i="2"/>
  <c r="Z22" i="2"/>
  <c r="Z23" i="2"/>
  <c r="AQ23" i="2" s="1"/>
  <c r="Z24" i="2"/>
  <c r="Z25" i="2"/>
  <c r="E44" i="33" s="1"/>
  <c r="F44" i="33" s="1"/>
  <c r="Z26" i="2"/>
  <c r="AQ26" i="2" s="1"/>
  <c r="Z27" i="2"/>
  <c r="E12" i="33" s="1"/>
  <c r="F12" i="33" s="1"/>
  <c r="Z28" i="2"/>
  <c r="AQ28" i="2" s="1"/>
  <c r="Z29" i="2"/>
  <c r="AQ29" i="2" s="1"/>
  <c r="Z30" i="2"/>
  <c r="AQ30" i="2" s="1"/>
  <c r="Z31" i="2"/>
  <c r="E67" i="33" s="1"/>
  <c r="F67" i="33" s="1"/>
  <c r="Z32" i="2"/>
  <c r="Z33" i="2"/>
  <c r="AQ33" i="2" s="1"/>
  <c r="Z34" i="2"/>
  <c r="Z35" i="2"/>
  <c r="Z36" i="2"/>
  <c r="Z37" i="2"/>
  <c r="Z38" i="2"/>
  <c r="E71" i="33" s="1"/>
  <c r="F71" i="33" s="1"/>
  <c r="Z39" i="2"/>
  <c r="Z40" i="2"/>
  <c r="Z41" i="2"/>
  <c r="Z42" i="2"/>
  <c r="Z43" i="2"/>
  <c r="AQ43" i="2" s="1"/>
  <c r="Z44" i="2"/>
  <c r="AQ44" i="2" s="1"/>
  <c r="Z45" i="2"/>
  <c r="AQ45" i="2" s="1"/>
  <c r="Z46" i="2"/>
  <c r="Z47" i="2"/>
  <c r="AQ47" i="2" s="1"/>
  <c r="Z48" i="2"/>
  <c r="Z49" i="2"/>
  <c r="Z50" i="2"/>
  <c r="Z51" i="2"/>
  <c r="Z52" i="2"/>
  <c r="E52" i="33" s="1"/>
  <c r="F52" i="33" s="1"/>
  <c r="Z53" i="2"/>
  <c r="AQ53" i="2" s="1"/>
  <c r="Z54" i="2"/>
  <c r="AQ54" i="2" s="1"/>
  <c r="Z55" i="2"/>
  <c r="AQ55" i="2" s="1"/>
  <c r="Z56" i="2"/>
  <c r="AQ56" i="2" s="1"/>
  <c r="Z57" i="2"/>
  <c r="AQ57" i="2" s="1"/>
  <c r="Z58" i="2"/>
  <c r="AQ58" i="2" s="1"/>
  <c r="Z64" i="2"/>
  <c r="E4" i="33" s="1"/>
  <c r="Z60" i="2"/>
  <c r="Z61" i="2"/>
  <c r="Z62" i="2"/>
  <c r="Z63" i="2"/>
  <c r="E5" i="33" s="1"/>
  <c r="F5" i="33" s="1"/>
  <c r="Z59" i="2"/>
  <c r="E7" i="33" s="1"/>
  <c r="F7" i="33" s="1"/>
  <c r="Z65" i="2"/>
  <c r="Z66" i="2"/>
  <c r="Z67" i="2"/>
  <c r="Z68" i="2"/>
  <c r="Z69" i="2"/>
  <c r="Z70" i="2"/>
  <c r="Z71" i="2"/>
  <c r="Z72" i="2"/>
  <c r="Z73" i="2"/>
  <c r="Z74" i="2"/>
  <c r="AQ74" i="2" s="1"/>
  <c r="Z75" i="2"/>
  <c r="AQ75" i="2" s="1"/>
  <c r="Z76" i="2"/>
  <c r="AQ76" i="2" s="1"/>
  <c r="Z77" i="2"/>
  <c r="AQ77" i="2" s="1"/>
  <c r="Z78" i="2"/>
  <c r="AQ78" i="2" s="1"/>
  <c r="Z79" i="2"/>
  <c r="Z80" i="2"/>
  <c r="AQ80" i="2" s="1"/>
  <c r="Z81" i="2"/>
  <c r="Z82" i="2"/>
  <c r="AQ82" i="2" s="1"/>
  <c r="Z83" i="2"/>
  <c r="Z84" i="2"/>
  <c r="Z85" i="2"/>
  <c r="Z86" i="2"/>
  <c r="Z87" i="2"/>
  <c r="Z88" i="2"/>
  <c r="Z89" i="2"/>
  <c r="Z90" i="2"/>
  <c r="Z91" i="2"/>
  <c r="AQ91" i="2" s="1"/>
  <c r="Z92" i="2"/>
  <c r="Z93" i="2"/>
  <c r="Z94" i="2"/>
  <c r="AQ94" i="2" s="1"/>
  <c r="Z95" i="2"/>
  <c r="Z96" i="2"/>
  <c r="AQ96" i="2" s="1"/>
  <c r="Z97" i="2"/>
  <c r="Z98" i="2"/>
  <c r="Z99" i="2"/>
  <c r="AQ99" i="2" s="1"/>
  <c r="Z100" i="2"/>
  <c r="Z101" i="2"/>
  <c r="Z102" i="2"/>
  <c r="Z103" i="2"/>
  <c r="Z104" i="2"/>
  <c r="AQ104" i="2" s="1"/>
  <c r="Z105" i="2"/>
  <c r="AQ105" i="2" s="1"/>
  <c r="Z106" i="2"/>
  <c r="Z107" i="2"/>
  <c r="Z108" i="2"/>
  <c r="Z109" i="2"/>
  <c r="AQ109" i="2" s="1"/>
  <c r="Z110" i="2"/>
  <c r="Z111" i="2"/>
  <c r="AQ111" i="2" s="1"/>
  <c r="Z112" i="2"/>
  <c r="AQ112" i="2" s="1"/>
  <c r="Z113" i="2"/>
  <c r="Z114" i="2"/>
  <c r="AQ114" i="2" s="1"/>
  <c r="Z115" i="2"/>
  <c r="Z116" i="2"/>
  <c r="Z117" i="2"/>
  <c r="AQ117" i="2" s="1"/>
  <c r="Z118" i="2"/>
  <c r="AQ118" i="2" s="1"/>
  <c r="Z119" i="2"/>
  <c r="AQ119" i="2" s="1"/>
  <c r="Z120" i="2"/>
  <c r="AQ120" i="2" s="1"/>
  <c r="Z121" i="2"/>
  <c r="AQ121" i="2" s="1"/>
  <c r="Z122" i="2"/>
  <c r="AQ122" i="2" s="1"/>
  <c r="Z123" i="2"/>
  <c r="Z124" i="2"/>
  <c r="AQ124" i="2" s="1"/>
  <c r="Z125" i="2"/>
  <c r="AQ125" i="2" s="1"/>
  <c r="Z126" i="2"/>
  <c r="AQ126" i="2" s="1"/>
  <c r="Z127" i="2"/>
  <c r="AQ127" i="2" s="1"/>
  <c r="Z128" i="2"/>
  <c r="Z129" i="2"/>
  <c r="AQ129" i="2" s="1"/>
  <c r="Z130" i="2"/>
  <c r="AQ130" i="2" s="1"/>
  <c r="Z131" i="2"/>
  <c r="Z132" i="2"/>
  <c r="Z133" i="2"/>
  <c r="AQ133" i="2" s="1"/>
  <c r="Z134" i="2"/>
  <c r="AQ134" i="2" s="1"/>
  <c r="Z135" i="2"/>
  <c r="AQ135" i="2" s="1"/>
  <c r="Z136" i="2"/>
  <c r="AQ136" i="2" s="1"/>
  <c r="Z137" i="2"/>
  <c r="AQ137" i="2" s="1"/>
  <c r="Z138" i="2"/>
  <c r="AQ138" i="2" s="1"/>
  <c r="Z139" i="2"/>
  <c r="Z140" i="2"/>
  <c r="Z141" i="2"/>
  <c r="AQ141" i="2" s="1"/>
  <c r="Z142" i="2"/>
  <c r="AQ142" i="2" s="1"/>
  <c r="Z143" i="2"/>
  <c r="AQ143" i="2" s="1"/>
  <c r="Z144" i="2"/>
  <c r="AQ144" i="2" s="1"/>
  <c r="Z145" i="2"/>
  <c r="AQ145" i="2" s="1"/>
  <c r="Z146" i="2"/>
  <c r="AQ146" i="2" s="1"/>
  <c r="Z147" i="2"/>
  <c r="AQ147" i="2" s="1"/>
  <c r="Z148" i="2"/>
  <c r="AQ148" i="2" s="1"/>
  <c r="Z149" i="2"/>
  <c r="AQ149" i="2" s="1"/>
  <c r="Z150" i="2"/>
  <c r="AQ150" i="2" s="1"/>
  <c r="Z151" i="2"/>
  <c r="Z152" i="2"/>
  <c r="AQ152" i="2" s="1"/>
  <c r="Z153" i="2"/>
  <c r="Z154" i="2"/>
  <c r="AQ154" i="2" s="1"/>
  <c r="Z155" i="2"/>
  <c r="AQ155" i="2" s="1"/>
  <c r="Z156" i="2"/>
  <c r="AQ156" i="2" s="1"/>
  <c r="Z157" i="2"/>
  <c r="AQ157" i="2" s="1"/>
  <c r="Z158" i="2"/>
  <c r="E14" i="33" s="1"/>
  <c r="F14" i="33" s="1"/>
  <c r="Z159" i="2"/>
  <c r="Z160" i="2"/>
  <c r="AQ160" i="2" s="1"/>
  <c r="Z161" i="2"/>
  <c r="AQ161" i="2" s="1"/>
  <c r="Z162" i="2"/>
  <c r="AQ162" i="2" s="1"/>
  <c r="Z163" i="2"/>
  <c r="AQ163" i="2" s="1"/>
  <c r="Z164" i="2"/>
  <c r="AQ164" i="2" s="1"/>
  <c r="Z165" i="2"/>
  <c r="AQ165" i="2" s="1"/>
  <c r="Z166" i="2"/>
  <c r="AQ166" i="2" s="1"/>
  <c r="Z167" i="2"/>
  <c r="AQ167" i="2" s="1"/>
  <c r="Z168" i="2"/>
  <c r="Z169" i="2"/>
  <c r="AQ169" i="2" s="1"/>
  <c r="Z170" i="2"/>
  <c r="AQ170" i="2" s="1"/>
  <c r="Z171" i="2"/>
  <c r="AQ171" i="2" s="1"/>
  <c r="Z172" i="2"/>
  <c r="Z173" i="2"/>
  <c r="AQ173" i="2" s="1"/>
  <c r="Z174" i="2"/>
  <c r="AQ174" i="2" s="1"/>
  <c r="Z175" i="2"/>
  <c r="AQ175" i="2" s="1"/>
  <c r="Z176" i="2"/>
  <c r="Z177" i="2"/>
  <c r="Z178" i="2"/>
  <c r="AQ178" i="2" s="1"/>
  <c r="Z179" i="2"/>
  <c r="Z180" i="2"/>
  <c r="Z181" i="2"/>
  <c r="AQ181" i="2" s="1"/>
  <c r="Z182" i="2"/>
  <c r="AQ182" i="2" s="1"/>
  <c r="Z183" i="2"/>
  <c r="AQ183" i="2" s="1"/>
  <c r="Z184" i="2"/>
  <c r="Z185" i="2"/>
  <c r="AQ185" i="2" s="1"/>
  <c r="Z186" i="2"/>
  <c r="Z187" i="2"/>
  <c r="AQ187" i="2" s="1"/>
  <c r="Z188" i="2"/>
  <c r="AQ188" i="2" s="1"/>
  <c r="BF188" i="2"/>
  <c r="BE188" i="2"/>
  <c r="BD188" i="2"/>
  <c r="BC188" i="2"/>
  <c r="BB188" i="2"/>
  <c r="BA188" i="2"/>
  <c r="AZ188" i="2"/>
  <c r="AY188" i="2"/>
  <c r="AX188" i="2"/>
  <c r="AW188" i="2"/>
  <c r="AV188" i="2"/>
  <c r="AU188" i="2"/>
  <c r="BF187" i="2"/>
  <c r="BE187" i="2"/>
  <c r="BD187" i="2"/>
  <c r="BC187" i="2"/>
  <c r="BB187" i="2"/>
  <c r="BA187" i="2"/>
  <c r="AZ187" i="2"/>
  <c r="AY187" i="2"/>
  <c r="AX187" i="2"/>
  <c r="AW187" i="2"/>
  <c r="AV187" i="2"/>
  <c r="AU187" i="2"/>
  <c r="BF186" i="2"/>
  <c r="BE186" i="2"/>
  <c r="BD186" i="2"/>
  <c r="BC186" i="2"/>
  <c r="BB186" i="2"/>
  <c r="BA186" i="2"/>
  <c r="AZ186" i="2"/>
  <c r="AY186" i="2"/>
  <c r="AX186" i="2"/>
  <c r="AW186" i="2"/>
  <c r="AV186" i="2"/>
  <c r="AU186" i="2"/>
  <c r="BF185" i="2"/>
  <c r="BE185" i="2"/>
  <c r="BD185" i="2"/>
  <c r="BC185" i="2"/>
  <c r="BB185" i="2"/>
  <c r="BA185" i="2"/>
  <c r="AZ185" i="2"/>
  <c r="AY185" i="2"/>
  <c r="AX185" i="2"/>
  <c r="AW185" i="2"/>
  <c r="AV185" i="2"/>
  <c r="AU185" i="2"/>
  <c r="BF184" i="2"/>
  <c r="BE184" i="2"/>
  <c r="BD184" i="2"/>
  <c r="BC184" i="2"/>
  <c r="BB184" i="2"/>
  <c r="BA184" i="2"/>
  <c r="AZ184" i="2"/>
  <c r="AY184" i="2"/>
  <c r="AX184" i="2"/>
  <c r="AW184" i="2"/>
  <c r="AV184" i="2"/>
  <c r="AU184" i="2"/>
  <c r="BF183" i="2"/>
  <c r="BE183" i="2"/>
  <c r="BD183" i="2"/>
  <c r="BC183" i="2"/>
  <c r="BB183" i="2"/>
  <c r="BA183" i="2"/>
  <c r="AZ183" i="2"/>
  <c r="AY183" i="2"/>
  <c r="AX183" i="2"/>
  <c r="AW183" i="2"/>
  <c r="AV183" i="2"/>
  <c r="AU183" i="2"/>
  <c r="BF182" i="2"/>
  <c r="BE182" i="2"/>
  <c r="BD182" i="2"/>
  <c r="BC182" i="2"/>
  <c r="BB182" i="2"/>
  <c r="BA182" i="2"/>
  <c r="AZ182" i="2"/>
  <c r="AY182" i="2"/>
  <c r="AX182" i="2"/>
  <c r="AW182" i="2"/>
  <c r="AV182" i="2"/>
  <c r="AU182" i="2"/>
  <c r="BF181" i="2"/>
  <c r="BE181" i="2"/>
  <c r="BD181" i="2"/>
  <c r="BC181" i="2"/>
  <c r="BB181" i="2"/>
  <c r="BA181" i="2"/>
  <c r="AZ181" i="2"/>
  <c r="AY181" i="2"/>
  <c r="AX181" i="2"/>
  <c r="AW181" i="2"/>
  <c r="AV181" i="2"/>
  <c r="AU181" i="2"/>
  <c r="BF180" i="2"/>
  <c r="BE180" i="2"/>
  <c r="BD180" i="2"/>
  <c r="BC180" i="2"/>
  <c r="BB180" i="2"/>
  <c r="BA180" i="2"/>
  <c r="AZ180" i="2"/>
  <c r="AY180" i="2"/>
  <c r="AX180" i="2"/>
  <c r="AW180" i="2"/>
  <c r="AV180" i="2"/>
  <c r="AU180" i="2"/>
  <c r="BF179" i="2"/>
  <c r="BE179" i="2"/>
  <c r="BD179" i="2"/>
  <c r="BC179" i="2"/>
  <c r="BB179" i="2"/>
  <c r="BA179" i="2"/>
  <c r="AZ179" i="2"/>
  <c r="AY179" i="2"/>
  <c r="AX179" i="2"/>
  <c r="AW179" i="2"/>
  <c r="AV179" i="2"/>
  <c r="AU179" i="2"/>
  <c r="BF178" i="2"/>
  <c r="BE178" i="2"/>
  <c r="BD178" i="2"/>
  <c r="BC178" i="2"/>
  <c r="BB178" i="2"/>
  <c r="BA178" i="2"/>
  <c r="AZ178" i="2"/>
  <c r="AY178" i="2"/>
  <c r="AX178" i="2"/>
  <c r="AW178" i="2"/>
  <c r="AV178" i="2"/>
  <c r="AU178" i="2"/>
  <c r="BF177" i="2"/>
  <c r="BE177" i="2"/>
  <c r="BD177" i="2"/>
  <c r="BC177" i="2"/>
  <c r="BB177" i="2"/>
  <c r="BA177" i="2"/>
  <c r="AZ177" i="2"/>
  <c r="AY177" i="2"/>
  <c r="AX177" i="2"/>
  <c r="AW177" i="2"/>
  <c r="AV177" i="2"/>
  <c r="AU177" i="2"/>
  <c r="BF176" i="2"/>
  <c r="BE176" i="2"/>
  <c r="BD176" i="2"/>
  <c r="BC176" i="2"/>
  <c r="BB176" i="2"/>
  <c r="BA176" i="2"/>
  <c r="AZ176" i="2"/>
  <c r="AY176" i="2"/>
  <c r="AX176" i="2"/>
  <c r="AW176" i="2"/>
  <c r="AV176" i="2"/>
  <c r="AU176" i="2"/>
  <c r="BF175" i="2"/>
  <c r="BE175" i="2"/>
  <c r="BD175" i="2"/>
  <c r="BC175" i="2"/>
  <c r="BB175" i="2"/>
  <c r="BA175" i="2"/>
  <c r="AZ175" i="2"/>
  <c r="AY175" i="2"/>
  <c r="AX175" i="2"/>
  <c r="AW175" i="2"/>
  <c r="AV175" i="2"/>
  <c r="AU175" i="2"/>
  <c r="BF174" i="2"/>
  <c r="BE174" i="2"/>
  <c r="BD174" i="2"/>
  <c r="BC174" i="2"/>
  <c r="BB174" i="2"/>
  <c r="BA174" i="2"/>
  <c r="AZ174" i="2"/>
  <c r="AY174" i="2"/>
  <c r="AX174" i="2"/>
  <c r="AW174" i="2"/>
  <c r="AV174" i="2"/>
  <c r="AU174" i="2"/>
  <c r="BF173" i="2"/>
  <c r="BE173" i="2"/>
  <c r="BD173" i="2"/>
  <c r="BC173" i="2"/>
  <c r="BB173" i="2"/>
  <c r="BA173" i="2"/>
  <c r="AZ173" i="2"/>
  <c r="AY173" i="2"/>
  <c r="AX173" i="2"/>
  <c r="AW173" i="2"/>
  <c r="AV173" i="2"/>
  <c r="AU173" i="2"/>
  <c r="BF172" i="2"/>
  <c r="BE172" i="2"/>
  <c r="BD172" i="2"/>
  <c r="BC172" i="2"/>
  <c r="BB172" i="2"/>
  <c r="BA172" i="2"/>
  <c r="AZ172" i="2"/>
  <c r="AY172" i="2"/>
  <c r="AX172" i="2"/>
  <c r="AW172" i="2"/>
  <c r="AV172" i="2"/>
  <c r="AU172" i="2"/>
  <c r="BF171" i="2"/>
  <c r="BE171" i="2"/>
  <c r="BD171" i="2"/>
  <c r="BC171" i="2"/>
  <c r="BB171" i="2"/>
  <c r="BA171" i="2"/>
  <c r="AZ171" i="2"/>
  <c r="AY171" i="2"/>
  <c r="AX171" i="2"/>
  <c r="AW171" i="2"/>
  <c r="AV171" i="2"/>
  <c r="AU171" i="2"/>
  <c r="BF170" i="2"/>
  <c r="BE170" i="2"/>
  <c r="BD170" i="2"/>
  <c r="BC170" i="2"/>
  <c r="BB170" i="2"/>
  <c r="BA170" i="2"/>
  <c r="AZ170" i="2"/>
  <c r="AY170" i="2"/>
  <c r="AX170" i="2"/>
  <c r="AW170" i="2"/>
  <c r="AV170" i="2"/>
  <c r="AU170" i="2"/>
  <c r="BF169" i="2"/>
  <c r="BE169" i="2"/>
  <c r="BD169" i="2"/>
  <c r="BC169" i="2"/>
  <c r="BB169" i="2"/>
  <c r="BA169" i="2"/>
  <c r="AZ169" i="2"/>
  <c r="AY169" i="2"/>
  <c r="AX169" i="2"/>
  <c r="AW169" i="2"/>
  <c r="AV169" i="2"/>
  <c r="AU169" i="2"/>
  <c r="BF168" i="2"/>
  <c r="BE168" i="2"/>
  <c r="BD168" i="2"/>
  <c r="BC168" i="2"/>
  <c r="BB168" i="2"/>
  <c r="BA168" i="2"/>
  <c r="AZ168" i="2"/>
  <c r="AY168" i="2"/>
  <c r="AX168" i="2"/>
  <c r="AW168" i="2"/>
  <c r="AV168" i="2"/>
  <c r="AU168" i="2"/>
  <c r="BF167" i="2"/>
  <c r="BE167" i="2"/>
  <c r="BD167" i="2"/>
  <c r="BC167" i="2"/>
  <c r="BB167" i="2"/>
  <c r="BA167" i="2"/>
  <c r="AZ167" i="2"/>
  <c r="AY167" i="2"/>
  <c r="AX167" i="2"/>
  <c r="AW167" i="2"/>
  <c r="AV167" i="2"/>
  <c r="AU167" i="2"/>
  <c r="BF166" i="2"/>
  <c r="BE166" i="2"/>
  <c r="BD166" i="2"/>
  <c r="BC166" i="2"/>
  <c r="BB166" i="2"/>
  <c r="BA166" i="2"/>
  <c r="AZ166" i="2"/>
  <c r="AY166" i="2"/>
  <c r="AX166" i="2"/>
  <c r="AW166" i="2"/>
  <c r="AV166" i="2"/>
  <c r="AU166" i="2"/>
  <c r="BF165" i="2"/>
  <c r="BE165" i="2"/>
  <c r="BD165" i="2"/>
  <c r="BC165" i="2"/>
  <c r="BB165" i="2"/>
  <c r="BA165" i="2"/>
  <c r="AZ165" i="2"/>
  <c r="AY165" i="2"/>
  <c r="AX165" i="2"/>
  <c r="AW165" i="2"/>
  <c r="AV165" i="2"/>
  <c r="AU165" i="2"/>
  <c r="BF164" i="2"/>
  <c r="BE164" i="2"/>
  <c r="BD164" i="2"/>
  <c r="BC164" i="2"/>
  <c r="BB164" i="2"/>
  <c r="BA164" i="2"/>
  <c r="AZ164" i="2"/>
  <c r="AY164" i="2"/>
  <c r="AX164" i="2"/>
  <c r="AW164" i="2"/>
  <c r="AV164" i="2"/>
  <c r="AU164" i="2"/>
  <c r="BF163" i="2"/>
  <c r="BE163" i="2"/>
  <c r="BD163" i="2"/>
  <c r="BC163" i="2"/>
  <c r="BB163" i="2"/>
  <c r="BA163" i="2"/>
  <c r="AZ163" i="2"/>
  <c r="AY163" i="2"/>
  <c r="AX163" i="2"/>
  <c r="AW163" i="2"/>
  <c r="AV163" i="2"/>
  <c r="AU163" i="2"/>
  <c r="BF162" i="2"/>
  <c r="BE162" i="2"/>
  <c r="BD162" i="2"/>
  <c r="BC162" i="2"/>
  <c r="BB162" i="2"/>
  <c r="BA162" i="2"/>
  <c r="AZ162" i="2"/>
  <c r="AY162" i="2"/>
  <c r="AX162" i="2"/>
  <c r="AW162" i="2"/>
  <c r="AV162" i="2"/>
  <c r="AU162" i="2"/>
  <c r="BF161" i="2"/>
  <c r="BE161" i="2"/>
  <c r="BD161" i="2"/>
  <c r="BC161" i="2"/>
  <c r="BB161" i="2"/>
  <c r="BA161" i="2"/>
  <c r="AZ161" i="2"/>
  <c r="AY161" i="2"/>
  <c r="AX161" i="2"/>
  <c r="AW161" i="2"/>
  <c r="AV161" i="2"/>
  <c r="AU161" i="2"/>
  <c r="BF160" i="2"/>
  <c r="BE160" i="2"/>
  <c r="BD160" i="2"/>
  <c r="BC160" i="2"/>
  <c r="BB160" i="2"/>
  <c r="BA160" i="2"/>
  <c r="AZ160" i="2"/>
  <c r="AY160" i="2"/>
  <c r="AX160" i="2"/>
  <c r="AW160" i="2"/>
  <c r="AV160" i="2"/>
  <c r="AU160" i="2"/>
  <c r="BF159" i="2"/>
  <c r="BE159" i="2"/>
  <c r="BD159" i="2"/>
  <c r="BC159" i="2"/>
  <c r="BB159" i="2"/>
  <c r="BA159" i="2"/>
  <c r="AZ159" i="2"/>
  <c r="AY159" i="2"/>
  <c r="AX159" i="2"/>
  <c r="AW159" i="2"/>
  <c r="AV159" i="2"/>
  <c r="AU159" i="2"/>
  <c r="BF158" i="2"/>
  <c r="BE158" i="2"/>
  <c r="BD158" i="2"/>
  <c r="BC158" i="2"/>
  <c r="BB158" i="2"/>
  <c r="BA158" i="2"/>
  <c r="AZ158" i="2"/>
  <c r="AY158" i="2"/>
  <c r="AX158" i="2"/>
  <c r="AW158" i="2"/>
  <c r="AV158" i="2"/>
  <c r="AU158" i="2"/>
  <c r="BF157" i="2"/>
  <c r="BE157" i="2"/>
  <c r="BD157" i="2"/>
  <c r="BC157" i="2"/>
  <c r="BB157" i="2"/>
  <c r="BA157" i="2"/>
  <c r="AZ157" i="2"/>
  <c r="AY157" i="2"/>
  <c r="AX157" i="2"/>
  <c r="AW157" i="2"/>
  <c r="AV157" i="2"/>
  <c r="AU157" i="2"/>
  <c r="BF156" i="2"/>
  <c r="BE156" i="2"/>
  <c r="BD156" i="2"/>
  <c r="BC156" i="2"/>
  <c r="BB156" i="2"/>
  <c r="BA156" i="2"/>
  <c r="AZ156" i="2"/>
  <c r="AY156" i="2"/>
  <c r="AX156" i="2"/>
  <c r="AW156" i="2"/>
  <c r="AV156" i="2"/>
  <c r="AU156" i="2"/>
  <c r="BF155" i="2"/>
  <c r="BE155" i="2"/>
  <c r="BD155" i="2"/>
  <c r="BC155" i="2"/>
  <c r="BB155" i="2"/>
  <c r="BA155" i="2"/>
  <c r="AZ155" i="2"/>
  <c r="AY155" i="2"/>
  <c r="AX155" i="2"/>
  <c r="AW155" i="2"/>
  <c r="AV155" i="2"/>
  <c r="AU155" i="2"/>
  <c r="BF154" i="2"/>
  <c r="BE154" i="2"/>
  <c r="BD154" i="2"/>
  <c r="BC154" i="2"/>
  <c r="BB154" i="2"/>
  <c r="BA154" i="2"/>
  <c r="AZ154" i="2"/>
  <c r="AY154" i="2"/>
  <c r="AX154" i="2"/>
  <c r="AW154" i="2"/>
  <c r="AV154" i="2"/>
  <c r="AU154" i="2"/>
  <c r="BF153" i="2"/>
  <c r="BE153" i="2"/>
  <c r="BD153" i="2"/>
  <c r="BC153" i="2"/>
  <c r="BB153" i="2"/>
  <c r="BA153" i="2"/>
  <c r="AZ153" i="2"/>
  <c r="AY153" i="2"/>
  <c r="AX153" i="2"/>
  <c r="AW153" i="2"/>
  <c r="AV153" i="2"/>
  <c r="AU153" i="2"/>
  <c r="BF152" i="2"/>
  <c r="BE152" i="2"/>
  <c r="BD152" i="2"/>
  <c r="BC152" i="2"/>
  <c r="BB152" i="2"/>
  <c r="BA152" i="2"/>
  <c r="AZ152" i="2"/>
  <c r="AY152" i="2"/>
  <c r="AX152" i="2"/>
  <c r="AW152" i="2"/>
  <c r="AV152" i="2"/>
  <c r="AU152" i="2"/>
  <c r="BF151" i="2"/>
  <c r="BE151" i="2"/>
  <c r="BD151" i="2"/>
  <c r="BC151" i="2"/>
  <c r="BB151" i="2"/>
  <c r="BA151" i="2"/>
  <c r="AZ151" i="2"/>
  <c r="AY151" i="2"/>
  <c r="AX151" i="2"/>
  <c r="AW151" i="2"/>
  <c r="AV151" i="2"/>
  <c r="AU151" i="2"/>
  <c r="BF150" i="2"/>
  <c r="BE150" i="2"/>
  <c r="BD150" i="2"/>
  <c r="BC150" i="2"/>
  <c r="BB150" i="2"/>
  <c r="BA150" i="2"/>
  <c r="AZ150" i="2"/>
  <c r="AY150" i="2"/>
  <c r="AX150" i="2"/>
  <c r="AW150" i="2"/>
  <c r="AV150" i="2"/>
  <c r="AU150" i="2"/>
  <c r="BF149" i="2"/>
  <c r="BE149" i="2"/>
  <c r="BD149" i="2"/>
  <c r="BC149" i="2"/>
  <c r="BB149" i="2"/>
  <c r="BA149" i="2"/>
  <c r="AZ149" i="2"/>
  <c r="AY149" i="2"/>
  <c r="AX149" i="2"/>
  <c r="AW149" i="2"/>
  <c r="AV149" i="2"/>
  <c r="AU149" i="2"/>
  <c r="BF148" i="2"/>
  <c r="BE148" i="2"/>
  <c r="BD148" i="2"/>
  <c r="BC148" i="2"/>
  <c r="BB148" i="2"/>
  <c r="BA148" i="2"/>
  <c r="AZ148" i="2"/>
  <c r="AY148" i="2"/>
  <c r="AX148" i="2"/>
  <c r="AW148" i="2"/>
  <c r="AV148" i="2"/>
  <c r="AU148" i="2"/>
  <c r="BF147" i="2"/>
  <c r="BE147" i="2"/>
  <c r="BD147" i="2"/>
  <c r="BC147" i="2"/>
  <c r="BB147" i="2"/>
  <c r="BA147" i="2"/>
  <c r="AZ147" i="2"/>
  <c r="AY147" i="2"/>
  <c r="AX147" i="2"/>
  <c r="AW147" i="2"/>
  <c r="AV147" i="2"/>
  <c r="AU147" i="2"/>
  <c r="BF146" i="2"/>
  <c r="BE146" i="2"/>
  <c r="BD146" i="2"/>
  <c r="BC146" i="2"/>
  <c r="BB146" i="2"/>
  <c r="BA146" i="2"/>
  <c r="AZ146" i="2"/>
  <c r="AY146" i="2"/>
  <c r="AX146" i="2"/>
  <c r="AW146" i="2"/>
  <c r="AV146" i="2"/>
  <c r="AU146" i="2"/>
  <c r="BF145" i="2"/>
  <c r="BE145" i="2"/>
  <c r="BD145" i="2"/>
  <c r="BC145" i="2"/>
  <c r="BB145" i="2"/>
  <c r="BA145" i="2"/>
  <c r="AZ145" i="2"/>
  <c r="AY145" i="2"/>
  <c r="AX145" i="2"/>
  <c r="AW145" i="2"/>
  <c r="AV145" i="2"/>
  <c r="AU145" i="2"/>
  <c r="BF144" i="2"/>
  <c r="BE144" i="2"/>
  <c r="BD144" i="2"/>
  <c r="BC144" i="2"/>
  <c r="BB144" i="2"/>
  <c r="BA144" i="2"/>
  <c r="AZ144" i="2"/>
  <c r="AY144" i="2"/>
  <c r="AX144" i="2"/>
  <c r="AW144" i="2"/>
  <c r="AV144" i="2"/>
  <c r="AU144" i="2"/>
  <c r="BF143" i="2"/>
  <c r="BE143" i="2"/>
  <c r="BD143" i="2"/>
  <c r="BC143" i="2"/>
  <c r="BB143" i="2"/>
  <c r="BA143" i="2"/>
  <c r="AZ143" i="2"/>
  <c r="AY143" i="2"/>
  <c r="AX143" i="2"/>
  <c r="AW143" i="2"/>
  <c r="AV143" i="2"/>
  <c r="AU143" i="2"/>
  <c r="BF142" i="2"/>
  <c r="BE142" i="2"/>
  <c r="BD142" i="2"/>
  <c r="BC142" i="2"/>
  <c r="BB142" i="2"/>
  <c r="BA142" i="2"/>
  <c r="AZ142" i="2"/>
  <c r="AY142" i="2"/>
  <c r="AX142" i="2"/>
  <c r="AW142" i="2"/>
  <c r="AV142" i="2"/>
  <c r="AU142" i="2"/>
  <c r="BF141" i="2"/>
  <c r="BE141" i="2"/>
  <c r="BD141" i="2"/>
  <c r="BC141" i="2"/>
  <c r="BB141" i="2"/>
  <c r="BA141" i="2"/>
  <c r="AZ141" i="2"/>
  <c r="AY141" i="2"/>
  <c r="AX141" i="2"/>
  <c r="AW141" i="2"/>
  <c r="AV141" i="2"/>
  <c r="AU141" i="2"/>
  <c r="BF140" i="2"/>
  <c r="BE140" i="2"/>
  <c r="BD140" i="2"/>
  <c r="BC140" i="2"/>
  <c r="BB140" i="2"/>
  <c r="BA140" i="2"/>
  <c r="AZ140" i="2"/>
  <c r="AY140" i="2"/>
  <c r="AX140" i="2"/>
  <c r="AW140" i="2"/>
  <c r="AV140" i="2"/>
  <c r="AU140" i="2"/>
  <c r="BF139" i="2"/>
  <c r="BE139" i="2"/>
  <c r="BD139" i="2"/>
  <c r="BC139" i="2"/>
  <c r="BB139" i="2"/>
  <c r="BA139" i="2"/>
  <c r="AZ139" i="2"/>
  <c r="AY139" i="2"/>
  <c r="AX139" i="2"/>
  <c r="AW139" i="2"/>
  <c r="AV139" i="2"/>
  <c r="AU139" i="2"/>
  <c r="BF138" i="2"/>
  <c r="BE138" i="2"/>
  <c r="BD138" i="2"/>
  <c r="BC138" i="2"/>
  <c r="BB138" i="2"/>
  <c r="BA138" i="2"/>
  <c r="AZ138" i="2"/>
  <c r="AY138" i="2"/>
  <c r="AX138" i="2"/>
  <c r="AW138" i="2"/>
  <c r="AV138" i="2"/>
  <c r="AU138" i="2"/>
  <c r="BF137" i="2"/>
  <c r="BE137" i="2"/>
  <c r="BD137" i="2"/>
  <c r="BC137" i="2"/>
  <c r="BB137" i="2"/>
  <c r="BA137" i="2"/>
  <c r="AZ137" i="2"/>
  <c r="AY137" i="2"/>
  <c r="AX137" i="2"/>
  <c r="AW137" i="2"/>
  <c r="AV137" i="2"/>
  <c r="AU137" i="2"/>
  <c r="BF136" i="2"/>
  <c r="BE136" i="2"/>
  <c r="BD136" i="2"/>
  <c r="BC136" i="2"/>
  <c r="BB136" i="2"/>
  <c r="BA136" i="2"/>
  <c r="AZ136" i="2"/>
  <c r="AY136" i="2"/>
  <c r="AX136" i="2"/>
  <c r="AW136" i="2"/>
  <c r="AV136" i="2"/>
  <c r="AU136" i="2"/>
  <c r="BF135" i="2"/>
  <c r="BE135" i="2"/>
  <c r="BD135" i="2"/>
  <c r="BC135" i="2"/>
  <c r="BB135" i="2"/>
  <c r="BA135" i="2"/>
  <c r="AZ135" i="2"/>
  <c r="AY135" i="2"/>
  <c r="AX135" i="2"/>
  <c r="AW135" i="2"/>
  <c r="AV135" i="2"/>
  <c r="AU135" i="2"/>
  <c r="BF134" i="2"/>
  <c r="BE134" i="2"/>
  <c r="BD134" i="2"/>
  <c r="BC134" i="2"/>
  <c r="BB134" i="2"/>
  <c r="BA134" i="2"/>
  <c r="AZ134" i="2"/>
  <c r="AY134" i="2"/>
  <c r="AX134" i="2"/>
  <c r="AW134" i="2"/>
  <c r="AV134" i="2"/>
  <c r="AU134" i="2"/>
  <c r="BF133" i="2"/>
  <c r="BE133" i="2"/>
  <c r="BD133" i="2"/>
  <c r="BC133" i="2"/>
  <c r="BB133" i="2"/>
  <c r="BA133" i="2"/>
  <c r="AZ133" i="2"/>
  <c r="AY133" i="2"/>
  <c r="AX133" i="2"/>
  <c r="AW133" i="2"/>
  <c r="AV133" i="2"/>
  <c r="AU133" i="2"/>
  <c r="BF132" i="2"/>
  <c r="BE132" i="2"/>
  <c r="BD132" i="2"/>
  <c r="BC132" i="2"/>
  <c r="BB132" i="2"/>
  <c r="BA132" i="2"/>
  <c r="AZ132" i="2"/>
  <c r="AY132" i="2"/>
  <c r="AX132" i="2"/>
  <c r="AW132" i="2"/>
  <c r="AV132" i="2"/>
  <c r="AU132" i="2"/>
  <c r="BF131" i="2"/>
  <c r="BE131" i="2"/>
  <c r="BD131" i="2"/>
  <c r="BC131" i="2"/>
  <c r="BB131" i="2"/>
  <c r="BA131" i="2"/>
  <c r="AZ131" i="2"/>
  <c r="AY131" i="2"/>
  <c r="AX131" i="2"/>
  <c r="AW131" i="2"/>
  <c r="AV131" i="2"/>
  <c r="AU131" i="2"/>
  <c r="BF130" i="2"/>
  <c r="BE130" i="2"/>
  <c r="BD130" i="2"/>
  <c r="BC130" i="2"/>
  <c r="BB130" i="2"/>
  <c r="BA130" i="2"/>
  <c r="AZ130" i="2"/>
  <c r="AY130" i="2"/>
  <c r="AX130" i="2"/>
  <c r="AW130" i="2"/>
  <c r="AV130" i="2"/>
  <c r="AU130" i="2"/>
  <c r="BF129" i="2"/>
  <c r="BE129" i="2"/>
  <c r="BD129" i="2"/>
  <c r="BC129" i="2"/>
  <c r="BB129" i="2"/>
  <c r="BA129" i="2"/>
  <c r="AZ129" i="2"/>
  <c r="AY129" i="2"/>
  <c r="AX129" i="2"/>
  <c r="AW129" i="2"/>
  <c r="AV129" i="2"/>
  <c r="AU129" i="2"/>
  <c r="BF128" i="2"/>
  <c r="BE128" i="2"/>
  <c r="BD128" i="2"/>
  <c r="BC128" i="2"/>
  <c r="BB128" i="2"/>
  <c r="BA128" i="2"/>
  <c r="AZ128" i="2"/>
  <c r="AY128" i="2"/>
  <c r="AX128" i="2"/>
  <c r="AW128" i="2"/>
  <c r="AV128" i="2"/>
  <c r="AU128" i="2"/>
  <c r="BF127" i="2"/>
  <c r="BE127" i="2"/>
  <c r="BD127" i="2"/>
  <c r="BC127" i="2"/>
  <c r="BB127" i="2"/>
  <c r="BA127" i="2"/>
  <c r="AZ127" i="2"/>
  <c r="AY127" i="2"/>
  <c r="AX127" i="2"/>
  <c r="AW127" i="2"/>
  <c r="AV127" i="2"/>
  <c r="AU127" i="2"/>
  <c r="BF126" i="2"/>
  <c r="BE126" i="2"/>
  <c r="BD126" i="2"/>
  <c r="BC126" i="2"/>
  <c r="BB126" i="2"/>
  <c r="BA126" i="2"/>
  <c r="AZ126" i="2"/>
  <c r="AY126" i="2"/>
  <c r="AX126" i="2"/>
  <c r="AW126" i="2"/>
  <c r="AV126" i="2"/>
  <c r="AU126" i="2"/>
  <c r="BF125" i="2"/>
  <c r="BE125" i="2"/>
  <c r="BD125" i="2"/>
  <c r="BC125" i="2"/>
  <c r="BB125" i="2"/>
  <c r="BA125" i="2"/>
  <c r="AZ125" i="2"/>
  <c r="AY125" i="2"/>
  <c r="AX125" i="2"/>
  <c r="AW125" i="2"/>
  <c r="AV125" i="2"/>
  <c r="AU125" i="2"/>
  <c r="BF124" i="2"/>
  <c r="BE124" i="2"/>
  <c r="BD124" i="2"/>
  <c r="BC124" i="2"/>
  <c r="BB124" i="2"/>
  <c r="BA124" i="2"/>
  <c r="AZ124" i="2"/>
  <c r="AY124" i="2"/>
  <c r="AX124" i="2"/>
  <c r="AW124" i="2"/>
  <c r="AV124" i="2"/>
  <c r="AU124" i="2"/>
  <c r="BF123" i="2"/>
  <c r="BE123" i="2"/>
  <c r="BD123" i="2"/>
  <c r="BC123" i="2"/>
  <c r="BB123" i="2"/>
  <c r="BA123" i="2"/>
  <c r="AZ123" i="2"/>
  <c r="AY123" i="2"/>
  <c r="AX123" i="2"/>
  <c r="AW123" i="2"/>
  <c r="AV123" i="2"/>
  <c r="AU123" i="2"/>
  <c r="BF122" i="2"/>
  <c r="BE122" i="2"/>
  <c r="BD122" i="2"/>
  <c r="BC122" i="2"/>
  <c r="BB122" i="2"/>
  <c r="BA122" i="2"/>
  <c r="AZ122" i="2"/>
  <c r="AY122" i="2"/>
  <c r="AX122" i="2"/>
  <c r="AW122" i="2"/>
  <c r="AV122" i="2"/>
  <c r="AU122" i="2"/>
  <c r="BF121" i="2"/>
  <c r="BE121" i="2"/>
  <c r="BD121" i="2"/>
  <c r="BC121" i="2"/>
  <c r="BB121" i="2"/>
  <c r="BA121" i="2"/>
  <c r="AZ121" i="2"/>
  <c r="AY121" i="2"/>
  <c r="AX121" i="2"/>
  <c r="AW121" i="2"/>
  <c r="AV121" i="2"/>
  <c r="AU121" i="2"/>
  <c r="BF120" i="2"/>
  <c r="BE120" i="2"/>
  <c r="BD120" i="2"/>
  <c r="BC120" i="2"/>
  <c r="BB120" i="2"/>
  <c r="BA120" i="2"/>
  <c r="AZ120" i="2"/>
  <c r="AY120" i="2"/>
  <c r="AX120" i="2"/>
  <c r="AW120" i="2"/>
  <c r="AV120" i="2"/>
  <c r="AU120" i="2"/>
  <c r="BF119" i="2"/>
  <c r="BE119" i="2"/>
  <c r="BD119" i="2"/>
  <c r="BC119" i="2"/>
  <c r="BB119" i="2"/>
  <c r="BA119" i="2"/>
  <c r="AZ119" i="2"/>
  <c r="AY119" i="2"/>
  <c r="AX119" i="2"/>
  <c r="AW119" i="2"/>
  <c r="AV119" i="2"/>
  <c r="AU119" i="2"/>
  <c r="BF118" i="2"/>
  <c r="BE118" i="2"/>
  <c r="BD118" i="2"/>
  <c r="BC118" i="2"/>
  <c r="BB118" i="2"/>
  <c r="BA118" i="2"/>
  <c r="AZ118" i="2"/>
  <c r="AY118" i="2"/>
  <c r="AX118" i="2"/>
  <c r="AW118" i="2"/>
  <c r="AV118" i="2"/>
  <c r="AU118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BF111" i="2"/>
  <c r="BE111" i="2"/>
  <c r="BD111" i="2"/>
  <c r="BC111" i="2"/>
  <c r="BB111" i="2"/>
  <c r="BA111" i="2"/>
  <c r="AZ111" i="2"/>
  <c r="AY111" i="2"/>
  <c r="AX111" i="2"/>
  <c r="AW111" i="2"/>
  <c r="AV111" i="2"/>
  <c r="AU111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BF109" i="2"/>
  <c r="BE109" i="2"/>
  <c r="BD109" i="2"/>
  <c r="BC109" i="2"/>
  <c r="BB109" i="2"/>
  <c r="BA109" i="2"/>
  <c r="AZ109" i="2"/>
  <c r="AY109" i="2"/>
  <c r="AX109" i="2"/>
  <c r="AW109" i="2"/>
  <c r="AV109" i="2"/>
  <c r="AU109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BF106" i="2"/>
  <c r="BE106" i="2"/>
  <c r="BD106" i="2"/>
  <c r="BC106" i="2"/>
  <c r="BB106" i="2"/>
  <c r="BA106" i="2"/>
  <c r="AZ106" i="2"/>
  <c r="AY106" i="2"/>
  <c r="AX106" i="2"/>
  <c r="AW106" i="2"/>
  <c r="AV106" i="2"/>
  <c r="AU106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O7" i="2"/>
  <c r="P7" i="2"/>
  <c r="Q7" i="2"/>
  <c r="R7" i="2"/>
  <c r="S7" i="2"/>
  <c r="T7" i="2"/>
  <c r="U7" i="2"/>
  <c r="V7" i="2"/>
  <c r="W7" i="2"/>
  <c r="X7" i="2"/>
  <c r="Y7" i="2"/>
  <c r="E15" i="33" l="1"/>
  <c r="F15" i="33" s="1"/>
  <c r="AQ86" i="2"/>
  <c r="M6" i="27"/>
  <c r="N6" i="27" s="1"/>
  <c r="M5" i="27"/>
  <c r="N5" i="27" s="1"/>
  <c r="E10" i="33"/>
  <c r="F10" i="33" s="1"/>
  <c r="N26" i="27"/>
  <c r="O26" i="27" s="1"/>
  <c r="N25" i="27"/>
  <c r="AQ21" i="21"/>
  <c r="AP19" i="21"/>
  <c r="AQ20" i="21"/>
  <c r="E59" i="33"/>
  <c r="F59" i="33" s="1"/>
  <c r="AQ21" i="2"/>
  <c r="E61" i="33"/>
  <c r="F61" i="33" s="1"/>
  <c r="AQ48" i="2"/>
  <c r="E68" i="33"/>
  <c r="F68" i="33" s="1"/>
  <c r="F8" i="32"/>
  <c r="L8" i="32" s="1"/>
  <c r="E22" i="33"/>
  <c r="F22" i="33" s="1"/>
  <c r="E23" i="33"/>
  <c r="F23" i="33" s="1"/>
  <c r="AQ50" i="2"/>
  <c r="E72" i="33"/>
  <c r="F72" i="33" s="1"/>
  <c r="AQ34" i="2"/>
  <c r="E9" i="33"/>
  <c r="F9" i="33" s="1"/>
  <c r="E20" i="33"/>
  <c r="F20" i="33" s="1"/>
  <c r="E21" i="33"/>
  <c r="F21" i="33" s="1"/>
  <c r="AQ176" i="2"/>
  <c r="E56" i="33"/>
  <c r="F56" i="33" s="1"/>
  <c r="AQ128" i="2"/>
  <c r="E33" i="33"/>
  <c r="F33" i="33" s="1"/>
  <c r="AQ95" i="2"/>
  <c r="E29" i="33"/>
  <c r="AQ79" i="2"/>
  <c r="E34" i="33"/>
  <c r="F34" i="33" s="1"/>
  <c r="E26" i="33"/>
  <c r="F26" i="33" s="1"/>
  <c r="AQ70" i="2"/>
  <c r="E39" i="33"/>
  <c r="F39" i="33" s="1"/>
  <c r="AQ37" i="2"/>
  <c r="E63" i="33"/>
  <c r="AQ180" i="2"/>
  <c r="E50" i="33"/>
  <c r="F50" i="33" s="1"/>
  <c r="AQ84" i="2"/>
  <c r="E46" i="33"/>
  <c r="F46" i="33" s="1"/>
  <c r="AQ68" i="2"/>
  <c r="E47" i="33"/>
  <c r="F47" i="33" s="1"/>
  <c r="AQ179" i="2"/>
  <c r="E43" i="33"/>
  <c r="F43" i="33" s="1"/>
  <c r="AQ113" i="2"/>
  <c r="E27" i="33"/>
  <c r="F27" i="33" s="1"/>
  <c r="AQ81" i="2"/>
  <c r="E55" i="33"/>
  <c r="F55" i="33" s="1"/>
  <c r="AQ49" i="2"/>
  <c r="E18" i="33"/>
  <c r="F18" i="33" s="1"/>
  <c r="AQ32" i="2"/>
  <c r="E25" i="33"/>
  <c r="F25" i="33" s="1"/>
  <c r="AQ46" i="2"/>
  <c r="E41" i="33"/>
  <c r="F41" i="33" s="1"/>
  <c r="AQ83" i="2"/>
  <c r="E57" i="33"/>
  <c r="F57" i="33" s="1"/>
  <c r="AQ51" i="2"/>
  <c r="E13" i="33"/>
  <c r="F13" i="33" s="1"/>
  <c r="E51" i="33"/>
  <c r="F51" i="33" s="1"/>
  <c r="AQ90" i="2"/>
  <c r="E17" i="33"/>
  <c r="F17" i="33" s="1"/>
  <c r="AQ42" i="2"/>
  <c r="E53" i="33"/>
  <c r="F53" i="33" s="1"/>
  <c r="AQ67" i="2"/>
  <c r="E62" i="33"/>
  <c r="F62" i="33" s="1"/>
  <c r="AQ93" i="2"/>
  <c r="E38" i="33"/>
  <c r="F38" i="33" s="1"/>
  <c r="AQ186" i="2"/>
  <c r="E73" i="33"/>
  <c r="F73" i="33" s="1"/>
  <c r="AQ89" i="2"/>
  <c r="E30" i="33"/>
  <c r="AQ41" i="2"/>
  <c r="E40" i="33"/>
  <c r="F40" i="33" s="1"/>
  <c r="AQ72" i="2"/>
  <c r="E54" i="33"/>
  <c r="F54" i="33" s="1"/>
  <c r="AQ24" i="2"/>
  <c r="E70" i="33"/>
  <c r="F70" i="33" s="1"/>
  <c r="AQ71" i="2"/>
  <c r="E42" i="33"/>
  <c r="F42" i="33" s="1"/>
  <c r="AQ101" i="2"/>
  <c r="E58" i="33"/>
  <c r="F58" i="33" s="1"/>
  <c r="AQ85" i="2"/>
  <c r="E66" i="33"/>
  <c r="F66" i="33" s="1"/>
  <c r="AQ69" i="2"/>
  <c r="E35" i="33"/>
  <c r="AQ66" i="2"/>
  <c r="E36" i="33"/>
  <c r="F36" i="33" s="1"/>
  <c r="F4" i="33"/>
  <c r="BO5" i="26"/>
  <c r="N20" i="27"/>
  <c r="J18" i="27"/>
  <c r="N19" i="27"/>
  <c r="AQ63" i="2"/>
  <c r="F13" i="32"/>
  <c r="L13" i="32" s="1"/>
  <c r="AQ17" i="2"/>
  <c r="F9" i="32"/>
  <c r="L9" i="32" s="1"/>
  <c r="AQ19" i="2"/>
  <c r="F11" i="32"/>
  <c r="L11" i="32" s="1"/>
  <c r="AQ18" i="2"/>
  <c r="F10" i="32"/>
  <c r="L10" i="32" s="1"/>
  <c r="AQ64" i="2"/>
  <c r="F12" i="32"/>
  <c r="L12" i="32" s="1"/>
  <c r="AQ31" i="2"/>
  <c r="F16" i="32"/>
  <c r="L16" i="32" s="1"/>
  <c r="AQ59" i="2"/>
  <c r="F14" i="32"/>
  <c r="L14" i="32" s="1"/>
  <c r="AQ15" i="2"/>
  <c r="F7" i="32"/>
  <c r="L7" i="32" s="1"/>
  <c r="AQ12" i="2"/>
  <c r="F6" i="32"/>
  <c r="L6" i="32" s="1"/>
  <c r="G13" i="27"/>
  <c r="G32" i="27" s="1"/>
  <c r="F19" i="30"/>
  <c r="P19" i="30" s="1"/>
  <c r="AQ132" i="2"/>
  <c r="F37" i="30"/>
  <c r="AQ62" i="2"/>
  <c r="F7" i="30"/>
  <c r="AQ20" i="2"/>
  <c r="F51" i="30"/>
  <c r="P51" i="30" s="1"/>
  <c r="AQ88" i="2"/>
  <c r="H13" i="27"/>
  <c r="H32" i="27" s="1"/>
  <c r="F35" i="30"/>
  <c r="AQ61" i="2"/>
  <c r="F34" i="30"/>
  <c r="AQ60" i="2"/>
  <c r="F45" i="30"/>
  <c r="P45" i="30" s="1"/>
  <c r="AQ100" i="2"/>
  <c r="F8" i="30"/>
  <c r="AQ16" i="2"/>
  <c r="F15" i="30"/>
  <c r="P15" i="30" s="1"/>
  <c r="AQ172" i="2"/>
  <c r="F25" i="30"/>
  <c r="P25" i="30" s="1"/>
  <c r="AQ158" i="2"/>
  <c r="F78" i="30"/>
  <c r="AQ102" i="2"/>
  <c r="F38" i="30"/>
  <c r="AQ184" i="2"/>
  <c r="F67" i="30"/>
  <c r="AQ116" i="2"/>
  <c r="F66" i="30"/>
  <c r="AQ115" i="2"/>
  <c r="F42" i="30"/>
  <c r="P42" i="30" s="1"/>
  <c r="AQ87" i="2"/>
  <c r="F47" i="30"/>
  <c r="P47" i="30" s="1"/>
  <c r="AQ73" i="2"/>
  <c r="F63" i="30"/>
  <c r="P63" i="30" s="1"/>
  <c r="AQ168" i="2"/>
  <c r="F54" i="30"/>
  <c r="P54" i="30" s="1"/>
  <c r="AQ140" i="2"/>
  <c r="F48" i="30"/>
  <c r="P48" i="30" s="1"/>
  <c r="AQ98" i="2"/>
  <c r="F11" i="30"/>
  <c r="AQ14" i="2"/>
  <c r="F68" i="30"/>
  <c r="P68" i="30" s="1"/>
  <c r="AQ153" i="2"/>
  <c r="F53" i="30"/>
  <c r="P53" i="30" s="1"/>
  <c r="AQ139" i="2"/>
  <c r="F56" i="30"/>
  <c r="P56" i="30" s="1"/>
  <c r="AQ97" i="2"/>
  <c r="F13" i="30"/>
  <c r="AQ27" i="2"/>
  <c r="F21" i="30"/>
  <c r="P21" i="30" s="1"/>
  <c r="AQ13" i="2"/>
  <c r="F62" i="30"/>
  <c r="AQ110" i="2"/>
  <c r="F33" i="30"/>
  <c r="AQ40" i="2"/>
  <c r="F16" i="30"/>
  <c r="P16" i="30" s="1"/>
  <c r="AQ131" i="2"/>
  <c r="F59" i="30"/>
  <c r="AQ106" i="2"/>
  <c r="F69" i="30"/>
  <c r="AQ92" i="2"/>
  <c r="F43" i="30"/>
  <c r="P43" i="30" s="1"/>
  <c r="AQ36" i="2"/>
  <c r="F27" i="30"/>
  <c r="AQ22" i="2"/>
  <c r="F44" i="30"/>
  <c r="P44" i="30" s="1"/>
  <c r="AQ159" i="2"/>
  <c r="F88" i="30"/>
  <c r="AQ103" i="2"/>
  <c r="F64" i="30"/>
  <c r="P64" i="30" s="1"/>
  <c r="AQ151" i="2"/>
  <c r="F46" i="30"/>
  <c r="P46" i="30" s="1"/>
  <c r="AQ123" i="2"/>
  <c r="F31" i="30"/>
  <c r="AQ39" i="2"/>
  <c r="F32" i="30"/>
  <c r="AQ25" i="2"/>
  <c r="F52" i="30"/>
  <c r="P52" i="30" s="1"/>
  <c r="AQ108" i="2"/>
  <c r="F60" i="30"/>
  <c r="AQ52" i="2"/>
  <c r="F36" i="30"/>
  <c r="AQ38" i="2"/>
  <c r="F65" i="30"/>
  <c r="P65" i="30" s="1"/>
  <c r="AQ177" i="2"/>
  <c r="F50" i="30"/>
  <c r="P50" i="30" s="1"/>
  <c r="AQ107" i="2"/>
  <c r="F49" i="30"/>
  <c r="P49" i="30" s="1"/>
  <c r="AQ65" i="2"/>
  <c r="F28" i="30"/>
  <c r="P28" i="30" s="1"/>
  <c r="AQ35" i="2"/>
  <c r="I13" i="27"/>
  <c r="I32" i="27" s="1"/>
  <c r="B13" i="27"/>
  <c r="B32" i="27" s="1"/>
  <c r="L13" i="27"/>
  <c r="L32" i="27" s="1"/>
  <c r="C13" i="27"/>
  <c r="C32" i="27" s="1"/>
  <c r="D13" i="27"/>
  <c r="D32" i="27" s="1"/>
  <c r="E13" i="27"/>
  <c r="E32" i="27" s="1"/>
  <c r="G18" i="27"/>
  <c r="H18" i="27"/>
  <c r="K13" i="27"/>
  <c r="K32" i="27" s="1"/>
  <c r="F13" i="27"/>
  <c r="F32" i="27" s="1"/>
  <c r="J13" i="27"/>
  <c r="J32" i="27" s="1"/>
  <c r="F18" i="27"/>
  <c r="M18" i="27"/>
  <c r="L18" i="27"/>
  <c r="C18" i="27"/>
  <c r="K18" i="27"/>
  <c r="I18" i="27"/>
  <c r="BW5" i="26"/>
  <c r="E18" i="27"/>
  <c r="B18" i="27"/>
  <c r="D18" i="27"/>
  <c r="BZ5" i="26"/>
  <c r="BP5" i="26"/>
  <c r="BT5" i="26"/>
  <c r="BQ5" i="26"/>
  <c r="BX5" i="26"/>
  <c r="BG81" i="2"/>
  <c r="BY5" i="26"/>
  <c r="BR5" i="26"/>
  <c r="BS5" i="26"/>
  <c r="BU5" i="26"/>
  <c r="BV5" i="26"/>
  <c r="BG84" i="2"/>
  <c r="BG116" i="2"/>
  <c r="BG101" i="2"/>
  <c r="BG150" i="2"/>
  <c r="BG148" i="2"/>
  <c r="BG173" i="2"/>
  <c r="BG164" i="2"/>
  <c r="BG169" i="2"/>
  <c r="BG185" i="2"/>
  <c r="BG183" i="2"/>
  <c r="BG121" i="2"/>
  <c r="BG132" i="2"/>
  <c r="H19" i="30" s="1"/>
  <c r="R19" i="30" s="1"/>
  <c r="BG100" i="2"/>
  <c r="BG86" i="2"/>
  <c r="M13" i="27" s="1"/>
  <c r="M32" i="27" s="1"/>
  <c r="BG105" i="26"/>
  <c r="BG161" i="26"/>
  <c r="BG169" i="26"/>
  <c r="BG177" i="26"/>
  <c r="CA177" i="26" s="1"/>
  <c r="H43" i="33" s="1"/>
  <c r="I43" i="33" s="1"/>
  <c r="CA145" i="26"/>
  <c r="CA104" i="26"/>
  <c r="CA134" i="26"/>
  <c r="CA150" i="26"/>
  <c r="CA85" i="26"/>
  <c r="CA168" i="26"/>
  <c r="CA84" i="26"/>
  <c r="CA108" i="26"/>
  <c r="CA124" i="26"/>
  <c r="CA132" i="26"/>
  <c r="BG185" i="26"/>
  <c r="CA185" i="26" s="1"/>
  <c r="CA122" i="26"/>
  <c r="CA146" i="26"/>
  <c r="CA154" i="26"/>
  <c r="CA186" i="26"/>
  <c r="CA105" i="26"/>
  <c r="CA129" i="26"/>
  <c r="CA137" i="26"/>
  <c r="CA161" i="26"/>
  <c r="CA169" i="26"/>
  <c r="CA120" i="26"/>
  <c r="BG128" i="26"/>
  <c r="CA128" i="26" s="1"/>
  <c r="BG137" i="26"/>
  <c r="BG144" i="26"/>
  <c r="CA144" i="26" s="1"/>
  <c r="BG89" i="26"/>
  <c r="CA89" i="26" s="1"/>
  <c r="CA93" i="26"/>
  <c r="H29" i="33" s="1"/>
  <c r="I29" i="33" s="1"/>
  <c r="BG153" i="26"/>
  <c r="CA153" i="26" s="1"/>
  <c r="BG95" i="26"/>
  <c r="CA95" i="26" s="1"/>
  <c r="BG111" i="26"/>
  <c r="CA111" i="26" s="1"/>
  <c r="BG121" i="26"/>
  <c r="CA121" i="26" s="1"/>
  <c r="BG52" i="26"/>
  <c r="BG72" i="26"/>
  <c r="BG78" i="26"/>
  <c r="BG12" i="26"/>
  <c r="BG20" i="26"/>
  <c r="BD5" i="26"/>
  <c r="BD4" i="26" s="1"/>
  <c r="BG64" i="26"/>
  <c r="BG70" i="26"/>
  <c r="BG71" i="26"/>
  <c r="BG73" i="26"/>
  <c r="BG75" i="26"/>
  <c r="BG86" i="26"/>
  <c r="CA86" i="26" s="1"/>
  <c r="CA159" i="26"/>
  <c r="Z5" i="26"/>
  <c r="AB5" i="26" s="1"/>
  <c r="AC5" i="26" s="1"/>
  <c r="AB9" i="26"/>
  <c r="AC9" i="26" s="1"/>
  <c r="CA180" i="26"/>
  <c r="BG49" i="26"/>
  <c r="BG170" i="26"/>
  <c r="CA170" i="26" s="1"/>
  <c r="BG56" i="26"/>
  <c r="BG62" i="26"/>
  <c r="BG63" i="26"/>
  <c r="BG65" i="26"/>
  <c r="BG67" i="26"/>
  <c r="BG68" i="26"/>
  <c r="BG74" i="26"/>
  <c r="BG102" i="26"/>
  <c r="CA102" i="26" s="1"/>
  <c r="BG127" i="26"/>
  <c r="CA127" i="26" s="1"/>
  <c r="BG160" i="26"/>
  <c r="CA160" i="26" s="1"/>
  <c r="BG186" i="26"/>
  <c r="BG33" i="26"/>
  <c r="BG34" i="26"/>
  <c r="BG55" i="26"/>
  <c r="BG57" i="26"/>
  <c r="BG59" i="26"/>
  <c r="BG60" i="26"/>
  <c r="BG66" i="26"/>
  <c r="BG94" i="26"/>
  <c r="CA94" i="26" s="1"/>
  <c r="BG118" i="26"/>
  <c r="CA118" i="26" s="1"/>
  <c r="BG143" i="26"/>
  <c r="CA143" i="26" s="1"/>
  <c r="BG176" i="26"/>
  <c r="CA176" i="26" s="1"/>
  <c r="BG25" i="26"/>
  <c r="BG29" i="26"/>
  <c r="BG32" i="26"/>
  <c r="BG41" i="26"/>
  <c r="BG42" i="26"/>
  <c r="BG45" i="26"/>
  <c r="BG54" i="26"/>
  <c r="CA54" i="26" s="1"/>
  <c r="BG58" i="26"/>
  <c r="BG85" i="26"/>
  <c r="BG93" i="26"/>
  <c r="BG110" i="26"/>
  <c r="CA110" i="26" s="1"/>
  <c r="BG134" i="26"/>
  <c r="BG159" i="26"/>
  <c r="BG26" i="26"/>
  <c r="BG24" i="26"/>
  <c r="BG30" i="26"/>
  <c r="BG35" i="26"/>
  <c r="BG37" i="26"/>
  <c r="BG40" i="26"/>
  <c r="BG53" i="26"/>
  <c r="BG84" i="26"/>
  <c r="BG101" i="26"/>
  <c r="CA101" i="26" s="1"/>
  <c r="BG109" i="26"/>
  <c r="CA109" i="26" s="1"/>
  <c r="BG126" i="26"/>
  <c r="CA126" i="26" s="1"/>
  <c r="H33" i="33" s="1"/>
  <c r="I33" i="33" s="1"/>
  <c r="BG150" i="26"/>
  <c r="BG175" i="26"/>
  <c r="CA175" i="26" s="1"/>
  <c r="BF5" i="26"/>
  <c r="AP5" i="26" s="1"/>
  <c r="BG76" i="26"/>
  <c r="BG27" i="26"/>
  <c r="BG9" i="26"/>
  <c r="AU5" i="26"/>
  <c r="AE5" i="26" s="1"/>
  <c r="BG11" i="26"/>
  <c r="BG13" i="26"/>
  <c r="BG14" i="26"/>
  <c r="BG17" i="26"/>
  <c r="BG18" i="26"/>
  <c r="BG19" i="26"/>
  <c r="BG21" i="26"/>
  <c r="BG22" i="26"/>
  <c r="BG31" i="26"/>
  <c r="BG38" i="26"/>
  <c r="BG46" i="26"/>
  <c r="BG47" i="26"/>
  <c r="BG50" i="26"/>
  <c r="BG51" i="26"/>
  <c r="BG92" i="26"/>
  <c r="CA92" i="26" s="1"/>
  <c r="BG100" i="26"/>
  <c r="CA100" i="26" s="1"/>
  <c r="BG117" i="26"/>
  <c r="CA117" i="26" s="1"/>
  <c r="BG125" i="26"/>
  <c r="CA125" i="26" s="1"/>
  <c r="BG142" i="26"/>
  <c r="CA142" i="26" s="1"/>
  <c r="BG166" i="26"/>
  <c r="CA166" i="26" s="1"/>
  <c r="AV5" i="26"/>
  <c r="AF5" i="26" s="1"/>
  <c r="AW5" i="26"/>
  <c r="AG5" i="26" s="1"/>
  <c r="BG15" i="26"/>
  <c r="BG16" i="26"/>
  <c r="BG23" i="26"/>
  <c r="BG39" i="26"/>
  <c r="BG48" i="26"/>
  <c r="BG83" i="26"/>
  <c r="CA83" i="26" s="1"/>
  <c r="H66" i="33" s="1"/>
  <c r="I66" i="33" s="1"/>
  <c r="BG108" i="26"/>
  <c r="BG116" i="26"/>
  <c r="CA116" i="26" s="1"/>
  <c r="BG133" i="26"/>
  <c r="CA133" i="26" s="1"/>
  <c r="BG141" i="26"/>
  <c r="CA141" i="26" s="1"/>
  <c r="BG158" i="26"/>
  <c r="CA158" i="26" s="1"/>
  <c r="BG182" i="26"/>
  <c r="CA182" i="26" s="1"/>
  <c r="BG88" i="26"/>
  <c r="CA88" i="26" s="1"/>
  <c r="H17" i="33" s="1"/>
  <c r="I17" i="33" s="1"/>
  <c r="BG91" i="26"/>
  <c r="CA91" i="26" s="1"/>
  <c r="H38" i="33" s="1"/>
  <c r="I38" i="33" s="1"/>
  <c r="BG99" i="26"/>
  <c r="CA99" i="26" s="1"/>
  <c r="H58" i="33" s="1"/>
  <c r="I58" i="33" s="1"/>
  <c r="BG124" i="26"/>
  <c r="BG132" i="26"/>
  <c r="BG149" i="26"/>
  <c r="CA149" i="26" s="1"/>
  <c r="BG157" i="26"/>
  <c r="CA157" i="26" s="1"/>
  <c r="BG174" i="26"/>
  <c r="CA174" i="26" s="1"/>
  <c r="H56" i="33" s="1"/>
  <c r="I56" i="33" s="1"/>
  <c r="AX5" i="26"/>
  <c r="AH5" i="26" s="1"/>
  <c r="BG82" i="26"/>
  <c r="CA82" i="26" s="1"/>
  <c r="H46" i="33" s="1"/>
  <c r="I46" i="33" s="1"/>
  <c r="BG87" i="26"/>
  <c r="CA87" i="26" s="1"/>
  <c r="H30" i="33" s="1"/>
  <c r="I30" i="33" s="1"/>
  <c r="BG104" i="26"/>
  <c r="BG107" i="26"/>
  <c r="CA107" i="26" s="1"/>
  <c r="BG115" i="26"/>
  <c r="CA115" i="26" s="1"/>
  <c r="BG140" i="26"/>
  <c r="CA140" i="26" s="1"/>
  <c r="BG148" i="26"/>
  <c r="CA148" i="26" s="1"/>
  <c r="BG165" i="26"/>
  <c r="CA165" i="26" s="1"/>
  <c r="BG173" i="26"/>
  <c r="CA173" i="26" s="1"/>
  <c r="AY5" i="26"/>
  <c r="AI5" i="26" s="1"/>
  <c r="BG98" i="26"/>
  <c r="CA98" i="26" s="1"/>
  <c r="BG103" i="26"/>
  <c r="CA103" i="26" s="1"/>
  <c r="BG120" i="26"/>
  <c r="BG123" i="26"/>
  <c r="CA123" i="26" s="1"/>
  <c r="BG131" i="26"/>
  <c r="CA131" i="26" s="1"/>
  <c r="BG156" i="26"/>
  <c r="CA156" i="26" s="1"/>
  <c r="H14" i="33" s="1"/>
  <c r="I14" i="33" s="1"/>
  <c r="BG164" i="26"/>
  <c r="CA164" i="26" s="1"/>
  <c r="BG181" i="26"/>
  <c r="CA181" i="26" s="1"/>
  <c r="AZ5" i="26"/>
  <c r="AJ5" i="26" s="1"/>
  <c r="BG77" i="26"/>
  <c r="BG81" i="26"/>
  <c r="CA81" i="26" s="1"/>
  <c r="H57" i="33" s="1"/>
  <c r="I57" i="33" s="1"/>
  <c r="BG90" i="26"/>
  <c r="CA90" i="26" s="1"/>
  <c r="BG114" i="26"/>
  <c r="CA114" i="26" s="1"/>
  <c r="BG119" i="26"/>
  <c r="CA119" i="26" s="1"/>
  <c r="BG136" i="26"/>
  <c r="CA136" i="26" s="1"/>
  <c r="BG139" i="26"/>
  <c r="CA139" i="26" s="1"/>
  <c r="BG147" i="26"/>
  <c r="CA147" i="26" s="1"/>
  <c r="BG172" i="26"/>
  <c r="CA172" i="26" s="1"/>
  <c r="BG180" i="26"/>
  <c r="BA5" i="26"/>
  <c r="BA4" i="26" s="1"/>
  <c r="BG44" i="26"/>
  <c r="BG69" i="26"/>
  <c r="BG97" i="26"/>
  <c r="CA97" i="26" s="1"/>
  <c r="BG106" i="26"/>
  <c r="CA106" i="26" s="1"/>
  <c r="BG130" i="26"/>
  <c r="CA130" i="26" s="1"/>
  <c r="BG135" i="26"/>
  <c r="CA135" i="26" s="1"/>
  <c r="BG152" i="26"/>
  <c r="CA152" i="26" s="1"/>
  <c r="BG155" i="26"/>
  <c r="CA155" i="26" s="1"/>
  <c r="BG163" i="26"/>
  <c r="CA163" i="26" s="1"/>
  <c r="BB5" i="26"/>
  <c r="AL5" i="26" s="1"/>
  <c r="BG61" i="26"/>
  <c r="BG80" i="26"/>
  <c r="CA80" i="26" s="1"/>
  <c r="BG113" i="26"/>
  <c r="CA113" i="26" s="1"/>
  <c r="H59" i="33" s="1"/>
  <c r="I59" i="33" s="1"/>
  <c r="BG122" i="26"/>
  <c r="BG146" i="26"/>
  <c r="BG151" i="26"/>
  <c r="CA151" i="26" s="1"/>
  <c r="BG168" i="26"/>
  <c r="BG171" i="26"/>
  <c r="CA171" i="26" s="1"/>
  <c r="BG179" i="26"/>
  <c r="CA179" i="26" s="1"/>
  <c r="BE5" i="26"/>
  <c r="AO5" i="26" s="1"/>
  <c r="BG96" i="26"/>
  <c r="CA96" i="26" s="1"/>
  <c r="BG129" i="26"/>
  <c r="BG138" i="26"/>
  <c r="CA138" i="26" s="1"/>
  <c r="BG162" i="26"/>
  <c r="CA162" i="26" s="1"/>
  <c r="BG167" i="26"/>
  <c r="CA167" i="26" s="1"/>
  <c r="BG184" i="26"/>
  <c r="CA184" i="26" s="1"/>
  <c r="BC5" i="26"/>
  <c r="BC4" i="26" s="1"/>
  <c r="BG28" i="26"/>
  <c r="BG36" i="26"/>
  <c r="BG79" i="26"/>
  <c r="CA79" i="26" s="1"/>
  <c r="BG112" i="26"/>
  <c r="CA112" i="26" s="1"/>
  <c r="BG145" i="26"/>
  <c r="BG154" i="26"/>
  <c r="BG178" i="26"/>
  <c r="CA178" i="26" s="1"/>
  <c r="H50" i="33" s="1"/>
  <c r="I50" i="33" s="1"/>
  <c r="BG183" i="26"/>
  <c r="CA183" i="26" s="1"/>
  <c r="BG10" i="26"/>
  <c r="BG43" i="26"/>
  <c r="BG180" i="2"/>
  <c r="BG145" i="2"/>
  <c r="BG162" i="2"/>
  <c r="BG165" i="2"/>
  <c r="BG93" i="2"/>
  <c r="BG94" i="2"/>
  <c r="BG128" i="2"/>
  <c r="BG161" i="2"/>
  <c r="BG99" i="2"/>
  <c r="BG163" i="2"/>
  <c r="BG92" i="2"/>
  <c r="H69" i="30" s="1"/>
  <c r="BG109" i="2"/>
  <c r="BG110" i="2"/>
  <c r="BG144" i="2"/>
  <c r="BG178" i="2"/>
  <c r="BG179" i="2"/>
  <c r="BG181" i="2"/>
  <c r="BG96" i="2"/>
  <c r="BG108" i="2"/>
  <c r="BG125" i="2"/>
  <c r="BG126" i="2"/>
  <c r="BG160" i="2"/>
  <c r="BG177" i="2"/>
  <c r="H65" i="30" s="1"/>
  <c r="R65" i="30" s="1"/>
  <c r="BG91" i="2"/>
  <c r="BG142" i="2"/>
  <c r="BG107" i="2"/>
  <c r="BG111" i="2"/>
  <c r="BG124" i="2"/>
  <c r="BG87" i="2"/>
  <c r="BG123" i="2"/>
  <c r="H46" i="30" s="1"/>
  <c r="R46" i="30" s="1"/>
  <c r="BG127" i="2"/>
  <c r="BG140" i="2"/>
  <c r="BG141" i="2"/>
  <c r="BG158" i="2"/>
  <c r="H25" i="30" s="1"/>
  <c r="R25" i="30" s="1"/>
  <c r="BG176" i="2"/>
  <c r="BG112" i="2"/>
  <c r="BG88" i="2"/>
  <c r="BG89" i="2"/>
  <c r="BG103" i="2"/>
  <c r="H88" i="30" s="1"/>
  <c r="BG139" i="2"/>
  <c r="BG143" i="2"/>
  <c r="BG156" i="2"/>
  <c r="BG157" i="2"/>
  <c r="BG172" i="2"/>
  <c r="BG174" i="2"/>
  <c r="BG98" i="2"/>
  <c r="BG95" i="2"/>
  <c r="BG90" i="2"/>
  <c r="BG104" i="2"/>
  <c r="BG105" i="2"/>
  <c r="BG119" i="2"/>
  <c r="BG155" i="2"/>
  <c r="BG159" i="2"/>
  <c r="H44" i="30" s="1"/>
  <c r="R44" i="30" s="1"/>
  <c r="BG106" i="2"/>
  <c r="BG188" i="2"/>
  <c r="BG135" i="2"/>
  <c r="BG102" i="2"/>
  <c r="H78" i="30" s="1"/>
  <c r="BG120" i="2"/>
  <c r="BG122" i="2"/>
  <c r="BG137" i="2"/>
  <c r="BG151" i="2"/>
  <c r="H64" i="30" s="1"/>
  <c r="R64" i="30" s="1"/>
  <c r="BG171" i="2"/>
  <c r="BG175" i="2"/>
  <c r="BG118" i="2"/>
  <c r="BG136" i="2"/>
  <c r="BG152" i="2"/>
  <c r="BG167" i="2"/>
  <c r="BG138" i="2"/>
  <c r="BG153" i="2"/>
  <c r="BG82" i="2"/>
  <c r="BG83" i="2"/>
  <c r="BG85" i="2"/>
  <c r="BG97" i="2"/>
  <c r="H56" i="30" s="1"/>
  <c r="R56" i="30" s="1"/>
  <c r="BG134" i="2"/>
  <c r="BG154" i="2"/>
  <c r="BG168" i="2"/>
  <c r="H63" i="30" s="1"/>
  <c r="R63" i="30" s="1"/>
  <c r="BG187" i="2"/>
  <c r="BG114" i="2"/>
  <c r="BG117" i="2"/>
  <c r="BG166" i="2"/>
  <c r="BG115" i="2"/>
  <c r="H66" i="30" s="1"/>
  <c r="BG170" i="2"/>
  <c r="BG113" i="2"/>
  <c r="BG130" i="2"/>
  <c r="BG131" i="2"/>
  <c r="H16" i="30" s="1"/>
  <c r="R16" i="30" s="1"/>
  <c r="BG133" i="2"/>
  <c r="BG184" i="2"/>
  <c r="BG129" i="2"/>
  <c r="BG146" i="2"/>
  <c r="BG147" i="2"/>
  <c r="BG149" i="2"/>
  <c r="BG182" i="2"/>
  <c r="BG186" i="2"/>
  <c r="R66" i="30" l="1"/>
  <c r="D30" i="34"/>
  <c r="R69" i="30"/>
  <c r="D32" i="34"/>
  <c r="P33" i="30"/>
  <c r="E19" i="34"/>
  <c r="P67" i="30"/>
  <c r="E31" i="34"/>
  <c r="P34" i="30"/>
  <c r="E20" i="34"/>
  <c r="P66" i="30"/>
  <c r="E30" i="34"/>
  <c r="P36" i="30"/>
  <c r="E22" i="34"/>
  <c r="P60" i="30"/>
  <c r="E28" i="34"/>
  <c r="P62" i="30"/>
  <c r="E29" i="34"/>
  <c r="P35" i="30"/>
  <c r="E21" i="34"/>
  <c r="R88" i="30"/>
  <c r="D36" i="34"/>
  <c r="P88" i="30"/>
  <c r="E36" i="34"/>
  <c r="P11" i="30"/>
  <c r="E10" i="34"/>
  <c r="P38" i="30"/>
  <c r="E24" i="34"/>
  <c r="P27" i="30"/>
  <c r="E14" i="34"/>
  <c r="P32" i="30"/>
  <c r="E18" i="34"/>
  <c r="P13" i="30"/>
  <c r="E11" i="34"/>
  <c r="P7" i="30"/>
  <c r="E7" i="34"/>
  <c r="P31" i="30"/>
  <c r="E17" i="34"/>
  <c r="P37" i="30"/>
  <c r="E23" i="34"/>
  <c r="P8" i="30"/>
  <c r="E8" i="34"/>
  <c r="P78" i="30"/>
  <c r="E35" i="34"/>
  <c r="P69" i="30"/>
  <c r="E32" i="34"/>
  <c r="R78" i="30"/>
  <c r="D35" i="34"/>
  <c r="P59" i="30"/>
  <c r="E27" i="34"/>
  <c r="F30" i="33"/>
  <c r="E79" i="33"/>
  <c r="F79" i="33" s="1"/>
  <c r="F35" i="33"/>
  <c r="E80" i="33"/>
  <c r="F80" i="33" s="1"/>
  <c r="F63" i="33"/>
  <c r="E81" i="33"/>
  <c r="F81" i="33" s="1"/>
  <c r="F29" i="33"/>
  <c r="H73" i="33"/>
  <c r="I73" i="33" s="1"/>
  <c r="H27" i="33"/>
  <c r="I27" i="33" s="1"/>
  <c r="H55" i="33"/>
  <c r="I55" i="33" s="1"/>
  <c r="H42" i="30"/>
  <c r="R42" i="30" s="1"/>
  <c r="H52" i="30"/>
  <c r="R52" i="30" s="1"/>
  <c r="H67" i="30"/>
  <c r="H54" i="30"/>
  <c r="R54" i="30" s="1"/>
  <c r="H15" i="30"/>
  <c r="R15" i="30" s="1"/>
  <c r="H48" i="30"/>
  <c r="R48" i="30" s="1"/>
  <c r="H38" i="30"/>
  <c r="F74" i="30"/>
  <c r="P74" i="30" s="1"/>
  <c r="F58" i="30"/>
  <c r="P58" i="30" s="1"/>
  <c r="F41" i="30"/>
  <c r="P41" i="30" s="1"/>
  <c r="F30" i="30"/>
  <c r="P30" i="30" s="1"/>
  <c r="F23" i="30"/>
  <c r="P23" i="30" s="1"/>
  <c r="J64" i="30"/>
  <c r="S64" i="30" s="1"/>
  <c r="J16" i="30"/>
  <c r="S16" i="30" s="1"/>
  <c r="J66" i="30"/>
  <c r="S66" i="30" s="1"/>
  <c r="J88" i="30"/>
  <c r="S88" i="30" s="1"/>
  <c r="H45" i="30"/>
  <c r="R45" i="30" s="1"/>
  <c r="J44" i="30"/>
  <c r="S44" i="30" s="1"/>
  <c r="J65" i="30"/>
  <c r="S65" i="30" s="1"/>
  <c r="H51" i="30"/>
  <c r="R51" i="30" s="1"/>
  <c r="J63" i="30"/>
  <c r="S63" i="30" s="1"/>
  <c r="J25" i="30"/>
  <c r="S25" i="30" s="1"/>
  <c r="J78" i="30"/>
  <c r="S78" i="30" s="1"/>
  <c r="J56" i="30"/>
  <c r="S56" i="30" s="1"/>
  <c r="H68" i="30"/>
  <c r="R68" i="30" s="1"/>
  <c r="J69" i="30"/>
  <c r="S69" i="30" s="1"/>
  <c r="H62" i="30"/>
  <c r="J46" i="30"/>
  <c r="S46" i="30" s="1"/>
  <c r="H59" i="30"/>
  <c r="H53" i="30"/>
  <c r="R53" i="30" s="1"/>
  <c r="H50" i="30"/>
  <c r="R50" i="30" s="1"/>
  <c r="J19" i="30"/>
  <c r="S19" i="30" s="1"/>
  <c r="N13" i="27"/>
  <c r="N32" i="27"/>
  <c r="N18" i="27"/>
  <c r="N21" i="27" s="1"/>
  <c r="O21" i="27" s="1"/>
  <c r="AK5" i="26"/>
  <c r="AV3" i="26"/>
  <c r="AM5" i="26"/>
  <c r="BB4" i="26"/>
  <c r="BI69" i="26"/>
  <c r="BI44" i="26"/>
  <c r="BI31" i="26"/>
  <c r="BI58" i="26"/>
  <c r="BI55" i="26"/>
  <c r="BI49" i="26"/>
  <c r="BI47" i="26"/>
  <c r="BI48" i="26"/>
  <c r="BI39" i="26"/>
  <c r="BI16" i="26"/>
  <c r="BI22" i="26"/>
  <c r="BI34" i="26"/>
  <c r="BI78" i="26"/>
  <c r="BI68" i="26"/>
  <c r="BI57" i="26"/>
  <c r="BI23" i="26"/>
  <c r="BI15" i="26"/>
  <c r="BI21" i="26"/>
  <c r="BI45" i="26"/>
  <c r="BI33" i="26"/>
  <c r="BI72" i="26"/>
  <c r="BI60" i="26"/>
  <c r="BI38" i="26"/>
  <c r="BH43" i="26"/>
  <c r="BI36" i="26"/>
  <c r="BI19" i="26"/>
  <c r="BI42" i="26"/>
  <c r="BI56" i="26"/>
  <c r="BI12" i="26"/>
  <c r="BI10" i="26"/>
  <c r="BI28" i="26"/>
  <c r="BI18" i="26"/>
  <c r="BI53" i="26"/>
  <c r="BI41" i="26"/>
  <c r="BI75" i="26"/>
  <c r="BI52" i="26"/>
  <c r="BI11" i="26"/>
  <c r="BI46" i="26"/>
  <c r="BI59" i="26"/>
  <c r="AN5" i="26"/>
  <c r="BI61" i="26"/>
  <c r="BI17" i="26"/>
  <c r="BI40" i="26"/>
  <c r="BI32" i="26"/>
  <c r="BI73" i="26"/>
  <c r="BI14" i="26"/>
  <c r="BI37" i="26"/>
  <c r="BI29" i="26"/>
  <c r="BI71" i="26"/>
  <c r="BI13" i="26"/>
  <c r="BI35" i="26"/>
  <c r="BI25" i="26"/>
  <c r="BI74" i="26"/>
  <c r="BI70" i="26"/>
  <c r="BI30" i="26"/>
  <c r="BI64" i="26"/>
  <c r="BI77" i="26"/>
  <c r="BI9" i="26"/>
  <c r="BI26" i="26"/>
  <c r="BI65" i="26"/>
  <c r="BI24" i="26"/>
  <c r="BI67" i="26"/>
  <c r="BI51" i="26"/>
  <c r="BI27" i="26"/>
  <c r="BI63" i="26"/>
  <c r="BI20" i="26"/>
  <c r="BI50" i="26"/>
  <c r="BI76" i="26"/>
  <c r="BI66" i="26"/>
  <c r="BI62" i="26"/>
  <c r="BG5" i="26"/>
  <c r="AQ5" i="26" s="1"/>
  <c r="BH5" i="26"/>
  <c r="R38" i="30" l="1"/>
  <c r="D24" i="34"/>
  <c r="R67" i="30"/>
  <c r="D31" i="34"/>
  <c r="R59" i="30"/>
  <c r="D27" i="34"/>
  <c r="R62" i="30"/>
  <c r="D29" i="34"/>
  <c r="J42" i="30"/>
  <c r="S42" i="30" s="1"/>
  <c r="J52" i="30"/>
  <c r="S52" i="30" s="1"/>
  <c r="J15" i="30"/>
  <c r="S15" i="30" s="1"/>
  <c r="J54" i="30"/>
  <c r="S54" i="30" s="1"/>
  <c r="J67" i="30"/>
  <c r="S67" i="30" s="1"/>
  <c r="J38" i="30"/>
  <c r="S38" i="30" s="1"/>
  <c r="J48" i="30"/>
  <c r="S48" i="30" s="1"/>
  <c r="J50" i="30"/>
  <c r="S50" i="30" s="1"/>
  <c r="J68" i="30"/>
  <c r="S68" i="30" s="1"/>
  <c r="J59" i="30"/>
  <c r="S59" i="30" s="1"/>
  <c r="J62" i="30"/>
  <c r="S62" i="30" s="1"/>
  <c r="J45" i="30"/>
  <c r="S45" i="30" s="1"/>
  <c r="J51" i="30"/>
  <c r="S51" i="30" s="1"/>
  <c r="J53" i="30"/>
  <c r="S53" i="30" s="1"/>
  <c r="J74" i="30"/>
  <c r="BI5" i="26"/>
  <c r="BJ5" i="26" s="1"/>
  <c r="CA49" i="26"/>
  <c r="H13" i="33" s="1"/>
  <c r="I13" i="33" s="1"/>
  <c r="BJ23" i="26"/>
  <c r="CA23" i="26"/>
  <c r="H44" i="33" s="1"/>
  <c r="I44" i="33" s="1"/>
  <c r="BI43" i="26"/>
  <c r="BJ64" i="26"/>
  <c r="CA64" i="26" s="1"/>
  <c r="H36" i="33" s="1"/>
  <c r="I36" i="33" s="1"/>
  <c r="BJ38" i="26"/>
  <c r="BJ46" i="26"/>
  <c r="CA46" i="26"/>
  <c r="H68" i="33" s="1"/>
  <c r="I68" i="33" s="1"/>
  <c r="BJ10" i="26"/>
  <c r="CA10" i="26"/>
  <c r="BJ60" i="26"/>
  <c r="CA60" i="26"/>
  <c r="BJ68" i="26"/>
  <c r="CA68" i="26"/>
  <c r="H39" i="33" s="1"/>
  <c r="I39" i="33" s="1"/>
  <c r="BJ49" i="26"/>
  <c r="BJ48" i="26"/>
  <c r="CA48" i="26"/>
  <c r="H72" i="33" s="1"/>
  <c r="I72" i="33" s="1"/>
  <c r="BJ47" i="26"/>
  <c r="BJ62" i="26"/>
  <c r="CA62" i="26"/>
  <c r="H7" i="33" s="1"/>
  <c r="I7" i="33" s="1"/>
  <c r="BJ67" i="26"/>
  <c r="CA67" i="26"/>
  <c r="H35" i="33" s="1"/>
  <c r="I35" i="33" s="1"/>
  <c r="BJ70" i="26"/>
  <c r="CA70" i="26"/>
  <c r="H54" i="33" s="1"/>
  <c r="I54" i="33" s="1"/>
  <c r="BJ14" i="26"/>
  <c r="CA14" i="26"/>
  <c r="BJ27" i="26"/>
  <c r="CA27" i="26"/>
  <c r="BJ29" i="26"/>
  <c r="CA29" i="26"/>
  <c r="H67" i="33" s="1"/>
  <c r="I67" i="33" s="1"/>
  <c r="BJ57" i="26"/>
  <c r="CA57" i="26"/>
  <c r="H4" i="33" s="1"/>
  <c r="BJ37" i="26"/>
  <c r="CA37" i="26"/>
  <c r="CA73" i="26"/>
  <c r="BJ11" i="26"/>
  <c r="CA11" i="26"/>
  <c r="BJ12" i="26"/>
  <c r="BJ72" i="26"/>
  <c r="CA72" i="26"/>
  <c r="BJ78" i="26"/>
  <c r="CA78" i="26"/>
  <c r="BJ55" i="26"/>
  <c r="CA55" i="26"/>
  <c r="BJ59" i="26"/>
  <c r="CA59" i="26"/>
  <c r="BJ51" i="26"/>
  <c r="CA51" i="26"/>
  <c r="BJ66" i="26"/>
  <c r="CA66" i="26"/>
  <c r="H47" i="33" s="1"/>
  <c r="I47" i="33" s="1"/>
  <c r="BJ24" i="26"/>
  <c r="CA24" i="26"/>
  <c r="BJ74" i="26"/>
  <c r="CA74" i="26" s="1"/>
  <c r="BJ73" i="26"/>
  <c r="BJ28" i="26"/>
  <c r="BJ30" i="26"/>
  <c r="CA30" i="26"/>
  <c r="H25" i="33" s="1"/>
  <c r="I25" i="33" s="1"/>
  <c r="BJ52" i="26"/>
  <c r="BJ56" i="26"/>
  <c r="CA56" i="26"/>
  <c r="BJ33" i="26"/>
  <c r="BJ34" i="26"/>
  <c r="BJ58" i="26"/>
  <c r="BJ18" i="26"/>
  <c r="CA18" i="26"/>
  <c r="H10" i="33" s="1"/>
  <c r="I10" i="33" s="1"/>
  <c r="BJ76" i="26"/>
  <c r="CA76" i="26"/>
  <c r="BJ65" i="26"/>
  <c r="CA65" i="26"/>
  <c r="H62" i="33" s="1"/>
  <c r="I62" i="33" s="1"/>
  <c r="BJ25" i="26"/>
  <c r="CA25" i="26"/>
  <c r="H12" i="33" s="1"/>
  <c r="I12" i="33" s="1"/>
  <c r="BJ32" i="26"/>
  <c r="CA32" i="26"/>
  <c r="CA45" i="26"/>
  <c r="CA22" i="26"/>
  <c r="CA31" i="26"/>
  <c r="BJ75" i="26"/>
  <c r="CA75" i="26" s="1"/>
  <c r="BJ42" i="26"/>
  <c r="CA42" i="26"/>
  <c r="BJ45" i="26"/>
  <c r="BJ22" i="26"/>
  <c r="BJ31" i="26"/>
  <c r="BJ50" i="26"/>
  <c r="CA50" i="26"/>
  <c r="H52" i="33" s="1"/>
  <c r="I52" i="33" s="1"/>
  <c r="BJ35" i="26"/>
  <c r="CA35" i="26" s="1"/>
  <c r="H63" i="33" s="1"/>
  <c r="I63" i="33" s="1"/>
  <c r="BJ40" i="26"/>
  <c r="BJ44" i="26"/>
  <c r="CA44" i="26"/>
  <c r="H41" i="33" s="1"/>
  <c r="I41" i="33" s="1"/>
  <c r="BJ20" i="26"/>
  <c r="BJ9" i="26"/>
  <c r="BJ13" i="26"/>
  <c r="CA13" i="26"/>
  <c r="H26" i="33" s="1"/>
  <c r="I26" i="33" s="1"/>
  <c r="BJ17" i="26"/>
  <c r="CA17" i="26"/>
  <c r="H19" i="33" s="1"/>
  <c r="I19" i="33" s="1"/>
  <c r="CA36" i="26"/>
  <c r="H71" i="33" s="1"/>
  <c r="I71" i="33" s="1"/>
  <c r="BJ26" i="26"/>
  <c r="CA26" i="26"/>
  <c r="CA41" i="26"/>
  <c r="CA9" i="26"/>
  <c r="BJ41" i="26"/>
  <c r="BJ19" i="26"/>
  <c r="CA19" i="26"/>
  <c r="H61" i="33" s="1"/>
  <c r="I61" i="33" s="1"/>
  <c r="BJ21" i="26"/>
  <c r="CA21" i="26"/>
  <c r="BJ16" i="26"/>
  <c r="CA16" i="26"/>
  <c r="H69" i="33" s="1"/>
  <c r="I69" i="33" s="1"/>
  <c r="BJ53" i="26"/>
  <c r="CA53" i="26" s="1"/>
  <c r="BJ36" i="26"/>
  <c r="BJ15" i="26"/>
  <c r="CA15" i="26"/>
  <c r="BJ39" i="26"/>
  <c r="CA39" i="26"/>
  <c r="BJ69" i="26"/>
  <c r="CA69" i="26"/>
  <c r="H42" i="33" s="1"/>
  <c r="I42" i="33" s="1"/>
  <c r="BJ63" i="26"/>
  <c r="CA63" i="26"/>
  <c r="BJ77" i="26"/>
  <c r="CA77" i="26"/>
  <c r="BJ71" i="26"/>
  <c r="BJ61" i="26"/>
  <c r="H40" i="33" l="1"/>
  <c r="I40" i="33" s="1"/>
  <c r="H22" i="33"/>
  <c r="I22" i="33" s="1"/>
  <c r="H23" i="33"/>
  <c r="I23" i="33" s="1"/>
  <c r="H34" i="33"/>
  <c r="I34" i="33" s="1"/>
  <c r="H49" i="33"/>
  <c r="I49" i="33" s="1"/>
  <c r="I4" i="33"/>
  <c r="H20" i="33"/>
  <c r="I20" i="33" s="1"/>
  <c r="H21" i="33"/>
  <c r="I21" i="33" s="1"/>
  <c r="H74" i="30"/>
  <c r="R74" i="30" s="1"/>
  <c r="S74" i="30"/>
  <c r="CA28" i="26"/>
  <c r="CA33" i="26"/>
  <c r="H9" i="33" s="1"/>
  <c r="I9" i="33" s="1"/>
  <c r="CA40" i="26"/>
  <c r="H53" i="33" s="1"/>
  <c r="I53" i="33" s="1"/>
  <c r="CA58" i="26"/>
  <c r="CA38" i="26"/>
  <c r="CA61" i="26"/>
  <c r="H5" i="33" s="1"/>
  <c r="I5" i="33" s="1"/>
  <c r="CA34" i="26"/>
  <c r="CA12" i="26"/>
  <c r="H51" i="33" s="1"/>
  <c r="I51" i="33" s="1"/>
  <c r="CA71" i="26"/>
  <c r="H15" i="33" s="1"/>
  <c r="I15" i="33" s="1"/>
  <c r="CA52" i="26"/>
  <c r="CA20" i="26"/>
  <c r="CA47" i="26"/>
  <c r="H18" i="33" s="1"/>
  <c r="I18" i="33" s="1"/>
  <c r="BJ43" i="26"/>
  <c r="CA43" i="26" l="1"/>
  <c r="CA5" i="26" l="1"/>
  <c r="H70" i="33"/>
  <c r="AW77" i="2"/>
  <c r="AU56" i="2"/>
  <c r="AV56" i="2"/>
  <c r="AW56" i="2"/>
  <c r="AX56" i="2"/>
  <c r="AY56" i="2"/>
  <c r="AZ56" i="2"/>
  <c r="BA56" i="2"/>
  <c r="BB56" i="2"/>
  <c r="BC56" i="2"/>
  <c r="BD56" i="2"/>
  <c r="BE56" i="2"/>
  <c r="BF56" i="2"/>
  <c r="AR15" i="10"/>
  <c r="E32" i="10"/>
  <c r="F32" i="10"/>
  <c r="G32" i="10"/>
  <c r="H32" i="10"/>
  <c r="I32" i="10"/>
  <c r="J32" i="10"/>
  <c r="K32" i="10"/>
  <c r="L32" i="10"/>
  <c r="M32" i="10"/>
  <c r="N32" i="10"/>
  <c r="O32" i="10"/>
  <c r="D32" i="10"/>
  <c r="P21" i="10"/>
  <c r="AV34" i="19"/>
  <c r="BA34" i="19"/>
  <c r="AT34" i="19"/>
  <c r="AY34" i="19"/>
  <c r="AT33" i="19"/>
  <c r="AY33" i="19" s="1"/>
  <c r="AV61" i="19"/>
  <c r="AU61" i="19"/>
  <c r="AT61" i="19"/>
  <c r="AV60" i="19"/>
  <c r="AU60" i="19"/>
  <c r="AZ60" i="19" s="1"/>
  <c r="BA60" i="19" s="1"/>
  <c r="AT60" i="19"/>
  <c r="AV59" i="19"/>
  <c r="AU59" i="19"/>
  <c r="AT59" i="19"/>
  <c r="AV58" i="19"/>
  <c r="AU58" i="19"/>
  <c r="AT58" i="19"/>
  <c r="AX58" i="19" s="1"/>
  <c r="AY58" i="19" s="1"/>
  <c r="AR57" i="19"/>
  <c r="AV57" i="19"/>
  <c r="AD57" i="19"/>
  <c r="AU57" i="19" s="1"/>
  <c r="AX57" i="19" s="1"/>
  <c r="AY57" i="19" s="1"/>
  <c r="P57" i="19"/>
  <c r="AT57" i="19"/>
  <c r="AV56" i="19"/>
  <c r="AU56" i="19"/>
  <c r="AT56" i="19"/>
  <c r="AV55" i="19"/>
  <c r="AU55" i="19"/>
  <c r="AT55" i="19"/>
  <c r="AR54" i="19"/>
  <c r="AV54" i="19"/>
  <c r="AD54" i="19"/>
  <c r="AU54" i="19"/>
  <c r="AX54" i="19" s="1"/>
  <c r="AY54" i="19" s="1"/>
  <c r="P54" i="19"/>
  <c r="AT54" i="19"/>
  <c r="AD53" i="19"/>
  <c r="AU53" i="19" s="1"/>
  <c r="P53" i="19"/>
  <c r="AT53" i="19" s="1"/>
  <c r="AX53" i="19" s="1"/>
  <c r="AY53" i="19" s="1"/>
  <c r="AC52" i="19"/>
  <c r="AC51" i="19"/>
  <c r="AB52" i="19"/>
  <c r="AB51" i="19"/>
  <c r="AE51" i="19"/>
  <c r="Q51" i="19"/>
  <c r="AV50" i="19"/>
  <c r="AZ50" i="19" s="1"/>
  <c r="BA50" i="19" s="1"/>
  <c r="AU50" i="19"/>
  <c r="AT50" i="19"/>
  <c r="AV49" i="19"/>
  <c r="AU49" i="19"/>
  <c r="AT49" i="19"/>
  <c r="AV48" i="19"/>
  <c r="AU48" i="19"/>
  <c r="AT48" i="19"/>
  <c r="AV47" i="19"/>
  <c r="AU47" i="19"/>
  <c r="AT47" i="19"/>
  <c r="AR46" i="19"/>
  <c r="AV46" i="19"/>
  <c r="AD46" i="19"/>
  <c r="AU46" i="19"/>
  <c r="P46" i="19"/>
  <c r="AT46" i="19"/>
  <c r="AV45" i="19"/>
  <c r="AZ45" i="19" s="1"/>
  <c r="BA45" i="19" s="1"/>
  <c r="AU45" i="19"/>
  <c r="AT45" i="19"/>
  <c r="AV44" i="19"/>
  <c r="AZ44" i="19" s="1"/>
  <c r="BA44" i="19" s="1"/>
  <c r="AU44" i="19"/>
  <c r="AT44" i="19"/>
  <c r="AR43" i="19"/>
  <c r="AV43" i="19" s="1"/>
  <c r="AZ43" i="19" s="1"/>
  <c r="BA43" i="19" s="1"/>
  <c r="AD43" i="19"/>
  <c r="AU43" i="19"/>
  <c r="P43" i="19"/>
  <c r="AT43" i="19"/>
  <c r="AX43" i="19" s="1"/>
  <c r="AC42" i="19"/>
  <c r="AC40" i="19" s="1"/>
  <c r="AB42" i="19"/>
  <c r="AB40" i="19"/>
  <c r="AD41" i="19"/>
  <c r="AU41" i="19"/>
  <c r="P41" i="19"/>
  <c r="AT41" i="19"/>
  <c r="AX41" i="19" s="1"/>
  <c r="AY41" i="19" s="1"/>
  <c r="AE40" i="19"/>
  <c r="Q40" i="19"/>
  <c r="AV39" i="19"/>
  <c r="AU39" i="19"/>
  <c r="AT39" i="19"/>
  <c r="C39" i="19"/>
  <c r="C28" i="19"/>
  <c r="AV38" i="19"/>
  <c r="AU38" i="19"/>
  <c r="AT38" i="19"/>
  <c r="C38" i="19"/>
  <c r="C27" i="19"/>
  <c r="AV37" i="19"/>
  <c r="AZ37" i="19" s="1"/>
  <c r="BA37" i="19" s="1"/>
  <c r="AU37" i="19"/>
  <c r="AT37" i="19"/>
  <c r="C37" i="19"/>
  <c r="C26" i="19"/>
  <c r="AT36" i="19"/>
  <c r="AC36" i="19"/>
  <c r="AB36" i="19"/>
  <c r="C36" i="19"/>
  <c r="C25" i="19"/>
  <c r="AV35" i="19"/>
  <c r="AT35" i="19"/>
  <c r="AD35" i="19"/>
  <c r="AU35" i="19" s="1"/>
  <c r="AX35" i="19" s="1"/>
  <c r="AY35" i="19" s="1"/>
  <c r="C35" i="19"/>
  <c r="AC34" i="19"/>
  <c r="AB34" i="19"/>
  <c r="C34" i="19"/>
  <c r="C23" i="19"/>
  <c r="AC33" i="19"/>
  <c r="AB33" i="19"/>
  <c r="C33" i="19"/>
  <c r="C22" i="19" s="1"/>
  <c r="AC32" i="19"/>
  <c r="AB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C21" i="19" s="1"/>
  <c r="AC31" i="19"/>
  <c r="AB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C20" i="19" s="1"/>
  <c r="AC30" i="19"/>
  <c r="AB30" i="19"/>
  <c r="C30" i="19"/>
  <c r="C19" i="19"/>
  <c r="AV28" i="19"/>
  <c r="AU28" i="19"/>
  <c r="AX28" i="19" s="1"/>
  <c r="AY28" i="19" s="1"/>
  <c r="AT28" i="19"/>
  <c r="AV27" i="19"/>
  <c r="AT27" i="19"/>
  <c r="AD27" i="19"/>
  <c r="AU27" i="19"/>
  <c r="Z26" i="19"/>
  <c r="Y26" i="19"/>
  <c r="X26" i="19"/>
  <c r="W26" i="19"/>
  <c r="V26" i="19"/>
  <c r="U26" i="19"/>
  <c r="T26" i="19"/>
  <c r="S26" i="19"/>
  <c r="R26" i="19"/>
  <c r="O26" i="19"/>
  <c r="O19" i="19"/>
  <c r="O30" i="19" s="1"/>
  <c r="N26" i="19"/>
  <c r="N19" i="19"/>
  <c r="N52" i="19" s="1"/>
  <c r="N51" i="19" s="1"/>
  <c r="M26" i="19"/>
  <c r="M19" i="19"/>
  <c r="M42" i="19"/>
  <c r="M40" i="19"/>
  <c r="L26" i="19"/>
  <c r="L19" i="19" s="1"/>
  <c r="L52" i="19" s="1"/>
  <c r="L51" i="19" s="1"/>
  <c r="K26" i="19"/>
  <c r="K19" i="19"/>
  <c r="K18" i="19"/>
  <c r="J26" i="19"/>
  <c r="J19" i="19" s="1"/>
  <c r="I26" i="19"/>
  <c r="I19" i="19"/>
  <c r="I42" i="19" s="1"/>
  <c r="I40" i="19" s="1"/>
  <c r="I52" i="19"/>
  <c r="I51" i="19"/>
  <c r="H26" i="19"/>
  <c r="H19" i="19"/>
  <c r="G26" i="19"/>
  <c r="G19" i="19" s="1"/>
  <c r="G30" i="19" s="1"/>
  <c r="F26" i="19"/>
  <c r="F19" i="19"/>
  <c r="F42" i="19" s="1"/>
  <c r="F40" i="19" s="1"/>
  <c r="E26" i="19"/>
  <c r="E19" i="19"/>
  <c r="E18" i="19" s="1"/>
  <c r="E52" i="19"/>
  <c r="E51" i="19" s="1"/>
  <c r="D26" i="19"/>
  <c r="D19" i="19"/>
  <c r="D30" i="19" s="1"/>
  <c r="D52" i="19"/>
  <c r="P25" i="19"/>
  <c r="AT25" i="19"/>
  <c r="AR24" i="19"/>
  <c r="AV24" i="19"/>
  <c r="P24" i="19"/>
  <c r="AT24" i="19" s="1"/>
  <c r="AR23" i="19"/>
  <c r="AV23" i="19"/>
  <c r="P23" i="19"/>
  <c r="AT23" i="19"/>
  <c r="P22" i="19"/>
  <c r="AT22" i="19"/>
  <c r="P21" i="19"/>
  <c r="P20" i="19"/>
  <c r="AT20" i="19" s="1"/>
  <c r="AE18" i="19"/>
  <c r="AC18" i="19"/>
  <c r="AB18" i="19"/>
  <c r="Q18" i="19"/>
  <c r="AV17" i="19"/>
  <c r="AU17" i="19"/>
  <c r="AX17" i="19" s="1"/>
  <c r="AY17" i="19" s="1"/>
  <c r="AT17" i="19"/>
  <c r="AV16" i="19"/>
  <c r="AU16" i="19"/>
  <c r="AT16" i="19"/>
  <c r="AV15" i="19"/>
  <c r="AU15" i="19"/>
  <c r="P15" i="19"/>
  <c r="AT15" i="19"/>
  <c r="AQ14" i="19"/>
  <c r="AP14" i="19"/>
  <c r="AO14" i="19"/>
  <c r="AN14" i="19"/>
  <c r="AM14" i="19"/>
  <c r="AL14" i="19"/>
  <c r="AK14" i="19"/>
  <c r="AJ14" i="19"/>
  <c r="AI14" i="19"/>
  <c r="AH14" i="19"/>
  <c r="AG14" i="19"/>
  <c r="AF14" i="19"/>
  <c r="AR14" i="19" s="1"/>
  <c r="AV14" i="19" s="1"/>
  <c r="P14" i="19"/>
  <c r="AT14" i="19"/>
  <c r="P13" i="19"/>
  <c r="AT13" i="19"/>
  <c r="P12" i="19"/>
  <c r="AT12" i="19" s="1"/>
  <c r="P11" i="19"/>
  <c r="AT11" i="19"/>
  <c r="P10" i="19"/>
  <c r="AT10" i="19"/>
  <c r="P9" i="19"/>
  <c r="P31" i="19" s="1"/>
  <c r="AT31" i="19" s="1"/>
  <c r="AT9" i="19"/>
  <c r="P8" i="19"/>
  <c r="P7" i="19" s="1"/>
  <c r="AT7" i="19" s="1"/>
  <c r="AT8" i="19"/>
  <c r="AE7" i="19"/>
  <c r="AC7" i="19"/>
  <c r="AB7" i="19"/>
  <c r="Q7" i="19"/>
  <c r="O7" i="19"/>
  <c r="N7" i="19"/>
  <c r="M7" i="19"/>
  <c r="L7" i="19"/>
  <c r="K7" i="19"/>
  <c r="J7" i="19"/>
  <c r="I7" i="19"/>
  <c r="H7" i="19"/>
  <c r="G7" i="19"/>
  <c r="F7" i="19"/>
  <c r="E7" i="19"/>
  <c r="D7" i="19"/>
  <c r="AV6" i="19"/>
  <c r="BE6" i="19" s="1"/>
  <c r="AU6" i="19"/>
  <c r="BD6" i="19" s="1"/>
  <c r="AT6" i="19"/>
  <c r="BC6" i="19"/>
  <c r="AX40" i="2"/>
  <c r="AY40" i="2"/>
  <c r="AZ40" i="2"/>
  <c r="AZ42" i="2"/>
  <c r="BA42" i="2"/>
  <c r="BB42" i="2"/>
  <c r="BE41" i="2"/>
  <c r="BF41" i="2"/>
  <c r="AX38" i="19"/>
  <c r="AY38" i="19"/>
  <c r="AD26" i="19"/>
  <c r="AU26" i="19" s="1"/>
  <c r="AX48" i="19"/>
  <c r="AY48" i="19" s="1"/>
  <c r="P26" i="19"/>
  <c r="AT26" i="19" s="1"/>
  <c r="K52" i="19"/>
  <c r="K51" i="19" s="1"/>
  <c r="AZ48" i="19"/>
  <c r="BA48" i="19"/>
  <c r="AX60" i="19"/>
  <c r="AY60" i="19"/>
  <c r="AX39" i="19"/>
  <c r="AY39" i="19"/>
  <c r="AZ39" i="19"/>
  <c r="BA39" i="19"/>
  <c r="AZ38" i="19"/>
  <c r="BA38" i="19"/>
  <c r="AX47" i="19"/>
  <c r="AY47" i="19"/>
  <c r="AX37" i="19"/>
  <c r="AY37" i="19"/>
  <c r="AX44" i="19"/>
  <c r="AY44" i="19" s="1"/>
  <c r="AZ56" i="19"/>
  <c r="BA56" i="19"/>
  <c r="AZ16" i="19"/>
  <c r="BA16" i="19" s="1"/>
  <c r="AX56" i="19"/>
  <c r="AY56" i="19"/>
  <c r="AX15" i="19"/>
  <c r="AY15" i="19"/>
  <c r="AZ15" i="19"/>
  <c r="BA15" i="19" s="1"/>
  <c r="P19" i="19"/>
  <c r="D18" i="19"/>
  <c r="D42" i="19"/>
  <c r="AX27" i="19"/>
  <c r="AY27" i="19"/>
  <c r="AX16" i="19"/>
  <c r="AY16" i="19"/>
  <c r="AY43" i="19"/>
  <c r="AZ47" i="19"/>
  <c r="BA47" i="19"/>
  <c r="K30" i="19"/>
  <c r="K42" i="19"/>
  <c r="K40" i="19" s="1"/>
  <c r="AZ55" i="19"/>
  <c r="BA55" i="19"/>
  <c r="AZ61" i="19"/>
  <c r="BA61" i="19"/>
  <c r="AZ58" i="19"/>
  <c r="BA58" i="19" s="1"/>
  <c r="AX61" i="19"/>
  <c r="AY61" i="19"/>
  <c r="AQ14" i="10"/>
  <c r="AP14" i="10"/>
  <c r="AO14" i="10"/>
  <c r="AN14" i="10"/>
  <c r="AM14" i="10"/>
  <c r="AL14" i="10"/>
  <c r="AK14" i="10"/>
  <c r="AJ14" i="10"/>
  <c r="AI14" i="10"/>
  <c r="AH14" i="10"/>
  <c r="AG14" i="10"/>
  <c r="AF14" i="10"/>
  <c r="AR14" i="10" s="1"/>
  <c r="AV14" i="10" s="1"/>
  <c r="AF25" i="19"/>
  <c r="AR25" i="19" s="1"/>
  <c r="AV25" i="19" s="1"/>
  <c r="AQ25" i="10"/>
  <c r="AQ25" i="19"/>
  <c r="AN25" i="10"/>
  <c r="AN25" i="19"/>
  <c r="AK25" i="10"/>
  <c r="AK25" i="19"/>
  <c r="AK36" i="19" s="1"/>
  <c r="AO25" i="10"/>
  <c r="AO36" i="10" s="1"/>
  <c r="AO25" i="19"/>
  <c r="AM25" i="10"/>
  <c r="AM25" i="19"/>
  <c r="AJ25" i="10"/>
  <c r="AJ25" i="19"/>
  <c r="AG25" i="10"/>
  <c r="AG25" i="19"/>
  <c r="AI25" i="10"/>
  <c r="AI25" i="19"/>
  <c r="AP25" i="10"/>
  <c r="AP25" i="19"/>
  <c r="AP36" i="19" s="1"/>
  <c r="AL25" i="10"/>
  <c r="AL25" i="19"/>
  <c r="AL36" i="19" s="1"/>
  <c r="AH25" i="10"/>
  <c r="AH25" i="19"/>
  <c r="AF25" i="10"/>
  <c r="AC42" i="10"/>
  <c r="AB42" i="10"/>
  <c r="AB18" i="10"/>
  <c r="AC52" i="10"/>
  <c r="AB52" i="10"/>
  <c r="Q48" i="17"/>
  <c r="E49" i="17"/>
  <c r="F39" i="17"/>
  <c r="N39" i="17"/>
  <c r="P39" i="17"/>
  <c r="J24" i="17"/>
  <c r="G24" i="17"/>
  <c r="F24" i="17"/>
  <c r="E24" i="17"/>
  <c r="Q23" i="17"/>
  <c r="Q22" i="17"/>
  <c r="O24" i="17"/>
  <c r="O49" i="17"/>
  <c r="N24" i="17"/>
  <c r="N49" i="17"/>
  <c r="M49" i="17"/>
  <c r="K24" i="17"/>
  <c r="I24" i="17"/>
  <c r="H24" i="17"/>
  <c r="O14" i="17"/>
  <c r="N14" i="17"/>
  <c r="M14" i="17"/>
  <c r="L14" i="17"/>
  <c r="J14" i="17"/>
  <c r="I14" i="17"/>
  <c r="H14" i="17"/>
  <c r="G14" i="17"/>
  <c r="F14" i="17"/>
  <c r="E14" i="17"/>
  <c r="Q13" i="17"/>
  <c r="Q9" i="17"/>
  <c r="Q8" i="17"/>
  <c r="K14" i="17"/>
  <c r="L24" i="17"/>
  <c r="P14" i="17"/>
  <c r="C38" i="10"/>
  <c r="C39" i="10"/>
  <c r="A151" i="12"/>
  <c r="AC36" i="10"/>
  <c r="AB36" i="10"/>
  <c r="A2190" i="12"/>
  <c r="A2189" i="12"/>
  <c r="A2188" i="12"/>
  <c r="A2187" i="12"/>
  <c r="A2186" i="12"/>
  <c r="A2185" i="12"/>
  <c r="A2184" i="12"/>
  <c r="A2183" i="12"/>
  <c r="AB34" i="10"/>
  <c r="AC34" i="10"/>
  <c r="A2175" i="12"/>
  <c r="A2176" i="12"/>
  <c r="A2177" i="12"/>
  <c r="A2178" i="12"/>
  <c r="A2179" i="12"/>
  <c r="A2180" i="12"/>
  <c r="A2181" i="12"/>
  <c r="A2182" i="12"/>
  <c r="O26" i="10"/>
  <c r="O19" i="10" s="1"/>
  <c r="N26" i="10"/>
  <c r="N19" i="10" s="1"/>
  <c r="N52" i="10" s="1"/>
  <c r="N51" i="10" s="1"/>
  <c r="M26" i="10"/>
  <c r="M19" i="10" s="1"/>
  <c r="L26" i="10"/>
  <c r="L19" i="10"/>
  <c r="L52" i="10" s="1"/>
  <c r="L51" i="10" s="1"/>
  <c r="K26" i="10"/>
  <c r="K19" i="10"/>
  <c r="K18" i="10" s="1"/>
  <c r="J26" i="10"/>
  <c r="J19" i="10"/>
  <c r="I26" i="10"/>
  <c r="I19" i="10"/>
  <c r="H26" i="10"/>
  <c r="H19" i="10" s="1"/>
  <c r="H52" i="10" s="1"/>
  <c r="H51" i="10" s="1"/>
  <c r="G26" i="10"/>
  <c r="G19" i="10" s="1"/>
  <c r="F26" i="10"/>
  <c r="F19" i="10"/>
  <c r="F42" i="10" s="1"/>
  <c r="F40" i="10" s="1"/>
  <c r="E26" i="10"/>
  <c r="E19" i="10" s="1"/>
  <c r="E30" i="10" s="1"/>
  <c r="D26" i="10"/>
  <c r="D19" i="10" s="1"/>
  <c r="P14" i="10"/>
  <c r="P15" i="10"/>
  <c r="L42" i="10"/>
  <c r="L40" i="10" s="1"/>
  <c r="AR23" i="10"/>
  <c r="A2174" i="12"/>
  <c r="A2173" i="12"/>
  <c r="A2172" i="12"/>
  <c r="A2171" i="12"/>
  <c r="A2170" i="12"/>
  <c r="A2169" i="12"/>
  <c r="A2168" i="12"/>
  <c r="A2167" i="12"/>
  <c r="A2166" i="12"/>
  <c r="A2165" i="12"/>
  <c r="A2164" i="12"/>
  <c r="A2163" i="12"/>
  <c r="A2162" i="12"/>
  <c r="A2161" i="12"/>
  <c r="A2160" i="12"/>
  <c r="A2159" i="12"/>
  <c r="A2158" i="12"/>
  <c r="A2157" i="12"/>
  <c r="A2156" i="12"/>
  <c r="A2155" i="12"/>
  <c r="A2154" i="12"/>
  <c r="A2153" i="12"/>
  <c r="A2152" i="12"/>
  <c r="A2151" i="12"/>
  <c r="A2150" i="12"/>
  <c r="A2149" i="12"/>
  <c r="A2148" i="12"/>
  <c r="A2147" i="12"/>
  <c r="A2146" i="12"/>
  <c r="A2145" i="12"/>
  <c r="A2144" i="12"/>
  <c r="A2143" i="12"/>
  <c r="A2142" i="12"/>
  <c r="A2141" i="12"/>
  <c r="A2140" i="12"/>
  <c r="A2139" i="12"/>
  <c r="A2138" i="12"/>
  <c r="A2137" i="12"/>
  <c r="A2136" i="12"/>
  <c r="A2135" i="12"/>
  <c r="A2134" i="12"/>
  <c r="A2133" i="12"/>
  <c r="A2132" i="12"/>
  <c r="A2131" i="12"/>
  <c r="A2130" i="12"/>
  <c r="A2129" i="12"/>
  <c r="A2128" i="12"/>
  <c r="A2127" i="12"/>
  <c r="A2126" i="12"/>
  <c r="A2125" i="12"/>
  <c r="A2124" i="12"/>
  <c r="A2123" i="12"/>
  <c r="A2122" i="12"/>
  <c r="A2121" i="12"/>
  <c r="A2120" i="12"/>
  <c r="A2119" i="12"/>
  <c r="A2118" i="12"/>
  <c r="A2117" i="12"/>
  <c r="A2116" i="12"/>
  <c r="A2115" i="12"/>
  <c r="A2114" i="12"/>
  <c r="A2113" i="12"/>
  <c r="A2112" i="12"/>
  <c r="A2111" i="12"/>
  <c r="A2110" i="12"/>
  <c r="A2109" i="12"/>
  <c r="A2108" i="12"/>
  <c r="A2107" i="12"/>
  <c r="A2106" i="12"/>
  <c r="A2105" i="12"/>
  <c r="A2104" i="12"/>
  <c r="A2103" i="12"/>
  <c r="A2102" i="12"/>
  <c r="A2101" i="12"/>
  <c r="A2100" i="12"/>
  <c r="A2099" i="12"/>
  <c r="A2098" i="12"/>
  <c r="A2097" i="12"/>
  <c r="A2096" i="12"/>
  <c r="A2095" i="12"/>
  <c r="A2094" i="12"/>
  <c r="A2093" i="12"/>
  <c r="A2092" i="12"/>
  <c r="A2091" i="12"/>
  <c r="A2090" i="12"/>
  <c r="A2089" i="12"/>
  <c r="A2088" i="12"/>
  <c r="A2087" i="12"/>
  <c r="A2086" i="12"/>
  <c r="A2085" i="12"/>
  <c r="A2084" i="12"/>
  <c r="A2083" i="12"/>
  <c r="A2082" i="12"/>
  <c r="A2081" i="12"/>
  <c r="A2080" i="12"/>
  <c r="A2079" i="12"/>
  <c r="A2078" i="12"/>
  <c r="A2077" i="12"/>
  <c r="A2076" i="12"/>
  <c r="A2075" i="12"/>
  <c r="A2074" i="12"/>
  <c r="A2073" i="12"/>
  <c r="A2072" i="12"/>
  <c r="A2071" i="12"/>
  <c r="A2070" i="12"/>
  <c r="A2069" i="12"/>
  <c r="A2068" i="12"/>
  <c r="A2067" i="12"/>
  <c r="A2066" i="12"/>
  <c r="A2065" i="12"/>
  <c r="A2064" i="12"/>
  <c r="A2063" i="12"/>
  <c r="A2062" i="12"/>
  <c r="A2061" i="12"/>
  <c r="A2060" i="12"/>
  <c r="A2059" i="12"/>
  <c r="A2058" i="12"/>
  <c r="A2057" i="12"/>
  <c r="A2056" i="12"/>
  <c r="A2055" i="12"/>
  <c r="A2054" i="12"/>
  <c r="A2053" i="12"/>
  <c r="A2052" i="12"/>
  <c r="A2051" i="12"/>
  <c r="A2050" i="12"/>
  <c r="A2049" i="12"/>
  <c r="A2048" i="12"/>
  <c r="A2047" i="12"/>
  <c r="A2046" i="12"/>
  <c r="A2045" i="12"/>
  <c r="A2044" i="12"/>
  <c r="A2043" i="12"/>
  <c r="A2042" i="12"/>
  <c r="A2041" i="12"/>
  <c r="A2040" i="12"/>
  <c r="A2039" i="12"/>
  <c r="A2038" i="12"/>
  <c r="A2037" i="12"/>
  <c r="A2036" i="12"/>
  <c r="A2035" i="12"/>
  <c r="A2034" i="12"/>
  <c r="A2033" i="12"/>
  <c r="A2032" i="12"/>
  <c r="A2031" i="12"/>
  <c r="A2030" i="12"/>
  <c r="A2029" i="12"/>
  <c r="A2028" i="12"/>
  <c r="A2027" i="12"/>
  <c r="A2026" i="12"/>
  <c r="A2025" i="12"/>
  <c r="A2024" i="12"/>
  <c r="A2023" i="12"/>
  <c r="A2022" i="12"/>
  <c r="A2021" i="12"/>
  <c r="A2020" i="12"/>
  <c r="A2019" i="12"/>
  <c r="A2018" i="12"/>
  <c r="A2017" i="12"/>
  <c r="A2016" i="12"/>
  <c r="A2015" i="12"/>
  <c r="A2014" i="12"/>
  <c r="A2013" i="12"/>
  <c r="A2012" i="12"/>
  <c r="A2011" i="12"/>
  <c r="A2010" i="12"/>
  <c r="A2009" i="12"/>
  <c r="A2008" i="12"/>
  <c r="A2007" i="12"/>
  <c r="A2006" i="12"/>
  <c r="A2005" i="12"/>
  <c r="A2004" i="12"/>
  <c r="A2003" i="12"/>
  <c r="A2002" i="12"/>
  <c r="A2001" i="12"/>
  <c r="A2000" i="12"/>
  <c r="A1999" i="12"/>
  <c r="A1998" i="12"/>
  <c r="A1997" i="12"/>
  <c r="A1996" i="12"/>
  <c r="A1995" i="12"/>
  <c r="A1994" i="12"/>
  <c r="A1993" i="12"/>
  <c r="A1992" i="12"/>
  <c r="A1991" i="12"/>
  <c r="A1990" i="12"/>
  <c r="A1989" i="12"/>
  <c r="A1988" i="12"/>
  <c r="A1987" i="12"/>
  <c r="A1986" i="12"/>
  <c r="A1985" i="12"/>
  <c r="A1984" i="12"/>
  <c r="A1983" i="12"/>
  <c r="A1982" i="12"/>
  <c r="A1981" i="12"/>
  <c r="A1980" i="12"/>
  <c r="A1979" i="12"/>
  <c r="A1978" i="12"/>
  <c r="A1977" i="12"/>
  <c r="A1976" i="12"/>
  <c r="A1975" i="12"/>
  <c r="A1974" i="12"/>
  <c r="A1973" i="12"/>
  <c r="A1972" i="12"/>
  <c r="A1971" i="12"/>
  <c r="A1970" i="12"/>
  <c r="A1969" i="12"/>
  <c r="A1968" i="12"/>
  <c r="A1967" i="12"/>
  <c r="A1966" i="12"/>
  <c r="A1965" i="12"/>
  <c r="A1964" i="12"/>
  <c r="A1963" i="12"/>
  <c r="A1962" i="12"/>
  <c r="A1961" i="12"/>
  <c r="A1960" i="12"/>
  <c r="A1959" i="12"/>
  <c r="A1958" i="12"/>
  <c r="A1957" i="12"/>
  <c r="A1956" i="12"/>
  <c r="A1955" i="12"/>
  <c r="A1954" i="12"/>
  <c r="A1953" i="12"/>
  <c r="A1952" i="12"/>
  <c r="A1951" i="12"/>
  <c r="A1950" i="12"/>
  <c r="A1949" i="12"/>
  <c r="A1948" i="12"/>
  <c r="A1947" i="12"/>
  <c r="A1946" i="12"/>
  <c r="A1945" i="12"/>
  <c r="A1944" i="12"/>
  <c r="A1943" i="12"/>
  <c r="A1942" i="12"/>
  <c r="A1941" i="12"/>
  <c r="A1940" i="12"/>
  <c r="A1939" i="12"/>
  <c r="A1938" i="12"/>
  <c r="A1937" i="12"/>
  <c r="A1936" i="12"/>
  <c r="A1935" i="12"/>
  <c r="A1934" i="12"/>
  <c r="A1933" i="12"/>
  <c r="A1932" i="12"/>
  <c r="A1931" i="12"/>
  <c r="A1930" i="12"/>
  <c r="A1929" i="12"/>
  <c r="A1928" i="12"/>
  <c r="A1927" i="12"/>
  <c r="A1926" i="12"/>
  <c r="A1925" i="12"/>
  <c r="A1924" i="12"/>
  <c r="A1923" i="12"/>
  <c r="A1922" i="12"/>
  <c r="A1921" i="12"/>
  <c r="A1920" i="12"/>
  <c r="A1919" i="12"/>
  <c r="A1918" i="12"/>
  <c r="A1917" i="12"/>
  <c r="A1916" i="12"/>
  <c r="A1915" i="12"/>
  <c r="A1914" i="12"/>
  <c r="A1913" i="12"/>
  <c r="A1912" i="12"/>
  <c r="A1911" i="12"/>
  <c r="A1910" i="12"/>
  <c r="A1909" i="12"/>
  <c r="A1908" i="12"/>
  <c r="A1907" i="12"/>
  <c r="A1906" i="12"/>
  <c r="A1905" i="12"/>
  <c r="A1904" i="12"/>
  <c r="A1903" i="12"/>
  <c r="A1902" i="12"/>
  <c r="A1901" i="12"/>
  <c r="A1900" i="12"/>
  <c r="A1899" i="12"/>
  <c r="A1898" i="12"/>
  <c r="A1897" i="12"/>
  <c r="A1896" i="12"/>
  <c r="A1895" i="12"/>
  <c r="A1894" i="12"/>
  <c r="A1893" i="12"/>
  <c r="A1892" i="12"/>
  <c r="A1891" i="12"/>
  <c r="A1890" i="12"/>
  <c r="A1889" i="12"/>
  <c r="A1888" i="12"/>
  <c r="A1887" i="12"/>
  <c r="A1886" i="12"/>
  <c r="A1885" i="12"/>
  <c r="A1884" i="12"/>
  <c r="A1883" i="12"/>
  <c r="A1882" i="12"/>
  <c r="A1881" i="12"/>
  <c r="A1880" i="12"/>
  <c r="A1879" i="12"/>
  <c r="A1878" i="12"/>
  <c r="A1877" i="12"/>
  <c r="A1876" i="12"/>
  <c r="A1875" i="12"/>
  <c r="A1874" i="12"/>
  <c r="A1873" i="12"/>
  <c r="A1872" i="12"/>
  <c r="A1871" i="12"/>
  <c r="A1870" i="12"/>
  <c r="A1869" i="12"/>
  <c r="A1868" i="12"/>
  <c r="A1867" i="12"/>
  <c r="A1866" i="12"/>
  <c r="A1865" i="12"/>
  <c r="A1864" i="12"/>
  <c r="A1863" i="12"/>
  <c r="A1862" i="12"/>
  <c r="A1861" i="12"/>
  <c r="A1860" i="12"/>
  <c r="A1859" i="12"/>
  <c r="A1858" i="12"/>
  <c r="A1857" i="12"/>
  <c r="A1856" i="12"/>
  <c r="A1855" i="12"/>
  <c r="A1854" i="12"/>
  <c r="A1853" i="12"/>
  <c r="A1852" i="12"/>
  <c r="A1851" i="12"/>
  <c r="A1850" i="12"/>
  <c r="A1849" i="12"/>
  <c r="A1848" i="12"/>
  <c r="A1847" i="12"/>
  <c r="A1846" i="12"/>
  <c r="A1845" i="12"/>
  <c r="A1844" i="12"/>
  <c r="A1843" i="12"/>
  <c r="A1842" i="12"/>
  <c r="A1841" i="12"/>
  <c r="A1840" i="12"/>
  <c r="A1839" i="12"/>
  <c r="A1838" i="12"/>
  <c r="A1837" i="12"/>
  <c r="A1836" i="12"/>
  <c r="A1835" i="12"/>
  <c r="A1834" i="12"/>
  <c r="A1833" i="12"/>
  <c r="A1832" i="12"/>
  <c r="A1831" i="12"/>
  <c r="A1830" i="12"/>
  <c r="A1829" i="12"/>
  <c r="A1828" i="12"/>
  <c r="A1827" i="12"/>
  <c r="A1826" i="12"/>
  <c r="A1825" i="12"/>
  <c r="A1824" i="12"/>
  <c r="A1823" i="12"/>
  <c r="A1822" i="12"/>
  <c r="A1821" i="12"/>
  <c r="A1820" i="12"/>
  <c r="A1819" i="12"/>
  <c r="A1818" i="12"/>
  <c r="A1817" i="12"/>
  <c r="A1816" i="12"/>
  <c r="A1815" i="12"/>
  <c r="A1814" i="12"/>
  <c r="A1813" i="12"/>
  <c r="A1812" i="12"/>
  <c r="A1811" i="12"/>
  <c r="A1810" i="12"/>
  <c r="A1809" i="12"/>
  <c r="A1808" i="12"/>
  <c r="A1807" i="12"/>
  <c r="A1806" i="12"/>
  <c r="A1805" i="12"/>
  <c r="A1804" i="12"/>
  <c r="A1803" i="12"/>
  <c r="A1802" i="12"/>
  <c r="A1801" i="12"/>
  <c r="A1800" i="12"/>
  <c r="A1799" i="12"/>
  <c r="A1798" i="12"/>
  <c r="A1797" i="12"/>
  <c r="A1796" i="12"/>
  <c r="A1795" i="12"/>
  <c r="A1794" i="12"/>
  <c r="A1793" i="12"/>
  <c r="A1792" i="12"/>
  <c r="A1791" i="12"/>
  <c r="A1790" i="12"/>
  <c r="A1789" i="12"/>
  <c r="A1788" i="12"/>
  <c r="A1787" i="12"/>
  <c r="A1786" i="12"/>
  <c r="A1785" i="12"/>
  <c r="A1784" i="12"/>
  <c r="A1783" i="12"/>
  <c r="A1782" i="12"/>
  <c r="A1781" i="12"/>
  <c r="A1780" i="12"/>
  <c r="A1779" i="12"/>
  <c r="A1778" i="12"/>
  <c r="A1777" i="12"/>
  <c r="A1776" i="12"/>
  <c r="A1775" i="12"/>
  <c r="A1774" i="12"/>
  <c r="A1773" i="12"/>
  <c r="A1772" i="12"/>
  <c r="A1771" i="12"/>
  <c r="A1770" i="12"/>
  <c r="A1769" i="12"/>
  <c r="A1768" i="12"/>
  <c r="A1767" i="12"/>
  <c r="A1766" i="12"/>
  <c r="A1765" i="12"/>
  <c r="A1764" i="12"/>
  <c r="A1763" i="12"/>
  <c r="A1762" i="12"/>
  <c r="A1761" i="12"/>
  <c r="A1760" i="12"/>
  <c r="A1759" i="12"/>
  <c r="A1758" i="12"/>
  <c r="A1757" i="12"/>
  <c r="A1756" i="12"/>
  <c r="A1755" i="12"/>
  <c r="A1754" i="12"/>
  <c r="A1753" i="12"/>
  <c r="A1752" i="12"/>
  <c r="A1751" i="12"/>
  <c r="A1750" i="12"/>
  <c r="A1749" i="12"/>
  <c r="A1748" i="12"/>
  <c r="A1747" i="12"/>
  <c r="A1746" i="12"/>
  <c r="A1745" i="12"/>
  <c r="A1744" i="12"/>
  <c r="A1743" i="12"/>
  <c r="A1742" i="12"/>
  <c r="A1741" i="12"/>
  <c r="A1740" i="12"/>
  <c r="A1739" i="12"/>
  <c r="A1738" i="12"/>
  <c r="A1737" i="12"/>
  <c r="A1736" i="12"/>
  <c r="A1735" i="12"/>
  <c r="A1734" i="12"/>
  <c r="A1733" i="12"/>
  <c r="A1732" i="12"/>
  <c r="A1731" i="12"/>
  <c r="A1730" i="12"/>
  <c r="A1729" i="12"/>
  <c r="A1728" i="12"/>
  <c r="A1727" i="12"/>
  <c r="A1726" i="12"/>
  <c r="A1725" i="12"/>
  <c r="A1724" i="12"/>
  <c r="A1723" i="12"/>
  <c r="A1722" i="12"/>
  <c r="A1721" i="12"/>
  <c r="A1720" i="12"/>
  <c r="A1719" i="12"/>
  <c r="A1718" i="12"/>
  <c r="A1717" i="12"/>
  <c r="A1716" i="12"/>
  <c r="A1715" i="12"/>
  <c r="A1714" i="12"/>
  <c r="A1713" i="12"/>
  <c r="A1712" i="12"/>
  <c r="A1711" i="12"/>
  <c r="A1710" i="12"/>
  <c r="A1709" i="12"/>
  <c r="A1708" i="12"/>
  <c r="A1707" i="12"/>
  <c r="A1706" i="12"/>
  <c r="A1705" i="12"/>
  <c r="A1704" i="12"/>
  <c r="A1703" i="12"/>
  <c r="A1702" i="12"/>
  <c r="A1701" i="12"/>
  <c r="A1700" i="12"/>
  <c r="A1699" i="12"/>
  <c r="A1698" i="12"/>
  <c r="A1697" i="12"/>
  <c r="A1696" i="12"/>
  <c r="A1695" i="12"/>
  <c r="A1694" i="12"/>
  <c r="A1693" i="12"/>
  <c r="A1692" i="12"/>
  <c r="A1691" i="12"/>
  <c r="A1690" i="12"/>
  <c r="A1689" i="12"/>
  <c r="A1688" i="12"/>
  <c r="A1687" i="12"/>
  <c r="A1686" i="12"/>
  <c r="A1685" i="12"/>
  <c r="A1684" i="12"/>
  <c r="A1683" i="12"/>
  <c r="A1682" i="12"/>
  <c r="A1681" i="12"/>
  <c r="A1680" i="12"/>
  <c r="A1679" i="12"/>
  <c r="A1678" i="12"/>
  <c r="A1677" i="12"/>
  <c r="A1676" i="12"/>
  <c r="A1675" i="12"/>
  <c r="A1674" i="12"/>
  <c r="A1673" i="12"/>
  <c r="A1672" i="12"/>
  <c r="A1671" i="12"/>
  <c r="A1670" i="12"/>
  <c r="A1669" i="12"/>
  <c r="A1668" i="12"/>
  <c r="A1667" i="12"/>
  <c r="A1666" i="12"/>
  <c r="A1665" i="12"/>
  <c r="A1664" i="12"/>
  <c r="A1663" i="12"/>
  <c r="A1662" i="12"/>
  <c r="A1661" i="12"/>
  <c r="A1660" i="12"/>
  <c r="A1659" i="12"/>
  <c r="A1658" i="12"/>
  <c r="A1657" i="12"/>
  <c r="A1656" i="12"/>
  <c r="A1655" i="12"/>
  <c r="A1654" i="12"/>
  <c r="A1653" i="12"/>
  <c r="A1652" i="12"/>
  <c r="A1651" i="12"/>
  <c r="A1650" i="12"/>
  <c r="A1649" i="12"/>
  <c r="A1648" i="12"/>
  <c r="A1647" i="12"/>
  <c r="A1646" i="12"/>
  <c r="A1645" i="12"/>
  <c r="A1644" i="12"/>
  <c r="A1643" i="12"/>
  <c r="A1642" i="12"/>
  <c r="A1641" i="12"/>
  <c r="A1640" i="12"/>
  <c r="A1639" i="12"/>
  <c r="A1638" i="12"/>
  <c r="A1637" i="12"/>
  <c r="A1636" i="12"/>
  <c r="A1635" i="12"/>
  <c r="A1634" i="12"/>
  <c r="A1633" i="12"/>
  <c r="A1632" i="12"/>
  <c r="A1631" i="12"/>
  <c r="A1630" i="12"/>
  <c r="A1629" i="12"/>
  <c r="A1628" i="12"/>
  <c r="A1627" i="12"/>
  <c r="A1626" i="12"/>
  <c r="A1625" i="12"/>
  <c r="A1624" i="12"/>
  <c r="A1623" i="12"/>
  <c r="A1622" i="12"/>
  <c r="A1621" i="12"/>
  <c r="A1620" i="12"/>
  <c r="A1619" i="12"/>
  <c r="A1618" i="12"/>
  <c r="A1617" i="12"/>
  <c r="A1616" i="12"/>
  <c r="A1615" i="12"/>
  <c r="A1614" i="12"/>
  <c r="A1613" i="12"/>
  <c r="A1612" i="12"/>
  <c r="A1611" i="12"/>
  <c r="A1610" i="12"/>
  <c r="A1609" i="12"/>
  <c r="A1608" i="12"/>
  <c r="A1607" i="12"/>
  <c r="A1606" i="12"/>
  <c r="A1605" i="12"/>
  <c r="A1604" i="12"/>
  <c r="A1603" i="12"/>
  <c r="A1602" i="12"/>
  <c r="A1601" i="12"/>
  <c r="A1600" i="12"/>
  <c r="A1599" i="12"/>
  <c r="A1598" i="12"/>
  <c r="A1597" i="12"/>
  <c r="A1596" i="12"/>
  <c r="A1595" i="12"/>
  <c r="A1594" i="12"/>
  <c r="A1593" i="12"/>
  <c r="A1592" i="12"/>
  <c r="A1591" i="12"/>
  <c r="A1590" i="12"/>
  <c r="A1589" i="12"/>
  <c r="A1588" i="12"/>
  <c r="A1587" i="12"/>
  <c r="A1586" i="12"/>
  <c r="A1585" i="12"/>
  <c r="A1584" i="12"/>
  <c r="A1583" i="12"/>
  <c r="A1582" i="12"/>
  <c r="A1581" i="12"/>
  <c r="A1580" i="12"/>
  <c r="A1579" i="12"/>
  <c r="A1578" i="12"/>
  <c r="A1577" i="12"/>
  <c r="A1576" i="12"/>
  <c r="A1575" i="12"/>
  <c r="A1574" i="12"/>
  <c r="A1573" i="12"/>
  <c r="A1572" i="12"/>
  <c r="A1571" i="12"/>
  <c r="A1570" i="12"/>
  <c r="A1569" i="12"/>
  <c r="A1568" i="12"/>
  <c r="A1567" i="12"/>
  <c r="A1566" i="12"/>
  <c r="A1565" i="12"/>
  <c r="A1564" i="12"/>
  <c r="A1563" i="12"/>
  <c r="A1562" i="12"/>
  <c r="A1561" i="12"/>
  <c r="A1560" i="12"/>
  <c r="A1559" i="12"/>
  <c r="A1558" i="12"/>
  <c r="A1557" i="12"/>
  <c r="A1556" i="12"/>
  <c r="A1555" i="12"/>
  <c r="A1554" i="12"/>
  <c r="A1553" i="12"/>
  <c r="A1552" i="12"/>
  <c r="U24" i="19" s="1"/>
  <c r="A1551" i="12"/>
  <c r="A1550" i="12"/>
  <c r="A1549" i="12"/>
  <c r="A1548" i="12"/>
  <c r="A1547" i="12"/>
  <c r="A1546" i="12"/>
  <c r="A1545" i="12"/>
  <c r="A1544" i="12"/>
  <c r="A1543" i="12"/>
  <c r="A1542" i="12"/>
  <c r="A1541" i="12"/>
  <c r="A1540" i="12"/>
  <c r="A1539" i="12"/>
  <c r="A1538" i="12"/>
  <c r="A1537" i="12"/>
  <c r="A1536" i="12"/>
  <c r="A1535" i="12"/>
  <c r="A1534" i="12"/>
  <c r="A1533" i="12"/>
  <c r="A1532" i="12"/>
  <c r="A1531" i="12"/>
  <c r="A1530" i="12"/>
  <c r="A1529" i="12"/>
  <c r="A1528" i="12"/>
  <c r="A1527" i="12"/>
  <c r="A1526" i="12"/>
  <c r="A1525" i="12"/>
  <c r="A1524" i="12"/>
  <c r="A1523" i="12"/>
  <c r="A1522" i="12"/>
  <c r="A1521" i="12"/>
  <c r="A1520" i="12"/>
  <c r="A1519" i="12"/>
  <c r="A1518" i="12"/>
  <c r="A1517" i="12"/>
  <c r="A1516" i="12"/>
  <c r="A1515" i="12"/>
  <c r="A1514" i="12"/>
  <c r="A1513" i="12"/>
  <c r="A1512" i="12"/>
  <c r="A1511" i="12"/>
  <c r="A1510" i="12"/>
  <c r="A1509" i="12"/>
  <c r="A1508" i="12"/>
  <c r="A1507" i="12"/>
  <c r="A1506" i="12"/>
  <c r="A1505" i="12"/>
  <c r="A1504" i="12"/>
  <c r="A1503" i="12"/>
  <c r="A1502" i="12"/>
  <c r="A1501" i="12"/>
  <c r="A1500" i="12"/>
  <c r="A1499" i="12"/>
  <c r="A1498" i="12"/>
  <c r="A1497" i="12"/>
  <c r="A1496" i="12"/>
  <c r="A1495" i="12"/>
  <c r="A1494" i="12"/>
  <c r="A1493" i="12"/>
  <c r="A1492" i="12"/>
  <c r="A1491" i="12"/>
  <c r="A1490" i="12"/>
  <c r="A1489" i="12"/>
  <c r="A1488" i="12"/>
  <c r="A1487" i="12"/>
  <c r="A1486" i="12"/>
  <c r="A1485" i="12"/>
  <c r="A1484" i="12"/>
  <c r="A1483" i="12"/>
  <c r="A1482" i="12"/>
  <c r="A1481" i="12"/>
  <c r="A1480" i="12"/>
  <c r="A1479" i="12"/>
  <c r="A1478" i="12"/>
  <c r="A1477" i="12"/>
  <c r="A1476" i="12"/>
  <c r="A1475" i="12"/>
  <c r="A1474" i="12"/>
  <c r="A1473" i="12"/>
  <c r="A1472" i="12"/>
  <c r="A1471" i="12"/>
  <c r="A1470" i="12"/>
  <c r="A1469" i="12"/>
  <c r="A1468" i="12"/>
  <c r="A1467" i="12"/>
  <c r="A1466" i="12"/>
  <c r="A1465" i="12"/>
  <c r="A1464" i="12"/>
  <c r="A1463" i="12"/>
  <c r="A1462" i="12"/>
  <c r="A1461" i="12"/>
  <c r="A1460" i="12"/>
  <c r="A1459" i="12"/>
  <c r="A1458" i="12"/>
  <c r="A1457" i="12"/>
  <c r="A1456" i="12"/>
  <c r="A1455" i="12"/>
  <c r="A1454" i="12"/>
  <c r="A1453" i="12"/>
  <c r="A1452" i="12"/>
  <c r="A1451" i="12"/>
  <c r="A1450" i="12"/>
  <c r="A1449" i="12"/>
  <c r="A1448" i="12"/>
  <c r="A1447" i="12"/>
  <c r="A1446" i="12"/>
  <c r="A1445" i="12"/>
  <c r="A1444" i="12"/>
  <c r="A1443" i="12"/>
  <c r="A1442" i="12"/>
  <c r="A1441" i="12"/>
  <c r="A1440" i="12"/>
  <c r="A1439" i="12"/>
  <c r="A1438" i="12"/>
  <c r="A1437" i="12"/>
  <c r="A1436" i="12"/>
  <c r="A1435" i="12"/>
  <c r="A1434" i="12"/>
  <c r="A1433" i="12"/>
  <c r="A1432" i="12"/>
  <c r="A1431" i="12"/>
  <c r="A1430" i="12"/>
  <c r="A1429" i="12"/>
  <c r="A1428" i="12"/>
  <c r="A1427" i="12"/>
  <c r="A1426" i="12"/>
  <c r="A1425" i="12"/>
  <c r="A1424" i="12"/>
  <c r="A1423" i="12"/>
  <c r="A1422" i="12"/>
  <c r="A1421" i="12"/>
  <c r="A1420" i="12"/>
  <c r="A1419" i="12"/>
  <c r="A1418" i="12"/>
  <c r="A1417" i="12"/>
  <c r="A1416" i="12"/>
  <c r="A1415" i="12"/>
  <c r="A1414" i="12"/>
  <c r="A1413" i="12"/>
  <c r="A1412" i="12"/>
  <c r="A1411" i="12"/>
  <c r="A1410" i="12"/>
  <c r="A1409" i="12"/>
  <c r="A1408" i="12"/>
  <c r="A1407" i="12"/>
  <c r="A1406" i="12"/>
  <c r="A1405" i="12"/>
  <c r="A1404" i="12"/>
  <c r="A1403" i="12"/>
  <c r="A1402" i="12"/>
  <c r="A1401" i="12"/>
  <c r="A1400" i="12"/>
  <c r="A1399" i="12"/>
  <c r="A1398" i="12"/>
  <c r="A1397" i="12"/>
  <c r="A1396" i="12"/>
  <c r="A1395" i="12"/>
  <c r="A1394" i="12"/>
  <c r="A1393" i="12"/>
  <c r="A1392" i="12"/>
  <c r="A1391" i="12"/>
  <c r="A1390" i="12"/>
  <c r="A1389" i="12"/>
  <c r="A1388" i="12"/>
  <c r="A1387" i="12"/>
  <c r="A1386" i="12"/>
  <c r="A1385" i="12"/>
  <c r="A1384" i="12"/>
  <c r="A1383" i="12"/>
  <c r="A1382" i="12"/>
  <c r="A1381" i="12"/>
  <c r="A1380" i="12"/>
  <c r="A1379" i="12"/>
  <c r="A1378" i="12"/>
  <c r="A1377" i="12"/>
  <c r="A1376" i="12"/>
  <c r="A1375" i="12"/>
  <c r="A1374" i="12"/>
  <c r="A1373" i="12"/>
  <c r="A1372" i="12"/>
  <c r="A1371" i="12"/>
  <c r="A1370" i="12"/>
  <c r="A1369" i="12"/>
  <c r="A1368" i="12"/>
  <c r="A1367" i="12"/>
  <c r="A1366" i="12"/>
  <c r="A1365" i="12"/>
  <c r="A1364" i="12"/>
  <c r="A1363" i="12"/>
  <c r="A1362" i="12"/>
  <c r="A1361" i="12"/>
  <c r="A1360" i="12"/>
  <c r="A1359" i="12"/>
  <c r="A1358" i="12"/>
  <c r="A1357" i="12"/>
  <c r="A1356" i="12"/>
  <c r="A1355" i="12"/>
  <c r="A1354" i="12"/>
  <c r="A1353" i="12"/>
  <c r="A1352" i="12"/>
  <c r="A1351" i="12"/>
  <c r="A1350" i="12"/>
  <c r="A1349" i="12"/>
  <c r="A1348" i="12"/>
  <c r="A1347" i="12"/>
  <c r="A1346" i="12"/>
  <c r="A1345" i="12"/>
  <c r="A1344" i="12"/>
  <c r="A1343" i="12"/>
  <c r="A1342" i="12"/>
  <c r="A1341" i="12"/>
  <c r="A1340" i="12"/>
  <c r="A1339" i="12"/>
  <c r="A1338" i="12"/>
  <c r="A1337" i="12"/>
  <c r="A1336" i="12"/>
  <c r="A1335" i="12"/>
  <c r="A1334" i="12"/>
  <c r="A1333" i="12"/>
  <c r="A1332" i="12"/>
  <c r="A1331" i="12"/>
  <c r="A1330" i="12"/>
  <c r="A1329" i="12"/>
  <c r="A1328" i="12"/>
  <c r="A1327" i="12"/>
  <c r="A1326" i="12"/>
  <c r="A1325" i="12"/>
  <c r="A1324" i="12"/>
  <c r="A1323" i="12"/>
  <c r="A1322" i="12"/>
  <c r="A1321" i="12"/>
  <c r="A1320" i="12"/>
  <c r="A1319" i="12"/>
  <c r="A1318" i="12"/>
  <c r="A1317" i="12"/>
  <c r="A1316" i="12"/>
  <c r="A1315" i="12"/>
  <c r="A1314" i="12"/>
  <c r="A1313" i="12"/>
  <c r="A1312" i="12"/>
  <c r="A1311" i="12"/>
  <c r="A1310" i="12"/>
  <c r="A1309" i="12"/>
  <c r="A1308" i="12"/>
  <c r="A1307" i="12"/>
  <c r="A1306" i="12"/>
  <c r="A1305" i="12"/>
  <c r="A1304" i="12"/>
  <c r="A1303" i="12"/>
  <c r="A1302" i="12"/>
  <c r="A1301" i="12"/>
  <c r="A1300" i="12"/>
  <c r="A1299" i="12"/>
  <c r="A1298" i="12"/>
  <c r="A1297" i="12"/>
  <c r="A1296" i="12"/>
  <c r="A1295" i="12"/>
  <c r="A1294" i="12"/>
  <c r="A1293" i="12"/>
  <c r="A1292" i="12"/>
  <c r="A1291" i="12"/>
  <c r="A1290" i="12"/>
  <c r="A1289" i="12"/>
  <c r="A1288" i="12"/>
  <c r="A1287" i="12"/>
  <c r="A1286" i="12"/>
  <c r="A1285" i="12"/>
  <c r="A1284" i="12"/>
  <c r="A1283" i="12"/>
  <c r="A1282" i="12"/>
  <c r="A1281" i="12"/>
  <c r="A1280" i="12"/>
  <c r="A1279" i="12"/>
  <c r="A1278" i="12"/>
  <c r="A1277" i="12"/>
  <c r="A1276" i="12"/>
  <c r="A1275" i="12"/>
  <c r="A1274" i="12"/>
  <c r="A1273" i="12"/>
  <c r="A1272" i="12"/>
  <c r="A1271" i="12"/>
  <c r="A1270" i="12"/>
  <c r="A1269" i="12"/>
  <c r="A1268" i="12"/>
  <c r="A1267" i="12"/>
  <c r="A1266" i="12"/>
  <c r="A1265" i="12"/>
  <c r="A1264" i="12"/>
  <c r="A1263" i="12"/>
  <c r="A1262" i="12"/>
  <c r="A1261" i="12"/>
  <c r="A1260" i="12"/>
  <c r="A1259" i="12"/>
  <c r="A1258" i="12"/>
  <c r="A1257" i="12"/>
  <c r="A1256" i="12"/>
  <c r="A1255" i="12"/>
  <c r="A1254" i="12"/>
  <c r="A1253" i="12"/>
  <c r="A1252" i="12"/>
  <c r="A1251" i="12"/>
  <c r="A1250" i="12"/>
  <c r="A1249" i="12"/>
  <c r="A1248" i="12"/>
  <c r="A1247" i="12"/>
  <c r="A1246" i="12"/>
  <c r="A1245" i="12"/>
  <c r="A1244" i="12"/>
  <c r="A1243" i="12"/>
  <c r="A1242" i="12"/>
  <c r="A1241" i="12"/>
  <c r="A1240" i="12"/>
  <c r="A1239" i="12"/>
  <c r="A1238" i="12"/>
  <c r="A1237" i="12"/>
  <c r="A1236" i="12"/>
  <c r="A1235" i="12"/>
  <c r="A1234" i="12"/>
  <c r="A1233" i="12"/>
  <c r="A1232" i="12"/>
  <c r="A1231" i="12"/>
  <c r="A1230" i="12"/>
  <c r="A1229" i="12"/>
  <c r="A1228" i="12"/>
  <c r="A1227" i="12"/>
  <c r="A1226" i="12"/>
  <c r="A1225" i="12"/>
  <c r="A1224" i="12"/>
  <c r="A1223" i="12"/>
  <c r="A1222" i="12"/>
  <c r="A1221" i="12"/>
  <c r="A1220" i="12"/>
  <c r="A1219" i="12"/>
  <c r="A1218" i="12"/>
  <c r="A1217" i="12"/>
  <c r="A1216" i="12"/>
  <c r="A1215" i="12"/>
  <c r="A1214" i="12"/>
  <c r="A1213" i="12"/>
  <c r="A1212" i="12"/>
  <c r="A1211" i="12"/>
  <c r="A1210" i="12"/>
  <c r="A1209" i="12"/>
  <c r="A1208" i="12"/>
  <c r="A1207" i="12"/>
  <c r="A1206" i="12"/>
  <c r="A1205" i="12"/>
  <c r="A1204" i="12"/>
  <c r="A1203" i="12"/>
  <c r="A1202" i="12"/>
  <c r="A1201" i="12"/>
  <c r="A1200" i="12"/>
  <c r="A1199" i="12"/>
  <c r="A1198" i="12"/>
  <c r="A1197" i="12"/>
  <c r="A1196" i="12"/>
  <c r="A1195" i="12"/>
  <c r="A1194" i="12"/>
  <c r="A1193" i="12"/>
  <c r="A1192" i="12"/>
  <c r="A1191" i="12"/>
  <c r="A1190" i="12"/>
  <c r="A1189" i="12"/>
  <c r="A1188" i="12"/>
  <c r="A1187" i="12"/>
  <c r="A1186" i="12"/>
  <c r="A1185" i="12"/>
  <c r="A1184" i="12"/>
  <c r="A1183" i="12"/>
  <c r="A1182" i="12"/>
  <c r="A1181" i="12"/>
  <c r="A1180" i="12"/>
  <c r="A1179" i="12"/>
  <c r="A1178" i="12"/>
  <c r="A1177" i="12"/>
  <c r="A1176" i="12"/>
  <c r="A1175" i="12"/>
  <c r="A1174" i="12"/>
  <c r="A1173" i="12"/>
  <c r="A1172" i="12"/>
  <c r="A1171" i="12"/>
  <c r="A1170" i="12"/>
  <c r="A1169" i="12"/>
  <c r="A1168" i="12"/>
  <c r="A1167" i="12"/>
  <c r="A1166" i="12"/>
  <c r="A1165" i="12"/>
  <c r="A1164" i="12"/>
  <c r="A1163" i="12"/>
  <c r="A1162" i="12"/>
  <c r="A1161" i="12"/>
  <c r="A1160" i="12"/>
  <c r="A1159" i="12"/>
  <c r="A1158" i="12"/>
  <c r="A1157" i="12"/>
  <c r="A1156" i="12"/>
  <c r="A1155" i="12"/>
  <c r="A1154" i="12"/>
  <c r="A1153" i="12"/>
  <c r="A1152" i="12"/>
  <c r="A1151" i="12"/>
  <c r="A1150" i="12"/>
  <c r="A1149" i="12"/>
  <c r="A1148" i="12"/>
  <c r="A1147" i="12"/>
  <c r="A1146" i="12"/>
  <c r="A1145" i="12"/>
  <c r="A1144" i="12"/>
  <c r="A1143" i="12"/>
  <c r="A1142" i="12"/>
  <c r="A1141" i="12"/>
  <c r="A1140" i="12"/>
  <c r="A1139" i="12"/>
  <c r="A1138" i="12"/>
  <c r="A1137" i="12"/>
  <c r="A1136" i="12"/>
  <c r="A1135" i="12"/>
  <c r="A1134" i="12"/>
  <c r="A1133" i="12"/>
  <c r="A1132" i="12"/>
  <c r="A1131" i="12"/>
  <c r="A1130" i="12"/>
  <c r="A1129" i="12"/>
  <c r="A1128" i="12"/>
  <c r="A1127" i="12"/>
  <c r="A1126" i="12"/>
  <c r="A1125" i="12"/>
  <c r="A1124" i="12"/>
  <c r="A1123" i="12"/>
  <c r="A1122" i="12"/>
  <c r="A1121" i="12"/>
  <c r="A1120" i="12"/>
  <c r="A1119" i="12"/>
  <c r="A1118" i="12"/>
  <c r="A1117" i="12"/>
  <c r="A1116" i="12"/>
  <c r="A1115" i="12"/>
  <c r="A1114" i="12"/>
  <c r="A1113" i="12"/>
  <c r="A1112" i="12"/>
  <c r="A1111" i="12"/>
  <c r="A1110" i="12"/>
  <c r="A1109" i="12"/>
  <c r="A1108" i="12"/>
  <c r="A1107" i="12"/>
  <c r="A1106" i="12"/>
  <c r="A1105" i="12"/>
  <c r="A1104" i="12"/>
  <c r="A1103" i="12"/>
  <c r="A1102" i="12"/>
  <c r="A1101" i="12"/>
  <c r="A1100" i="12"/>
  <c r="A1099" i="12"/>
  <c r="A1098" i="12"/>
  <c r="A1097" i="12"/>
  <c r="A1096" i="12"/>
  <c r="A1095" i="12"/>
  <c r="A1094" i="12"/>
  <c r="A1093" i="12"/>
  <c r="A1092" i="12"/>
  <c r="A1091" i="12"/>
  <c r="A1090" i="12"/>
  <c r="A1089" i="12"/>
  <c r="A1088" i="12"/>
  <c r="A1087" i="12"/>
  <c r="A1086" i="12"/>
  <c r="A1085" i="12"/>
  <c r="A1084" i="12"/>
  <c r="A1083" i="12"/>
  <c r="A1082" i="12"/>
  <c r="A1081" i="12"/>
  <c r="A1080" i="12"/>
  <c r="A1079" i="12"/>
  <c r="A1078" i="12"/>
  <c r="A1077" i="12"/>
  <c r="A1076" i="12"/>
  <c r="A1075" i="12"/>
  <c r="A1074" i="12"/>
  <c r="A1073" i="12"/>
  <c r="A1072" i="12"/>
  <c r="A1071" i="12"/>
  <c r="A1070" i="12"/>
  <c r="A1069" i="12"/>
  <c r="A1068" i="12"/>
  <c r="A1067" i="12"/>
  <c r="A1066" i="12"/>
  <c r="A1065" i="12"/>
  <c r="A1064" i="12"/>
  <c r="A1063" i="12"/>
  <c r="A1062" i="12"/>
  <c r="A1061" i="12"/>
  <c r="A1060" i="12"/>
  <c r="A1059" i="12"/>
  <c r="A1058" i="12"/>
  <c r="A1057" i="12"/>
  <c r="A1056" i="12"/>
  <c r="A1055" i="12"/>
  <c r="A1054" i="12"/>
  <c r="A1053" i="12"/>
  <c r="A1052" i="12"/>
  <c r="A1051" i="12"/>
  <c r="A1050" i="12"/>
  <c r="A1049" i="12"/>
  <c r="A1048" i="12"/>
  <c r="A1047" i="12"/>
  <c r="A1046" i="12"/>
  <c r="A1045" i="12"/>
  <c r="A1044" i="12"/>
  <c r="A1043" i="12"/>
  <c r="A1042" i="12"/>
  <c r="A1041" i="12"/>
  <c r="A1040" i="12"/>
  <c r="A1039" i="12"/>
  <c r="A1038" i="12"/>
  <c r="A1037" i="12"/>
  <c r="A1036" i="12"/>
  <c r="A1035" i="12"/>
  <c r="A1034" i="12"/>
  <c r="A1033" i="12"/>
  <c r="A1032" i="12"/>
  <c r="A1031" i="12"/>
  <c r="A1030" i="12"/>
  <c r="A1029" i="12"/>
  <c r="A1028" i="12"/>
  <c r="A1027" i="12"/>
  <c r="A1026" i="12"/>
  <c r="A1025" i="12"/>
  <c r="A1024" i="12"/>
  <c r="A1023" i="12"/>
  <c r="A1022" i="12"/>
  <c r="A1021" i="12"/>
  <c r="A1020" i="12"/>
  <c r="A1019" i="12"/>
  <c r="A1018" i="12"/>
  <c r="A1017" i="12"/>
  <c r="A1016" i="12"/>
  <c r="A1015" i="12"/>
  <c r="A1014" i="12"/>
  <c r="A1013" i="12"/>
  <c r="A1012" i="12"/>
  <c r="A1011" i="12"/>
  <c r="A1010" i="12"/>
  <c r="A1009" i="12"/>
  <c r="A1008" i="12"/>
  <c r="A1007" i="12"/>
  <c r="A1006" i="12"/>
  <c r="A1005" i="12"/>
  <c r="A1004" i="12"/>
  <c r="A1003" i="12"/>
  <c r="A1002" i="12"/>
  <c r="A1001" i="12"/>
  <c r="A1000" i="12"/>
  <c r="A999" i="12"/>
  <c r="A998" i="12"/>
  <c r="A997" i="12"/>
  <c r="A996" i="12"/>
  <c r="A995" i="12"/>
  <c r="A994" i="12"/>
  <c r="A993" i="12"/>
  <c r="A992" i="12"/>
  <c r="A991" i="12"/>
  <c r="A990" i="12"/>
  <c r="A989" i="12"/>
  <c r="A988" i="12"/>
  <c r="A987" i="12"/>
  <c r="A986" i="12"/>
  <c r="A985" i="12"/>
  <c r="A984" i="12"/>
  <c r="A983" i="12"/>
  <c r="A982" i="12"/>
  <c r="A981" i="12"/>
  <c r="A980" i="12"/>
  <c r="A979" i="12"/>
  <c r="A978" i="12"/>
  <c r="A977" i="12"/>
  <c r="A976" i="12"/>
  <c r="A975" i="12"/>
  <c r="A974" i="12"/>
  <c r="A973" i="12"/>
  <c r="A972" i="12"/>
  <c r="A971" i="12"/>
  <c r="A970" i="12"/>
  <c r="A969" i="12"/>
  <c r="A968" i="12"/>
  <c r="A967" i="12"/>
  <c r="A966" i="12"/>
  <c r="A965" i="12"/>
  <c r="A964" i="12"/>
  <c r="A963" i="12"/>
  <c r="A962" i="12"/>
  <c r="A961" i="12"/>
  <c r="A960" i="12"/>
  <c r="A959" i="12"/>
  <c r="A958" i="12"/>
  <c r="A957" i="12"/>
  <c r="A956" i="12"/>
  <c r="A955" i="12"/>
  <c r="A954" i="12"/>
  <c r="A953" i="12"/>
  <c r="A952" i="12"/>
  <c r="A951" i="12"/>
  <c r="A950" i="12"/>
  <c r="A949" i="12"/>
  <c r="A948" i="12"/>
  <c r="A947" i="12"/>
  <c r="A946" i="12"/>
  <c r="A945" i="12"/>
  <c r="A944" i="12"/>
  <c r="A943" i="12"/>
  <c r="A942" i="12"/>
  <c r="A941" i="12"/>
  <c r="A940" i="12"/>
  <c r="A939" i="12"/>
  <c r="A938" i="12"/>
  <c r="A937" i="12"/>
  <c r="A936" i="12"/>
  <c r="A935" i="12"/>
  <c r="A934" i="12"/>
  <c r="A933" i="12"/>
  <c r="A932" i="12"/>
  <c r="A931" i="12"/>
  <c r="A930" i="12"/>
  <c r="A929" i="12"/>
  <c r="A928" i="12"/>
  <c r="A927" i="12"/>
  <c r="A926" i="12"/>
  <c r="A925" i="12"/>
  <c r="A924" i="12"/>
  <c r="A923" i="12"/>
  <c r="A922" i="12"/>
  <c r="A921" i="12"/>
  <c r="A920" i="12"/>
  <c r="A919" i="12"/>
  <c r="A918" i="12"/>
  <c r="A917" i="12"/>
  <c r="A916" i="12"/>
  <c r="A915" i="12"/>
  <c r="A914" i="12"/>
  <c r="A913" i="12"/>
  <c r="A912" i="12"/>
  <c r="A911" i="12"/>
  <c r="A910" i="12"/>
  <c r="A909" i="12"/>
  <c r="A908" i="12"/>
  <c r="A907" i="12"/>
  <c r="A906" i="12"/>
  <c r="A905" i="12"/>
  <c r="A904" i="12"/>
  <c r="A903" i="12"/>
  <c r="A902" i="12"/>
  <c r="A901" i="12"/>
  <c r="A900" i="12"/>
  <c r="A899" i="12"/>
  <c r="A898" i="12"/>
  <c r="A897" i="12"/>
  <c r="A896" i="12"/>
  <c r="A895" i="12"/>
  <c r="A894" i="12"/>
  <c r="A893" i="12"/>
  <c r="A892" i="12"/>
  <c r="A891" i="12"/>
  <c r="A890" i="12"/>
  <c r="A889" i="12"/>
  <c r="A888" i="12"/>
  <c r="A887" i="12"/>
  <c r="A886" i="12"/>
  <c r="A885" i="12"/>
  <c r="A884" i="12"/>
  <c r="A883" i="12"/>
  <c r="A882" i="12"/>
  <c r="A881" i="12"/>
  <c r="A880" i="12"/>
  <c r="A879" i="12"/>
  <c r="A878" i="12"/>
  <c r="A877" i="12"/>
  <c r="A876" i="12"/>
  <c r="A875" i="12"/>
  <c r="A874" i="12"/>
  <c r="A873" i="12"/>
  <c r="A872" i="12"/>
  <c r="A871" i="12"/>
  <c r="A870" i="12"/>
  <c r="A869" i="12"/>
  <c r="A868" i="12"/>
  <c r="A867" i="12"/>
  <c r="A866" i="12"/>
  <c r="A865" i="12"/>
  <c r="X24" i="10" s="1"/>
  <c r="A864" i="12"/>
  <c r="A863" i="12"/>
  <c r="A862" i="12"/>
  <c r="A861" i="12"/>
  <c r="A860" i="12"/>
  <c r="A859" i="12"/>
  <c r="A858" i="12"/>
  <c r="A857" i="12"/>
  <c r="A856" i="12"/>
  <c r="A855" i="12"/>
  <c r="A854" i="12"/>
  <c r="A853" i="12"/>
  <c r="A852" i="12"/>
  <c r="A851" i="12"/>
  <c r="A850" i="12"/>
  <c r="A849" i="12"/>
  <c r="A848" i="12"/>
  <c r="A847" i="12"/>
  <c r="A846" i="12"/>
  <c r="A845" i="12"/>
  <c r="A844" i="12"/>
  <c r="A843" i="12"/>
  <c r="A842" i="12"/>
  <c r="A841" i="12"/>
  <c r="A840" i="12"/>
  <c r="A839" i="12"/>
  <c r="A838" i="12"/>
  <c r="A837" i="12"/>
  <c r="A836" i="12"/>
  <c r="A835" i="12"/>
  <c r="A834" i="12"/>
  <c r="A833" i="12"/>
  <c r="A832" i="12"/>
  <c r="A831" i="12"/>
  <c r="A830" i="12"/>
  <c r="A829" i="12"/>
  <c r="A828" i="12"/>
  <c r="A827" i="12"/>
  <c r="A826" i="12"/>
  <c r="A825" i="12"/>
  <c r="A824" i="12"/>
  <c r="A823" i="12"/>
  <c r="A822" i="12"/>
  <c r="A821" i="12"/>
  <c r="A820" i="12"/>
  <c r="A819" i="12"/>
  <c r="A818" i="12"/>
  <c r="A817" i="12"/>
  <c r="A816" i="12"/>
  <c r="A815" i="12"/>
  <c r="A814" i="12"/>
  <c r="A813" i="12"/>
  <c r="A812" i="12"/>
  <c r="A811" i="12"/>
  <c r="A810" i="12"/>
  <c r="A809" i="12"/>
  <c r="A808" i="12"/>
  <c r="A807" i="12"/>
  <c r="A806" i="12"/>
  <c r="A805" i="12"/>
  <c r="A804" i="12"/>
  <c r="A803" i="12"/>
  <c r="A802" i="12"/>
  <c r="A801" i="12"/>
  <c r="A800" i="12"/>
  <c r="A799" i="12"/>
  <c r="A798" i="12"/>
  <c r="A797" i="12"/>
  <c r="A796" i="12"/>
  <c r="A795" i="12"/>
  <c r="A794" i="12"/>
  <c r="A793" i="12"/>
  <c r="A792" i="12"/>
  <c r="A791" i="12"/>
  <c r="A790" i="12"/>
  <c r="A789" i="12"/>
  <c r="A788" i="12"/>
  <c r="A787" i="12"/>
  <c r="A786" i="12"/>
  <c r="A785" i="12"/>
  <c r="A784" i="12"/>
  <c r="A783" i="12"/>
  <c r="Z11" i="19" s="1"/>
  <c r="A782" i="12"/>
  <c r="A781" i="12"/>
  <c r="A780" i="12"/>
  <c r="A779" i="12"/>
  <c r="A778" i="12"/>
  <c r="A777" i="12"/>
  <c r="A776" i="12"/>
  <c r="A775" i="12"/>
  <c r="A774" i="12"/>
  <c r="A773" i="12"/>
  <c r="A772" i="12"/>
  <c r="A771" i="12"/>
  <c r="A770" i="12"/>
  <c r="A769" i="12"/>
  <c r="Z11" i="10" s="1"/>
  <c r="Z33" i="10" s="1"/>
  <c r="A768" i="12"/>
  <c r="A767" i="12"/>
  <c r="A766" i="12"/>
  <c r="A765" i="12"/>
  <c r="A764" i="12"/>
  <c r="A763" i="12"/>
  <c r="A762" i="12"/>
  <c r="A761" i="12"/>
  <c r="A760" i="12"/>
  <c r="A759" i="12"/>
  <c r="A758" i="12"/>
  <c r="A757" i="12"/>
  <c r="A756" i="12"/>
  <c r="A755" i="12"/>
  <c r="A754" i="12"/>
  <c r="A753" i="12"/>
  <c r="A752" i="12"/>
  <c r="A751" i="12"/>
  <c r="A750" i="12"/>
  <c r="A749" i="12"/>
  <c r="A748" i="12"/>
  <c r="A747" i="12"/>
  <c r="A746" i="12"/>
  <c r="A745" i="12"/>
  <c r="A744" i="12"/>
  <c r="A743" i="12"/>
  <c r="A742" i="12"/>
  <c r="A741" i="12"/>
  <c r="A740" i="12"/>
  <c r="A739" i="12"/>
  <c r="A738" i="12"/>
  <c r="A737" i="12"/>
  <c r="A736" i="12"/>
  <c r="A735" i="12"/>
  <c r="A734" i="12"/>
  <c r="A733" i="12"/>
  <c r="A732" i="12"/>
  <c r="A731" i="12"/>
  <c r="A730" i="12"/>
  <c r="A729" i="12"/>
  <c r="A728" i="12"/>
  <c r="A727" i="12"/>
  <c r="A726" i="12"/>
  <c r="A725" i="12"/>
  <c r="A724" i="12"/>
  <c r="A723" i="12"/>
  <c r="A722" i="12"/>
  <c r="A721" i="12"/>
  <c r="A720" i="12"/>
  <c r="A719" i="12"/>
  <c r="A718" i="12"/>
  <c r="A717" i="12"/>
  <c r="A716" i="12"/>
  <c r="A715" i="12"/>
  <c r="A714" i="12"/>
  <c r="A713" i="12"/>
  <c r="A712" i="12"/>
  <c r="A711" i="12"/>
  <c r="A710" i="12"/>
  <c r="A709" i="12"/>
  <c r="A708" i="12"/>
  <c r="A707" i="12"/>
  <c r="A706" i="12"/>
  <c r="A705" i="12"/>
  <c r="A704" i="12"/>
  <c r="A703" i="12"/>
  <c r="A702" i="12"/>
  <c r="A701" i="12"/>
  <c r="A700" i="12"/>
  <c r="A699" i="12"/>
  <c r="A698" i="12"/>
  <c r="A697" i="12"/>
  <c r="A696" i="12"/>
  <c r="A695" i="12"/>
  <c r="A694" i="12"/>
  <c r="A693" i="12"/>
  <c r="A692" i="12"/>
  <c r="A691" i="12"/>
  <c r="A690" i="12"/>
  <c r="A689" i="12"/>
  <c r="A688" i="12"/>
  <c r="A687" i="12"/>
  <c r="A686" i="12"/>
  <c r="A685" i="12"/>
  <c r="A684" i="12"/>
  <c r="A683" i="12"/>
  <c r="A682" i="12"/>
  <c r="A681" i="12"/>
  <c r="A680" i="12"/>
  <c r="A679" i="12"/>
  <c r="A678" i="12"/>
  <c r="A677" i="12"/>
  <c r="A676" i="12"/>
  <c r="A675" i="12"/>
  <c r="A674" i="12"/>
  <c r="A673" i="12"/>
  <c r="A672" i="12"/>
  <c r="A671" i="12"/>
  <c r="A670" i="12"/>
  <c r="A669" i="12"/>
  <c r="A668" i="12"/>
  <c r="A667" i="12"/>
  <c r="A666" i="12"/>
  <c r="A665" i="12"/>
  <c r="A664" i="12"/>
  <c r="A663" i="12"/>
  <c r="A662" i="12"/>
  <c r="A661" i="12"/>
  <c r="A660" i="12"/>
  <c r="A659" i="12"/>
  <c r="A658" i="12"/>
  <c r="A657" i="12"/>
  <c r="A656" i="12"/>
  <c r="A655" i="12"/>
  <c r="A654" i="12"/>
  <c r="A653" i="12"/>
  <c r="A652" i="12"/>
  <c r="A651" i="12"/>
  <c r="A650" i="12"/>
  <c r="A649" i="12"/>
  <c r="A648" i="12"/>
  <c r="A647" i="12"/>
  <c r="A646" i="12"/>
  <c r="A645" i="12"/>
  <c r="A644" i="12"/>
  <c r="A643" i="12"/>
  <c r="A642" i="12"/>
  <c r="A641" i="12"/>
  <c r="A640" i="12"/>
  <c r="A639" i="12"/>
  <c r="A638" i="12"/>
  <c r="A637" i="12"/>
  <c r="A636" i="12"/>
  <c r="A635" i="12"/>
  <c r="A634" i="12"/>
  <c r="A633" i="12"/>
  <c r="A632" i="12"/>
  <c r="A631" i="12"/>
  <c r="A630" i="12"/>
  <c r="A629" i="12"/>
  <c r="A628" i="12"/>
  <c r="A627" i="12"/>
  <c r="A626" i="12"/>
  <c r="A625" i="12"/>
  <c r="A624" i="12"/>
  <c r="A623" i="12"/>
  <c r="A622" i="12"/>
  <c r="A621" i="12"/>
  <c r="A620" i="12"/>
  <c r="A619" i="12"/>
  <c r="A618" i="12"/>
  <c r="A617" i="12"/>
  <c r="A616" i="12"/>
  <c r="A615" i="12"/>
  <c r="A614" i="12"/>
  <c r="A613" i="12"/>
  <c r="A612" i="12"/>
  <c r="A611" i="12"/>
  <c r="A610" i="12"/>
  <c r="A609" i="12"/>
  <c r="A608" i="12"/>
  <c r="A607" i="12"/>
  <c r="A606" i="12"/>
  <c r="A605" i="12"/>
  <c r="A604" i="12"/>
  <c r="A603" i="12"/>
  <c r="A602" i="12"/>
  <c r="A601" i="12"/>
  <c r="A600" i="12"/>
  <c r="A599" i="12"/>
  <c r="A598" i="12"/>
  <c r="A597" i="12"/>
  <c r="A596" i="12"/>
  <c r="A595" i="12"/>
  <c r="A594" i="12"/>
  <c r="A593" i="12"/>
  <c r="A592" i="12"/>
  <c r="A591" i="12"/>
  <c r="A590" i="12"/>
  <c r="A589" i="12"/>
  <c r="A588" i="12"/>
  <c r="A587" i="12"/>
  <c r="A586" i="12"/>
  <c r="A585" i="12"/>
  <c r="A584" i="12"/>
  <c r="A583" i="12"/>
  <c r="A582" i="12"/>
  <c r="A581" i="12"/>
  <c r="A580" i="12"/>
  <c r="A579" i="12"/>
  <c r="A578" i="12"/>
  <c r="A577" i="12"/>
  <c r="A576" i="12"/>
  <c r="A575" i="12"/>
  <c r="A574" i="12"/>
  <c r="A573" i="12"/>
  <c r="A572" i="12"/>
  <c r="A571" i="12"/>
  <c r="A570" i="12"/>
  <c r="A569" i="12"/>
  <c r="A568" i="12"/>
  <c r="A567" i="12"/>
  <c r="A566" i="12"/>
  <c r="A565" i="12"/>
  <c r="A564" i="12"/>
  <c r="A563" i="12"/>
  <c r="A562" i="12"/>
  <c r="A561" i="12"/>
  <c r="A560" i="12"/>
  <c r="A559" i="12"/>
  <c r="A558" i="12"/>
  <c r="A557" i="12"/>
  <c r="A556" i="12"/>
  <c r="A555" i="12"/>
  <c r="A554" i="12"/>
  <c r="A553" i="12"/>
  <c r="A552" i="12"/>
  <c r="A551" i="12"/>
  <c r="A550" i="12"/>
  <c r="A549" i="12"/>
  <c r="A548" i="12"/>
  <c r="A547" i="12"/>
  <c r="A546" i="12"/>
  <c r="A545" i="12"/>
  <c r="A544" i="12"/>
  <c r="A543" i="12"/>
  <c r="A542" i="12"/>
  <c r="A541" i="12"/>
  <c r="A540" i="12"/>
  <c r="A539" i="12"/>
  <c r="A538" i="12"/>
  <c r="A537" i="12"/>
  <c r="A536" i="12"/>
  <c r="A535" i="12"/>
  <c r="A534" i="12"/>
  <c r="A533" i="12"/>
  <c r="A532" i="12"/>
  <c r="A531" i="12"/>
  <c r="A530" i="12"/>
  <c r="A529" i="12"/>
  <c r="A528" i="12"/>
  <c r="A527" i="12"/>
  <c r="A526" i="12"/>
  <c r="A525" i="12"/>
  <c r="A524" i="12"/>
  <c r="A523" i="12"/>
  <c r="A522" i="12"/>
  <c r="A521" i="12"/>
  <c r="A520" i="12"/>
  <c r="A519" i="12"/>
  <c r="A518" i="12"/>
  <c r="A517" i="12"/>
  <c r="A516" i="12"/>
  <c r="A515" i="12"/>
  <c r="A514" i="12"/>
  <c r="A513" i="12"/>
  <c r="A512" i="12"/>
  <c r="A511" i="12"/>
  <c r="A510" i="12"/>
  <c r="A509" i="12"/>
  <c r="A508" i="12"/>
  <c r="A507" i="12"/>
  <c r="A506" i="12"/>
  <c r="A505" i="12"/>
  <c r="A504" i="12"/>
  <c r="A503" i="12"/>
  <c r="A502" i="12"/>
  <c r="A501" i="12"/>
  <c r="A500" i="12"/>
  <c r="A499" i="12"/>
  <c r="A498" i="12"/>
  <c r="A497" i="12"/>
  <c r="A496" i="12"/>
  <c r="A495" i="12"/>
  <c r="A494" i="12"/>
  <c r="A493" i="12"/>
  <c r="A492" i="12"/>
  <c r="A491" i="12"/>
  <c r="A490" i="12"/>
  <c r="A489" i="12"/>
  <c r="A488" i="12"/>
  <c r="A487" i="12"/>
  <c r="A486" i="12"/>
  <c r="A485" i="12"/>
  <c r="A484" i="12"/>
  <c r="A483" i="12"/>
  <c r="A482" i="12"/>
  <c r="A481" i="12"/>
  <c r="A480" i="12"/>
  <c r="A479" i="12"/>
  <c r="A478" i="12"/>
  <c r="A477" i="12"/>
  <c r="A476" i="12"/>
  <c r="A475" i="12"/>
  <c r="A474" i="12"/>
  <c r="A473" i="12"/>
  <c r="A472" i="12"/>
  <c r="A471" i="12"/>
  <c r="A470" i="12"/>
  <c r="A469" i="12"/>
  <c r="A468" i="12"/>
  <c r="A467" i="12"/>
  <c r="A466" i="12"/>
  <c r="A465" i="12"/>
  <c r="A464" i="12"/>
  <c r="A463" i="12"/>
  <c r="A462" i="12"/>
  <c r="A461" i="12"/>
  <c r="A460" i="12"/>
  <c r="A459" i="12"/>
  <c r="A458" i="12"/>
  <c r="A457" i="12"/>
  <c r="A456" i="12"/>
  <c r="A455" i="12"/>
  <c r="A454" i="12"/>
  <c r="A453" i="12"/>
  <c r="A452" i="12"/>
  <c r="A451" i="12"/>
  <c r="A450" i="12"/>
  <c r="A449" i="12"/>
  <c r="A448" i="12"/>
  <c r="A447" i="12"/>
  <c r="A446" i="12"/>
  <c r="A445" i="12"/>
  <c r="A444" i="12"/>
  <c r="A443" i="12"/>
  <c r="A442" i="12"/>
  <c r="A441" i="12"/>
  <c r="A440" i="12"/>
  <c r="A439" i="12"/>
  <c r="A438" i="12"/>
  <c r="A437" i="12"/>
  <c r="A436" i="12"/>
  <c r="A435" i="12"/>
  <c r="A434" i="12"/>
  <c r="A433" i="12"/>
  <c r="A432" i="12"/>
  <c r="A431" i="12"/>
  <c r="A430" i="12"/>
  <c r="A429" i="12"/>
  <c r="A428" i="12"/>
  <c r="A427" i="12"/>
  <c r="A426" i="12"/>
  <c r="A425" i="12"/>
  <c r="A424" i="12"/>
  <c r="A423" i="12"/>
  <c r="A422" i="12"/>
  <c r="A421" i="12"/>
  <c r="A420" i="12"/>
  <c r="A419" i="12"/>
  <c r="A418" i="12"/>
  <c r="A417" i="12"/>
  <c r="A416" i="12"/>
  <c r="A415" i="12"/>
  <c r="A414" i="12"/>
  <c r="A413" i="12"/>
  <c r="A412" i="12"/>
  <c r="A411" i="12"/>
  <c r="A410" i="12"/>
  <c r="A409" i="12"/>
  <c r="A408" i="12"/>
  <c r="A407" i="12"/>
  <c r="A406" i="12"/>
  <c r="A405" i="12"/>
  <c r="A404" i="12"/>
  <c r="A403" i="12"/>
  <c r="A402" i="12"/>
  <c r="A401" i="12"/>
  <c r="A400" i="12"/>
  <c r="A399" i="12"/>
  <c r="A398" i="12"/>
  <c r="A397" i="12"/>
  <c r="A396" i="12"/>
  <c r="A395" i="12"/>
  <c r="A394" i="12"/>
  <c r="A393" i="12"/>
  <c r="A392" i="12"/>
  <c r="A391" i="12"/>
  <c r="A390" i="12"/>
  <c r="A389" i="12"/>
  <c r="A388" i="12"/>
  <c r="A387" i="12"/>
  <c r="A386" i="12"/>
  <c r="A385" i="12"/>
  <c r="A384" i="12"/>
  <c r="A383" i="12"/>
  <c r="A382" i="12"/>
  <c r="A381" i="12"/>
  <c r="A380" i="12"/>
  <c r="A379" i="12"/>
  <c r="A378" i="12"/>
  <c r="A377" i="12"/>
  <c r="A376" i="12"/>
  <c r="A375" i="12"/>
  <c r="A374" i="12"/>
  <c r="A373" i="12"/>
  <c r="A372" i="12"/>
  <c r="A371" i="12"/>
  <c r="A370" i="12"/>
  <c r="A369" i="12"/>
  <c r="A368" i="12"/>
  <c r="A367" i="12"/>
  <c r="W14" i="10" s="1"/>
  <c r="A366" i="12"/>
  <c r="A365" i="12"/>
  <c r="A364" i="12"/>
  <c r="A363" i="12"/>
  <c r="A362" i="12"/>
  <c r="A361" i="12"/>
  <c r="A360" i="12"/>
  <c r="A359" i="12"/>
  <c r="A358" i="12"/>
  <c r="A357" i="12"/>
  <c r="A356" i="12"/>
  <c r="A355" i="12"/>
  <c r="A354" i="12"/>
  <c r="A353" i="12"/>
  <c r="A352" i="12"/>
  <c r="A351" i="12"/>
  <c r="A350" i="12"/>
  <c r="A349" i="12"/>
  <c r="A348" i="12"/>
  <c r="A347" i="12"/>
  <c r="A346" i="12"/>
  <c r="A345" i="12"/>
  <c r="A344" i="12"/>
  <c r="A343" i="12"/>
  <c r="A342" i="12"/>
  <c r="A341" i="12"/>
  <c r="A340" i="12"/>
  <c r="A339" i="12"/>
  <c r="A338" i="12"/>
  <c r="A337" i="12"/>
  <c r="A336" i="12"/>
  <c r="A335" i="12"/>
  <c r="A334" i="12"/>
  <c r="A333" i="12"/>
  <c r="A332" i="12"/>
  <c r="A331" i="12"/>
  <c r="A330" i="12"/>
  <c r="A329" i="12"/>
  <c r="A328" i="12"/>
  <c r="A327" i="12"/>
  <c r="A326" i="12"/>
  <c r="A325" i="12"/>
  <c r="A324" i="12"/>
  <c r="A323" i="12"/>
  <c r="A322" i="12"/>
  <c r="A321" i="12"/>
  <c r="A320" i="12"/>
  <c r="A319" i="12"/>
  <c r="A318" i="12"/>
  <c r="A317" i="12"/>
  <c r="A316" i="12"/>
  <c r="A315" i="12"/>
  <c r="A314" i="12"/>
  <c r="A313" i="12"/>
  <c r="A312" i="12"/>
  <c r="A311" i="12"/>
  <c r="A310" i="12"/>
  <c r="A309" i="12"/>
  <c r="A308" i="12"/>
  <c r="A307" i="12"/>
  <c r="A306" i="12"/>
  <c r="A305" i="12"/>
  <c r="A304" i="12"/>
  <c r="A303" i="12"/>
  <c r="A302" i="12"/>
  <c r="A301" i="12"/>
  <c r="A300" i="12"/>
  <c r="A299" i="12"/>
  <c r="A298" i="12"/>
  <c r="A297" i="12"/>
  <c r="A296" i="12"/>
  <c r="A295" i="12"/>
  <c r="A294" i="12"/>
  <c r="A293" i="12"/>
  <c r="A292" i="12"/>
  <c r="A291" i="12"/>
  <c r="A290" i="12"/>
  <c r="A289" i="12"/>
  <c r="A288" i="12"/>
  <c r="A287" i="12"/>
  <c r="A286" i="12"/>
  <c r="A285" i="12"/>
  <c r="A284" i="12"/>
  <c r="A283" i="12"/>
  <c r="A282" i="12"/>
  <c r="A281" i="12"/>
  <c r="A280" i="12"/>
  <c r="A279" i="12"/>
  <c r="A278" i="12"/>
  <c r="A277" i="12"/>
  <c r="A276" i="12"/>
  <c r="A275" i="12"/>
  <c r="A274" i="12"/>
  <c r="A273" i="12"/>
  <c r="A272" i="12"/>
  <c r="A271" i="12"/>
  <c r="A270" i="12"/>
  <c r="A269" i="12"/>
  <c r="A268" i="12"/>
  <c r="A267" i="12"/>
  <c r="A266" i="12"/>
  <c r="A265" i="12"/>
  <c r="A264" i="12"/>
  <c r="A263" i="12"/>
  <c r="A262" i="12"/>
  <c r="A261" i="12"/>
  <c r="A260" i="12"/>
  <c r="A259" i="12"/>
  <c r="A258" i="12"/>
  <c r="A257" i="12"/>
  <c r="A256" i="12"/>
  <c r="A255" i="12"/>
  <c r="A254" i="12"/>
  <c r="A253" i="12"/>
  <c r="A252" i="12"/>
  <c r="A251" i="12"/>
  <c r="A250" i="12"/>
  <c r="A249" i="12"/>
  <c r="A248" i="12"/>
  <c r="A247" i="12"/>
  <c r="A246" i="12"/>
  <c r="A245" i="12"/>
  <c r="A244" i="12"/>
  <c r="A243" i="12"/>
  <c r="A242" i="12"/>
  <c r="A241" i="12"/>
  <c r="A240" i="12"/>
  <c r="A239" i="12"/>
  <c r="Y9" i="19" s="1"/>
  <c r="A238" i="12"/>
  <c r="A237" i="12"/>
  <c r="A236" i="12"/>
  <c r="A235" i="12"/>
  <c r="A234" i="12"/>
  <c r="A233" i="12"/>
  <c r="A232" i="12"/>
  <c r="A231" i="12"/>
  <c r="A230" i="12"/>
  <c r="A229" i="12"/>
  <c r="A228" i="12"/>
  <c r="A227" i="12"/>
  <c r="A226" i="12"/>
  <c r="A225" i="12"/>
  <c r="A224" i="12"/>
  <c r="A223" i="12"/>
  <c r="A222" i="12"/>
  <c r="A221" i="12"/>
  <c r="A220" i="12"/>
  <c r="A219" i="12"/>
  <c r="A218" i="12"/>
  <c r="A217" i="12"/>
  <c r="A216" i="12"/>
  <c r="A215" i="12"/>
  <c r="A214" i="12"/>
  <c r="A213" i="12"/>
  <c r="A212" i="12"/>
  <c r="A211" i="12"/>
  <c r="A210" i="12"/>
  <c r="A209" i="12"/>
  <c r="A208" i="12"/>
  <c r="A207" i="12"/>
  <c r="A206" i="12"/>
  <c r="A205" i="12"/>
  <c r="A204" i="12"/>
  <c r="A203" i="12"/>
  <c r="A202" i="12"/>
  <c r="A201" i="12"/>
  <c r="A200" i="12"/>
  <c r="A199" i="12"/>
  <c r="A198" i="12"/>
  <c r="A197" i="12"/>
  <c r="A196" i="12"/>
  <c r="A195" i="12"/>
  <c r="A194" i="12"/>
  <c r="A193" i="12"/>
  <c r="A192" i="12"/>
  <c r="A191" i="12"/>
  <c r="A190" i="12"/>
  <c r="A189" i="12"/>
  <c r="A188" i="12"/>
  <c r="A187" i="12"/>
  <c r="A186" i="12"/>
  <c r="A185" i="12"/>
  <c r="A184" i="12"/>
  <c r="A183" i="12"/>
  <c r="A182" i="12"/>
  <c r="A181" i="12"/>
  <c r="A180" i="12"/>
  <c r="A179" i="12"/>
  <c r="A178" i="12"/>
  <c r="A177" i="12"/>
  <c r="A176" i="12"/>
  <c r="A175" i="12"/>
  <c r="A174" i="12"/>
  <c r="A173" i="12"/>
  <c r="A172" i="12"/>
  <c r="A171" i="12"/>
  <c r="A170" i="12"/>
  <c r="A169" i="12"/>
  <c r="A168" i="12"/>
  <c r="A167" i="12"/>
  <c r="A166" i="12"/>
  <c r="A165" i="12"/>
  <c r="A164" i="12"/>
  <c r="A163" i="12"/>
  <c r="A162" i="12"/>
  <c r="A161" i="12"/>
  <c r="A160" i="12"/>
  <c r="A159" i="12"/>
  <c r="A158" i="12"/>
  <c r="A157" i="12"/>
  <c r="A156" i="12"/>
  <c r="A155" i="12"/>
  <c r="A154" i="12"/>
  <c r="A153" i="12"/>
  <c r="A152" i="12"/>
  <c r="A150" i="12"/>
  <c r="A149" i="12"/>
  <c r="A148" i="12"/>
  <c r="A147" i="12"/>
  <c r="A146" i="12"/>
  <c r="A145" i="12"/>
  <c r="A144" i="12"/>
  <c r="A143" i="12"/>
  <c r="A142" i="12"/>
  <c r="A141" i="12"/>
  <c r="A140" i="12"/>
  <c r="A139" i="12"/>
  <c r="A138" i="12"/>
  <c r="A137" i="12"/>
  <c r="A136" i="12"/>
  <c r="A135" i="12"/>
  <c r="A134" i="12"/>
  <c r="A133" i="12"/>
  <c r="A132" i="12"/>
  <c r="A131" i="12"/>
  <c r="A130" i="12"/>
  <c r="A129" i="12"/>
  <c r="A128" i="12"/>
  <c r="A127" i="12"/>
  <c r="A126" i="12"/>
  <c r="A125" i="12"/>
  <c r="A124" i="12"/>
  <c r="A123" i="12"/>
  <c r="A122" i="12"/>
  <c r="A121" i="12"/>
  <c r="A120" i="12"/>
  <c r="A119" i="12"/>
  <c r="A118" i="12"/>
  <c r="A117" i="12"/>
  <c r="A116" i="12"/>
  <c r="A115" i="12"/>
  <c r="A114" i="12"/>
  <c r="A113" i="12"/>
  <c r="A112" i="12"/>
  <c r="A111" i="12"/>
  <c r="A110" i="12"/>
  <c r="A109" i="12"/>
  <c r="A108" i="12"/>
  <c r="A107" i="12"/>
  <c r="A106" i="12"/>
  <c r="A105" i="12"/>
  <c r="A104" i="12"/>
  <c r="A103" i="12"/>
  <c r="A102" i="12"/>
  <c r="A101" i="12"/>
  <c r="A100" i="12"/>
  <c r="A99" i="12"/>
  <c r="A98" i="12"/>
  <c r="A97" i="12"/>
  <c r="A96" i="12"/>
  <c r="A95" i="12"/>
  <c r="Z9" i="19" s="1"/>
  <c r="A94" i="12"/>
  <c r="A93" i="12"/>
  <c r="A92" i="12"/>
  <c r="A91" i="12"/>
  <c r="A90" i="12"/>
  <c r="A89" i="12"/>
  <c r="A88" i="12"/>
  <c r="A87" i="12"/>
  <c r="A86" i="12"/>
  <c r="A85" i="12"/>
  <c r="A84" i="12"/>
  <c r="A83" i="12"/>
  <c r="A82" i="12"/>
  <c r="A81" i="12"/>
  <c r="A80" i="12"/>
  <c r="A79" i="12"/>
  <c r="A78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4" i="12"/>
  <c r="A63" i="12"/>
  <c r="A62" i="12"/>
  <c r="W10" i="10" s="1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T23" i="10" s="1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V8" i="10" s="1"/>
  <c r="A13" i="12"/>
  <c r="A12" i="12"/>
  <c r="A11" i="12"/>
  <c r="A10" i="12"/>
  <c r="A9" i="12"/>
  <c r="A8" i="12"/>
  <c r="A7" i="12"/>
  <c r="A6" i="12"/>
  <c r="A5" i="12"/>
  <c r="A4" i="12"/>
  <c r="AA8" i="19" s="1"/>
  <c r="A3" i="12"/>
  <c r="AA12" i="10" s="1"/>
  <c r="Q1" i="12"/>
  <c r="J1" i="12"/>
  <c r="Y11" i="19"/>
  <c r="AA24" i="19"/>
  <c r="U13" i="19"/>
  <c r="X9" i="19"/>
  <c r="R11" i="10"/>
  <c r="T13" i="10"/>
  <c r="AV61" i="10"/>
  <c r="AU61" i="10"/>
  <c r="AT61" i="10"/>
  <c r="AV60" i="10"/>
  <c r="AU60" i="10"/>
  <c r="AT60" i="10"/>
  <c r="AV59" i="10"/>
  <c r="AU59" i="10"/>
  <c r="AT59" i="10"/>
  <c r="AV58" i="10"/>
  <c r="AU58" i="10"/>
  <c r="AT58" i="10"/>
  <c r="AR57" i="10"/>
  <c r="AV57" i="10"/>
  <c r="AD57" i="10"/>
  <c r="AU57" i="10"/>
  <c r="P57" i="10"/>
  <c r="AT57" i="10"/>
  <c r="AV56" i="10"/>
  <c r="AU56" i="10"/>
  <c r="AT56" i="10"/>
  <c r="AV55" i="10"/>
  <c r="AU55" i="10"/>
  <c r="AT55" i="10"/>
  <c r="AR54" i="10"/>
  <c r="AV54" i="10"/>
  <c r="AD54" i="10"/>
  <c r="AU54" i="10"/>
  <c r="P54" i="10"/>
  <c r="AT54" i="10"/>
  <c r="AD53" i="10"/>
  <c r="AU53" i="10"/>
  <c r="P53" i="10"/>
  <c r="AT53" i="10"/>
  <c r="AE51" i="10"/>
  <c r="AC51" i="10"/>
  <c r="AB51" i="10"/>
  <c r="Q51" i="10"/>
  <c r="AV50" i="10"/>
  <c r="AU50" i="10"/>
  <c r="AT50" i="10"/>
  <c r="AV49" i="10"/>
  <c r="AU49" i="10"/>
  <c r="AT49" i="10"/>
  <c r="AV48" i="10"/>
  <c r="AU48" i="10"/>
  <c r="AT48" i="10"/>
  <c r="AV47" i="10"/>
  <c r="AU47" i="10"/>
  <c r="AT47" i="10"/>
  <c r="AR46" i="10"/>
  <c r="AV46" i="10"/>
  <c r="AD46" i="10"/>
  <c r="AU46" i="10"/>
  <c r="P46" i="10"/>
  <c r="AT46" i="10"/>
  <c r="AV45" i="10"/>
  <c r="AU45" i="10"/>
  <c r="AT45" i="10"/>
  <c r="AV44" i="10"/>
  <c r="AU44" i="10"/>
  <c r="AT44" i="10"/>
  <c r="AR43" i="10"/>
  <c r="AV43" i="10"/>
  <c r="AD43" i="10"/>
  <c r="AU43" i="10"/>
  <c r="P43" i="10"/>
  <c r="AT43" i="10"/>
  <c r="AD41" i="10"/>
  <c r="AU41" i="10"/>
  <c r="P41" i="10"/>
  <c r="AT41" i="10"/>
  <c r="AE40" i="10"/>
  <c r="AC40" i="10"/>
  <c r="AB40" i="10"/>
  <c r="Q40" i="10"/>
  <c r="AV39" i="10"/>
  <c r="AU39" i="10"/>
  <c r="AT39" i="10"/>
  <c r="C28" i="10"/>
  <c r="AV38" i="10"/>
  <c r="AU38" i="10"/>
  <c r="AT38" i="10"/>
  <c r="C27" i="10"/>
  <c r="AU37" i="10"/>
  <c r="AT37" i="10"/>
  <c r="C37" i="10"/>
  <c r="C26" i="10"/>
  <c r="AT36" i="10"/>
  <c r="C36" i="10"/>
  <c r="C25" i="10"/>
  <c r="AT35" i="10"/>
  <c r="AV35" i="10"/>
  <c r="AD35" i="10"/>
  <c r="AU35" i="10"/>
  <c r="C35" i="10"/>
  <c r="AV34" i="10"/>
  <c r="AT34" i="10"/>
  <c r="C34" i="10"/>
  <c r="C23" i="10"/>
  <c r="AT33" i="10"/>
  <c r="AC33" i="10"/>
  <c r="AB33" i="10"/>
  <c r="C33" i="10"/>
  <c r="C22" i="10"/>
  <c r="AC32" i="10"/>
  <c r="AB32" i="10"/>
  <c r="C32" i="10"/>
  <c r="C21" i="10"/>
  <c r="AC31" i="10"/>
  <c r="AB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C20" i="10"/>
  <c r="AC30" i="10"/>
  <c r="AB30" i="10"/>
  <c r="L30" i="10"/>
  <c r="K30" i="10"/>
  <c r="C30" i="10"/>
  <c r="C19" i="10"/>
  <c r="AE29" i="10"/>
  <c r="Q29" i="10"/>
  <c r="AV28" i="10"/>
  <c r="AU28" i="10"/>
  <c r="AT28" i="10"/>
  <c r="AV27" i="10"/>
  <c r="AT27" i="10"/>
  <c r="AD27" i="10"/>
  <c r="AU27" i="10"/>
  <c r="AD26" i="10"/>
  <c r="AU26" i="10"/>
  <c r="P25" i="10"/>
  <c r="AT25" i="10"/>
  <c r="AR24" i="10"/>
  <c r="AV24" i="10"/>
  <c r="P24" i="10"/>
  <c r="AT24" i="10"/>
  <c r="AV23" i="10"/>
  <c r="P23" i="10"/>
  <c r="AT23" i="10"/>
  <c r="P22" i="10"/>
  <c r="AT22" i="10"/>
  <c r="P20" i="10"/>
  <c r="AE18" i="10"/>
  <c r="AC18" i="10"/>
  <c r="Q18" i="10"/>
  <c r="AV17" i="10"/>
  <c r="AU17" i="10"/>
  <c r="AT17" i="10"/>
  <c r="AV16" i="10"/>
  <c r="AU16" i="10"/>
  <c r="AT16" i="10"/>
  <c r="AV15" i="10"/>
  <c r="AU15" i="10"/>
  <c r="AT15" i="10"/>
  <c r="AT14" i="10"/>
  <c r="P13" i="10"/>
  <c r="AT13" i="10"/>
  <c r="P12" i="10"/>
  <c r="AT12" i="10"/>
  <c r="P11" i="10"/>
  <c r="AT11" i="10"/>
  <c r="P10" i="10"/>
  <c r="P9" i="10"/>
  <c r="AT9" i="10"/>
  <c r="P8" i="10"/>
  <c r="AT8" i="10"/>
  <c r="AE7" i="10"/>
  <c r="AC7" i="10"/>
  <c r="AB7" i="10"/>
  <c r="Q7" i="10"/>
  <c r="O7" i="10"/>
  <c r="N7" i="10"/>
  <c r="M7" i="10"/>
  <c r="L7" i="10"/>
  <c r="K7" i="10"/>
  <c r="J7" i="10"/>
  <c r="I7" i="10"/>
  <c r="H7" i="10"/>
  <c r="G7" i="10"/>
  <c r="F7" i="10"/>
  <c r="E7" i="10"/>
  <c r="D7" i="10"/>
  <c r="AV6" i="10"/>
  <c r="BE6" i="10"/>
  <c r="AU6" i="10"/>
  <c r="BD6" i="10"/>
  <c r="AT6" i="10"/>
  <c r="BC6" i="10"/>
  <c r="AT10" i="10"/>
  <c r="P32" i="10"/>
  <c r="AT32" i="10"/>
  <c r="AX60" i="10"/>
  <c r="AY60" i="10"/>
  <c r="AX39" i="10"/>
  <c r="AY39" i="10"/>
  <c r="AZ54" i="10"/>
  <c r="BA54" i="10"/>
  <c r="AZ59" i="10"/>
  <c r="BA59" i="10"/>
  <c r="AX45" i="10"/>
  <c r="AY45" i="10"/>
  <c r="AZ45" i="10"/>
  <c r="BA45" i="10"/>
  <c r="AZ15" i="10"/>
  <c r="BA15" i="10"/>
  <c r="AX53" i="10"/>
  <c r="AY53" i="10"/>
  <c r="AZ49" i="10"/>
  <c r="BA49" i="10"/>
  <c r="AX28" i="10"/>
  <c r="AY28" i="10"/>
  <c r="AX59" i="10"/>
  <c r="AY59" i="10"/>
  <c r="AX56" i="10"/>
  <c r="AY56" i="10"/>
  <c r="AX41" i="10"/>
  <c r="AY41" i="10"/>
  <c r="AZ60" i="10"/>
  <c r="BA60" i="10"/>
  <c r="AX57" i="10"/>
  <c r="AY57" i="10"/>
  <c r="AX38" i="10"/>
  <c r="AY38" i="10"/>
  <c r="AZ38" i="10"/>
  <c r="BA38" i="10"/>
  <c r="AZ57" i="10"/>
  <c r="BA57" i="10"/>
  <c r="AZ16" i="10"/>
  <c r="BA16" i="10"/>
  <c r="AX35" i="10"/>
  <c r="AY35" i="10"/>
  <c r="AZ28" i="10"/>
  <c r="BA28" i="10"/>
  <c r="AZ17" i="10"/>
  <c r="BA17" i="10"/>
  <c r="AZ48" i="10"/>
  <c r="BA48" i="10"/>
  <c r="AX58" i="10"/>
  <c r="AY58" i="10"/>
  <c r="AZ58" i="10"/>
  <c r="BA58" i="10"/>
  <c r="AX49" i="10"/>
  <c r="AY49" i="10"/>
  <c r="P7" i="10"/>
  <c r="AZ55" i="10"/>
  <c r="BA55" i="10"/>
  <c r="AX17" i="10"/>
  <c r="AY17" i="10"/>
  <c r="AX15" i="10"/>
  <c r="AY15" i="10"/>
  <c r="AX50" i="10"/>
  <c r="AY50" i="10"/>
  <c r="AX37" i="10"/>
  <c r="AY37" i="10"/>
  <c r="AX27" i="10"/>
  <c r="AY27" i="10"/>
  <c r="AZ35" i="10"/>
  <c r="BA35" i="10"/>
  <c r="AZ47" i="10"/>
  <c r="BA47" i="10"/>
  <c r="AX48" i="10"/>
  <c r="AY48" i="10"/>
  <c r="AX16" i="10"/>
  <c r="AY16" i="10"/>
  <c r="AT21" i="10"/>
  <c r="AX46" i="10"/>
  <c r="AY46" i="10"/>
  <c r="AZ44" i="10"/>
  <c r="BA44" i="10"/>
  <c r="AX44" i="10"/>
  <c r="AY44" i="10"/>
  <c r="AX43" i="10"/>
  <c r="AY43" i="10"/>
  <c r="AZ39" i="10"/>
  <c r="BA39" i="10"/>
  <c r="AZ46" i="10"/>
  <c r="BA46" i="10"/>
  <c r="AX54" i="10"/>
  <c r="AY54" i="10"/>
  <c r="AZ56" i="10"/>
  <c r="BA56" i="10"/>
  <c r="AT20" i="10"/>
  <c r="P31" i="10"/>
  <c r="AT31" i="10"/>
  <c r="AZ27" i="10"/>
  <c r="BA27" i="10"/>
  <c r="AX61" i="10"/>
  <c r="AY61" i="10"/>
  <c r="AZ43" i="10"/>
  <c r="BA43" i="10"/>
  <c r="AZ50" i="10"/>
  <c r="BA50" i="10"/>
  <c r="AX47" i="10"/>
  <c r="AY47" i="10"/>
  <c r="AZ61" i="10"/>
  <c r="BA61" i="10"/>
  <c r="AX55" i="10"/>
  <c r="AY55" i="10"/>
  <c r="AT7" i="10"/>
  <c r="AD20" i="10"/>
  <c r="AD22" i="10"/>
  <c r="AD19" i="10"/>
  <c r="AU22" i="10"/>
  <c r="AY33" i="10"/>
  <c r="AU19" i="10"/>
  <c r="AU20" i="10"/>
  <c r="AU12" i="2"/>
  <c r="AV12" i="2"/>
  <c r="AW12" i="2"/>
  <c r="AX12" i="2"/>
  <c r="AY12" i="2"/>
  <c r="AZ12" i="2"/>
  <c r="BA12" i="2"/>
  <c r="BB12" i="2"/>
  <c r="BC12" i="2"/>
  <c r="BD12" i="2"/>
  <c r="BE12" i="2"/>
  <c r="BF12" i="2"/>
  <c r="AU13" i="2"/>
  <c r="AV13" i="2"/>
  <c r="AW13" i="2"/>
  <c r="AX13" i="2"/>
  <c r="AY13" i="2"/>
  <c r="AZ13" i="2"/>
  <c r="BA13" i="2"/>
  <c r="BB13" i="2"/>
  <c r="BC13" i="2"/>
  <c r="BD13" i="2"/>
  <c r="BE13" i="2"/>
  <c r="BF13" i="2"/>
  <c r="AU14" i="2"/>
  <c r="AV14" i="2"/>
  <c r="AW14" i="2"/>
  <c r="AX14" i="2"/>
  <c r="AY14" i="2"/>
  <c r="AZ14" i="2"/>
  <c r="BA14" i="2"/>
  <c r="BB14" i="2"/>
  <c r="BC14" i="2"/>
  <c r="BD14" i="2"/>
  <c r="BE14" i="2"/>
  <c r="BF14" i="2"/>
  <c r="AU15" i="2"/>
  <c r="AV15" i="2"/>
  <c r="AW15" i="2"/>
  <c r="AX15" i="2"/>
  <c r="AY15" i="2"/>
  <c r="AZ15" i="2"/>
  <c r="BA15" i="2"/>
  <c r="BB15" i="2"/>
  <c r="BC15" i="2"/>
  <c r="BD15" i="2"/>
  <c r="BE15" i="2"/>
  <c r="BF15" i="2"/>
  <c r="AU16" i="2"/>
  <c r="AV16" i="2"/>
  <c r="AW16" i="2"/>
  <c r="AX16" i="2"/>
  <c r="AY16" i="2"/>
  <c r="AZ16" i="2"/>
  <c r="BA16" i="2"/>
  <c r="BB16" i="2"/>
  <c r="BC16" i="2"/>
  <c r="BD16" i="2"/>
  <c r="BE16" i="2"/>
  <c r="BF16" i="2"/>
  <c r="AU17" i="2"/>
  <c r="AV17" i="2"/>
  <c r="AW17" i="2"/>
  <c r="AX17" i="2"/>
  <c r="AY17" i="2"/>
  <c r="AZ17" i="2"/>
  <c r="BA17" i="2"/>
  <c r="BB17" i="2"/>
  <c r="BC17" i="2"/>
  <c r="BD17" i="2"/>
  <c r="BE17" i="2"/>
  <c r="BF17" i="2"/>
  <c r="AU18" i="2"/>
  <c r="AV18" i="2"/>
  <c r="AW18" i="2"/>
  <c r="AX18" i="2"/>
  <c r="AY18" i="2"/>
  <c r="AZ18" i="2"/>
  <c r="BA18" i="2"/>
  <c r="BB18" i="2"/>
  <c r="BC18" i="2"/>
  <c r="BD18" i="2"/>
  <c r="BE18" i="2"/>
  <c r="BF18" i="2"/>
  <c r="AU19" i="2"/>
  <c r="AV19" i="2"/>
  <c r="AW19" i="2"/>
  <c r="AX19" i="2"/>
  <c r="AY19" i="2"/>
  <c r="AZ19" i="2"/>
  <c r="BA19" i="2"/>
  <c r="BB19" i="2"/>
  <c r="BC19" i="2"/>
  <c r="BD19" i="2"/>
  <c r="BE19" i="2"/>
  <c r="BF19" i="2"/>
  <c r="AU20" i="2"/>
  <c r="AV20" i="2"/>
  <c r="AW20" i="2"/>
  <c r="AX20" i="2"/>
  <c r="AY20" i="2"/>
  <c r="AZ20" i="2"/>
  <c r="BA20" i="2"/>
  <c r="BB20" i="2"/>
  <c r="BC20" i="2"/>
  <c r="BD20" i="2"/>
  <c r="BE20" i="2"/>
  <c r="BF20" i="2"/>
  <c r="AU21" i="2"/>
  <c r="AV21" i="2"/>
  <c r="AW21" i="2"/>
  <c r="AX21" i="2"/>
  <c r="AY21" i="2"/>
  <c r="AZ21" i="2"/>
  <c r="BA21" i="2"/>
  <c r="BB21" i="2"/>
  <c r="BC21" i="2"/>
  <c r="BD21" i="2"/>
  <c r="BE21" i="2"/>
  <c r="BF21" i="2"/>
  <c r="AU22" i="2"/>
  <c r="AV22" i="2"/>
  <c r="AW22" i="2"/>
  <c r="AX22" i="2"/>
  <c r="AY22" i="2"/>
  <c r="AZ22" i="2"/>
  <c r="BA22" i="2"/>
  <c r="BB22" i="2"/>
  <c r="BC22" i="2"/>
  <c r="BD22" i="2"/>
  <c r="BE22" i="2"/>
  <c r="BF22" i="2"/>
  <c r="AU23" i="2"/>
  <c r="AV23" i="2"/>
  <c r="AW23" i="2"/>
  <c r="AX23" i="2"/>
  <c r="AY23" i="2"/>
  <c r="AZ23" i="2"/>
  <c r="BA23" i="2"/>
  <c r="BB23" i="2"/>
  <c r="BC23" i="2"/>
  <c r="BD23" i="2"/>
  <c r="BE23" i="2"/>
  <c r="BF23" i="2"/>
  <c r="AU24" i="2"/>
  <c r="AV24" i="2"/>
  <c r="AW24" i="2"/>
  <c r="AX24" i="2"/>
  <c r="AY24" i="2"/>
  <c r="AZ24" i="2"/>
  <c r="BA24" i="2"/>
  <c r="BB24" i="2"/>
  <c r="BC24" i="2"/>
  <c r="BD24" i="2"/>
  <c r="BE24" i="2"/>
  <c r="BF24" i="2"/>
  <c r="AU25" i="2"/>
  <c r="AV25" i="2"/>
  <c r="AW25" i="2"/>
  <c r="AX25" i="2"/>
  <c r="AY25" i="2"/>
  <c r="AZ25" i="2"/>
  <c r="BA25" i="2"/>
  <c r="BB25" i="2"/>
  <c r="BC25" i="2"/>
  <c r="BD25" i="2"/>
  <c r="BE25" i="2"/>
  <c r="BF25" i="2"/>
  <c r="AU26" i="2"/>
  <c r="AV26" i="2"/>
  <c r="AW26" i="2"/>
  <c r="AX26" i="2"/>
  <c r="AY26" i="2"/>
  <c r="AZ26" i="2"/>
  <c r="BA26" i="2"/>
  <c r="BB26" i="2"/>
  <c r="BC26" i="2"/>
  <c r="BD26" i="2"/>
  <c r="BE26" i="2"/>
  <c r="BF26" i="2"/>
  <c r="AU27" i="2"/>
  <c r="AV27" i="2"/>
  <c r="AW27" i="2"/>
  <c r="AX27" i="2"/>
  <c r="AY27" i="2"/>
  <c r="AZ27" i="2"/>
  <c r="BA27" i="2"/>
  <c r="BB27" i="2"/>
  <c r="BC27" i="2"/>
  <c r="BD27" i="2"/>
  <c r="BE27" i="2"/>
  <c r="BF27" i="2"/>
  <c r="AU28" i="2"/>
  <c r="AV28" i="2"/>
  <c r="AW28" i="2"/>
  <c r="AX28" i="2"/>
  <c r="AY28" i="2"/>
  <c r="AZ28" i="2"/>
  <c r="BA28" i="2"/>
  <c r="BB28" i="2"/>
  <c r="BC28" i="2"/>
  <c r="BD28" i="2"/>
  <c r="BE28" i="2"/>
  <c r="BF28" i="2"/>
  <c r="AU29" i="2"/>
  <c r="AV29" i="2"/>
  <c r="AW29" i="2"/>
  <c r="AX29" i="2"/>
  <c r="AY29" i="2"/>
  <c r="AZ29" i="2"/>
  <c r="BA29" i="2"/>
  <c r="BB29" i="2"/>
  <c r="BC29" i="2"/>
  <c r="BD29" i="2"/>
  <c r="BE29" i="2"/>
  <c r="BF29" i="2"/>
  <c r="AU30" i="2"/>
  <c r="AV30" i="2"/>
  <c r="AW30" i="2"/>
  <c r="AX30" i="2"/>
  <c r="AY30" i="2"/>
  <c r="AZ30" i="2"/>
  <c r="BA30" i="2"/>
  <c r="BB30" i="2"/>
  <c r="BC30" i="2"/>
  <c r="BD30" i="2"/>
  <c r="BE30" i="2"/>
  <c r="BF30" i="2"/>
  <c r="AU31" i="2"/>
  <c r="AV31" i="2"/>
  <c r="AW31" i="2"/>
  <c r="AX31" i="2"/>
  <c r="AY31" i="2"/>
  <c r="AZ31" i="2"/>
  <c r="BA31" i="2"/>
  <c r="BB31" i="2"/>
  <c r="BC31" i="2"/>
  <c r="BD31" i="2"/>
  <c r="BE31" i="2"/>
  <c r="BF31" i="2"/>
  <c r="AU32" i="2"/>
  <c r="AV32" i="2"/>
  <c r="AW32" i="2"/>
  <c r="AX32" i="2"/>
  <c r="AY32" i="2"/>
  <c r="AZ32" i="2"/>
  <c r="BA32" i="2"/>
  <c r="BB32" i="2"/>
  <c r="BC32" i="2"/>
  <c r="BD32" i="2"/>
  <c r="BE32" i="2"/>
  <c r="BF32" i="2"/>
  <c r="AU33" i="2"/>
  <c r="AV33" i="2"/>
  <c r="AW33" i="2"/>
  <c r="AX33" i="2"/>
  <c r="AY33" i="2"/>
  <c r="AZ33" i="2"/>
  <c r="BA33" i="2"/>
  <c r="BB33" i="2"/>
  <c r="BC33" i="2"/>
  <c r="BD33" i="2"/>
  <c r="BE33" i="2"/>
  <c r="BF33" i="2"/>
  <c r="AU34" i="2"/>
  <c r="AV34" i="2"/>
  <c r="AW34" i="2"/>
  <c r="AX34" i="2"/>
  <c r="AY34" i="2"/>
  <c r="AZ34" i="2"/>
  <c r="BA34" i="2"/>
  <c r="BB34" i="2"/>
  <c r="BC34" i="2"/>
  <c r="BD34" i="2"/>
  <c r="BE34" i="2"/>
  <c r="BF34" i="2"/>
  <c r="AU35" i="2"/>
  <c r="AV35" i="2"/>
  <c r="AW35" i="2"/>
  <c r="AX35" i="2"/>
  <c r="AY35" i="2"/>
  <c r="AZ35" i="2"/>
  <c r="BA35" i="2"/>
  <c r="BB35" i="2"/>
  <c r="BC35" i="2"/>
  <c r="BD35" i="2"/>
  <c r="BE35" i="2"/>
  <c r="BF35" i="2"/>
  <c r="AU36" i="2"/>
  <c r="AV36" i="2"/>
  <c r="AW36" i="2"/>
  <c r="AX36" i="2"/>
  <c r="AY36" i="2"/>
  <c r="AZ36" i="2"/>
  <c r="BA36" i="2"/>
  <c r="BB36" i="2"/>
  <c r="BC36" i="2"/>
  <c r="BD36" i="2"/>
  <c r="BE36" i="2"/>
  <c r="BF36" i="2"/>
  <c r="AU37" i="2"/>
  <c r="AV37" i="2"/>
  <c r="AW37" i="2"/>
  <c r="AX37" i="2"/>
  <c r="AY37" i="2"/>
  <c r="AZ37" i="2"/>
  <c r="BA37" i="2"/>
  <c r="BB37" i="2"/>
  <c r="BC37" i="2"/>
  <c r="BD37" i="2"/>
  <c r="BE37" i="2"/>
  <c r="BF37" i="2"/>
  <c r="AU38" i="2"/>
  <c r="AV38" i="2"/>
  <c r="AW38" i="2"/>
  <c r="AX38" i="2"/>
  <c r="AY38" i="2"/>
  <c r="AZ38" i="2"/>
  <c r="BA38" i="2"/>
  <c r="BB38" i="2"/>
  <c r="BC38" i="2"/>
  <c r="BD38" i="2"/>
  <c r="BE38" i="2"/>
  <c r="BF38" i="2"/>
  <c r="AU39" i="2"/>
  <c r="AV39" i="2"/>
  <c r="AW39" i="2"/>
  <c r="AX39" i="2"/>
  <c r="AY39" i="2"/>
  <c r="AZ39" i="2"/>
  <c r="BA39" i="2"/>
  <c r="BB39" i="2"/>
  <c r="BC39" i="2"/>
  <c r="BD39" i="2"/>
  <c r="BE39" i="2"/>
  <c r="BF39" i="2"/>
  <c r="AU40" i="2"/>
  <c r="AV40" i="2"/>
  <c r="AW40" i="2"/>
  <c r="BA40" i="2"/>
  <c r="BB40" i="2"/>
  <c r="BC40" i="2"/>
  <c r="BD40" i="2"/>
  <c r="BE40" i="2"/>
  <c r="AU41" i="2"/>
  <c r="AV41" i="2"/>
  <c r="AW41" i="2"/>
  <c r="AX41" i="2"/>
  <c r="AY41" i="2"/>
  <c r="AZ41" i="2"/>
  <c r="BA41" i="2"/>
  <c r="BB41" i="2"/>
  <c r="BC41" i="2"/>
  <c r="BD41" i="2"/>
  <c r="AU42" i="2"/>
  <c r="AV42" i="2"/>
  <c r="AW42" i="2"/>
  <c r="AX42" i="2"/>
  <c r="AY42" i="2"/>
  <c r="BC42" i="2"/>
  <c r="BD42" i="2"/>
  <c r="BE42" i="2"/>
  <c r="BF42" i="2"/>
  <c r="AU43" i="2"/>
  <c r="AV43" i="2"/>
  <c r="AW43" i="2"/>
  <c r="AX43" i="2"/>
  <c r="AY43" i="2"/>
  <c r="AZ43" i="2"/>
  <c r="BA43" i="2"/>
  <c r="BB43" i="2"/>
  <c r="BC43" i="2"/>
  <c r="BD43" i="2"/>
  <c r="BE43" i="2"/>
  <c r="BF43" i="2"/>
  <c r="AU44" i="2"/>
  <c r="AV44" i="2"/>
  <c r="AW44" i="2"/>
  <c r="AX44" i="2"/>
  <c r="AY44" i="2"/>
  <c r="AZ44" i="2"/>
  <c r="BA44" i="2"/>
  <c r="BB44" i="2"/>
  <c r="BC44" i="2"/>
  <c r="BD44" i="2"/>
  <c r="BE44" i="2"/>
  <c r="BF44" i="2"/>
  <c r="AU45" i="2"/>
  <c r="AV45" i="2"/>
  <c r="AW45" i="2"/>
  <c r="AX45" i="2"/>
  <c r="AY45" i="2"/>
  <c r="AZ45" i="2"/>
  <c r="BA45" i="2"/>
  <c r="BB45" i="2"/>
  <c r="BC45" i="2"/>
  <c r="BD45" i="2"/>
  <c r="BE45" i="2"/>
  <c r="BF45" i="2"/>
  <c r="AU46" i="2"/>
  <c r="AV46" i="2"/>
  <c r="AW46" i="2"/>
  <c r="AX46" i="2"/>
  <c r="AY46" i="2"/>
  <c r="AZ46" i="2"/>
  <c r="BA46" i="2"/>
  <c r="BB46" i="2"/>
  <c r="BC46" i="2"/>
  <c r="BD46" i="2"/>
  <c r="BE46" i="2"/>
  <c r="BF46" i="2"/>
  <c r="AU47" i="2"/>
  <c r="AV47" i="2"/>
  <c r="AW47" i="2"/>
  <c r="AX47" i="2"/>
  <c r="AY47" i="2"/>
  <c r="AZ47" i="2"/>
  <c r="BA47" i="2"/>
  <c r="BB47" i="2"/>
  <c r="BC47" i="2"/>
  <c r="BD47" i="2"/>
  <c r="BE47" i="2"/>
  <c r="BF47" i="2"/>
  <c r="AU48" i="2"/>
  <c r="AV48" i="2"/>
  <c r="AW48" i="2"/>
  <c r="AX48" i="2"/>
  <c r="AY48" i="2"/>
  <c r="AZ48" i="2"/>
  <c r="BA48" i="2"/>
  <c r="BB48" i="2"/>
  <c r="BC48" i="2"/>
  <c r="BD48" i="2"/>
  <c r="BE48" i="2"/>
  <c r="BF48" i="2"/>
  <c r="AU49" i="2"/>
  <c r="AV49" i="2"/>
  <c r="AW49" i="2"/>
  <c r="AX49" i="2"/>
  <c r="AY49" i="2"/>
  <c r="AZ49" i="2"/>
  <c r="BA49" i="2"/>
  <c r="BB49" i="2"/>
  <c r="BC49" i="2"/>
  <c r="BD49" i="2"/>
  <c r="BE49" i="2"/>
  <c r="BF49" i="2"/>
  <c r="AU50" i="2"/>
  <c r="AV50" i="2"/>
  <c r="AW50" i="2"/>
  <c r="AX50" i="2"/>
  <c r="AY50" i="2"/>
  <c r="AZ50" i="2"/>
  <c r="BA50" i="2"/>
  <c r="BB50" i="2"/>
  <c r="BC50" i="2"/>
  <c r="BD50" i="2"/>
  <c r="BE50" i="2"/>
  <c r="BF50" i="2"/>
  <c r="AU51" i="2"/>
  <c r="AV51" i="2"/>
  <c r="AW51" i="2"/>
  <c r="AX51" i="2"/>
  <c r="AY51" i="2"/>
  <c r="AZ51" i="2"/>
  <c r="BA51" i="2"/>
  <c r="BB51" i="2"/>
  <c r="BC51" i="2"/>
  <c r="BD51" i="2"/>
  <c r="BE51" i="2"/>
  <c r="BF51" i="2"/>
  <c r="AU52" i="2"/>
  <c r="AV52" i="2"/>
  <c r="AW52" i="2"/>
  <c r="AX52" i="2"/>
  <c r="AY52" i="2"/>
  <c r="AZ52" i="2"/>
  <c r="BA52" i="2"/>
  <c r="BB52" i="2"/>
  <c r="BC52" i="2"/>
  <c r="BD52" i="2"/>
  <c r="BE52" i="2"/>
  <c r="BF52" i="2"/>
  <c r="AU53" i="2"/>
  <c r="AV53" i="2"/>
  <c r="AW53" i="2"/>
  <c r="AX53" i="2"/>
  <c r="AY53" i="2"/>
  <c r="AZ53" i="2"/>
  <c r="BA53" i="2"/>
  <c r="BB53" i="2"/>
  <c r="BC53" i="2"/>
  <c r="BD53" i="2"/>
  <c r="BE53" i="2"/>
  <c r="BF53" i="2"/>
  <c r="AU54" i="2"/>
  <c r="AV54" i="2"/>
  <c r="AW54" i="2"/>
  <c r="AX54" i="2"/>
  <c r="AY54" i="2"/>
  <c r="AZ54" i="2"/>
  <c r="BA54" i="2"/>
  <c r="BB54" i="2"/>
  <c r="BC54" i="2"/>
  <c r="BD54" i="2"/>
  <c r="BE54" i="2"/>
  <c r="BF54" i="2"/>
  <c r="AU55" i="2"/>
  <c r="AV55" i="2"/>
  <c r="AW55" i="2"/>
  <c r="AX55" i="2"/>
  <c r="AY55" i="2"/>
  <c r="AZ55" i="2"/>
  <c r="BA55" i="2"/>
  <c r="BB55" i="2"/>
  <c r="BC55" i="2"/>
  <c r="BD55" i="2"/>
  <c r="BE55" i="2"/>
  <c r="BF55" i="2"/>
  <c r="AU57" i="2"/>
  <c r="AV57" i="2"/>
  <c r="AW57" i="2"/>
  <c r="AX57" i="2"/>
  <c r="AY57" i="2"/>
  <c r="AZ57" i="2"/>
  <c r="BA57" i="2"/>
  <c r="BB57" i="2"/>
  <c r="BC57" i="2"/>
  <c r="BD57" i="2"/>
  <c r="BE57" i="2"/>
  <c r="BF57" i="2"/>
  <c r="AU58" i="2"/>
  <c r="AV58" i="2"/>
  <c r="AW58" i="2"/>
  <c r="AX58" i="2"/>
  <c r="AY58" i="2"/>
  <c r="AZ58" i="2"/>
  <c r="BA58" i="2"/>
  <c r="BB58" i="2"/>
  <c r="BC58" i="2"/>
  <c r="BD58" i="2"/>
  <c r="BE58" i="2"/>
  <c r="BF58" i="2"/>
  <c r="AU64" i="2"/>
  <c r="AV64" i="2"/>
  <c r="AW64" i="2"/>
  <c r="AX64" i="2"/>
  <c r="AY64" i="2"/>
  <c r="AZ64" i="2"/>
  <c r="BA64" i="2"/>
  <c r="BB64" i="2"/>
  <c r="BC64" i="2"/>
  <c r="BD64" i="2"/>
  <c r="BE64" i="2"/>
  <c r="BF64" i="2"/>
  <c r="AU60" i="2"/>
  <c r="AV60" i="2"/>
  <c r="AW60" i="2"/>
  <c r="AX60" i="2"/>
  <c r="AY60" i="2"/>
  <c r="AZ60" i="2"/>
  <c r="BA60" i="2"/>
  <c r="BB60" i="2"/>
  <c r="BC60" i="2"/>
  <c r="BD60" i="2"/>
  <c r="BE60" i="2"/>
  <c r="BF60" i="2"/>
  <c r="AU61" i="2"/>
  <c r="AV61" i="2"/>
  <c r="AW61" i="2"/>
  <c r="AX61" i="2"/>
  <c r="AY61" i="2"/>
  <c r="AZ61" i="2"/>
  <c r="BA61" i="2"/>
  <c r="BB61" i="2"/>
  <c r="BC61" i="2"/>
  <c r="BD61" i="2"/>
  <c r="BE61" i="2"/>
  <c r="BF61" i="2"/>
  <c r="AU62" i="2"/>
  <c r="AV62" i="2"/>
  <c r="AW62" i="2"/>
  <c r="AX62" i="2"/>
  <c r="AY62" i="2"/>
  <c r="AZ62" i="2"/>
  <c r="BA62" i="2"/>
  <c r="BB62" i="2"/>
  <c r="BC62" i="2"/>
  <c r="BD62" i="2"/>
  <c r="BE62" i="2"/>
  <c r="BF62" i="2"/>
  <c r="AU63" i="2"/>
  <c r="AV63" i="2"/>
  <c r="AW63" i="2"/>
  <c r="AX63" i="2"/>
  <c r="AY63" i="2"/>
  <c r="AZ63" i="2"/>
  <c r="BA63" i="2"/>
  <c r="BB63" i="2"/>
  <c r="BC63" i="2"/>
  <c r="BD63" i="2"/>
  <c r="BE63" i="2"/>
  <c r="BF63" i="2"/>
  <c r="AU59" i="2"/>
  <c r="AV59" i="2"/>
  <c r="AW59" i="2"/>
  <c r="AX59" i="2"/>
  <c r="AY59" i="2"/>
  <c r="AZ59" i="2"/>
  <c r="BA59" i="2"/>
  <c r="BB59" i="2"/>
  <c r="BC59" i="2"/>
  <c r="BD59" i="2"/>
  <c r="BE59" i="2"/>
  <c r="BF59" i="2"/>
  <c r="AU65" i="2"/>
  <c r="AV65" i="2"/>
  <c r="AW65" i="2"/>
  <c r="AX65" i="2"/>
  <c r="AY65" i="2"/>
  <c r="AZ65" i="2"/>
  <c r="BA65" i="2"/>
  <c r="BB65" i="2"/>
  <c r="BC65" i="2"/>
  <c r="BD65" i="2"/>
  <c r="BE65" i="2"/>
  <c r="BF65" i="2"/>
  <c r="AU66" i="2"/>
  <c r="AV66" i="2"/>
  <c r="AW66" i="2"/>
  <c r="AX66" i="2"/>
  <c r="AY66" i="2"/>
  <c r="AZ66" i="2"/>
  <c r="BA66" i="2"/>
  <c r="BB66" i="2"/>
  <c r="BC66" i="2"/>
  <c r="BD66" i="2"/>
  <c r="BE66" i="2"/>
  <c r="BF66" i="2"/>
  <c r="AU67" i="2"/>
  <c r="AV67" i="2"/>
  <c r="AW67" i="2"/>
  <c r="AX67" i="2"/>
  <c r="AY67" i="2"/>
  <c r="AZ67" i="2"/>
  <c r="BA67" i="2"/>
  <c r="BB67" i="2"/>
  <c r="BC67" i="2"/>
  <c r="BD67" i="2"/>
  <c r="BE67" i="2"/>
  <c r="BF67" i="2"/>
  <c r="AU68" i="2"/>
  <c r="AV68" i="2"/>
  <c r="AW68" i="2"/>
  <c r="AX68" i="2"/>
  <c r="AY68" i="2"/>
  <c r="AZ68" i="2"/>
  <c r="BA68" i="2"/>
  <c r="BB68" i="2"/>
  <c r="BC68" i="2"/>
  <c r="BD68" i="2"/>
  <c r="BE68" i="2"/>
  <c r="BF68" i="2"/>
  <c r="AU69" i="2"/>
  <c r="AV69" i="2"/>
  <c r="AW69" i="2"/>
  <c r="AX69" i="2"/>
  <c r="AY69" i="2"/>
  <c r="AZ69" i="2"/>
  <c r="BA69" i="2"/>
  <c r="BB69" i="2"/>
  <c r="BC69" i="2"/>
  <c r="BD69" i="2"/>
  <c r="BE69" i="2"/>
  <c r="BF69" i="2"/>
  <c r="AU70" i="2"/>
  <c r="AV70" i="2"/>
  <c r="AW70" i="2"/>
  <c r="AX70" i="2"/>
  <c r="AY70" i="2"/>
  <c r="AZ70" i="2"/>
  <c r="BA70" i="2"/>
  <c r="BB70" i="2"/>
  <c r="BC70" i="2"/>
  <c r="BD70" i="2"/>
  <c r="BE70" i="2"/>
  <c r="BF70" i="2"/>
  <c r="AU71" i="2"/>
  <c r="AV71" i="2"/>
  <c r="AW71" i="2"/>
  <c r="AX71" i="2"/>
  <c r="AY71" i="2"/>
  <c r="AZ71" i="2"/>
  <c r="BA71" i="2"/>
  <c r="BB71" i="2"/>
  <c r="BC71" i="2"/>
  <c r="BD71" i="2"/>
  <c r="BE71" i="2"/>
  <c r="BF71" i="2"/>
  <c r="AU72" i="2"/>
  <c r="AV72" i="2"/>
  <c r="AW72" i="2"/>
  <c r="AX72" i="2"/>
  <c r="AY72" i="2"/>
  <c r="AZ72" i="2"/>
  <c r="BA72" i="2"/>
  <c r="BB72" i="2"/>
  <c r="BC72" i="2"/>
  <c r="BD72" i="2"/>
  <c r="BE72" i="2"/>
  <c r="BF72" i="2"/>
  <c r="AU73" i="2"/>
  <c r="AV73" i="2"/>
  <c r="AW73" i="2"/>
  <c r="AX73" i="2"/>
  <c r="AY73" i="2"/>
  <c r="AZ73" i="2"/>
  <c r="BA73" i="2"/>
  <c r="BB73" i="2"/>
  <c r="BC73" i="2"/>
  <c r="BD73" i="2"/>
  <c r="BE73" i="2"/>
  <c r="BF73" i="2"/>
  <c r="AU74" i="2"/>
  <c r="AV74" i="2"/>
  <c r="AW74" i="2"/>
  <c r="AX74" i="2"/>
  <c r="AY74" i="2"/>
  <c r="AZ74" i="2"/>
  <c r="BA74" i="2"/>
  <c r="BB74" i="2"/>
  <c r="BC74" i="2"/>
  <c r="BD74" i="2"/>
  <c r="BE74" i="2"/>
  <c r="BF74" i="2"/>
  <c r="AU75" i="2"/>
  <c r="AV75" i="2"/>
  <c r="AW75" i="2"/>
  <c r="AX75" i="2"/>
  <c r="AY75" i="2"/>
  <c r="AZ75" i="2"/>
  <c r="BA75" i="2"/>
  <c r="BB75" i="2"/>
  <c r="BC75" i="2"/>
  <c r="BD75" i="2"/>
  <c r="BE75" i="2"/>
  <c r="BF75" i="2"/>
  <c r="AU76" i="2"/>
  <c r="AV76" i="2"/>
  <c r="AW76" i="2"/>
  <c r="AX76" i="2"/>
  <c r="AY76" i="2"/>
  <c r="AZ76" i="2"/>
  <c r="BA76" i="2"/>
  <c r="BB76" i="2"/>
  <c r="BC76" i="2"/>
  <c r="BD76" i="2"/>
  <c r="BE76" i="2"/>
  <c r="BF76" i="2"/>
  <c r="AU77" i="2"/>
  <c r="AV77" i="2"/>
  <c r="AX77" i="2"/>
  <c r="AY77" i="2"/>
  <c r="AZ77" i="2"/>
  <c r="BA77" i="2"/>
  <c r="BB77" i="2"/>
  <c r="BC77" i="2"/>
  <c r="BD77" i="2"/>
  <c r="BE77" i="2"/>
  <c r="BF77" i="2"/>
  <c r="AU78" i="2"/>
  <c r="AV78" i="2"/>
  <c r="AW78" i="2"/>
  <c r="AX78" i="2"/>
  <c r="AY78" i="2"/>
  <c r="AZ78" i="2"/>
  <c r="BA78" i="2"/>
  <c r="BB78" i="2"/>
  <c r="BC78" i="2"/>
  <c r="BD78" i="2"/>
  <c r="BE78" i="2"/>
  <c r="BF78" i="2"/>
  <c r="AU79" i="2"/>
  <c r="AV79" i="2"/>
  <c r="AW79" i="2"/>
  <c r="AX79" i="2"/>
  <c r="AY79" i="2"/>
  <c r="AZ79" i="2"/>
  <c r="BA79" i="2"/>
  <c r="BB79" i="2"/>
  <c r="BC79" i="2"/>
  <c r="BD79" i="2"/>
  <c r="BE79" i="2"/>
  <c r="BF79" i="2"/>
  <c r="AU80" i="2"/>
  <c r="AV80" i="2"/>
  <c r="AW80" i="2"/>
  <c r="AX80" i="2"/>
  <c r="AY80" i="2"/>
  <c r="AZ80" i="2"/>
  <c r="BA80" i="2"/>
  <c r="BB80" i="2"/>
  <c r="BC80" i="2"/>
  <c r="BD80" i="2"/>
  <c r="BE80" i="2"/>
  <c r="BF80" i="2"/>
  <c r="AV11" i="2"/>
  <c r="AW11" i="2"/>
  <c r="AX11" i="2"/>
  <c r="AY11" i="2"/>
  <c r="AZ11" i="2"/>
  <c r="BA11" i="2"/>
  <c r="BB11" i="2"/>
  <c r="BC11" i="2"/>
  <c r="BD11" i="2"/>
  <c r="BE11" i="2"/>
  <c r="BF11" i="2"/>
  <c r="AX22" i="10"/>
  <c r="AY22" i="10"/>
  <c r="AX20" i="10"/>
  <c r="AY20" i="10"/>
  <c r="AY34" i="10"/>
  <c r="BA34" i="10"/>
  <c r="AS18" i="2"/>
  <c r="AT18" i="2" s="1"/>
  <c r="AS17" i="2"/>
  <c r="AT17" i="2" s="1"/>
  <c r="AY29" i="10"/>
  <c r="BH17" i="2"/>
  <c r="BH18" i="2"/>
  <c r="AS12" i="2"/>
  <c r="AT12" i="2" s="1"/>
  <c r="AS13" i="2"/>
  <c r="AT13" i="2" s="1"/>
  <c r="AS14" i="2"/>
  <c r="AT14" i="2" s="1"/>
  <c r="AS15" i="2"/>
  <c r="AT15" i="2" s="1"/>
  <c r="AS16" i="2"/>
  <c r="AT16" i="2" s="1"/>
  <c r="AS19" i="2"/>
  <c r="AT19" i="2" s="1"/>
  <c r="AS20" i="2"/>
  <c r="AT20" i="2" s="1"/>
  <c r="AS21" i="2"/>
  <c r="AT21" i="2" s="1"/>
  <c r="AS22" i="2"/>
  <c r="AT22" i="2" s="1"/>
  <c r="AS23" i="2"/>
  <c r="AT23" i="2" s="1"/>
  <c r="AS24" i="2"/>
  <c r="AT24" i="2" s="1"/>
  <c r="AS25" i="2"/>
  <c r="AT25" i="2" s="1"/>
  <c r="AS26" i="2"/>
  <c r="AT26" i="2" s="1"/>
  <c r="AS27" i="2"/>
  <c r="AT27" i="2" s="1"/>
  <c r="AS28" i="2"/>
  <c r="AT28" i="2" s="1"/>
  <c r="AS29" i="2"/>
  <c r="AT29" i="2" s="1"/>
  <c r="AS30" i="2"/>
  <c r="AT30" i="2" s="1"/>
  <c r="AS31" i="2"/>
  <c r="AT31" i="2" s="1"/>
  <c r="AS32" i="2"/>
  <c r="AT32" i="2" s="1"/>
  <c r="AS33" i="2"/>
  <c r="AT33" i="2" s="1"/>
  <c r="AS34" i="2"/>
  <c r="AT34" i="2" s="1"/>
  <c r="AS35" i="2"/>
  <c r="AT35" i="2" s="1"/>
  <c r="AS36" i="2"/>
  <c r="AT36" i="2" s="1"/>
  <c r="AS37" i="2"/>
  <c r="AT37" i="2" s="1"/>
  <c r="AS38" i="2"/>
  <c r="AT38" i="2" s="1"/>
  <c r="AS39" i="2"/>
  <c r="AT39" i="2" s="1"/>
  <c r="AS43" i="2"/>
  <c r="AT43" i="2" s="1"/>
  <c r="AS44" i="2"/>
  <c r="AT44" i="2" s="1"/>
  <c r="AS45" i="2"/>
  <c r="AT45" i="2" s="1"/>
  <c r="AS46" i="2"/>
  <c r="AT46" i="2" s="1"/>
  <c r="AS47" i="2"/>
  <c r="AT47" i="2" s="1"/>
  <c r="AS48" i="2"/>
  <c r="AT48" i="2" s="1"/>
  <c r="AS49" i="2"/>
  <c r="AT49" i="2" s="1"/>
  <c r="AS50" i="2"/>
  <c r="AT50" i="2" s="1"/>
  <c r="AS51" i="2"/>
  <c r="AT51" i="2" s="1"/>
  <c r="AS52" i="2"/>
  <c r="AT52" i="2" s="1"/>
  <c r="AS53" i="2"/>
  <c r="AT53" i="2" s="1"/>
  <c r="AS54" i="2"/>
  <c r="AT54" i="2" s="1"/>
  <c r="AS55" i="2"/>
  <c r="AT55" i="2" s="1"/>
  <c r="AS57" i="2"/>
  <c r="AT57" i="2" s="1"/>
  <c r="AS58" i="2"/>
  <c r="AT58" i="2" s="1"/>
  <c r="AS64" i="2"/>
  <c r="AT64" i="2" s="1"/>
  <c r="AS60" i="2"/>
  <c r="AT60" i="2" s="1"/>
  <c r="AS61" i="2"/>
  <c r="AT61" i="2" s="1"/>
  <c r="AS62" i="2"/>
  <c r="AT62" i="2" s="1"/>
  <c r="AS63" i="2"/>
  <c r="AT63" i="2" s="1"/>
  <c r="AS59" i="2"/>
  <c r="AT59" i="2" s="1"/>
  <c r="AS65" i="2"/>
  <c r="AT65" i="2" s="1"/>
  <c r="AS66" i="2"/>
  <c r="AT66" i="2" s="1"/>
  <c r="AS67" i="2"/>
  <c r="AT67" i="2" s="1"/>
  <c r="AS68" i="2"/>
  <c r="AT68" i="2" s="1"/>
  <c r="AS69" i="2"/>
  <c r="AT69" i="2" s="1"/>
  <c r="AS70" i="2"/>
  <c r="AT70" i="2" s="1"/>
  <c r="AS71" i="2"/>
  <c r="AT71" i="2" s="1"/>
  <c r="AS72" i="2"/>
  <c r="AT72" i="2" s="1"/>
  <c r="AS73" i="2"/>
  <c r="AT73" i="2" s="1"/>
  <c r="AS74" i="2"/>
  <c r="AT74" i="2" s="1"/>
  <c r="AS75" i="2"/>
  <c r="AT75" i="2" s="1"/>
  <c r="AS76" i="2"/>
  <c r="AT76" i="2" s="1"/>
  <c r="AS77" i="2"/>
  <c r="AT77" i="2" s="1"/>
  <c r="AS78" i="2"/>
  <c r="AT78" i="2" s="1"/>
  <c r="AS79" i="2"/>
  <c r="AT79" i="2" s="1"/>
  <c r="AS80" i="2"/>
  <c r="AT80" i="2" s="1"/>
  <c r="BH80" i="2"/>
  <c r="BH79" i="2"/>
  <c r="BH78" i="2"/>
  <c r="BH52" i="2"/>
  <c r="BH53" i="2"/>
  <c r="BH54" i="2"/>
  <c r="BH55" i="2"/>
  <c r="BH57" i="2"/>
  <c r="BH58" i="2"/>
  <c r="BH64" i="2"/>
  <c r="BH60" i="2"/>
  <c r="BH61" i="2"/>
  <c r="BH62" i="2"/>
  <c r="BH63" i="2"/>
  <c r="BH59" i="2"/>
  <c r="BH65" i="2"/>
  <c r="BH66" i="2"/>
  <c r="BH67" i="2"/>
  <c r="BH68" i="2"/>
  <c r="BH69" i="2"/>
  <c r="BH70" i="2"/>
  <c r="BH71" i="2"/>
  <c r="BH72" i="2"/>
  <c r="BH73" i="2"/>
  <c r="BH76" i="2"/>
  <c r="BH77" i="2"/>
  <c r="Z11" i="2"/>
  <c r="BH50" i="2"/>
  <c r="BH51" i="2"/>
  <c r="BH47" i="2"/>
  <c r="BH41" i="2"/>
  <c r="BH42" i="2"/>
  <c r="BH38" i="2"/>
  <c r="BH35" i="2"/>
  <c r="BH36" i="2"/>
  <c r="BH32" i="2"/>
  <c r="BH30" i="2"/>
  <c r="BH26" i="2"/>
  <c r="BH24" i="2"/>
  <c r="BH25" i="2"/>
  <c r="BH49" i="2"/>
  <c r="BH11" i="2"/>
  <c r="BH14" i="2"/>
  <c r="BH19" i="2"/>
  <c r="BH22" i="2"/>
  <c r="AT9" i="2"/>
  <c r="BJ9" i="2"/>
  <c r="AB9" i="2"/>
  <c r="BH28" i="2"/>
  <c r="K3" i="2"/>
  <c r="BH31" i="2"/>
  <c r="BH43" i="2"/>
  <c r="BH34" i="2"/>
  <c r="BH16" i="2"/>
  <c r="BH37" i="2"/>
  <c r="BH21" i="2"/>
  <c r="BH23" i="2"/>
  <c r="BH20" i="2"/>
  <c r="BI9" i="2"/>
  <c r="AS9" i="2"/>
  <c r="AC9" i="2"/>
  <c r="BH44" i="2"/>
  <c r="BH46" i="2"/>
  <c r="BH48" i="2"/>
  <c r="BH40" i="2"/>
  <c r="BH74" i="2"/>
  <c r="BH33" i="2"/>
  <c r="BH13" i="2"/>
  <c r="BH12" i="2"/>
  <c r="BH27" i="2"/>
  <c r="BH75" i="2"/>
  <c r="BH39" i="2"/>
  <c r="BH29" i="2"/>
  <c r="BH15" i="2"/>
  <c r="BA29" i="10"/>
  <c r="E49" i="33" l="1"/>
  <c r="E78" i="33" s="1"/>
  <c r="F78" i="33" s="1"/>
  <c r="F82" i="33" s="1"/>
  <c r="M4" i="27"/>
  <c r="N4" i="27" s="1"/>
  <c r="N7" i="27" s="1"/>
  <c r="E7" i="28"/>
  <c r="I70" i="33"/>
  <c r="I1" i="33" s="1"/>
  <c r="H1" i="33"/>
  <c r="AQ11" i="2"/>
  <c r="F5" i="32"/>
  <c r="AU8" i="2"/>
  <c r="AU7" i="2"/>
  <c r="AB11" i="2"/>
  <c r="AC11" i="2" s="1"/>
  <c r="F10" i="30"/>
  <c r="AT11" i="2"/>
  <c r="V30" i="10"/>
  <c r="AA11" i="19"/>
  <c r="V14" i="10"/>
  <c r="AA8" i="10"/>
  <c r="X11" i="19"/>
  <c r="X11" i="10"/>
  <c r="X33" i="10" s="1"/>
  <c r="S11" i="10"/>
  <c r="S33" i="10" s="1"/>
  <c r="W11" i="19"/>
  <c r="W7" i="19" s="1"/>
  <c r="V11" i="19"/>
  <c r="Y11" i="10"/>
  <c r="Y33" i="10" s="1"/>
  <c r="S11" i="19"/>
  <c r="AA11" i="10"/>
  <c r="AA33" i="10" s="1"/>
  <c r="T11" i="10"/>
  <c r="T33" i="10" s="1"/>
  <c r="R11" i="19"/>
  <c r="U11" i="19"/>
  <c r="T11" i="19"/>
  <c r="W11" i="10"/>
  <c r="W33" i="10" s="1"/>
  <c r="U22" i="19"/>
  <c r="U33" i="19" s="1"/>
  <c r="AA25" i="10"/>
  <c r="Y12" i="10"/>
  <c r="X14" i="19"/>
  <c r="Y14" i="19"/>
  <c r="W24" i="10"/>
  <c r="S10" i="19"/>
  <c r="Z14" i="19"/>
  <c r="Z36" i="19" s="1"/>
  <c r="Y8" i="19"/>
  <c r="Y30" i="19" s="1"/>
  <c r="W13" i="10"/>
  <c r="U12" i="19"/>
  <c r="X12" i="10"/>
  <c r="X23" i="19"/>
  <c r="T12" i="19"/>
  <c r="S12" i="10"/>
  <c r="Y23" i="10"/>
  <c r="W23" i="10"/>
  <c r="AA23" i="10"/>
  <c r="AA34" i="10" s="1"/>
  <c r="U23" i="10"/>
  <c r="S12" i="19"/>
  <c r="V12" i="10"/>
  <c r="R12" i="10"/>
  <c r="R12" i="19"/>
  <c r="X23" i="10"/>
  <c r="X34" i="10" s="1"/>
  <c r="Y12" i="19"/>
  <c r="Z12" i="19"/>
  <c r="AD12" i="19" s="1"/>
  <c r="AU12" i="19" s="1"/>
  <c r="AX12" i="19" s="1"/>
  <c r="AY12" i="19" s="1"/>
  <c r="W12" i="10"/>
  <c r="AA12" i="19"/>
  <c r="V23" i="10"/>
  <c r="U23" i="19"/>
  <c r="U34" i="19" s="1"/>
  <c r="Z12" i="10"/>
  <c r="R33" i="10"/>
  <c r="AA22" i="19"/>
  <c r="AA33" i="19" s="1"/>
  <c r="Y10" i="19"/>
  <c r="W8" i="10"/>
  <c r="T25" i="10"/>
  <c r="T36" i="10" s="1"/>
  <c r="U21" i="10"/>
  <c r="U11" i="10"/>
  <c r="U33" i="10" s="1"/>
  <c r="V10" i="10"/>
  <c r="T10" i="19"/>
  <c r="AA14" i="19"/>
  <c r="Z8" i="19"/>
  <c r="V13" i="19"/>
  <c r="V13" i="10"/>
  <c r="R25" i="10"/>
  <c r="T9" i="19"/>
  <c r="V9" i="10"/>
  <c r="V31" i="10" s="1"/>
  <c r="U9" i="10"/>
  <c r="U31" i="10" s="1"/>
  <c r="AA9" i="19"/>
  <c r="AA7" i="19" s="1"/>
  <c r="AA20" i="19"/>
  <c r="AA31" i="19" s="1"/>
  <c r="S9" i="10"/>
  <c r="S31" i="10" s="1"/>
  <c r="Z20" i="19"/>
  <c r="Z31" i="19" s="1"/>
  <c r="S9" i="19"/>
  <c r="R9" i="19"/>
  <c r="R7" i="19" s="1"/>
  <c r="W20" i="19"/>
  <c r="T9" i="10"/>
  <c r="T31" i="10" s="1"/>
  <c r="S20" i="19"/>
  <c r="S31" i="19" s="1"/>
  <c r="R9" i="10"/>
  <c r="X9" i="10"/>
  <c r="X31" i="10" s="1"/>
  <c r="Y20" i="19"/>
  <c r="Y31" i="19" s="1"/>
  <c r="R21" i="10"/>
  <c r="AA13" i="10"/>
  <c r="W10" i="19"/>
  <c r="S13" i="19"/>
  <c r="R10" i="19"/>
  <c r="S13" i="10"/>
  <c r="T12" i="10"/>
  <c r="T34" i="10" s="1"/>
  <c r="U10" i="19"/>
  <c r="V12" i="19"/>
  <c r="AA9" i="10"/>
  <c r="AA31" i="10" s="1"/>
  <c r="V24" i="19"/>
  <c r="X13" i="10"/>
  <c r="V14" i="19"/>
  <c r="V36" i="19" s="1"/>
  <c r="S21" i="10"/>
  <c r="R8" i="19"/>
  <c r="U8" i="19"/>
  <c r="Y8" i="10"/>
  <c r="S8" i="10"/>
  <c r="W19" i="19"/>
  <c r="T19" i="19"/>
  <c r="T42" i="19" s="1"/>
  <c r="T40" i="19" s="1"/>
  <c r="R8" i="10"/>
  <c r="U8" i="10"/>
  <c r="R19" i="19"/>
  <c r="AD19" i="19" s="1"/>
  <c r="S8" i="19"/>
  <c r="U19" i="19"/>
  <c r="U42" i="19" s="1"/>
  <c r="U40" i="19" s="1"/>
  <c r="X8" i="10"/>
  <c r="AA19" i="19"/>
  <c r="AA30" i="19" s="1"/>
  <c r="V19" i="19"/>
  <c r="V52" i="19" s="1"/>
  <c r="V51" i="19" s="1"/>
  <c r="T8" i="10"/>
  <c r="S19" i="19"/>
  <c r="S52" i="19" s="1"/>
  <c r="S51" i="19" s="1"/>
  <c r="AA10" i="10"/>
  <c r="T14" i="19"/>
  <c r="Z23" i="10"/>
  <c r="Z34" i="10" s="1"/>
  <c r="Z14" i="10"/>
  <c r="R14" i="10"/>
  <c r="V10" i="19"/>
  <c r="W12" i="19"/>
  <c r="X8" i="19"/>
  <c r="V25" i="10"/>
  <c r="V36" i="10" s="1"/>
  <c r="V25" i="19"/>
  <c r="W9" i="10"/>
  <c r="W31" i="10" s="1"/>
  <c r="W14" i="19"/>
  <c r="Y24" i="19"/>
  <c r="R23" i="10"/>
  <c r="Z8" i="10"/>
  <c r="Z9" i="10"/>
  <c r="Z31" i="10" s="1"/>
  <c r="U9" i="19"/>
  <c r="X12" i="19"/>
  <c r="W8" i="19"/>
  <c r="S10" i="10"/>
  <c r="Z24" i="10"/>
  <c r="W24" i="19"/>
  <c r="R13" i="19"/>
  <c r="X24" i="19"/>
  <c r="T24" i="19"/>
  <c r="Y9" i="10"/>
  <c r="Y31" i="10" s="1"/>
  <c r="T24" i="10"/>
  <c r="V9" i="19"/>
  <c r="AD9" i="19" s="1"/>
  <c r="AU9" i="19" s="1"/>
  <c r="AX9" i="19" s="1"/>
  <c r="AY9" i="19" s="1"/>
  <c r="T13" i="19"/>
  <c r="V8" i="19"/>
  <c r="V7" i="19" s="1"/>
  <c r="AA10" i="19"/>
  <c r="AA21" i="10"/>
  <c r="Z10" i="19"/>
  <c r="X10" i="10"/>
  <c r="Z10" i="10"/>
  <c r="Y21" i="10"/>
  <c r="Z21" i="10"/>
  <c r="X10" i="19"/>
  <c r="U10" i="10"/>
  <c r="Z21" i="19"/>
  <c r="Z32" i="19" s="1"/>
  <c r="R10" i="10"/>
  <c r="X21" i="10"/>
  <c r="S21" i="19"/>
  <c r="T10" i="10"/>
  <c r="T21" i="19"/>
  <c r="W21" i="10"/>
  <c r="V21" i="10"/>
  <c r="U21" i="19"/>
  <c r="U32" i="19" s="1"/>
  <c r="Y10" i="10"/>
  <c r="AA21" i="19"/>
  <c r="X25" i="19"/>
  <c r="U25" i="10"/>
  <c r="U36" i="10" s="1"/>
  <c r="Z25" i="19"/>
  <c r="U14" i="10"/>
  <c r="T14" i="10"/>
  <c r="W25" i="10"/>
  <c r="W36" i="10" s="1"/>
  <c r="AA14" i="10"/>
  <c r="T25" i="19"/>
  <c r="T36" i="19" s="1"/>
  <c r="U14" i="19"/>
  <c r="U12" i="10"/>
  <c r="S25" i="10"/>
  <c r="T21" i="10"/>
  <c r="S23" i="10"/>
  <c r="S34" i="10" s="1"/>
  <c r="V11" i="10"/>
  <c r="V33" i="10" s="1"/>
  <c r="Y14" i="10"/>
  <c r="W9" i="19"/>
  <c r="Z24" i="19"/>
  <c r="T8" i="19"/>
  <c r="U20" i="19"/>
  <c r="U31" i="19" s="1"/>
  <c r="X14" i="10"/>
  <c r="Y13" i="10"/>
  <c r="U25" i="19"/>
  <c r="X13" i="19"/>
  <c r="S23" i="19"/>
  <c r="S34" i="19" s="1"/>
  <c r="W13" i="19"/>
  <c r="X25" i="10"/>
  <c r="X36" i="10" s="1"/>
  <c r="U13" i="10"/>
  <c r="Y25" i="19"/>
  <c r="Y13" i="19"/>
  <c r="X19" i="19"/>
  <c r="X18" i="19" s="1"/>
  <c r="Y19" i="19"/>
  <c r="Y18" i="19" s="1"/>
  <c r="Y25" i="10"/>
  <c r="S25" i="19"/>
  <c r="AA13" i="19"/>
  <c r="Z19" i="19"/>
  <c r="V24" i="10"/>
  <c r="Y24" i="10"/>
  <c r="R13" i="10"/>
  <c r="AA24" i="10"/>
  <c r="R14" i="19"/>
  <c r="R24" i="19"/>
  <c r="AD24" i="19" s="1"/>
  <c r="AU24" i="19" s="1"/>
  <c r="S24" i="10"/>
  <c r="S14" i="10"/>
  <c r="R25" i="19"/>
  <c r="R36" i="19" s="1"/>
  <c r="Z25" i="10"/>
  <c r="Z36" i="10" s="1"/>
  <c r="R24" i="10"/>
  <c r="S14" i="19"/>
  <c r="S24" i="19"/>
  <c r="W21" i="19"/>
  <c r="W32" i="19" s="1"/>
  <c r="Z13" i="19"/>
  <c r="U24" i="10"/>
  <c r="Z13" i="10"/>
  <c r="AZ49" i="19"/>
  <c r="BA49" i="19" s="1"/>
  <c r="AX49" i="19"/>
  <c r="AY49" i="19" s="1"/>
  <c r="R20" i="19"/>
  <c r="T20" i="19"/>
  <c r="T31" i="19" s="1"/>
  <c r="AZ57" i="19"/>
  <c r="BA57" i="19" s="1"/>
  <c r="R21" i="19"/>
  <c r="V21" i="19"/>
  <c r="V32" i="19" s="1"/>
  <c r="Y21" i="19"/>
  <c r="Y32" i="19" s="1"/>
  <c r="X21" i="19"/>
  <c r="X32" i="19" s="1"/>
  <c r="T23" i="19"/>
  <c r="T34" i="19" s="1"/>
  <c r="V23" i="19"/>
  <c r="Y23" i="19"/>
  <c r="Z23" i="19"/>
  <c r="AA23" i="19"/>
  <c r="AA34" i="19" s="1"/>
  <c r="W23" i="19"/>
  <c r="W34" i="19" s="1"/>
  <c r="V20" i="19"/>
  <c r="AX50" i="19"/>
  <c r="AY50" i="19" s="1"/>
  <c r="AZ59" i="19"/>
  <c r="BA59" i="19" s="1"/>
  <c r="X20" i="19"/>
  <c r="X31" i="19" s="1"/>
  <c r="AX55" i="19"/>
  <c r="AY55" i="19" s="1"/>
  <c r="S36" i="19"/>
  <c r="Y22" i="19"/>
  <c r="Y33" i="19" s="1"/>
  <c r="AX46" i="19"/>
  <c r="AY46" i="19" s="1"/>
  <c r="O52" i="19"/>
  <c r="O51" i="19" s="1"/>
  <c r="AZ54" i="19"/>
  <c r="BA54" i="19" s="1"/>
  <c r="O42" i="19"/>
  <c r="O40" i="19" s="1"/>
  <c r="R23" i="19"/>
  <c r="W22" i="19"/>
  <c r="AZ17" i="19"/>
  <c r="BA17" i="19" s="1"/>
  <c r="V22" i="19"/>
  <c r="R22" i="19"/>
  <c r="AT21" i="19"/>
  <c r="P32" i="19"/>
  <c r="AT32" i="19" s="1"/>
  <c r="AX59" i="19"/>
  <c r="AY59" i="19" s="1"/>
  <c r="S22" i="19"/>
  <c r="S33" i="19" s="1"/>
  <c r="AZ46" i="19"/>
  <c r="BA46" i="19" s="1"/>
  <c r="X22" i="19"/>
  <c r="T22" i="19"/>
  <c r="T33" i="19" s="1"/>
  <c r="AZ27" i="19"/>
  <c r="BA27" i="19" s="1"/>
  <c r="O18" i="19"/>
  <c r="AZ28" i="19"/>
  <c r="BA28" i="19" s="1"/>
  <c r="X36" i="19"/>
  <c r="AX45" i="19"/>
  <c r="AY45" i="19" s="1"/>
  <c r="U7" i="19"/>
  <c r="Z22" i="19"/>
  <c r="Z33" i="19" s="1"/>
  <c r="AZ35" i="19"/>
  <c r="BA35" i="19" s="1"/>
  <c r="W25" i="19"/>
  <c r="AA25" i="19"/>
  <c r="J18" i="19"/>
  <c r="J42" i="19"/>
  <c r="J40" i="19" s="1"/>
  <c r="J52" i="19"/>
  <c r="J51" i="19" s="1"/>
  <c r="J30" i="19"/>
  <c r="AX26" i="19"/>
  <c r="AY26" i="19" s="1"/>
  <c r="AM36" i="19"/>
  <c r="M18" i="10"/>
  <c r="M52" i="10"/>
  <c r="M51" i="10" s="1"/>
  <c r="M42" i="10"/>
  <c r="M40" i="10" s="1"/>
  <c r="M30" i="10"/>
  <c r="D42" i="10"/>
  <c r="P42" i="10" s="1"/>
  <c r="P19" i="10"/>
  <c r="P18" i="10" s="1"/>
  <c r="AT18" i="10" s="1"/>
  <c r="BC21" i="10" s="1"/>
  <c r="D18" i="10"/>
  <c r="F30" i="19"/>
  <c r="W52" i="19"/>
  <c r="W51" i="19" s="1"/>
  <c r="N18" i="10"/>
  <c r="E52" i="10"/>
  <c r="E51" i="10" s="1"/>
  <c r="F18" i="19"/>
  <c r="N42" i="19"/>
  <c r="N40" i="19" s="1"/>
  <c r="E42" i="10"/>
  <c r="E40" i="10" s="1"/>
  <c r="N42" i="10"/>
  <c r="N40" i="10" s="1"/>
  <c r="W42" i="19"/>
  <c r="W40" i="19" s="1"/>
  <c r="N30" i="10"/>
  <c r="P26" i="10"/>
  <c r="AT26" i="10" s="1"/>
  <c r="AX26" i="10" s="1"/>
  <c r="AY26" i="10" s="1"/>
  <c r="F52" i="19"/>
  <c r="F51" i="19" s="1"/>
  <c r="U18" i="19"/>
  <c r="E18" i="10"/>
  <c r="F18" i="10"/>
  <c r="N18" i="19"/>
  <c r="F30" i="10"/>
  <c r="N30" i="19"/>
  <c r="BC59" i="10"/>
  <c r="BC55" i="10"/>
  <c r="BC47" i="10"/>
  <c r="BC28" i="10"/>
  <c r="G30" i="10"/>
  <c r="G42" i="10"/>
  <c r="G40" i="10" s="1"/>
  <c r="G18" i="10"/>
  <c r="G52" i="10"/>
  <c r="G51" i="10" s="1"/>
  <c r="H30" i="10"/>
  <c r="H18" i="10"/>
  <c r="L42" i="19"/>
  <c r="L40" i="19" s="1"/>
  <c r="M52" i="19"/>
  <c r="M51" i="19" s="1"/>
  <c r="M18" i="19"/>
  <c r="L30" i="19"/>
  <c r="D51" i="19"/>
  <c r="P52" i="19"/>
  <c r="AU19" i="19"/>
  <c r="AD18" i="19"/>
  <c r="AU18" i="19" s="1"/>
  <c r="H52" i="19"/>
  <c r="H51" i="19" s="1"/>
  <c r="H30" i="19"/>
  <c r="H18" i="19"/>
  <c r="I42" i="10"/>
  <c r="I40" i="10" s="1"/>
  <c r="I52" i="10"/>
  <c r="I51" i="10" s="1"/>
  <c r="I18" i="10"/>
  <c r="Z42" i="19"/>
  <c r="Z40" i="19" s="1"/>
  <c r="Z52" i="19"/>
  <c r="Z51" i="19" s="1"/>
  <c r="Z18" i="19"/>
  <c r="H42" i="10"/>
  <c r="H40" i="10" s="1"/>
  <c r="H42" i="19"/>
  <c r="H40" i="19" s="1"/>
  <c r="J42" i="10"/>
  <c r="J40" i="10" s="1"/>
  <c r="J52" i="10"/>
  <c r="J51" i="10" s="1"/>
  <c r="J18" i="10"/>
  <c r="O18" i="10"/>
  <c r="O30" i="10"/>
  <c r="O42" i="10"/>
  <c r="O40" i="10" s="1"/>
  <c r="O52" i="10"/>
  <c r="O51" i="10" s="1"/>
  <c r="P30" i="19"/>
  <c r="AT30" i="19" s="1"/>
  <c r="AT19" i="19"/>
  <c r="P18" i="19"/>
  <c r="AT18" i="19" s="1"/>
  <c r="I30" i="10"/>
  <c r="Y52" i="19"/>
  <c r="Y51" i="19" s="1"/>
  <c r="Y42" i="19"/>
  <c r="Y40" i="19" s="1"/>
  <c r="G42" i="19"/>
  <c r="G40" i="19" s="1"/>
  <c r="G18" i="19"/>
  <c r="G52" i="19"/>
  <c r="G51" i="19" s="1"/>
  <c r="D40" i="19"/>
  <c r="P42" i="19"/>
  <c r="J30" i="10"/>
  <c r="M30" i="19"/>
  <c r="L18" i="19"/>
  <c r="K52" i="10"/>
  <c r="K51" i="10" s="1"/>
  <c r="V42" i="19"/>
  <c r="V40" i="19" s="1"/>
  <c r="T18" i="19"/>
  <c r="AI36" i="10"/>
  <c r="I30" i="19"/>
  <c r="I18" i="19"/>
  <c r="W18" i="19"/>
  <c r="K42" i="10"/>
  <c r="K40" i="10" s="1"/>
  <c r="L18" i="10"/>
  <c r="T30" i="19"/>
  <c r="D30" i="10"/>
  <c r="AO36" i="19"/>
  <c r="R42" i="19"/>
  <c r="T52" i="19"/>
  <c r="T51" i="19" s="1"/>
  <c r="E42" i="19"/>
  <c r="E40" i="19" s="1"/>
  <c r="D52" i="10"/>
  <c r="F52" i="10"/>
  <c r="F51" i="10" s="1"/>
  <c r="E30" i="19"/>
  <c r="AL36" i="10"/>
  <c r="AG36" i="10"/>
  <c r="AQ36" i="10"/>
  <c r="AQ36" i="19"/>
  <c r="AN36" i="10"/>
  <c r="AH36" i="10"/>
  <c r="AG13" i="19"/>
  <c r="K17" i="28"/>
  <c r="F20" i="28"/>
  <c r="J21" i="28"/>
  <c r="N16" i="28"/>
  <c r="D8" i="28"/>
  <c r="H9" i="28"/>
  <c r="L10" i="28"/>
  <c r="D6" i="28"/>
  <c r="M10" i="28"/>
  <c r="F6" i="28"/>
  <c r="M21" i="28"/>
  <c r="K9" i="28"/>
  <c r="C11" i="28"/>
  <c r="F7" i="28"/>
  <c r="I6" i="28"/>
  <c r="D16" i="28"/>
  <c r="N9" i="28"/>
  <c r="J6" i="28"/>
  <c r="I19" i="28"/>
  <c r="H7" i="28"/>
  <c r="G11" i="28"/>
  <c r="J19" i="28"/>
  <c r="I7" i="28"/>
  <c r="H11" i="28"/>
  <c r="C21" i="28"/>
  <c r="M8" i="28"/>
  <c r="E17" i="28"/>
  <c r="N8" i="28"/>
  <c r="N6" i="28"/>
  <c r="I18" i="28"/>
  <c r="C9" i="28"/>
  <c r="M7" i="28"/>
  <c r="H17" i="28"/>
  <c r="E9" i="28"/>
  <c r="D20" i="28"/>
  <c r="N11" i="28"/>
  <c r="C8" i="28"/>
  <c r="G9" i="28"/>
  <c r="L17" i="28"/>
  <c r="C19" i="28"/>
  <c r="G20" i="28"/>
  <c r="K21" i="28"/>
  <c r="C16" i="28"/>
  <c r="E8" i="28"/>
  <c r="I9" i="28"/>
  <c r="E6" i="28"/>
  <c r="E19" i="28"/>
  <c r="G8" i="28"/>
  <c r="M9" i="28"/>
  <c r="H19" i="28"/>
  <c r="J8" i="28"/>
  <c r="E18" i="28"/>
  <c r="K8" i="28"/>
  <c r="C17" i="28"/>
  <c r="L8" i="28"/>
  <c r="G18" i="28"/>
  <c r="I11" i="28"/>
  <c r="H16" i="28"/>
  <c r="E21" i="28"/>
  <c r="C6" i="28"/>
  <c r="J16" i="28"/>
  <c r="C20" i="28"/>
  <c r="M11" i="28"/>
  <c r="F9" i="28"/>
  <c r="I21" i="28"/>
  <c r="M17" i="28"/>
  <c r="D19" i="28"/>
  <c r="H20" i="28"/>
  <c r="L21" i="28"/>
  <c r="C7" i="28"/>
  <c r="F8" i="28"/>
  <c r="J9" i="28"/>
  <c r="N10" i="28"/>
  <c r="I20" i="28"/>
  <c r="D7" i="28"/>
  <c r="G6" i="28"/>
  <c r="E11" i="28"/>
  <c r="D18" i="28"/>
  <c r="G7" i="28"/>
  <c r="E16" i="28"/>
  <c r="N20" i="28"/>
  <c r="D17" i="28"/>
  <c r="E10" i="28"/>
  <c r="D21" i="28"/>
  <c r="F17" i="28"/>
  <c r="K11" i="28"/>
  <c r="F21" i="28"/>
  <c r="K18" i="28"/>
  <c r="I10" i="28"/>
  <c r="L16" i="28"/>
  <c r="M16" i="28"/>
  <c r="N17" i="28"/>
  <c r="K6" i="28"/>
  <c r="F16" i="28"/>
  <c r="J7" i="28"/>
  <c r="H18" i="28"/>
  <c r="J11" i="28"/>
  <c r="L7" i="28"/>
  <c r="G17" i="28"/>
  <c r="H10" i="28"/>
  <c r="K16" i="28"/>
  <c r="L18" i="28"/>
  <c r="E20" i="28"/>
  <c r="F19" i="28"/>
  <c r="J20" i="28"/>
  <c r="N21" i="28"/>
  <c r="H8" i="28"/>
  <c r="L9" i="28"/>
  <c r="D11" i="28"/>
  <c r="H6" i="28"/>
  <c r="G19" i="28"/>
  <c r="K20" i="28"/>
  <c r="I8" i="28"/>
  <c r="L20" i="28"/>
  <c r="F11" i="28"/>
  <c r="M20" i="28"/>
  <c r="C10" i="28"/>
  <c r="F18" i="28"/>
  <c r="D10" i="28"/>
  <c r="K19" i="28"/>
  <c r="M6" i="28"/>
  <c r="K7" i="28"/>
  <c r="I16" i="28"/>
  <c r="N19" i="28"/>
  <c r="L11" i="28"/>
  <c r="N7" i="28"/>
  <c r="I17" i="28"/>
  <c r="M18" i="28"/>
  <c r="C18" i="28"/>
  <c r="L6" i="28"/>
  <c r="G16" i="28"/>
  <c r="L19" i="28"/>
  <c r="F10" i="28"/>
  <c r="M19" i="28"/>
  <c r="G10" i="28"/>
  <c r="J18" i="28"/>
  <c r="D9" i="28"/>
  <c r="G21" i="28"/>
  <c r="H21" i="28"/>
  <c r="J10" i="28"/>
  <c r="J17" i="28"/>
  <c r="K10" i="28"/>
  <c r="AF36" i="19"/>
  <c r="AJ36" i="10"/>
  <c r="AK36" i="10"/>
  <c r="AG36" i="19"/>
  <c r="AN36" i="19"/>
  <c r="AH36" i="19"/>
  <c r="AJ36" i="19"/>
  <c r="AI36" i="19"/>
  <c r="AM36" i="10"/>
  <c r="AF36" i="10"/>
  <c r="AP36" i="10"/>
  <c r="AR36" i="19"/>
  <c r="AV36" i="19" s="1"/>
  <c r="AR25" i="10"/>
  <c r="G11" i="27"/>
  <c r="G30" i="27" s="1"/>
  <c r="C11" i="27"/>
  <c r="C30" i="27" s="1"/>
  <c r="B11" i="27"/>
  <c r="L11" i="27"/>
  <c r="L30" i="27" s="1"/>
  <c r="K11" i="27"/>
  <c r="K30" i="27" s="1"/>
  <c r="J11" i="27"/>
  <c r="J30" i="27" s="1"/>
  <c r="K12" i="27"/>
  <c r="K31" i="27" s="1"/>
  <c r="I11" i="27"/>
  <c r="I30" i="27" s="1"/>
  <c r="J12" i="27"/>
  <c r="J31" i="27" s="1"/>
  <c r="H11" i="27"/>
  <c r="H30" i="27" s="1"/>
  <c r="I12" i="27"/>
  <c r="I31" i="27" s="1"/>
  <c r="H12" i="27"/>
  <c r="H31" i="27" s="1"/>
  <c r="F11" i="27"/>
  <c r="F30" i="27" s="1"/>
  <c r="G12" i="27"/>
  <c r="G31" i="27" s="1"/>
  <c r="E11" i="27"/>
  <c r="E30" i="27" s="1"/>
  <c r="F12" i="27"/>
  <c r="F31" i="27" s="1"/>
  <c r="D11" i="27"/>
  <c r="D30" i="27" s="1"/>
  <c r="E12" i="27"/>
  <c r="E31" i="27" s="1"/>
  <c r="D12" i="27"/>
  <c r="D31" i="27" s="1"/>
  <c r="C12" i="27"/>
  <c r="C31" i="27" s="1"/>
  <c r="B12" i="27"/>
  <c r="B31" i="27" s="1"/>
  <c r="BE8" i="2"/>
  <c r="BD8" i="2"/>
  <c r="BC8" i="2"/>
  <c r="BB8" i="2"/>
  <c r="BA8" i="2"/>
  <c r="AZ8" i="2"/>
  <c r="AY8" i="2"/>
  <c r="AX8" i="2"/>
  <c r="AW8" i="2"/>
  <c r="AV8" i="2"/>
  <c r="N51" i="17"/>
  <c r="Q18" i="17"/>
  <c r="K49" i="17"/>
  <c r="L39" i="17"/>
  <c r="K39" i="17"/>
  <c r="J49" i="17"/>
  <c r="O39" i="17"/>
  <c r="O51" i="17" s="1"/>
  <c r="Q47" i="17"/>
  <c r="G49" i="17"/>
  <c r="P49" i="17"/>
  <c r="I49" i="17"/>
  <c r="F49" i="17"/>
  <c r="Q49" i="17" s="1"/>
  <c r="G39" i="17"/>
  <c r="G51" i="17" s="1"/>
  <c r="F51" i="17"/>
  <c r="Q38" i="17"/>
  <c r="M24" i="17"/>
  <c r="H39" i="17"/>
  <c r="M39" i="17"/>
  <c r="M51" i="17" s="1"/>
  <c r="L49" i="17"/>
  <c r="H49" i="17"/>
  <c r="Q43" i="17"/>
  <c r="Q31" i="17"/>
  <c r="Q6" i="17"/>
  <c r="Q34" i="17"/>
  <c r="J39" i="17"/>
  <c r="J51" i="17" s="1"/>
  <c r="P24" i="17"/>
  <c r="E39" i="17"/>
  <c r="E51" i="17" s="1"/>
  <c r="Q10" i="17"/>
  <c r="Q37" i="17"/>
  <c r="I39" i="17"/>
  <c r="Q33" i="17"/>
  <c r="Q32" i="17"/>
  <c r="AV7" i="2"/>
  <c r="AF7" i="2" s="1"/>
  <c r="BE7" i="2"/>
  <c r="AO7" i="2" s="1"/>
  <c r="BC7" i="2"/>
  <c r="BD7" i="2"/>
  <c r="BB7" i="2"/>
  <c r="BA7" i="2"/>
  <c r="BA6" i="2" s="1"/>
  <c r="AZ7" i="2"/>
  <c r="AJ7" i="2" s="1"/>
  <c r="AY7" i="2"/>
  <c r="AI7" i="2" s="1"/>
  <c r="AX7" i="2"/>
  <c r="AH7" i="2" s="1"/>
  <c r="AW7" i="2"/>
  <c r="AG7" i="2" s="1"/>
  <c r="Z7" i="2"/>
  <c r="AP10" i="19"/>
  <c r="AN9" i="10"/>
  <c r="AP9" i="10"/>
  <c r="AL12" i="19"/>
  <c r="AJ11" i="19"/>
  <c r="AM11" i="10"/>
  <c r="AI11" i="10"/>
  <c r="AI9" i="19"/>
  <c r="AP8" i="10"/>
  <c r="AF13" i="10"/>
  <c r="AJ11" i="10"/>
  <c r="AJ9" i="19"/>
  <c r="AF9" i="10"/>
  <c r="AP9" i="19"/>
  <c r="AP11" i="19"/>
  <c r="AM12" i="10"/>
  <c r="AG9" i="10"/>
  <c r="AQ9" i="19"/>
  <c r="AH9" i="10"/>
  <c r="AI9" i="10"/>
  <c r="AJ8" i="19"/>
  <c r="AK12" i="19"/>
  <c r="AQ11" i="10"/>
  <c r="AI11" i="19"/>
  <c r="AI10" i="19"/>
  <c r="AO10" i="10"/>
  <c r="AF12" i="19"/>
  <c r="AO9" i="19"/>
  <c r="AG8" i="10"/>
  <c r="AH12" i="10"/>
  <c r="AQ10" i="10"/>
  <c r="AI12" i="19"/>
  <c r="AH11" i="10"/>
  <c r="AK13" i="19"/>
  <c r="AQ13" i="10"/>
  <c r="AN13" i="19"/>
  <c r="AI8" i="10"/>
  <c r="AO8" i="10"/>
  <c r="AJ13" i="10"/>
  <c r="AJ8" i="10"/>
  <c r="AF10" i="19"/>
  <c r="AG9" i="19"/>
  <c r="AL10" i="19"/>
  <c r="AG10" i="10"/>
  <c r="AF8" i="10"/>
  <c r="AO13" i="10"/>
  <c r="AH10" i="19"/>
  <c r="AM11" i="19"/>
  <c r="AO11" i="19"/>
  <c r="AP12" i="10"/>
  <c r="AJ9" i="10"/>
  <c r="AK12" i="10"/>
  <c r="AK11" i="19"/>
  <c r="AP12" i="19"/>
  <c r="AO10" i="19"/>
  <c r="AN10" i="19"/>
  <c r="AF12" i="10"/>
  <c r="AG11" i="10"/>
  <c r="AN12" i="19"/>
  <c r="AG12" i="19"/>
  <c r="AQ8" i="10"/>
  <c r="AK13" i="10"/>
  <c r="AL8" i="10"/>
  <c r="AL9" i="19"/>
  <c r="AH13" i="19"/>
  <c r="AG10" i="19"/>
  <c r="AJ12" i="19"/>
  <c r="AM13" i="19"/>
  <c r="AM10" i="19"/>
  <c r="AS41" i="2"/>
  <c r="AT41" i="2" s="1"/>
  <c r="AS40" i="2"/>
  <c r="AT40" i="2" s="1"/>
  <c r="AJ10" i="10"/>
  <c r="AP10" i="10"/>
  <c r="AN12" i="10"/>
  <c r="AP13" i="19"/>
  <c r="AH9" i="19"/>
  <c r="AF13" i="19"/>
  <c r="AG13" i="10"/>
  <c r="AM13" i="10"/>
  <c r="AN8" i="10"/>
  <c r="AF9" i="19"/>
  <c r="AK10" i="19"/>
  <c r="AS42" i="2"/>
  <c r="AT42" i="2" s="1"/>
  <c r="AK10" i="10"/>
  <c r="AF11" i="10"/>
  <c r="AO12" i="10"/>
  <c r="AH12" i="19"/>
  <c r="AO12" i="19"/>
  <c r="AH13" i="10"/>
  <c r="AK8" i="10"/>
  <c r="AM9" i="19"/>
  <c r="AQ11" i="19"/>
  <c r="AL13" i="19"/>
  <c r="AH10" i="10"/>
  <c r="AL10" i="10"/>
  <c r="AL13" i="10"/>
  <c r="AP13" i="10"/>
  <c r="AG12" i="10"/>
  <c r="AN9" i="19"/>
  <c r="AN8" i="19"/>
  <c r="AN11" i="19"/>
  <c r="AM8" i="19"/>
  <c r="AL11" i="10"/>
  <c r="AP11" i="10"/>
  <c r="AH8" i="10"/>
  <c r="AM8" i="10"/>
  <c r="AH8" i="19"/>
  <c r="AL8" i="19"/>
  <c r="AO8" i="19"/>
  <c r="AQ12" i="19"/>
  <c r="AG11" i="19"/>
  <c r="AQ12" i="10"/>
  <c r="AI13" i="10"/>
  <c r="AL9" i="10"/>
  <c r="AN13" i="10"/>
  <c r="AI8" i="19"/>
  <c r="AF11" i="19"/>
  <c r="AM12" i="19"/>
  <c r="AK9" i="19"/>
  <c r="AP8" i="19"/>
  <c r="BF40" i="2"/>
  <c r="AQ19" i="10" s="1"/>
  <c r="AI10" i="10"/>
  <c r="AM10" i="10"/>
  <c r="AI12" i="10"/>
  <c r="AO9" i="10"/>
  <c r="AQ10" i="19"/>
  <c r="AH11" i="19"/>
  <c r="AJ10" i="19"/>
  <c r="AK8" i="19"/>
  <c r="AG8" i="19"/>
  <c r="AJ12" i="10"/>
  <c r="AN11" i="10"/>
  <c r="AN10" i="10"/>
  <c r="AL12" i="10"/>
  <c r="AQ9" i="10"/>
  <c r="AQ8" i="19"/>
  <c r="AL11" i="19"/>
  <c r="AI13" i="19"/>
  <c r="AF8" i="19"/>
  <c r="AK11" i="10"/>
  <c r="AO11" i="10"/>
  <c r="AK9" i="10"/>
  <c r="AM9" i="10"/>
  <c r="AF10" i="10"/>
  <c r="AQ13" i="19"/>
  <c r="AJ13" i="19"/>
  <c r="AO13" i="19"/>
  <c r="AB75" i="2"/>
  <c r="AC75" i="2" s="1"/>
  <c r="AB17" i="2"/>
  <c r="AC17" i="2" s="1"/>
  <c r="AB74" i="2"/>
  <c r="AC74" i="2" s="1"/>
  <c r="AB64" i="2"/>
  <c r="AC64" i="2" s="1"/>
  <c r="AB73" i="2"/>
  <c r="AC73" i="2" s="1"/>
  <c r="AB67" i="2"/>
  <c r="AC67" i="2" s="1"/>
  <c r="AB66" i="2"/>
  <c r="AC66" i="2" s="1"/>
  <c r="AB59" i="2"/>
  <c r="AC59" i="2" s="1"/>
  <c r="AB61" i="2"/>
  <c r="AC61" i="2" s="1"/>
  <c r="AB60" i="2"/>
  <c r="AC60" i="2" s="1"/>
  <c r="AB12" i="2"/>
  <c r="AC12" i="2" s="1"/>
  <c r="AB76" i="2"/>
  <c r="AC76" i="2" s="1"/>
  <c r="AB65" i="2"/>
  <c r="AC65" i="2" s="1"/>
  <c r="AB77" i="2"/>
  <c r="AC77" i="2" s="1"/>
  <c r="AB68" i="2"/>
  <c r="AC68" i="2" s="1"/>
  <c r="AB23" i="2"/>
  <c r="AC23" i="2" s="1"/>
  <c r="AB63" i="2"/>
  <c r="AC63" i="2" s="1"/>
  <c r="AB30" i="2"/>
  <c r="AC30" i="2" s="1"/>
  <c r="AB22" i="2"/>
  <c r="AC22" i="2" s="1"/>
  <c r="AB47" i="2"/>
  <c r="AC47" i="2" s="1"/>
  <c r="AB51" i="2"/>
  <c r="AC51" i="2" s="1"/>
  <c r="AB44" i="2"/>
  <c r="AC44" i="2" s="1"/>
  <c r="AL21" i="19"/>
  <c r="AB24" i="2"/>
  <c r="AC24" i="2" s="1"/>
  <c r="AQ22" i="10"/>
  <c r="AB20" i="2"/>
  <c r="AC20" i="2" s="1"/>
  <c r="AP22" i="10"/>
  <c r="AB34" i="2"/>
  <c r="AC34" i="2" s="1"/>
  <c r="AB72" i="2"/>
  <c r="AC72" i="2" s="1"/>
  <c r="AB55" i="2"/>
  <c r="AC55" i="2" s="1"/>
  <c r="AO22" i="10"/>
  <c r="AB71" i="2"/>
  <c r="AC71" i="2" s="1"/>
  <c r="AB54" i="2"/>
  <c r="AC54" i="2" s="1"/>
  <c r="AB78" i="2"/>
  <c r="AC78" i="2" s="1"/>
  <c r="BG58" i="2"/>
  <c r="BI58" i="2" s="1"/>
  <c r="BJ58" i="2" s="1"/>
  <c r="BG49" i="2"/>
  <c r="BI49" i="2" s="1"/>
  <c r="BJ49" i="2" s="1"/>
  <c r="BG33" i="2"/>
  <c r="AN22" i="10"/>
  <c r="AN20" i="19"/>
  <c r="AB21" i="2"/>
  <c r="AC21" i="2" s="1"/>
  <c r="AB80" i="2"/>
  <c r="AC80" i="2" s="1"/>
  <c r="AB32" i="2"/>
  <c r="AC32" i="2" s="1"/>
  <c r="AB27" i="2"/>
  <c r="AC27" i="2" s="1"/>
  <c r="AB42" i="2"/>
  <c r="AC42" i="2" s="1"/>
  <c r="AB38" i="2"/>
  <c r="AC38" i="2" s="1"/>
  <c r="AB70" i="2"/>
  <c r="AC70" i="2" s="1"/>
  <c r="AB19" i="2"/>
  <c r="AC19" i="2" s="1"/>
  <c r="AB69" i="2"/>
  <c r="AC69" i="2" s="1"/>
  <c r="AB52" i="2"/>
  <c r="AC52" i="2" s="1"/>
  <c r="AH19" i="19"/>
  <c r="BG45" i="2"/>
  <c r="AB28" i="2"/>
  <c r="AC28" i="2" s="1"/>
  <c r="AB15" i="2"/>
  <c r="AC15" i="2" s="1"/>
  <c r="BG62" i="2"/>
  <c r="BG66" i="2"/>
  <c r="BI66" i="2" s="1"/>
  <c r="BJ66" i="2" s="1"/>
  <c r="BG25" i="2"/>
  <c r="AH42" i="19"/>
  <c r="AP53" i="10"/>
  <c r="AB79" i="2"/>
  <c r="AC79" i="2" s="1"/>
  <c r="AB26" i="2"/>
  <c r="AC26" i="2" s="1"/>
  <c r="AL22" i="19"/>
  <c r="AP20" i="10"/>
  <c r="AB40" i="2"/>
  <c r="AC40" i="2" s="1"/>
  <c r="AN22" i="19"/>
  <c r="AL42" i="19"/>
  <c r="AO21" i="19"/>
  <c r="AK22" i="19"/>
  <c r="AO22" i="19"/>
  <c r="BG67" i="2"/>
  <c r="AJ21" i="19"/>
  <c r="AN21" i="19"/>
  <c r="AJ22" i="10"/>
  <c r="AB31" i="2"/>
  <c r="AC31" i="2" s="1"/>
  <c r="AB13" i="2"/>
  <c r="AC13" i="2" s="1"/>
  <c r="AB50" i="2"/>
  <c r="AC50" i="2" s="1"/>
  <c r="AF20" i="10"/>
  <c r="BG74" i="2"/>
  <c r="BI74" i="2" s="1"/>
  <c r="BJ74" i="2" s="1"/>
  <c r="BG29" i="2"/>
  <c r="AQ22" i="19"/>
  <c r="AN19" i="19"/>
  <c r="AH21" i="10"/>
  <c r="AL21" i="10"/>
  <c r="AP22" i="19"/>
  <c r="AB57" i="2"/>
  <c r="AC57" i="2" s="1"/>
  <c r="BG53" i="2"/>
  <c r="AB41" i="2"/>
  <c r="AC41" i="2" s="1"/>
  <c r="AB48" i="2"/>
  <c r="AC48" i="2" s="1"/>
  <c r="BG70" i="2"/>
  <c r="BI70" i="2" s="1"/>
  <c r="BJ70" i="2" s="1"/>
  <c r="BG41" i="2"/>
  <c r="BG36" i="2"/>
  <c r="H43" i="30" s="1"/>
  <c r="R43" i="30" s="1"/>
  <c r="BG21" i="2"/>
  <c r="BI21" i="2" s="1"/>
  <c r="BJ21" i="2" s="1"/>
  <c r="BG78" i="2"/>
  <c r="BI78" i="2" s="1"/>
  <c r="BJ78" i="2" s="1"/>
  <c r="BG65" i="2"/>
  <c r="AI53" i="19"/>
  <c r="BG51" i="2"/>
  <c r="BI51" i="2" s="1"/>
  <c r="BJ51" i="2" s="1"/>
  <c r="AI20" i="10"/>
  <c r="BG34" i="2"/>
  <c r="BI34" i="2" s="1"/>
  <c r="BJ34" i="2" s="1"/>
  <c r="AM19" i="19"/>
  <c r="AM41" i="19"/>
  <c r="AQ21" i="19"/>
  <c r="AH53" i="10"/>
  <c r="AH41" i="10"/>
  <c r="AG53" i="19"/>
  <c r="AG20" i="10"/>
  <c r="AK19" i="10"/>
  <c r="AH21" i="19"/>
  <c r="BG77" i="2"/>
  <c r="BG76" i="2"/>
  <c r="BI76" i="2" s="1"/>
  <c r="BJ76" i="2" s="1"/>
  <c r="BG75" i="2"/>
  <c r="BI75" i="2" s="1"/>
  <c r="BJ75" i="2" s="1"/>
  <c r="BG73" i="2"/>
  <c r="H47" i="30" s="1"/>
  <c r="R47" i="30" s="1"/>
  <c r="BG71" i="2"/>
  <c r="BI71" i="2" s="1"/>
  <c r="BJ71" i="2" s="1"/>
  <c r="BG69" i="2"/>
  <c r="BI69" i="2" s="1"/>
  <c r="BJ69" i="2" s="1"/>
  <c r="BG59" i="2"/>
  <c r="BG63" i="2"/>
  <c r="BI63" i="2" s="1"/>
  <c r="BJ63" i="2" s="1"/>
  <c r="BG61" i="2"/>
  <c r="BG60" i="2"/>
  <c r="BG64" i="2"/>
  <c r="BI64" i="2" s="1"/>
  <c r="BJ64" i="2" s="1"/>
  <c r="AF53" i="10"/>
  <c r="BG52" i="2"/>
  <c r="BG48" i="2"/>
  <c r="BG44" i="2"/>
  <c r="BI44" i="2" s="1"/>
  <c r="BJ44" i="2" s="1"/>
  <c r="BG43" i="2"/>
  <c r="BG42" i="2"/>
  <c r="BI42" i="2" s="1"/>
  <c r="BJ42" i="2" s="1"/>
  <c r="BG39" i="2"/>
  <c r="BG38" i="2"/>
  <c r="BG32" i="2"/>
  <c r="BI32" i="2" s="1"/>
  <c r="BJ32" i="2" s="1"/>
  <c r="AJ19" i="19"/>
  <c r="BG30" i="2"/>
  <c r="BG28" i="2"/>
  <c r="BI28" i="2" s="1"/>
  <c r="BJ28" i="2" s="1"/>
  <c r="BG27" i="2"/>
  <c r="BG26" i="2"/>
  <c r="BI26" i="2" s="1"/>
  <c r="BJ26" i="2" s="1"/>
  <c r="BG23" i="2"/>
  <c r="BI23" i="2" s="1"/>
  <c r="BJ23" i="2" s="1"/>
  <c r="BG16" i="2"/>
  <c r="AB14" i="2"/>
  <c r="AC14" i="2" s="1"/>
  <c r="AH20" i="19"/>
  <c r="AL20" i="10"/>
  <c r="AK19" i="19"/>
  <c r="AB25" i="2"/>
  <c r="AC25" i="2" s="1"/>
  <c r="AB18" i="2"/>
  <c r="AC18" i="2" s="1"/>
  <c r="BG37" i="2"/>
  <c r="AB29" i="2"/>
  <c r="AC29" i="2" s="1"/>
  <c r="AB49" i="2"/>
  <c r="AC49" i="2" s="1"/>
  <c r="AL22" i="10"/>
  <c r="AB36" i="2"/>
  <c r="AC36" i="2" s="1"/>
  <c r="AB43" i="2"/>
  <c r="AC43" i="2" s="1"/>
  <c r="AB35" i="2"/>
  <c r="AC35" i="2" s="1"/>
  <c r="AB53" i="2"/>
  <c r="AC53" i="2" s="1"/>
  <c r="AL20" i="19"/>
  <c r="AI22" i="10"/>
  <c r="AI22" i="19"/>
  <c r="AM21" i="19"/>
  <c r="AM21" i="10"/>
  <c r="AI21" i="10"/>
  <c r="AI21" i="19"/>
  <c r="AM22" i="19"/>
  <c r="AM22" i="10"/>
  <c r="AM20" i="10"/>
  <c r="AI19" i="10"/>
  <c r="AQ20" i="19"/>
  <c r="BG35" i="2"/>
  <c r="AH19" i="10"/>
  <c r="AP20" i="19"/>
  <c r="AG21" i="10"/>
  <c r="AO19" i="10"/>
  <c r="AO19" i="19"/>
  <c r="AG19" i="19"/>
  <c r="AG19" i="10"/>
  <c r="AO20" i="10"/>
  <c r="AO20" i="19"/>
  <c r="BG50" i="2"/>
  <c r="AP19" i="19"/>
  <c r="BG79" i="2"/>
  <c r="BI79" i="2" s="1"/>
  <c r="BJ79" i="2" s="1"/>
  <c r="AF21" i="19"/>
  <c r="BG18" i="2"/>
  <c r="BI18" i="2" s="1"/>
  <c r="BJ18" i="2" s="1"/>
  <c r="AF19" i="10"/>
  <c r="BG14" i="2"/>
  <c r="AF19" i="19"/>
  <c r="AN20" i="10"/>
  <c r="BG20" i="2"/>
  <c r="H7" i="30" s="1"/>
  <c r="AB46" i="2"/>
  <c r="AC46" i="2" s="1"/>
  <c r="BG55" i="2"/>
  <c r="BI55" i="2" s="1"/>
  <c r="BJ55" i="2" s="1"/>
  <c r="BG80" i="2"/>
  <c r="BI80" i="2" s="1"/>
  <c r="BJ80" i="2" s="1"/>
  <c r="AI20" i="19"/>
  <c r="AG21" i="19"/>
  <c r="AN19" i="10"/>
  <c r="AH22" i="10"/>
  <c r="AH22" i="19"/>
  <c r="AH20" i="10"/>
  <c r="AP21" i="19"/>
  <c r="AB37" i="2"/>
  <c r="AC37" i="2" s="1"/>
  <c r="AB45" i="2"/>
  <c r="AC45" i="2" s="1"/>
  <c r="AQ20" i="10"/>
  <c r="AM19" i="10"/>
  <c r="AK21" i="10"/>
  <c r="AK21" i="19"/>
  <c r="AG22" i="10"/>
  <c r="AG22" i="19"/>
  <c r="AG20" i="19"/>
  <c r="AO21" i="10"/>
  <c r="AK20" i="10"/>
  <c r="BG31" i="2"/>
  <c r="BG19" i="2"/>
  <c r="BI19" i="2" s="1"/>
  <c r="BJ19" i="2" s="1"/>
  <c r="AP19" i="10"/>
  <c r="AL19" i="10"/>
  <c r="AL19" i="19"/>
  <c r="BG72" i="2"/>
  <c r="BI72" i="2" s="1"/>
  <c r="BJ72" i="2" s="1"/>
  <c r="BG68" i="2"/>
  <c r="BI68" i="2" s="1"/>
  <c r="BJ68" i="2" s="1"/>
  <c r="BG57" i="2"/>
  <c r="BI57" i="2" s="1"/>
  <c r="BJ57" i="2" s="1"/>
  <c r="BG24" i="2"/>
  <c r="AJ21" i="10"/>
  <c r="AF22" i="19"/>
  <c r="AF22" i="10"/>
  <c r="BG17" i="2"/>
  <c r="BI17" i="2" s="1"/>
  <c r="BJ17" i="2" s="1"/>
  <c r="AJ19" i="10"/>
  <c r="BG15" i="2"/>
  <c r="AF20" i="19"/>
  <c r="AN21" i="10"/>
  <c r="BG13" i="2"/>
  <c r="AJ20" i="19"/>
  <c r="BG54" i="2"/>
  <c r="AM20" i="19"/>
  <c r="AJ20" i="10"/>
  <c r="AQ21" i="10"/>
  <c r="AB62" i="2"/>
  <c r="AC62" i="2" s="1"/>
  <c r="BG22" i="2"/>
  <c r="AK22" i="10"/>
  <c r="AB39" i="2"/>
  <c r="AC39" i="2" s="1"/>
  <c r="BG11" i="2"/>
  <c r="M11" i="27" s="1"/>
  <c r="M30" i="27" s="1"/>
  <c r="BG47" i="2"/>
  <c r="AK20" i="19"/>
  <c r="AJ22" i="19"/>
  <c r="AB16" i="2"/>
  <c r="AC16" i="2" s="1"/>
  <c r="BG56" i="2"/>
  <c r="AF21" i="10"/>
  <c r="AB58" i="2"/>
  <c r="AC58" i="2" s="1"/>
  <c r="BG46" i="2"/>
  <c r="BG12" i="2"/>
  <c r="AB33" i="2"/>
  <c r="AC33" i="2" s="1"/>
  <c r="AI19" i="19"/>
  <c r="AP21" i="10"/>
  <c r="P10" i="30" l="1"/>
  <c r="E9" i="34"/>
  <c r="R7" i="30"/>
  <c r="D7" i="34"/>
  <c r="E1" i="33"/>
  <c r="F49" i="33"/>
  <c r="F1" i="33" s="1"/>
  <c r="E82" i="33"/>
  <c r="L12" i="27"/>
  <c r="L31" i="27" s="1"/>
  <c r="L34" i="27" s="1"/>
  <c r="H8" i="30"/>
  <c r="F3" i="32"/>
  <c r="L5" i="32"/>
  <c r="L3" i="32" s="1"/>
  <c r="F28" i="28"/>
  <c r="I28" i="28"/>
  <c r="G28" i="28"/>
  <c r="E28" i="28"/>
  <c r="M29" i="28"/>
  <c r="M31" i="28"/>
  <c r="H21" i="30"/>
  <c r="J28" i="28"/>
  <c r="H30" i="28"/>
  <c r="AO32" i="10"/>
  <c r="H36" i="30"/>
  <c r="J43" i="30"/>
  <c r="S43" i="30" s="1"/>
  <c r="J47" i="30"/>
  <c r="S47" i="30" s="1"/>
  <c r="J7" i="30"/>
  <c r="S7" i="30" s="1"/>
  <c r="BI25" i="2"/>
  <c r="BJ25" i="2" s="1"/>
  <c r="H32" i="30"/>
  <c r="BI52" i="2"/>
  <c r="BJ52" i="2" s="1"/>
  <c r="H60" i="30"/>
  <c r="I33" i="28"/>
  <c r="H10" i="30"/>
  <c r="BI27" i="2"/>
  <c r="BJ27" i="2" s="1"/>
  <c r="H13" i="30"/>
  <c r="BI60" i="2"/>
  <c r="BJ60" i="2" s="1"/>
  <c r="H34" i="30"/>
  <c r="BI65" i="2"/>
  <c r="BJ65" i="2" s="1"/>
  <c r="H49" i="30"/>
  <c r="R49" i="30" s="1"/>
  <c r="C31" i="28"/>
  <c r="H11" i="30"/>
  <c r="H28" i="30"/>
  <c r="R28" i="30" s="1"/>
  <c r="BI61" i="2"/>
  <c r="BJ61" i="2" s="1"/>
  <c r="H35" i="30"/>
  <c r="BI22" i="2"/>
  <c r="BJ22" i="2" s="1"/>
  <c r="H27" i="30"/>
  <c r="BI39" i="2"/>
  <c r="BJ39" i="2" s="1"/>
  <c r="H31" i="30"/>
  <c r="BI62" i="2"/>
  <c r="BJ62" i="2" s="1"/>
  <c r="H37" i="30"/>
  <c r="K32" i="28"/>
  <c r="H33" i="28"/>
  <c r="G31" i="28"/>
  <c r="D33" i="28"/>
  <c r="F6" i="30"/>
  <c r="N31" i="28"/>
  <c r="N32" i="28"/>
  <c r="M33" i="28"/>
  <c r="E30" i="28"/>
  <c r="H31" i="28"/>
  <c r="F30" i="28"/>
  <c r="I31" i="28"/>
  <c r="N28" i="28"/>
  <c r="H32" i="28"/>
  <c r="D29" i="28"/>
  <c r="D30" i="28"/>
  <c r="N29" i="28"/>
  <c r="E29" i="28"/>
  <c r="N33" i="28"/>
  <c r="L28" i="28"/>
  <c r="K33" i="28"/>
  <c r="G33" i="28"/>
  <c r="J30" i="28"/>
  <c r="J32" i="28"/>
  <c r="G32" i="28"/>
  <c r="G30" i="28"/>
  <c r="J31" i="28"/>
  <c r="K31" i="28"/>
  <c r="M28" i="28"/>
  <c r="D32" i="28"/>
  <c r="K30" i="28"/>
  <c r="G29" i="28"/>
  <c r="F29" i="28"/>
  <c r="C28" i="28"/>
  <c r="K29" i="28"/>
  <c r="C33" i="28"/>
  <c r="C29" i="28"/>
  <c r="D31" i="28"/>
  <c r="L33" i="28"/>
  <c r="L29" i="28"/>
  <c r="F31" i="28"/>
  <c r="E32" i="28"/>
  <c r="E31" i="28"/>
  <c r="H29" i="28"/>
  <c r="C30" i="28"/>
  <c r="I32" i="28"/>
  <c r="M30" i="28"/>
  <c r="L32" i="28"/>
  <c r="K28" i="28"/>
  <c r="F33" i="28"/>
  <c r="E33" i="28"/>
  <c r="J33" i="28"/>
  <c r="L31" i="28"/>
  <c r="C32" i="28"/>
  <c r="M32" i="28"/>
  <c r="L30" i="28"/>
  <c r="J29" i="28"/>
  <c r="I29" i="28"/>
  <c r="H28" i="28"/>
  <c r="I30" i="28"/>
  <c r="D28" i="28"/>
  <c r="F32" i="28"/>
  <c r="AX24" i="19"/>
  <c r="AY24" i="19" s="1"/>
  <c r="AZ24" i="19"/>
  <c r="BA24" i="19" s="1"/>
  <c r="V32" i="10"/>
  <c r="V42" i="10"/>
  <c r="V40" i="10" s="1"/>
  <c r="V18" i="10"/>
  <c r="V52" i="10"/>
  <c r="V51" i="10" s="1"/>
  <c r="AD13" i="10"/>
  <c r="AU13" i="10" s="1"/>
  <c r="AX13" i="10" s="1"/>
  <c r="AY13" i="10" s="1"/>
  <c r="U30" i="10"/>
  <c r="U7" i="10"/>
  <c r="AA7" i="10"/>
  <c r="AA30" i="10"/>
  <c r="R52" i="19"/>
  <c r="AD52" i="19" s="1"/>
  <c r="X30" i="19"/>
  <c r="R30" i="10"/>
  <c r="R7" i="10"/>
  <c r="AD8" i="10"/>
  <c r="W34" i="10"/>
  <c r="AA36" i="10"/>
  <c r="W42" i="10"/>
  <c r="W40" i="10" s="1"/>
  <c r="W18" i="10"/>
  <c r="W32" i="10"/>
  <c r="W52" i="10"/>
  <c r="W51" i="10" s="1"/>
  <c r="S18" i="19"/>
  <c r="Y36" i="19"/>
  <c r="U34" i="10"/>
  <c r="U36" i="19"/>
  <c r="W33" i="19"/>
  <c r="AD10" i="19"/>
  <c r="AU10" i="19" s="1"/>
  <c r="AX10" i="19" s="1"/>
  <c r="Y34" i="10"/>
  <c r="Z7" i="19"/>
  <c r="T30" i="10"/>
  <c r="T7" i="10"/>
  <c r="T32" i="19"/>
  <c r="V33" i="19"/>
  <c r="Z34" i="19"/>
  <c r="Z18" i="10"/>
  <c r="Z32" i="10"/>
  <c r="Z52" i="10"/>
  <c r="Z51" i="10" s="1"/>
  <c r="Z42" i="10"/>
  <c r="Z40" i="10" s="1"/>
  <c r="AD14" i="10"/>
  <c r="AU14" i="10" s="1"/>
  <c r="W30" i="19"/>
  <c r="AA52" i="10"/>
  <c r="AA51" i="10" s="1"/>
  <c r="AA32" i="10"/>
  <c r="AA42" i="10"/>
  <c r="AA40" i="10" s="1"/>
  <c r="AA18" i="10"/>
  <c r="Z30" i="10"/>
  <c r="Z7" i="10"/>
  <c r="AD12" i="10"/>
  <c r="AU12" i="10" s="1"/>
  <c r="AX12" i="10" s="1"/>
  <c r="AY12" i="10" s="1"/>
  <c r="X7" i="19"/>
  <c r="Y34" i="19"/>
  <c r="T7" i="19"/>
  <c r="Y42" i="10"/>
  <c r="Y40" i="10" s="1"/>
  <c r="Y52" i="10"/>
  <c r="Y51" i="10" s="1"/>
  <c r="Y32" i="10"/>
  <c r="Y18" i="10"/>
  <c r="S30" i="10"/>
  <c r="S7" i="10"/>
  <c r="V7" i="10"/>
  <c r="AD9" i="10"/>
  <c r="R31" i="10"/>
  <c r="R34" i="10"/>
  <c r="AD23" i="10"/>
  <c r="S32" i="19"/>
  <c r="U42" i="10"/>
  <c r="U40" i="10" s="1"/>
  <c r="U52" i="10"/>
  <c r="U51" i="10" s="1"/>
  <c r="U18" i="10"/>
  <c r="U32" i="10"/>
  <c r="AD10" i="10"/>
  <c r="AU10" i="10" s="1"/>
  <c r="AX10" i="10" s="1"/>
  <c r="W7" i="10"/>
  <c r="W30" i="10"/>
  <c r="AA36" i="19"/>
  <c r="AA52" i="19"/>
  <c r="AA51" i="19" s="1"/>
  <c r="V34" i="19"/>
  <c r="Y30" i="10"/>
  <c r="Y7" i="10"/>
  <c r="AD21" i="10"/>
  <c r="R52" i="10"/>
  <c r="R32" i="10"/>
  <c r="R18" i="10"/>
  <c r="R42" i="10"/>
  <c r="R36" i="10"/>
  <c r="AD25" i="10"/>
  <c r="V34" i="10"/>
  <c r="X34" i="19"/>
  <c r="Y7" i="19"/>
  <c r="S18" i="10"/>
  <c r="S52" i="10"/>
  <c r="S51" i="10" s="1"/>
  <c r="S42" i="10"/>
  <c r="S40" i="10" s="1"/>
  <c r="S32" i="10"/>
  <c r="AD11" i="10"/>
  <c r="AD14" i="19"/>
  <c r="AU14" i="19" s="1"/>
  <c r="S36" i="10"/>
  <c r="AD11" i="19"/>
  <c r="AU11" i="19" s="1"/>
  <c r="AX11" i="19" s="1"/>
  <c r="AY11" i="19" s="1"/>
  <c r="X32" i="10"/>
  <c r="X18" i="10"/>
  <c r="X42" i="10"/>
  <c r="X40" i="10" s="1"/>
  <c r="X52" i="10"/>
  <c r="X51" i="10" s="1"/>
  <c r="V31" i="19"/>
  <c r="R30" i="19"/>
  <c r="X52" i="19"/>
  <c r="X51" i="19" s="1"/>
  <c r="U30" i="19"/>
  <c r="X33" i="19"/>
  <c r="R18" i="19"/>
  <c r="AA42" i="19"/>
  <c r="AA40" i="19" s="1"/>
  <c r="S42" i="19"/>
  <c r="S40" i="19" s="1"/>
  <c r="V30" i="19"/>
  <c r="Z30" i="19"/>
  <c r="U52" i="19"/>
  <c r="U51" i="19" s="1"/>
  <c r="W36" i="19"/>
  <c r="X42" i="19"/>
  <c r="X40" i="19" s="1"/>
  <c r="Y36" i="10"/>
  <c r="W31" i="19"/>
  <c r="AA32" i="19"/>
  <c r="T42" i="10"/>
  <c r="T40" i="10" s="1"/>
  <c r="T52" i="10"/>
  <c r="T51" i="10" s="1"/>
  <c r="T18" i="10"/>
  <c r="T32" i="10"/>
  <c r="X7" i="10"/>
  <c r="X30" i="10"/>
  <c r="S30" i="19"/>
  <c r="S7" i="19"/>
  <c r="V18" i="19"/>
  <c r="AD24" i="10"/>
  <c r="AU24" i="10" s="1"/>
  <c r="AD8" i="19"/>
  <c r="AD13" i="19"/>
  <c r="AU13" i="19" s="1"/>
  <c r="AX13" i="19" s="1"/>
  <c r="AY13" i="19" s="1"/>
  <c r="AD23" i="19"/>
  <c r="R34" i="19"/>
  <c r="R31" i="19"/>
  <c r="AD20" i="19"/>
  <c r="AD25" i="19"/>
  <c r="R32" i="19"/>
  <c r="AD21" i="19"/>
  <c r="AD22" i="19"/>
  <c r="R33" i="19"/>
  <c r="AA18" i="19"/>
  <c r="BC54" i="10"/>
  <c r="BC53" i="10"/>
  <c r="BC24" i="10"/>
  <c r="D40" i="10"/>
  <c r="BC57" i="10"/>
  <c r="BC25" i="10"/>
  <c r="BC48" i="10"/>
  <c r="BC60" i="10"/>
  <c r="BC43" i="10"/>
  <c r="BC61" i="10"/>
  <c r="BC50" i="10"/>
  <c r="BC45" i="10"/>
  <c r="BC44" i="10"/>
  <c r="BC20" i="10"/>
  <c r="BC41" i="10"/>
  <c r="BC49" i="10"/>
  <c r="BC46" i="10"/>
  <c r="BC18" i="10"/>
  <c r="BC27" i="10"/>
  <c r="BC56" i="10"/>
  <c r="P30" i="10"/>
  <c r="AT30" i="10" s="1"/>
  <c r="BC26" i="10"/>
  <c r="BC22" i="10"/>
  <c r="BC23" i="10"/>
  <c r="AT19" i="10"/>
  <c r="BC19" i="10" s="1"/>
  <c r="BC58" i="10"/>
  <c r="R40" i="19"/>
  <c r="AD42" i="19"/>
  <c r="BD19" i="19"/>
  <c r="AX19" i="19"/>
  <c r="AY19" i="19" s="1"/>
  <c r="BC19" i="19"/>
  <c r="AT42" i="10"/>
  <c r="P40" i="10"/>
  <c r="AT40" i="10" s="1"/>
  <c r="BC22" i="19"/>
  <c r="BC25" i="19"/>
  <c r="BC59" i="19"/>
  <c r="BC27" i="19"/>
  <c r="BC28" i="19"/>
  <c r="BC46" i="19"/>
  <c r="BC57" i="19"/>
  <c r="BC54" i="19"/>
  <c r="BC48" i="19"/>
  <c r="BC55" i="19"/>
  <c r="BC20" i="19"/>
  <c r="BC56" i="19"/>
  <c r="BC23" i="19"/>
  <c r="BC61" i="19"/>
  <c r="BC41" i="19"/>
  <c r="BC50" i="19"/>
  <c r="BC24" i="19"/>
  <c r="BC49" i="19"/>
  <c r="BC44" i="19"/>
  <c r="BC47" i="19"/>
  <c r="BC58" i="19"/>
  <c r="BC53" i="19"/>
  <c r="BC43" i="19"/>
  <c r="BC18" i="19"/>
  <c r="BC21" i="19"/>
  <c r="BC60" i="19"/>
  <c r="BC45" i="19"/>
  <c r="BC26" i="19"/>
  <c r="P51" i="19"/>
  <c r="AT51" i="19" s="1"/>
  <c r="BC51" i="19" s="1"/>
  <c r="AT52" i="19"/>
  <c r="BC52" i="19" s="1"/>
  <c r="BD43" i="19"/>
  <c r="BD57" i="19"/>
  <c r="BD61" i="19"/>
  <c r="BD50" i="19"/>
  <c r="BD41" i="19"/>
  <c r="BD59" i="19"/>
  <c r="BD27" i="19"/>
  <c r="BD24" i="19"/>
  <c r="AX18" i="19"/>
  <c r="AY18" i="19" s="1"/>
  <c r="BD44" i="19"/>
  <c r="BD48" i="19"/>
  <c r="BD53" i="19"/>
  <c r="BD45" i="19"/>
  <c r="BD18" i="19"/>
  <c r="BD60" i="19"/>
  <c r="BD47" i="19"/>
  <c r="BD54" i="19"/>
  <c r="BD49" i="19"/>
  <c r="BD28" i="19"/>
  <c r="BD55" i="19"/>
  <c r="BD46" i="19"/>
  <c r="BD26" i="19"/>
  <c r="BD56" i="19"/>
  <c r="BD58" i="19"/>
  <c r="P40" i="19"/>
  <c r="AT40" i="19" s="1"/>
  <c r="BC40" i="19" s="1"/>
  <c r="AT42" i="19"/>
  <c r="BC42" i="19" s="1"/>
  <c r="P52" i="10"/>
  <c r="D51" i="10"/>
  <c r="AQ33" i="10"/>
  <c r="M12" i="28"/>
  <c r="L22" i="28"/>
  <c r="F12" i="28"/>
  <c r="M22" i="28"/>
  <c r="AG32" i="10"/>
  <c r="I22" i="28"/>
  <c r="G12" i="28"/>
  <c r="H33" i="27"/>
  <c r="H34" i="27"/>
  <c r="D12" i="28"/>
  <c r="AH31" i="19"/>
  <c r="J33" i="27"/>
  <c r="J34" i="27"/>
  <c r="O10" i="28"/>
  <c r="O7" i="28"/>
  <c r="K22" i="28"/>
  <c r="O11" i="28"/>
  <c r="L33" i="27"/>
  <c r="L12" i="28"/>
  <c r="J12" i="28"/>
  <c r="C12" i="28"/>
  <c r="O6" i="28"/>
  <c r="C22" i="28"/>
  <c r="O16" i="28"/>
  <c r="I33" i="27"/>
  <c r="I34" i="27"/>
  <c r="O19" i="28"/>
  <c r="O8" i="28"/>
  <c r="AO31" i="19"/>
  <c r="D33" i="27"/>
  <c r="D34" i="27"/>
  <c r="N18" i="28"/>
  <c r="C33" i="27"/>
  <c r="C34" i="27"/>
  <c r="E22" i="28"/>
  <c r="D22" i="28"/>
  <c r="AJ31" i="19"/>
  <c r="E33" i="27"/>
  <c r="E34" i="27"/>
  <c r="G33" i="27"/>
  <c r="G34" i="27"/>
  <c r="H12" i="28"/>
  <c r="O9" i="28"/>
  <c r="I12" i="28"/>
  <c r="O21" i="28"/>
  <c r="H22" i="28"/>
  <c r="O17" i="28"/>
  <c r="G22" i="28"/>
  <c r="F22" i="28"/>
  <c r="O20" i="28"/>
  <c r="E12" i="28"/>
  <c r="K33" i="27"/>
  <c r="K34" i="27"/>
  <c r="AP33" i="10"/>
  <c r="F33" i="27"/>
  <c r="F34" i="27"/>
  <c r="K12" i="28"/>
  <c r="J22" i="28"/>
  <c r="N12" i="28"/>
  <c r="AV25" i="10"/>
  <c r="AR36" i="10"/>
  <c r="AV36" i="10" s="1"/>
  <c r="M12" i="27"/>
  <c r="M31" i="27" s="1"/>
  <c r="M33" i="27" s="1"/>
  <c r="N11" i="27"/>
  <c r="B30" i="27"/>
  <c r="BF8" i="2"/>
  <c r="AG30" i="10"/>
  <c r="AQ33" i="19"/>
  <c r="AP30" i="10"/>
  <c r="AI32" i="19"/>
  <c r="AP32" i="10"/>
  <c r="AE7" i="2"/>
  <c r="AD7" i="2"/>
  <c r="AI33" i="10"/>
  <c r="AJ30" i="10"/>
  <c r="AI31" i="19"/>
  <c r="AN32" i="19"/>
  <c r="AJ32" i="10"/>
  <c r="AI33" i="19"/>
  <c r="AO32" i="19"/>
  <c r="AI30" i="10"/>
  <c r="AL32" i="19"/>
  <c r="AJ33" i="10"/>
  <c r="AG31" i="19"/>
  <c r="AG33" i="10"/>
  <c r="AM31" i="19"/>
  <c r="AK30" i="10"/>
  <c r="AG31" i="10"/>
  <c r="AK32" i="19"/>
  <c r="AK32" i="10"/>
  <c r="AG32" i="19"/>
  <c r="BI59" i="2"/>
  <c r="BJ59" i="2" s="1"/>
  <c r="Q39" i="17"/>
  <c r="K51" i="17"/>
  <c r="P51" i="17"/>
  <c r="H51" i="17"/>
  <c r="Q24" i="17"/>
  <c r="I51" i="17"/>
  <c r="L51" i="17"/>
  <c r="Q14" i="17"/>
  <c r="BF7" i="2"/>
  <c r="AP7" i="2" s="1"/>
  <c r="AQ31" i="19"/>
  <c r="AJ30" i="19"/>
  <c r="AO30" i="10"/>
  <c r="BI41" i="2"/>
  <c r="BJ41" i="2" s="1"/>
  <c r="AJ33" i="19"/>
  <c r="AP32" i="19"/>
  <c r="AM33" i="10"/>
  <c r="AJ31" i="10"/>
  <c r="AH31" i="10"/>
  <c r="AN31" i="10"/>
  <c r="AH33" i="10"/>
  <c r="AI31" i="10"/>
  <c r="AP31" i="10"/>
  <c r="AO33" i="19"/>
  <c r="AQ30" i="10"/>
  <c r="AQ32" i="10"/>
  <c r="AL30" i="10"/>
  <c r="AP7" i="19"/>
  <c r="AP31" i="19"/>
  <c r="AJ7" i="10"/>
  <c r="AG7" i="10"/>
  <c r="AF31" i="10"/>
  <c r="AM33" i="19"/>
  <c r="AN30" i="10"/>
  <c r="AH32" i="19"/>
  <c r="AP33" i="19"/>
  <c r="AL31" i="19"/>
  <c r="AK33" i="19"/>
  <c r="AF7" i="10"/>
  <c r="AM32" i="19"/>
  <c r="AN7" i="2"/>
  <c r="BD6" i="2"/>
  <c r="AM7" i="2"/>
  <c r="BC6" i="2"/>
  <c r="AM26" i="10"/>
  <c r="AM18" i="10" s="1"/>
  <c r="AN26" i="19"/>
  <c r="AN18" i="19" s="1"/>
  <c r="AJ26" i="10"/>
  <c r="AJ18" i="10" s="1"/>
  <c r="AK26" i="19"/>
  <c r="AK18" i="19" s="1"/>
  <c r="AL7" i="2"/>
  <c r="BB6" i="2"/>
  <c r="BG40" i="2"/>
  <c r="H33" i="30" s="1"/>
  <c r="AJ7" i="19"/>
  <c r="AQ19" i="19"/>
  <c r="AQ30" i="19" s="1"/>
  <c r="AN33" i="19"/>
  <c r="AO7" i="10"/>
  <c r="AO31" i="10"/>
  <c r="AI30" i="19"/>
  <c r="AM30" i="10"/>
  <c r="AH30" i="10"/>
  <c r="AP30" i="19"/>
  <c r="AM7" i="10"/>
  <c r="AH7" i="10"/>
  <c r="AH7" i="19"/>
  <c r="AL32" i="10"/>
  <c r="AH32" i="10"/>
  <c r="AG33" i="19"/>
  <c r="AM32" i="10"/>
  <c r="AK33" i="10"/>
  <c r="AH33" i="19"/>
  <c r="AI7" i="10"/>
  <c r="AN7" i="19"/>
  <c r="AK7" i="10"/>
  <c r="AK31" i="10"/>
  <c r="AQ31" i="10"/>
  <c r="AP7" i="10"/>
  <c r="AQ32" i="19"/>
  <c r="AR8" i="10"/>
  <c r="AV8" i="10" s="1"/>
  <c r="AM31" i="10"/>
  <c r="AR10" i="19"/>
  <c r="AV10" i="19" s="1"/>
  <c r="AZ10" i="19" s="1"/>
  <c r="BA10" i="19" s="1"/>
  <c r="AI7" i="19"/>
  <c r="AN32" i="10"/>
  <c r="AK31" i="19"/>
  <c r="AR9" i="19"/>
  <c r="AV9" i="19" s="1"/>
  <c r="AZ9" i="19" s="1"/>
  <c r="BA9" i="19" s="1"/>
  <c r="AL33" i="10"/>
  <c r="AL31" i="10"/>
  <c r="AM7" i="19"/>
  <c r="AO7" i="19"/>
  <c r="AN30" i="19"/>
  <c r="AM30" i="19"/>
  <c r="AR11" i="19"/>
  <c r="AV11" i="19" s="1"/>
  <c r="AL7" i="19"/>
  <c r="AG7" i="19"/>
  <c r="AQ7" i="19"/>
  <c r="AL30" i="19"/>
  <c r="AQ7" i="10"/>
  <c r="AR12" i="10"/>
  <c r="AV12" i="10" s="1"/>
  <c r="AK7" i="19"/>
  <c r="AH30" i="19"/>
  <c r="AN33" i="10"/>
  <c r="AL7" i="10"/>
  <c r="AG30" i="19"/>
  <c r="AN31" i="19"/>
  <c r="AR9" i="10"/>
  <c r="AV9" i="10" s="1"/>
  <c r="AR12" i="19"/>
  <c r="AV12" i="19" s="1"/>
  <c r="AZ12" i="19" s="1"/>
  <c r="BA12" i="19" s="1"/>
  <c r="AO33" i="10"/>
  <c r="AR13" i="10"/>
  <c r="AV13" i="10" s="1"/>
  <c r="AZ13" i="10" s="1"/>
  <c r="BA13" i="10" s="1"/>
  <c r="AJ32" i="19"/>
  <c r="AK30" i="19"/>
  <c r="AN7" i="10"/>
  <c r="AI32" i="10"/>
  <c r="AR11" i="10"/>
  <c r="AV11" i="10" s="1"/>
  <c r="AR13" i="19"/>
  <c r="AV13" i="19" s="1"/>
  <c r="AF7" i="19"/>
  <c r="AO30" i="19"/>
  <c r="AL33" i="19"/>
  <c r="AR10" i="10"/>
  <c r="AV10" i="10" s="1"/>
  <c r="AR8" i="19"/>
  <c r="AV8" i="19" s="1"/>
  <c r="AK7" i="2"/>
  <c r="BI36" i="2"/>
  <c r="BJ36" i="2" s="1"/>
  <c r="BI73" i="2"/>
  <c r="BJ73" i="2" s="1"/>
  <c r="BI77" i="2"/>
  <c r="BJ77" i="2" s="1"/>
  <c r="AH42" i="10"/>
  <c r="AH40" i="10" s="1"/>
  <c r="BI29" i="2"/>
  <c r="BJ29" i="2" s="1"/>
  <c r="AM41" i="10"/>
  <c r="AH52" i="10"/>
  <c r="AH51" i="10" s="1"/>
  <c r="AH41" i="19"/>
  <c r="AH40" i="19" s="1"/>
  <c r="BH45" i="2"/>
  <c r="BH7" i="2" s="1"/>
  <c r="BI67" i="2"/>
  <c r="BJ67" i="2" s="1"/>
  <c r="AP53" i="19"/>
  <c r="BI16" i="2"/>
  <c r="BJ16" i="2" s="1"/>
  <c r="AH53" i="19"/>
  <c r="BI33" i="2"/>
  <c r="BJ33" i="2" s="1"/>
  <c r="AF53" i="19"/>
  <c r="BI43" i="2"/>
  <c r="BJ43" i="2" s="1"/>
  <c r="BI53" i="2"/>
  <c r="BJ53" i="2" s="1"/>
  <c r="AL42" i="10"/>
  <c r="BI38" i="2"/>
  <c r="BJ38" i="2" s="1"/>
  <c r="AI53" i="10"/>
  <c r="AG53" i="10"/>
  <c r="AV5" i="2"/>
  <c r="BI48" i="2"/>
  <c r="BJ48" i="2" s="1"/>
  <c r="BI37" i="2"/>
  <c r="BJ37" i="2" s="1"/>
  <c r="BI30" i="2"/>
  <c r="BJ30" i="2" s="1"/>
  <c r="BI47" i="2"/>
  <c r="BJ47" i="2" s="1"/>
  <c r="BI46" i="2"/>
  <c r="BJ46" i="2" s="1"/>
  <c r="AR20" i="10"/>
  <c r="AO42" i="19"/>
  <c r="AO42" i="10"/>
  <c r="AJ53" i="10"/>
  <c r="AJ53" i="19"/>
  <c r="AM53" i="10"/>
  <c r="AM53" i="19"/>
  <c r="BI11" i="2"/>
  <c r="BJ11" i="2" s="1"/>
  <c r="AR22" i="10"/>
  <c r="AF33" i="10"/>
  <c r="AO53" i="10"/>
  <c r="AO53" i="19"/>
  <c r="AR21" i="10"/>
  <c r="AF32" i="10"/>
  <c r="AF33" i="19"/>
  <c r="AR22" i="19"/>
  <c r="BI20" i="2"/>
  <c r="BJ20" i="2" s="1"/>
  <c r="AP41" i="10"/>
  <c r="AP41" i="19"/>
  <c r="AK53" i="10"/>
  <c r="AK53" i="19"/>
  <c r="AG41" i="10"/>
  <c r="AG41" i="19"/>
  <c r="AI42" i="10"/>
  <c r="AI42" i="19"/>
  <c r="AQ41" i="10"/>
  <c r="AQ41" i="19"/>
  <c r="BI15" i="2"/>
  <c r="BJ15" i="2" s="1"/>
  <c r="AQ53" i="19"/>
  <c r="AQ53" i="10"/>
  <c r="BI12" i="2"/>
  <c r="BJ12" i="2" s="1"/>
  <c r="AN42" i="10"/>
  <c r="AN42" i="19"/>
  <c r="AL41" i="19"/>
  <c r="AL40" i="19" s="1"/>
  <c r="AL41" i="10"/>
  <c r="AB7" i="2"/>
  <c r="AC7" i="2" s="1"/>
  <c r="BI50" i="2"/>
  <c r="BJ50" i="2" s="1"/>
  <c r="AM42" i="10"/>
  <c r="AM42" i="19"/>
  <c r="AM40" i="19" s="1"/>
  <c r="BI24" i="2"/>
  <c r="BJ24" i="2" s="1"/>
  <c r="AI41" i="19"/>
  <c r="AI41" i="10"/>
  <c r="AK41" i="19"/>
  <c r="AK41" i="10"/>
  <c r="AF30" i="19"/>
  <c r="BI54" i="2"/>
  <c r="BJ54" i="2" s="1"/>
  <c r="AF42" i="10"/>
  <c r="AF42" i="19"/>
  <c r="AJ42" i="10"/>
  <c r="AJ42" i="19"/>
  <c r="BI31" i="2"/>
  <c r="BJ31" i="2" s="1"/>
  <c r="BI14" i="2"/>
  <c r="BJ14" i="2" s="1"/>
  <c r="AP42" i="19"/>
  <c r="AP42" i="10"/>
  <c r="AR19" i="10"/>
  <c r="AF30" i="10"/>
  <c r="AN41" i="19"/>
  <c r="AN41" i="10"/>
  <c r="BI13" i="2"/>
  <c r="BJ13" i="2" s="1"/>
  <c r="AN53" i="10"/>
  <c r="AN53" i="19"/>
  <c r="AO41" i="19"/>
  <c r="AO41" i="10"/>
  <c r="AG42" i="10"/>
  <c r="AG42" i="19"/>
  <c r="AL53" i="10"/>
  <c r="AL53" i="19"/>
  <c r="AF41" i="10"/>
  <c r="AF41" i="19"/>
  <c r="AF31" i="19"/>
  <c r="AR20" i="19"/>
  <c r="AK42" i="10"/>
  <c r="AK42" i="19"/>
  <c r="AJ41" i="19"/>
  <c r="AJ41" i="10"/>
  <c r="AF32" i="19"/>
  <c r="AR21" i="19"/>
  <c r="BI35" i="2"/>
  <c r="BJ35" i="2" s="1"/>
  <c r="AQ26" i="10"/>
  <c r="AQ18" i="10" s="1"/>
  <c r="AI26" i="19"/>
  <c r="AI18" i="19" s="1"/>
  <c r="AG26" i="19"/>
  <c r="AG18" i="19" s="1"/>
  <c r="AO26" i="10"/>
  <c r="AO18" i="10" s="1"/>
  <c r="AP26" i="19"/>
  <c r="AP18" i="19" s="1"/>
  <c r="AF26" i="19"/>
  <c r="AH26" i="19"/>
  <c r="AH18" i="19" s="1"/>
  <c r="AL26" i="19"/>
  <c r="AL18" i="19" s="1"/>
  <c r="R8" i="30" l="1"/>
  <c r="D8" i="34"/>
  <c r="R11" i="30"/>
  <c r="D10" i="34"/>
  <c r="R36" i="30"/>
  <c r="D22" i="34"/>
  <c r="R34" i="30"/>
  <c r="D20" i="34"/>
  <c r="R37" i="30"/>
  <c r="D23" i="34"/>
  <c r="R32" i="30"/>
  <c r="D18" i="34"/>
  <c r="R31" i="30"/>
  <c r="D17" i="34"/>
  <c r="R10" i="30"/>
  <c r="D9" i="34"/>
  <c r="R27" i="30"/>
  <c r="D14" i="34"/>
  <c r="R35" i="30"/>
  <c r="D21" i="34"/>
  <c r="R13" i="30"/>
  <c r="D11" i="34"/>
  <c r="R33" i="30"/>
  <c r="D19" i="34"/>
  <c r="R60" i="30"/>
  <c r="D28" i="34"/>
  <c r="BG8" i="2"/>
  <c r="J21" i="30"/>
  <c r="S21" i="30" s="1"/>
  <c r="R21" i="30"/>
  <c r="J36" i="30"/>
  <c r="S36" i="30" s="1"/>
  <c r="J32" i="30"/>
  <c r="S32" i="30" s="1"/>
  <c r="F3" i="30"/>
  <c r="G94" i="30" s="1"/>
  <c r="P6" i="30"/>
  <c r="J35" i="30"/>
  <c r="S35" i="30" s="1"/>
  <c r="J11" i="30"/>
  <c r="S11" i="30" s="1"/>
  <c r="J49" i="30"/>
  <c r="J37" i="30"/>
  <c r="S37" i="30" s="1"/>
  <c r="J13" i="30"/>
  <c r="S13" i="30" s="1"/>
  <c r="J8" i="30"/>
  <c r="S8" i="30" s="1"/>
  <c r="J28" i="30"/>
  <c r="S28" i="30" s="1"/>
  <c r="J33" i="30"/>
  <c r="S33" i="30" s="1"/>
  <c r="J10" i="30"/>
  <c r="S10" i="30" s="1"/>
  <c r="J31" i="30"/>
  <c r="S31" i="30" s="1"/>
  <c r="J27" i="30"/>
  <c r="S27" i="30" s="1"/>
  <c r="J34" i="30"/>
  <c r="S34" i="30" s="1"/>
  <c r="J60" i="30"/>
  <c r="S60" i="30" s="1"/>
  <c r="O28" i="28"/>
  <c r="O33" i="28"/>
  <c r="O31" i="28"/>
  <c r="O32" i="28"/>
  <c r="O29" i="28"/>
  <c r="N22" i="28"/>
  <c r="N30" i="28"/>
  <c r="AU8" i="19"/>
  <c r="AX8" i="19" s="1"/>
  <c r="AY8" i="19" s="1"/>
  <c r="AD30" i="19"/>
  <c r="AU30" i="19" s="1"/>
  <c r="AX30" i="19" s="1"/>
  <c r="AY30" i="19" s="1"/>
  <c r="AD42" i="10"/>
  <c r="R40" i="10"/>
  <c r="AX24" i="10"/>
  <c r="AY24" i="10" s="1"/>
  <c r="AZ24" i="10"/>
  <c r="BA24" i="10" s="1"/>
  <c r="AD31" i="10"/>
  <c r="AU31" i="10" s="1"/>
  <c r="AX31" i="10" s="1"/>
  <c r="AY31" i="10" s="1"/>
  <c r="AU9" i="10"/>
  <c r="AX9" i="10" s="1"/>
  <c r="AY9" i="10" s="1"/>
  <c r="AD7" i="19"/>
  <c r="AU7" i="19" s="1"/>
  <c r="AX7" i="19" s="1"/>
  <c r="AY7" i="19" s="1"/>
  <c r="AZ10" i="10"/>
  <c r="BA10" i="10" s="1"/>
  <c r="AU8" i="10"/>
  <c r="AX8" i="10" s="1"/>
  <c r="AY8" i="10" s="1"/>
  <c r="AD30" i="10"/>
  <c r="AU30" i="10" s="1"/>
  <c r="AX30" i="10" s="1"/>
  <c r="AY30" i="10" s="1"/>
  <c r="AD7" i="10"/>
  <c r="AU7" i="10" s="1"/>
  <c r="AX7" i="10" s="1"/>
  <c r="AY7" i="10" s="1"/>
  <c r="AU23" i="10"/>
  <c r="AD34" i="10"/>
  <c r="AU34" i="10" s="1"/>
  <c r="AX14" i="10"/>
  <c r="AY14" i="10" s="1"/>
  <c r="AZ14" i="10"/>
  <c r="BA14" i="10" s="1"/>
  <c r="AZ8" i="19"/>
  <c r="BA8" i="19" s="1"/>
  <c r="AU11" i="10"/>
  <c r="AX11" i="10" s="1"/>
  <c r="AY11" i="10" s="1"/>
  <c r="AD33" i="10"/>
  <c r="AU33" i="10" s="1"/>
  <c r="AZ11" i="19"/>
  <c r="BA11" i="19" s="1"/>
  <c r="R51" i="19"/>
  <c r="R51" i="10"/>
  <c r="AD52" i="10"/>
  <c r="AD32" i="10"/>
  <c r="AU32" i="10" s="1"/>
  <c r="AX32" i="10" s="1"/>
  <c r="AY32" i="10" s="1"/>
  <c r="AU21" i="10"/>
  <c r="AD18" i="10"/>
  <c r="AU18" i="10" s="1"/>
  <c r="BD24" i="10" s="1"/>
  <c r="AX14" i="19"/>
  <c r="AY14" i="19" s="1"/>
  <c r="AZ14" i="19"/>
  <c r="BA14" i="19" s="1"/>
  <c r="AZ13" i="19"/>
  <c r="BA13" i="19" s="1"/>
  <c r="AZ12" i="10"/>
  <c r="AU25" i="10"/>
  <c r="AD36" i="10"/>
  <c r="AU36" i="10" s="1"/>
  <c r="AX36" i="10" s="1"/>
  <c r="AY36" i="10" s="1"/>
  <c r="AZ11" i="10"/>
  <c r="BA11" i="10" s="1"/>
  <c r="AD36" i="19"/>
  <c r="AU36" i="19" s="1"/>
  <c r="AU25" i="19"/>
  <c r="AU20" i="19"/>
  <c r="AD31" i="19"/>
  <c r="AU31" i="19" s="1"/>
  <c r="AX31" i="19" s="1"/>
  <c r="AY31" i="19" s="1"/>
  <c r="AD33" i="19"/>
  <c r="AU33" i="19" s="1"/>
  <c r="AU22" i="19"/>
  <c r="AU21" i="19"/>
  <c r="AD32" i="19"/>
  <c r="AU32" i="19" s="1"/>
  <c r="AX32" i="19" s="1"/>
  <c r="AY32" i="19" s="1"/>
  <c r="AD34" i="19"/>
  <c r="AU34" i="19" s="1"/>
  <c r="AU23" i="19"/>
  <c r="AX19" i="10"/>
  <c r="AY19" i="10" s="1"/>
  <c r="BC42" i="10"/>
  <c r="BC40" i="10"/>
  <c r="P51" i="10"/>
  <c r="AT51" i="10" s="1"/>
  <c r="AT52" i="10"/>
  <c r="AD51" i="19"/>
  <c r="AU51" i="19" s="1"/>
  <c r="AU52" i="19"/>
  <c r="AU42" i="19"/>
  <c r="AD40" i="19"/>
  <c r="AU40" i="19" s="1"/>
  <c r="M34" i="27"/>
  <c r="O18" i="28"/>
  <c r="N30" i="27"/>
  <c r="B33" i="27"/>
  <c r="B34" i="27"/>
  <c r="O12" i="28"/>
  <c r="N12" i="27"/>
  <c r="N14" i="27" s="1"/>
  <c r="O14" i="27" s="1"/>
  <c r="N31" i="27"/>
  <c r="BG7" i="2"/>
  <c r="AQ7" i="2" s="1"/>
  <c r="AN26" i="10"/>
  <c r="AN18" i="10" s="1"/>
  <c r="AJ26" i="19"/>
  <c r="AJ18" i="19" s="1"/>
  <c r="AK26" i="10"/>
  <c r="AK18" i="10" s="1"/>
  <c r="AM26" i="19"/>
  <c r="AM18" i="19" s="1"/>
  <c r="BI40" i="2"/>
  <c r="BJ40" i="2" s="1"/>
  <c r="AR19" i="19"/>
  <c r="AV19" i="19" s="1"/>
  <c r="AZ19" i="19" s="1"/>
  <c r="BA19" i="19" s="1"/>
  <c r="AQ42" i="19"/>
  <c r="AQ40" i="19" s="1"/>
  <c r="AQ42" i="10"/>
  <c r="AQ40" i="10" s="1"/>
  <c r="AR7" i="19"/>
  <c r="AV7" i="19" s="1"/>
  <c r="AZ7" i="19" s="1"/>
  <c r="BA7" i="19" s="1"/>
  <c r="AR7" i="10"/>
  <c r="AV7" i="10" s="1"/>
  <c r="AM40" i="10"/>
  <c r="AH52" i="19"/>
  <c r="AH51" i="19" s="1"/>
  <c r="BI45" i="2"/>
  <c r="BJ45" i="2" s="1"/>
  <c r="BK45" i="2" s="1"/>
  <c r="BK81" i="2" s="1"/>
  <c r="AI40" i="19"/>
  <c r="AL40" i="10"/>
  <c r="AG40" i="19"/>
  <c r="AR53" i="10"/>
  <c r="AV53" i="10" s="1"/>
  <c r="AZ53" i="10" s="1"/>
  <c r="BA53" i="10" s="1"/>
  <c r="AO40" i="10"/>
  <c r="AG40" i="10"/>
  <c r="AJ40" i="19"/>
  <c r="AO40" i="19"/>
  <c r="AR53" i="19"/>
  <c r="AV53" i="19" s="1"/>
  <c r="AZ53" i="19" s="1"/>
  <c r="BA53" i="19" s="1"/>
  <c r="AK40" i="19"/>
  <c r="AP40" i="19"/>
  <c r="AN40" i="10"/>
  <c r="AI40" i="10"/>
  <c r="AP40" i="10"/>
  <c r="AN40" i="19"/>
  <c r="AR32" i="10"/>
  <c r="AV32" i="10" s="1"/>
  <c r="AV21" i="10"/>
  <c r="AR31" i="19"/>
  <c r="AV31" i="19" s="1"/>
  <c r="AV20" i="19"/>
  <c r="AF52" i="10"/>
  <c r="AF52" i="19"/>
  <c r="AF40" i="10"/>
  <c r="AR41" i="10"/>
  <c r="AN52" i="10"/>
  <c r="AN51" i="10" s="1"/>
  <c r="AN52" i="19"/>
  <c r="AN51" i="19" s="1"/>
  <c r="AR32" i="19"/>
  <c r="AV32" i="19" s="1"/>
  <c r="AV21" i="19"/>
  <c r="AF40" i="19"/>
  <c r="AR41" i="19"/>
  <c r="AK40" i="10"/>
  <c r="AK52" i="10"/>
  <c r="AK51" i="10" s="1"/>
  <c r="AK52" i="19"/>
  <c r="AK51" i="19" s="1"/>
  <c r="AP52" i="19"/>
  <c r="AP51" i="19" s="1"/>
  <c r="AP52" i="10"/>
  <c r="AP51" i="10" s="1"/>
  <c r="AQ52" i="19"/>
  <c r="AQ51" i="19" s="1"/>
  <c r="AQ52" i="10"/>
  <c r="AQ51" i="10" s="1"/>
  <c r="AV22" i="19"/>
  <c r="AR33" i="19"/>
  <c r="AV33" i="19" s="1"/>
  <c r="AJ40" i="10"/>
  <c r="AO52" i="10"/>
  <c r="AO51" i="10" s="1"/>
  <c r="AO52" i="19"/>
  <c r="AO51" i="19" s="1"/>
  <c r="AR30" i="10"/>
  <c r="AV30" i="10" s="1"/>
  <c r="AV19" i="10"/>
  <c r="AZ19" i="10" s="1"/>
  <c r="BA19" i="10" s="1"/>
  <c r="AL52" i="19"/>
  <c r="AL51" i="19" s="1"/>
  <c r="AL52" i="10"/>
  <c r="AL51" i="10" s="1"/>
  <c r="AV20" i="10"/>
  <c r="AZ20" i="10" s="1"/>
  <c r="BA20" i="10" s="1"/>
  <c r="AR31" i="10"/>
  <c r="AV31" i="10" s="1"/>
  <c r="AG52" i="19"/>
  <c r="AG51" i="19" s="1"/>
  <c r="AG52" i="10"/>
  <c r="AG51" i="10" s="1"/>
  <c r="AV22" i="10"/>
  <c r="AZ22" i="10" s="1"/>
  <c r="BA22" i="10" s="1"/>
  <c r="AR33" i="10"/>
  <c r="AV33" i="10" s="1"/>
  <c r="AM52" i="19"/>
  <c r="AM51" i="19" s="1"/>
  <c r="AM52" i="10"/>
  <c r="AM51" i="10" s="1"/>
  <c r="AI52" i="19"/>
  <c r="AI51" i="19" s="1"/>
  <c r="AI52" i="10"/>
  <c r="AI51" i="10" s="1"/>
  <c r="AJ52" i="10"/>
  <c r="AJ51" i="10" s="1"/>
  <c r="AJ52" i="19"/>
  <c r="AJ51" i="19" s="1"/>
  <c r="AG26" i="10"/>
  <c r="AG18" i="10" s="1"/>
  <c r="AI26" i="10"/>
  <c r="AI18" i="10" s="1"/>
  <c r="AO26" i="19"/>
  <c r="AO18" i="19" s="1"/>
  <c r="AF26" i="10"/>
  <c r="AF18" i="10" s="1"/>
  <c r="AQ26" i="19"/>
  <c r="AQ18" i="19" s="1"/>
  <c r="AP26" i="10"/>
  <c r="AP18" i="10" s="1"/>
  <c r="AL26" i="10"/>
  <c r="AL18" i="10" s="1"/>
  <c r="AH26" i="10"/>
  <c r="AH18" i="10" s="1"/>
  <c r="AF18" i="19"/>
  <c r="G34" i="30" l="1"/>
  <c r="Q34" i="30" s="1"/>
  <c r="G20" i="30"/>
  <c r="Q20" i="30" s="1"/>
  <c r="G16" i="30"/>
  <c r="Q16" i="30" s="1"/>
  <c r="G26" i="30"/>
  <c r="Q26" i="30" s="1"/>
  <c r="G81" i="30"/>
  <c r="Q81" i="30" s="1"/>
  <c r="G90" i="30"/>
  <c r="Q90" i="30" s="1"/>
  <c r="G14" i="30"/>
  <c r="Q14" i="30" s="1"/>
  <c r="G25" i="30"/>
  <c r="Q25" i="30" s="1"/>
  <c r="G18" i="30"/>
  <c r="Q18" i="30" s="1"/>
  <c r="G10" i="30"/>
  <c r="Q10" i="30" s="1"/>
  <c r="G44" i="30"/>
  <c r="Q44" i="30" s="1"/>
  <c r="G47" i="30"/>
  <c r="Q47" i="30" s="1"/>
  <c r="G32" i="30"/>
  <c r="Q32" i="30" s="1"/>
  <c r="G28" i="30"/>
  <c r="Q28" i="30" s="1"/>
  <c r="G17" i="30"/>
  <c r="Q17" i="30" s="1"/>
  <c r="G11" i="30"/>
  <c r="Q11" i="30" s="1"/>
  <c r="G9" i="30"/>
  <c r="Q9" i="30" s="1"/>
  <c r="G78" i="30"/>
  <c r="Q78" i="30" s="1"/>
  <c r="G38" i="30"/>
  <c r="Q38" i="30" s="1"/>
  <c r="G60" i="30"/>
  <c r="Q60" i="30" s="1"/>
  <c r="G46" i="30"/>
  <c r="Q46" i="30" s="1"/>
  <c r="G12" i="30"/>
  <c r="Q12" i="30" s="1"/>
  <c r="G21" i="30"/>
  <c r="Q21" i="30" s="1"/>
  <c r="G77" i="30"/>
  <c r="Q77" i="30" s="1"/>
  <c r="G66" i="30"/>
  <c r="Q66" i="30" s="1"/>
  <c r="G86" i="30"/>
  <c r="Q86" i="30" s="1"/>
  <c r="G59" i="30"/>
  <c r="Q59" i="30" s="1"/>
  <c r="G24" i="30"/>
  <c r="Q24" i="30" s="1"/>
  <c r="G56" i="30"/>
  <c r="Q56" i="30" s="1"/>
  <c r="G91" i="30"/>
  <c r="Q91" i="30" s="1"/>
  <c r="G35" i="30"/>
  <c r="Q35" i="30" s="1"/>
  <c r="G84" i="30"/>
  <c r="Q84" i="30" s="1"/>
  <c r="G45" i="30"/>
  <c r="Q45" i="30" s="1"/>
  <c r="G43" i="30"/>
  <c r="Q43" i="30" s="1"/>
  <c r="G42" i="30"/>
  <c r="Q42" i="30" s="1"/>
  <c r="G87" i="30"/>
  <c r="Q87" i="30" s="1"/>
  <c r="G19" i="30"/>
  <c r="Q19" i="30" s="1"/>
  <c r="G27" i="30"/>
  <c r="Q27" i="30" s="1"/>
  <c r="G61" i="30"/>
  <c r="Q61" i="30" s="1"/>
  <c r="G53" i="30"/>
  <c r="Q53" i="30" s="1"/>
  <c r="G13" i="30"/>
  <c r="Q13" i="30" s="1"/>
  <c r="G31" i="30"/>
  <c r="Q31" i="30" s="1"/>
  <c r="G82" i="30"/>
  <c r="Q82" i="30" s="1"/>
  <c r="G65" i="30"/>
  <c r="Q65" i="30" s="1"/>
  <c r="G51" i="30"/>
  <c r="Q51" i="30" s="1"/>
  <c r="G67" i="30"/>
  <c r="Q67" i="30" s="1"/>
  <c r="G89" i="30"/>
  <c r="Q89" i="30" s="1"/>
  <c r="G33" i="30"/>
  <c r="Q33" i="30" s="1"/>
  <c r="G88" i="30"/>
  <c r="Q88" i="30" s="1"/>
  <c r="G36" i="30"/>
  <c r="Q36" i="30" s="1"/>
  <c r="G85" i="30"/>
  <c r="Q85" i="30" s="1"/>
  <c r="G52" i="30"/>
  <c r="Q52" i="30" s="1"/>
  <c r="G49" i="30"/>
  <c r="Q49" i="30" s="1"/>
  <c r="G48" i="30"/>
  <c r="Q48" i="30" s="1"/>
  <c r="G80" i="30"/>
  <c r="Q80" i="30" s="1"/>
  <c r="G54" i="30"/>
  <c r="Q54" i="30" s="1"/>
  <c r="G50" i="30"/>
  <c r="Q50" i="30" s="1"/>
  <c r="G64" i="30"/>
  <c r="Q64" i="30" s="1"/>
  <c r="G72" i="30"/>
  <c r="G71" i="30" s="1"/>
  <c r="Q71" i="30" s="1"/>
  <c r="J58" i="30"/>
  <c r="H58" i="30" s="1"/>
  <c r="R58" i="30" s="1"/>
  <c r="G7" i="30"/>
  <c r="Q7" i="30" s="1"/>
  <c r="G75" i="30"/>
  <c r="Q75" i="30" s="1"/>
  <c r="G62" i="30"/>
  <c r="Q62" i="30" s="1"/>
  <c r="G55" i="30"/>
  <c r="Q55" i="30" s="1"/>
  <c r="J41" i="30"/>
  <c r="S49" i="30"/>
  <c r="J6" i="30"/>
  <c r="J23" i="30"/>
  <c r="J30" i="30"/>
  <c r="G93" i="30"/>
  <c r="Q93" i="30" s="1"/>
  <c r="Q94" i="30"/>
  <c r="G15" i="30"/>
  <c r="Q15" i="30" s="1"/>
  <c r="G68" i="30"/>
  <c r="Q68" i="30" s="1"/>
  <c r="G37" i="30"/>
  <c r="Q37" i="30" s="1"/>
  <c r="G76" i="30"/>
  <c r="Q76" i="30" s="1"/>
  <c r="G83" i="30"/>
  <c r="Q83" i="30" s="1"/>
  <c r="G8" i="30"/>
  <c r="Q8" i="30" s="1"/>
  <c r="G69" i="30"/>
  <c r="Q69" i="30" s="1"/>
  <c r="G63" i="30"/>
  <c r="Q63" i="30" s="1"/>
  <c r="G79" i="30"/>
  <c r="Q79" i="30" s="1"/>
  <c r="G39" i="30"/>
  <c r="Q39" i="30" s="1"/>
  <c r="O22" i="28"/>
  <c r="O30" i="28"/>
  <c r="AZ30" i="10"/>
  <c r="BA30" i="10" s="1"/>
  <c r="AZ20" i="19"/>
  <c r="BA20" i="19" s="1"/>
  <c r="AU52" i="10"/>
  <c r="BD52" i="10" s="1"/>
  <c r="AD51" i="10"/>
  <c r="AU51" i="10" s="1"/>
  <c r="BD51" i="10" s="1"/>
  <c r="AZ31" i="19"/>
  <c r="BA31" i="19" s="1"/>
  <c r="AX25" i="10"/>
  <c r="AY25" i="10" s="1"/>
  <c r="BD25" i="10"/>
  <c r="AZ36" i="10"/>
  <c r="BA36" i="10" s="1"/>
  <c r="AZ21" i="10"/>
  <c r="BA21" i="10" s="1"/>
  <c r="AU42" i="10"/>
  <c r="AD40" i="10"/>
  <c r="AU40" i="10" s="1"/>
  <c r="BD57" i="10"/>
  <c r="BD50" i="10"/>
  <c r="BD60" i="10"/>
  <c r="BD41" i="10"/>
  <c r="BD47" i="10"/>
  <c r="BD61" i="10"/>
  <c r="BD45" i="10"/>
  <c r="BD18" i="10"/>
  <c r="BD19" i="10"/>
  <c r="BD27" i="10"/>
  <c r="BD48" i="10"/>
  <c r="BD53" i="10"/>
  <c r="BD26" i="10"/>
  <c r="BD58" i="10"/>
  <c r="BD56" i="10"/>
  <c r="BD28" i="10"/>
  <c r="BD22" i="10"/>
  <c r="BD54" i="10"/>
  <c r="BD46" i="10"/>
  <c r="BD20" i="10"/>
  <c r="BD44" i="10"/>
  <c r="BD55" i="10"/>
  <c r="BD43" i="10"/>
  <c r="BD49" i="10"/>
  <c r="BD59" i="10"/>
  <c r="AX18" i="10"/>
  <c r="AY18" i="10" s="1"/>
  <c r="AZ9" i="10"/>
  <c r="BA9" i="10" s="1"/>
  <c r="BD21" i="10"/>
  <c r="AX21" i="10"/>
  <c r="AY21" i="10" s="1"/>
  <c r="AZ33" i="10"/>
  <c r="BA33" i="10" s="1"/>
  <c r="AZ32" i="10"/>
  <c r="BA32" i="10" s="1"/>
  <c r="AZ31" i="10"/>
  <c r="BA31" i="10" s="1"/>
  <c r="AZ25" i="10"/>
  <c r="BA25" i="10" s="1"/>
  <c r="AZ7" i="10"/>
  <c r="BA7" i="10" s="1"/>
  <c r="AZ23" i="10"/>
  <c r="BA23" i="10" s="1"/>
  <c r="AX23" i="10"/>
  <c r="AY23" i="10" s="1"/>
  <c r="BD23" i="10"/>
  <c r="AZ8" i="10"/>
  <c r="BA8" i="10" s="1"/>
  <c r="AX21" i="19"/>
  <c r="AY21" i="19" s="1"/>
  <c r="BD21" i="19"/>
  <c r="AZ23" i="19"/>
  <c r="BA23" i="19" s="1"/>
  <c r="AX23" i="19"/>
  <c r="AY23" i="19" s="1"/>
  <c r="BD23" i="19"/>
  <c r="AZ32" i="19"/>
  <c r="BA32" i="19" s="1"/>
  <c r="AX22" i="19"/>
  <c r="AY22" i="19" s="1"/>
  <c r="BD22" i="19"/>
  <c r="AZ33" i="19"/>
  <c r="BA33" i="19" s="1"/>
  <c r="AX25" i="19"/>
  <c r="AY25" i="19" s="1"/>
  <c r="AZ25" i="19"/>
  <c r="BA25" i="19" s="1"/>
  <c r="BD25" i="19"/>
  <c r="AZ21" i="19"/>
  <c r="BA21" i="19" s="1"/>
  <c r="AX20" i="19"/>
  <c r="AY20" i="19" s="1"/>
  <c r="BD20" i="19"/>
  <c r="AZ22" i="19"/>
  <c r="BA22" i="19" s="1"/>
  <c r="AX36" i="19"/>
  <c r="AY36" i="19" s="1"/>
  <c r="AZ36" i="19"/>
  <c r="BA36" i="19" s="1"/>
  <c r="BD40" i="19"/>
  <c r="AX40" i="19"/>
  <c r="AY40" i="19" s="1"/>
  <c r="BC52" i="10"/>
  <c r="AX52" i="10"/>
  <c r="AY52" i="10" s="1"/>
  <c r="AX42" i="19"/>
  <c r="AY42" i="19" s="1"/>
  <c r="BD42" i="19"/>
  <c r="BD52" i="19"/>
  <c r="AX52" i="19"/>
  <c r="AY52" i="19" s="1"/>
  <c r="AX51" i="19"/>
  <c r="AY51" i="19" s="1"/>
  <c r="BD51" i="19"/>
  <c r="AX51" i="10"/>
  <c r="AY51" i="10" s="1"/>
  <c r="BC51" i="10"/>
  <c r="N34" i="27"/>
  <c r="N33" i="27"/>
  <c r="O33" i="27" s="1"/>
  <c r="AR26" i="19"/>
  <c r="AV26" i="19" s="1"/>
  <c r="BI7" i="2"/>
  <c r="BJ7" i="2" s="1"/>
  <c r="AR30" i="19"/>
  <c r="AV30" i="19" s="1"/>
  <c r="AZ30" i="19" s="1"/>
  <c r="BA30" i="19" s="1"/>
  <c r="AR42" i="19"/>
  <c r="AV42" i="19" s="1"/>
  <c r="AZ42" i="19" s="1"/>
  <c r="BA42" i="19" s="1"/>
  <c r="AR42" i="10"/>
  <c r="AV42" i="10" s="1"/>
  <c r="AV41" i="10"/>
  <c r="AZ41" i="10" s="1"/>
  <c r="BA41" i="10" s="1"/>
  <c r="AR52" i="19"/>
  <c r="AF51" i="19"/>
  <c r="AV41" i="19"/>
  <c r="AZ41" i="19" s="1"/>
  <c r="BA41" i="19" s="1"/>
  <c r="AF51" i="10"/>
  <c r="AR52" i="10"/>
  <c r="AR26" i="10"/>
  <c r="AV26" i="10" s="1"/>
  <c r="J4" i="30" l="1"/>
  <c r="J3" i="30" s="1"/>
  <c r="G23" i="30"/>
  <c r="Q23" i="30" s="1"/>
  <c r="Q72" i="30"/>
  <c r="S58" i="30"/>
  <c r="G41" i="30"/>
  <c r="Q41" i="30" s="1"/>
  <c r="G6" i="30"/>
  <c r="Q6" i="30" s="1"/>
  <c r="G30" i="30"/>
  <c r="Q30" i="30" s="1"/>
  <c r="H23" i="30"/>
  <c r="R23" i="30" s="1"/>
  <c r="S23" i="30"/>
  <c r="H41" i="30"/>
  <c r="R41" i="30" s="1"/>
  <c r="S41" i="30"/>
  <c r="G74" i="30"/>
  <c r="Q74" i="30" s="1"/>
  <c r="H6" i="30"/>
  <c r="R6" i="30" s="1"/>
  <c r="S6" i="30"/>
  <c r="G58" i="30"/>
  <c r="Q58" i="30" s="1"/>
  <c r="H30" i="30"/>
  <c r="R30" i="30" s="1"/>
  <c r="S30" i="30"/>
  <c r="BD42" i="10"/>
  <c r="AX42" i="10"/>
  <c r="AY42" i="10" s="1"/>
  <c r="BD40" i="10"/>
  <c r="AX40" i="10"/>
  <c r="AY40" i="10" s="1"/>
  <c r="AZ42" i="10"/>
  <c r="BA42" i="10" s="1"/>
  <c r="AR18" i="19"/>
  <c r="AV18" i="19" s="1"/>
  <c r="BE57" i="19" s="1"/>
  <c r="AR40" i="19"/>
  <c r="AV40" i="19" s="1"/>
  <c r="AZ40" i="19" s="1"/>
  <c r="BA40" i="19" s="1"/>
  <c r="AR40" i="10"/>
  <c r="AV40" i="10" s="1"/>
  <c r="AZ40" i="10" s="1"/>
  <c r="AR51" i="19"/>
  <c r="AV51" i="19" s="1"/>
  <c r="AZ51" i="19" s="1"/>
  <c r="BA51" i="19" s="1"/>
  <c r="AV52" i="19"/>
  <c r="AZ52" i="19" s="1"/>
  <c r="BA52" i="19" s="1"/>
  <c r="AR51" i="10"/>
  <c r="AV51" i="10" s="1"/>
  <c r="AZ51" i="10" s="1"/>
  <c r="AV52" i="10"/>
  <c r="AZ52" i="10" s="1"/>
  <c r="BA52" i="10" s="1"/>
  <c r="AR37" i="10"/>
  <c r="AV37" i="10" s="1"/>
  <c r="AZ37" i="10" s="1"/>
  <c r="BA37" i="10" s="1"/>
  <c r="AR18" i="10"/>
  <c r="AV18" i="10" s="1"/>
  <c r="BE58" i="10" s="1"/>
  <c r="AZ26" i="10"/>
  <c r="BA26" i="10" s="1"/>
  <c r="AZ26" i="19"/>
  <c r="BA26" i="19" s="1"/>
  <c r="BE42" i="19" l="1"/>
  <c r="BE54" i="19"/>
  <c r="BE44" i="19"/>
  <c r="BE26" i="19"/>
  <c r="BE19" i="19"/>
  <c r="AZ18" i="19"/>
  <c r="BA18" i="19" s="1"/>
  <c r="BE18" i="19"/>
  <c r="BE25" i="19"/>
  <c r="BE23" i="19"/>
  <c r="BE47" i="19"/>
  <c r="BE41" i="19"/>
  <c r="BE53" i="19"/>
  <c r="BE49" i="19"/>
  <c r="BE24" i="19"/>
  <c r="BE50" i="19"/>
  <c r="BE28" i="19"/>
  <c r="BE20" i="19"/>
  <c r="BE21" i="19"/>
  <c r="BE27" i="19"/>
  <c r="BE56" i="19"/>
  <c r="BE55" i="19"/>
  <c r="BE46" i="19"/>
  <c r="BE58" i="19"/>
  <c r="BE45" i="19"/>
  <c r="BE48" i="19"/>
  <c r="BE59" i="19"/>
  <c r="BE43" i="19"/>
  <c r="BE60" i="19"/>
  <c r="BE22" i="19"/>
  <c r="BE61" i="19"/>
  <c r="BE40" i="19"/>
  <c r="BE47" i="10"/>
  <c r="BE52" i="19"/>
  <c r="BE51" i="19"/>
  <c r="BE28" i="10"/>
  <c r="BE21" i="10"/>
  <c r="BE18" i="10"/>
  <c r="BE48" i="10"/>
  <c r="AZ18" i="10"/>
  <c r="BA18" i="10" s="1"/>
  <c r="BE20" i="10"/>
  <c r="BE55" i="10"/>
  <c r="BE56" i="10"/>
  <c r="BE27" i="10"/>
  <c r="BE43" i="10"/>
  <c r="BE40" i="10"/>
  <c r="BE49" i="10"/>
  <c r="BE53" i="10"/>
  <c r="BE41" i="10"/>
  <c r="BE60" i="10"/>
  <c r="BE57" i="10"/>
  <c r="BE61" i="10"/>
  <c r="BE50" i="10"/>
  <c r="BE26" i="10"/>
  <c r="BE23" i="10"/>
  <c r="BE46" i="10"/>
  <c r="BE42" i="10"/>
  <c r="BE59" i="10"/>
  <c r="BE54" i="10"/>
  <c r="BE45" i="10"/>
  <c r="BE51" i="10"/>
  <c r="BE19" i="10"/>
  <c r="BE52" i="10"/>
  <c r="BE22" i="10"/>
  <c r="BE25" i="10"/>
  <c r="BE44" i="10"/>
  <c r="BE24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Diễm, Nguyễn Thị Thanh</author>
    <author>Tâm, Lưu Thị Minh</author>
  </authors>
  <commentList>
    <comment ref="AD7" authorId="0" shapeId="0" xr:uid="{8AC27FDC-9511-40E4-BB1A-141E48245C86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10 tháng thực tế + 2 tháng dự báo từ NGọc Anh</t>
        </r>
      </text>
    </comment>
    <comment ref="C14" authorId="1" shapeId="0" xr:uid="{52F45CA1-6300-4175-BAAE-12A545F4E69E}">
      <text>
        <r>
          <rPr>
            <b/>
            <sz val="9"/>
            <color indexed="81"/>
            <rFont val="Tahoma"/>
            <family val="2"/>
          </rPr>
          <t>Theo hợp đồng với Gia Tưởng</t>
        </r>
      </text>
    </comment>
    <comment ref="C29" authorId="0" shapeId="0" xr:uid="{7F26EDED-64D4-481E-9DDD-1DB16AF9372E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Giá EXW</t>
        </r>
      </text>
    </comment>
    <comment ref="C36" authorId="1" shapeId="0" xr:uid="{D21923AC-6A8D-4098-9C6C-A75ACD5C592B}">
      <text>
        <r>
          <rPr>
            <sz val="9"/>
            <color indexed="81"/>
            <rFont val="Tahoma"/>
            <family val="2"/>
          </rPr>
          <t>Giá bình quân theo hợp đồng</t>
        </r>
      </text>
    </comment>
    <comment ref="C40" authorId="0" shapeId="0" xr:uid="{37FC71EE-C661-4CEE-9273-3D782C486E72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Doanh thu</t>
        </r>
      </text>
    </comment>
    <comment ref="C51" authorId="0" shapeId="0" xr:uid="{72FBB723-779D-4C1B-B3AE-1418463A9D5B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Doanh thu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Diễm, Nguyễn Thị Thanh</author>
    <author>Tâm, Lưu Thị Minh</author>
  </authors>
  <commentList>
    <comment ref="AD7" authorId="0" shapeId="0" xr:uid="{ABA96EC9-C719-42E2-A540-3952B786CE4F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10 tháng thực tế + 2 tháng dự báo từ NGọc Anh</t>
        </r>
      </text>
    </comment>
    <comment ref="C14" authorId="1" shapeId="0" xr:uid="{49293014-BFD6-43E6-A9E4-9F7494848B1E}">
      <text>
        <r>
          <rPr>
            <b/>
            <sz val="9"/>
            <color indexed="81"/>
            <rFont val="Tahoma"/>
            <family val="2"/>
          </rPr>
          <t>Theo hợp đồng với Gia Tưởng</t>
        </r>
      </text>
    </comment>
    <comment ref="C29" authorId="0" shapeId="0" xr:uid="{77B66BC9-B944-4340-BE26-EF26A11E838A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Giá EXW</t>
        </r>
      </text>
    </comment>
    <comment ref="C36" authorId="1" shapeId="0" xr:uid="{D54400EB-49B9-47DB-8294-61C3D5DFE005}">
      <text>
        <r>
          <rPr>
            <sz val="9"/>
            <color indexed="81"/>
            <rFont val="Tahoma"/>
            <family val="2"/>
          </rPr>
          <t>Giá bình quân theo hợp đồng</t>
        </r>
      </text>
    </comment>
    <comment ref="C40" authorId="0" shapeId="0" xr:uid="{C08998BE-491B-45B8-A2DA-34D3A8309ED9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Doanh thu</t>
        </r>
      </text>
    </comment>
    <comment ref="C51" authorId="0" shapeId="0" xr:uid="{DA983D43-63C6-46DA-A97C-4735CFB6C621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Doanh thu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</authors>
  <commentList>
    <comment ref="E7" authorId="0" shapeId="0" xr:uid="{3DD162A2-B6E2-40CB-B45D-7A6B0425A44D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Lavie 
91%B1 + 9% B7
Rửa 2 lần</t>
        </r>
      </text>
    </comment>
    <comment ref="E10" authorId="0" shapeId="0" xr:uid="{E1294E25-F61B-49AE-9E3B-B69C51A0B6D9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Đại trà</t>
        </r>
      </text>
    </comment>
    <comment ref="E36" authorId="0" shapeId="0" xr:uid="{8B2FACB8-3224-4AE6-8FB9-430001F4622D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PCF01 bán đại trà</t>
        </r>
      </text>
    </comment>
    <comment ref="E37" authorId="0" shapeId="0" xr:uid="{6A977189-656F-4292-9E79-58EA10C6CABD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PCF01 bán cho U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</authors>
  <commentList>
    <comment ref="C7" authorId="0" shapeId="0" xr:uid="{D9A5FAE1-7D68-47E6-B598-FD254700F74C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Lavie 
91%B1 + 9% B7
Rửa 2 lần</t>
        </r>
      </text>
    </comment>
    <comment ref="C9" authorId="0" shapeId="0" xr:uid="{FB6ACA93-E7C5-455C-9646-C9D0304C6951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Đại trà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</authors>
  <commentList>
    <comment ref="H12" authorId="0" shapeId="0" xr:uid="{5AE8D3F5-95F6-4DA4-8B0C-BCF7F399BED2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1,280 - 1,295</t>
        </r>
      </text>
    </comment>
    <comment ref="H13" authorId="0" shapeId="0" xr:uid="{106A435D-76AE-4B97-BB77-904E9A5A8838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1,280 - 1,295</t>
        </r>
      </text>
    </comment>
    <comment ref="H14" authorId="0" shapeId="0" xr:uid="{35E98F6D-E04C-418A-8194-BCABFE2331F1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1,280 - 1,295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</authors>
  <commentList>
    <comment ref="G19" authorId="0" shapeId="0" xr:uid="{9307EFAC-C28D-42C8-BDE9-2201752FC9A1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1,280 - 1,295</t>
        </r>
      </text>
    </comment>
    <comment ref="G20" authorId="0" shapeId="0" xr:uid="{AF69C5B3-4571-4987-87C7-4DCBF674C625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1,280 - 1,295</t>
        </r>
      </text>
    </comment>
    <comment ref="G21" authorId="0" shapeId="0" xr:uid="{D609441A-A8DC-470A-875D-59DFA33AEEF1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1,280 - 1,295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</authors>
  <commentList>
    <comment ref="AQ11" authorId="0" shapeId="0" xr:uid="{A48226F9-6FCB-4DBE-B116-50A404E483D0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1044</t>
        </r>
      </text>
    </comment>
    <comment ref="AQ12" authorId="0" shapeId="0" xr:uid="{288A52F5-4765-4606-9946-DA1383DC76AE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1084</t>
        </r>
      </text>
    </comment>
    <comment ref="AQ14" authorId="0" shapeId="0" xr:uid="{0561AA37-533D-415F-970D-DB19FAA01B91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1200</t>
        </r>
      </text>
    </comment>
    <comment ref="AQ15" authorId="0" shapeId="0" xr:uid="{5840DACA-A9E8-4CC5-AB6D-62F05C3FBE92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1250</t>
        </r>
      </text>
    </comment>
    <comment ref="AQ16" authorId="0" shapeId="0" xr:uid="{E248DC3F-B65F-42BA-8DCB-8392CD7E4F30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1260</t>
        </r>
      </text>
    </comment>
    <comment ref="AQ17" authorId="0" shapeId="0" xr:uid="{DB356A1C-61AF-4C98-93FE-42E03095241F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1260</t>
        </r>
      </text>
    </comment>
    <comment ref="AQ18" authorId="0" shapeId="0" xr:uid="{364A8E07-A100-4D4F-9EB2-26D06A8982A3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1260</t>
        </r>
      </text>
    </comment>
    <comment ref="AQ19" authorId="0" shapeId="0" xr:uid="{FB56A9E8-6CFF-4036-931C-94918800F763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1260</t>
        </r>
      </text>
    </comment>
    <comment ref="AQ31" authorId="0" shapeId="0" xr:uid="{D6D24598-101D-4AB8-A6E1-30B74B7F7358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1200</t>
        </r>
      </text>
    </comment>
    <comment ref="AQ32" authorId="0" shapeId="0" xr:uid="{372FD63B-0195-4AB7-B578-6EB08F89C3D4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1250</t>
        </r>
      </text>
    </comment>
    <comment ref="AQ64" authorId="0" shapeId="0" xr:uid="{5979920C-0F8E-43FE-9B7C-96F35349C195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1302</t>
        </r>
      </text>
    </comment>
    <comment ref="AQ74" authorId="0" shapeId="0" xr:uid="{09A2390F-73C2-455A-8DC1-4BA1190C0AEE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1250</t>
        </r>
      </text>
    </comment>
  </commentList>
</comments>
</file>

<file path=xl/sharedStrings.xml><?xml version="1.0" encoding="utf-8"?>
<sst xmlns="http://schemas.openxmlformats.org/spreadsheetml/2006/main" count="61127" uniqueCount="4974">
  <si>
    <t>rPET</t>
  </si>
  <si>
    <t>rHDPE</t>
  </si>
  <si>
    <t>rPP</t>
  </si>
  <si>
    <t>Mức độ khả thi</t>
  </si>
  <si>
    <t>Uy Kiệt</t>
  </si>
  <si>
    <t>Wiese</t>
  </si>
  <si>
    <t>Resinex</t>
  </si>
  <si>
    <t>Châu Âu</t>
  </si>
  <si>
    <t>Châu Á</t>
  </si>
  <si>
    <t>Cường</t>
  </si>
  <si>
    <t>Quốc Anh</t>
  </si>
  <si>
    <t>Công ty CP Nhựa Tái Chế Duy Tân</t>
  </si>
  <si>
    <t>Tỷ giá:</t>
  </si>
  <si>
    <t>USD</t>
  </si>
  <si>
    <t>LẦN 1</t>
  </si>
  <si>
    <t>VND</t>
  </si>
  <si>
    <t>KẾ HOẠCH BÁN HÀNG NĂM</t>
  </si>
  <si>
    <t>CỘNG:</t>
  </si>
  <si>
    <t>SỐ LƯỢNG BÁN (TẤN)</t>
  </si>
  <si>
    <t>DOANH THU</t>
  </si>
  <si>
    <t>GIÁ BÁN</t>
  </si>
  <si>
    <t>Giá BQ</t>
  </si>
  <si>
    <t>Kế hoạch</t>
  </si>
  <si>
    <t>Thực tế</t>
  </si>
  <si>
    <t>Giải trình</t>
  </si>
  <si>
    <t>AM</t>
  </si>
  <si>
    <t>Mã khách hàng</t>
  </si>
  <si>
    <t>Tên khách hàng</t>
  </si>
  <si>
    <t>Kênh bán hàng</t>
  </si>
  <si>
    <t>Khu Vực</t>
  </si>
  <si>
    <t>Incorterm</t>
  </si>
  <si>
    <t>Mã SP</t>
  </si>
  <si>
    <t>Tên SP</t>
  </si>
  <si>
    <t>Nhóm hàng</t>
  </si>
  <si>
    <t>IV</t>
  </si>
  <si>
    <t>SL T1</t>
  </si>
  <si>
    <t>SL T2</t>
  </si>
  <si>
    <t>SL T3</t>
  </si>
  <si>
    <t>SL T4</t>
  </si>
  <si>
    <t>SL T5</t>
  </si>
  <si>
    <t>SL T6</t>
  </si>
  <si>
    <t>SL T7</t>
  </si>
  <si>
    <t>SL T8</t>
  </si>
  <si>
    <t>SL T9</t>
  </si>
  <si>
    <t>SL T10</t>
  </si>
  <si>
    <t>SL T11</t>
  </si>
  <si>
    <t>SL T12</t>
  </si>
  <si>
    <t>Loại tiền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</si>
  <si>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</si>
  <si>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</si>
  <si>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</si>
  <si>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</si>
  <si>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</si>
  <si>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</si>
  <si>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</si>
  <si>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</si>
  <si>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</si>
  <si>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</si>
  <si>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</si>
  <si>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</si>
  <si>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DT1</t>
  </si>
  <si>
    <t>DT2</t>
  </si>
  <si>
    <t>DT3</t>
  </si>
  <si>
    <t>DT4</t>
  </si>
  <si>
    <t>DT5</t>
  </si>
  <si>
    <t>DT6</t>
  </si>
  <si>
    <t>DT7</t>
  </si>
  <si>
    <t>DT8</t>
  </si>
  <si>
    <t>DT9</t>
  </si>
  <si>
    <t>DT10</t>
  </si>
  <si>
    <t>DT11</t>
  </si>
  <si>
    <t>DT12</t>
  </si>
  <si>
    <t>Thực tế DT 2024</t>
  </si>
  <si>
    <t>Thực tế DT 20245</t>
  </si>
  <si>
    <t>sv Thực tế DT 2024</t>
  </si>
  <si>
    <t>Column6</t>
  </si>
  <si>
    <t>Long</t>
  </si>
  <si>
    <t>Nghĩa</t>
  </si>
  <si>
    <t>WSS03G</t>
  </si>
  <si>
    <t>Quỳnh Anh</t>
  </si>
  <si>
    <t>WSS01</t>
  </si>
  <si>
    <t>rPP20L03</t>
  </si>
  <si>
    <t>WSS05SB</t>
  </si>
  <si>
    <t>rHDI3W01</t>
  </si>
  <si>
    <t>rHDI3Gy01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</si>
  <si>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</si>
  <si>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</si>
  <si>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</si>
  <si>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</si>
  <si>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</si>
  <si>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</si>
  <si>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</si>
  <si>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</si>
  <si>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</si>
  <si>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Xuất khẩu</t>
  </si>
  <si>
    <t>110000329</t>
  </si>
  <si>
    <t>Material</t>
  </si>
  <si>
    <t>Nội địa</t>
  </si>
  <si>
    <t>B2B</t>
  </si>
  <si>
    <t>110000333</t>
  </si>
  <si>
    <t>110000337</t>
  </si>
  <si>
    <t>110000339</t>
  </si>
  <si>
    <t>rHDPE MBF01</t>
  </si>
  <si>
    <t>rHDB04B01</t>
  </si>
  <si>
    <t>WSS04SB</t>
  </si>
  <si>
    <t>110000343</t>
  </si>
  <si>
    <t>110000345</t>
  </si>
  <si>
    <t>rPP20R02</t>
  </si>
  <si>
    <t>rHDI4L01</t>
  </si>
  <si>
    <t>rPP20L04</t>
  </si>
  <si>
    <t>110000354</t>
  </si>
  <si>
    <t>110000355</t>
  </si>
  <si>
    <t>rHDI3Y01</t>
  </si>
  <si>
    <t>rHDI3R01</t>
  </si>
  <si>
    <t>110000358</t>
  </si>
  <si>
    <t>rPP20W01</t>
  </si>
  <si>
    <t>110000359</t>
  </si>
  <si>
    <t>110000360</t>
  </si>
  <si>
    <t>110000361</t>
  </si>
  <si>
    <t>110000363</t>
  </si>
  <si>
    <t>110000364</t>
  </si>
  <si>
    <t>110000365</t>
  </si>
  <si>
    <t>110000366</t>
  </si>
  <si>
    <t>rHDI3G01</t>
  </si>
  <si>
    <t>110000367</t>
  </si>
  <si>
    <t>110000373</t>
  </si>
  <si>
    <t>110000374</t>
  </si>
  <si>
    <t>rHDB03N02</t>
  </si>
  <si>
    <t>110000376</t>
  </si>
  <si>
    <t>110000381</t>
  </si>
  <si>
    <t>Xơ sợi</t>
  </si>
  <si>
    <t>110000382</t>
  </si>
  <si>
    <t>110000383</t>
  </si>
  <si>
    <t>110000389</t>
  </si>
  <si>
    <t>rHDA03N01</t>
  </si>
  <si>
    <t>110000392</t>
  </si>
  <si>
    <t>rPP20B01</t>
  </si>
  <si>
    <t>110000407</t>
  </si>
  <si>
    <t>Vảy HD Ép Đỏ</t>
  </si>
  <si>
    <t>110000408</t>
  </si>
  <si>
    <t>Vảy HD Ép Trắng</t>
  </si>
  <si>
    <t>110000409</t>
  </si>
  <si>
    <t>Vảy HD Ép Vàng</t>
  </si>
  <si>
    <t>110000410</t>
  </si>
  <si>
    <t>Vảy HD Ép Lá</t>
  </si>
  <si>
    <t>110000411</t>
  </si>
  <si>
    <t>Vảy HD Ép Dương</t>
  </si>
  <si>
    <t>110000412</t>
  </si>
  <si>
    <t>Vảy HD Ép Đen</t>
  </si>
  <si>
    <t>110000413</t>
  </si>
  <si>
    <t>Vảy HD Ép Đồng</t>
  </si>
  <si>
    <t>110000421</t>
  </si>
  <si>
    <t>Vảy PP Đỏ Nhạt</t>
  </si>
  <si>
    <t>110000423</t>
  </si>
  <si>
    <t>Vảy PP Dương Nhạt</t>
  </si>
  <si>
    <t>110000425</t>
  </si>
  <si>
    <t>HCBF-Whi-U</t>
  </si>
  <si>
    <t>110000426</t>
  </si>
  <si>
    <t>HCBF-Yel-U</t>
  </si>
  <si>
    <t>110000432</t>
  </si>
  <si>
    <t>110000440</t>
  </si>
  <si>
    <t>110000441</t>
  </si>
  <si>
    <t>110000443</t>
  </si>
  <si>
    <t>110000466</t>
  </si>
  <si>
    <t>CIF</t>
  </si>
  <si>
    <t>FOB</t>
  </si>
  <si>
    <t>DDP</t>
  </si>
  <si>
    <t>Xuất Khẩu</t>
  </si>
  <si>
    <t>Hạt nhựa rPET iSS01084G</t>
  </si>
  <si>
    <t>Hạt nhựa rPET WSS04SB</t>
  </si>
  <si>
    <t>Hạt nhựa rPET WSS01</t>
  </si>
  <si>
    <t>Hạt nhựa rPET iSS01L</t>
  </si>
  <si>
    <t>Hạt nhựa rPP15R01</t>
  </si>
  <si>
    <t>Hạt nhựa rPET WSS03G</t>
  </si>
  <si>
    <t>1000</t>
  </si>
  <si>
    <t>Hạt Nhựa rHDPE MBF01</t>
  </si>
  <si>
    <t>Hạt nhựa rHDI4L01</t>
  </si>
  <si>
    <t>105223</t>
  </si>
  <si>
    <t>Hạt nhựa rHDI4DL01</t>
  </si>
  <si>
    <t>Hạt Nhựa HCBF-Whi-U</t>
  </si>
  <si>
    <t>Hạt Nhựa HCBF-Yel-U</t>
  </si>
  <si>
    <t>Hạt nhựa rHDI3G01</t>
  </si>
  <si>
    <t>Hạt nhựa rHDI3Gy01</t>
  </si>
  <si>
    <t>Hạt nhựa rHDI3W01</t>
  </si>
  <si>
    <t>Hạt nhựa rHDI3R01</t>
  </si>
  <si>
    <t>Hạt Nhựa LDPE Thử Nghiệm</t>
  </si>
  <si>
    <t>Hạt nhựa rHDI3Y01</t>
  </si>
  <si>
    <t>Hạt Nhựa rHDB03Y01</t>
  </si>
  <si>
    <t>Hạt Nhựa rHDB03N01</t>
  </si>
  <si>
    <t>CTY VÂN LONG</t>
  </si>
  <si>
    <t>Hạt Nhựa rHDB03N02</t>
  </si>
  <si>
    <t>200319</t>
  </si>
  <si>
    <t>Hạt nhựa rPET WSS01G 1</t>
  </si>
  <si>
    <t>200332</t>
  </si>
  <si>
    <t>104909</t>
  </si>
  <si>
    <t>104894</t>
  </si>
  <si>
    <t>Hạt Nhựa rPET iSS84G-P</t>
  </si>
  <si>
    <t>110000436</t>
  </si>
  <si>
    <t>Hạt nhựa rPET WSS05SB</t>
  </si>
  <si>
    <t>200311</t>
  </si>
  <si>
    <t>105272</t>
  </si>
  <si>
    <t>Nu-pure</t>
  </si>
  <si>
    <t>200355</t>
  </si>
  <si>
    <t>200330</t>
  </si>
  <si>
    <t>Hạt nhựa rPET WSS03</t>
  </si>
  <si>
    <t>105267</t>
  </si>
  <si>
    <t>tự động, không điền số</t>
  </si>
  <si>
    <t>STT</t>
  </si>
  <si>
    <t>2023</t>
  </si>
  <si>
    <t>Năm</t>
  </si>
  <si>
    <t>Biến động</t>
  </si>
  <si>
    <t>Tỉ lệ %/Doanh thu</t>
  </si>
  <si>
    <t>Nội dung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</si>
  <si>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</si>
  <si>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</si>
  <si>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</si>
  <si>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</si>
  <si>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</si>
  <si>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</si>
  <si>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</si>
  <si>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</si>
  <si>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</si>
  <si>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</si>
  <si>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</si>
  <si>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</si>
  <si>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2024</t>
  </si>
  <si>
    <t>2025</t>
  </si>
  <si>
    <t>24 sv 23</t>
  </si>
  <si>
    <t>%</t>
  </si>
  <si>
    <t>25 sv 24</t>
  </si>
  <si>
    <t>1</t>
  </si>
  <si>
    <t>1.10</t>
  </si>
  <si>
    <t>2.10</t>
  </si>
  <si>
    <t>3.10</t>
  </si>
  <si>
    <t>NỘI ĐỊA</t>
  </si>
  <si>
    <t>XUẤT KHẨU</t>
  </si>
  <si>
    <t>KHÁCH HÀNG HIỆN HỮU</t>
  </si>
  <si>
    <t>KHÁCH HÀNG MỚI</t>
  </si>
  <si>
    <t>Giá EXW BQ</t>
  </si>
  <si>
    <t>Khác (phó sản, phế liệu)</t>
  </si>
  <si>
    <t>Khác (tài trợ)</t>
  </si>
  <si>
    <t>Dây đai</t>
  </si>
  <si>
    <t>XX</t>
  </si>
  <si>
    <t>Chi phí xuất khẩu</t>
  </si>
  <si>
    <t>Ngày chứng từ</t>
  </si>
  <si>
    <t>Số chứng từ</t>
  </si>
  <si>
    <t>Chứng từ Reversed</t>
  </si>
  <si>
    <t>Số Hóa đơn</t>
  </si>
  <si>
    <t>Tài khoản</t>
  </si>
  <si>
    <t>Tên TK</t>
  </si>
  <si>
    <t>TK Đối ứng</t>
  </si>
  <si>
    <t>Số tiền(VNÐ)</t>
  </si>
  <si>
    <t>PS Nợ(VNÐ)</t>
  </si>
  <si>
    <t>PS Có(VNÐ)</t>
  </si>
  <si>
    <t>Diễn giải</t>
  </si>
  <si>
    <t>Tên Material</t>
  </si>
  <si>
    <t>Base unit</t>
  </si>
  <si>
    <t>Quantity</t>
  </si>
  <si>
    <t>Tên Internal Order</t>
  </si>
  <si>
    <t>Nhà cung cấp</t>
  </si>
  <si>
    <t>Tên Nhà cung cấp</t>
  </si>
  <si>
    <t>Khách hàng</t>
  </si>
  <si>
    <t>Tên Khách hàng</t>
  </si>
  <si>
    <t>Cost center</t>
  </si>
  <si>
    <t>Tên Cost center</t>
  </si>
  <si>
    <t>Tài sản</t>
  </si>
  <si>
    <t>Tên Tài sản</t>
  </si>
  <si>
    <t>Số PO</t>
  </si>
  <si>
    <t>Sales Document</t>
  </si>
  <si>
    <t>Ghi chú (Long text)</t>
  </si>
  <si>
    <t>Loại tài khoản</t>
  </si>
  <si>
    <t>1300000000</t>
  </si>
  <si>
    <t/>
  </si>
  <si>
    <t>C24TTC;10</t>
  </si>
  <si>
    <t>5118000100</t>
  </si>
  <si>
    <t>Doanh thu khác</t>
  </si>
  <si>
    <t>1311110100</t>
  </si>
  <si>
    <t>Tiền bán phế (Phế lưới cũ)</t>
  </si>
  <si>
    <t>S</t>
  </si>
  <si>
    <t>1400000000</t>
  </si>
  <si>
    <t>C24TTC;1</t>
  </si>
  <si>
    <t>5112100100</t>
  </si>
  <si>
    <t>DT bán các TP nhựa</t>
  </si>
  <si>
    <t>110000332</t>
  </si>
  <si>
    <t>KG</t>
  </si>
  <si>
    <t>1400000001</t>
  </si>
  <si>
    <t>C24TTC;2</t>
  </si>
  <si>
    <t>1300000001</t>
  </si>
  <si>
    <t>C24TTC;11</t>
  </si>
  <si>
    <t>Tiền bán phế (Bao dơ,Kẽm,Sắt,Giấy,Bao Jumbo rách)</t>
  </si>
  <si>
    <t>1400000002</t>
  </si>
  <si>
    <t>C24TTC;3</t>
  </si>
  <si>
    <t>1400000003</t>
  </si>
  <si>
    <t>C24TTC;4</t>
  </si>
  <si>
    <t>1400000004</t>
  </si>
  <si>
    <t>C24TTC;5</t>
  </si>
  <si>
    <t>1400000005</t>
  </si>
  <si>
    <t>C24TTC;6</t>
  </si>
  <si>
    <t>Hạt Nhựa rHDB03W01</t>
  </si>
  <si>
    <t>1400000006</t>
  </si>
  <si>
    <t>C24TTC;7</t>
  </si>
  <si>
    <t>1400000007</t>
  </si>
  <si>
    <t>C24TTC;8</t>
  </si>
  <si>
    <t>1400000008</t>
  </si>
  <si>
    <t>C24TTC;9</t>
  </si>
  <si>
    <t>1400000009</t>
  </si>
  <si>
    <t>C24TTC;12</t>
  </si>
  <si>
    <t>1400000010</t>
  </si>
  <si>
    <t>C24TTC;13</t>
  </si>
  <si>
    <t>1400000011</t>
  </si>
  <si>
    <t>C24TTC;14</t>
  </si>
  <si>
    <t>1400000013</t>
  </si>
  <si>
    <t>C24TTC;16</t>
  </si>
  <si>
    <t>1400000014</t>
  </si>
  <si>
    <t>C24TTC;17</t>
  </si>
  <si>
    <t>5115100100</t>
  </si>
  <si>
    <t>DT XK TP nhựa</t>
  </si>
  <si>
    <t>Hạt nhựa rPET WSS04SD</t>
  </si>
  <si>
    <t>1400000015</t>
  </si>
  <si>
    <t>C24TTC;18</t>
  </si>
  <si>
    <t>1400000016</t>
  </si>
  <si>
    <t>C24TTC;19</t>
  </si>
  <si>
    <t>1300000002</t>
  </si>
  <si>
    <t>C24TTC;32</t>
  </si>
  <si>
    <t>Tiền bán phế (Bao dơ cũ,Bao Jumbo,Kẽm,Sắt,Giấy cũ)</t>
  </si>
  <si>
    <t>1400000017</t>
  </si>
  <si>
    <t>1C24TTC;20</t>
  </si>
  <si>
    <t>1400000018</t>
  </si>
  <si>
    <t>C24TTC;21</t>
  </si>
  <si>
    <t>1400000019</t>
  </si>
  <si>
    <t>C24TTC;22</t>
  </si>
  <si>
    <t>1400000020</t>
  </si>
  <si>
    <t>C24TTC;23</t>
  </si>
  <si>
    <t>1400000021</t>
  </si>
  <si>
    <t>C24TTC;24</t>
  </si>
  <si>
    <t>1400000022</t>
  </si>
  <si>
    <t>C24TTC;25</t>
  </si>
  <si>
    <t>160012374</t>
  </si>
  <si>
    <t>PS trả NCC HD thổi trong L1 HV01.1_TM</t>
  </si>
  <si>
    <t>1400000025</t>
  </si>
  <si>
    <t>C24TTC;28</t>
  </si>
  <si>
    <t>1400000026</t>
  </si>
  <si>
    <t>C24TTC;29</t>
  </si>
  <si>
    <t>1400000027</t>
  </si>
  <si>
    <t>C24TTC;30</t>
  </si>
  <si>
    <t>150000104</t>
  </si>
  <si>
    <t>Vảy HD thổi trong L1 HV01.1_KR</t>
  </si>
  <si>
    <t>1400000028</t>
  </si>
  <si>
    <t>C24TTC;31</t>
  </si>
  <si>
    <t>1300000004</t>
  </si>
  <si>
    <t>C24TTC;54</t>
  </si>
  <si>
    <t>Tiền bán phế (Bao dơ cũ,Kẽm vụn,Giấy cũ,Bao Jumbo)</t>
  </si>
  <si>
    <t>1400000029</t>
  </si>
  <si>
    <t>C24TTC;33</t>
  </si>
  <si>
    <t>1400000030</t>
  </si>
  <si>
    <t>C24TTC;34</t>
  </si>
  <si>
    <t>1400000031</t>
  </si>
  <si>
    <t>C24TTC;38</t>
  </si>
  <si>
    <t>1400000033</t>
  </si>
  <si>
    <t>C24TTC;35</t>
  </si>
  <si>
    <t>1400000034</t>
  </si>
  <si>
    <t>C24TTC;36</t>
  </si>
  <si>
    <t>1400000037</t>
  </si>
  <si>
    <t>C24TTC;39</t>
  </si>
  <si>
    <t>1400000038</t>
  </si>
  <si>
    <t>C24TTC;40</t>
  </si>
  <si>
    <t>1400000040</t>
  </si>
  <si>
    <t>C24TTC;46</t>
  </si>
  <si>
    <t>1400000041</t>
  </si>
  <si>
    <t>C24TTC;47</t>
  </si>
  <si>
    <t>1400000042</t>
  </si>
  <si>
    <t>C24TTC;43</t>
  </si>
  <si>
    <t>1400000043</t>
  </si>
  <si>
    <t>C24TTC;44</t>
  </si>
  <si>
    <t>1400000044</t>
  </si>
  <si>
    <t>C24TTC;45</t>
  </si>
  <si>
    <t>1400000045</t>
  </si>
  <si>
    <t>C24TTC;48</t>
  </si>
  <si>
    <t>1300000005</t>
  </si>
  <si>
    <t>C24TTC;55</t>
  </si>
  <si>
    <t>Tiền bán phế (Bao dơ cũ,Kẽm,Giấy,Sắt,Jumbo rách)</t>
  </si>
  <si>
    <t>1400000047</t>
  </si>
  <si>
    <t>C24TTC;50</t>
  </si>
  <si>
    <t>1300000006</t>
  </si>
  <si>
    <t>C24TTC;56</t>
  </si>
  <si>
    <t>Tiền bán phế (Bình nhớt cũ 25L)</t>
  </si>
  <si>
    <t>1400000049</t>
  </si>
  <si>
    <t>C24TTC;52</t>
  </si>
  <si>
    <t>1400000050</t>
  </si>
  <si>
    <t>C24TTC;53</t>
  </si>
  <si>
    <t>1400000051</t>
  </si>
  <si>
    <t>C24TTC;57</t>
  </si>
  <si>
    <t>1400000052</t>
  </si>
  <si>
    <t>C24TTC;58</t>
  </si>
  <si>
    <t>1400000053</t>
  </si>
  <si>
    <t>C24TTC;59</t>
  </si>
  <si>
    <t>1400000054</t>
  </si>
  <si>
    <t>C24TTC;60</t>
  </si>
  <si>
    <t>1400000055</t>
  </si>
  <si>
    <t>C24TTC;61</t>
  </si>
  <si>
    <t>1300000007</t>
  </si>
  <si>
    <t>1C24TTC;62</t>
  </si>
  <si>
    <t>Tiền phí hỗ trợ T12</t>
  </si>
  <si>
    <t>Tiền phí hỗ trợ 10% T11.23</t>
  </si>
  <si>
    <t>1400000056</t>
  </si>
  <si>
    <t>C24TTC;63</t>
  </si>
  <si>
    <t>1400000057</t>
  </si>
  <si>
    <t>C24TTC;64</t>
  </si>
  <si>
    <t>1400000058</t>
  </si>
  <si>
    <t>C24TTC;65</t>
  </si>
  <si>
    <t>1400000059</t>
  </si>
  <si>
    <t>C24TTC;66</t>
  </si>
  <si>
    <t>1400000060</t>
  </si>
  <si>
    <t>C24TTC;67</t>
  </si>
  <si>
    <t>1400000061</t>
  </si>
  <si>
    <t>C24TTC;68</t>
  </si>
  <si>
    <t>1400000062</t>
  </si>
  <si>
    <t>C24TTC;70</t>
  </si>
  <si>
    <t>1400000063</t>
  </si>
  <si>
    <t>C24TTC;72</t>
  </si>
  <si>
    <t>1400000065</t>
  </si>
  <si>
    <t>C24TTC;71</t>
  </si>
  <si>
    <t>1300000008</t>
  </si>
  <si>
    <t>1C24TTC;76</t>
  </si>
  <si>
    <t>GC phó sản</t>
  </si>
  <si>
    <t>1400000066</t>
  </si>
  <si>
    <t>C24TTC;73</t>
  </si>
  <si>
    <t>1400000067</t>
  </si>
  <si>
    <t>C24TTC;74</t>
  </si>
  <si>
    <t>1400000068</t>
  </si>
  <si>
    <t>C24TTC;75</t>
  </si>
  <si>
    <t>1400000070</t>
  </si>
  <si>
    <t>110000400</t>
  </si>
  <si>
    <t>GC Hạt Nhựa rHDI4L01</t>
  </si>
  <si>
    <t>110000418</t>
  </si>
  <si>
    <t>GC Vảy HD Ép Dương</t>
  </si>
  <si>
    <t>110000416</t>
  </si>
  <si>
    <t>GC Vảy HD Ép Vàng</t>
  </si>
  <si>
    <t>110000417</t>
  </si>
  <si>
    <t>GC Vảy HD Ép Lá</t>
  </si>
  <si>
    <t>110000414</t>
  </si>
  <si>
    <t>GC Vảy HD Ép Đỏ</t>
  </si>
  <si>
    <t>110000415</t>
  </si>
  <si>
    <t>GC Vảy HD Ép Trắng</t>
  </si>
  <si>
    <t>160012602</t>
  </si>
  <si>
    <t>160012600</t>
  </si>
  <si>
    <t>160012597</t>
  </si>
  <si>
    <t>GC Phó Sản PET B1/B8 Vảy-Nắp ST</t>
  </si>
  <si>
    <t>160012614</t>
  </si>
  <si>
    <t>GC Phó Sản HD Ép Hỗn Hợp Nắp 1</t>
  </si>
  <si>
    <t>160012617</t>
  </si>
  <si>
    <t>GC Phó Sản HD Ép Olefin PET 2 ST</t>
  </si>
  <si>
    <t>160012616</t>
  </si>
  <si>
    <t>GC Phó Sản HD Ép Olefin PET 1 ST</t>
  </si>
  <si>
    <t>160012615</t>
  </si>
  <si>
    <t>GC Phó Sản HD Ép Hỗn Hợp Nắp 2</t>
  </si>
  <si>
    <t>1400000071</t>
  </si>
  <si>
    <t>C24TTC;77</t>
  </si>
  <si>
    <t>1400000072</t>
  </si>
  <si>
    <t>C24TTC;78</t>
  </si>
  <si>
    <t>1400000073</t>
  </si>
  <si>
    <t>C24TTC;79</t>
  </si>
  <si>
    <t>1400000074</t>
  </si>
  <si>
    <t>C24TTC;80</t>
  </si>
  <si>
    <t>1400000075</t>
  </si>
  <si>
    <t>C24TTC;81</t>
  </si>
  <si>
    <t>Hạt nhựa rPET iSS01G 1</t>
  </si>
  <si>
    <t>1400000076</t>
  </si>
  <si>
    <t>C24TTC;82</t>
  </si>
  <si>
    <t>1400000077</t>
  </si>
  <si>
    <t>C24TTC;83</t>
  </si>
  <si>
    <t>1400000078</t>
  </si>
  <si>
    <t>C24TTC;84</t>
  </si>
  <si>
    <t>1400000079</t>
  </si>
  <si>
    <t>C24TTC;85</t>
  </si>
  <si>
    <t>1400000080</t>
  </si>
  <si>
    <t>C24TTC;86</t>
  </si>
  <si>
    <t>1400000081</t>
  </si>
  <si>
    <t>C24TTC;87</t>
  </si>
  <si>
    <t>1400000082</t>
  </si>
  <si>
    <t>C24TTC;88</t>
  </si>
  <si>
    <t>1400000083</t>
  </si>
  <si>
    <t>C24TTC;89</t>
  </si>
  <si>
    <t>1400000087</t>
  </si>
  <si>
    <t>C24TTC;93</t>
  </si>
  <si>
    <t>1400000088</t>
  </si>
  <si>
    <t>C24TTC;94</t>
  </si>
  <si>
    <t>1400000089</t>
  </si>
  <si>
    <t>C24TTC;95</t>
  </si>
  <si>
    <t>1400000090</t>
  </si>
  <si>
    <t>C24TTC;96</t>
  </si>
  <si>
    <t>1400000091</t>
  </si>
  <si>
    <t>C24TTC;97</t>
  </si>
  <si>
    <t>1400000092</t>
  </si>
  <si>
    <t>C24TTC;98</t>
  </si>
  <si>
    <t>1400000093</t>
  </si>
  <si>
    <t>C24TTC;99</t>
  </si>
  <si>
    <t>1400000094</t>
  </si>
  <si>
    <t>C24TTC;100</t>
  </si>
  <si>
    <t>1400000095</t>
  </si>
  <si>
    <t>C24TTC;101</t>
  </si>
  <si>
    <t>1400000096</t>
  </si>
  <si>
    <t>C24TTC;102</t>
  </si>
  <si>
    <t>1400000140</t>
  </si>
  <si>
    <t>C24TTC;146</t>
  </si>
  <si>
    <t>1400000141</t>
  </si>
  <si>
    <t>C24TTC;147</t>
  </si>
  <si>
    <t>1400000142</t>
  </si>
  <si>
    <t>C24TTC;148</t>
  </si>
  <si>
    <t>1300000009</t>
  </si>
  <si>
    <t>C24TTC;103</t>
  </si>
  <si>
    <t>Tiền KOLON hỗ trợ phí vận chuyển hàng</t>
  </si>
  <si>
    <t>1400000097</t>
  </si>
  <si>
    <t>C24TTC;115</t>
  </si>
  <si>
    <t>1400000098</t>
  </si>
  <si>
    <t>C24TTC;116</t>
  </si>
  <si>
    <t>1400000099</t>
  </si>
  <si>
    <t>C24TTC;117</t>
  </si>
  <si>
    <t>1400000100</t>
  </si>
  <si>
    <t>C24TTC;118</t>
  </si>
  <si>
    <t>1400000101</t>
  </si>
  <si>
    <t>C24TTC;119</t>
  </si>
  <si>
    <t>1400000102</t>
  </si>
  <si>
    <t>C24TTC;120</t>
  </si>
  <si>
    <t>1400000103</t>
  </si>
  <si>
    <t>C24TTC;121</t>
  </si>
  <si>
    <t>1400000104</t>
  </si>
  <si>
    <t>C24TTC;122</t>
  </si>
  <si>
    <t>1400000105</t>
  </si>
  <si>
    <t>C24TTC;123</t>
  </si>
  <si>
    <t>1400000106</t>
  </si>
  <si>
    <t>C24TTC;124</t>
  </si>
  <si>
    <t>1400000107</t>
  </si>
  <si>
    <t>C24TTC;106</t>
  </si>
  <si>
    <t>1400000108</t>
  </si>
  <si>
    <t>C24TTC;107</t>
  </si>
  <si>
    <t>1400000109</t>
  </si>
  <si>
    <t>C24TTC;108</t>
  </si>
  <si>
    <t>1400000110</t>
  </si>
  <si>
    <t>C24TTC;109</t>
  </si>
  <si>
    <t>1400000111</t>
  </si>
  <si>
    <t>C24TTC;110</t>
  </si>
  <si>
    <t>1400000112</t>
  </si>
  <si>
    <t>C24TTC;111</t>
  </si>
  <si>
    <t>1400000113</t>
  </si>
  <si>
    <t>C24TTC;112</t>
  </si>
  <si>
    <t>1400000114</t>
  </si>
  <si>
    <t>C24TTC;113</t>
  </si>
  <si>
    <t>1400000115</t>
  </si>
  <si>
    <t>C24TTC;114</t>
  </si>
  <si>
    <t>1400000116</t>
  </si>
  <si>
    <t>C24TTC;104</t>
  </si>
  <si>
    <t>1400000117</t>
  </si>
  <si>
    <t>C24TTC;105</t>
  </si>
  <si>
    <t>1300000011</t>
  </si>
  <si>
    <t>C24TTC;140</t>
  </si>
  <si>
    <t>Phí vận chuyển hàng hóa tháng 1/2024 - Khánh Nga</t>
  </si>
  <si>
    <t>1300000012</t>
  </si>
  <si>
    <t>C24TTC;141</t>
  </si>
  <si>
    <t>Phí vận chuyển hàng hóa tháng 1/2024 - Đồng Lâm</t>
  </si>
  <si>
    <t>1400000118</t>
  </si>
  <si>
    <t>C24TTC;128</t>
  </si>
  <si>
    <t>1400000119</t>
  </si>
  <si>
    <t>C24TTC;129</t>
  </si>
  <si>
    <t>1400000120</t>
  </si>
  <si>
    <t>C24TTC;130</t>
  </si>
  <si>
    <t>1400000121</t>
  </si>
  <si>
    <t>C24TTC;131</t>
  </si>
  <si>
    <t>1400000122</t>
  </si>
  <si>
    <t>C24TTC;132</t>
  </si>
  <si>
    <t>1400000123</t>
  </si>
  <si>
    <t>C24TTC;133</t>
  </si>
  <si>
    <t>1400000124</t>
  </si>
  <si>
    <t>C24TTC;134</t>
  </si>
  <si>
    <t>1400000125</t>
  </si>
  <si>
    <t>C24TTC;135</t>
  </si>
  <si>
    <t>1400000126</t>
  </si>
  <si>
    <t>C24TTC;126</t>
  </si>
  <si>
    <t>1400000127</t>
  </si>
  <si>
    <t>C24TTC;127</t>
  </si>
  <si>
    <t>1400000132</t>
  </si>
  <si>
    <t>C24TTC;136</t>
  </si>
  <si>
    <t>1400000133</t>
  </si>
  <si>
    <t>C24TTC;137</t>
  </si>
  <si>
    <t>1400000134</t>
  </si>
  <si>
    <t>C24TTC;138</t>
  </si>
  <si>
    <t>1400000135</t>
  </si>
  <si>
    <t>C24TTC;139</t>
  </si>
  <si>
    <t>1400000136</t>
  </si>
  <si>
    <t>C24TTC;142</t>
  </si>
  <si>
    <t>1400000137</t>
  </si>
  <si>
    <t>C24TTC;143</t>
  </si>
  <si>
    <t>1400000138</t>
  </si>
  <si>
    <t>C24TTC;144</t>
  </si>
  <si>
    <t>1400000139</t>
  </si>
  <si>
    <t>C24TTC;145</t>
  </si>
  <si>
    <t>1300000014</t>
  </si>
  <si>
    <t>C24TTC;149</t>
  </si>
  <si>
    <t>Tiền bán phế (Bao dơ cũ,Bao Jumbo rách,Kẽm,Giấy)</t>
  </si>
  <si>
    <t>1400000143</t>
  </si>
  <si>
    <t>C24TTC;150</t>
  </si>
  <si>
    <t>1400000144</t>
  </si>
  <si>
    <t>C24TTC;151</t>
  </si>
  <si>
    <t>1400000145</t>
  </si>
  <si>
    <t>C24TTC;152</t>
  </si>
  <si>
    <t>1400000146</t>
  </si>
  <si>
    <t>C24TTC;153</t>
  </si>
  <si>
    <t>1400000147</t>
  </si>
  <si>
    <t>C24TTC;154</t>
  </si>
  <si>
    <t>1400000148</t>
  </si>
  <si>
    <t>C24TTC;156</t>
  </si>
  <si>
    <t>1400000149</t>
  </si>
  <si>
    <t>C24TTC;157</t>
  </si>
  <si>
    <t>1400000150</t>
  </si>
  <si>
    <t>C24TTC;158</t>
  </si>
  <si>
    <t>1400000151</t>
  </si>
  <si>
    <t>C24TTC;159</t>
  </si>
  <si>
    <t>1400000152</t>
  </si>
  <si>
    <t>C24TTC;160</t>
  </si>
  <si>
    <t>1400000153</t>
  </si>
  <si>
    <t>C24TTC;161</t>
  </si>
  <si>
    <t>1400000154</t>
  </si>
  <si>
    <t>C24TTC;162</t>
  </si>
  <si>
    <t>1400000155</t>
  </si>
  <si>
    <t>C24TTC;163</t>
  </si>
  <si>
    <t>1400000156</t>
  </si>
  <si>
    <t>C24TTC;164</t>
  </si>
  <si>
    <t>1400000157</t>
  </si>
  <si>
    <t>C24TTC;155</t>
  </si>
  <si>
    <t>1400000158</t>
  </si>
  <si>
    <t>C24TTC;171</t>
  </si>
  <si>
    <t>1400000159</t>
  </si>
  <si>
    <t>C24TTC;172</t>
  </si>
  <si>
    <t>1400000160</t>
  </si>
  <si>
    <t>C24TTC;174</t>
  </si>
  <si>
    <t>1400000161</t>
  </si>
  <si>
    <t>C24TTC;175</t>
  </si>
  <si>
    <t>1400000162</t>
  </si>
  <si>
    <t>C24TTC;176</t>
  </si>
  <si>
    <t>1400000163</t>
  </si>
  <si>
    <t>C24TTC;173</t>
  </si>
  <si>
    <t>1400000164</t>
  </si>
  <si>
    <t>C24TTC;178</t>
  </si>
  <si>
    <t>1400000165</t>
  </si>
  <si>
    <t>C24TTC;179</t>
  </si>
  <si>
    <t>1400000166</t>
  </si>
  <si>
    <t>C24TTC;180</t>
  </si>
  <si>
    <t>1400000167</t>
  </si>
  <si>
    <t>C24TTC;181</t>
  </si>
  <si>
    <t>1400000168</t>
  </si>
  <si>
    <t>C24TTC;182</t>
  </si>
  <si>
    <t>1400000169</t>
  </si>
  <si>
    <t>C24TTC;183</t>
  </si>
  <si>
    <t>1400000170</t>
  </si>
  <si>
    <t>C24TTC;184</t>
  </si>
  <si>
    <t>1400000171</t>
  </si>
  <si>
    <t>C24TTC;185</t>
  </si>
  <si>
    <t>1400000172</t>
  </si>
  <si>
    <t>C24TTC;186</t>
  </si>
  <si>
    <t>1400000174</t>
  </si>
  <si>
    <t>C24TTC;188</t>
  </si>
  <si>
    <t>1400000175</t>
  </si>
  <si>
    <t>C24TTC;187</t>
  </si>
  <si>
    <t>1400000176</t>
  </si>
  <si>
    <t>C24TTC;189</t>
  </si>
  <si>
    <t>1400000177</t>
  </si>
  <si>
    <t>C24TTC;190</t>
  </si>
  <si>
    <t>1400000178</t>
  </si>
  <si>
    <t>C24TTC;191</t>
  </si>
  <si>
    <t>1400000179</t>
  </si>
  <si>
    <t>C24TTC;192</t>
  </si>
  <si>
    <t>1400000180</t>
  </si>
  <si>
    <t>C24TTC;193</t>
  </si>
  <si>
    <t>1400000181</t>
  </si>
  <si>
    <t>C24TTC;194</t>
  </si>
  <si>
    <t>1400000182</t>
  </si>
  <si>
    <t>C24TTC;195</t>
  </si>
  <si>
    <t>1400000183</t>
  </si>
  <si>
    <t>C24TTC;196</t>
  </si>
  <si>
    <t>1400000184</t>
  </si>
  <si>
    <t>C24TTC;197</t>
  </si>
  <si>
    <t>1400000185</t>
  </si>
  <si>
    <t>C24TTC;198</t>
  </si>
  <si>
    <t>1400000186</t>
  </si>
  <si>
    <t>C24TTC;199</t>
  </si>
  <si>
    <t>1400000187</t>
  </si>
  <si>
    <t>C24TTC;200</t>
  </si>
  <si>
    <t>1400000188</t>
  </si>
  <si>
    <t>C24TTC;201</t>
  </si>
  <si>
    <t>1400000190</t>
  </si>
  <si>
    <t>C24TTC;203</t>
  </si>
  <si>
    <t>1400000191</t>
  </si>
  <si>
    <t>C24TTC;204</t>
  </si>
  <si>
    <t>1400000192</t>
  </si>
  <si>
    <t>C24TTC;205</t>
  </si>
  <si>
    <t>1400000193</t>
  </si>
  <si>
    <t>C24TTC;206</t>
  </si>
  <si>
    <t>1400000194</t>
  </si>
  <si>
    <t>C24TTC;207</t>
  </si>
  <si>
    <t>1400000195</t>
  </si>
  <si>
    <t>C24TTC;208</t>
  </si>
  <si>
    <t>1400000196</t>
  </si>
  <si>
    <t>C24TTC;209</t>
  </si>
  <si>
    <t>1400000197</t>
  </si>
  <si>
    <t>C24TTC;210</t>
  </si>
  <si>
    <t>110000428</t>
  </si>
  <si>
    <t>Dây đai PET</t>
  </si>
  <si>
    <t>1400000198</t>
  </si>
  <si>
    <t>C24TTC;214</t>
  </si>
  <si>
    <t>1400000199</t>
  </si>
  <si>
    <t>C24TTC;215</t>
  </si>
  <si>
    <t>1400000200</t>
  </si>
  <si>
    <t>C24TTC;216</t>
  </si>
  <si>
    <t>1400000201</t>
  </si>
  <si>
    <t>C24TTC;217</t>
  </si>
  <si>
    <t>1400000202</t>
  </si>
  <si>
    <t>C24TTC;218</t>
  </si>
  <si>
    <t>1400000203</t>
  </si>
  <si>
    <t>C24TTC;219</t>
  </si>
  <si>
    <t>1400000204</t>
  </si>
  <si>
    <t>C24TTC;223</t>
  </si>
  <si>
    <t>1400000205</t>
  </si>
  <si>
    <t>C24TTC;220</t>
  </si>
  <si>
    <t>1400000206</t>
  </si>
  <si>
    <t>C24TTC;221</t>
  </si>
  <si>
    <t>1400000207</t>
  </si>
  <si>
    <t>C24TTC;222</t>
  </si>
  <si>
    <t>1400000208</t>
  </si>
  <si>
    <t>C24TTC;224</t>
  </si>
  <si>
    <t>1400000209</t>
  </si>
  <si>
    <t>C24TTC;225</t>
  </si>
  <si>
    <t>1400000210</t>
  </si>
  <si>
    <t>C24TTC;226</t>
  </si>
  <si>
    <t>1400000211</t>
  </si>
  <si>
    <t>C24TTC;227</t>
  </si>
  <si>
    <t>1300000015</t>
  </si>
  <si>
    <t>C24TTC;239</t>
  </si>
  <si>
    <t>Phí hỗ trợ thu gom T11/2023</t>
  </si>
  <si>
    <t>1400000212</t>
  </si>
  <si>
    <t>C24TTC;228</t>
  </si>
  <si>
    <t>1400000213</t>
  </si>
  <si>
    <t>C24TTC;229</t>
  </si>
  <si>
    <t>1400000214</t>
  </si>
  <si>
    <t>C24TTC;230</t>
  </si>
  <si>
    <t>1400000215</t>
  </si>
  <si>
    <t>C24TTC;231</t>
  </si>
  <si>
    <t>1400000216</t>
  </si>
  <si>
    <t>C24TTC;232</t>
  </si>
  <si>
    <t>1400000217</t>
  </si>
  <si>
    <t>C24TTC;233</t>
  </si>
  <si>
    <t>1400000218</t>
  </si>
  <si>
    <t>C24TTC;234</t>
  </si>
  <si>
    <t>1400000219</t>
  </si>
  <si>
    <t>C24TTC;235</t>
  </si>
  <si>
    <t>1400000220</t>
  </si>
  <si>
    <t>C24TTC;236</t>
  </si>
  <si>
    <t>1400000221</t>
  </si>
  <si>
    <t>C24TTC;237</t>
  </si>
  <si>
    <t>1400000222</t>
  </si>
  <si>
    <t>C24TTC;238</t>
  </si>
  <si>
    <t>1400000226</t>
  </si>
  <si>
    <t>C24TTC;243</t>
  </si>
  <si>
    <t>1400000227</t>
  </si>
  <si>
    <t>C24TTC;244</t>
  </si>
  <si>
    <t>1400000228</t>
  </si>
  <si>
    <t>C24TTC;245</t>
  </si>
  <si>
    <t>1400000229</t>
  </si>
  <si>
    <t>C24TTC;246</t>
  </si>
  <si>
    <t>1400000230</t>
  </si>
  <si>
    <t>C24TTC;247</t>
  </si>
  <si>
    <t>1400000231</t>
  </si>
  <si>
    <t>C24TTC;248</t>
  </si>
  <si>
    <t>1400000232</t>
  </si>
  <si>
    <t>C24TTC;249</t>
  </si>
  <si>
    <t>1400000233</t>
  </si>
  <si>
    <t>C24TTC;250</t>
  </si>
  <si>
    <t>1400000234</t>
  </si>
  <si>
    <t>C24TTC;252</t>
  </si>
  <si>
    <t>1400000235</t>
  </si>
  <si>
    <t>C24TTC;251</t>
  </si>
  <si>
    <t>1400000236</t>
  </si>
  <si>
    <t>C24TTC;253</t>
  </si>
  <si>
    <t>1400000237</t>
  </si>
  <si>
    <t>C24TTC;254</t>
  </si>
  <si>
    <t>1400000238</t>
  </si>
  <si>
    <t>C24TTC;255</t>
  </si>
  <si>
    <t>1400000239</t>
  </si>
  <si>
    <t>C24TTC;256</t>
  </si>
  <si>
    <t>1400000240</t>
  </si>
  <si>
    <t>C24TTC;257</t>
  </si>
  <si>
    <t>1400000241</t>
  </si>
  <si>
    <t>C24TTC;258</t>
  </si>
  <si>
    <t>1400000242</t>
  </si>
  <si>
    <t>C24TTC;259</t>
  </si>
  <si>
    <t>1400000243</t>
  </si>
  <si>
    <t>C24TTC;260</t>
  </si>
  <si>
    <t>1400000244</t>
  </si>
  <si>
    <t>C24TTC;261</t>
  </si>
  <si>
    <t>1400000245</t>
  </si>
  <si>
    <t>C24TTC;262</t>
  </si>
  <si>
    <t>1400000246</t>
  </si>
  <si>
    <t>C24TTC;263</t>
  </si>
  <si>
    <t>1300000016</t>
  </si>
  <si>
    <t>C24TTC;267</t>
  </si>
  <si>
    <t>Tiền bán phế (Bao dơ cũ,Kẽm,Bao Jumbo)</t>
  </si>
  <si>
    <t>1300000018</t>
  </si>
  <si>
    <t>C24TTC;268</t>
  </si>
  <si>
    <t>Phí vận chuyển hàng hóa tháng 2/2024 Khánh Nga</t>
  </si>
  <si>
    <t>1300000019</t>
  </si>
  <si>
    <t>C24TTC;293</t>
  </si>
  <si>
    <t>Phí vận chuyển hàng hóa tháng 2/2024 Đồng Lâm</t>
  </si>
  <si>
    <t>1400000249</t>
  </si>
  <si>
    <t>C24TTC;265</t>
  </si>
  <si>
    <t>1400000250</t>
  </si>
  <si>
    <t>C24TTC;269</t>
  </si>
  <si>
    <t>1400000251</t>
  </si>
  <si>
    <t>C24TTC;270</t>
  </si>
  <si>
    <t>1400000252</t>
  </si>
  <si>
    <t>C24TTC;271</t>
  </si>
  <si>
    <t>1400000253</t>
  </si>
  <si>
    <t>C24TTC;272</t>
  </si>
  <si>
    <t>1400000254</t>
  </si>
  <si>
    <t>C24TTC;273</t>
  </si>
  <si>
    <t>1400000255</t>
  </si>
  <si>
    <t>C24TTC;274</t>
  </si>
  <si>
    <t>1400000256</t>
  </si>
  <si>
    <t>C24TTC;275</t>
  </si>
  <si>
    <t>1400000257</t>
  </si>
  <si>
    <t>C24TTC;276</t>
  </si>
  <si>
    <t>1400000258</t>
  </si>
  <si>
    <t>C24TTC;287</t>
  </si>
  <si>
    <t>1400000259</t>
  </si>
  <si>
    <t>C24TTC;288</t>
  </si>
  <si>
    <t>1400000260</t>
  </si>
  <si>
    <t>C24TTC;289</t>
  </si>
  <si>
    <t>1400000261</t>
  </si>
  <si>
    <t>C24TTC;290</t>
  </si>
  <si>
    <t>1400000262</t>
  </si>
  <si>
    <t>C24TTC;277</t>
  </si>
  <si>
    <t>1400000263</t>
  </si>
  <si>
    <t>C24TTC;278</t>
  </si>
  <si>
    <t>1400000264</t>
  </si>
  <si>
    <t>C24TTC;279</t>
  </si>
  <si>
    <t>1400000265</t>
  </si>
  <si>
    <t>C24TTC;280</t>
  </si>
  <si>
    <t>1400000266</t>
  </si>
  <si>
    <t>C24TTC;281</t>
  </si>
  <si>
    <t>1400000267</t>
  </si>
  <si>
    <t>C24TTC;282</t>
  </si>
  <si>
    <t>1400000268</t>
  </si>
  <si>
    <t>C24TTC;285</t>
  </si>
  <si>
    <t>1400000269</t>
  </si>
  <si>
    <t>C24TTC;283</t>
  </si>
  <si>
    <t>1400000270</t>
  </si>
  <si>
    <t>C24TTC;284</t>
  </si>
  <si>
    <t>1400000271</t>
  </si>
  <si>
    <t>C24TTC;286</t>
  </si>
  <si>
    <t>1400000272</t>
  </si>
  <si>
    <t>C24TTC;291</t>
  </si>
  <si>
    <t>1400000273</t>
  </si>
  <si>
    <t>C24TTC;292</t>
  </si>
  <si>
    <t>1400000275</t>
  </si>
  <si>
    <t>C24TTC;294</t>
  </si>
  <si>
    <t>1400000276</t>
  </si>
  <si>
    <t>C24TTC;296</t>
  </si>
  <si>
    <t>1400000278</t>
  </si>
  <si>
    <t>C24TTC;297</t>
  </si>
  <si>
    <t>1400000279</t>
  </si>
  <si>
    <t>C24TTC;298</t>
  </si>
  <si>
    <t>1400000280</t>
  </si>
  <si>
    <t>C24TTC;299</t>
  </si>
  <si>
    <t>1400000281</t>
  </si>
  <si>
    <t>C24TTC;300</t>
  </si>
  <si>
    <t>1400000282</t>
  </si>
  <si>
    <t>C24TTC;324</t>
  </si>
  <si>
    <t>1400000283</t>
  </si>
  <si>
    <t>C24TTC;325</t>
  </si>
  <si>
    <t>1400000284</t>
  </si>
  <si>
    <t>C24TTC;303</t>
  </si>
  <si>
    <t>1400000285</t>
  </si>
  <si>
    <t>C24TTC;304</t>
  </si>
  <si>
    <t>1400000286</t>
  </si>
  <si>
    <t>C24TTC;305</t>
  </si>
  <si>
    <t>1400000289</t>
  </si>
  <si>
    <t>C24TTC;306</t>
  </si>
  <si>
    <t>1400000290</t>
  </si>
  <si>
    <t>C24TTC;309</t>
  </si>
  <si>
    <t>1400000291</t>
  </si>
  <si>
    <t>C24TTC;310</t>
  </si>
  <si>
    <t>1400000292</t>
  </si>
  <si>
    <t>C24TTC;311</t>
  </si>
  <si>
    <t>1400000293</t>
  </si>
  <si>
    <t>C24TTC;307</t>
  </si>
  <si>
    <t>1400000294</t>
  </si>
  <si>
    <t>C24TTC;308</t>
  </si>
  <si>
    <t>1400000295</t>
  </si>
  <si>
    <t>C24TTC;312</t>
  </si>
  <si>
    <t>1400000296</t>
  </si>
  <si>
    <t>C24TTC;313</t>
  </si>
  <si>
    <t>1400000297</t>
  </si>
  <si>
    <t>C24TTC;314</t>
  </si>
  <si>
    <t>1400000298</t>
  </si>
  <si>
    <t>C24TTC;323</t>
  </si>
  <si>
    <t>1400000299</t>
  </si>
  <si>
    <t>C24TTC;316</t>
  </si>
  <si>
    <t>1400000300</t>
  </si>
  <si>
    <t>C24TTC;317</t>
  </si>
  <si>
    <t>1400000301</t>
  </si>
  <si>
    <t>C24TTC;318</t>
  </si>
  <si>
    <t>1400000302</t>
  </si>
  <si>
    <t>C24TTC;319</t>
  </si>
  <si>
    <t>1400000303</t>
  </si>
  <si>
    <t>C24TTC;320</t>
  </si>
  <si>
    <t>1400000304</t>
  </si>
  <si>
    <t>C24TTC;326</t>
  </si>
  <si>
    <t>1400000305</t>
  </si>
  <si>
    <t>C24TTC;327</t>
  </si>
  <si>
    <t>1400000306</t>
  </si>
  <si>
    <t>C24TTC;328</t>
  </si>
  <si>
    <t>1400000307</t>
  </si>
  <si>
    <t>C24TTC;329</t>
  </si>
  <si>
    <t>1400000308</t>
  </si>
  <si>
    <t>C24TTC;330</t>
  </si>
  <si>
    <t>1400000309</t>
  </si>
  <si>
    <t>C24TTC;331</t>
  </si>
  <si>
    <t>1400000310</t>
  </si>
  <si>
    <t>C24TTC;332</t>
  </si>
  <si>
    <t>1400000311</t>
  </si>
  <si>
    <t>C24TTC;333</t>
  </si>
  <si>
    <t>1400000312</t>
  </si>
  <si>
    <t>C24TTC;334</t>
  </si>
  <si>
    <t>1400000313</t>
  </si>
  <si>
    <t>C24TTC;335</t>
  </si>
  <si>
    <t>1400000314</t>
  </si>
  <si>
    <t>C24TTC;336</t>
  </si>
  <si>
    <t>1400000315</t>
  </si>
  <si>
    <t>C24TTC;337</t>
  </si>
  <si>
    <t>1400000316</t>
  </si>
  <si>
    <t>C24TTC;338</t>
  </si>
  <si>
    <t>1400000317</t>
  </si>
  <si>
    <t>C24TTC;339</t>
  </si>
  <si>
    <t>1400000318</t>
  </si>
  <si>
    <t>C24TTC;340</t>
  </si>
  <si>
    <t>1400000319</t>
  </si>
  <si>
    <t>C24TTC;341</t>
  </si>
  <si>
    <t>1400000320</t>
  </si>
  <si>
    <t>C24TTC;344</t>
  </si>
  <si>
    <t>1400000321</t>
  </si>
  <si>
    <t>C24TTC;342</t>
  </si>
  <si>
    <t>1400000322</t>
  </si>
  <si>
    <t>C24TTC;345</t>
  </si>
  <si>
    <t>1400000323</t>
  </si>
  <si>
    <t>C24TTC;343</t>
  </si>
  <si>
    <t>1400000324</t>
  </si>
  <si>
    <t>C24TTC;387</t>
  </si>
  <si>
    <t>1400000325</t>
  </si>
  <si>
    <t>C24TTC;359</t>
  </si>
  <si>
    <t>Hạt Nhựa rHDB03G01</t>
  </si>
  <si>
    <t>1400000326</t>
  </si>
  <si>
    <t>C24TTC;358</t>
  </si>
  <si>
    <t>1400000327</t>
  </si>
  <si>
    <t>C24TTC;348</t>
  </si>
  <si>
    <t>1400000328</t>
  </si>
  <si>
    <t>C24TTC;349</t>
  </si>
  <si>
    <t>1400000329</t>
  </si>
  <si>
    <t>C24TTC;350</t>
  </si>
  <si>
    <t>1400000330</t>
  </si>
  <si>
    <t>C24TTC;351</t>
  </si>
  <si>
    <t>1400000331</t>
  </si>
  <si>
    <t>C24TTC;352</t>
  </si>
  <si>
    <t>1400000332</t>
  </si>
  <si>
    <t>C24TTC;353</t>
  </si>
  <si>
    <t>1400000333</t>
  </si>
  <si>
    <t>C24TTC;354</t>
  </si>
  <si>
    <t>1400000334</t>
  </si>
  <si>
    <t>C24TTC;355</t>
  </si>
  <si>
    <t>1400000335</t>
  </si>
  <si>
    <t>C24TTC;356</t>
  </si>
  <si>
    <t>1300000020</t>
  </si>
  <si>
    <t>C24TTC;366</t>
  </si>
  <si>
    <t>1400000336</t>
  </si>
  <si>
    <t>C24TTC;360</t>
  </si>
  <si>
    <t>1400000337</t>
  </si>
  <si>
    <t>C24TTC;361</t>
  </si>
  <si>
    <t>1400000338</t>
  </si>
  <si>
    <t>C24TTC;362</t>
  </si>
  <si>
    <t>1400000339</t>
  </si>
  <si>
    <t>C24TTC;363</t>
  </si>
  <si>
    <t>1400000340</t>
  </si>
  <si>
    <t>C24TTC;364</t>
  </si>
  <si>
    <t>1400000341</t>
  </si>
  <si>
    <t>C24TTC;365</t>
  </si>
  <si>
    <t>1400000342</t>
  </si>
  <si>
    <t>C24TTC;368</t>
  </si>
  <si>
    <t>1400000343</t>
  </si>
  <si>
    <t>C24TTC;369</t>
  </si>
  <si>
    <t>1400000344</t>
  </si>
  <si>
    <t>C24TTC;370</t>
  </si>
  <si>
    <t>1400000345</t>
  </si>
  <si>
    <t>C24TTC;376</t>
  </si>
  <si>
    <t>1400000346</t>
  </si>
  <si>
    <t>C24TTC;372</t>
  </si>
  <si>
    <t>1400000347</t>
  </si>
  <si>
    <t>C24TTC;373</t>
  </si>
  <si>
    <t>1400000348</t>
  </si>
  <si>
    <t>C24TTC;374</t>
  </si>
  <si>
    <t>1400000349</t>
  </si>
  <si>
    <t>C24TTC;375</t>
  </si>
  <si>
    <t>1400000350</t>
  </si>
  <si>
    <t>C24TTC;379</t>
  </si>
  <si>
    <t>1400000351</t>
  </si>
  <si>
    <t>C24TTC;380</t>
  </si>
  <si>
    <t>1400000352</t>
  </si>
  <si>
    <t>C24TTC;381</t>
  </si>
  <si>
    <t>1400000353</t>
  </si>
  <si>
    <t>C24TTC;382</t>
  </si>
  <si>
    <t>1400000354</t>
  </si>
  <si>
    <t>C24TTC;383</t>
  </si>
  <si>
    <t>1400000355</t>
  </si>
  <si>
    <t>C24TTC;384</t>
  </si>
  <si>
    <t>1400000356</t>
  </si>
  <si>
    <t>C24TTC;385</t>
  </si>
  <si>
    <t>1400000357</t>
  </si>
  <si>
    <t>C24TTC;386</t>
  </si>
  <si>
    <t>1400000358</t>
  </si>
  <si>
    <t>C24TTC;377</t>
  </si>
  <si>
    <t>1400000359</t>
  </si>
  <si>
    <t>C24TTC;378</t>
  </si>
  <si>
    <t>1400000360</t>
  </si>
  <si>
    <t>C24TTC;388</t>
  </si>
  <si>
    <t>1400000361</t>
  </si>
  <si>
    <t>C24TTC;389</t>
  </si>
  <si>
    <t>1400000362</t>
  </si>
  <si>
    <t>C24TTC;390</t>
  </si>
  <si>
    <t>1400000363</t>
  </si>
  <si>
    <t>C24TTC;391</t>
  </si>
  <si>
    <t>1400000364</t>
  </si>
  <si>
    <t>C24TTC;392</t>
  </si>
  <si>
    <t>1400000365</t>
  </si>
  <si>
    <t>C24TTC;393</t>
  </si>
  <si>
    <t>1400000366</t>
  </si>
  <si>
    <t>C24TTC;394</t>
  </si>
  <si>
    <t>1400000367</t>
  </si>
  <si>
    <t>C24TTC;395</t>
  </si>
  <si>
    <t>1400000370</t>
  </si>
  <si>
    <t>C24TTC;396</t>
  </si>
  <si>
    <t>1400000371</t>
  </si>
  <si>
    <t>C24TTC;397</t>
  </si>
  <si>
    <t>1400000372</t>
  </si>
  <si>
    <t>C24TTC;398</t>
  </si>
  <si>
    <t>1400000373</t>
  </si>
  <si>
    <t>C24TTC;399</t>
  </si>
  <si>
    <t>1400000374</t>
  </si>
  <si>
    <t>C24TTC;400</t>
  </si>
  <si>
    <t>1400000375</t>
  </si>
  <si>
    <t>C24TTC;401</t>
  </si>
  <si>
    <t>1400000376</t>
  </si>
  <si>
    <t>C24TTC;402</t>
  </si>
  <si>
    <t>1400000377</t>
  </si>
  <si>
    <t>C24TTC;409</t>
  </si>
  <si>
    <t>1400000378</t>
  </si>
  <si>
    <t>C24TTC;410</t>
  </si>
  <si>
    <t>1400000379</t>
  </si>
  <si>
    <t>C24TTC;411</t>
  </si>
  <si>
    <t>1400000383</t>
  </si>
  <si>
    <t>C24TTC;406</t>
  </si>
  <si>
    <t>1400000384</t>
  </si>
  <si>
    <t>C24TTC;407</t>
  </si>
  <si>
    <t>1400000385</t>
  </si>
  <si>
    <t>C24TTC;408</t>
  </si>
  <si>
    <t>1400000469</t>
  </si>
  <si>
    <t>C24TTC;504</t>
  </si>
  <si>
    <t>1400000470</t>
  </si>
  <si>
    <t>C24TTC;505</t>
  </si>
  <si>
    <t>1400000471</t>
  </si>
  <si>
    <t>C24TTC;506</t>
  </si>
  <si>
    <t>1400000386</t>
  </si>
  <si>
    <t>C24TTC;412</t>
  </si>
  <si>
    <t>1400000387</t>
  </si>
  <si>
    <t>C24TTC;413</t>
  </si>
  <si>
    <t>1400000388</t>
  </si>
  <si>
    <t>C24TTC;414</t>
  </si>
  <si>
    <t>1400000389</t>
  </si>
  <si>
    <t>C24TTC;415</t>
  </si>
  <si>
    <t>1400000390</t>
  </si>
  <si>
    <t>C24TTC;416</t>
  </si>
  <si>
    <t>1400000391</t>
  </si>
  <si>
    <t>C24TTC;417</t>
  </si>
  <si>
    <t>1400000392</t>
  </si>
  <si>
    <t>C24TTC;419</t>
  </si>
  <si>
    <t>1400000393</t>
  </si>
  <si>
    <t>C24TTC;420</t>
  </si>
  <si>
    <t>1400000394</t>
  </si>
  <si>
    <t>C24TTC;421</t>
  </si>
  <si>
    <t>1400000395</t>
  </si>
  <si>
    <t>C24TTC;418</t>
  </si>
  <si>
    <t>1400000396</t>
  </si>
  <si>
    <t>C24TTC;422</t>
  </si>
  <si>
    <t>1400000397</t>
  </si>
  <si>
    <t>C24TTC;423</t>
  </si>
  <si>
    <t>1400000398</t>
  </si>
  <si>
    <t>C24TTC;424</t>
  </si>
  <si>
    <t>1400000399</t>
  </si>
  <si>
    <t>C24TTC;425</t>
  </si>
  <si>
    <t>1400000400</t>
  </si>
  <si>
    <t>C24TTC;426</t>
  </si>
  <si>
    <t>1400000401</t>
  </si>
  <si>
    <t>C24TTC;427</t>
  </si>
  <si>
    <t>1400000402</t>
  </si>
  <si>
    <t>C24TTC;428</t>
  </si>
  <si>
    <t>1400000403</t>
  </si>
  <si>
    <t>C24TTC;429</t>
  </si>
  <si>
    <t>1400000404</t>
  </si>
  <si>
    <t>C24TTC;430</t>
  </si>
  <si>
    <t>1400000405</t>
  </si>
  <si>
    <t>C24TTC;431</t>
  </si>
  <si>
    <t>1300000031</t>
  </si>
  <si>
    <t>C24TTC;675</t>
  </si>
  <si>
    <t>Xuất mẫu Unilever</t>
  </si>
  <si>
    <t>1400000406</t>
  </si>
  <si>
    <t>C24TTC;434</t>
  </si>
  <si>
    <t>1400000407</t>
  </si>
  <si>
    <t>C24TTC;435</t>
  </si>
  <si>
    <t>1400000409</t>
  </si>
  <si>
    <t>C24TTC;460</t>
  </si>
  <si>
    <t>1400000410</t>
  </si>
  <si>
    <t>C24TTC;437</t>
  </si>
  <si>
    <t>1400000411</t>
  </si>
  <si>
    <t>C24TTC;438</t>
  </si>
  <si>
    <t>1400000412</t>
  </si>
  <si>
    <t>C24TTC;439</t>
  </si>
  <si>
    <t>1400000413</t>
  </si>
  <si>
    <t>C24TTC;440</t>
  </si>
  <si>
    <t>1400000414</t>
  </si>
  <si>
    <t>C24TTC;441</t>
  </si>
  <si>
    <t>1400000415</t>
  </si>
  <si>
    <t>C24TTC;442</t>
  </si>
  <si>
    <t>1400000416</t>
  </si>
  <si>
    <t>C24TTC;443</t>
  </si>
  <si>
    <t>1400000417</t>
  </si>
  <si>
    <t>C24TTC;444</t>
  </si>
  <si>
    <t>1400000418</t>
  </si>
  <si>
    <t>C24TTC;445</t>
  </si>
  <si>
    <t>1400000419</t>
  </si>
  <si>
    <t>C24TTC;446</t>
  </si>
  <si>
    <t>1400000422</t>
  </si>
  <si>
    <t>C24TTC;451</t>
  </si>
  <si>
    <t>1400000423</t>
  </si>
  <si>
    <t>C24TTC;452</t>
  </si>
  <si>
    <t>1400000424</t>
  </si>
  <si>
    <t>C24TTC;453</t>
  </si>
  <si>
    <t>1400000425</t>
  </si>
  <si>
    <t>C24TTC;454</t>
  </si>
  <si>
    <t>1400000426</t>
  </si>
  <si>
    <t>C24TTC;455</t>
  </si>
  <si>
    <t>1400000427</t>
  </si>
  <si>
    <t>C24TTC;456</t>
  </si>
  <si>
    <t>1400000428</t>
  </si>
  <si>
    <t>C24TTC;457</t>
  </si>
  <si>
    <t>1400000429</t>
  </si>
  <si>
    <t>C24TTC;458</t>
  </si>
  <si>
    <t>1400000430</t>
  </si>
  <si>
    <t>C24TTC;459</t>
  </si>
  <si>
    <t>1400000431</t>
  </si>
  <si>
    <t>C24TTC;449</t>
  </si>
  <si>
    <t>1400000432</t>
  </si>
  <si>
    <t>C24TTC;450</t>
  </si>
  <si>
    <t>1400000433</t>
  </si>
  <si>
    <t>C24TTC;461</t>
  </si>
  <si>
    <t>1400000434</t>
  </si>
  <si>
    <t>C24TTC;462</t>
  </si>
  <si>
    <t>1400000435</t>
  </si>
  <si>
    <t>C24TTC;463</t>
  </si>
  <si>
    <t>1400000436</t>
  </si>
  <si>
    <t>C24TTC;464</t>
  </si>
  <si>
    <t>1400000437</t>
  </si>
  <si>
    <t>C24TTC;465</t>
  </si>
  <si>
    <t>1400000438</t>
  </si>
  <si>
    <t>C24TTC;466</t>
  </si>
  <si>
    <t>1400000439</t>
  </si>
  <si>
    <t>C24TTC;467</t>
  </si>
  <si>
    <t>1400000440</t>
  </si>
  <si>
    <t>C24TTC;468</t>
  </si>
  <si>
    <t>1400000441</t>
  </si>
  <si>
    <t>C24TTC;469</t>
  </si>
  <si>
    <t>1400000442</t>
  </si>
  <si>
    <t>C24TTC;470</t>
  </si>
  <si>
    <t>1400000443</t>
  </si>
  <si>
    <t>C24TTC;471</t>
  </si>
  <si>
    <t>1400000444</t>
  </si>
  <si>
    <t>C24TTC;472</t>
  </si>
  <si>
    <t>1400000445</t>
  </si>
  <si>
    <t>C24TTC;473</t>
  </si>
  <si>
    <t>1400000446</t>
  </si>
  <si>
    <t>C24TTC;474</t>
  </si>
  <si>
    <t>1400000447</t>
  </si>
  <si>
    <t>C24TTC;475</t>
  </si>
  <si>
    <t>1400000448</t>
  </si>
  <si>
    <t>C24TTC;476</t>
  </si>
  <si>
    <t>1400000449</t>
  </si>
  <si>
    <t>C24TTC;477</t>
  </si>
  <si>
    <t>1400000450</t>
  </si>
  <si>
    <t>C24TTC;483</t>
  </si>
  <si>
    <t>1400000451</t>
  </si>
  <si>
    <t>C24TTC;484</t>
  </si>
  <si>
    <t>110000435</t>
  </si>
  <si>
    <t>Hạt Nhựa rPP20L03</t>
  </si>
  <si>
    <t>1400000452</t>
  </si>
  <si>
    <t>C24TTC;478</t>
  </si>
  <si>
    <t>1400000453</t>
  </si>
  <si>
    <t>C24TTC;479</t>
  </si>
  <si>
    <t>1400000454</t>
  </si>
  <si>
    <t>C24TTC;480</t>
  </si>
  <si>
    <t>1400000455</t>
  </si>
  <si>
    <t>C24TTC;481</t>
  </si>
  <si>
    <t>1300000022</t>
  </si>
  <si>
    <t>C24TTC;485</t>
  </si>
  <si>
    <t>Phí vận chuyển hàng hóa tháng 3/2024 Đồng Lâm</t>
  </si>
  <si>
    <t>1300000023</t>
  </si>
  <si>
    <t>C24TTC;486</t>
  </si>
  <si>
    <t>Phí vận chuyển hàng hóa tháng 3/2024 Khánh Nga</t>
  </si>
  <si>
    <t>1300000024</t>
  </si>
  <si>
    <t>C24TTC;487</t>
  </si>
  <si>
    <t>Hàng mẫu không thu tiền - Polymer</t>
  </si>
  <si>
    <t>1300000025</t>
  </si>
  <si>
    <t>C24TTC;488</t>
  </si>
  <si>
    <t>1300000026</t>
  </si>
  <si>
    <t>C24TTC;489</t>
  </si>
  <si>
    <t>Hàng mẫu không thu tiền - Kansai</t>
  </si>
  <si>
    <t>1300000027</t>
  </si>
  <si>
    <t>C24TTC;490</t>
  </si>
  <si>
    <t>Hàng mẫu không thu tiền - Amcor</t>
  </si>
  <si>
    <t>1400000456</t>
  </si>
  <si>
    <t>C24TTC;491</t>
  </si>
  <si>
    <t>1400000457</t>
  </si>
  <si>
    <t>C24TTC;492</t>
  </si>
  <si>
    <t>1400000458</t>
  </si>
  <si>
    <t>C24TTC;493</t>
  </si>
  <si>
    <t>1400000459</t>
  </si>
  <si>
    <t>C24TTC;494</t>
  </si>
  <si>
    <t>1400000460</t>
  </si>
  <si>
    <t>C24TTC;495</t>
  </si>
  <si>
    <t>1400000461</t>
  </si>
  <si>
    <t>C24TTC;496</t>
  </si>
  <si>
    <t>1400000462</t>
  </si>
  <si>
    <t>C24TTC;497</t>
  </si>
  <si>
    <t>1400000463</t>
  </si>
  <si>
    <t>C24TTC;498</t>
  </si>
  <si>
    <t>1400000464</t>
  </si>
  <si>
    <t>C24TTC;499</t>
  </si>
  <si>
    <t>1300000038</t>
  </si>
  <si>
    <t>C24TTC;709</t>
  </si>
  <si>
    <t>Xuất mẫu PIOVAN S.p.A</t>
  </si>
  <si>
    <t>1400000465</t>
  </si>
  <si>
    <t>C24TTC;500</t>
  </si>
  <si>
    <t>1400000472</t>
  </si>
  <si>
    <t>C24TTC;507</t>
  </si>
  <si>
    <t>1400000473</t>
  </si>
  <si>
    <t>C24TTC;508</t>
  </si>
  <si>
    <t>1400000474</t>
  </si>
  <si>
    <t>C24TTC;509</t>
  </si>
  <si>
    <t>1400000475</t>
  </si>
  <si>
    <t>C24TTC;510</t>
  </si>
  <si>
    <t>1400000476</t>
  </si>
  <si>
    <t>C24TTC;511</t>
  </si>
  <si>
    <t>1400000477</t>
  </si>
  <si>
    <t>C24TTC;512</t>
  </si>
  <si>
    <t>1400000478</t>
  </si>
  <si>
    <t>C24TTC;513</t>
  </si>
  <si>
    <t>1400000479</t>
  </si>
  <si>
    <t>C24TTC;514</t>
  </si>
  <si>
    <t>1400000480</t>
  </si>
  <si>
    <t>C24TTC;515</t>
  </si>
  <si>
    <t>1400000481</t>
  </si>
  <si>
    <t>C24TTC;516</t>
  </si>
  <si>
    <t>1400000482</t>
  </si>
  <si>
    <t>C24TTC;517</t>
  </si>
  <si>
    <t>1400000483</t>
  </si>
  <si>
    <t>C24TTC;518</t>
  </si>
  <si>
    <t>1400000484</t>
  </si>
  <si>
    <t>C24TTC;519</t>
  </si>
  <si>
    <t>1400000485</t>
  </si>
  <si>
    <t>C24TTC;520</t>
  </si>
  <si>
    <t>1400000486</t>
  </si>
  <si>
    <t>C24TTC;521</t>
  </si>
  <si>
    <t>1400000487</t>
  </si>
  <si>
    <t>C24TTC;522</t>
  </si>
  <si>
    <t>1400000488</t>
  </si>
  <si>
    <t>C24TTC;523</t>
  </si>
  <si>
    <t>1400000489</t>
  </si>
  <si>
    <t>C24TTC;524</t>
  </si>
  <si>
    <t>1400000490</t>
  </si>
  <si>
    <t>C24TTC;525</t>
  </si>
  <si>
    <t>1400000491</t>
  </si>
  <si>
    <t>C24TTC;526</t>
  </si>
  <si>
    <t>1400000492</t>
  </si>
  <si>
    <t>C24TTC;527</t>
  </si>
  <si>
    <t>1400000493</t>
  </si>
  <si>
    <t>C24TTC;528</t>
  </si>
  <si>
    <t>1400000494</t>
  </si>
  <si>
    <t>C24TTC;529</t>
  </si>
  <si>
    <t>1400000495</t>
  </si>
  <si>
    <t>C24TTC;530</t>
  </si>
  <si>
    <t>1400000496</t>
  </si>
  <si>
    <t>C24TTC;531</t>
  </si>
  <si>
    <t>1400000497</t>
  </si>
  <si>
    <t>C24TTC;532</t>
  </si>
  <si>
    <t>1400000498</t>
  </si>
  <si>
    <t>C24TTC;533</t>
  </si>
  <si>
    <t>1400000499</t>
  </si>
  <si>
    <t>C24TTC;534</t>
  </si>
  <si>
    <t>1400000500</t>
  </si>
  <si>
    <t>C24TTC;535</t>
  </si>
  <si>
    <t>1400000501</t>
  </si>
  <si>
    <t>C24TTC;536</t>
  </si>
  <si>
    <t>1400000502</t>
  </si>
  <si>
    <t>C24TTC;537</t>
  </si>
  <si>
    <t>1400000503</t>
  </si>
  <si>
    <t>C24TTC;538</t>
  </si>
  <si>
    <t>1400000504</t>
  </si>
  <si>
    <t>C24TTC;539</t>
  </si>
  <si>
    <t>1400000505</t>
  </si>
  <si>
    <t>C24TTC;540</t>
  </si>
  <si>
    <t>1400000506</t>
  </si>
  <si>
    <t>C24TTC;541</t>
  </si>
  <si>
    <t>1400000507</t>
  </si>
  <si>
    <t>C24TTC;542</t>
  </si>
  <si>
    <t>1400000508</t>
  </si>
  <si>
    <t>C24TTC;543</t>
  </si>
  <si>
    <t>1400000509</t>
  </si>
  <si>
    <t>C24TTC;544</t>
  </si>
  <si>
    <t>1400000510</t>
  </si>
  <si>
    <t>C24TTC;545</t>
  </si>
  <si>
    <t>1400000511</t>
  </si>
  <si>
    <t>C24TTC;546</t>
  </si>
  <si>
    <t>1400000512</t>
  </si>
  <si>
    <t>C24TTC;547</t>
  </si>
  <si>
    <t>1400000513</t>
  </si>
  <si>
    <t>C24TTC;548</t>
  </si>
  <si>
    <t>1400000514</t>
  </si>
  <si>
    <t>C24TTC;549</t>
  </si>
  <si>
    <t>1400000515</t>
  </si>
  <si>
    <t>C24TTC;550</t>
  </si>
  <si>
    <t>1400000516</t>
  </si>
  <si>
    <t>C24TTC;551</t>
  </si>
  <si>
    <t>1400000517</t>
  </si>
  <si>
    <t>C24TTC;552</t>
  </si>
  <si>
    <t>1400000518</t>
  </si>
  <si>
    <t>C24TTC;553</t>
  </si>
  <si>
    <t>1400000519</t>
  </si>
  <si>
    <t>C24TTC;554</t>
  </si>
  <si>
    <t>1400000520</t>
  </si>
  <si>
    <t>C24TTC;555</t>
  </si>
  <si>
    <t>1400000523</t>
  </si>
  <si>
    <t>C24TTC;556</t>
  </si>
  <si>
    <t>1400000524</t>
  </si>
  <si>
    <t>C24TTC;557</t>
  </si>
  <si>
    <t>1400000525</t>
  </si>
  <si>
    <t>C24TTC;558</t>
  </si>
  <si>
    <t>1400000526</t>
  </si>
  <si>
    <t>C24TTC;559</t>
  </si>
  <si>
    <t>1400000527</t>
  </si>
  <si>
    <t>C24TTC;560</t>
  </si>
  <si>
    <t>1400000528</t>
  </si>
  <si>
    <t>C24TTC;561</t>
  </si>
  <si>
    <t>1400000529</t>
  </si>
  <si>
    <t>C24TTC;562</t>
  </si>
  <si>
    <t>1400000530</t>
  </si>
  <si>
    <t>C24TTC;563</t>
  </si>
  <si>
    <t>1400000531</t>
  </si>
  <si>
    <t>C24TTC;564</t>
  </si>
  <si>
    <t>1400000533</t>
  </si>
  <si>
    <t>C24TTC;566</t>
  </si>
  <si>
    <t>1400000534</t>
  </si>
  <si>
    <t>C24TTC;567</t>
  </si>
  <si>
    <t>1400000535</t>
  </si>
  <si>
    <t>C24TTC;568</t>
  </si>
  <si>
    <t>1400000536</t>
  </si>
  <si>
    <t>C24TTC;569</t>
  </si>
  <si>
    <t>1300000028</t>
  </si>
  <si>
    <t>C24TTC;571</t>
  </si>
  <si>
    <t>Tiền bán phế (Phế dây đai)</t>
  </si>
  <si>
    <t>1400000537</t>
  </si>
  <si>
    <t>C24TTC;570</t>
  </si>
  <si>
    <t>1400000539</t>
  </si>
  <si>
    <t>C24TTC;573</t>
  </si>
  <si>
    <t>1400000540</t>
  </si>
  <si>
    <t>C24TTC;574</t>
  </si>
  <si>
    <t>1400000541</t>
  </si>
  <si>
    <t>C24TTC;575</t>
  </si>
  <si>
    <t>1400000542</t>
  </si>
  <si>
    <t>C24TTC;576</t>
  </si>
  <si>
    <t>1400000543</t>
  </si>
  <si>
    <t>C24TTC;578</t>
  </si>
  <si>
    <t>1400000544</t>
  </si>
  <si>
    <t>C24TTC;579</t>
  </si>
  <si>
    <t>1400000545</t>
  </si>
  <si>
    <t>C24TTC;580</t>
  </si>
  <si>
    <t>1400000546</t>
  </si>
  <si>
    <t>C24TTC;581</t>
  </si>
  <si>
    <t>1400000547</t>
  </si>
  <si>
    <t>C24TTC;582</t>
  </si>
  <si>
    <t>1400000548</t>
  </si>
  <si>
    <t>C24TTC;595</t>
  </si>
  <si>
    <t>1300000029</t>
  </si>
  <si>
    <t>C24TTC;584</t>
  </si>
  <si>
    <t>Tiền bán phế (Bao Jumbo+PE cũ,kẽm,lon nước ngọt)</t>
  </si>
  <si>
    <t>1400000549</t>
  </si>
  <si>
    <t>C24TTC;585</t>
  </si>
  <si>
    <t>1400000550</t>
  </si>
  <si>
    <t>C24TTC;596</t>
  </si>
  <si>
    <t>1400000551</t>
  </si>
  <si>
    <t>C24TTC;587</t>
  </si>
  <si>
    <t>1400000552</t>
  </si>
  <si>
    <t>C24TTC;588</t>
  </si>
  <si>
    <t>1400000553</t>
  </si>
  <si>
    <t>C24TTC;589</t>
  </si>
  <si>
    <t>1400000554</t>
  </si>
  <si>
    <t>C24TTC;590</t>
  </si>
  <si>
    <t>1400000555</t>
  </si>
  <si>
    <t>C24TTC;591</t>
  </si>
  <si>
    <t>1400000556</t>
  </si>
  <si>
    <t>C24TTC;592</t>
  </si>
  <si>
    <t>1400000557</t>
  </si>
  <si>
    <t>C24TTC;593</t>
  </si>
  <si>
    <t>1400000558</t>
  </si>
  <si>
    <t>C24TTC;594</t>
  </si>
  <si>
    <t>1300000032</t>
  </si>
  <si>
    <t>C24TTC;676</t>
  </si>
  <si>
    <t>Xuất mẫu Korea Polyacetal</t>
  </si>
  <si>
    <t>1400000559</t>
  </si>
  <si>
    <t>C24TTC;597</t>
  </si>
  <si>
    <t>1400000560</t>
  </si>
  <si>
    <t>C24TTC;598</t>
  </si>
  <si>
    <t>1400000561</t>
  </si>
  <si>
    <t>C24TTC;599</t>
  </si>
  <si>
    <t>1400000562</t>
  </si>
  <si>
    <t>C24TTC;600</t>
  </si>
  <si>
    <t>1400000563</t>
  </si>
  <si>
    <t>C24TTC;601</t>
  </si>
  <si>
    <t>1400000564</t>
  </si>
  <si>
    <t>C24TTC;602</t>
  </si>
  <si>
    <t>1400000565</t>
  </si>
  <si>
    <t>C24TTC;603</t>
  </si>
  <si>
    <t>1400000566</t>
  </si>
  <si>
    <t>C24TTC;604</t>
  </si>
  <si>
    <t>1400000567</t>
  </si>
  <si>
    <t>C24TTC;605</t>
  </si>
  <si>
    <t>1400000568</t>
  </si>
  <si>
    <t>C24TTC;606</t>
  </si>
  <si>
    <t>1400000569</t>
  </si>
  <si>
    <t>C24TTC;607</t>
  </si>
  <si>
    <t>1400000570</t>
  </si>
  <si>
    <t>C24TTC;608</t>
  </si>
  <si>
    <t>1400000571</t>
  </si>
  <si>
    <t>C24TTC;609</t>
  </si>
  <si>
    <t>1400000572</t>
  </si>
  <si>
    <t>C24TTC;610</t>
  </si>
  <si>
    <t>1400000573</t>
  </si>
  <si>
    <t>C24TTC;611</t>
  </si>
  <si>
    <t>1400000574</t>
  </si>
  <si>
    <t>C24TTC;612</t>
  </si>
  <si>
    <t>1400000575</t>
  </si>
  <si>
    <t>C24TTC;613</t>
  </si>
  <si>
    <t>1400000576</t>
  </si>
  <si>
    <t>C24TTC;614</t>
  </si>
  <si>
    <t>1400000577</t>
  </si>
  <si>
    <t>C24TTC;615</t>
  </si>
  <si>
    <t>1400000578</t>
  </si>
  <si>
    <t>C24TTC;616</t>
  </si>
  <si>
    <t>1400000579</t>
  </si>
  <si>
    <t>C24TTC;617</t>
  </si>
  <si>
    <t>1400000580</t>
  </si>
  <si>
    <t>C24TTC;618</t>
  </si>
  <si>
    <t>1400000581</t>
  </si>
  <si>
    <t>C24TTC;619</t>
  </si>
  <si>
    <t>1400000591</t>
  </si>
  <si>
    <t>C24TTC;620</t>
  </si>
  <si>
    <t>1400000592</t>
  </si>
  <si>
    <t>C24TTC;621</t>
  </si>
  <si>
    <t>1400000593</t>
  </si>
  <si>
    <t>C24TTC;622</t>
  </si>
  <si>
    <t>1400000594</t>
  </si>
  <si>
    <t>C24TTC;623</t>
  </si>
  <si>
    <t>1400000595</t>
  </si>
  <si>
    <t>C24TTC;624</t>
  </si>
  <si>
    <t>1400000596</t>
  </si>
  <si>
    <t>C24TTC;625</t>
  </si>
  <si>
    <t>1400000597</t>
  </si>
  <si>
    <t>C24TTC;626</t>
  </si>
  <si>
    <t>1400000598</t>
  </si>
  <si>
    <t>C24TTC;627</t>
  </si>
  <si>
    <t>1400000599</t>
  </si>
  <si>
    <t>C24TTC;628</t>
  </si>
  <si>
    <t>1400000600</t>
  </si>
  <si>
    <t>C24TTC;629</t>
  </si>
  <si>
    <t>1400000601</t>
  </si>
  <si>
    <t>C24TTC;630</t>
  </si>
  <si>
    <t>1400000602</t>
  </si>
  <si>
    <t>C24TTC;631</t>
  </si>
  <si>
    <t>1400000603</t>
  </si>
  <si>
    <t>C24TTC;632</t>
  </si>
  <si>
    <t>1400000604</t>
  </si>
  <si>
    <t>C24TTC;633</t>
  </si>
  <si>
    <t>1400000605</t>
  </si>
  <si>
    <t>C24TTC;634</t>
  </si>
  <si>
    <t>1400000606</t>
  </si>
  <si>
    <t>C24TTC;635</t>
  </si>
  <si>
    <t>1400000607</t>
  </si>
  <si>
    <t>C24TTC;636</t>
  </si>
  <si>
    <t>1400000608</t>
  </si>
  <si>
    <t>C24TTC;637</t>
  </si>
  <si>
    <t>1400000609</t>
  </si>
  <si>
    <t>C24TTC;638</t>
  </si>
  <si>
    <t>1400000610</t>
  </si>
  <si>
    <t>C24TTC;639</t>
  </si>
  <si>
    <t>1400000611</t>
  </si>
  <si>
    <t>C24TTC;640</t>
  </si>
  <si>
    <t>1400000612</t>
  </si>
  <si>
    <t>C24TTC;641</t>
  </si>
  <si>
    <t>1400000613</t>
  </si>
  <si>
    <t>C24TTC;642</t>
  </si>
  <si>
    <t>1400000614</t>
  </si>
  <si>
    <t>C24TTC;643</t>
  </si>
  <si>
    <t>1400000615</t>
  </si>
  <si>
    <t>C24TTC;644</t>
  </si>
  <si>
    <t>1400000616</t>
  </si>
  <si>
    <t>C24TTC;645</t>
  </si>
  <si>
    <t>1400000617</t>
  </si>
  <si>
    <t>C24TTC;646</t>
  </si>
  <si>
    <t>1400000618</t>
  </si>
  <si>
    <t>C24TTC;647</t>
  </si>
  <si>
    <t>1400000619</t>
  </si>
  <si>
    <t>C24TTC;648</t>
  </si>
  <si>
    <t>1400000620</t>
  </si>
  <si>
    <t>C24TTC;649</t>
  </si>
  <si>
    <t>1400000621</t>
  </si>
  <si>
    <t>C24TTC;650</t>
  </si>
  <si>
    <t>1400000622</t>
  </si>
  <si>
    <t>C24TTC;651</t>
  </si>
  <si>
    <t>1300000033</t>
  </si>
  <si>
    <t>C24TTC;677</t>
  </si>
  <si>
    <t>Xuất mẫu Preform</t>
  </si>
  <si>
    <t>1400000623</t>
  </si>
  <si>
    <t>C24TTC;652</t>
  </si>
  <si>
    <t>1400000624</t>
  </si>
  <si>
    <t>C24TTC;653</t>
  </si>
  <si>
    <t>1400000625</t>
  </si>
  <si>
    <t>C24TTC;654</t>
  </si>
  <si>
    <t>1400000626</t>
  </si>
  <si>
    <t>C24TTC;655</t>
  </si>
  <si>
    <t>1400000627</t>
  </si>
  <si>
    <t>C24TTC;656</t>
  </si>
  <si>
    <t>1400000628</t>
  </si>
  <si>
    <t>C24TTC;657</t>
  </si>
  <si>
    <t>1400000629</t>
  </si>
  <si>
    <t>C24TTC;659</t>
  </si>
  <si>
    <t>1400000630</t>
  </si>
  <si>
    <t>C24TTC;660</t>
  </si>
  <si>
    <t>1400000631</t>
  </si>
  <si>
    <t>C24TTC;661</t>
  </si>
  <si>
    <t>1400000632</t>
  </si>
  <si>
    <t>C24TTC;662</t>
  </si>
  <si>
    <t>1400000633</t>
  </si>
  <si>
    <t>C24TTC;663</t>
  </si>
  <si>
    <t>1400000634</t>
  </si>
  <si>
    <t>C24TTC;665</t>
  </si>
  <si>
    <t>1400000635</t>
  </si>
  <si>
    <t>C24TTC;666</t>
  </si>
  <si>
    <t>1400000636</t>
  </si>
  <si>
    <t>C24TTC;667</t>
  </si>
  <si>
    <t>1400000637</t>
  </si>
  <si>
    <t>C24TTC;668</t>
  </si>
  <si>
    <t>1400000638</t>
  </si>
  <si>
    <t>C24TTC;669</t>
  </si>
  <si>
    <t>1400000639</t>
  </si>
  <si>
    <t>C24TTC;670</t>
  </si>
  <si>
    <t>1400000640</t>
  </si>
  <si>
    <t>C24TTC;671</t>
  </si>
  <si>
    <t>1400000641</t>
  </si>
  <si>
    <t>C24TTC;672</t>
  </si>
  <si>
    <t>1400000642</t>
  </si>
  <si>
    <t>C24TTC;673</t>
  </si>
  <si>
    <t>1400000643</t>
  </si>
  <si>
    <t>C24TTC;674</t>
  </si>
  <si>
    <t>1300000034</t>
  </si>
  <si>
    <t>C24TTC;680</t>
  </si>
  <si>
    <t>Phí vận chuyển hàng hóa tháng 4/2024 Đồng Lâm</t>
  </si>
  <si>
    <t>1300000035</t>
  </si>
  <si>
    <t>C24TTC;681</t>
  </si>
  <si>
    <t>Phí vận chuyển hàng hóa tháng 4/2024 Khánh Nga</t>
  </si>
  <si>
    <t>1300000036</t>
  </si>
  <si>
    <t>C24TTC;682</t>
  </si>
  <si>
    <t>Phí vận chuyển hàng hóa tháng 4/2024 Đại Lộc</t>
  </si>
  <si>
    <t>1400000645</t>
  </si>
  <si>
    <t>C24TTC;679</t>
  </si>
  <si>
    <t>1400000646</t>
  </si>
  <si>
    <t>C24TTC;683</t>
  </si>
  <si>
    <t>1400000647</t>
  </si>
  <si>
    <t>C24TTC;684</t>
  </si>
  <si>
    <t>1400000648</t>
  </si>
  <si>
    <t>C24TTC;685</t>
  </si>
  <si>
    <t>1400000649</t>
  </si>
  <si>
    <t>C24TTC;686</t>
  </si>
  <si>
    <t>1400000650</t>
  </si>
  <si>
    <t>C24TTC;687</t>
  </si>
  <si>
    <t>1400000651</t>
  </si>
  <si>
    <t>C24TTC;688</t>
  </si>
  <si>
    <t>1400000652</t>
  </si>
  <si>
    <t>C24TTC;689</t>
  </si>
  <si>
    <t>1400000653</t>
  </si>
  <si>
    <t>C24TTC;690</t>
  </si>
  <si>
    <t>1400000654</t>
  </si>
  <si>
    <t>C24TTC;691</t>
  </si>
  <si>
    <t>1400000655</t>
  </si>
  <si>
    <t>C24TTC;693</t>
  </si>
  <si>
    <t>1400000656</t>
  </si>
  <si>
    <t>C24TTC;692</t>
  </si>
  <si>
    <t>1400000657</t>
  </si>
  <si>
    <t>C24TTC;694</t>
  </si>
  <si>
    <t>1400000658</t>
  </si>
  <si>
    <t>C24TTC;695</t>
  </si>
  <si>
    <t>1400000659</t>
  </si>
  <si>
    <t>C24TTC;696</t>
  </si>
  <si>
    <t>1400000660</t>
  </si>
  <si>
    <t>C24TTC;697</t>
  </si>
  <si>
    <t>1400000661</t>
  </si>
  <si>
    <t>C24TTC;698</t>
  </si>
  <si>
    <t>1400000662</t>
  </si>
  <si>
    <t>C24TTC;699</t>
  </si>
  <si>
    <t>1400000663</t>
  </si>
  <si>
    <t>C24TTC;700</t>
  </si>
  <si>
    <t>1400000664</t>
  </si>
  <si>
    <t>C24TTC;701</t>
  </si>
  <si>
    <t>1400000665</t>
  </si>
  <si>
    <t>C24TTC;702</t>
  </si>
  <si>
    <t>1400000666</t>
  </si>
  <si>
    <t>C24TTC;703</t>
  </si>
  <si>
    <t>1400000667</t>
  </si>
  <si>
    <t>C24TTC;704</t>
  </si>
  <si>
    <t>1400000668</t>
  </si>
  <si>
    <t>C24TTC;705</t>
  </si>
  <si>
    <t>1400000669</t>
  </si>
  <si>
    <t>C24TTC;706</t>
  </si>
  <si>
    <t>1400000670</t>
  </si>
  <si>
    <t>C24TTC;707</t>
  </si>
  <si>
    <t>1300000037</t>
  </si>
  <si>
    <t>C24TTC;708</t>
  </si>
  <si>
    <t>Xuất mẫu FEGA</t>
  </si>
  <si>
    <t>1400000671</t>
  </si>
  <si>
    <t>C24TTC;710</t>
  </si>
  <si>
    <t>1400000672</t>
  </si>
  <si>
    <t>C24TTC;711</t>
  </si>
  <si>
    <t>1400000673</t>
  </si>
  <si>
    <t>C24TTC;712</t>
  </si>
  <si>
    <t>1400000674</t>
  </si>
  <si>
    <t>C24TTC;713</t>
  </si>
  <si>
    <t>1400000675</t>
  </si>
  <si>
    <t>C24TTC;714</t>
  </si>
  <si>
    <t>1400000676</t>
  </si>
  <si>
    <t>C24TTC;716</t>
  </si>
  <si>
    <t>1400000677</t>
  </si>
  <si>
    <t>C24TTC;717</t>
  </si>
  <si>
    <t>1400000678</t>
  </si>
  <si>
    <t>C24TTC;718</t>
  </si>
  <si>
    <t>1400000679</t>
  </si>
  <si>
    <t>C24TTC;719</t>
  </si>
  <si>
    <t>1400000680</t>
  </si>
  <si>
    <t>C24TTC;720</t>
  </si>
  <si>
    <t>1400000681</t>
  </si>
  <si>
    <t>C24TTC;721</t>
  </si>
  <si>
    <t>1400000683</t>
  </si>
  <si>
    <t>C24TTC;723</t>
  </si>
  <si>
    <t>1400000684</t>
  </si>
  <si>
    <t>C24TTC;724</t>
  </si>
  <si>
    <t>1400000685</t>
  </si>
  <si>
    <t>C24TTC;725</t>
  </si>
  <si>
    <t>1400000686</t>
  </si>
  <si>
    <t>C24TTC;726</t>
  </si>
  <si>
    <t>1400000687</t>
  </si>
  <si>
    <t>C24TTC;727</t>
  </si>
  <si>
    <t>1400000688</t>
  </si>
  <si>
    <t>C24TTC;728</t>
  </si>
  <si>
    <t>1400000689</t>
  </si>
  <si>
    <t>C24TTC;729</t>
  </si>
  <si>
    <t>1400000690</t>
  </si>
  <si>
    <t>C24TTC;730</t>
  </si>
  <si>
    <t>1400000691</t>
  </si>
  <si>
    <t>C24TTC;731</t>
  </si>
  <si>
    <t>1400000692</t>
  </si>
  <si>
    <t>C24TTC;732</t>
  </si>
  <si>
    <t>1400000693</t>
  </si>
  <si>
    <t>C24TTC;733</t>
  </si>
  <si>
    <t>1400000694</t>
  </si>
  <si>
    <t>C24TTC;734</t>
  </si>
  <si>
    <t>1400000695</t>
  </si>
  <si>
    <t>C24TTC;735</t>
  </si>
  <si>
    <t>1400000696</t>
  </si>
  <si>
    <t>C24TTC;736</t>
  </si>
  <si>
    <t>1400000697</t>
  </si>
  <si>
    <t>C24TTC;737</t>
  </si>
  <si>
    <t>1400000698</t>
  </si>
  <si>
    <t>C24TTC;738</t>
  </si>
  <si>
    <t>1400000699</t>
  </si>
  <si>
    <t>C24TTC;739</t>
  </si>
  <si>
    <t>1400000700</t>
  </si>
  <si>
    <t>C24TTC;740</t>
  </si>
  <si>
    <t>1400000701</t>
  </si>
  <si>
    <t>C24TTC;741</t>
  </si>
  <si>
    <t>1400000702</t>
  </si>
  <si>
    <t>C24TTC;742</t>
  </si>
  <si>
    <t>1400000703</t>
  </si>
  <si>
    <t>C24TTC;743</t>
  </si>
  <si>
    <t>1400000704</t>
  </si>
  <si>
    <t>C24TTC;744</t>
  </si>
  <si>
    <t>1400000705</t>
  </si>
  <si>
    <t>C24TTC;745</t>
  </si>
  <si>
    <t>1400000706</t>
  </si>
  <si>
    <t>C24TTC;746</t>
  </si>
  <si>
    <t>1400000707</t>
  </si>
  <si>
    <t>C24TTC;747</t>
  </si>
  <si>
    <t>1400000708</t>
  </si>
  <si>
    <t>C24TTC;748</t>
  </si>
  <si>
    <t>1400000709</t>
  </si>
  <si>
    <t>C24TTC;749</t>
  </si>
  <si>
    <t>1400000710</t>
  </si>
  <si>
    <t>C24TTC;750</t>
  </si>
  <si>
    <t>1400000711</t>
  </si>
  <si>
    <t>C24TTC;751</t>
  </si>
  <si>
    <t>1400000712</t>
  </si>
  <si>
    <t>C24TTC;752</t>
  </si>
  <si>
    <t>1400000713</t>
  </si>
  <si>
    <t>C24TTC;753</t>
  </si>
  <si>
    <t>1300000039</t>
  </si>
  <si>
    <t>C24TTC;756</t>
  </si>
  <si>
    <t>Tiền bán phế (Bao dơ Jumbo rách, Sắt vụn)</t>
  </si>
  <si>
    <t>1400000715</t>
  </si>
  <si>
    <t>C24TTC;757</t>
  </si>
  <si>
    <t>1400000716</t>
  </si>
  <si>
    <t>C24TTC;758</t>
  </si>
  <si>
    <t>1400000717</t>
  </si>
  <si>
    <t>C24TTC;759</t>
  </si>
  <si>
    <t>1400000718</t>
  </si>
  <si>
    <t>C24TTC;760</t>
  </si>
  <si>
    <t>1400000719</t>
  </si>
  <si>
    <t>C24TTC;761</t>
  </si>
  <si>
    <t>1400000720</t>
  </si>
  <si>
    <t>C24TTC;762</t>
  </si>
  <si>
    <t>1400000721</t>
  </si>
  <si>
    <t>C24TTC;763</t>
  </si>
  <si>
    <t>1400000722</t>
  </si>
  <si>
    <t>C24TTC;764</t>
  </si>
  <si>
    <t>1400000723</t>
  </si>
  <si>
    <t>C24TTC;765</t>
  </si>
  <si>
    <t>1400000724</t>
  </si>
  <si>
    <t>C24TTC;766</t>
  </si>
  <si>
    <t>1400000725</t>
  </si>
  <si>
    <t>C24TTC;767</t>
  </si>
  <si>
    <t>1400000726</t>
  </si>
  <si>
    <t>C24TTC;768</t>
  </si>
  <si>
    <t>1400000727</t>
  </si>
  <si>
    <t>C24TTC;769</t>
  </si>
  <si>
    <t>1400000728</t>
  </si>
  <si>
    <t>C24TTC;770</t>
  </si>
  <si>
    <t>1400000729</t>
  </si>
  <si>
    <t>C24TTC;771</t>
  </si>
  <si>
    <t>1400000730</t>
  </si>
  <si>
    <t>C24TTC;772</t>
  </si>
  <si>
    <t>1400000731</t>
  </si>
  <si>
    <t>C24TTC;773</t>
  </si>
  <si>
    <t>1400000732</t>
  </si>
  <si>
    <t>C24TTC;774</t>
  </si>
  <si>
    <t>1400000733</t>
  </si>
  <si>
    <t>C24TTC;775</t>
  </si>
  <si>
    <t>1400000734</t>
  </si>
  <si>
    <t>C24TTC;776</t>
  </si>
  <si>
    <t>1400000735</t>
  </si>
  <si>
    <t>C24TTC;777</t>
  </si>
  <si>
    <t>1400000736</t>
  </si>
  <si>
    <t>C24TTC;778</t>
  </si>
  <si>
    <t>1400000737</t>
  </si>
  <si>
    <t>C24TTC;779</t>
  </si>
  <si>
    <t>1400000738</t>
  </si>
  <si>
    <t>C24TTC;780</t>
  </si>
  <si>
    <t>1400000739</t>
  </si>
  <si>
    <t>C24TTC;781</t>
  </si>
  <si>
    <t>1400000740</t>
  </si>
  <si>
    <t>C24TTC;782</t>
  </si>
  <si>
    <t>1400000741</t>
  </si>
  <si>
    <t>C24TTC;783</t>
  </si>
  <si>
    <t>1400000742</t>
  </si>
  <si>
    <t>C24TTC;784</t>
  </si>
  <si>
    <t>1400000743</t>
  </si>
  <si>
    <t>C24TTC;785</t>
  </si>
  <si>
    <t>1400000744</t>
  </si>
  <si>
    <t>C24TTC;786</t>
  </si>
  <si>
    <t>1400000745</t>
  </si>
  <si>
    <t>C24TTC;787</t>
  </si>
  <si>
    <t>1400000746</t>
  </si>
  <si>
    <t>C24TTC;788</t>
  </si>
  <si>
    <t>1400000747</t>
  </si>
  <si>
    <t>C24TTC;789</t>
  </si>
  <si>
    <t>1400000748</t>
  </si>
  <si>
    <t>C24TTC;790</t>
  </si>
  <si>
    <t>1400000749</t>
  </si>
  <si>
    <t>C24TTC;791</t>
  </si>
  <si>
    <t>1400000750</t>
  </si>
  <si>
    <t>C24TTC;792</t>
  </si>
  <si>
    <t>1400000751</t>
  </si>
  <si>
    <t>C24TTC;793</t>
  </si>
  <si>
    <t>1400000752</t>
  </si>
  <si>
    <t>C24TTC;794</t>
  </si>
  <si>
    <t>1400000753</t>
  </si>
  <si>
    <t>C24TTC;798</t>
  </si>
  <si>
    <t>1400000754</t>
  </si>
  <si>
    <t>C24TTC;799</t>
  </si>
  <si>
    <t>1400000755</t>
  </si>
  <si>
    <t>C24TTC;795</t>
  </si>
  <si>
    <t>1400000756</t>
  </si>
  <si>
    <t>C24TTC;796</t>
  </si>
  <si>
    <t>1400000757</t>
  </si>
  <si>
    <t>C24TTC;797</t>
  </si>
  <si>
    <t>1400000758</t>
  </si>
  <si>
    <t>C24TTC;800</t>
  </si>
  <si>
    <t>1400000759</t>
  </si>
  <si>
    <t>C24TTC;801</t>
  </si>
  <si>
    <t>1400000760</t>
  </si>
  <si>
    <t>C24TTC;802</t>
  </si>
  <si>
    <t>1400000761</t>
  </si>
  <si>
    <t>C24TTC;803</t>
  </si>
  <si>
    <t>1400000762</t>
  </si>
  <si>
    <t>C24TTC;804</t>
  </si>
  <si>
    <t>1400000763</t>
  </si>
  <si>
    <t>C24TTC;805</t>
  </si>
  <si>
    <t>1400000764</t>
  </si>
  <si>
    <t>C24TTC;806</t>
  </si>
  <si>
    <t>1400000765</t>
  </si>
  <si>
    <t>C24TTC;807</t>
  </si>
  <si>
    <t>1400000766</t>
  </si>
  <si>
    <t>C24TTC;808</t>
  </si>
  <si>
    <t>1400000767</t>
  </si>
  <si>
    <t>C24TTC;809</t>
  </si>
  <si>
    <t>1400000768</t>
  </si>
  <si>
    <t>C24TTC;810</t>
  </si>
  <si>
    <t>1400000769</t>
  </si>
  <si>
    <t>C24TTC;811</t>
  </si>
  <si>
    <t>1400000770</t>
  </si>
  <si>
    <t>C24TTC;812</t>
  </si>
  <si>
    <t>1300000041</t>
  </si>
  <si>
    <t>C24TTC;823</t>
  </si>
  <si>
    <t>1400000771</t>
  </si>
  <si>
    <t>C24TTC;815</t>
  </si>
  <si>
    <t>1400000772</t>
  </si>
  <si>
    <t>C24TTC;816</t>
  </si>
  <si>
    <t>1400000773</t>
  </si>
  <si>
    <t>C24TTC;817</t>
  </si>
  <si>
    <t>1400000774</t>
  </si>
  <si>
    <t>C24TTC;818</t>
  </si>
  <si>
    <t>1400000775</t>
  </si>
  <si>
    <t>C24TTC;819</t>
  </si>
  <si>
    <t>1400000776</t>
  </si>
  <si>
    <t>C24TTC;820</t>
  </si>
  <si>
    <t>1400000777</t>
  </si>
  <si>
    <t>C24TTC;821</t>
  </si>
  <si>
    <t>1400000778</t>
  </si>
  <si>
    <t>C24TTC;822</t>
  </si>
  <si>
    <t>1400000779</t>
  </si>
  <si>
    <t>C24TTC;824</t>
  </si>
  <si>
    <t>1400000780</t>
  </si>
  <si>
    <t>C24TTC;825</t>
  </si>
  <si>
    <t>1400000781</t>
  </si>
  <si>
    <t>C24TTC;826</t>
  </si>
  <si>
    <t>1400000782</t>
  </si>
  <si>
    <t>C24TTC;827</t>
  </si>
  <si>
    <t>1400000783</t>
  </si>
  <si>
    <t>C24TTC;828</t>
  </si>
  <si>
    <t>1400000784</t>
  </si>
  <si>
    <t>C24TTC;829</t>
  </si>
  <si>
    <t>1400000785</t>
  </si>
  <si>
    <t>C24TTC;830</t>
  </si>
  <si>
    <t>1400000786</t>
  </si>
  <si>
    <t>C24TTC;831</t>
  </si>
  <si>
    <t>1400000787</t>
  </si>
  <si>
    <t>C24TTC;832</t>
  </si>
  <si>
    <t>1400000788</t>
  </si>
  <si>
    <t>C24TTC;833</t>
  </si>
  <si>
    <t>1400000789</t>
  </si>
  <si>
    <t>C24TTC;834</t>
  </si>
  <si>
    <t>1400000790</t>
  </si>
  <si>
    <t>C24TTC;835</t>
  </si>
  <si>
    <t>1400000791</t>
  </si>
  <si>
    <t>C24TTC;837</t>
  </si>
  <si>
    <t>1400000792</t>
  </si>
  <si>
    <t>C24TTC;836</t>
  </si>
  <si>
    <t>1400000793</t>
  </si>
  <si>
    <t>C24TTC;838</t>
  </si>
  <si>
    <t>1300000042</t>
  </si>
  <si>
    <t>C24TTC;839</t>
  </si>
  <si>
    <t>Phí vận chuyển hàng hóa tháng 5/2024 Đại Lộc</t>
  </si>
  <si>
    <t>1300000043</t>
  </si>
  <si>
    <t>C24TTC;840</t>
  </si>
  <si>
    <t>Phí vận chuyển hàng hóa tháng 5/2024 Đồng Lâm</t>
  </si>
  <si>
    <t>1300000044</t>
  </si>
  <si>
    <t>C24TTC;841</t>
  </si>
  <si>
    <t>Phí vận chuyển hàng hóa tháng 5/2024 Khánh Nga</t>
  </si>
  <si>
    <t>1300000045</t>
  </si>
  <si>
    <t>C24TTC;855</t>
  </si>
  <si>
    <t>Xuất mẫu không thu tiền - Cty Amcor</t>
  </si>
  <si>
    <t>1300000046</t>
  </si>
  <si>
    <t>C24TTC;856</t>
  </si>
  <si>
    <t>Xuất mẫu không thu tiền - Cty Savino</t>
  </si>
  <si>
    <t>1400000794</t>
  </si>
  <si>
    <t>C24TTC;842</t>
  </si>
  <si>
    <t>160012454</t>
  </si>
  <si>
    <t>Phó Sản HD Thổi Vàng Chìm</t>
  </si>
  <si>
    <t>160012345</t>
  </si>
  <si>
    <t>Phó Sản HD Thổi Trong Meyer</t>
  </si>
  <si>
    <t>160012452</t>
  </si>
  <si>
    <t>Phó Sản HD Thổi Vàng Vảy L2</t>
  </si>
  <si>
    <t>160012451</t>
  </si>
  <si>
    <t>Phó Sản HD Thổi Vàng Vảy L1</t>
  </si>
  <si>
    <t>1400000795</t>
  </si>
  <si>
    <t>C24TTC;844</t>
  </si>
  <si>
    <t>1400000796</t>
  </si>
  <si>
    <t>C24TTC;845</t>
  </si>
  <si>
    <t>1400000797</t>
  </si>
  <si>
    <t>C24TTC;846</t>
  </si>
  <si>
    <t>1400000798</t>
  </si>
  <si>
    <t>C24TTC;847</t>
  </si>
  <si>
    <t>1400000799</t>
  </si>
  <si>
    <t>C24TTC;848</t>
  </si>
  <si>
    <t>1400000800</t>
  </si>
  <si>
    <t>C24TTC;849</t>
  </si>
  <si>
    <t>1400000801</t>
  </si>
  <si>
    <t>C24TTC;850</t>
  </si>
  <si>
    <t>1400000802</t>
  </si>
  <si>
    <t>C24TTC;851</t>
  </si>
  <si>
    <t>1400000803</t>
  </si>
  <si>
    <t>C24TTC;852</t>
  </si>
  <si>
    <t>1400000804</t>
  </si>
  <si>
    <t>C24TTC;853</t>
  </si>
  <si>
    <t>1400000805</t>
  </si>
  <si>
    <t>C24TTC;854</t>
  </si>
  <si>
    <t>1400000806</t>
  </si>
  <si>
    <t>C24TTC;843</t>
  </si>
  <si>
    <t>1400000808</t>
  </si>
  <si>
    <t>C24TTC;814</t>
  </si>
  <si>
    <t>160012673</t>
  </si>
  <si>
    <t>Pallet D4-1137R không nút-GC</t>
  </si>
  <si>
    <t>EA</t>
  </si>
  <si>
    <t>1400000812</t>
  </si>
  <si>
    <t>C24TTC;862</t>
  </si>
  <si>
    <t>1300000047</t>
  </si>
  <si>
    <t>C24TTC;859</t>
  </si>
  <si>
    <t>XUẤT MẪU KHÔNG THU TIỀN - FEGA POLYMERS</t>
  </si>
  <si>
    <t>1300000048</t>
  </si>
  <si>
    <t>C24TTC;860</t>
  </si>
  <si>
    <t>XUẤT MẪU KHÔNG THU TIỀN - INABATA SINGAPORE</t>
  </si>
  <si>
    <t>1400000811</t>
  </si>
  <si>
    <t>C24TTC;861</t>
  </si>
  <si>
    <t>1400000813</t>
  </si>
  <si>
    <t>C24TTC;863</t>
  </si>
  <si>
    <t>1400000814</t>
  </si>
  <si>
    <t>C24TTC;864</t>
  </si>
  <si>
    <t>1400000815</t>
  </si>
  <si>
    <t>C24TTC;865</t>
  </si>
  <si>
    <t>110000463</t>
  </si>
  <si>
    <t>GC Hạt Nhựa rLDB1N03</t>
  </si>
  <si>
    <t>110000462</t>
  </si>
  <si>
    <t>GC Hạt Nhựa rHDB01N02</t>
  </si>
  <si>
    <t>110000461</t>
  </si>
  <si>
    <t>GC Hạt Nhựa rHDB01N01</t>
  </si>
  <si>
    <t>1400000816</t>
  </si>
  <si>
    <t>C24TTC;866</t>
  </si>
  <si>
    <t>1400000817</t>
  </si>
  <si>
    <t>C24TTC;867</t>
  </si>
  <si>
    <t>1400000818</t>
  </si>
  <si>
    <t>C24TTC;868</t>
  </si>
  <si>
    <t>1400000819</t>
  </si>
  <si>
    <t>C24TTC;869</t>
  </si>
  <si>
    <t>1400000820</t>
  </si>
  <si>
    <t>C24TTC;870</t>
  </si>
  <si>
    <t>1400000821</t>
  </si>
  <si>
    <t>C24TTC;871</t>
  </si>
  <si>
    <t>1400000822</t>
  </si>
  <si>
    <t>C24TTC;872</t>
  </si>
  <si>
    <t>1400000823</t>
  </si>
  <si>
    <t>C24TTC;873</t>
  </si>
  <si>
    <t>1400000824</t>
  </si>
  <si>
    <t>C24TTC;874</t>
  </si>
  <si>
    <t>1400000825</t>
  </si>
  <si>
    <t>C24TTC;875</t>
  </si>
  <si>
    <t>1400000826</t>
  </si>
  <si>
    <t>C24TTC;876</t>
  </si>
  <si>
    <t>1400000827</t>
  </si>
  <si>
    <t>C24TTC;877</t>
  </si>
  <si>
    <t>1400000828</t>
  </si>
  <si>
    <t>C24TTC;878</t>
  </si>
  <si>
    <t>1400000829</t>
  </si>
  <si>
    <t>C24TTC;879</t>
  </si>
  <si>
    <t>1400000830</t>
  </si>
  <si>
    <t>C24TTC;880</t>
  </si>
  <si>
    <t>1400000831</t>
  </si>
  <si>
    <t>C24TTC;881</t>
  </si>
  <si>
    <t>1400000832</t>
  </si>
  <si>
    <t>C24TTC;882</t>
  </si>
  <si>
    <t>1400000833</t>
  </si>
  <si>
    <t>C24TTC;883</t>
  </si>
  <si>
    <t>1400000834</t>
  </si>
  <si>
    <t>C24TTC;884</t>
  </si>
  <si>
    <t>1400000835</t>
  </si>
  <si>
    <t>C24TTC;885</t>
  </si>
  <si>
    <t>1400000836</t>
  </si>
  <si>
    <t>C24TTC;886</t>
  </si>
  <si>
    <t>1400000837</t>
  </si>
  <si>
    <t>C24TTC;887</t>
  </si>
  <si>
    <t>1300000049</t>
  </si>
  <si>
    <t>C24TTC;888</t>
  </si>
  <si>
    <t>50% còn lại tiền phí thu gom Unilever năm 2023</t>
  </si>
  <si>
    <t>1400000840</t>
  </si>
  <si>
    <t>C24TTC;891</t>
  </si>
  <si>
    <t>1400000841</t>
  </si>
  <si>
    <t>C24TTC;892</t>
  </si>
  <si>
    <t>1400000842</t>
  </si>
  <si>
    <t>C24TTC;893</t>
  </si>
  <si>
    <t>1400000857</t>
  </si>
  <si>
    <t>C24TTC;908</t>
  </si>
  <si>
    <t>1400000858</t>
  </si>
  <si>
    <t>C24TTC;909</t>
  </si>
  <si>
    <t>1400000843</t>
  </si>
  <si>
    <t>C24TTC;894</t>
  </si>
  <si>
    <t>1400000844</t>
  </si>
  <si>
    <t>C24TTC;895</t>
  </si>
  <si>
    <t>1400000845</t>
  </si>
  <si>
    <t>C24TTC;896</t>
  </si>
  <si>
    <t>1400000846</t>
  </si>
  <si>
    <t>C24TTC;898</t>
  </si>
  <si>
    <t>1400000847</t>
  </si>
  <si>
    <t>C24TTC;897</t>
  </si>
  <si>
    <t>1400000848</t>
  </si>
  <si>
    <t>C24TTC;899</t>
  </si>
  <si>
    <t>1400000849</t>
  </si>
  <si>
    <t>C24TTC;900</t>
  </si>
  <si>
    <t>1400000850</t>
  </si>
  <si>
    <t>C24TTC;901</t>
  </si>
  <si>
    <t>1400000851</t>
  </si>
  <si>
    <t>C24TTC;902</t>
  </si>
  <si>
    <t>Phí vận chuyển 300kg mẫu - CTY REYNERA</t>
  </si>
  <si>
    <t>1400000852</t>
  </si>
  <si>
    <t>C24TTC;903</t>
  </si>
  <si>
    <t>1400000853</t>
  </si>
  <si>
    <t>C24TTC;904</t>
  </si>
  <si>
    <t>1400000854</t>
  </si>
  <si>
    <t>C24TTC;905</t>
  </si>
  <si>
    <t>1400000855</t>
  </si>
  <si>
    <t>C24TTC;906</t>
  </si>
  <si>
    <t>1400000856</t>
  </si>
  <si>
    <t>C24TTC;907</t>
  </si>
  <si>
    <t>1400000859</t>
  </si>
  <si>
    <t>C24TTC;910</t>
  </si>
  <si>
    <t>1400000860</t>
  </si>
  <si>
    <t>C24TTC;911</t>
  </si>
  <si>
    <t>1400000861</t>
  </si>
  <si>
    <t>C24TTC;912</t>
  </si>
  <si>
    <t>1400000862</t>
  </si>
  <si>
    <t>C24TTC;913</t>
  </si>
  <si>
    <t>1400000863</t>
  </si>
  <si>
    <t>C24TTC;915</t>
  </si>
  <si>
    <t>1400000864</t>
  </si>
  <si>
    <t>C24TTC;918</t>
  </si>
  <si>
    <t>1400000865</t>
  </si>
  <si>
    <t>C24TTC;914</t>
  </si>
  <si>
    <t>1400000866</t>
  </si>
  <si>
    <t>C24TTC;916</t>
  </si>
  <si>
    <t>1400000867</t>
  </si>
  <si>
    <t>C24TTC;917</t>
  </si>
  <si>
    <t>1400000868</t>
  </si>
  <si>
    <t>C24TTC;919</t>
  </si>
  <si>
    <t>1400000869</t>
  </si>
  <si>
    <t>C24TTC;920</t>
  </si>
  <si>
    <t>1400000870</t>
  </si>
  <si>
    <t>C24TTC;921</t>
  </si>
  <si>
    <t>1400000871</t>
  </si>
  <si>
    <t>C24TTC;922</t>
  </si>
  <si>
    <t>1400000872</t>
  </si>
  <si>
    <t>C24TTC;923</t>
  </si>
  <si>
    <t>1400000873</t>
  </si>
  <si>
    <t>C24TTC;924</t>
  </si>
  <si>
    <t>1400000874</t>
  </si>
  <si>
    <t>C24TTC;925</t>
  </si>
  <si>
    <t>1400000875</t>
  </si>
  <si>
    <t>C24TTC;926</t>
  </si>
  <si>
    <t>1400000876</t>
  </si>
  <si>
    <t>C24TTC;927</t>
  </si>
  <si>
    <t>1400000877</t>
  </si>
  <si>
    <t>C24TTC;928</t>
  </si>
  <si>
    <t>1400000878</t>
  </si>
  <si>
    <t>C24TTC;929</t>
  </si>
  <si>
    <t>1400000879</t>
  </si>
  <si>
    <t>C24TTC;930</t>
  </si>
  <si>
    <t>1400000880</t>
  </si>
  <si>
    <t>C24TTC;931</t>
  </si>
  <si>
    <t>1400000881</t>
  </si>
  <si>
    <t>C24TTC;932</t>
  </si>
  <si>
    <t>1400000882</t>
  </si>
  <si>
    <t>C24TTC;933</t>
  </si>
  <si>
    <t>1400000883</t>
  </si>
  <si>
    <t>C24TTC;934</t>
  </si>
  <si>
    <t>1400000884</t>
  </si>
  <si>
    <t>C24TTC;935</t>
  </si>
  <si>
    <t>1400000885</t>
  </si>
  <si>
    <t>C24TTC;936</t>
  </si>
  <si>
    <t>1400000886</t>
  </si>
  <si>
    <t>C24TTC;937</t>
  </si>
  <si>
    <t>1400000887</t>
  </si>
  <si>
    <t>C24TTC;938</t>
  </si>
  <si>
    <t>1400000888</t>
  </si>
  <si>
    <t>C24TTC;939</t>
  </si>
  <si>
    <t>1400000889</t>
  </si>
  <si>
    <t>C24TTC;940</t>
  </si>
  <si>
    <t>1400000890</t>
  </si>
  <si>
    <t>C24TTC;941</t>
  </si>
  <si>
    <t>1400000891</t>
  </si>
  <si>
    <t>1400000892</t>
  </si>
  <si>
    <t>C24TTC;943</t>
  </si>
  <si>
    <t>1400000893</t>
  </si>
  <si>
    <t>C24TTC;944</t>
  </si>
  <si>
    <t>1400000894</t>
  </si>
  <si>
    <t>C24TTC;947</t>
  </si>
  <si>
    <t>1400000895</t>
  </si>
  <si>
    <t>C24TTC;945</t>
  </si>
  <si>
    <t>1400000896</t>
  </si>
  <si>
    <t>C24TTC;946</t>
  </si>
  <si>
    <t>1400000897</t>
  </si>
  <si>
    <t>C24TTC;948</t>
  </si>
  <si>
    <t>1400000898</t>
  </si>
  <si>
    <t>C24TTC;949</t>
  </si>
  <si>
    <t>1400000899</t>
  </si>
  <si>
    <t>C24TTC;950</t>
  </si>
  <si>
    <t>1400000900</t>
  </si>
  <si>
    <t>C24TTC;951</t>
  </si>
  <si>
    <t>1400000901</t>
  </si>
  <si>
    <t>C24TTC;952</t>
  </si>
  <si>
    <t>1400000902</t>
  </si>
  <si>
    <t>C24TTC;953</t>
  </si>
  <si>
    <t>1400000903</t>
  </si>
  <si>
    <t>C24TTC;954</t>
  </si>
  <si>
    <t>1400000904</t>
  </si>
  <si>
    <t>C24TTC;955</t>
  </si>
  <si>
    <t>1300000051</t>
  </si>
  <si>
    <t>C24TTC;957</t>
  </si>
  <si>
    <t>Tiền bán phế (Lưới inox phế các loại)</t>
  </si>
  <si>
    <t>1400000905</t>
  </si>
  <si>
    <t>C24TTC;958</t>
  </si>
  <si>
    <t>1400000906</t>
  </si>
  <si>
    <t>C24TTC;959</t>
  </si>
  <si>
    <t>1400000907</t>
  </si>
  <si>
    <t>C24TTC;960</t>
  </si>
  <si>
    <t>1400000908</t>
  </si>
  <si>
    <t>C24TTC;961</t>
  </si>
  <si>
    <t>1400000909</t>
  </si>
  <si>
    <t>C24TTC;962</t>
  </si>
  <si>
    <t>1400000910</t>
  </si>
  <si>
    <t>C24TTC;963</t>
  </si>
  <si>
    <t>1400000913</t>
  </si>
  <si>
    <t>C24TTC;966</t>
  </si>
  <si>
    <t>1400000914</t>
  </si>
  <si>
    <t>C24TTC;967</t>
  </si>
  <si>
    <t>1400000915</t>
  </si>
  <si>
    <t>C24TTC;969</t>
  </si>
  <si>
    <t>1300000053</t>
  </si>
  <si>
    <t>C24TTC;972</t>
  </si>
  <si>
    <t>Phí vận chuyển hàng hóa tháng 6/2024 Đồng Lâm</t>
  </si>
  <si>
    <t>1300000054</t>
  </si>
  <si>
    <t>C24TTC;973</t>
  </si>
  <si>
    <t>Phí vận chuyển hàng hóa tháng 6/2024 Khánh Nga</t>
  </si>
  <si>
    <t>Xuất mẫu không thu tiền - Cty VANDEN</t>
  </si>
  <si>
    <t>Xuất mẫu không thu tiền - Cty STYROPLAST</t>
  </si>
  <si>
    <t>Xuất mẫu không thu tiền - Cty REYNERA</t>
  </si>
  <si>
    <t>1400000916</t>
  </si>
  <si>
    <t>C24TTC;970</t>
  </si>
  <si>
    <t>1400000917</t>
  </si>
  <si>
    <t>C24TTC;971</t>
  </si>
  <si>
    <t>1400000918</t>
  </si>
  <si>
    <t>C24TTC;974</t>
  </si>
  <si>
    <t>1400000919</t>
  </si>
  <si>
    <t>C24TTC;978</t>
  </si>
  <si>
    <t>1400000247</t>
  </si>
  <si>
    <t>0000000000000000</t>
  </si>
  <si>
    <t>5213106701</t>
  </si>
  <si>
    <t>Hàng bị trả lại-nhựa</t>
  </si>
  <si>
    <t>1400000714</t>
  </si>
  <si>
    <t>C24TTC;754</t>
  </si>
  <si>
    <t>Month</t>
  </si>
  <si>
    <t>Ngày hạch toán</t>
  </si>
  <si>
    <t>Phân Loại</t>
  </si>
  <si>
    <t>Internal Order</t>
  </si>
  <si>
    <t>C24TTC;1301</t>
  </si>
  <si>
    <t>1400000920</t>
  </si>
  <si>
    <t>C24TTC;980</t>
  </si>
  <si>
    <t>1400000921</t>
  </si>
  <si>
    <t>C24TTC;981</t>
  </si>
  <si>
    <t>1400000922</t>
  </si>
  <si>
    <t>C24TTC;982</t>
  </si>
  <si>
    <t>1400000923</t>
  </si>
  <si>
    <t>C24TTC;983</t>
  </si>
  <si>
    <t>1400000924</t>
  </si>
  <si>
    <t>C24TTC;984</t>
  </si>
  <si>
    <t>1400000925</t>
  </si>
  <si>
    <t>C24TTC;985</t>
  </si>
  <si>
    <t>1400000926</t>
  </si>
  <si>
    <t>C24TTC;986</t>
  </si>
  <si>
    <t>1300000059</t>
  </si>
  <si>
    <t>C24TTC;987</t>
  </si>
  <si>
    <t>Tiền bán phế (bao dơ, PE, bao 50 rách)</t>
  </si>
  <si>
    <t>1300000060</t>
  </si>
  <si>
    <t>C24TTC;988</t>
  </si>
  <si>
    <t>1400000927</t>
  </si>
  <si>
    <t>C24TTC;989</t>
  </si>
  <si>
    <t>Hạt Nhựa PP Thử Nghiệm</t>
  </si>
  <si>
    <t>1400000928</t>
  </si>
  <si>
    <t>C24TTC;990</t>
  </si>
  <si>
    <t>1300000064</t>
  </si>
  <si>
    <t>C24TTC;991</t>
  </si>
  <si>
    <t>Tiền bán phế (Giấy củ, kẽm, sắt, bao dơ rách)</t>
  </si>
  <si>
    <t>1400000929</t>
  </si>
  <si>
    <t>C24TTC;992</t>
  </si>
  <si>
    <t>1400000930</t>
  </si>
  <si>
    <t>C24TTC;993</t>
  </si>
  <si>
    <t>1400000931</t>
  </si>
  <si>
    <t>C24TTC;994</t>
  </si>
  <si>
    <t>1400000932</t>
  </si>
  <si>
    <t>C24TTC;995</t>
  </si>
  <si>
    <t>1400000933</t>
  </si>
  <si>
    <t>C24TTC;996</t>
  </si>
  <si>
    <t>1400000934</t>
  </si>
  <si>
    <t>C24TTC;997</t>
  </si>
  <si>
    <t>1400000935</t>
  </si>
  <si>
    <t>C24TTC;998</t>
  </si>
  <si>
    <t>1400000936</t>
  </si>
  <si>
    <t>C24TTC;999</t>
  </si>
  <si>
    <t>1400000937</t>
  </si>
  <si>
    <t>C24TTC;1000</t>
  </si>
  <si>
    <t>1400000938</t>
  </si>
  <si>
    <t>C24TTC;1001</t>
  </si>
  <si>
    <t>1400000939</t>
  </si>
  <si>
    <t>C24TTC;1002</t>
  </si>
  <si>
    <t>1400000940</t>
  </si>
  <si>
    <t>C24TTC;1003</t>
  </si>
  <si>
    <t>1400000941</t>
  </si>
  <si>
    <t>C24TTC;1004</t>
  </si>
  <si>
    <t>1400000942</t>
  </si>
  <si>
    <t>C24TTC;1005</t>
  </si>
  <si>
    <t>1400000943</t>
  </si>
  <si>
    <t>C24TTC;1007</t>
  </si>
  <si>
    <t>1400000944</t>
  </si>
  <si>
    <t>C24TTC;1008</t>
  </si>
  <si>
    <t>1400000945</t>
  </si>
  <si>
    <t>C24TTC;1009</t>
  </si>
  <si>
    <t>1400000946</t>
  </si>
  <si>
    <t>C24TTC;1010</t>
  </si>
  <si>
    <t>1400000947</t>
  </si>
  <si>
    <t>C24TTC;1011</t>
  </si>
  <si>
    <t>1400000948</t>
  </si>
  <si>
    <t>C24TTC;1012</t>
  </si>
  <si>
    <t>1400000949</t>
  </si>
  <si>
    <t>C24TTC;1013</t>
  </si>
  <si>
    <t>1400000950</t>
  </si>
  <si>
    <t>C24TTC;1014</t>
  </si>
  <si>
    <t>1400000951</t>
  </si>
  <si>
    <t>C24TTC;1015</t>
  </si>
  <si>
    <t>1400000952</t>
  </si>
  <si>
    <t>C24TTC;1016</t>
  </si>
  <si>
    <t>1400000953</t>
  </si>
  <si>
    <t>C24TTC;1017</t>
  </si>
  <si>
    <t>1400000954</t>
  </si>
  <si>
    <t>C24TTC;1018</t>
  </si>
  <si>
    <t>1400000955</t>
  </si>
  <si>
    <t>C24TTC;1019</t>
  </si>
  <si>
    <t>1400000956</t>
  </si>
  <si>
    <t>C24TTC;1020</t>
  </si>
  <si>
    <t>1400000957</t>
  </si>
  <si>
    <t>C24TTC;1021</t>
  </si>
  <si>
    <t>1400000958</t>
  </si>
  <si>
    <t>C24TTC;1022</t>
  </si>
  <si>
    <t>1400000959</t>
  </si>
  <si>
    <t>C24TTC;1023</t>
  </si>
  <si>
    <t>1400000960</t>
  </si>
  <si>
    <t>C24TTC;1024</t>
  </si>
  <si>
    <t>1400000961</t>
  </si>
  <si>
    <t>C24TTC;1025</t>
  </si>
  <si>
    <t>1400000962</t>
  </si>
  <si>
    <t>C24TTC;1026</t>
  </si>
  <si>
    <t>1300000072</t>
  </si>
  <si>
    <t>C24TTC;1057</t>
  </si>
  <si>
    <t>XUẤT MẪU K THU TIỀN CTY PEPSICO</t>
  </si>
  <si>
    <t>1400000963</t>
  </si>
  <si>
    <t>C24TTC;1135</t>
  </si>
  <si>
    <t>1400000964</t>
  </si>
  <si>
    <t>C24TTC;1028</t>
  </si>
  <si>
    <t>1300000066</t>
  </si>
  <si>
    <t>C24TTC;1036</t>
  </si>
  <si>
    <t>Tiền bán phế (Bình nhớt can 30L)</t>
  </si>
  <si>
    <t>1400000965</t>
  </si>
  <si>
    <t>C24TTC;1029</t>
  </si>
  <si>
    <t>1400000966</t>
  </si>
  <si>
    <t>C24TTC;1030</t>
  </si>
  <si>
    <t>1400000967</t>
  </si>
  <si>
    <t>C24TTC;1031</t>
  </si>
  <si>
    <t>1400000968</t>
  </si>
  <si>
    <t>C24TTC;1032</t>
  </si>
  <si>
    <t>1400000969</t>
  </si>
  <si>
    <t>C24TTC;1033</t>
  </si>
  <si>
    <t>1400000970</t>
  </si>
  <si>
    <t>C24TTC;1034</t>
  </si>
  <si>
    <t>1400000971</t>
  </si>
  <si>
    <t>C24TTC;1035</t>
  </si>
  <si>
    <t>1300000067</t>
  </si>
  <si>
    <t>C24TTC;1039</t>
  </si>
  <si>
    <t>1300000068</t>
  </si>
  <si>
    <t>C24TTC;1040</t>
  </si>
  <si>
    <t>1300000069</t>
  </si>
  <si>
    <t>C24TTC;1041</t>
  </si>
  <si>
    <t>1300000082</t>
  </si>
  <si>
    <t>C24TTC;1123</t>
  </si>
  <si>
    <t>1400000972</t>
  </si>
  <si>
    <t>C24TTC;1037</t>
  </si>
  <si>
    <t>1400000973</t>
  </si>
  <si>
    <t>C24TTC;1038</t>
  </si>
  <si>
    <t>1400000974</t>
  </si>
  <si>
    <t>C24TTC;1043</t>
  </si>
  <si>
    <t>1400000975</t>
  </si>
  <si>
    <t>C24TTC;1044</t>
  </si>
  <si>
    <t>1400000976</t>
  </si>
  <si>
    <t>C24TTC;1045</t>
  </si>
  <si>
    <t>1400000977</t>
  </si>
  <si>
    <t>C24TTC;1046</t>
  </si>
  <si>
    <t>1400000978</t>
  </si>
  <si>
    <t>C24TTC;1047</t>
  </si>
  <si>
    <t>1400000979</t>
  </si>
  <si>
    <t>C24TTC;1048</t>
  </si>
  <si>
    <t>1400000980</t>
  </si>
  <si>
    <t>C24TTC;1049</t>
  </si>
  <si>
    <t>1400000981</t>
  </si>
  <si>
    <t>C24TTC;1050</t>
  </si>
  <si>
    <t>1400000982</t>
  </si>
  <si>
    <t>C24TTC;1051</t>
  </si>
  <si>
    <t>1400000983</t>
  </si>
  <si>
    <t>C24TTC;1052</t>
  </si>
  <si>
    <t>1400000984</t>
  </si>
  <si>
    <t>C24TTC;1053</t>
  </si>
  <si>
    <t>1400000985</t>
  </si>
  <si>
    <t>C24TTC;1054</t>
  </si>
  <si>
    <t>1400000986</t>
  </si>
  <si>
    <t>C24TTC;1055</t>
  </si>
  <si>
    <t>1400000987</t>
  </si>
  <si>
    <t>C24TTC;1061</t>
  </si>
  <si>
    <t>1400000988</t>
  </si>
  <si>
    <t>C24TTC;1062</t>
  </si>
  <si>
    <t>1400000990</t>
  </si>
  <si>
    <t>C24TTC;1058</t>
  </si>
  <si>
    <t>1400000991</t>
  </si>
  <si>
    <t>C24TTC;1059</t>
  </si>
  <si>
    <t>1400000992</t>
  </si>
  <si>
    <t>C24TTC;1060</t>
  </si>
  <si>
    <t>1400000993</t>
  </si>
  <si>
    <t>C24TTC;1063</t>
  </si>
  <si>
    <t>1400000994</t>
  </si>
  <si>
    <t>C24TTC;1064</t>
  </si>
  <si>
    <t>1400000995</t>
  </si>
  <si>
    <t>C24TTC;1065</t>
  </si>
  <si>
    <t>1400000996</t>
  </si>
  <si>
    <t>C24TTC;1066</t>
  </si>
  <si>
    <t>1400000997</t>
  </si>
  <si>
    <t>C24TTC;1067</t>
  </si>
  <si>
    <t>1400000998</t>
  </si>
  <si>
    <t>C24TTC;1068</t>
  </si>
  <si>
    <t>1400000999</t>
  </si>
  <si>
    <t>C24TTC;1069</t>
  </si>
  <si>
    <t>1400001000</t>
  </si>
  <si>
    <t>C24TTC;1070</t>
  </si>
  <si>
    <t>1400001001</t>
  </si>
  <si>
    <t>C24TTC;1071</t>
  </si>
  <si>
    <t>1400001002</t>
  </si>
  <si>
    <t>C24TTC;1072</t>
  </si>
  <si>
    <t>1400001003</t>
  </si>
  <si>
    <t>C24TTC;1073</t>
  </si>
  <si>
    <t>1300000073</t>
  </si>
  <si>
    <t>C24TTC;1074</t>
  </si>
  <si>
    <t>XUẤT MẪU K THU TIỀN CTY SIMAP</t>
  </si>
  <si>
    <t>1300000075</t>
  </si>
  <si>
    <t>C24TTC;1076</t>
  </si>
  <si>
    <t>XUẤT MẪU K THU TIỀN CTY UNILEVER</t>
  </si>
  <si>
    <t>1400001004</t>
  </si>
  <si>
    <t>C24TTC;1077</t>
  </si>
  <si>
    <t>1400001005</t>
  </si>
  <si>
    <t>C24TTC;1078</t>
  </si>
  <si>
    <t>1400001006</t>
  </si>
  <si>
    <t>C24TTC;1079</t>
  </si>
  <si>
    <t>1400001007</t>
  </si>
  <si>
    <t>C24TTC;1080</t>
  </si>
  <si>
    <t>1400001008</t>
  </si>
  <si>
    <t>C24TTC;1090</t>
  </si>
  <si>
    <t>160012743</t>
  </si>
  <si>
    <t>Phó Sản Trả NCC HD Thổi Vàng HV-03.1_TM</t>
  </si>
  <si>
    <t>1400001009</t>
  </si>
  <si>
    <t>C24TTC;1082</t>
  </si>
  <si>
    <t>1400001010</t>
  </si>
  <si>
    <t>C24TTC;1083</t>
  </si>
  <si>
    <t>1400001011</t>
  </si>
  <si>
    <t>C24TTC;1084</t>
  </si>
  <si>
    <t>1400001012</t>
  </si>
  <si>
    <t>C24TTC;1085</t>
  </si>
  <si>
    <t>1400001013</t>
  </si>
  <si>
    <t>C24TTC;1086</t>
  </si>
  <si>
    <t>1400001014</t>
  </si>
  <si>
    <t>C24TTC;1087</t>
  </si>
  <si>
    <t>1400001015</t>
  </si>
  <si>
    <t>C24TTC;1088</t>
  </si>
  <si>
    <t>1300000076</t>
  </si>
  <si>
    <t>C24TTC;1091</t>
  </si>
  <si>
    <t>1400001016</t>
  </si>
  <si>
    <t>C24TTC;1089</t>
  </si>
  <si>
    <t>160012729</t>
  </si>
  <si>
    <t>Phó Sản PET Bụi Tank D</t>
  </si>
  <si>
    <t>160012728</t>
  </si>
  <si>
    <t>Phó Sản PET Bụi Tank C</t>
  </si>
  <si>
    <t>160012727</t>
  </si>
  <si>
    <t>Phó Sản PET Bụi Tank B</t>
  </si>
  <si>
    <t>160012726</t>
  </si>
  <si>
    <t>Phó Sản PET Bụi Tank A</t>
  </si>
  <si>
    <t>1400001017</t>
  </si>
  <si>
    <t>C24TTC;1092</t>
  </si>
  <si>
    <t>1400001018</t>
  </si>
  <si>
    <t>C24TTC;1093</t>
  </si>
  <si>
    <t>1400001019</t>
  </si>
  <si>
    <t>C24TTC;1094</t>
  </si>
  <si>
    <t>1400001020</t>
  </si>
  <si>
    <t>C24TTC;1095</t>
  </si>
  <si>
    <t>1400001021</t>
  </si>
  <si>
    <t>C24TTC;1096</t>
  </si>
  <si>
    <t>1400001022</t>
  </si>
  <si>
    <t>C24TTC;1097</t>
  </si>
  <si>
    <t>1400001023</t>
  </si>
  <si>
    <t>C24TTC;1098</t>
  </si>
  <si>
    <t>1400001024</t>
  </si>
  <si>
    <t>C24TTC;1099</t>
  </si>
  <si>
    <t>1400001025</t>
  </si>
  <si>
    <t>C24TTC;1100</t>
  </si>
  <si>
    <t>1400001027</t>
  </si>
  <si>
    <t>C24TTC;1104</t>
  </si>
  <si>
    <t>Hạt nhựa rPET WSS02G</t>
  </si>
  <si>
    <t>1400001028</t>
  </si>
  <si>
    <t>C24TTC;1105</t>
  </si>
  <si>
    <t>1400001029</t>
  </si>
  <si>
    <t>C24TTC;1106</t>
  </si>
  <si>
    <t>1400001030</t>
  </si>
  <si>
    <t>C24TTC;1107</t>
  </si>
  <si>
    <t>1400001031</t>
  </si>
  <si>
    <t>C24TTC;1108</t>
  </si>
  <si>
    <t>1300000079</t>
  </si>
  <si>
    <t>C24TTC;1109</t>
  </si>
  <si>
    <t>Phí vận chuyển hàng hóa tháng 7/2024 Đồng Lâm</t>
  </si>
  <si>
    <t>1400001032</t>
  </si>
  <si>
    <t>C24TTC;1111</t>
  </si>
  <si>
    <t>1400001033</t>
  </si>
  <si>
    <t>C24TTC;1112</t>
  </si>
  <si>
    <t>1400001034</t>
  </si>
  <si>
    <t>C24TTC;1113</t>
  </si>
  <si>
    <t>1400001035</t>
  </si>
  <si>
    <t>C24TTC;1114</t>
  </si>
  <si>
    <t>1400001036</t>
  </si>
  <si>
    <t>C24TTC;1115</t>
  </si>
  <si>
    <t>1400001037</t>
  </si>
  <si>
    <t>C24TTC;1116</t>
  </si>
  <si>
    <t>1400001038</t>
  </si>
  <si>
    <t>C24TTC;1117</t>
  </si>
  <si>
    <t>1400001039</t>
  </si>
  <si>
    <t>C24TTC;1118</t>
  </si>
  <si>
    <t>1400001040</t>
  </si>
  <si>
    <t>C24TTC;1119</t>
  </si>
  <si>
    <t>1400001041</t>
  </si>
  <si>
    <t>C24TTC;1120</t>
  </si>
  <si>
    <t>1400001042</t>
  </si>
  <si>
    <t>C24TTC;1121</t>
  </si>
  <si>
    <t>1400001043</t>
  </si>
  <si>
    <t>C24TTC;1124</t>
  </si>
  <si>
    <t>1400001044</t>
  </si>
  <si>
    <t>C24TTC;1125</t>
  </si>
  <si>
    <t>1400001045</t>
  </si>
  <si>
    <t>C24TTC;1126</t>
  </si>
  <si>
    <t>1400001046</t>
  </si>
  <si>
    <t>C24TTC;1127</t>
  </si>
  <si>
    <t>1400001047</t>
  </si>
  <si>
    <t>C24TTC;1128</t>
  </si>
  <si>
    <t>1400001048</t>
  </si>
  <si>
    <t>C24TTC;1129</t>
  </si>
  <si>
    <t>1400001049</t>
  </si>
  <si>
    <t>C24TTC;1130</t>
  </si>
  <si>
    <t>1400001050</t>
  </si>
  <si>
    <t>C24TTC;1131</t>
  </si>
  <si>
    <t>1400001051</t>
  </si>
  <si>
    <t>C24TTC;1132</t>
  </si>
  <si>
    <t>1400001052</t>
  </si>
  <si>
    <t>C24TTC;1133</t>
  </si>
  <si>
    <t>1400001053</t>
  </si>
  <si>
    <t>C24TTC;1134</t>
  </si>
  <si>
    <t>1400001054</t>
  </si>
  <si>
    <t>C24TTC;1136</t>
  </si>
  <si>
    <t>1400001055</t>
  </si>
  <si>
    <t>C24TTC;1137</t>
  </si>
  <si>
    <t>1400001056</t>
  </si>
  <si>
    <t>C24TTC;1138</t>
  </si>
  <si>
    <t>1400001057</t>
  </si>
  <si>
    <t>C24TTC;1139</t>
  </si>
  <si>
    <t>1400001058</t>
  </si>
  <si>
    <t>C24TTC;1140</t>
  </si>
  <si>
    <t>1400001059</t>
  </si>
  <si>
    <t>C24TTC;1141</t>
  </si>
  <si>
    <t>1400001061</t>
  </si>
  <si>
    <t>C24TTC;1142</t>
  </si>
  <si>
    <t>1400001062</t>
  </si>
  <si>
    <t>C24TTC;1143</t>
  </si>
  <si>
    <t>1400001063</t>
  </si>
  <si>
    <t>C24TTC;1144</t>
  </si>
  <si>
    <t>1400001064</t>
  </si>
  <si>
    <t>C24TTC;1145</t>
  </si>
  <si>
    <t>1400001065</t>
  </si>
  <si>
    <t>C24TTC;1146</t>
  </si>
  <si>
    <t>1400001066</t>
  </si>
  <si>
    <t>C24TTC;1147</t>
  </si>
  <si>
    <t>1400001067</t>
  </si>
  <si>
    <t>C24TTC;1148</t>
  </si>
  <si>
    <t>1400001068</t>
  </si>
  <si>
    <t>C24TTC;1149</t>
  </si>
  <si>
    <t>1400001069</t>
  </si>
  <si>
    <t>C24TTC;1150</t>
  </si>
  <si>
    <t>1400001070</t>
  </si>
  <si>
    <t>C24TTC;1151</t>
  </si>
  <si>
    <t>1400001071</t>
  </si>
  <si>
    <t>C24TTC;1152</t>
  </si>
  <si>
    <t>1400001072</t>
  </si>
  <si>
    <t>C24TTC;1153</t>
  </si>
  <si>
    <t>1400001073</t>
  </si>
  <si>
    <t>C24TTC;1154</t>
  </si>
  <si>
    <t>1400001074</t>
  </si>
  <si>
    <t>C24TTC;1155</t>
  </si>
  <si>
    <t>1400001075</t>
  </si>
  <si>
    <t>C24TTC;1156</t>
  </si>
  <si>
    <t>1400001076</t>
  </si>
  <si>
    <t>C24TTC;1157</t>
  </si>
  <si>
    <t>1400001077</t>
  </si>
  <si>
    <t>C24TTC;1158</t>
  </si>
  <si>
    <t>1400001078</t>
  </si>
  <si>
    <t>C24TTC;1159</t>
  </si>
  <si>
    <t>1400001079</t>
  </si>
  <si>
    <t>C24TTC;1160</t>
  </si>
  <si>
    <t>1400001081</t>
  </si>
  <si>
    <t>C24TTC;1162</t>
  </si>
  <si>
    <t>1400001082</t>
  </si>
  <si>
    <t>C24TTC;1163</t>
  </si>
  <si>
    <t>1400001083</t>
  </si>
  <si>
    <t>C24TTC;1164</t>
  </si>
  <si>
    <t>1400001084</t>
  </si>
  <si>
    <t>C24TTC;1184;1195</t>
  </si>
  <si>
    <t>5213506701</t>
  </si>
  <si>
    <t>Hàng bị trả lại-XK</t>
  </si>
  <si>
    <t>1400001085</t>
  </si>
  <si>
    <t>C24TTC;1196</t>
  </si>
  <si>
    <t>1400001086</t>
  </si>
  <si>
    <t>C24TTC;1165</t>
  </si>
  <si>
    <t>1400001087</t>
  </si>
  <si>
    <t>C24TTC;1166</t>
  </si>
  <si>
    <t>1400001088</t>
  </si>
  <si>
    <t>C24TTC;1167</t>
  </si>
  <si>
    <t>1400001089</t>
  </si>
  <si>
    <t>C24TTC;1168</t>
  </si>
  <si>
    <t>1400001090</t>
  </si>
  <si>
    <t>C24TTC;1169</t>
  </si>
  <si>
    <t>1400001091</t>
  </si>
  <si>
    <t>C24TTC;1170</t>
  </si>
  <si>
    <t>1400001092</t>
  </si>
  <si>
    <t>C24TTC;1171</t>
  </si>
  <si>
    <t>1400001093</t>
  </si>
  <si>
    <t>C24TTC;1172</t>
  </si>
  <si>
    <t>1400001094</t>
  </si>
  <si>
    <t>C24TTC;1173</t>
  </si>
  <si>
    <t>1400001095</t>
  </si>
  <si>
    <t>C24TTC;1174</t>
  </si>
  <si>
    <t>1400001096</t>
  </si>
  <si>
    <t>C24TTC;1176</t>
  </si>
  <si>
    <t>1400001097</t>
  </si>
  <si>
    <t>C24TTC;1177</t>
  </si>
  <si>
    <t>1400001098</t>
  </si>
  <si>
    <t>C24TTC;1178</t>
  </si>
  <si>
    <t>1400001099</t>
  </si>
  <si>
    <t>C24TTC;1175</t>
  </si>
  <si>
    <t>1400001100</t>
  </si>
  <si>
    <t>C24TTC;1179</t>
  </si>
  <si>
    <t>1400001101</t>
  </si>
  <si>
    <t>C24TTC;1180</t>
  </si>
  <si>
    <t>1400001102</t>
  </si>
  <si>
    <t>C24TTC;1181</t>
  </si>
  <si>
    <t>1400001104</t>
  </si>
  <si>
    <t>C24TTC;1185</t>
  </si>
  <si>
    <t>1400001105</t>
  </si>
  <si>
    <t>C24TTC;1186</t>
  </si>
  <si>
    <t>1400001106</t>
  </si>
  <si>
    <t>C24TTC;1187</t>
  </si>
  <si>
    <t>1400001107</t>
  </si>
  <si>
    <t>C24TTC;1188</t>
  </si>
  <si>
    <t>1400001108</t>
  </si>
  <si>
    <t>C24TTC;1189</t>
  </si>
  <si>
    <t>1400001109</t>
  </si>
  <si>
    <t>C24TTC;1190</t>
  </si>
  <si>
    <t>1400001110</t>
  </si>
  <si>
    <t>C24TTC;1191</t>
  </si>
  <si>
    <t>1400001111</t>
  </si>
  <si>
    <t>C24TTC;1192</t>
  </si>
  <si>
    <t>1400001112</t>
  </si>
  <si>
    <t>C24TTC;1193</t>
  </si>
  <si>
    <t>1400001113</t>
  </si>
  <si>
    <t>C24TTC;1194</t>
  </si>
  <si>
    <t>1400001114</t>
  </si>
  <si>
    <t>C24TTC;1197</t>
  </si>
  <si>
    <t>1400001115</t>
  </si>
  <si>
    <t>C24TTC;1198</t>
  </si>
  <si>
    <t>1300000083</t>
  </si>
  <si>
    <t>C24TTC;1199</t>
  </si>
  <si>
    <t>Tiền bán phế (Giấy cũ rách)</t>
  </si>
  <si>
    <t>1400001116</t>
  </si>
  <si>
    <t>C24TTC;1200</t>
  </si>
  <si>
    <t>1400001117</t>
  </si>
  <si>
    <t>C24TTC;1201</t>
  </si>
  <si>
    <t>1400001118</t>
  </si>
  <si>
    <t>C24TTC;1202</t>
  </si>
  <si>
    <t>1400001119</t>
  </si>
  <si>
    <t>C24TTC;1203</t>
  </si>
  <si>
    <t>1400001120</t>
  </si>
  <si>
    <t>C24TTC;1204</t>
  </si>
  <si>
    <t>1400001121</t>
  </si>
  <si>
    <t>C24TTC;1205</t>
  </si>
  <si>
    <t>1400001122</t>
  </si>
  <si>
    <t>C24TTC;1206</t>
  </si>
  <si>
    <t>1400001123</t>
  </si>
  <si>
    <t>C24TTC;1207</t>
  </si>
  <si>
    <t>1400001124</t>
  </si>
  <si>
    <t>C24TTC;1208</t>
  </si>
  <si>
    <t>1400001125</t>
  </si>
  <si>
    <t>C24TTC;1209</t>
  </si>
  <si>
    <t>1400001126</t>
  </si>
  <si>
    <t>C24TTC;1210</t>
  </si>
  <si>
    <t>1400001127</t>
  </si>
  <si>
    <t>C24TTC;1211</t>
  </si>
  <si>
    <t>1400001128</t>
  </si>
  <si>
    <t>C24TTC;1212</t>
  </si>
  <si>
    <t>1400001129</t>
  </si>
  <si>
    <t>C24TTC;1213</t>
  </si>
  <si>
    <t>1400001130</t>
  </si>
  <si>
    <t>C24TTC;1214</t>
  </si>
  <si>
    <t>1400001131</t>
  </si>
  <si>
    <t>C24TTC;1215</t>
  </si>
  <si>
    <t>1400001132</t>
  </si>
  <si>
    <t>C24TTC;1216</t>
  </si>
  <si>
    <t>1400001133</t>
  </si>
  <si>
    <t>C24TTC;1217</t>
  </si>
  <si>
    <t>1400001134</t>
  </si>
  <si>
    <t>C24TTC;1218</t>
  </si>
  <si>
    <t>1400001135</t>
  </si>
  <si>
    <t>C24TTC;1219</t>
  </si>
  <si>
    <t>1400001136</t>
  </si>
  <si>
    <t>C24TTC;1220</t>
  </si>
  <si>
    <t>1400001137</t>
  </si>
  <si>
    <t>C24TTC;1221</t>
  </si>
  <si>
    <t>1400001138</t>
  </si>
  <si>
    <t>C24TTC;1222</t>
  </si>
  <si>
    <t>1400001139</t>
  </si>
  <si>
    <t>C24TTC;1223</t>
  </si>
  <si>
    <t>1400001140</t>
  </si>
  <si>
    <t>C24TTC;1242</t>
  </si>
  <si>
    <t>1400001141</t>
  </si>
  <si>
    <t>C24TTC;1225</t>
  </si>
  <si>
    <t>1300000084</t>
  </si>
  <si>
    <t>C24TTC;1240</t>
  </si>
  <si>
    <t>Tiền bán phế (Giấy cũ rách, bao PE cũ, Kẽm, Sắt)</t>
  </si>
  <si>
    <t>1400001142</t>
  </si>
  <si>
    <t>C24TTC;1226</t>
  </si>
  <si>
    <t>1400001143</t>
  </si>
  <si>
    <t>C24TTC;1227</t>
  </si>
  <si>
    <t>1400001144</t>
  </si>
  <si>
    <t>C24TTC;1228</t>
  </si>
  <si>
    <t>1400001145</t>
  </si>
  <si>
    <t>C24TTC;1229</t>
  </si>
  <si>
    <t>1400001146</t>
  </si>
  <si>
    <t>C24TTC;1230</t>
  </si>
  <si>
    <t>1400001147</t>
  </si>
  <si>
    <t>C24TTC;1231</t>
  </si>
  <si>
    <t>1400001148</t>
  </si>
  <si>
    <t>C24TTC;1232</t>
  </si>
  <si>
    <t>1400001149</t>
  </si>
  <si>
    <t>C24TTC;1233</t>
  </si>
  <si>
    <t>1400001150</t>
  </si>
  <si>
    <t>C24TTC;1234</t>
  </si>
  <si>
    <t>1400001151</t>
  </si>
  <si>
    <t>C24TTC;1235</t>
  </si>
  <si>
    <t>1400001152</t>
  </si>
  <si>
    <t>C24TTC;1236</t>
  </si>
  <si>
    <t>1400001153</t>
  </si>
  <si>
    <t>C24TTC;1237</t>
  </si>
  <si>
    <t>1400001154</t>
  </si>
  <si>
    <t>C24TTC;1238</t>
  </si>
  <si>
    <t>1400001155</t>
  </si>
  <si>
    <t>C24TTC;1239</t>
  </si>
  <si>
    <t>1300000085</t>
  </si>
  <si>
    <t>C24TTC;1256</t>
  </si>
  <si>
    <t>Tiền bán phế (Bao dơ cũ rách)</t>
  </si>
  <si>
    <t>1400001156</t>
  </si>
  <si>
    <t>C24TTC;1243</t>
  </si>
  <si>
    <t>1400001157</t>
  </si>
  <si>
    <t>C24TTC;1244</t>
  </si>
  <si>
    <t>1400001158</t>
  </si>
  <si>
    <t>C24TTC;1245</t>
  </si>
  <si>
    <t>1400001159</t>
  </si>
  <si>
    <t>C24TTC;1246</t>
  </si>
  <si>
    <t>1400001160</t>
  </si>
  <si>
    <t>C24TTC;1247</t>
  </si>
  <si>
    <t>1400001161</t>
  </si>
  <si>
    <t>C24TTC;1248</t>
  </si>
  <si>
    <t>1400001162</t>
  </si>
  <si>
    <t>C24TTC;1249</t>
  </si>
  <si>
    <t>1400001163</t>
  </si>
  <si>
    <t>C24TTC;1250</t>
  </si>
  <si>
    <t>1400001164</t>
  </si>
  <si>
    <t>C24TTC;1251</t>
  </si>
  <si>
    <t>1400001165</t>
  </si>
  <si>
    <t>C24TTC;1252</t>
  </si>
  <si>
    <t>1400001166</t>
  </si>
  <si>
    <t>C24TTC;1253</t>
  </si>
  <si>
    <t>1400001167</t>
  </si>
  <si>
    <t>C24TTC;1254</t>
  </si>
  <si>
    <t>1400001168</t>
  </si>
  <si>
    <t>C24TTC;1255</t>
  </si>
  <si>
    <t>1400001169</t>
  </si>
  <si>
    <t>C24TTC;1257</t>
  </si>
  <si>
    <t>1400001170</t>
  </si>
  <si>
    <t>C24TTC;1258</t>
  </si>
  <si>
    <t>1400001171</t>
  </si>
  <si>
    <t>C24TTC;1259</t>
  </si>
  <si>
    <t>1400001172</t>
  </si>
  <si>
    <t>C24TTC;1260</t>
  </si>
  <si>
    <t>1400001173</t>
  </si>
  <si>
    <t>C24TTC;1261</t>
  </si>
  <si>
    <t>1400001174</t>
  </si>
  <si>
    <t>C24TTC;1262</t>
  </si>
  <si>
    <t>1400001175</t>
  </si>
  <si>
    <t>C24TTC;1263</t>
  </si>
  <si>
    <t>1400001176</t>
  </si>
  <si>
    <t>C24TTC;1266</t>
  </si>
  <si>
    <t>1400001177</t>
  </si>
  <si>
    <t>C24TTC;1265</t>
  </si>
  <si>
    <t>1400001178</t>
  </si>
  <si>
    <t>C24TTC;1267</t>
  </si>
  <si>
    <t>1400001179</t>
  </si>
  <si>
    <t>C24TTC;1268</t>
  </si>
  <si>
    <t>1300000086</t>
  </si>
  <si>
    <t>C24TTC;1280</t>
  </si>
  <si>
    <t>Tiền bán phế (Phế lưới inox phế các loại)</t>
  </si>
  <si>
    <t>1300000087</t>
  </si>
  <si>
    <t>C24TTC;1279</t>
  </si>
  <si>
    <t>1400001180</t>
  </si>
  <si>
    <t>C24TTC;1269</t>
  </si>
  <si>
    <t>1400001181</t>
  </si>
  <si>
    <t>C24TTC;1270</t>
  </si>
  <si>
    <t>1400001182</t>
  </si>
  <si>
    <t>C24TTC;1271</t>
  </si>
  <si>
    <t>1400001183</t>
  </si>
  <si>
    <t>C24TTC;1272</t>
  </si>
  <si>
    <t>1400001184</t>
  </si>
  <si>
    <t>C24TTC;1273</t>
  </si>
  <si>
    <t>1400001185</t>
  </si>
  <si>
    <t>C24TTC;1274</t>
  </si>
  <si>
    <t>1400001186</t>
  </si>
  <si>
    <t>C24TTC;1275</t>
  </si>
  <si>
    <t>1400001187</t>
  </si>
  <si>
    <t>C24TTC;1276</t>
  </si>
  <si>
    <t>110000471</t>
  </si>
  <si>
    <t>Hạt Nhựa rPP20L05</t>
  </si>
  <si>
    <t>1400001188</t>
  </si>
  <si>
    <t>C24TTC;1277</t>
  </si>
  <si>
    <t>110000472</t>
  </si>
  <si>
    <t>Hạt Nhựa rPP20Gy01</t>
  </si>
  <si>
    <t>1400001189</t>
  </si>
  <si>
    <t>C24TTC;1278</t>
  </si>
  <si>
    <t>1300000088</t>
  </si>
  <si>
    <t>C24TTC;1284</t>
  </si>
  <si>
    <t>XUẤT MẪU K THU TIỀN CTY PTI-EUROPE SARL</t>
  </si>
  <si>
    <t>1400001190</t>
  </si>
  <si>
    <t>C24TTC;1283</t>
  </si>
  <si>
    <t>Hạt nhựa rPP20B01</t>
  </si>
  <si>
    <t>1400001191</t>
  </si>
  <si>
    <t>C24TTC;1285</t>
  </si>
  <si>
    <t>1400001192</t>
  </si>
  <si>
    <t>C24TTC;1286</t>
  </si>
  <si>
    <t>1400001193</t>
  </si>
  <si>
    <t>C24TTC;1292</t>
  </si>
  <si>
    <t>1400001194</t>
  </si>
  <si>
    <t>C24TTC;1293</t>
  </si>
  <si>
    <t>1400001195</t>
  </si>
  <si>
    <t>C24TTC;1294</t>
  </si>
  <si>
    <t>1400001196</t>
  </si>
  <si>
    <t>C24TTC;1295</t>
  </si>
  <si>
    <t>1400001197</t>
  </si>
  <si>
    <t>C24TTC;1296</t>
  </si>
  <si>
    <t>1400001198</t>
  </si>
  <si>
    <t>C24TTC;1297</t>
  </si>
  <si>
    <t>1400001199</t>
  </si>
  <si>
    <t>C24TTC;1298</t>
  </si>
  <si>
    <t>1400001200</t>
  </si>
  <si>
    <t>C24TTC;1299</t>
  </si>
  <si>
    <t>1400001201</t>
  </si>
  <si>
    <t>C24TTC;1300</t>
  </si>
  <si>
    <t>1400001202</t>
  </si>
  <si>
    <t>C24TTC;1302</t>
  </si>
  <si>
    <t>1400001203</t>
  </si>
  <si>
    <t>C24TTC;1303</t>
  </si>
  <si>
    <t>1400001204</t>
  </si>
  <si>
    <t>C24TTC;1304</t>
  </si>
  <si>
    <t>1400001205</t>
  </si>
  <si>
    <t>C24TTC;1305</t>
  </si>
  <si>
    <t>1400001206</t>
  </si>
  <si>
    <t>C24TTC;1306</t>
  </si>
  <si>
    <t>1400001207</t>
  </si>
  <si>
    <t>C24TTC;1307</t>
  </si>
  <si>
    <t>1400001208</t>
  </si>
  <si>
    <t>C24TTC;1308</t>
  </si>
  <si>
    <t>1400001209</t>
  </si>
  <si>
    <t>C24TTC;1309</t>
  </si>
  <si>
    <t>1400001210</t>
  </si>
  <si>
    <t>C24TTC;1310</t>
  </si>
  <si>
    <t>1400001211</t>
  </si>
  <si>
    <t>C24TTC;1311</t>
  </si>
  <si>
    <t>1400001212</t>
  </si>
  <si>
    <t>C24TTC;1312</t>
  </si>
  <si>
    <t>1400001213</t>
  </si>
  <si>
    <t>C24TTC;1314</t>
  </si>
  <si>
    <t>1400001214</t>
  </si>
  <si>
    <t>C24TTC;1317</t>
  </si>
  <si>
    <t>1400001215</t>
  </si>
  <si>
    <t>C24TTC;1318</t>
  </si>
  <si>
    <t>1400001216</t>
  </si>
  <si>
    <t>C24TTC;1319</t>
  </si>
  <si>
    <t>1400001217</t>
  </si>
  <si>
    <t>C24TTC;1320</t>
  </si>
  <si>
    <t>1400001218</t>
  </si>
  <si>
    <t>C24TTC;1321</t>
  </si>
  <si>
    <t>1400001219</t>
  </si>
  <si>
    <t>C24TTC;1322</t>
  </si>
  <si>
    <t>1400001220</t>
  </si>
  <si>
    <t>C24TTC;1323</t>
  </si>
  <si>
    <t>1400001221</t>
  </si>
  <si>
    <t>C24TTC;1324</t>
  </si>
  <si>
    <t>1400001222</t>
  </si>
  <si>
    <t>C24TTC;1325</t>
  </si>
  <si>
    <t>1400001223</t>
  </si>
  <si>
    <t>C24TTC;1326</t>
  </si>
  <si>
    <t>1400001224</t>
  </si>
  <si>
    <t>C24TTC;1281</t>
  </si>
  <si>
    <t>Hàng lỗi khách hàng trả hàng giảm trừ công nợ</t>
  </si>
  <si>
    <t>1400001225</t>
  </si>
  <si>
    <t>C24TTC;1282</t>
  </si>
  <si>
    <t>1400001226</t>
  </si>
  <si>
    <t>C24TTC;1327</t>
  </si>
  <si>
    <t>1400001227</t>
  </si>
  <si>
    <t>C24TTC;1328</t>
  </si>
  <si>
    <t>1400001228</t>
  </si>
  <si>
    <t>C24TTC;1329</t>
  </si>
  <si>
    <t>1400001229</t>
  </si>
  <si>
    <t>C24TTC;1330</t>
  </si>
  <si>
    <t>1400001230</t>
  </si>
  <si>
    <t>C24TTC;1331</t>
  </si>
  <si>
    <t>1400001231</t>
  </si>
  <si>
    <t>C24TTC;1332</t>
  </si>
  <si>
    <t>1400001232</t>
  </si>
  <si>
    <t>C24TTC;1333</t>
  </si>
  <si>
    <t>1400001233</t>
  </si>
  <si>
    <t>C24TTC;1334</t>
  </si>
  <si>
    <t>1400001234</t>
  </si>
  <si>
    <t>C24TTC;1335</t>
  </si>
  <si>
    <t>1400001235</t>
  </si>
  <si>
    <t>C24TTC;1336</t>
  </si>
  <si>
    <t>1400001236</t>
  </si>
  <si>
    <t>C24TTC;1337</t>
  </si>
  <si>
    <t>1400001237</t>
  </si>
  <si>
    <t>C24TTC;1338</t>
  </si>
  <si>
    <t>1300000091</t>
  </si>
  <si>
    <t>C24TTC;1340</t>
  </si>
  <si>
    <t>Tiền bán phế (Thùng gỗ, pallet hư)</t>
  </si>
  <si>
    <t>1300000092</t>
  </si>
  <si>
    <t>C24TTC;1341</t>
  </si>
  <si>
    <t>Tiền bán phế (Pallet sai qui cách)</t>
  </si>
  <si>
    <t>1300000093</t>
  </si>
  <si>
    <t>C24TTC;1342</t>
  </si>
  <si>
    <t>1400001238</t>
  </si>
  <si>
    <t>C24TTC;1183</t>
  </si>
  <si>
    <t>1400001239</t>
  </si>
  <si>
    <t>C24TTC;1343</t>
  </si>
  <si>
    <t>1400001240</t>
  </si>
  <si>
    <t>C24TTC;1344</t>
  </si>
  <si>
    <t>1400001241</t>
  </si>
  <si>
    <t>C24TTC;1345</t>
  </si>
  <si>
    <t>1400001242</t>
  </si>
  <si>
    <t>C24TTC;1346</t>
  </si>
  <si>
    <t>1400001243</t>
  </si>
  <si>
    <t>C24TTC;1347</t>
  </si>
  <si>
    <t>1400001244</t>
  </si>
  <si>
    <t>C24TTC;1348</t>
  </si>
  <si>
    <t>1400001245</t>
  </si>
  <si>
    <t>C24TTC;1349</t>
  </si>
  <si>
    <t>1400001246</t>
  </si>
  <si>
    <t>C24TTC;1350</t>
  </si>
  <si>
    <t>1400001247</t>
  </si>
  <si>
    <t>C24TTC;1351</t>
  </si>
  <si>
    <t>1400001248</t>
  </si>
  <si>
    <t>C24TTC;1352</t>
  </si>
  <si>
    <t>1400001249</t>
  </si>
  <si>
    <t>C24TTC;1353</t>
  </si>
  <si>
    <t>1400001250</t>
  </si>
  <si>
    <t>C24TTC;1354</t>
  </si>
  <si>
    <t>1400001251</t>
  </si>
  <si>
    <t>C24TTC;1355</t>
  </si>
  <si>
    <t>1400001252</t>
  </si>
  <si>
    <t>C24TTC;1288</t>
  </si>
  <si>
    <t>1400001253</t>
  </si>
  <si>
    <t>C24TTC;1356</t>
  </si>
  <si>
    <t>1400001254</t>
  </si>
  <si>
    <t>C24TTC;1357</t>
  </si>
  <si>
    <t>1400001255</t>
  </si>
  <si>
    <t>C24TTC;1358</t>
  </si>
  <si>
    <t>1400001256</t>
  </si>
  <si>
    <t>C24TTC;1359</t>
  </si>
  <si>
    <t>1400001257</t>
  </si>
  <si>
    <t>C24TTC;1360</t>
  </si>
  <si>
    <t>1400001258</t>
  </si>
  <si>
    <t>C24TTC;1361</t>
  </si>
  <si>
    <t>1400001259</t>
  </si>
  <si>
    <t>C24TTC;1362</t>
  </si>
  <si>
    <t>1400001260</t>
  </si>
  <si>
    <t>C24TTC;1363</t>
  </si>
  <si>
    <t>1400001261</t>
  </si>
  <si>
    <t>C24TTC;1364</t>
  </si>
  <si>
    <t>1400001262</t>
  </si>
  <si>
    <t>C24TTC;1365</t>
  </si>
  <si>
    <t>1400001263</t>
  </si>
  <si>
    <t>C24TTC;1366</t>
  </si>
  <si>
    <t>1400001264</t>
  </si>
  <si>
    <t>C24TTC;1367</t>
  </si>
  <si>
    <t>1400001265</t>
  </si>
  <si>
    <t>C24TTC;1368</t>
  </si>
  <si>
    <t>1400001266</t>
  </si>
  <si>
    <t>C24TTC;1369</t>
  </si>
  <si>
    <t>1400001267</t>
  </si>
  <si>
    <t>C24TTC;1370</t>
  </si>
  <si>
    <t>1300000094</t>
  </si>
  <si>
    <t>C24TTC;1371</t>
  </si>
  <si>
    <t>Tiền bán phế (Bình nhớt, Can 25L)</t>
  </si>
  <si>
    <t>1400001268</t>
  </si>
  <si>
    <t>C24TTC;1289</t>
  </si>
  <si>
    <t>1400001269</t>
  </si>
  <si>
    <t>C24TTC;1313</t>
  </si>
  <si>
    <t>1400001270</t>
  </si>
  <si>
    <t>C24TTC;1372</t>
  </si>
  <si>
    <t>1400001271</t>
  </si>
  <si>
    <t>C24TTC;1373</t>
  </si>
  <si>
    <t>1400001272</t>
  </si>
  <si>
    <t>C24TTC;1374</t>
  </si>
  <si>
    <t>1400001273</t>
  </si>
  <si>
    <t>C24TTC;1375</t>
  </si>
  <si>
    <t>1400001274</t>
  </si>
  <si>
    <t>C24TTC;1376</t>
  </si>
  <si>
    <t>1400001275</t>
  </si>
  <si>
    <t>C24TTC;1377</t>
  </si>
  <si>
    <t>1400001276</t>
  </si>
  <si>
    <t>C24TTC;1378</t>
  </si>
  <si>
    <t>1400001277</t>
  </si>
  <si>
    <t>C24TTC;1379</t>
  </si>
  <si>
    <t>1400001278</t>
  </si>
  <si>
    <t>C24TTC;1380</t>
  </si>
  <si>
    <t>1400001279</t>
  </si>
  <si>
    <t>C24TTC;1381</t>
  </si>
  <si>
    <t>1400001280</t>
  </si>
  <si>
    <t>C24TTC;1382</t>
  </si>
  <si>
    <t>1400001281</t>
  </si>
  <si>
    <t>C24TTC;1383</t>
  </si>
  <si>
    <t>1400001282</t>
  </si>
  <si>
    <t>C24TTC;1384</t>
  </si>
  <si>
    <t>1300000095</t>
  </si>
  <si>
    <t>C24TTC;1385</t>
  </si>
  <si>
    <t>XUẤT MẪU K THU TIỀN CTY NESTLE</t>
  </si>
  <si>
    <t>1300000096</t>
  </si>
  <si>
    <t>C24TTC;1386</t>
  </si>
  <si>
    <t>1400001283</t>
  </si>
  <si>
    <t>1C24TTC;1290</t>
  </si>
  <si>
    <t>1400001284</t>
  </si>
  <si>
    <t>1C24TTC;1291</t>
  </si>
  <si>
    <t>1400001285</t>
  </si>
  <si>
    <t>C24TTC;1315</t>
  </si>
  <si>
    <t>1400001286</t>
  </si>
  <si>
    <t>C24TTC;1387</t>
  </si>
  <si>
    <t>1400001287</t>
  </si>
  <si>
    <t>C24TTC;1388</t>
  </si>
  <si>
    <t>1400001288</t>
  </si>
  <si>
    <t>C24TTC;1389</t>
  </si>
  <si>
    <t>1400001289</t>
  </si>
  <si>
    <t>C24TTC;1390</t>
  </si>
  <si>
    <t>1400001290</t>
  </si>
  <si>
    <t>C24TTC;1391</t>
  </si>
  <si>
    <t>1400001291</t>
  </si>
  <si>
    <t>C24TTC;1392</t>
  </si>
  <si>
    <t>1400001292</t>
  </si>
  <si>
    <t>C24TTC;1393</t>
  </si>
  <si>
    <t>1400001293</t>
  </si>
  <si>
    <t>C24TTC;1394</t>
  </si>
  <si>
    <t>1400001294</t>
  </si>
  <si>
    <t>C24TTC;1395</t>
  </si>
  <si>
    <t>1400001295</t>
  </si>
  <si>
    <t>C24TTC;1396</t>
  </si>
  <si>
    <t>110000481</t>
  </si>
  <si>
    <t>Hạt Nhựa rHDPE PCF01</t>
  </si>
  <si>
    <t>1400001296</t>
  </si>
  <si>
    <t>C24TTC;1397</t>
  </si>
  <si>
    <t>1400001297</t>
  </si>
  <si>
    <t>C24TTC;1398</t>
  </si>
  <si>
    <t>1300000097</t>
  </si>
  <si>
    <t>C24TTC;1399</t>
  </si>
  <si>
    <t>XUẤT MẪU K THU TIỀN CTY REPI THAI</t>
  </si>
  <si>
    <t>1400001298</t>
  </si>
  <si>
    <t>C24TTC;1400</t>
  </si>
  <si>
    <t>1400001299</t>
  </si>
  <si>
    <t>C24TTC;1401</t>
  </si>
  <si>
    <t>1400001300</t>
  </si>
  <si>
    <t>C24TTC;1402</t>
  </si>
  <si>
    <t>1400001301</t>
  </si>
  <si>
    <t>C24TTC;1403</t>
  </si>
  <si>
    <t>1400001302</t>
  </si>
  <si>
    <t>C24TTC;1404</t>
  </si>
  <si>
    <t>1400001303</t>
  </si>
  <si>
    <t>C24TTC;1405</t>
  </si>
  <si>
    <t>1400001304</t>
  </si>
  <si>
    <t>C24TTC;1406</t>
  </si>
  <si>
    <t>1400001305</t>
  </si>
  <si>
    <t>C24TTC;1407</t>
  </si>
  <si>
    <t>1400001306</t>
  </si>
  <si>
    <t>C24TTC;1408</t>
  </si>
  <si>
    <t>1400001307</t>
  </si>
  <si>
    <t>C24TTC;1409</t>
  </si>
  <si>
    <t>1400001308</t>
  </si>
  <si>
    <t>C24TTC;1410</t>
  </si>
  <si>
    <t>1400001309</t>
  </si>
  <si>
    <t>C24TTC;1411</t>
  </si>
  <si>
    <t>1400001310</t>
  </si>
  <si>
    <t>C24TTC;1412</t>
  </si>
  <si>
    <t>1400001311</t>
  </si>
  <si>
    <t>C24TTC;1413</t>
  </si>
  <si>
    <t>1300000098</t>
  </si>
  <si>
    <t>C24TTC;1416</t>
  </si>
  <si>
    <t>Phí vận chuyển hàng hóa tháng 8/2024 Đồng Lâm</t>
  </si>
  <si>
    <t>1300000099</t>
  </si>
  <si>
    <t>C24TTC;1417</t>
  </si>
  <si>
    <t>Xuất tặng bánh trung thu cho khách</t>
  </si>
  <si>
    <t>1300000100</t>
  </si>
  <si>
    <t>C24TTC;1418</t>
  </si>
  <si>
    <t>Xuất tặng bánh trung thu cho khách (HCNS)</t>
  </si>
  <si>
    <t>1400001312</t>
  </si>
  <si>
    <t>C24TTC;1419</t>
  </si>
  <si>
    <t>1400001313</t>
  </si>
  <si>
    <t>C24TTC;1420</t>
  </si>
  <si>
    <t>1400001314</t>
  </si>
  <si>
    <t>C24TTC;1421</t>
  </si>
  <si>
    <t>1400001315</t>
  </si>
  <si>
    <t>C24TTC;1422</t>
  </si>
  <si>
    <t>1400001316</t>
  </si>
  <si>
    <t>C24TTC;1423</t>
  </si>
  <si>
    <t>1400001317</t>
  </si>
  <si>
    <t>C24TTC;1424</t>
  </si>
  <si>
    <t>1400001318</t>
  </si>
  <si>
    <t>C24TTC;1425</t>
  </si>
  <si>
    <t>1400001319</t>
  </si>
  <si>
    <t>C24TTC;1426</t>
  </si>
  <si>
    <t>1400001320</t>
  </si>
  <si>
    <t>C24TTC;1427</t>
  </si>
  <si>
    <t>1300000101</t>
  </si>
  <si>
    <t>C24TTC;1428</t>
  </si>
  <si>
    <t>XUẤT MẪU K THU TIỀN CTY CHUG INC</t>
  </si>
  <si>
    <t>1300000102</t>
  </si>
  <si>
    <t>C24TTC;1432</t>
  </si>
  <si>
    <t>XUẤT MẪU K THU TIỀN CTY VIỆT THÀNH</t>
  </si>
  <si>
    <t>1300000103</t>
  </si>
  <si>
    <t>C24TTC;1433</t>
  </si>
  <si>
    <t>Xuất mẫu cho BGĐ trưng bày</t>
  </si>
  <si>
    <t>1300000104</t>
  </si>
  <si>
    <t>C24TTC;1434</t>
  </si>
  <si>
    <t>Xuất mẫu k thu tiền R&amp;D TN IPA,DEG</t>
  </si>
  <si>
    <t>1300000105</t>
  </si>
  <si>
    <t>C24TTC;1435</t>
  </si>
  <si>
    <t>Xuất mẫu k thu tiền khách hàng KHVLUD</t>
  </si>
  <si>
    <t>1300000106</t>
  </si>
  <si>
    <t>C24TTC;1436</t>
  </si>
  <si>
    <t>Xuất mẫu k thu tiền R&amp;D</t>
  </si>
  <si>
    <t>1400001321</t>
  </si>
  <si>
    <t>C24TTC;1429</t>
  </si>
  <si>
    <t>1400001322</t>
  </si>
  <si>
    <t>C24TTC;1438</t>
  </si>
  <si>
    <t>1400001323</t>
  </si>
  <si>
    <t>C24TTC;1439</t>
  </si>
  <si>
    <t>1400001324</t>
  </si>
  <si>
    <t>C24TTC;1440</t>
  </si>
  <si>
    <t>1400001325</t>
  </si>
  <si>
    <t>C24TTC;1441</t>
  </si>
  <si>
    <t>1400001326</t>
  </si>
  <si>
    <t>C24TTC;1442</t>
  </si>
  <si>
    <t>1400001327</t>
  </si>
  <si>
    <t>C24TTC;1443</t>
  </si>
  <si>
    <t>1400001328</t>
  </si>
  <si>
    <t>C24TTC;1463</t>
  </si>
  <si>
    <t>1400001329</t>
  </si>
  <si>
    <t>C24TTC;1445</t>
  </si>
  <si>
    <t>1400001330</t>
  </si>
  <si>
    <t>C24TTC;1559</t>
  </si>
  <si>
    <t>1400001331</t>
  </si>
  <si>
    <t>C24TTC;1447</t>
  </si>
  <si>
    <t>1400001347</t>
  </si>
  <si>
    <t>Điều chỉnh tăng giá</t>
  </si>
  <si>
    <t>TON</t>
  </si>
  <si>
    <t>1300000107</t>
  </si>
  <si>
    <t>C24TTC;1462</t>
  </si>
  <si>
    <t>Tiền bán phế ( phế bao dơ, bao Jumbo rách)</t>
  </si>
  <si>
    <t>1400001332</t>
  </si>
  <si>
    <t>C24TTC;1448</t>
  </si>
  <si>
    <t>1400001333</t>
  </si>
  <si>
    <t>C24TTC;1449</t>
  </si>
  <si>
    <t>1400001334</t>
  </si>
  <si>
    <t>C24TTC;1450</t>
  </si>
  <si>
    <t>1400001335</t>
  </si>
  <si>
    <t>C24TTC;1451</t>
  </si>
  <si>
    <t>1400001336</t>
  </si>
  <si>
    <t>C24TTC;1452</t>
  </si>
  <si>
    <t>1400001337</t>
  </si>
  <si>
    <t>C24TTC;1453</t>
  </si>
  <si>
    <t>1400001338</t>
  </si>
  <si>
    <t>C24TTC;1454</t>
  </si>
  <si>
    <t>1400001339</t>
  </si>
  <si>
    <t>C24TTC;1455</t>
  </si>
  <si>
    <t>1400001340</t>
  </si>
  <si>
    <t>C24TTC;1456</t>
  </si>
  <si>
    <t>1400001341</t>
  </si>
  <si>
    <t>C24TTC;1457</t>
  </si>
  <si>
    <t>1400001342</t>
  </si>
  <si>
    <t>C24TTC;1458</t>
  </si>
  <si>
    <t>1400001343</t>
  </si>
  <si>
    <t>C24TTC;1459</t>
  </si>
  <si>
    <t>1400001344</t>
  </si>
  <si>
    <t>C24TTC;1460</t>
  </si>
  <si>
    <t>1400001345</t>
  </si>
  <si>
    <t>C24TTC;1461</t>
  </si>
  <si>
    <t>1400001346</t>
  </si>
  <si>
    <t>C24TTC;1414</t>
  </si>
  <si>
    <t>1400001348</t>
  </si>
  <si>
    <t>C24TTC;1464</t>
  </si>
  <si>
    <t>1400001349</t>
  </si>
  <si>
    <t>C24TTC;1465</t>
  </si>
  <si>
    <t>1400001350</t>
  </si>
  <si>
    <t>C24TTC;1466</t>
  </si>
  <si>
    <t>1400001351</t>
  </si>
  <si>
    <t>C24TTC;1467</t>
  </si>
  <si>
    <t>1400001352</t>
  </si>
  <si>
    <t>C24TTC;1468</t>
  </si>
  <si>
    <t>1400001353</t>
  </si>
  <si>
    <t>C24TTC;1469</t>
  </si>
  <si>
    <t>1400001354</t>
  </si>
  <si>
    <t>C24TTC;1470</t>
  </si>
  <si>
    <t>1400001355</t>
  </si>
  <si>
    <t>C24TTC;1471</t>
  </si>
  <si>
    <t>1400001356</t>
  </si>
  <si>
    <t>C24TTC;1472</t>
  </si>
  <si>
    <t>1400001357</t>
  </si>
  <si>
    <t>C24TTC;1473</t>
  </si>
  <si>
    <t>1400001358</t>
  </si>
  <si>
    <t>C24TTC;1474</t>
  </si>
  <si>
    <t>1400001359</t>
  </si>
  <si>
    <t>C24TTC;1475</t>
  </si>
  <si>
    <t>1400001360</t>
  </si>
  <si>
    <t>C24TTC;1476</t>
  </si>
  <si>
    <t>1400001361</t>
  </si>
  <si>
    <t>C24TTC;1477</t>
  </si>
  <si>
    <t>1400001362</t>
  </si>
  <si>
    <t>C24TTC;1478</t>
  </si>
  <si>
    <t>1400001363</t>
  </si>
  <si>
    <t>C24TTC;1479</t>
  </si>
  <si>
    <t>1400001364</t>
  </si>
  <si>
    <t>C24TTC;1480</t>
  </si>
  <si>
    <t>1400001365</t>
  </si>
  <si>
    <t>C24TTC;1481</t>
  </si>
  <si>
    <t>1400001366</t>
  </si>
  <si>
    <t>C24TTC;1482</t>
  </si>
  <si>
    <t>1400001368</t>
  </si>
  <si>
    <t>C24TTC;1483</t>
  </si>
  <si>
    <t>1400001369</t>
  </si>
  <si>
    <t>C24TTC;1484</t>
  </si>
  <si>
    <t>1400001370</t>
  </si>
  <si>
    <t>C24TTC;1485</t>
  </si>
  <si>
    <t>1400001371</t>
  </si>
  <si>
    <t>C24TTC;1486</t>
  </si>
  <si>
    <t>1300000108</t>
  </si>
  <si>
    <t>C24TTC;1494</t>
  </si>
  <si>
    <t>Tiền bán phế ( phế dây đai)</t>
  </si>
  <si>
    <t>1400001372</t>
  </si>
  <si>
    <t>C24TTC;1487</t>
  </si>
  <si>
    <t>1400001373</t>
  </si>
  <si>
    <t>C24TTC;1488</t>
  </si>
  <si>
    <t>1400001374</t>
  </si>
  <si>
    <t>C24TTC;1489</t>
  </si>
  <si>
    <t>1400001375</t>
  </si>
  <si>
    <t>C24TTC;1490</t>
  </si>
  <si>
    <t>1400001376</t>
  </si>
  <si>
    <t>C24TTC;1491</t>
  </si>
  <si>
    <t>1400001377</t>
  </si>
  <si>
    <t>C24TTC;1492</t>
  </si>
  <si>
    <t>1400001378</t>
  </si>
  <si>
    <t>C24TTC;1493</t>
  </si>
  <si>
    <t>1400001379</t>
  </si>
  <si>
    <t>C24TTC;1415</t>
  </si>
  <si>
    <t>1400001380</t>
  </si>
  <si>
    <t>C24TTC;1430-1431</t>
  </si>
  <si>
    <t>1300000109</t>
  </si>
  <si>
    <t>C24TTC;1495</t>
  </si>
  <si>
    <t>Phí dịch vụ thu gom, tái chế bao bì nhựa PET cứng</t>
  </si>
  <si>
    <t>1300000110</t>
  </si>
  <si>
    <t>C24TTC;1496</t>
  </si>
  <si>
    <t>Xuất mẫu k thu tiền Cty Eco (rPET)</t>
  </si>
  <si>
    <t>1300000111</t>
  </si>
  <si>
    <t>C24TTC;1497</t>
  </si>
  <si>
    <t>Xuất mẫu không thu tiền VẢY- Gunica</t>
  </si>
  <si>
    <t>1300000112</t>
  </si>
  <si>
    <t>C24TTC;1498</t>
  </si>
  <si>
    <t>Xuất mẫu không thu tiền HDPE - Duy Tân HHL</t>
  </si>
  <si>
    <t>1300000113</t>
  </si>
  <si>
    <t>C24TTC;1499</t>
  </si>
  <si>
    <t>Xuất mẫu không thu tiền HDPE - Dynaplas BN</t>
  </si>
  <si>
    <t>1300000114</t>
  </si>
  <si>
    <t>C24TTC;1500</t>
  </si>
  <si>
    <t>Xuất mẫu không thu tiền PET - Nam Thiên Long</t>
  </si>
  <si>
    <t>1300000115</t>
  </si>
  <si>
    <t>C24TTC;1501</t>
  </si>
  <si>
    <t>Xuất mẫu không thu tiền PET - QLCL</t>
  </si>
  <si>
    <t>1300000116</t>
  </si>
  <si>
    <t>C24TTC;1502</t>
  </si>
  <si>
    <t>Xuất mẫu không thu tiền - Kaneil (Xơ sợi)</t>
  </si>
  <si>
    <t>1300000117</t>
  </si>
  <si>
    <t>C24TTC;1503</t>
  </si>
  <si>
    <t>Xuất mẫu không thu tiền PET - HonChuan</t>
  </si>
  <si>
    <t>1300000118</t>
  </si>
  <si>
    <t>C24TTC;1504</t>
  </si>
  <si>
    <t>Xuất mẫu không thu tiền PET-VP Võ Văn Kiệt</t>
  </si>
  <si>
    <t>1300000119</t>
  </si>
  <si>
    <t>C24TTC;1505</t>
  </si>
  <si>
    <t>Xuất mẫu không thu tiền HDPE - Avient</t>
  </si>
  <si>
    <t>1400001381</t>
  </si>
  <si>
    <t>C24TTC;1437</t>
  </si>
  <si>
    <t>1400001383</t>
  </si>
  <si>
    <t>C24TTC;1506</t>
  </si>
  <si>
    <t>1400001384</t>
  </si>
  <si>
    <t>C24TTC;1507</t>
  </si>
  <si>
    <t>1400001385</t>
  </si>
  <si>
    <t>C24TTC;1508</t>
  </si>
  <si>
    <t>1400001386</t>
  </si>
  <si>
    <t>C24TTC;1509</t>
  </si>
  <si>
    <t>1400001396</t>
  </si>
  <si>
    <t>C24TTC;1528</t>
  </si>
  <si>
    <t>1300000120</t>
  </si>
  <si>
    <t>C24TTC;1512</t>
  </si>
  <si>
    <t>Xuất mẫu không thu tiền PET - NOYFIL SWISS</t>
  </si>
  <si>
    <t>1300000121</t>
  </si>
  <si>
    <t>C24TTC;1513</t>
  </si>
  <si>
    <t>Xuất mẫu không thu tiền HDPE - DTLA</t>
  </si>
  <si>
    <t>1300000122</t>
  </si>
  <si>
    <t>C24TTC;1514</t>
  </si>
  <si>
    <t>Xuất mẫu không thu tiền HDPE - Unilever</t>
  </si>
  <si>
    <t>1300000123</t>
  </si>
  <si>
    <t>C24TTC;1515</t>
  </si>
  <si>
    <t>Xuất mẫu không thu tiền PET - Mitsubishi</t>
  </si>
  <si>
    <t>1300000124</t>
  </si>
  <si>
    <t>C24TTC;1516</t>
  </si>
  <si>
    <t>Xuất mẫu không thu tiền PET - R&amp;D</t>
  </si>
  <si>
    <t>1300000125</t>
  </si>
  <si>
    <t>C24TTC;1517</t>
  </si>
  <si>
    <t>Xuất mẫu không thu tiền - Kalinel (Xơ sợi)</t>
  </si>
  <si>
    <t>1300000126</t>
  </si>
  <si>
    <t>C24TTC;1518</t>
  </si>
  <si>
    <t>Xuất mẫu không thu tiền PP- CLF BD</t>
  </si>
  <si>
    <t>1300000127</t>
  </si>
  <si>
    <t>C24TTC;1519</t>
  </si>
  <si>
    <t>1400001388</t>
  </si>
  <si>
    <t>C24TTC;1520</t>
  </si>
  <si>
    <t>1400001389</t>
  </si>
  <si>
    <t>C24TTC;1521</t>
  </si>
  <si>
    <t>1400001390</t>
  </si>
  <si>
    <t>C24TTC;1522</t>
  </si>
  <si>
    <t>1400001391</t>
  </si>
  <si>
    <t>C24TTC;1523</t>
  </si>
  <si>
    <t>1400001392</t>
  </si>
  <si>
    <t>C24TTC;1524</t>
  </si>
  <si>
    <t>1400001393</t>
  </si>
  <si>
    <t>C24TTC;1525</t>
  </si>
  <si>
    <t>1400001394</t>
  </si>
  <si>
    <t>C24TTC;1526</t>
  </si>
  <si>
    <t>1400001395</t>
  </si>
  <si>
    <t>C24TTC;1527</t>
  </si>
  <si>
    <t>1400001397</t>
  </si>
  <si>
    <t>C24TTC;1529</t>
  </si>
  <si>
    <t>1300000128</t>
  </si>
  <si>
    <t>C24TTC;1531</t>
  </si>
  <si>
    <t>Xuất mẫu rPP25W01 cho Cty Long Thành k thu tiền</t>
  </si>
  <si>
    <t>1300000129</t>
  </si>
  <si>
    <t>C24TTC;1532</t>
  </si>
  <si>
    <t>Phí dịch vụ thu gom 2024 - Ajinomoto</t>
  </si>
  <si>
    <t>1400001398</t>
  </si>
  <si>
    <t>C24TTC;1533</t>
  </si>
  <si>
    <t>1400001399</t>
  </si>
  <si>
    <t>C24TTC;1534</t>
  </si>
  <si>
    <t>1400001400</t>
  </si>
  <si>
    <t>C24TTC;1535</t>
  </si>
  <si>
    <t>1400001401</t>
  </si>
  <si>
    <t>C24TTC;1536</t>
  </si>
  <si>
    <t>1400001402</t>
  </si>
  <si>
    <t>C24TTC;1537</t>
  </si>
  <si>
    <t>1400001403</t>
  </si>
  <si>
    <t>C24TTC;1538</t>
  </si>
  <si>
    <t>1400001404</t>
  </si>
  <si>
    <t>C24TTC;1541</t>
  </si>
  <si>
    <t>1400001405</t>
  </si>
  <si>
    <t>C24TTC;1539</t>
  </si>
  <si>
    <t>1400001406</t>
  </si>
  <si>
    <t>C24TTC;1540</t>
  </si>
  <si>
    <t>1300000130</t>
  </si>
  <si>
    <t>C24TTC;1542</t>
  </si>
  <si>
    <t>Tiền bán phế (Giấy Carton,bao dơ,bao Jumbo rách)</t>
  </si>
  <si>
    <t>1300000131</t>
  </si>
  <si>
    <t>C24TTC;1543</t>
  </si>
  <si>
    <t>Tiền bán phế (Phế bao dơ, bao Jumbo rách)</t>
  </si>
  <si>
    <t>1400001407</t>
  </si>
  <si>
    <t>C24TTC;1544</t>
  </si>
  <si>
    <t>1400001408</t>
  </si>
  <si>
    <t>C24TTC;1545</t>
  </si>
  <si>
    <t>1300000132</t>
  </si>
  <si>
    <t>C24TTC;1549</t>
  </si>
  <si>
    <t>Tiền bán phế ( thùng gỗ pallet gỗ hư)</t>
  </si>
  <si>
    <t>1400001409</t>
  </si>
  <si>
    <t>C24TTC;1548</t>
  </si>
  <si>
    <t>1300000133</t>
  </si>
  <si>
    <t>C24TTC;1551</t>
  </si>
  <si>
    <t>Xuất mẫu không thu tiền PET - POLYMER</t>
  </si>
  <si>
    <t>1300000134</t>
  </si>
  <si>
    <t>C24TTC;1552</t>
  </si>
  <si>
    <t>Xuất mẫu không thu tiền PET - Fega</t>
  </si>
  <si>
    <t>1300000135</t>
  </si>
  <si>
    <t>C24TTC;1553</t>
  </si>
  <si>
    <t>1300000136</t>
  </si>
  <si>
    <t>C24TTC;1554</t>
  </si>
  <si>
    <t>1300000137</t>
  </si>
  <si>
    <t>C24TTC;1555</t>
  </si>
  <si>
    <t>Xuất mẫu không thu tiền VẢY- P.Kinh doanh</t>
  </si>
  <si>
    <t>1300000138</t>
  </si>
  <si>
    <t>C24TTC;1556</t>
  </si>
  <si>
    <t>Xuất mẫu không thu tiền vảy- Việt Thành</t>
  </si>
  <si>
    <t>1300000139</t>
  </si>
  <si>
    <t>C24TTC;1557</t>
  </si>
  <si>
    <t>Xuất mẫu không thu tiền - Polycarbona (Xơ sợi)</t>
  </si>
  <si>
    <t>1300000140</t>
  </si>
  <si>
    <t>C24TTC;1558</t>
  </si>
  <si>
    <t>1300000141</t>
  </si>
  <si>
    <t>C24TTC;1550</t>
  </si>
  <si>
    <t>Xuất mẫu rPET k thu tiền Cty Tea Baek</t>
  </si>
  <si>
    <t>1300000142</t>
  </si>
  <si>
    <t>C24TTC;1561</t>
  </si>
  <si>
    <t>Xuất mẫu không thu tiền PP- MIDA</t>
  </si>
  <si>
    <t>1300000143</t>
  </si>
  <si>
    <t>C24TTC;1562</t>
  </si>
  <si>
    <t>Xuất mẫu không thu tiền PET - VVK</t>
  </si>
  <si>
    <t>1300000144</t>
  </si>
  <si>
    <t>C24TTC;1563</t>
  </si>
  <si>
    <t>Xuất mẫu không thu tiền HDPE,PP - Anh Thạch</t>
  </si>
  <si>
    <t>1300000145</t>
  </si>
  <si>
    <t>C24TTC;1564</t>
  </si>
  <si>
    <t>1300000146</t>
  </si>
  <si>
    <t>C24TTC;1565</t>
  </si>
  <si>
    <t>Xuất mẫu không thu tiền PP- Hồng Kim LA</t>
  </si>
  <si>
    <t>1300000147</t>
  </si>
  <si>
    <t>C24TTC;1566</t>
  </si>
  <si>
    <t>1300000148</t>
  </si>
  <si>
    <t>C24TTC;1567</t>
  </si>
  <si>
    <t>Xuất mẫu không thu tiền PET - KOLON</t>
  </si>
  <si>
    <t>1300000149</t>
  </si>
  <si>
    <t>C24TTC;1568</t>
  </si>
  <si>
    <t>Xuất mẫu không thu tiền HDPE, Xơ sợi - VVK</t>
  </si>
  <si>
    <t>1300000150</t>
  </si>
  <si>
    <t>C24TTC;1569</t>
  </si>
  <si>
    <t>Xuất mẫu không thu tiền PET - P.QLCL</t>
  </si>
  <si>
    <t>1300000151</t>
  </si>
  <si>
    <t>C24TTC;1570</t>
  </si>
  <si>
    <t>Xuất mẫu không thu tiền VẢY- R&amp;D</t>
  </si>
  <si>
    <t>1400001410</t>
  </si>
  <si>
    <t>C24TTC;1571</t>
  </si>
  <si>
    <t>1400001411</t>
  </si>
  <si>
    <t>C24TTC;1572</t>
  </si>
  <si>
    <t>1400001412</t>
  </si>
  <si>
    <t>C24TTC;1573</t>
  </si>
  <si>
    <t>1400001413</t>
  </si>
  <si>
    <t>C24TTC;1574</t>
  </si>
  <si>
    <t>1400001414</t>
  </si>
  <si>
    <t>C24TTC;1575</t>
  </si>
  <si>
    <t>1400001415</t>
  </si>
  <si>
    <t>C24TTC;1576</t>
  </si>
  <si>
    <t>1400001416</t>
  </si>
  <si>
    <t>C24TTC;1577</t>
  </si>
  <si>
    <t>1400001417</t>
  </si>
  <si>
    <t>C24TTC;1578</t>
  </si>
  <si>
    <t>1400001418</t>
  </si>
  <si>
    <t>C24TTC;1579</t>
  </si>
  <si>
    <t>1400001419</t>
  </si>
  <si>
    <t>C24TTC;1580</t>
  </si>
  <si>
    <t>1400001420</t>
  </si>
  <si>
    <t>C24TTC;1581</t>
  </si>
  <si>
    <t>1400001421</t>
  </si>
  <si>
    <t>C24TTC;1582</t>
  </si>
  <si>
    <t>1400001422</t>
  </si>
  <si>
    <t>C24TTC;1583</t>
  </si>
  <si>
    <t>1400001423</t>
  </si>
  <si>
    <t>C24TTC;1584</t>
  </si>
  <si>
    <t>1400001424</t>
  </si>
  <si>
    <t>C24TTC;1585</t>
  </si>
  <si>
    <t>1300000152</t>
  </si>
  <si>
    <t>C24TTC;1586</t>
  </si>
  <si>
    <t>Xuất mẫu không thu tiền HDPE - Marketing</t>
  </si>
  <si>
    <t>1300000153</t>
  </si>
  <si>
    <t>C24TTC;1587</t>
  </si>
  <si>
    <t>Xuất mẫu không thu tiền HDPE - PIOVAN</t>
  </si>
  <si>
    <t>1300000154</t>
  </si>
  <si>
    <t>C24TTC;1588</t>
  </si>
  <si>
    <t>1300000155</t>
  </si>
  <si>
    <t>C24TTC;1589</t>
  </si>
  <si>
    <t>Xuất mẫu không thu tiền Xơ sợi - VVK</t>
  </si>
  <si>
    <t>1300000156</t>
  </si>
  <si>
    <t>C24TTC;1590</t>
  </si>
  <si>
    <t>1300000157</t>
  </si>
  <si>
    <t>C24TTC;1591</t>
  </si>
  <si>
    <t>Xuất mẫu không thu tiền PET -  R&amp;D</t>
  </si>
  <si>
    <t>1300000158</t>
  </si>
  <si>
    <t>C24TTC;1592</t>
  </si>
  <si>
    <t>Xuất mẫu không thu tiền PP-Huiye</t>
  </si>
  <si>
    <t>1300000159</t>
  </si>
  <si>
    <t>C24TTC;1593</t>
  </si>
  <si>
    <t>Xuất mẫu không thu tiền PET -  DTLA</t>
  </si>
  <si>
    <t>1300000160</t>
  </si>
  <si>
    <t>C24TTC;1594</t>
  </si>
  <si>
    <t>Xuất mẫu không thu tiền R&amp;D (Xơ sợi)</t>
  </si>
  <si>
    <t>1300000161</t>
  </si>
  <si>
    <t>C24TTC;1595</t>
  </si>
  <si>
    <t>Xuất mẫu không thu tiền HDPE - MATA</t>
  </si>
  <si>
    <t>1300000162</t>
  </si>
  <si>
    <t>C24TTC;1596</t>
  </si>
  <si>
    <t>Xuất mẫu không thu tiền PET - Huyndai</t>
  </si>
  <si>
    <t>1300000163</t>
  </si>
  <si>
    <t>C24TTC;1597</t>
  </si>
  <si>
    <t>Xuất mẫu không thu tiền HDPE - LS Pask</t>
  </si>
  <si>
    <t>1300000164</t>
  </si>
  <si>
    <t>C24TTC;1598</t>
  </si>
  <si>
    <t>Xuất mẫu không thu tiền PET,HDPE - KOLON</t>
  </si>
  <si>
    <t>1300000165</t>
  </si>
  <si>
    <t>C24TTC;1599</t>
  </si>
  <si>
    <t>Xuất mẫu không thu tiền HDPE - R&amp;D</t>
  </si>
  <si>
    <t>1400001425</t>
  </si>
  <si>
    <t>C24TTC;1600</t>
  </si>
  <si>
    <t>1400001426</t>
  </si>
  <si>
    <t>C24TTC;1601</t>
  </si>
  <si>
    <t>1400001427</t>
  </si>
  <si>
    <t>C24TTC;1602</t>
  </si>
  <si>
    <t>1400001428</t>
  </si>
  <si>
    <t>C24TTC;1603</t>
  </si>
  <si>
    <t>1400001429</t>
  </si>
  <si>
    <t>C24TTC;1604</t>
  </si>
  <si>
    <t>1400001430</t>
  </si>
  <si>
    <t>C24TTC;1605</t>
  </si>
  <si>
    <t>1400001431</t>
  </si>
  <si>
    <t>C24TTC;1606</t>
  </si>
  <si>
    <t>1400001432</t>
  </si>
  <si>
    <t>C24TTC;1607</t>
  </si>
  <si>
    <t>1400001433</t>
  </si>
  <si>
    <t>C24TTC;1608</t>
  </si>
  <si>
    <t>1400001434</t>
  </si>
  <si>
    <t>C24TTC;1609</t>
  </si>
  <si>
    <t>1400001435</t>
  </si>
  <si>
    <t>C24TTC;1610</t>
  </si>
  <si>
    <t>1300000166</t>
  </si>
  <si>
    <t>C24TTC;1611</t>
  </si>
  <si>
    <t>Xuất mẫu không thu tiền PET,PP,VẢY - DTLA</t>
  </si>
  <si>
    <t>1300000167</t>
  </si>
  <si>
    <t>C24TTC;1612</t>
  </si>
  <si>
    <t>1300000168</t>
  </si>
  <si>
    <t>C24TTC;1613</t>
  </si>
  <si>
    <t>Xuất mẫu không thu tiền HDPE,PP - Showakosan</t>
  </si>
  <si>
    <t>1300000169</t>
  </si>
  <si>
    <t>C24TTC;1614</t>
  </si>
  <si>
    <t>Xuất mẫu không thu tiền PET-VVK</t>
  </si>
  <si>
    <t>1300000170</t>
  </si>
  <si>
    <t>C24TTC;1615</t>
  </si>
  <si>
    <t>Xuất mẫu không thu tiền Vảy - Sri Thái</t>
  </si>
  <si>
    <t>1300000171</t>
  </si>
  <si>
    <t>C24TTC;1616</t>
  </si>
  <si>
    <t>Xuất mẫu không thu tiền HDPE - HNL</t>
  </si>
  <si>
    <t>1300000172</t>
  </si>
  <si>
    <t>C24TTC;1617</t>
  </si>
  <si>
    <t>Xuất mẫu không thu tiền PET -  Elastomer</t>
  </si>
  <si>
    <t>1400001436</t>
  </si>
  <si>
    <t>C24TTC;1618</t>
  </si>
  <si>
    <t>1400001437</t>
  </si>
  <si>
    <t>C24TTC;1619</t>
  </si>
  <si>
    <t>1400001438</t>
  </si>
  <si>
    <t>C24TTC;1620</t>
  </si>
  <si>
    <t>1400001439</t>
  </si>
  <si>
    <t>C24TTC;1621</t>
  </si>
  <si>
    <t>1400001440</t>
  </si>
  <si>
    <t>C24TTC;1622</t>
  </si>
  <si>
    <t>1400001441</t>
  </si>
  <si>
    <t>C24TTC;1623</t>
  </si>
  <si>
    <t>1400001442</t>
  </si>
  <si>
    <t>C24TTC;1624</t>
  </si>
  <si>
    <t>1400001443</t>
  </si>
  <si>
    <t>C24TTC;1625</t>
  </si>
  <si>
    <t>1400001444</t>
  </si>
  <si>
    <t>C24TTC;1626</t>
  </si>
  <si>
    <t>1400001445</t>
  </si>
  <si>
    <t>C24TTC;1627</t>
  </si>
  <si>
    <t>1400001446</t>
  </si>
  <si>
    <t>C24TTC;1628</t>
  </si>
  <si>
    <t>1400001447</t>
  </si>
  <si>
    <t>C24TTC;1629</t>
  </si>
  <si>
    <t>1400001448</t>
  </si>
  <si>
    <t>C24TTC;1630</t>
  </si>
  <si>
    <t>1400001449</t>
  </si>
  <si>
    <t>C24TTC;1631</t>
  </si>
  <si>
    <t>1300000173</t>
  </si>
  <si>
    <t>C24TTC;1632</t>
  </si>
  <si>
    <t>Xuất mẫu HD ép cty Coca k thu tiền</t>
  </si>
  <si>
    <t>1300000174</t>
  </si>
  <si>
    <t>C24TTC;1633</t>
  </si>
  <si>
    <t>Xuất mẫu Vảy HD cty Chấp Thuận Thành k thu tiền</t>
  </si>
  <si>
    <t>1400001450</t>
  </si>
  <si>
    <t>C24TTC;1530</t>
  </si>
  <si>
    <t>Suntory Việt Nam- Điều chỉnh giảm HD1352 L1</t>
  </si>
  <si>
    <t>1400001451</t>
  </si>
  <si>
    <t>C24TTC;1634</t>
  </si>
  <si>
    <t>1400001452</t>
  </si>
  <si>
    <t>C24TTC;1635</t>
  </si>
  <si>
    <t>1400001453</t>
  </si>
  <si>
    <t>C24TTC;1636</t>
  </si>
  <si>
    <t>1400001454</t>
  </si>
  <si>
    <t>C24TTC;1637</t>
  </si>
  <si>
    <t>1400001455</t>
  </si>
  <si>
    <t>C24TTC;1638</t>
  </si>
  <si>
    <t>1400001456</t>
  </si>
  <si>
    <t>C24TTC;1639</t>
  </si>
  <si>
    <t>1400001457</t>
  </si>
  <si>
    <t>C24TTC;1640</t>
  </si>
  <si>
    <t>1400001458</t>
  </si>
  <si>
    <t>C24TTC;1641</t>
  </si>
  <si>
    <t>1400001459</t>
  </si>
  <si>
    <t>C24TTC;1642</t>
  </si>
  <si>
    <t>1400001460</t>
  </si>
  <si>
    <t>C24TTC;1643</t>
  </si>
  <si>
    <t>1400001461</t>
  </si>
  <si>
    <t>C24TTC;1644</t>
  </si>
  <si>
    <t>1400001462</t>
  </si>
  <si>
    <t>C24TTC;1645</t>
  </si>
  <si>
    <t>110000341</t>
  </si>
  <si>
    <t>Hạt nhựa rHDB04B01</t>
  </si>
  <si>
    <t>1400001463</t>
  </si>
  <si>
    <t>C24TTC;1646</t>
  </si>
  <si>
    <t>1300000175</t>
  </si>
  <si>
    <t>C24TTC;1670</t>
  </si>
  <si>
    <t>50% đợt 1 CP thu gom và tái chế 2024- Unilever</t>
  </si>
  <si>
    <t>1400001464</t>
  </si>
  <si>
    <t>C24TTC;1647</t>
  </si>
  <si>
    <t>1400001465</t>
  </si>
  <si>
    <t>C24TTC;1648</t>
  </si>
  <si>
    <t>1400001466</t>
  </si>
  <si>
    <t>C24TTC;1649</t>
  </si>
  <si>
    <t>1400001467</t>
  </si>
  <si>
    <t>C24TTC;1650</t>
  </si>
  <si>
    <t>1400001468</t>
  </si>
  <si>
    <t>C24TTC;1651</t>
  </si>
  <si>
    <t>1400001469</t>
  </si>
  <si>
    <t>C24TTC;1652</t>
  </si>
  <si>
    <t>1400001470</t>
  </si>
  <si>
    <t>C24TTC;1653</t>
  </si>
  <si>
    <t>1400001471</t>
  </si>
  <si>
    <t>C24TTC;1654</t>
  </si>
  <si>
    <t>1400001472</t>
  </si>
  <si>
    <t>C24TTC;1655</t>
  </si>
  <si>
    <t>1400001473</t>
  </si>
  <si>
    <t>C24TTC;1656</t>
  </si>
  <si>
    <t>1400001474</t>
  </si>
  <si>
    <t>C24TTC;1657</t>
  </si>
  <si>
    <t>1400001475</t>
  </si>
  <si>
    <t>C24TTC;1658</t>
  </si>
  <si>
    <t>1400001476</t>
  </si>
  <si>
    <t>C24TTC;1659</t>
  </si>
  <si>
    <t>1400001477</t>
  </si>
  <si>
    <t>C24TTC;1660</t>
  </si>
  <si>
    <t>1400001478</t>
  </si>
  <si>
    <t>C24TTC;1661</t>
  </si>
  <si>
    <t>1400001479</t>
  </si>
  <si>
    <t>C24TTC;1662</t>
  </si>
  <si>
    <t>1400001480</t>
  </si>
  <si>
    <t>C24TTC;1663</t>
  </si>
  <si>
    <t>1400001481</t>
  </si>
  <si>
    <t>C24TTC;1664</t>
  </si>
  <si>
    <t>1400001482</t>
  </si>
  <si>
    <t>C24TTC;1665</t>
  </si>
  <si>
    <t>1400001483</t>
  </si>
  <si>
    <t>C24TTC;1666</t>
  </si>
  <si>
    <t>1400001484</t>
  </si>
  <si>
    <t>C24TTC;1667</t>
  </si>
  <si>
    <t>1400001485</t>
  </si>
  <si>
    <t>C24TTC;1668</t>
  </si>
  <si>
    <t>1400001486</t>
  </si>
  <si>
    <t>C24TTC;1669</t>
  </si>
  <si>
    <t>1400001487</t>
  </si>
  <si>
    <t>C24TTC;1671</t>
  </si>
  <si>
    <t>1400001488</t>
  </si>
  <si>
    <t>C24TTC;1672</t>
  </si>
  <si>
    <t>1400001489</t>
  </si>
  <si>
    <t>C24TTC;1673</t>
  </si>
  <si>
    <t>1400001490</t>
  </si>
  <si>
    <t>C24TTC;1674</t>
  </si>
  <si>
    <t>1400001491</t>
  </si>
  <si>
    <t>C24TTC;1675</t>
  </si>
  <si>
    <t>1400001492</t>
  </si>
  <si>
    <t>C24TTC;1676</t>
  </si>
  <si>
    <t>1400001493</t>
  </si>
  <si>
    <t>C24TTC;1695</t>
  </si>
  <si>
    <t>1400001494</t>
  </si>
  <si>
    <t>C24TTC;1677</t>
  </si>
  <si>
    <t>1400001495</t>
  </si>
  <si>
    <t>C24TTC;1678</t>
  </si>
  <si>
    <t>1400001496</t>
  </si>
  <si>
    <t>C24TTC;1679</t>
  </si>
  <si>
    <t>1400001497</t>
  </si>
  <si>
    <t>C24TTC;1680</t>
  </si>
  <si>
    <t>1400001498</t>
  </si>
  <si>
    <t>C24TTC;1681</t>
  </si>
  <si>
    <t>1400001499</t>
  </si>
  <si>
    <t>C24TTC;1682</t>
  </si>
  <si>
    <t>1400001500</t>
  </si>
  <si>
    <t>C24TTC;1683</t>
  </si>
  <si>
    <t>1400001501</t>
  </si>
  <si>
    <t>C24TTC;1684</t>
  </si>
  <si>
    <t>1400001502</t>
  </si>
  <si>
    <t>C24TTC;1685</t>
  </si>
  <si>
    <t>1400001503</t>
  </si>
  <si>
    <t>C24TTC;1686</t>
  </si>
  <si>
    <t>1400001504</t>
  </si>
  <si>
    <t>C24TTC;1687</t>
  </si>
  <si>
    <t>1400001505</t>
  </si>
  <si>
    <t>C24TTC;1688</t>
  </si>
  <si>
    <t>1400001506</t>
  </si>
  <si>
    <t>C24TTC;1689</t>
  </si>
  <si>
    <t>1400001507</t>
  </si>
  <si>
    <t>C24TTC;1690</t>
  </si>
  <si>
    <t>1400001508</t>
  </si>
  <si>
    <t>C24TTC;1691</t>
  </si>
  <si>
    <t>1300000176</t>
  </si>
  <si>
    <t>C24TTC;1698</t>
  </si>
  <si>
    <t>Xuất mẫu rPP thử nghiệm cty Resinex k thu tiền</t>
  </si>
  <si>
    <t>1300000177</t>
  </si>
  <si>
    <t>C24TTC;1699</t>
  </si>
  <si>
    <t>Xuất mẫu rPET WSS01 cty Nestle k thu tiền</t>
  </si>
  <si>
    <t>1400001512</t>
  </si>
  <si>
    <t>C24TTC;1693</t>
  </si>
  <si>
    <t>1400001513</t>
  </si>
  <si>
    <t>C24TTC;1694</t>
  </si>
  <si>
    <t>1400001514</t>
  </si>
  <si>
    <t>CẤN TRỪ CÔNG NỢ</t>
  </si>
  <si>
    <t>1400001515</t>
  </si>
  <si>
    <t>C24TTC;1697</t>
  </si>
  <si>
    <t>1400001516</t>
  </si>
  <si>
    <t>C24TTC;1696</t>
  </si>
  <si>
    <t>1400001517</t>
  </si>
  <si>
    <t>C24TTC;1700</t>
  </si>
  <si>
    <t>1400001518</t>
  </si>
  <si>
    <t>C24TTC;1701</t>
  </si>
  <si>
    <t>1400001519</t>
  </si>
  <si>
    <t>C24TTC;1702</t>
  </si>
  <si>
    <t>1400001520</t>
  </si>
  <si>
    <t>C24TTC;1703</t>
  </si>
  <si>
    <t>1400001521</t>
  </si>
  <si>
    <t>C24TTC;1704</t>
  </si>
  <si>
    <t>1400001522</t>
  </si>
  <si>
    <t>C24TTC;1705</t>
  </si>
  <si>
    <t>1400001523</t>
  </si>
  <si>
    <t>C24TTC;1706</t>
  </si>
  <si>
    <t>1400001524</t>
  </si>
  <si>
    <t>C24TTC;1707</t>
  </si>
  <si>
    <t>1400001525</t>
  </si>
  <si>
    <t>C24TTC;1708</t>
  </si>
  <si>
    <t>1400001526</t>
  </si>
  <si>
    <t>C24TTC;1709</t>
  </si>
  <si>
    <t>1400001527</t>
  </si>
  <si>
    <t>C24TTC;1710</t>
  </si>
  <si>
    <t>1400001528</t>
  </si>
  <si>
    <t>C24TTC;1711</t>
  </si>
  <si>
    <t>1400001529</t>
  </si>
  <si>
    <t>C24TTC;1712</t>
  </si>
  <si>
    <t>1400001530</t>
  </si>
  <si>
    <t>C24TTC;1713</t>
  </si>
  <si>
    <t>1400001531</t>
  </si>
  <si>
    <t>C24TTC;1714</t>
  </si>
  <si>
    <t>1400001532</t>
  </si>
  <si>
    <t>C24TTC;1715</t>
  </si>
  <si>
    <t>1400001533</t>
  </si>
  <si>
    <t>C24TTC;1716</t>
  </si>
  <si>
    <t>1400001534</t>
  </si>
  <si>
    <t>C24TTC;1717</t>
  </si>
  <si>
    <t>1400001535</t>
  </si>
  <si>
    <t>C24TTC;1718</t>
  </si>
  <si>
    <t>1400001536</t>
  </si>
  <si>
    <t>C24TTC;1719</t>
  </si>
  <si>
    <t>1400001537</t>
  </si>
  <si>
    <t>C24TTC;1720</t>
  </si>
  <si>
    <t>1400001538</t>
  </si>
  <si>
    <t>C24TTC;1721</t>
  </si>
  <si>
    <t>1400001539</t>
  </si>
  <si>
    <t>C24TTC;1722</t>
  </si>
  <si>
    <t>1400001540</t>
  </si>
  <si>
    <t>C24TTC;1723</t>
  </si>
  <si>
    <t>1400001541</t>
  </si>
  <si>
    <t>C24TTC;1724</t>
  </si>
  <si>
    <t>1400001542</t>
  </si>
  <si>
    <t>C24TTC;1725</t>
  </si>
  <si>
    <t>1400001543</t>
  </si>
  <si>
    <t>C24TTC;1726</t>
  </si>
  <si>
    <t>110000469</t>
  </si>
  <si>
    <t>Vảy HD Ép Dương Bình Thuận</t>
  </si>
  <si>
    <t>1400001544</t>
  </si>
  <si>
    <t>C24TTC;1727</t>
  </si>
  <si>
    <t>1400001546</t>
  </si>
  <si>
    <t>C24TTC;1728</t>
  </si>
  <si>
    <t>1400001547</t>
  </si>
  <si>
    <t>C24TTC;1729</t>
  </si>
  <si>
    <t>1400001548</t>
  </si>
  <si>
    <t>C24TTC;1730</t>
  </si>
  <si>
    <t>1400001549</t>
  </si>
  <si>
    <t>C24TTC;1731</t>
  </si>
  <si>
    <t>1400001550</t>
  </si>
  <si>
    <t>C24TTC;1732</t>
  </si>
  <si>
    <t>1400001551</t>
  </si>
  <si>
    <t>C24TTC;1733</t>
  </si>
  <si>
    <t>1400001552</t>
  </si>
  <si>
    <t>C24TTC;1734</t>
  </si>
  <si>
    <t>1400001553</t>
  </si>
  <si>
    <t>C24TTC;1735</t>
  </si>
  <si>
    <t>1400001554</t>
  </si>
  <si>
    <t>C24TTC;1736</t>
  </si>
  <si>
    <t>1400001555</t>
  </si>
  <si>
    <t>C24TTC;1737</t>
  </si>
  <si>
    <t>1400001556</t>
  </si>
  <si>
    <t>C24TTC;1738</t>
  </si>
  <si>
    <t>1400001557</t>
  </si>
  <si>
    <t>C24TTC;1739</t>
  </si>
  <si>
    <t>1400001558</t>
  </si>
  <si>
    <t>C24TTC;1740</t>
  </si>
  <si>
    <t>1400001559</t>
  </si>
  <si>
    <t>C24TTC;1741</t>
  </si>
  <si>
    <t>1400001560</t>
  </si>
  <si>
    <t>C24TTC;1742</t>
  </si>
  <si>
    <t>1400001561</t>
  </si>
  <si>
    <t>C24TTC;1744</t>
  </si>
  <si>
    <t>1400001562</t>
  </si>
  <si>
    <t>C24TTC;1759</t>
  </si>
  <si>
    <t>1400001563</t>
  </si>
  <si>
    <t>C24TTC;1760</t>
  </si>
  <si>
    <t>1400001564</t>
  </si>
  <si>
    <t>C24TTC;1745</t>
  </si>
  <si>
    <t>1400001565</t>
  </si>
  <si>
    <t>C24TTC;1746</t>
  </si>
  <si>
    <t>1400001566</t>
  </si>
  <si>
    <t>C24TTC;1747</t>
  </si>
  <si>
    <t>1400001567</t>
  </si>
  <si>
    <t>C24TTC;1748</t>
  </si>
  <si>
    <t>1400001568</t>
  </si>
  <si>
    <t>C24TTC;1749</t>
  </si>
  <si>
    <t>1400001569</t>
  </si>
  <si>
    <t>C24TTC;1750</t>
  </si>
  <si>
    <t>1400001570</t>
  </si>
  <si>
    <t>C24TTC;1751</t>
  </si>
  <si>
    <t>1400001571</t>
  </si>
  <si>
    <t>C24TTC;1752</t>
  </si>
  <si>
    <t>1400001572</t>
  </si>
  <si>
    <t>C24TTC;1753</t>
  </si>
  <si>
    <t>1400001573</t>
  </si>
  <si>
    <t>C24TTC;1754</t>
  </si>
  <si>
    <t>1400001574</t>
  </si>
  <si>
    <t>C24TTC;1755</t>
  </si>
  <si>
    <t>1400001575</t>
  </si>
  <si>
    <t>C24TTC;1761</t>
  </si>
  <si>
    <t>1400001576</t>
  </si>
  <si>
    <t>C24TTC;1756</t>
  </si>
  <si>
    <t>1400001577</t>
  </si>
  <si>
    <t>C24TTC;1757</t>
  </si>
  <si>
    <t>1400001578</t>
  </si>
  <si>
    <t>C24TTC;1758</t>
  </si>
  <si>
    <t>1300000179</t>
  </si>
  <si>
    <t>C24TTC;1772</t>
  </si>
  <si>
    <t>Xuất mẫu rPET cty TOYO Seikan k thu tiền</t>
  </si>
  <si>
    <t>1400001579</t>
  </si>
  <si>
    <t>C24TTC;1762</t>
  </si>
  <si>
    <t>1400001580</t>
  </si>
  <si>
    <t>C24TTC;1763</t>
  </si>
  <si>
    <t>1400001581</t>
  </si>
  <si>
    <t>C24TTC;1764</t>
  </si>
  <si>
    <t>1400001582</t>
  </si>
  <si>
    <t>C24TTC;1765</t>
  </si>
  <si>
    <t>1400001583</t>
  </si>
  <si>
    <t>C24TTC;1766</t>
  </si>
  <si>
    <t>1400001584</t>
  </si>
  <si>
    <t>C24TTC;1767</t>
  </si>
  <si>
    <t>1400001585</t>
  </si>
  <si>
    <t>C24TTC;1768</t>
  </si>
  <si>
    <t>1400001586</t>
  </si>
  <si>
    <t>C24TTC;1769</t>
  </si>
  <si>
    <t>1400001587</t>
  </si>
  <si>
    <t>C24TTC;1770</t>
  </si>
  <si>
    <t>1400001588</t>
  </si>
  <si>
    <t>C24TTC;1771</t>
  </si>
  <si>
    <t>1400001589</t>
  </si>
  <si>
    <t>C24TTC;1773</t>
  </si>
  <si>
    <t>1400001590</t>
  </si>
  <si>
    <t>C24TTC;1774</t>
  </si>
  <si>
    <t>1400001591</t>
  </si>
  <si>
    <t>C24TTC;1775</t>
  </si>
  <si>
    <t>1400001592</t>
  </si>
  <si>
    <t>C24TTC;1778</t>
  </si>
  <si>
    <t>1400001593</t>
  </si>
  <si>
    <t>C24TTC;1779</t>
  </si>
  <si>
    <t>1400001594</t>
  </si>
  <si>
    <t>C24TTC;1780</t>
  </si>
  <si>
    <t>1400001595</t>
  </si>
  <si>
    <t>C24TTC;1781</t>
  </si>
  <si>
    <t>1400001596</t>
  </si>
  <si>
    <t>C24TTC;1782</t>
  </si>
  <si>
    <t>1400001597</t>
  </si>
  <si>
    <t>C24TTC;1776</t>
  </si>
  <si>
    <t>1400001598</t>
  </si>
  <si>
    <t>C24TTC;1777</t>
  </si>
  <si>
    <t>1400001599</t>
  </si>
  <si>
    <t>C24TTC;1783</t>
  </si>
  <si>
    <t>1400001600</t>
  </si>
  <si>
    <t>C24TTC;1784</t>
  </si>
  <si>
    <t>1300000180</t>
  </si>
  <si>
    <t>C24TTC;1785</t>
  </si>
  <si>
    <t>Phí vận chuyển hàng hóa tháng 9/2024 -Khánh Nga</t>
  </si>
  <si>
    <t>1300000181</t>
  </si>
  <si>
    <t>C24TTC;1786</t>
  </si>
  <si>
    <t>Phí vận chuyển hàng hóa tháng 9/2024 Đồng Lâm</t>
  </si>
  <si>
    <t>1300000182</t>
  </si>
  <si>
    <t>C24TTC;1788</t>
  </si>
  <si>
    <t>Xuất mẫu rPET ISS01G cty Suntory Mono k thu tiền</t>
  </si>
  <si>
    <t>1300000183</t>
  </si>
  <si>
    <t>C24TTC;1789</t>
  </si>
  <si>
    <t>Xuất mẫu Vảy PET Suntory Holdings k thu tiền</t>
  </si>
  <si>
    <t>1300000184</t>
  </si>
  <si>
    <t>C24TTC;1790</t>
  </si>
  <si>
    <t>Xuất gửi mẫu Huiye Labtest kiểm chứng</t>
  </si>
  <si>
    <t>1400001601</t>
  </si>
  <si>
    <t>C24TTC;1787</t>
  </si>
  <si>
    <t>1400001602</t>
  </si>
  <si>
    <t>C24TTC;1560</t>
  </si>
  <si>
    <t>1400001603</t>
  </si>
  <si>
    <t>C24TTC;1791</t>
  </si>
  <si>
    <t>1400001604</t>
  </si>
  <si>
    <t>C24TTC;1792</t>
  </si>
  <si>
    <t>1400001605</t>
  </si>
  <si>
    <t>C24TTC;1793</t>
  </si>
  <si>
    <t>1400001607</t>
  </si>
  <si>
    <t>C24TTC;1795</t>
  </si>
  <si>
    <t>1400001608</t>
  </si>
  <si>
    <t>C24TTC;1796</t>
  </si>
  <si>
    <t>1400001609</t>
  </si>
  <si>
    <t>C24TTC;1797</t>
  </si>
  <si>
    <t>1400001610</t>
  </si>
  <si>
    <t>C24TTC;1798</t>
  </si>
  <si>
    <t>1400001611</t>
  </si>
  <si>
    <t>C24TTC;1799</t>
  </si>
  <si>
    <t>1400001612</t>
  </si>
  <si>
    <t>C24TTC;1800</t>
  </si>
  <si>
    <t>1400001613</t>
  </si>
  <si>
    <t>C24TTC;1801</t>
  </si>
  <si>
    <t>1400001614</t>
  </si>
  <si>
    <t>C24TTC;1802</t>
  </si>
  <si>
    <t>1400001615</t>
  </si>
  <si>
    <t>C24TTC;1803</t>
  </si>
  <si>
    <t>1400001616</t>
  </si>
  <si>
    <t>C24TTC;1804</t>
  </si>
  <si>
    <t>1400001617</t>
  </si>
  <si>
    <t>C24TTC;1805</t>
  </si>
  <si>
    <t>1400001618</t>
  </si>
  <si>
    <t>C24TTC;1806</t>
  </si>
  <si>
    <t>1400001619</t>
  </si>
  <si>
    <t>C24TTC;1807</t>
  </si>
  <si>
    <t>1400001620</t>
  </si>
  <si>
    <t>C24TTC;1808</t>
  </si>
  <si>
    <t>1400001621</t>
  </si>
  <si>
    <t>C24TTC;1809</t>
  </si>
  <si>
    <t>1400001622</t>
  </si>
  <si>
    <t>C24TTC;1810</t>
  </si>
  <si>
    <t>1400001623</t>
  </si>
  <si>
    <t>C24TTC;1811</t>
  </si>
  <si>
    <t>1400001624</t>
  </si>
  <si>
    <t>C24TTC;1812</t>
  </si>
  <si>
    <t>1400001625</t>
  </si>
  <si>
    <t>C24TTC;1813</t>
  </si>
  <si>
    <t>1400001626</t>
  </si>
  <si>
    <t>C24TTC;1814</t>
  </si>
  <si>
    <t>1400001627</t>
  </si>
  <si>
    <t>C24TTC;1815</t>
  </si>
  <si>
    <t>1400001628</t>
  </si>
  <si>
    <t>C24TTC;1816</t>
  </si>
  <si>
    <t>1400001629</t>
  </si>
  <si>
    <t>C24TTC;1817</t>
  </si>
  <si>
    <t>1400001630</t>
  </si>
  <si>
    <t>C24TTC;1818</t>
  </si>
  <si>
    <t>1400001631</t>
  </si>
  <si>
    <t>C24TTC;1819</t>
  </si>
  <si>
    <t>1400001632</t>
  </si>
  <si>
    <t>C24TTC;1820</t>
  </si>
  <si>
    <t>1400001633</t>
  </si>
  <si>
    <t>C24TTC;1821</t>
  </si>
  <si>
    <t>1400001634</t>
  </si>
  <si>
    <t>C24TTC;1822</t>
  </si>
  <si>
    <t>1400001635</t>
  </si>
  <si>
    <t>C24TTC;1823</t>
  </si>
  <si>
    <t>1400001636</t>
  </si>
  <si>
    <t>C24TTC;1824</t>
  </si>
  <si>
    <t>1400001637</t>
  </si>
  <si>
    <t>C24TTC;1825</t>
  </si>
  <si>
    <t>1400001638</t>
  </si>
  <si>
    <t>C24TTC;1826</t>
  </si>
  <si>
    <t>1400001639</t>
  </si>
  <si>
    <t>C24TTC;1827</t>
  </si>
  <si>
    <t>1400001640</t>
  </si>
  <si>
    <t>C24TTC;1828</t>
  </si>
  <si>
    <t>1400001641</t>
  </si>
  <si>
    <t>C24TTC;1829</t>
  </si>
  <si>
    <t>1400001642</t>
  </si>
  <si>
    <t>C24TTC;1830</t>
  </si>
  <si>
    <t>1400001643</t>
  </si>
  <si>
    <t>C24TTC;1831</t>
  </si>
  <si>
    <t>1400001644</t>
  </si>
  <si>
    <t>C24TTC;1832</t>
  </si>
  <si>
    <t>1400001645</t>
  </si>
  <si>
    <t>C24TTC;1833</t>
  </si>
  <si>
    <t>1400001646</t>
  </si>
  <si>
    <t>C24TTC;1834</t>
  </si>
  <si>
    <t>1400001647</t>
  </si>
  <si>
    <t>C24TTC;1835</t>
  </si>
  <si>
    <t>1400001648</t>
  </si>
  <si>
    <t>C24TTC;1836</t>
  </si>
  <si>
    <t>1400001649</t>
  </si>
  <si>
    <t>C24TTC;1837</t>
  </si>
  <si>
    <t>1400001650</t>
  </si>
  <si>
    <t>C24TTC;1838</t>
  </si>
  <si>
    <t>1400001651</t>
  </si>
  <si>
    <t>C24TTC;1839</t>
  </si>
  <si>
    <t>1300000185</t>
  </si>
  <si>
    <t>C24TTC;1840</t>
  </si>
  <si>
    <t>Xuất mẫu vảy PP Nhựa Bình Thuận k thu tiền</t>
  </si>
  <si>
    <t>1300000186</t>
  </si>
  <si>
    <t>C24TTC;1853</t>
  </si>
  <si>
    <t>Tiền bán phế (Lốp xe hư,nhớt xe,bình nhớt can 25L)</t>
  </si>
  <si>
    <t>1400001652</t>
  </si>
  <si>
    <t>C24TTC;1841</t>
  </si>
  <si>
    <t>1400001653</t>
  </si>
  <si>
    <t>C24TTC;1842</t>
  </si>
  <si>
    <t>1400001654</t>
  </si>
  <si>
    <t>C24TTC;1843</t>
  </si>
  <si>
    <t>1400001655</t>
  </si>
  <si>
    <t>C24TTC;1844</t>
  </si>
  <si>
    <t>1400001656</t>
  </si>
  <si>
    <t>C24TTC;1845</t>
  </si>
  <si>
    <t>1400001657</t>
  </si>
  <si>
    <t>C24TTC;1846</t>
  </si>
  <si>
    <t>1400001658</t>
  </si>
  <si>
    <t>C24TTC;1847</t>
  </si>
  <si>
    <t>1400001659</t>
  </si>
  <si>
    <t>C24TTC;1848</t>
  </si>
  <si>
    <t>1400001660</t>
  </si>
  <si>
    <t>C24TTC;1849</t>
  </si>
  <si>
    <t>1400001661</t>
  </si>
  <si>
    <t>C24TTC;1850</t>
  </si>
  <si>
    <t>1400001662</t>
  </si>
  <si>
    <t>C24TTC;1851</t>
  </si>
  <si>
    <t>1400001663</t>
  </si>
  <si>
    <t>C24TTC;1852</t>
  </si>
  <si>
    <t>1400001664</t>
  </si>
  <si>
    <t>C24TTC;1854</t>
  </si>
  <si>
    <t>1400001665</t>
  </si>
  <si>
    <t>C24TTC;1855</t>
  </si>
  <si>
    <t>1400001666</t>
  </si>
  <si>
    <t>C24TTC;1856</t>
  </si>
  <si>
    <t>1300000187</t>
  </si>
  <si>
    <t>C24TTC;1857</t>
  </si>
  <si>
    <t>Tiền bán phế (Phế kẽm,sắt,bao dơ,Jumbo rách)</t>
  </si>
  <si>
    <t>1400001667</t>
  </si>
  <si>
    <t>C24TTC;1858</t>
  </si>
  <si>
    <t>1400001668</t>
  </si>
  <si>
    <t>C24TTC;1859</t>
  </si>
  <si>
    <t>1400001669</t>
  </si>
  <si>
    <t>C24TTC;1860</t>
  </si>
  <si>
    <t>1400001670</t>
  </si>
  <si>
    <t>C24TTC;1861</t>
  </si>
  <si>
    <t>1400001671</t>
  </si>
  <si>
    <t>C24TTC;1862</t>
  </si>
  <si>
    <t>1400001672</t>
  </si>
  <si>
    <t>C24TTC;1863</t>
  </si>
  <si>
    <t>1400001673</t>
  </si>
  <si>
    <t>C24TTC;1864</t>
  </si>
  <si>
    <t>1400001674</t>
  </si>
  <si>
    <t>C24TTC;1865</t>
  </si>
  <si>
    <t>1400001675</t>
  </si>
  <si>
    <t>C24TTC;1866</t>
  </si>
  <si>
    <t>1400001676</t>
  </si>
  <si>
    <t>C24TTC;1867</t>
  </si>
  <si>
    <t>1400001677</t>
  </si>
  <si>
    <t>C24TTC;1868</t>
  </si>
  <si>
    <t>1400001678</t>
  </si>
  <si>
    <t>C24TTC;1869</t>
  </si>
  <si>
    <t>1400001679</t>
  </si>
  <si>
    <t>C24TTC;1870</t>
  </si>
  <si>
    <t>1400001680</t>
  </si>
  <si>
    <t>C24TTC;1871</t>
  </si>
  <si>
    <t>1400001681</t>
  </si>
  <si>
    <t>C24TTC;1872</t>
  </si>
  <si>
    <t>1300000188</t>
  </si>
  <si>
    <t>C24TTC;1877</t>
  </si>
  <si>
    <t>Xuất mẫu rPET cty Suntory Mono k thu tiền</t>
  </si>
  <si>
    <t>1300000189</t>
  </si>
  <si>
    <t>C24TTC;1878</t>
  </si>
  <si>
    <t>Xuất mẫu rPET cty Hyosung k thu tiền</t>
  </si>
  <si>
    <t>1300000190</t>
  </si>
  <si>
    <t>C24TTC;1879</t>
  </si>
  <si>
    <t>Xuất mẫu rPET cty Meraxis k thu tiền</t>
  </si>
  <si>
    <t>1300000191</t>
  </si>
  <si>
    <t>C24TTC;1880</t>
  </si>
  <si>
    <t>Xuất mẫu rHDPE DT HHL k thu tiền</t>
  </si>
  <si>
    <t>1400001682</t>
  </si>
  <si>
    <t>C24TTC;1873</t>
  </si>
  <si>
    <t>1400001683</t>
  </si>
  <si>
    <t>C24TTC;1874</t>
  </si>
  <si>
    <t>1400001684</t>
  </si>
  <si>
    <t>C24TTC;1875</t>
  </si>
  <si>
    <t>1400001685</t>
  </si>
  <si>
    <t>C24TTC;1876</t>
  </si>
  <si>
    <t>1400001686</t>
  </si>
  <si>
    <t>C24TTC;1881</t>
  </si>
  <si>
    <t>1400001687</t>
  </si>
  <si>
    <t>C24TTC;1882</t>
  </si>
  <si>
    <t>1400001688</t>
  </si>
  <si>
    <t>C24TTC;1883</t>
  </si>
  <si>
    <t>1400001689</t>
  </si>
  <si>
    <t>C24TTC;1890</t>
  </si>
  <si>
    <t>1400001690</t>
  </si>
  <si>
    <t>C24TTC;1884</t>
  </si>
  <si>
    <t>1400001691</t>
  </si>
  <si>
    <t>C24TTC;1885</t>
  </si>
  <si>
    <t>1400001692</t>
  </si>
  <si>
    <t>C24TTC;1886</t>
  </si>
  <si>
    <t>1400001693</t>
  </si>
  <si>
    <t>C24TTC;1887</t>
  </si>
  <si>
    <t>1400001694</t>
  </si>
  <si>
    <t>C24TTC;1888</t>
  </si>
  <si>
    <t>1400001695</t>
  </si>
  <si>
    <t>C24TTC;1889</t>
  </si>
  <si>
    <t>110000482</t>
  </si>
  <si>
    <t>Hạt Nhựa rPP20W01</t>
  </si>
  <si>
    <t>1400001696</t>
  </si>
  <si>
    <t>C24TTC;1891</t>
  </si>
  <si>
    <t>1400001697</t>
  </si>
  <si>
    <t>C24TTC;1893</t>
  </si>
  <si>
    <t>1400001698</t>
  </si>
  <si>
    <t>C24TTC;1894</t>
  </si>
  <si>
    <t>1400001699</t>
  </si>
  <si>
    <t>C24TTC;1895</t>
  </si>
  <si>
    <t>1400001700</t>
  </si>
  <si>
    <t>C24TTC;1896</t>
  </si>
  <si>
    <t>1400001701</t>
  </si>
  <si>
    <t>C24TTC;1897</t>
  </si>
  <si>
    <t>1400001702</t>
  </si>
  <si>
    <t>C24TTC;1898</t>
  </si>
  <si>
    <t>1400001703</t>
  </si>
  <si>
    <t>C24TTC;1899</t>
  </si>
  <si>
    <t>1400001704</t>
  </si>
  <si>
    <t>C24TTC;1900</t>
  </si>
  <si>
    <t>1400001705</t>
  </si>
  <si>
    <t>C24TTC;1901</t>
  </si>
  <si>
    <t>1400001706</t>
  </si>
  <si>
    <t>C24TTC;1902</t>
  </si>
  <si>
    <t>1400001707</t>
  </si>
  <si>
    <t>C24TTC;1903</t>
  </si>
  <si>
    <t>1400001708</t>
  </si>
  <si>
    <t>C24TTC;1905</t>
  </si>
  <si>
    <t>1400001709</t>
  </si>
  <si>
    <t>C24TTC;1904</t>
  </si>
  <si>
    <t>1300000192</t>
  </si>
  <si>
    <t>C24TTC;1914</t>
  </si>
  <si>
    <t>Tiền bán phế (Bình ắc quy,bình nhớt 25L,bao PE)</t>
  </si>
  <si>
    <t>1400001710</t>
  </si>
  <si>
    <t>C24TTC;1906</t>
  </si>
  <si>
    <t>1400001711</t>
  </si>
  <si>
    <t>C24TTC;1907</t>
  </si>
  <si>
    <t>1400001712</t>
  </si>
  <si>
    <t>C24TTC;1908</t>
  </si>
  <si>
    <t>1400001713</t>
  </si>
  <si>
    <t>C24TTC;1909</t>
  </si>
  <si>
    <t>1400001714</t>
  </si>
  <si>
    <t>C24TTC;1910</t>
  </si>
  <si>
    <t>1400001715</t>
  </si>
  <si>
    <t>C24TTC;1911</t>
  </si>
  <si>
    <t>1400001716</t>
  </si>
  <si>
    <t>C24TTC;1912</t>
  </si>
  <si>
    <t>1400001717</t>
  </si>
  <si>
    <t>C24TTC;1913</t>
  </si>
  <si>
    <t>1400001718</t>
  </si>
  <si>
    <t>C24TTC;1915</t>
  </si>
  <si>
    <t>1400001720</t>
  </si>
  <si>
    <t>C24TTC;1916</t>
  </si>
  <si>
    <t>1400001721</t>
  </si>
  <si>
    <t>C24TTC;1917</t>
  </si>
  <si>
    <t>1400001722</t>
  </si>
  <si>
    <t>C24TTC;1918</t>
  </si>
  <si>
    <t>1400001723</t>
  </si>
  <si>
    <t>C24TTC;1919</t>
  </si>
  <si>
    <t>1400001724</t>
  </si>
  <si>
    <t>C24TTC;1920</t>
  </si>
  <si>
    <t>1400001725</t>
  </si>
  <si>
    <t>C24TTC;1921</t>
  </si>
  <si>
    <t>1400001726</t>
  </si>
  <si>
    <t>C24TTC;1922</t>
  </si>
  <si>
    <t>1400001727</t>
  </si>
  <si>
    <t>C24TTC;1923</t>
  </si>
  <si>
    <t>1400001728</t>
  </si>
  <si>
    <t>C24TTC;1924</t>
  </si>
  <si>
    <t>1400001729</t>
  </si>
  <si>
    <t>C24TTC;1925</t>
  </si>
  <si>
    <t>1400001730</t>
  </si>
  <si>
    <t>C24TTC;1926</t>
  </si>
  <si>
    <t>1400001731</t>
  </si>
  <si>
    <t>C24TTC;1927</t>
  </si>
  <si>
    <t>1400001732</t>
  </si>
  <si>
    <t>C24TTC;1928</t>
  </si>
  <si>
    <t>1400001733</t>
  </si>
  <si>
    <t>C24TTC;1929</t>
  </si>
  <si>
    <t>1400001734</t>
  </si>
  <si>
    <t>C24TTC;1930</t>
  </si>
  <si>
    <t>1400001735</t>
  </si>
  <si>
    <t>C24TTC;1932</t>
  </si>
  <si>
    <t>1400001736</t>
  </si>
  <si>
    <t>C24TTC;1933</t>
  </si>
  <si>
    <t>1400001737</t>
  </si>
  <si>
    <t>C24TTC;1934</t>
  </si>
  <si>
    <t>1400001738</t>
  </si>
  <si>
    <t>C24TTC;1936</t>
  </si>
  <si>
    <t>1400001739</t>
  </si>
  <si>
    <t>C24TTC;1931</t>
  </si>
  <si>
    <t>1400001740</t>
  </si>
  <si>
    <t>C24TTC;1935</t>
  </si>
  <si>
    <t>1400001741</t>
  </si>
  <si>
    <t>C24TTC;1937</t>
  </si>
  <si>
    <t>1400001742</t>
  </si>
  <si>
    <t>C24TTC;1938</t>
  </si>
  <si>
    <t>1400001743</t>
  </si>
  <si>
    <t>C24TTC;1939</t>
  </si>
  <si>
    <t>1400001744</t>
  </si>
  <si>
    <t>C24TTC;1940</t>
  </si>
  <si>
    <t>1400001745</t>
  </si>
  <si>
    <t>C24TTC;1941</t>
  </si>
  <si>
    <t>1400001746</t>
  </si>
  <si>
    <t>C24TTC;1942</t>
  </si>
  <si>
    <t>1400001747</t>
  </si>
  <si>
    <t>C24TTC;1943</t>
  </si>
  <si>
    <t>1400001748</t>
  </si>
  <si>
    <t>C24TTC;1944</t>
  </si>
  <si>
    <t>1400001750</t>
  </si>
  <si>
    <t>C24TTC;1946</t>
  </si>
  <si>
    <t>1400001751</t>
  </si>
  <si>
    <t>C24TTC;1947</t>
  </si>
  <si>
    <t>1400001752</t>
  </si>
  <si>
    <t>C24TTC;1948</t>
  </si>
  <si>
    <t>1400001753</t>
  </si>
  <si>
    <t>C24TTC;1949</t>
  </si>
  <si>
    <t>1400001754</t>
  </si>
  <si>
    <t>C24TTC;1950</t>
  </si>
  <si>
    <t>1400001755</t>
  </si>
  <si>
    <t>C24TTC;1951</t>
  </si>
  <si>
    <t>1400001756</t>
  </si>
  <si>
    <t>C24TTC;1952</t>
  </si>
  <si>
    <t>1400001757</t>
  </si>
  <si>
    <t>C24TTC;1953</t>
  </si>
  <si>
    <t>1400001758</t>
  </si>
  <si>
    <t>C24TTC;1954</t>
  </si>
  <si>
    <t>1400001759</t>
  </si>
  <si>
    <t>C24TTC;1955</t>
  </si>
  <si>
    <t>1400001760</t>
  </si>
  <si>
    <t>C24TTC;1956</t>
  </si>
  <si>
    <t>1400001761</t>
  </si>
  <si>
    <t>C24TTC;1957</t>
  </si>
  <si>
    <t>1400001762</t>
  </si>
  <si>
    <t>C24TTC;1958</t>
  </si>
  <si>
    <t>1400001763</t>
  </si>
  <si>
    <t>C24TTC;1959</t>
  </si>
  <si>
    <t>1400001764</t>
  </si>
  <si>
    <t>C24TTC;1960</t>
  </si>
  <si>
    <t>1400001765</t>
  </si>
  <si>
    <t>C24TTC;1961</t>
  </si>
  <si>
    <t>1400001766</t>
  </si>
  <si>
    <t>C24TTC;1963</t>
  </si>
  <si>
    <t>1400001767</t>
  </si>
  <si>
    <t>C24TTC;1964</t>
  </si>
  <si>
    <t>1400001768</t>
  </si>
  <si>
    <t>C24TTC;1965</t>
  </si>
  <si>
    <t>1400001769</t>
  </si>
  <si>
    <t>C24TTC;1966</t>
  </si>
  <si>
    <t>1400001791</t>
  </si>
  <si>
    <t>C24TTC;1962</t>
  </si>
  <si>
    <t>110000420</t>
  </si>
  <si>
    <t>GC Vảy HD Ép Đồng</t>
  </si>
  <si>
    <t>110000419</t>
  </si>
  <si>
    <t>GC Vảy HD Ép Đen</t>
  </si>
  <si>
    <t>1400001770</t>
  </si>
  <si>
    <t>C24TTC;1967</t>
  </si>
  <si>
    <t>1400001771</t>
  </si>
  <si>
    <t>C24TTC;1968</t>
  </si>
  <si>
    <t>1400001772</t>
  </si>
  <si>
    <t>C24TTC;1969</t>
  </si>
  <si>
    <t>1400001774</t>
  </si>
  <si>
    <t>C24TTC;1971</t>
  </si>
  <si>
    <t>1400001775</t>
  </si>
  <si>
    <t>C24TTC;1972</t>
  </si>
  <si>
    <t>1400001776</t>
  </si>
  <si>
    <t>C24TTC;1973</t>
  </si>
  <si>
    <t>1400001777</t>
  </si>
  <si>
    <t>C24TTC;1974</t>
  </si>
  <si>
    <t>1400001778</t>
  </si>
  <si>
    <t>C24TTC;1975</t>
  </si>
  <si>
    <t>1400001779</t>
  </si>
  <si>
    <t>C24TTC;1976</t>
  </si>
  <si>
    <t>1300000193</t>
  </si>
  <si>
    <t>C24TTC;1977</t>
  </si>
  <si>
    <t>Xuất mẫu không thu tiền HDPE</t>
  </si>
  <si>
    <t>1300000194</t>
  </si>
  <si>
    <t>C24TTC;1978</t>
  </si>
  <si>
    <t>1300000195</t>
  </si>
  <si>
    <t>C24TTC;1979</t>
  </si>
  <si>
    <t>Xuất mẫu không thu tiền PET</t>
  </si>
  <si>
    <t>1300000196</t>
  </si>
  <si>
    <t>C24TTC;1980</t>
  </si>
  <si>
    <t>Xuất mẫu không thu tiền PP</t>
  </si>
  <si>
    <t>1300000198</t>
  </si>
  <si>
    <t>C24TTC;1981</t>
  </si>
  <si>
    <t>Xuất mẫu không thu tiền Vảy</t>
  </si>
  <si>
    <t>1300000199</t>
  </si>
  <si>
    <t>C24TTC;1982</t>
  </si>
  <si>
    <t>Xuất mẫu không thu tiền Xơ sợi</t>
  </si>
  <si>
    <t>1400001780</t>
  </si>
  <si>
    <t>C24TTC;1983</t>
  </si>
  <si>
    <t>1400001781</t>
  </si>
  <si>
    <t>C24TTC;1984</t>
  </si>
  <si>
    <t>1300000200</t>
  </si>
  <si>
    <t>C24TTC;1987</t>
  </si>
  <si>
    <t>Xuất mẫu rPET cty Hygco</t>
  </si>
  <si>
    <t>1400001782</t>
  </si>
  <si>
    <t>C24TTC;1985</t>
  </si>
  <si>
    <t>1400001783</t>
  </si>
  <si>
    <t>C24TTC;1986</t>
  </si>
  <si>
    <t>1400001784</t>
  </si>
  <si>
    <t>C24TTC;1988</t>
  </si>
  <si>
    <t>1400001785</t>
  </si>
  <si>
    <t>C24TTC;1989</t>
  </si>
  <si>
    <t>1400001786</t>
  </si>
  <si>
    <t>C24TTC;1991</t>
  </si>
  <si>
    <t>1400001787</t>
  </si>
  <si>
    <t>C24TTC;1990</t>
  </si>
  <si>
    <t>1400001788</t>
  </si>
  <si>
    <t>C24TTC;1992</t>
  </si>
  <si>
    <t>1400001789</t>
  </si>
  <si>
    <t>C24TTC;1993</t>
  </si>
  <si>
    <t>1400001790</t>
  </si>
  <si>
    <t>C24TTC;1994</t>
  </si>
  <si>
    <t>1400001792</t>
  </si>
  <si>
    <t>C24TTC;1995</t>
  </si>
  <si>
    <t>1400001793</t>
  </si>
  <si>
    <t>C24TTC;1996</t>
  </si>
  <si>
    <t>1400001794</t>
  </si>
  <si>
    <t>C24TTC;1997</t>
  </si>
  <si>
    <t>1400001795</t>
  </si>
  <si>
    <t>C24TTC;2001</t>
  </si>
  <si>
    <t>1400001796</t>
  </si>
  <si>
    <t>C24TTC;1998</t>
  </si>
  <si>
    <t>1400001797</t>
  </si>
  <si>
    <t>C24TTC;1999</t>
  </si>
  <si>
    <t>1400001798</t>
  </si>
  <si>
    <t>C24TTC;2000</t>
  </si>
  <si>
    <t>1400001799</t>
  </si>
  <si>
    <t>C24TTC;2002</t>
  </si>
  <si>
    <t>1400001800</t>
  </si>
  <si>
    <t>C24TTC;2003</t>
  </si>
  <si>
    <t>1400001801</t>
  </si>
  <si>
    <t>C24TTC;2004</t>
  </si>
  <si>
    <t>1400001802</t>
  </si>
  <si>
    <t>C24TTC;2005</t>
  </si>
  <si>
    <t>1400001803</t>
  </si>
  <si>
    <t>C24TTC;2006</t>
  </si>
  <si>
    <t>1400001804</t>
  </si>
  <si>
    <t>C24TTC;2007</t>
  </si>
  <si>
    <t>1400001805</t>
  </si>
  <si>
    <t>C24TTC;2008</t>
  </si>
  <si>
    <t>1400001806</t>
  </si>
  <si>
    <t>C24TTC;2009</t>
  </si>
  <si>
    <t>1400001807</t>
  </si>
  <si>
    <t>C24TTC;2010</t>
  </si>
  <si>
    <t>1400001808</t>
  </si>
  <si>
    <t>C24TTC;2011</t>
  </si>
  <si>
    <t>1400001809</t>
  </si>
  <si>
    <t>C24TTC;2012</t>
  </si>
  <si>
    <t>1400001810</t>
  </si>
  <si>
    <t>C24TTC;2013</t>
  </si>
  <si>
    <t>1400001811</t>
  </si>
  <si>
    <t>C24TTC;2014</t>
  </si>
  <si>
    <t>1400001812</t>
  </si>
  <si>
    <t>C24TTC;2015</t>
  </si>
  <si>
    <t>1400001813</t>
  </si>
  <si>
    <t>C24TTC;2016</t>
  </si>
  <si>
    <t>1400001814</t>
  </si>
  <si>
    <t>C24TTC;2017</t>
  </si>
  <si>
    <t>1400001815</t>
  </si>
  <si>
    <t>C24TTC;2018</t>
  </si>
  <si>
    <t>1400001816</t>
  </si>
  <si>
    <t>C24TTC;2019</t>
  </si>
  <si>
    <t>1400001817</t>
  </si>
  <si>
    <t>C24TTC;2020</t>
  </si>
  <si>
    <t>1400001818</t>
  </si>
  <si>
    <t>C24TTC;2021</t>
  </si>
  <si>
    <t>1400001819</t>
  </si>
  <si>
    <t>C24TTC;2022</t>
  </si>
  <si>
    <t>1400001820</t>
  </si>
  <si>
    <t>C24TTC;2023</t>
  </si>
  <si>
    <t>1400001821</t>
  </si>
  <si>
    <t>C24TTC;2024</t>
  </si>
  <si>
    <t>1400001822</t>
  </si>
  <si>
    <t>C24TTC;2025</t>
  </si>
  <si>
    <t>1400001823</t>
  </si>
  <si>
    <t>C24TTC;2026</t>
  </si>
  <si>
    <t>1400001824</t>
  </si>
  <si>
    <t>C24TTC;2027</t>
  </si>
  <si>
    <t>1400001825</t>
  </si>
  <si>
    <t>C24TTC;2030</t>
  </si>
  <si>
    <t>1400001826</t>
  </si>
  <si>
    <t>C24TTC;2031</t>
  </si>
  <si>
    <t>1400001827</t>
  </si>
  <si>
    <t>C24TTC;2032</t>
  </si>
  <si>
    <t>1400001828</t>
  </si>
  <si>
    <t>C24TTC;2033</t>
  </si>
  <si>
    <t>1400001829</t>
  </si>
  <si>
    <t>C24TTC;2034</t>
  </si>
  <si>
    <t>1400001830</t>
  </si>
  <si>
    <t>C24TTC;2035</t>
  </si>
  <si>
    <t>1400001831</t>
  </si>
  <si>
    <t>C24TTC;2036</t>
  </si>
  <si>
    <t>1400001832</t>
  </si>
  <si>
    <t>C24TTC;2037</t>
  </si>
  <si>
    <t>1400001833</t>
  </si>
  <si>
    <t>C24TTC;2038</t>
  </si>
  <si>
    <t>1400001834</t>
  </si>
  <si>
    <t>C24TTC;2039</t>
  </si>
  <si>
    <t>1400001835</t>
  </si>
  <si>
    <t>C24TTC;2040</t>
  </si>
  <si>
    <t>1400001836</t>
  </si>
  <si>
    <t>C24TTC;2041</t>
  </si>
  <si>
    <t>1300000203</t>
  </si>
  <si>
    <t>C24TTC;2042</t>
  </si>
  <si>
    <t>Xuất mẫu rPET cty Toyo k thu tiền</t>
  </si>
  <si>
    <t>1400001838</t>
  </si>
  <si>
    <t>C24TTC;2044</t>
  </si>
  <si>
    <t>1400001839</t>
  </si>
  <si>
    <t>C24TTC;2045</t>
  </si>
  <si>
    <t>1400001840</t>
  </si>
  <si>
    <t>C24TTC;2046</t>
  </si>
  <si>
    <t>1400001841</t>
  </si>
  <si>
    <t>C24TTC;2047</t>
  </si>
  <si>
    <t>1400001842</t>
  </si>
  <si>
    <t>C24TTC;2048</t>
  </si>
  <si>
    <t>1400001843</t>
  </si>
  <si>
    <t>C24TTC;2049</t>
  </si>
  <si>
    <t>1400001844</t>
  </si>
  <si>
    <t>C24TTC;2050</t>
  </si>
  <si>
    <t>1400001845</t>
  </si>
  <si>
    <t>C24TTC;2051</t>
  </si>
  <si>
    <t>1300000204</t>
  </si>
  <si>
    <t>C24TTC;2052</t>
  </si>
  <si>
    <t>Phí dịch vụ mua phế liệu năm 2022 k thu tiền-Lavie</t>
  </si>
  <si>
    <t>1400001846</t>
  </si>
  <si>
    <t>1400001847</t>
  </si>
  <si>
    <t>THÀNH TIỀN</t>
  </si>
  <si>
    <t>Đơn giá/ tấn (2025)</t>
  </si>
  <si>
    <t>ĐVT</t>
  </si>
  <si>
    <t>Tổng</t>
  </si>
  <si>
    <t>LK</t>
  </si>
  <si>
    <t>C24TTC;2065</t>
  </si>
  <si>
    <t>C24TTC;2064</t>
  </si>
  <si>
    <t>1400001848</t>
  </si>
  <si>
    <t>C24TTC;2055</t>
  </si>
  <si>
    <t>1400001849</t>
  </si>
  <si>
    <t>C24TTC;2056</t>
  </si>
  <si>
    <t>1400001850</t>
  </si>
  <si>
    <t>C24TTC;2057</t>
  </si>
  <si>
    <t>1400001851</t>
  </si>
  <si>
    <t>C24TTC;2058</t>
  </si>
  <si>
    <t>1400001852</t>
  </si>
  <si>
    <t>C24TTC;2059</t>
  </si>
  <si>
    <t>1400001853</t>
  </si>
  <si>
    <t>C24TTC;2060</t>
  </si>
  <si>
    <t>1400001854</t>
  </si>
  <si>
    <t>C24TTC;2061</t>
  </si>
  <si>
    <t>1400001855</t>
  </si>
  <si>
    <t>C24TTC;2066</t>
  </si>
  <si>
    <t>1300000205</t>
  </si>
  <si>
    <t>C24TTC;2068</t>
  </si>
  <si>
    <t>50% Kinh phí Hỗ trợ Hoạt động truyền thông 2024</t>
  </si>
  <si>
    <t>1400001857</t>
  </si>
  <si>
    <t>C24TTC;2069</t>
  </si>
  <si>
    <t>1400001858</t>
  </si>
  <si>
    <t>1400001859</t>
  </si>
  <si>
    <t>C24TTC;2071</t>
  </si>
  <si>
    <t>1400001860</t>
  </si>
  <si>
    <t>C24TTC;2072</t>
  </si>
  <si>
    <t>1400001861</t>
  </si>
  <si>
    <t>C24TTC;2073</t>
  </si>
  <si>
    <t>1400001862</t>
  </si>
  <si>
    <t>C24TTC;2074</t>
  </si>
  <si>
    <t>1400001863</t>
  </si>
  <si>
    <t>C24TTC;2075</t>
  </si>
  <si>
    <t>Tỷ lệ tăng</t>
  </si>
  <si>
    <t>GIÁ BÁN EXW</t>
  </si>
  <si>
    <t>Theo hợp đồng sắp  ký</t>
  </si>
  <si>
    <t>Nhóm NVL</t>
  </si>
  <si>
    <t>Đơn giá</t>
  </si>
  <si>
    <t>Quý 1</t>
  </si>
  <si>
    <t>Quý 2</t>
  </si>
  <si>
    <t>Quý 3</t>
  </si>
  <si>
    <t>Quý 4</t>
  </si>
  <si>
    <t>T10</t>
  </si>
  <si>
    <t>T11</t>
  </si>
  <si>
    <t>T12</t>
  </si>
  <si>
    <t>PET</t>
  </si>
  <si>
    <t>PRO VN</t>
  </si>
  <si>
    <t>Ajinomoto</t>
  </si>
  <si>
    <t>L'Oreal</t>
  </si>
  <si>
    <t>Mega Market</t>
  </si>
  <si>
    <t>HDPE/PP</t>
  </si>
  <si>
    <t>opinon</t>
  </si>
  <si>
    <t>DỰ BÁO TÀI TRỢ EPR</t>
  </si>
  <si>
    <t xml:space="preserve">Tổng doanh thu tài trợ: </t>
  </si>
  <si>
    <t>1. SỐ LƯỢNG EPR (tấn)</t>
  </si>
  <si>
    <t>2. GIÁ TRỊ EPR (triệu)</t>
  </si>
  <si>
    <t>200326</t>
  </si>
  <si>
    <t>200358</t>
  </si>
  <si>
    <t>104877</t>
  </si>
  <si>
    <t>200344</t>
  </si>
  <si>
    <t>105286</t>
  </si>
  <si>
    <t>105292</t>
  </si>
  <si>
    <t>105222</t>
  </si>
  <si>
    <t>Giá bán thấp hơn 2024 do hoạch định bán 1.108 tấn hạt HD SX từ phó sản ( 820 usd/ tấn)</t>
  </si>
  <si>
    <t>Kinh doanh ước tính bán 596 tấn hạt rPP nội địa theo giá thị trường (850usd/ tấn)</t>
  </si>
  <si>
    <t>Kinh doanh đề xuất tăng giá WSS05SB lên 800usd/ tấn cho năm 2025</t>
  </si>
  <si>
    <t>Quý 1 MKT tập trung đi kiếm hợp đồng tài trợ, dự kiến bắt đầu quý 2 mới bắt đầu phát sinh tài trợ</t>
  </si>
  <si>
    <t>Sản lượng bán</t>
  </si>
  <si>
    <t>- 2024 không bán giá DDP, năm 2025 bán  6.017 tấn =&gt; tăng ~ 82,8 tỷ
- 2025 bán giá CIF: 8.112 tấn , 2024 bán giá CIF: 4.180 tấn =&gt; tăng  3.932 tấn ~ 25 tỷ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</si>
  <si>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</si>
  <si>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</si>
  <si>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</si>
  <si>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</si>
  <si>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</si>
  <si>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</si>
  <si>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</si>
  <si>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</si>
  <si>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</si>
  <si>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</si>
  <si>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</si>
  <si>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</si>
  <si>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</si>
  <si>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</si>
  <si>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</si>
  <si>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</si>
  <si>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</si>
  <si>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</si>
  <si>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</si>
  <si>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</si>
  <si>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</si>
  <si>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</si>
  <si>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</si>
  <si>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</si>
  <si>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</si>
  <si>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</si>
  <si>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</si>
  <si>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</si>
  <si>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</si>
  <si>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</si>
  <si>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</si>
  <si>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</si>
  <si>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</si>
  <si>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</si>
  <si>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</si>
  <si>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</si>
  <si>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</si>
  <si>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</si>
  <si>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</si>
  <si>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</si>
  <si>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</si>
  <si>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</si>
  <si>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</si>
  <si>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</si>
  <si>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</si>
  <si>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</si>
  <si>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5.10</t>
  </si>
  <si>
    <t>Đơn vị tính: triệu đồng</t>
  </si>
  <si>
    <t>DOANH THU (Trđ)</t>
  </si>
  <si>
    <t>SẢN LƯỢNG (tấn)</t>
  </si>
  <si>
    <t>ĐƠN GIÁ BÁN (VNĐ)</t>
  </si>
  <si>
    <t>NHÓM KHÁCH HÀNG (Trđ)</t>
  </si>
  <si>
    <t>LOẠI KHÁCH HÀNG (Trđ)</t>
  </si>
  <si>
    <t>ĐƠN GIÁ BÁN (USD)</t>
  </si>
  <si>
    <t>- 2024 không bán giá DDP, năm 2025 bán  3.569 tấn * 524 usd/ tấn =&gt; tăng ~ 46,7 tỷ
- 2025 bán giá CIF: 8.112 tấn , 2024 bán giá CIF: 4.180 tấn =&gt; tăng  3.932 tấn ~ 25 tỷ</t>
  </si>
  <si>
    <t>Nhóm</t>
  </si>
  <si>
    <t>SẢN LƯỢNG BÁN (TẤN)</t>
  </si>
  <si>
    <t>Hoa hồng (%)</t>
  </si>
  <si>
    <t>THÀNH TIỀN (TRIỆU ĐỒNG)</t>
  </si>
  <si>
    <t>DUYTAN TÁI CHẾ</t>
  </si>
  <si>
    <t>KẾ HOẠCH KINH DOANH &amp; NGÂN SÁCH NĂM 2025</t>
  </si>
  <si>
    <t>XK</t>
  </si>
  <si>
    <t>CPSX Nhựa Duy Tân</t>
  </si>
  <si>
    <t>Công ty TNHH La Vie</t>
  </si>
  <si>
    <t>OUTEIRINHO TURISMO E INDUSTRIA SA</t>
  </si>
  <si>
    <t>Plascene, Inc.</t>
  </si>
  <si>
    <t>Niagara Bottling, LLC</t>
  </si>
  <si>
    <t>International Gate SA</t>
  </si>
  <si>
    <t>110000470</t>
  </si>
  <si>
    <t>105284</t>
  </si>
  <si>
    <t>Duy</t>
  </si>
  <si>
    <t>Andy</t>
  </si>
  <si>
    <t>Tuyền</t>
  </si>
  <si>
    <t>105207</t>
  </si>
  <si>
    <t>105271</t>
  </si>
  <si>
    <t>105271-Thêm</t>
  </si>
  <si>
    <t>105350</t>
  </si>
  <si>
    <t>200391</t>
  </si>
  <si>
    <t>105356</t>
  </si>
  <si>
    <t>NS26-NEWCUS-017</t>
  </si>
  <si>
    <t>NS26-NEWCUS-018</t>
  </si>
  <si>
    <t>200394</t>
  </si>
  <si>
    <t>105338</t>
  </si>
  <si>
    <t>200365</t>
  </si>
  <si>
    <t>105354</t>
  </si>
  <si>
    <t>105281</t>
  </si>
  <si>
    <t>105287</t>
  </si>
  <si>
    <t>NS26-NEWCUS-021</t>
  </si>
  <si>
    <t>200388</t>
  </si>
  <si>
    <t>NS26-NEWCUS-010</t>
  </si>
  <si>
    <t>105263</t>
  </si>
  <si>
    <t>200370</t>
  </si>
  <si>
    <t>200380</t>
  </si>
  <si>
    <t>200385</t>
  </si>
  <si>
    <t>105349</t>
  </si>
  <si>
    <t>200329</t>
  </si>
  <si>
    <t>NS26-NEWCUS-016</t>
  </si>
  <si>
    <t>NS26-NEWCUS-019</t>
  </si>
  <si>
    <t>105312</t>
  </si>
  <si>
    <t>105328</t>
  </si>
  <si>
    <t>105333</t>
  </si>
  <si>
    <t>200357</t>
  </si>
  <si>
    <t>200368</t>
  </si>
  <si>
    <t>200383</t>
  </si>
  <si>
    <t>200386</t>
  </si>
  <si>
    <t>200381</t>
  </si>
  <si>
    <t>200367</t>
  </si>
  <si>
    <t>200374</t>
  </si>
  <si>
    <t>105339</t>
  </si>
  <si>
    <t>105306</t>
  </si>
  <si>
    <t>105323</t>
  </si>
  <si>
    <t>105359</t>
  </si>
  <si>
    <t>105364</t>
  </si>
  <si>
    <t>200364</t>
  </si>
  <si>
    <t>200369</t>
  </si>
  <si>
    <t>200382</t>
  </si>
  <si>
    <t>200384</t>
  </si>
  <si>
    <t>200387</t>
  </si>
  <si>
    <t>102865</t>
  </si>
  <si>
    <t>200390</t>
  </si>
  <si>
    <t>105351</t>
  </si>
  <si>
    <t>105324</t>
  </si>
  <si>
    <t>105248</t>
  </si>
  <si>
    <t>105360</t>
  </si>
  <si>
    <t>105330</t>
  </si>
  <si>
    <t>105189</t>
  </si>
  <si>
    <t>105327</t>
  </si>
  <si>
    <t>105342</t>
  </si>
  <si>
    <t>105319</t>
  </si>
  <si>
    <t>105291</t>
  </si>
  <si>
    <t>200359</t>
  </si>
  <si>
    <t>105214</t>
  </si>
  <si>
    <t>105219</t>
  </si>
  <si>
    <t>105265</t>
  </si>
  <si>
    <t>105301</t>
  </si>
  <si>
    <t>105329</t>
  </si>
  <si>
    <t>105334</t>
  </si>
  <si>
    <t>105335</t>
  </si>
  <si>
    <t>105336</t>
  </si>
  <si>
    <t>105341</t>
  </si>
  <si>
    <t>105346</t>
  </si>
  <si>
    <t>105347</t>
  </si>
  <si>
    <t>105355</t>
  </si>
  <si>
    <t>105357</t>
  </si>
  <si>
    <t>105358</t>
  </si>
  <si>
    <t>105361</t>
  </si>
  <si>
    <t>105367</t>
  </si>
  <si>
    <t>200341</t>
  </si>
  <si>
    <t>200372</t>
  </si>
  <si>
    <t>200375</t>
  </si>
  <si>
    <t>NS26-NEWCUS-023</t>
  </si>
  <si>
    <t>NS26-NEWCUS-024</t>
  </si>
  <si>
    <t>NS26-NEWCUS-001</t>
  </si>
  <si>
    <t>NS26-NEWCUS-025</t>
  </si>
  <si>
    <t>NS26-NEWCUS-026</t>
  </si>
  <si>
    <t>NS26-NEWCUS-027</t>
  </si>
  <si>
    <t>UNILEVER-NGỌC NGHĨA</t>
  </si>
  <si>
    <t>Suntory Sri Thái Bình Dương</t>
  </si>
  <si>
    <t>Suntory- Ngọc Nghĩa Tây Ninh</t>
  </si>
  <si>
    <t>Suntory- Ngọc Nghĩa Tây Ninh (thêm)</t>
  </si>
  <si>
    <t>Suntory - Ngọc Nghĩa Hưng Yên</t>
  </si>
  <si>
    <t>SHARPAK AYLESHAM LTD</t>
  </si>
  <si>
    <t>Quang Chí Bảo</t>
  </si>
  <si>
    <t>New Developments - Vảy PET - XK</t>
  </si>
  <si>
    <t>New Developments - Hạt PET - XK</t>
  </si>
  <si>
    <t>MHE ENTERPRISE</t>
  </si>
  <si>
    <t>Nhựa Đạt Hòa</t>
  </si>
  <si>
    <t>Công ty trách nhiệm hữu hạn Uy Kiệt</t>
  </si>
  <si>
    <t>Vinmar International</t>
  </si>
  <si>
    <t>UNILEVER - NNG-TN</t>
  </si>
  <si>
    <t>Plascene- DTP</t>
  </si>
  <si>
    <t>CÔNG TY TNHH HƯNG DỤ</t>
  </si>
  <si>
    <t>New Developments - Hạt HDPE - NĐ</t>
  </si>
  <si>
    <t>Svepol Americas Inc.</t>
  </si>
  <si>
    <t>Serioplast</t>
  </si>
  <si>
    <t>Unilever Duy Tân</t>
  </si>
  <si>
    <t>Motul -DTP</t>
  </si>
  <si>
    <t>KORYFES SA</t>
  </si>
  <si>
    <t>Lion Corp</t>
  </si>
  <si>
    <t>VINMAR POLYMERS AMERICA LLC</t>
  </si>
  <si>
    <t>MTVN Plastic</t>
  </si>
  <si>
    <t>Dynaplast Bắc Ninh</t>
  </si>
  <si>
    <t>Pentaplast</t>
  </si>
  <si>
    <t>New Developments - Xơ sợi - XK</t>
  </si>
  <si>
    <t>New Developments - Hạt PP - NĐ</t>
  </si>
  <si>
    <t>NHỰA ĐỒNG NAI</t>
  </si>
  <si>
    <t>CN Cty Coca - Hà Nội</t>
  </si>
  <si>
    <t>COCA COLA ĐÀ NẴNG</t>
  </si>
  <si>
    <t>CN COCA-COLA VN - LONG AN</t>
  </si>
  <si>
    <t>LƯỚI BẢO NÔNG</t>
  </si>
  <si>
    <t>Genesis Polymers International</t>
  </si>
  <si>
    <t>SodaStream</t>
  </si>
  <si>
    <t>Natures Organics - PIA</t>
  </si>
  <si>
    <t>GENESIS DISTRIBUCIÓN DE COLOMBIA SA</t>
  </si>
  <si>
    <t>ITD Polyresin</t>
  </si>
  <si>
    <t>MAS CO.LTD</t>
  </si>
  <si>
    <t>POLYCAD</t>
  </si>
  <si>
    <t>HUY THÀNH</t>
  </si>
  <si>
    <t>MTV MILKIWAY SOLUTION</t>
  </si>
  <si>
    <t>ĐẠI LỤC</t>
  </si>
  <si>
    <t>THẠC HƯƠNG</t>
  </si>
  <si>
    <t>NHỰA LỘC PHÁT</t>
  </si>
  <si>
    <t>Fega</t>
  </si>
  <si>
    <t>POLYRESIN EOOD</t>
  </si>
  <si>
    <t>PTI- Retal</t>
  </si>
  <si>
    <t>MONTACHEM INTERNATIONAL</t>
  </si>
  <si>
    <t>TRICON</t>
  </si>
  <si>
    <t>ANTEX</t>
  </si>
  <si>
    <t>MONDELEZ-VIỆT THÀNH</t>
  </si>
  <si>
    <t>Dynaplast Bình Dương</t>
  </si>
  <si>
    <t>Hồng Kim Long An</t>
  </si>
  <si>
    <t>AGRIFREDA</t>
  </si>
  <si>
    <t>ĐÔ THÀNH</t>
  </si>
  <si>
    <t>NHỰA TRƯỜNG AN</t>
  </si>
  <si>
    <t>LINH CHI</t>
  </si>
  <si>
    <t>ĐẠI NHẤT LONG</t>
  </si>
  <si>
    <t>LỢI TƯỜNG</t>
  </si>
  <si>
    <t>Việt Thành Plast</t>
  </si>
  <si>
    <t>REYNERA</t>
  </si>
  <si>
    <t>Công ty Chấn Thuận Thành</t>
  </si>
  <si>
    <t>MEGA</t>
  </si>
  <si>
    <t>VIỆT NHẬT</t>
  </si>
  <si>
    <t>PHƯƠNG VI</t>
  </si>
  <si>
    <t>AN NHẬT</t>
  </si>
  <si>
    <t>PREMIUM WATER</t>
  </si>
  <si>
    <t>Người mua hàng không lấy hóa đơn</t>
  </si>
  <si>
    <t>Muji- DTP</t>
  </si>
  <si>
    <t>TÂN TƯỜNG KHANG</t>
  </si>
  <si>
    <t>DUROCOLOUR</t>
  </si>
  <si>
    <t>NHỰA BUYO</t>
  </si>
  <si>
    <t>EATONE PRO</t>
  </si>
  <si>
    <t>Hailide Việt Nam</t>
  </si>
  <si>
    <t>TÂN HOA THỊNH</t>
  </si>
  <si>
    <t>GUNICA</t>
  </si>
  <si>
    <t>Kim Hòa</t>
  </si>
  <si>
    <t>Nhựa Âu Lạc</t>
  </si>
  <si>
    <t>Minh Thông</t>
  </si>
  <si>
    <t>NGŨ KIM TẤN PHÁT</t>
  </si>
  <si>
    <t>THÀNH NGHĨA P.E.T</t>
  </si>
  <si>
    <t>NHỰA TC 2050</t>
  </si>
  <si>
    <t>Pragmatrade</t>
  </si>
  <si>
    <t>MERAXIS AG</t>
  </si>
  <si>
    <t>New Developments - Hạt PET - NĐ (WSS03G)</t>
  </si>
  <si>
    <t>New Developments - Hạt PET - NĐ (iSS01G 1)</t>
  </si>
  <si>
    <t>SANOFI</t>
  </si>
  <si>
    <t>SC JOHNSON</t>
  </si>
  <si>
    <t>NISHIN</t>
  </si>
  <si>
    <t>New Developments - Hạt PET - NĐ (rHDPE thổi)</t>
  </si>
  <si>
    <t>Phân loại khách</t>
  </si>
  <si>
    <t>Hiện hữu</t>
  </si>
  <si>
    <t>Mới</t>
  </si>
  <si>
    <t>EXW</t>
  </si>
  <si>
    <t>CFR</t>
  </si>
  <si>
    <t>Châu Mỹ</t>
  </si>
  <si>
    <t>Châu Phi</t>
  </si>
  <si>
    <t>Unknown</t>
  </si>
  <si>
    <t>Châu Úc</t>
  </si>
  <si>
    <t>WSS01G 1</t>
  </si>
  <si>
    <t>110000507</t>
  </si>
  <si>
    <t>Vảy PET</t>
  </si>
  <si>
    <t>iSS01G 1</t>
  </si>
  <si>
    <t>iSS1084G</t>
  </si>
  <si>
    <t>WSS05SB-2</t>
  </si>
  <si>
    <t>rHDPE PCF01</t>
  </si>
  <si>
    <t>110000508</t>
  </si>
  <si>
    <t>rPP20W02</t>
  </si>
  <si>
    <t>110000496</t>
  </si>
  <si>
    <t>rHDI7DL02</t>
  </si>
  <si>
    <t>160012611</t>
  </si>
  <si>
    <t>PS HD Ép Hỗn Hợp Cuối ST</t>
  </si>
  <si>
    <t>160012951</t>
  </si>
  <si>
    <t>PS HD Ép Hỗn Hợp Cuối SSR</t>
  </si>
  <si>
    <t>rPP20L05</t>
  </si>
  <si>
    <t>rPP20Gy01</t>
  </si>
  <si>
    <t>110000497</t>
  </si>
  <si>
    <t>WSS01G-L</t>
  </si>
  <si>
    <t>110000506</t>
  </si>
  <si>
    <t>WSS01 &amp; WSS01G-L</t>
  </si>
  <si>
    <t>110000483</t>
  </si>
  <si>
    <t>iSS01G-S</t>
  </si>
  <si>
    <t>110000495</t>
  </si>
  <si>
    <t>rHDA03W01</t>
  </si>
  <si>
    <t>rHDPE thổi</t>
  </si>
  <si>
    <t>rHDPE ép</t>
  </si>
  <si>
    <t>Phó sản</t>
  </si>
  <si>
    <t>0.78 ± 0.02</t>
  </si>
  <si>
    <t>0.80 ± 0.02</t>
  </si>
  <si>
    <t>0.84 ± 0.03</t>
  </si>
  <si>
    <t>0.55 ± 0.05</t>
  </si>
  <si>
    <t>0.70 ± 0.02</t>
  </si>
  <si>
    <t>0.65 ± 0.03</t>
  </si>
  <si>
    <t>Kế hoạch 2026</t>
  </si>
  <si>
    <t>Giá EXW BQ 2026</t>
  </si>
  <si>
    <t>NGÂN SÁCH 2026</t>
  </si>
  <si>
    <t>Thực tế 2025</t>
  </si>
  <si>
    <t>sv Thực tế 2025</t>
  </si>
  <si>
    <t>Giá BQ 2025</t>
  </si>
  <si>
    <t>sv Giá BQ 2025</t>
  </si>
  <si>
    <t>Đơn giá/ tấn (2026)</t>
  </si>
  <si>
    <t>Kế hoạch DT 2026</t>
  </si>
  <si>
    <t>LK 2026</t>
  </si>
  <si>
    <t>CHI PHÍ HOA HỒNG 2026</t>
  </si>
  <si>
    <t>Masan</t>
  </si>
  <si>
    <t>Marico</t>
  </si>
  <si>
    <t>Pocari</t>
  </si>
  <si>
    <t>Cholimex</t>
  </si>
  <si>
    <t>Nutifood</t>
  </si>
  <si>
    <t>Vinamilk</t>
  </si>
  <si>
    <t>Tấn</t>
  </si>
  <si>
    <t>TỔNG</t>
  </si>
  <si>
    <t>OUTEIRINHO</t>
  </si>
  <si>
    <t>Chấn Thuận Thành</t>
  </si>
  <si>
    <t>COCA-COLA VIỆT NAM</t>
  </si>
  <si>
    <t>HƯNG DỤ</t>
  </si>
  <si>
    <t>La Vie</t>
  </si>
  <si>
    <t>Other</t>
  </si>
  <si>
    <t>PL daily</t>
  </si>
  <si>
    <t>Pl Daily</t>
  </si>
  <si>
    <t>Doanh thu EXW</t>
  </si>
  <si>
    <t>Cước XK</t>
  </si>
  <si>
    <t>Doanh thu + cước XK</t>
  </si>
  <si>
    <t>Hoa hồng</t>
  </si>
  <si>
    <t>DT Cộng Erp</t>
  </si>
  <si>
    <t>Cộng</t>
  </si>
  <si>
    <t>TT 2025</t>
  </si>
  <si>
    <t>TT 2024</t>
  </si>
  <si>
    <t>Thực tế 20252</t>
  </si>
  <si>
    <t>Giá BQ 20253</t>
  </si>
  <si>
    <t>SL  2026</t>
  </si>
  <si>
    <t>Nhóm SP</t>
  </si>
  <si>
    <t>KH 2026</t>
  </si>
  <si>
    <t>TT 2023</t>
  </si>
  <si>
    <t>Đơn giá Exw BQ
 (USD/tấn)</t>
  </si>
  <si>
    <t>tỷ trọng
(%)</t>
  </si>
  <si>
    <t>Số lương
(tấn)</t>
  </si>
  <si>
    <t>doanh thu
(USD)</t>
  </si>
  <si>
    <t>(bao gồm dây đai PET+rLDPE+Phó sản)</t>
  </si>
  <si>
    <t>(bao gồm dây đai PET+rLDPE+Phó sản+điều chỉnh)</t>
  </si>
  <si>
    <t>110000335</t>
  </si>
  <si>
    <t>Hạt nhựa rPET WSS04</t>
  </si>
  <si>
    <t>Hạt Nhựa rPET iSS01G-S</t>
  </si>
  <si>
    <t>Hạt Nhựa rPET WSS01G-L</t>
  </si>
  <si>
    <t>110000499</t>
  </si>
  <si>
    <t>Hạt Nhựa rPET WSS01L</t>
  </si>
  <si>
    <t>110000503</t>
  </si>
  <si>
    <t>Hạt Nhựa rPET WSS01S</t>
  </si>
  <si>
    <t>110000505</t>
  </si>
  <si>
    <t>Hạt Nhựa rPET WSS01 &amp; WSS01G-L</t>
  </si>
  <si>
    <t>Vảy FPET201</t>
  </si>
  <si>
    <t>110000387</t>
  </si>
  <si>
    <t>Hạt nhựa rPET WSS03SD</t>
  </si>
  <si>
    <t>Hạt Nhựa rPET WSS05SB-2</t>
  </si>
  <si>
    <t>Hạt Nhựa rHDA03N01</t>
  </si>
  <si>
    <t>Hạt Nhựa rHDA03W01</t>
  </si>
  <si>
    <t>110000509</t>
  </si>
  <si>
    <t>Hạt Nhựa rHDB01B01</t>
  </si>
  <si>
    <t>110000431</t>
  </si>
  <si>
    <t>Hạt Nhựa rHDI3Gy02</t>
  </si>
  <si>
    <t>Hạt Nhựa rHDI7DL02</t>
  </si>
  <si>
    <t>Hạt nhựa rPP20R02</t>
  </si>
  <si>
    <t>110000394</t>
  </si>
  <si>
    <t>Hạt nhựa rPP15Gy02</t>
  </si>
  <si>
    <t>Hạt Nhựa rPP20L04</t>
  </si>
  <si>
    <t>Hạt Nhựa rPP20W02</t>
  </si>
  <si>
    <t>rLDPE</t>
  </si>
  <si>
    <t>110000502</t>
  </si>
  <si>
    <t>Hạt Nhựa rLDB2N01</t>
  </si>
  <si>
    <t>150000186</t>
  </si>
  <si>
    <t>Vảy PP Trắng Sữa PV-02_TM</t>
  </si>
  <si>
    <t>160012607</t>
  </si>
  <si>
    <t>Phó Sản PET Zigzag Sau Lựa</t>
  </si>
  <si>
    <t>Phó Sản HD Ép Hỗn Hợp Cuối ST</t>
  </si>
  <si>
    <t>160012837</t>
  </si>
  <si>
    <t>Vảy HD Thổi Trong HV-01.1-TM GC</t>
  </si>
  <si>
    <t>160012896</t>
  </si>
  <si>
    <t>Phó Sản PET Bụi LB</t>
  </si>
  <si>
    <t>160012902</t>
  </si>
  <si>
    <t>Vảy PP Trắng Sữa PV-02_TM Trả NCC</t>
  </si>
  <si>
    <t>160012912</t>
  </si>
  <si>
    <t>Vảy HD Ép Dương Tách Màu Trả NCC</t>
  </si>
  <si>
    <t>Phó Sản HD Ép Hỗn Hợp Cuối SSR</t>
  </si>
  <si>
    <t>160012956</t>
  </si>
  <si>
    <t>Vảy PET Tomra SLR</t>
  </si>
  <si>
    <t>160012974</t>
  </si>
  <si>
    <t>Vảy HD Ép Hỗn Hợp Cuối Sau Sấy</t>
  </si>
  <si>
    <t>800006226</t>
  </si>
  <si>
    <t>Nhãn, PVC, OPP…</t>
  </si>
  <si>
    <t>GC</t>
  </si>
  <si>
    <t>TỔNG HỢP SẢN LƯỢNG - GIÁ BÁN EXW - DOANH THU</t>
  </si>
  <si>
    <t>SẢN LƯỢNG BÁN (tấn)</t>
  </si>
  <si>
    <t>I.</t>
  </si>
  <si>
    <t>II.</t>
  </si>
  <si>
    <t>DOANH THU (triệu đồng)</t>
  </si>
  <si>
    <t>GIÁ BÁN EXW BÌNH QUÂN (USD/tấn)</t>
  </si>
  <si>
    <t>III.</t>
  </si>
  <si>
    <t>I</t>
  </si>
  <si>
    <t>II</t>
  </si>
  <si>
    <t>III</t>
  </si>
  <si>
    <t>V</t>
  </si>
  <si>
    <t>Hạt</t>
  </si>
  <si>
    <t>vảy</t>
  </si>
  <si>
    <t>Phân loại</t>
  </si>
  <si>
    <t>VI</t>
  </si>
  <si>
    <t>VII</t>
  </si>
  <si>
    <t>VIII</t>
  </si>
  <si>
    <t>SẢN LƯỢNG BÁN KẾ HOẠCH 2026 - TỔNG HỢP THEO MÃ HÀNG</t>
  </si>
  <si>
    <t>Chênh lệch NS 2026 sv TT 2025</t>
  </si>
  <si>
    <t>Giá bán T1</t>
  </si>
  <si>
    <t>Giá bán T2</t>
  </si>
  <si>
    <t>Giá bán dự kiến 2026</t>
  </si>
  <si>
    <t>1.080 </t>
  </si>
  <si>
    <t>1.100 </t>
  </si>
  <si>
    <t>1.275 </t>
  </si>
  <si>
    <t>1.245 </t>
  </si>
  <si>
    <t>1.252 </t>
  </si>
  <si>
    <t>1.330 </t>
  </si>
  <si>
    <t>Chưa xác định được</t>
  </si>
  <si>
    <t>Giá thị trường đang giảm</t>
  </si>
  <si>
    <t>KD cung cấp</t>
  </si>
  <si>
    <t>Ngân sách 2026</t>
  </si>
  <si>
    <t>số lượng
(tấn)</t>
  </si>
  <si>
    <t>doanh thu Exw
(USD)</t>
  </si>
  <si>
    <t>Giá bán NS 2026 (cũ)
(USD/tấn)</t>
  </si>
  <si>
    <t>Giá bán dự kiến 2026
(USD/tấn) (mới)</t>
  </si>
  <si>
    <t>Customer</t>
  </si>
  <si>
    <t>102990</t>
  </si>
  <si>
    <t>Coca-Cola Thủ Đức</t>
  </si>
  <si>
    <t>105194</t>
  </si>
  <si>
    <t>Suntory Việt Nam</t>
  </si>
  <si>
    <t>105204</t>
  </si>
  <si>
    <t>CTY NGỌC NGHĨA-TÂY N</t>
  </si>
  <si>
    <t>Suntory- Ngọc Nghĩa</t>
  </si>
  <si>
    <t>Suntory Sri Thái Bìn</t>
  </si>
  <si>
    <t>Mondelez-Việt Thành</t>
  </si>
  <si>
    <t>Cty TNHH Uy Kiệt</t>
  </si>
  <si>
    <t>105186</t>
  </si>
  <si>
    <t>CÔNG TY TNHH HON CHU</t>
  </si>
  <si>
    <t>105365</t>
  </si>
  <si>
    <t>Mekong Bros</t>
  </si>
  <si>
    <t>105314</t>
  </si>
  <si>
    <t>Vilube - DTP</t>
  </si>
  <si>
    <t>Tác động Dthu EXW (tỷ VND)</t>
  </si>
  <si>
    <t>Chênh lệch</t>
  </si>
  <si>
    <t>200337</t>
  </si>
  <si>
    <t>Toyota Tsusho</t>
  </si>
  <si>
    <t>Pentaplast SRL</t>
  </si>
  <si>
    <t>OUTEIRINHO TURISMO E</t>
  </si>
  <si>
    <t>International Gate S</t>
  </si>
  <si>
    <t>Polycad</t>
  </si>
  <si>
    <t>200377</t>
  </si>
  <si>
    <t>COLLECTIVE POLYMERS</t>
  </si>
  <si>
    <t>200376</t>
  </si>
  <si>
    <t>CORAL A.E.</t>
  </si>
  <si>
    <t>200343</t>
  </si>
  <si>
    <t>MILKYWAY</t>
  </si>
  <si>
    <t>Nu-Pure</t>
  </si>
  <si>
    <t>Genesis Polymers Int</t>
  </si>
  <si>
    <t>Montachem Internatio</t>
  </si>
  <si>
    <t>Natures Organics - P</t>
  </si>
  <si>
    <t>Agrifreda</t>
  </si>
  <si>
    <t>DACHEN (PREMIUM WATE</t>
  </si>
  <si>
    <t>GENESIS DISTRIBUCIÓN</t>
  </si>
  <si>
    <t>200389</t>
  </si>
  <si>
    <t>TAE BAEK</t>
  </si>
  <si>
    <t>VINMAR POLYMERS AMER</t>
  </si>
  <si>
    <t>200392</t>
  </si>
  <si>
    <t>RTCO</t>
  </si>
  <si>
    <t>200396</t>
  </si>
  <si>
    <t>Industrias Salcom</t>
  </si>
  <si>
    <t>Niagara US</t>
  </si>
  <si>
    <t>200399</t>
  </si>
  <si>
    <t>Niagara UK</t>
  </si>
  <si>
    <t>PL</t>
  </si>
  <si>
    <t xml:space="preserve">FCA </t>
  </si>
  <si>
    <t>Incoterm</t>
  </si>
  <si>
    <t>Nhóm hàng2</t>
  </si>
  <si>
    <t>Nhóm hàng3</t>
  </si>
  <si>
    <t>Sản lương bán 2026
(tấn)</t>
  </si>
  <si>
    <t>Đơn giá bán EXW BQ
(USD/tấn)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</si>
</sst>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-* #,##0_-;\-* #,##0_-;_-* &quot;-&quot;_-;_-@_-"/>
    <numFmt numFmtId="165" formatCode="_-* #,##0.00\ &quot;₫&quot;_-;\-* #,##0.00\ &quot;₫&quot;_-;_-* &quot;-&quot;??\ &quot;₫&quot;_-;_-@_-"/>
    <numFmt numFmtId="166" formatCode="_-* #,##0.00_-;\-* #,##0.00_-;_-* &quot;-&quot;??_-;_-@_-"/>
    <numFmt numFmtId="167" formatCode="_(* #,##0_);_(* \(#,##0\);_(* &quot;-&quot;??_);_(@_)"/>
    <numFmt numFmtId="168" formatCode="_-* #,##0_-;\-* #,##0_-;_-* &quot;-&quot;??_-;_-@_-"/>
    <numFmt numFmtId="169" formatCode="_(&quot;$&quot;* #,##0_);_(&quot;$&quot;* \(#,##0\);_(&quot;$&quot;* &quot;-&quot;??_);_(@_)"/>
    <numFmt numFmtId="170" formatCode="0.0%"/>
    <numFmt numFmtId="171" formatCode="_(* #,##0.00000_);_(* \(#,##0.00000\);_(* &quot;-&quot;??_);_(@_)"/>
    <numFmt numFmtId="172" formatCode="_-* #,##0\ _₫_-;\-* #,##0\ _₫_-;_-* &quot;-&quot;?\ _₫_-;_-@_-"/>
    <numFmt numFmtId="173" formatCode="_(* #,##0.000_);_(* \(#,##0.000\);_(* &quot;-&quot;??_);_(@_)"/>
  </numFmts>
  <fonts count="93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b/>
      <sz val="11"/>
      <color rgb="FF0033CC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color theme="0"/>
      <name val="Times New Roman"/>
      <family val="1"/>
    </font>
    <font>
      <b/>
      <sz val="18"/>
      <color rgb="FF0033CC"/>
      <name val="Times New Roman"/>
      <family val="1"/>
    </font>
    <font>
      <b/>
      <i/>
      <u/>
      <sz val="11"/>
      <color theme="5" tint="-0.249977111117893"/>
      <name val="Times New Roman"/>
      <family val="1"/>
    </font>
    <font>
      <b/>
      <sz val="16"/>
      <color rgb="FF0000FF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sz val="11"/>
      <color theme="1"/>
      <name val="Times New Roman"/>
      <family val="1"/>
    </font>
    <font>
      <sz val="10"/>
      <color theme="1"/>
      <name val="Arial"/>
      <family val="2"/>
    </font>
    <font>
      <b/>
      <sz val="11"/>
      <color theme="1"/>
      <name val="Times New Roman"/>
      <family val="1"/>
    </font>
    <font>
      <sz val="14"/>
      <name val="Cordia New"/>
      <family val="2"/>
    </font>
    <font>
      <sz val="12"/>
      <name val="Calibri"/>
      <family val="2"/>
      <scheme val="minor"/>
    </font>
    <font>
      <b/>
      <sz val="12"/>
      <color rgb="FF119503"/>
      <name val="Calibri"/>
      <family val="2"/>
      <scheme val="minor"/>
    </font>
    <font>
      <sz val="14"/>
      <name val="AngsanaUPC"/>
      <family val="1"/>
      <charset val="222"/>
    </font>
    <font>
      <b/>
      <sz val="12"/>
      <color rgb="FFC00000"/>
      <name val="Calibri"/>
      <family val="2"/>
      <scheme val="minor"/>
    </font>
    <font>
      <sz val="12"/>
      <color rgb="FF119503"/>
      <name val="Calibri"/>
      <family val="2"/>
      <scheme val="minor"/>
    </font>
    <font>
      <sz val="10"/>
      <color theme="1"/>
      <name val="segoe UI"/>
      <family val="2"/>
      <charset val="163"/>
    </font>
    <font>
      <b/>
      <sz val="12"/>
      <name val="Calibri"/>
      <family val="2"/>
      <scheme val="minor"/>
    </font>
    <font>
      <i/>
      <sz val="12"/>
      <name val="Calibri"/>
      <family val="2"/>
      <scheme val="minor"/>
    </font>
    <font>
      <sz val="10"/>
      <color rgb="FFFF0000"/>
      <name val="Arial"/>
      <family val="2"/>
    </font>
    <font>
      <u/>
      <sz val="14"/>
      <color theme="10"/>
      <name val="Cordia New"/>
      <family val="2"/>
    </font>
    <font>
      <b/>
      <sz val="11"/>
      <name val="Times New Roman"/>
      <family val="1"/>
      <charset val="163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FF0000"/>
      <name val="Times New Roman"/>
      <family val="1"/>
    </font>
    <font>
      <sz val="12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0"/>
      <name val="Times New Roman"/>
      <family val="1"/>
    </font>
    <font>
      <sz val="14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sz val="14"/>
      <name val="Times New Roman"/>
      <family val="1"/>
    </font>
    <font>
      <b/>
      <sz val="14"/>
      <color theme="5" tint="-0.249977111117893"/>
      <name val="Times New Roman"/>
      <family val="1"/>
    </font>
    <font>
      <sz val="12"/>
      <color rgb="FFFF00FF"/>
      <name val="Calibri"/>
      <family val="2"/>
      <scheme val="minor"/>
    </font>
    <font>
      <b/>
      <sz val="14"/>
      <color rgb="FFFF00FF"/>
      <name val="Calibri"/>
      <family val="2"/>
      <scheme val="minor"/>
    </font>
    <font>
      <sz val="11"/>
      <name val="Times New Roman"/>
      <family val="1"/>
      <charset val="163"/>
    </font>
    <font>
      <sz val="10"/>
      <name val="Arial"/>
      <family val="2"/>
      <charset val="163"/>
    </font>
    <font>
      <sz val="8"/>
      <color rgb="FF0000FF"/>
      <name val="Arial"/>
      <family val="2"/>
    </font>
    <font>
      <sz val="10"/>
      <name val="Arial"/>
      <family val="2"/>
    </font>
    <font>
      <sz val="12"/>
      <name val="Calibri Light"/>
      <family val="1"/>
      <scheme val="major"/>
    </font>
    <font>
      <sz val="12"/>
      <color theme="1"/>
      <name val="Calibri Light"/>
      <family val="1"/>
      <charset val="163"/>
      <scheme val="major"/>
    </font>
    <font>
      <sz val="11"/>
      <color theme="1"/>
      <name val="Times New Roman"/>
      <family val="1"/>
      <charset val="163"/>
    </font>
    <font>
      <sz val="11"/>
      <color rgb="FF0033CC"/>
      <name val="Times New Roman"/>
      <family val="1"/>
      <charset val="163"/>
    </font>
    <font>
      <sz val="11"/>
      <color theme="1"/>
      <name val="Calibri Light"/>
      <family val="2"/>
      <scheme val="major"/>
    </font>
    <font>
      <b/>
      <sz val="11"/>
      <color theme="1"/>
      <name val="Calibri"/>
      <family val="2"/>
      <charset val="163"/>
      <scheme val="minor"/>
    </font>
    <font>
      <b/>
      <sz val="14"/>
      <color theme="1"/>
      <name val="Times New Roman"/>
      <family val="1"/>
      <charset val="163"/>
    </font>
    <font>
      <b/>
      <sz val="12"/>
      <color rgb="FF0000FF"/>
      <name val="Times New Roman"/>
      <family val="1"/>
    </font>
    <font>
      <b/>
      <sz val="12"/>
      <color rgb="FFFF0000"/>
      <name val="Times New Roman"/>
      <family val="1"/>
    </font>
    <font>
      <b/>
      <sz val="16"/>
      <color rgb="FF0000FF"/>
      <name val="Times New Roman"/>
      <family val="1"/>
    </font>
    <font>
      <sz val="10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1"/>
      <color rgb="FF0033CC"/>
      <name val="Times New Roman"/>
      <family val="1"/>
    </font>
    <font>
      <sz val="10"/>
      <color theme="0"/>
      <name val="Arial"/>
      <family val="2"/>
      <charset val="163"/>
    </font>
    <font>
      <b/>
      <sz val="11"/>
      <color theme="0"/>
      <name val="Times New Roman"/>
      <family val="1"/>
      <charset val="163"/>
    </font>
    <font>
      <b/>
      <sz val="10"/>
      <name val="Times New Roman"/>
      <family val="1"/>
    </font>
    <font>
      <sz val="10"/>
      <color rgb="FF0000FF"/>
      <name val="Times New Roman"/>
      <family val="1"/>
    </font>
    <font>
      <b/>
      <sz val="10"/>
      <color rgb="FF0000FF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2"/>
      <color theme="0"/>
      <name val="Arial"/>
      <family val="2"/>
    </font>
    <font>
      <b/>
      <sz val="14"/>
      <color rgb="FF0000FF"/>
      <name val="Times New Roman"/>
      <family val="1"/>
    </font>
    <font>
      <sz val="10"/>
      <color theme="5" tint="-0.249977111117893"/>
      <name val="Times New Roman"/>
      <family val="1"/>
    </font>
    <font>
      <b/>
      <sz val="12"/>
      <color rgb="FF0000FF"/>
      <name val="Arial"/>
      <family val="2"/>
    </font>
    <font>
      <b/>
      <sz val="12"/>
      <color rgb="FF00B050"/>
      <name val="Arial"/>
      <family val="2"/>
    </font>
    <font>
      <b/>
      <sz val="12"/>
      <color theme="5" tint="-0.249977111117893"/>
      <name val="Arial"/>
      <family val="2"/>
    </font>
    <font>
      <b/>
      <sz val="14"/>
      <color rgb="FF0000FF"/>
      <name val="Arial"/>
      <family val="2"/>
    </font>
    <font>
      <b/>
      <sz val="14"/>
      <color rgb="FFC00000"/>
      <name val="Arial"/>
      <family val="2"/>
    </font>
    <font>
      <b/>
      <sz val="16"/>
      <color rgb="FF0000FF"/>
      <name val="Arial"/>
      <family val="2"/>
    </font>
    <font>
      <sz val="7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2"/>
      <color theme="0"/>
      <name val="Times New Roman"/>
      <family val="1"/>
    </font>
    <font>
      <b/>
      <sz val="12"/>
      <color rgb="FFC00000"/>
      <name val="Times New Roman"/>
      <family val="1"/>
    </font>
    <font>
      <sz val="12"/>
      <name val="Segoe UI"/>
      <family val="2"/>
    </font>
    <font>
      <b/>
      <sz val="16"/>
      <color rgb="FFFF00FF"/>
      <name val="Arial"/>
      <family val="2"/>
    </font>
    <font>
      <b/>
      <sz val="16"/>
      <color rgb="FFFF0000"/>
      <name val="Calibri"/>
      <family val="2"/>
      <scheme val="minor"/>
    </font>
    <font>
      <b/>
      <sz val="14"/>
      <color rgb="FFFF00FF"/>
      <name val="Arial"/>
      <family val="2"/>
    </font>
    <font>
      <sz val="10"/>
      <color rgb="FFFF0000"/>
      <name val="Times New Roman"/>
      <family val="1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  <charset val="163"/>
      <scheme val="minor"/>
    </font>
    <font>
      <sz val="1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119503"/>
      </left>
      <right/>
      <top style="thin">
        <color rgb="FF119503"/>
      </top>
      <bottom style="dotted">
        <color theme="0" tint="-0.24994659260841701"/>
      </bottom>
      <diagonal/>
    </border>
    <border>
      <left style="thin">
        <color rgb="FF119503"/>
      </left>
      <right style="dotted">
        <color rgb="FF119503"/>
      </right>
      <top style="thin">
        <color rgb="FF119503"/>
      </top>
      <bottom style="dotted">
        <color theme="0" tint="-0.24994659260841701"/>
      </bottom>
      <diagonal/>
    </border>
    <border>
      <left style="dotted">
        <color rgb="FF119503"/>
      </left>
      <right style="dotted">
        <color rgb="FF119503"/>
      </right>
      <top style="thin">
        <color rgb="FF119503"/>
      </top>
      <bottom style="dotted">
        <color theme="0" tint="-0.24994659260841701"/>
      </bottom>
      <diagonal/>
    </border>
    <border>
      <left style="dotted">
        <color rgb="FF119503"/>
      </left>
      <right style="thin">
        <color rgb="FF119503"/>
      </right>
      <top style="thin">
        <color rgb="FF119503"/>
      </top>
      <bottom style="dotted">
        <color theme="0" tint="-0.24994659260841701"/>
      </bottom>
      <diagonal/>
    </border>
    <border>
      <left style="thin">
        <color rgb="FF119503"/>
      </left>
      <right/>
      <top style="dotted">
        <color theme="0" tint="-0.24994659260841701"/>
      </top>
      <bottom style="thin">
        <color rgb="FF119503"/>
      </bottom>
      <diagonal/>
    </border>
    <border>
      <left style="thin">
        <color rgb="FF119503"/>
      </left>
      <right style="dotted">
        <color rgb="FF119503"/>
      </right>
      <top style="dotted">
        <color theme="0" tint="-0.24994659260841701"/>
      </top>
      <bottom style="thin">
        <color rgb="FF119503"/>
      </bottom>
      <diagonal/>
    </border>
    <border>
      <left style="dotted">
        <color rgb="FF119503"/>
      </left>
      <right style="dotted">
        <color rgb="FF119503"/>
      </right>
      <top style="dotted">
        <color theme="0" tint="-0.24994659260841701"/>
      </top>
      <bottom style="thin">
        <color rgb="FF119503"/>
      </bottom>
      <diagonal/>
    </border>
    <border>
      <left style="dotted">
        <color rgb="FF119503"/>
      </left>
      <right style="thin">
        <color rgb="FF119503"/>
      </right>
      <top style="dotted">
        <color theme="0" tint="-0.24994659260841701"/>
      </top>
      <bottom style="thin">
        <color rgb="FF119503"/>
      </bottom>
      <diagonal/>
    </border>
    <border>
      <left style="thin">
        <color rgb="FF119503"/>
      </left>
      <right/>
      <top/>
      <bottom style="dotted">
        <color theme="0" tint="-0.24994659260841701"/>
      </bottom>
      <diagonal/>
    </border>
    <border>
      <left style="thin">
        <color rgb="FF119503"/>
      </left>
      <right style="dotted">
        <color rgb="FF119503"/>
      </right>
      <top style="dotted">
        <color theme="0" tint="-0.24994659260841701"/>
      </top>
      <bottom style="dotted">
        <color theme="0" tint="-0.24994659260841701"/>
      </bottom>
      <diagonal/>
    </border>
    <border>
      <left style="dotted">
        <color rgb="FF119503"/>
      </left>
      <right style="dotted">
        <color rgb="FF119503"/>
      </right>
      <top style="dotted">
        <color theme="0" tint="-0.24994659260841701"/>
      </top>
      <bottom style="dotted">
        <color theme="0" tint="-0.24994659260841701"/>
      </bottom>
      <diagonal/>
    </border>
    <border>
      <left style="dotted">
        <color rgb="FF119503"/>
      </left>
      <right style="thin">
        <color rgb="FF119503"/>
      </right>
      <top style="dotted">
        <color theme="0" tint="-0.24994659260841701"/>
      </top>
      <bottom style="dotted">
        <color theme="0" tint="-0.24994659260841701"/>
      </bottom>
      <diagonal/>
    </border>
    <border>
      <left style="thin">
        <color rgb="FF119503"/>
      </left>
      <right/>
      <top style="dotted">
        <color theme="0" tint="-0.24994659260841701"/>
      </top>
      <bottom style="dotted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tted">
        <color rgb="FF119503"/>
      </right>
      <top style="dotted">
        <color theme="0" tint="-0.24994659260841701"/>
      </top>
      <bottom style="dotted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1">
    <xf numFmtId="0" fontId="0" fillId="0" borderId="0"/>
    <xf numFmtId="9" fontId="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0" fillId="0" borderId="0"/>
    <xf numFmtId="0" fontId="23" fillId="0" borderId="0"/>
    <xf numFmtId="166" fontId="26" fillId="0" borderId="0" applyFont="0" applyFill="0" applyBorder="0" applyAlignment="0" applyProtection="0"/>
    <xf numFmtId="0" fontId="26" fillId="0" borderId="0"/>
    <xf numFmtId="0" fontId="4" fillId="0" borderId="0"/>
    <xf numFmtId="0" fontId="30" fillId="0" borderId="0" applyNumberFormat="0" applyFill="0" applyBorder="0" applyAlignment="0" applyProtection="0"/>
    <xf numFmtId="16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8" fillId="0" borderId="30" applyProtection="0"/>
    <xf numFmtId="164" fontId="49" fillId="0" borderId="0" applyFont="0" applyFill="0" applyBorder="0" applyAlignment="0" applyProtection="0"/>
    <xf numFmtId="0" fontId="54" fillId="0" borderId="0"/>
    <xf numFmtId="43" fontId="54" fillId="0" borderId="0" applyFont="0" applyFill="0" applyBorder="0" applyAlignment="0" applyProtection="0"/>
  </cellStyleXfs>
  <cellXfs count="632">
    <xf numFmtId="0" fontId="0" fillId="0" borderId="0" xfId="0"/>
    <xf numFmtId="0" fontId="6" fillId="0" borderId="0" xfId="0" applyFont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3" fontId="5" fillId="0" borderId="2" xfId="0" applyNumberFormat="1" applyFont="1" applyBorder="1"/>
    <xf numFmtId="0" fontId="6" fillId="0" borderId="3" xfId="0" applyFont="1" applyBorder="1"/>
    <xf numFmtId="3" fontId="6" fillId="0" borderId="3" xfId="0" applyNumberFormat="1" applyFont="1" applyBorder="1" applyAlignment="1">
      <alignment horizontal="center"/>
    </xf>
    <xf numFmtId="3" fontId="5" fillId="0" borderId="3" xfId="0" applyNumberFormat="1" applyFont="1" applyBorder="1"/>
    <xf numFmtId="0" fontId="7" fillId="0" borderId="3" xfId="0" applyFont="1" applyBorder="1" applyAlignment="1">
      <alignment horizontal="center"/>
    </xf>
    <xf numFmtId="3" fontId="6" fillId="0" borderId="3" xfId="0" applyNumberFormat="1" applyFont="1" applyBorder="1"/>
    <xf numFmtId="0" fontId="9" fillId="0" borderId="0" xfId="0" applyFont="1"/>
    <xf numFmtId="0" fontId="5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10" fillId="0" borderId="0" xfId="0" applyFont="1" applyAlignment="1">
      <alignment horizontal="right"/>
    </xf>
    <xf numFmtId="0" fontId="5" fillId="2" borderId="0" xfId="0" applyFont="1" applyFill="1"/>
    <xf numFmtId="3" fontId="5" fillId="2" borderId="0" xfId="0" applyNumberFormat="1" applyFont="1" applyFill="1"/>
    <xf numFmtId="0" fontId="8" fillId="4" borderId="8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9" fontId="5" fillId="0" borderId="0" xfId="1" applyFont="1" applyAlignment="1">
      <alignment horizontal="center"/>
    </xf>
    <xf numFmtId="3" fontId="5" fillId="0" borderId="0" xfId="0" applyNumberFormat="1" applyFont="1"/>
    <xf numFmtId="9" fontId="5" fillId="0" borderId="0" xfId="1" applyFont="1" applyAlignment="1"/>
    <xf numFmtId="0" fontId="8" fillId="6" borderId="8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left"/>
    </xf>
    <xf numFmtId="0" fontId="8" fillId="6" borderId="0" xfId="0" applyFont="1" applyFill="1" applyAlignment="1">
      <alignment vertical="center"/>
    </xf>
    <xf numFmtId="0" fontId="12" fillId="0" borderId="0" xfId="0" applyFont="1" applyAlignment="1">
      <alignment vertical="top"/>
    </xf>
    <xf numFmtId="0" fontId="11" fillId="0" borderId="0" xfId="0" applyFont="1" applyAlignment="1">
      <alignment horizontal="left"/>
    </xf>
    <xf numFmtId="0" fontId="0" fillId="0" borderId="0" xfId="0" applyAlignment="1">
      <alignment vertical="top"/>
    </xf>
    <xf numFmtId="3" fontId="0" fillId="0" borderId="0" xfId="0" applyNumberFormat="1"/>
    <xf numFmtId="3" fontId="0" fillId="0" borderId="0" xfId="0" applyNumberFormat="1" applyAlignment="1">
      <alignment horizontal="center"/>
    </xf>
    <xf numFmtId="167" fontId="0" fillId="0" borderId="0" xfId="2" applyNumberFormat="1" applyFont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8" fillId="3" borderId="8" xfId="0" applyFont="1" applyFill="1" applyBorder="1" applyAlignment="1">
      <alignment vertical="center" wrapText="1"/>
    </xf>
    <xf numFmtId="9" fontId="21" fillId="0" borderId="0" xfId="7" applyFont="1" applyAlignment="1">
      <alignment vertical="center"/>
    </xf>
    <xf numFmtId="9" fontId="22" fillId="0" borderId="0" xfId="7" applyFont="1" applyAlignment="1">
      <alignment vertical="center"/>
    </xf>
    <xf numFmtId="9" fontId="21" fillId="0" borderId="0" xfId="7" applyFont="1" applyAlignment="1">
      <alignment vertical="center" wrapText="1"/>
    </xf>
    <xf numFmtId="9" fontId="25" fillId="0" borderId="0" xfId="7" applyFont="1" applyAlignment="1">
      <alignment vertical="center"/>
    </xf>
    <xf numFmtId="9" fontId="27" fillId="10" borderId="16" xfId="7" applyFont="1" applyFill="1" applyBorder="1" applyAlignment="1">
      <alignment horizontal="centerContinuous" vertical="center"/>
    </xf>
    <xf numFmtId="9" fontId="24" fillId="10" borderId="17" xfId="7" quotePrefix="1" applyFont="1" applyFill="1" applyBorder="1" applyAlignment="1">
      <alignment horizontal="centerContinuous" vertical="center"/>
    </xf>
    <xf numFmtId="9" fontId="27" fillId="10" borderId="20" xfId="7" applyFont="1" applyFill="1" applyBorder="1" applyAlignment="1" applyProtection="1">
      <alignment horizontal="center" vertical="center"/>
    </xf>
    <xf numFmtId="9" fontId="27" fillId="10" borderId="21" xfId="7" applyFont="1" applyFill="1" applyBorder="1" applyAlignment="1" applyProtection="1">
      <alignment horizontal="center" vertical="center"/>
    </xf>
    <xf numFmtId="9" fontId="24" fillId="0" borderId="24" xfId="7" applyFont="1" applyFill="1" applyBorder="1" applyAlignment="1" applyProtection="1">
      <alignment horizontal="center" vertical="center"/>
    </xf>
    <xf numFmtId="9" fontId="24" fillId="0" borderId="25" xfId="7" applyFont="1" applyFill="1" applyBorder="1" applyAlignment="1" applyProtection="1">
      <alignment horizontal="center" vertical="center"/>
    </xf>
    <xf numFmtId="9" fontId="24" fillId="0" borderId="23" xfId="7" applyFont="1" applyFill="1" applyBorder="1" applyAlignment="1" applyProtection="1">
      <alignment horizontal="center" vertical="center"/>
    </xf>
    <xf numFmtId="9" fontId="21" fillId="0" borderId="24" xfId="7" applyFont="1" applyFill="1" applyBorder="1" applyAlignment="1" applyProtection="1">
      <alignment horizontal="center" vertical="center"/>
    </xf>
    <xf numFmtId="9" fontId="21" fillId="0" borderId="25" xfId="7" applyFont="1" applyFill="1" applyBorder="1" applyAlignment="1" applyProtection="1">
      <alignment horizontal="center" vertical="center"/>
    </xf>
    <xf numFmtId="9" fontId="21" fillId="0" borderId="23" xfId="7" applyFont="1" applyFill="1" applyBorder="1" applyAlignment="1" applyProtection="1">
      <alignment horizontal="center" vertical="center"/>
    </xf>
    <xf numFmtId="9" fontId="28" fillId="0" borderId="20" xfId="7" applyFont="1" applyFill="1" applyBorder="1" applyAlignment="1" applyProtection="1">
      <alignment vertical="center"/>
    </xf>
    <xf numFmtId="9" fontId="28" fillId="0" borderId="21" xfId="7" applyFont="1" applyFill="1" applyBorder="1" applyAlignment="1" applyProtection="1">
      <alignment vertical="center"/>
    </xf>
    <xf numFmtId="9" fontId="28" fillId="0" borderId="19" xfId="7" applyFont="1" applyFill="1" applyBorder="1" applyAlignment="1" applyProtection="1">
      <alignment horizontal="center" vertical="center"/>
    </xf>
    <xf numFmtId="9" fontId="28" fillId="0" borderId="20" xfId="7" applyFont="1" applyFill="1" applyBorder="1" applyAlignment="1" applyProtection="1">
      <alignment horizontal="center" vertical="center"/>
    </xf>
    <xf numFmtId="9" fontId="28" fillId="0" borderId="21" xfId="7" applyFont="1" applyFill="1" applyBorder="1" applyAlignment="1" applyProtection="1">
      <alignment horizontal="center" vertical="center"/>
    </xf>
    <xf numFmtId="3" fontId="21" fillId="0" borderId="0" xfId="6" applyNumberFormat="1" applyFont="1" applyAlignment="1">
      <alignment horizontal="left" vertical="center"/>
    </xf>
    <xf numFmtId="3" fontId="21" fillId="0" borderId="0" xfId="6" applyNumberFormat="1" applyFont="1" applyAlignment="1">
      <alignment vertical="center"/>
    </xf>
    <xf numFmtId="3" fontId="21" fillId="0" borderId="0" xfId="6" applyNumberFormat="1" applyFont="1" applyFill="1" applyAlignment="1">
      <alignment vertical="center"/>
    </xf>
    <xf numFmtId="3" fontId="21" fillId="0" borderId="0" xfId="6" applyNumberFormat="1" applyFont="1" applyFill="1" applyBorder="1" applyAlignment="1">
      <alignment vertical="center"/>
    </xf>
    <xf numFmtId="3" fontId="22" fillId="0" borderId="0" xfId="8" applyNumberFormat="1" applyFont="1" applyAlignment="1">
      <alignment vertical="center"/>
    </xf>
    <xf numFmtId="3" fontId="22" fillId="0" borderId="0" xfId="9" applyNumberFormat="1" applyFont="1" applyAlignment="1">
      <alignment vertical="center"/>
    </xf>
    <xf numFmtId="3" fontId="24" fillId="0" borderId="0" xfId="8" applyNumberFormat="1" applyFont="1" applyAlignment="1">
      <alignment vertical="center"/>
    </xf>
    <xf numFmtId="3" fontId="21" fillId="0" borderId="0" xfId="8" applyNumberFormat="1" applyFont="1" applyAlignment="1">
      <alignment vertical="center"/>
    </xf>
    <xf numFmtId="3" fontId="21" fillId="0" borderId="0" xfId="8" applyNumberFormat="1" applyFont="1" applyAlignment="1">
      <alignment vertical="center" wrapText="1"/>
    </xf>
    <xf numFmtId="3" fontId="22" fillId="0" borderId="0" xfId="8" applyNumberFormat="1" applyFont="1" applyAlignment="1">
      <alignment horizontal="left" vertical="center"/>
    </xf>
    <xf numFmtId="3" fontId="25" fillId="0" borderId="0" xfId="8" applyNumberFormat="1" applyFont="1" applyAlignment="1">
      <alignment vertical="center"/>
    </xf>
    <xf numFmtId="3" fontId="27" fillId="10" borderId="14" xfId="10" applyNumberFormat="1" applyFont="1" applyFill="1" applyBorder="1" applyAlignment="1">
      <alignment horizontal="left" vertical="center"/>
    </xf>
    <xf numFmtId="3" fontId="27" fillId="10" borderId="15" xfId="8" quotePrefix="1" applyNumberFormat="1" applyFont="1" applyFill="1" applyBorder="1" applyAlignment="1">
      <alignment horizontal="centerContinuous" vertical="center"/>
    </xf>
    <xf numFmtId="3" fontId="27" fillId="10" borderId="16" xfId="6" applyNumberFormat="1" applyFont="1" applyFill="1" applyBorder="1" applyAlignment="1">
      <alignment horizontal="centerContinuous" vertical="center"/>
    </xf>
    <xf numFmtId="3" fontId="27" fillId="10" borderId="17" xfId="6" applyNumberFormat="1" applyFont="1" applyFill="1" applyBorder="1" applyAlignment="1">
      <alignment horizontal="centerContinuous" vertical="center"/>
    </xf>
    <xf numFmtId="3" fontId="27" fillId="0" borderId="0" xfId="6" applyNumberFormat="1" applyFont="1" applyFill="1" applyBorder="1" applyAlignment="1">
      <alignment horizontal="centerContinuous" vertical="center"/>
    </xf>
    <xf numFmtId="3" fontId="24" fillId="10" borderId="15" xfId="8" quotePrefix="1" applyNumberFormat="1" applyFont="1" applyFill="1" applyBorder="1" applyAlignment="1">
      <alignment horizontal="centerContinuous" vertical="center"/>
    </xf>
    <xf numFmtId="3" fontId="27" fillId="0" borderId="0" xfId="6" applyNumberFormat="1" applyFont="1" applyFill="1" applyBorder="1" applyAlignment="1">
      <alignment horizontal="left" vertical="center"/>
    </xf>
    <xf numFmtId="9" fontId="24" fillId="10" borderId="15" xfId="7" quotePrefix="1" applyFont="1" applyFill="1" applyBorder="1" applyAlignment="1">
      <alignment horizontal="centerContinuous" vertical="center"/>
    </xf>
    <xf numFmtId="9" fontId="27" fillId="10" borderId="17" xfId="7" applyFont="1" applyFill="1" applyBorder="1" applyAlignment="1">
      <alignment horizontal="centerContinuous" vertical="center"/>
    </xf>
    <xf numFmtId="3" fontId="27" fillId="0" borderId="0" xfId="6" applyNumberFormat="1" applyFont="1" applyFill="1" applyBorder="1" applyAlignment="1">
      <alignment vertical="center"/>
    </xf>
    <xf numFmtId="3" fontId="27" fillId="10" borderId="18" xfId="10" applyNumberFormat="1" applyFont="1" applyFill="1" applyBorder="1" applyAlignment="1">
      <alignment horizontal="left" vertical="center"/>
    </xf>
    <xf numFmtId="3" fontId="27" fillId="10" borderId="19" xfId="6" applyNumberFormat="1" applyFont="1" applyFill="1" applyBorder="1" applyAlignment="1">
      <alignment horizontal="center" vertical="center"/>
    </xf>
    <xf numFmtId="3" fontId="27" fillId="10" borderId="20" xfId="6" applyNumberFormat="1" applyFont="1" applyFill="1" applyBorder="1" applyAlignment="1" applyProtection="1">
      <alignment horizontal="center" vertical="center"/>
    </xf>
    <xf numFmtId="3" fontId="27" fillId="10" borderId="20" xfId="6" applyNumberFormat="1" applyFont="1" applyFill="1" applyBorder="1" applyAlignment="1">
      <alignment horizontal="center" vertical="center"/>
    </xf>
    <xf numFmtId="3" fontId="27" fillId="10" borderId="21" xfId="6" quotePrefix="1" applyNumberFormat="1" applyFont="1" applyFill="1" applyBorder="1" applyAlignment="1">
      <alignment horizontal="center" vertical="center"/>
    </xf>
    <xf numFmtId="3" fontId="27" fillId="0" borderId="0" xfId="6" quotePrefix="1" applyNumberFormat="1" applyFont="1" applyFill="1" applyBorder="1" applyAlignment="1">
      <alignment horizontal="center" vertical="center"/>
    </xf>
    <xf numFmtId="3" fontId="24" fillId="10" borderId="20" xfId="6" applyNumberFormat="1" applyFont="1" applyFill="1" applyBorder="1" applyAlignment="1">
      <alignment horizontal="center" vertical="center"/>
    </xf>
    <xf numFmtId="3" fontId="24" fillId="10" borderId="20" xfId="6" applyNumberFormat="1" applyFont="1" applyFill="1" applyBorder="1" applyAlignment="1" applyProtection="1">
      <alignment horizontal="center" vertical="center"/>
    </xf>
    <xf numFmtId="3" fontId="24" fillId="10" borderId="21" xfId="6" quotePrefix="1" applyNumberFormat="1" applyFont="1" applyFill="1" applyBorder="1" applyAlignment="1">
      <alignment horizontal="center" vertical="center"/>
    </xf>
    <xf numFmtId="3" fontId="27" fillId="0" borderId="0" xfId="6" applyNumberFormat="1" applyFont="1" applyFill="1" applyBorder="1" applyAlignment="1">
      <alignment horizontal="center" vertical="center"/>
    </xf>
    <xf numFmtId="3" fontId="27" fillId="10" borderId="21" xfId="6" applyNumberFormat="1" applyFont="1" applyFill="1" applyBorder="1" applyAlignment="1" applyProtection="1">
      <alignment horizontal="center" vertical="center"/>
    </xf>
    <xf numFmtId="9" fontId="27" fillId="10" borderId="19" xfId="7" applyFont="1" applyFill="1" applyBorder="1" applyAlignment="1">
      <alignment horizontal="center" vertical="center"/>
    </xf>
    <xf numFmtId="3" fontId="24" fillId="0" borderId="22" xfId="6" applyNumberFormat="1" applyFont="1" applyBorder="1" applyAlignment="1" applyProtection="1">
      <alignment horizontal="left" vertical="center"/>
    </xf>
    <xf numFmtId="3" fontId="24" fillId="0" borderId="23" xfId="6" applyNumberFormat="1" applyFont="1" applyFill="1" applyBorder="1" applyAlignment="1" applyProtection="1">
      <alignment vertical="center"/>
    </xf>
    <xf numFmtId="3" fontId="24" fillId="0" borderId="24" xfId="6" applyNumberFormat="1" applyFont="1" applyFill="1" applyBorder="1" applyAlignment="1" applyProtection="1">
      <alignment vertical="center"/>
    </xf>
    <xf numFmtId="3" fontId="24" fillId="0" borderId="25" xfId="6" applyNumberFormat="1" applyFont="1" applyFill="1" applyBorder="1" applyAlignment="1" applyProtection="1">
      <alignment vertical="center"/>
    </xf>
    <xf numFmtId="3" fontId="24" fillId="0" borderId="0" xfId="6" applyNumberFormat="1" applyFont="1" applyFill="1" applyBorder="1" applyAlignment="1" applyProtection="1">
      <alignment vertical="center"/>
    </xf>
    <xf numFmtId="3" fontId="24" fillId="0" borderId="0" xfId="6" applyNumberFormat="1" applyFont="1" applyFill="1" applyBorder="1" applyAlignment="1">
      <alignment vertical="center"/>
    </xf>
    <xf numFmtId="3" fontId="21" fillId="0" borderId="26" xfId="11" applyNumberFormat="1" applyFont="1" applyBorder="1" applyAlignment="1">
      <alignment horizontal="left" vertical="center"/>
    </xf>
    <xf numFmtId="3" fontId="21" fillId="0" borderId="26" xfId="11" applyNumberFormat="1" applyFont="1" applyBorder="1" applyAlignment="1">
      <alignment vertical="center"/>
    </xf>
    <xf numFmtId="3" fontId="21" fillId="0" borderId="23" xfId="6" applyNumberFormat="1" applyFont="1" applyFill="1" applyBorder="1" applyAlignment="1" applyProtection="1">
      <alignment vertical="center"/>
    </xf>
    <xf numFmtId="3" fontId="21" fillId="0" borderId="24" xfId="6" applyNumberFormat="1" applyFont="1" applyFill="1" applyBorder="1" applyAlignment="1" applyProtection="1">
      <alignment vertical="center"/>
    </xf>
    <xf numFmtId="3" fontId="21" fillId="0" borderId="25" xfId="6" applyNumberFormat="1" applyFont="1" applyFill="1" applyBorder="1" applyAlignment="1" applyProtection="1">
      <alignment vertical="center"/>
    </xf>
    <xf numFmtId="3" fontId="21" fillId="0" borderId="0" xfId="6" applyNumberFormat="1" applyFont="1" applyFill="1" applyBorder="1" applyAlignment="1" applyProtection="1">
      <alignment vertical="center"/>
    </xf>
    <xf numFmtId="3" fontId="24" fillId="0" borderId="26" xfId="6" applyNumberFormat="1" applyFont="1" applyFill="1" applyBorder="1" applyAlignment="1" applyProtection="1">
      <alignment horizontal="left" vertical="center"/>
    </xf>
    <xf numFmtId="3" fontId="28" fillId="0" borderId="18" xfId="7" applyNumberFormat="1" applyFont="1" applyFill="1" applyBorder="1" applyAlignment="1" applyProtection="1">
      <alignment horizontal="left" vertical="center"/>
    </xf>
    <xf numFmtId="3" fontId="28" fillId="0" borderId="19" xfId="7" applyNumberFormat="1" applyFont="1" applyFill="1" applyBorder="1" applyAlignment="1" applyProtection="1">
      <alignment vertical="center"/>
    </xf>
    <xf numFmtId="3" fontId="28" fillId="0" borderId="20" xfId="7" applyNumberFormat="1" applyFont="1" applyFill="1" applyBorder="1" applyAlignment="1" applyProtection="1">
      <alignment vertical="center"/>
    </xf>
    <xf numFmtId="3" fontId="28" fillId="0" borderId="21" xfId="7" applyNumberFormat="1" applyFont="1" applyFill="1" applyBorder="1" applyAlignment="1" applyProtection="1">
      <alignment vertical="center"/>
    </xf>
    <xf numFmtId="3" fontId="28" fillId="0" borderId="0" xfId="7" applyNumberFormat="1" applyFont="1" applyFill="1" applyBorder="1" applyAlignment="1" applyProtection="1">
      <alignment vertical="center"/>
    </xf>
    <xf numFmtId="3" fontId="28" fillId="0" borderId="0" xfId="7" applyNumberFormat="1" applyFont="1" applyFill="1" applyBorder="1" applyAlignment="1">
      <alignment vertical="center"/>
    </xf>
    <xf numFmtId="0" fontId="29" fillId="0" borderId="0" xfId="12" applyFont="1" applyAlignment="1">
      <alignment vertical="top"/>
    </xf>
    <xf numFmtId="0" fontId="4" fillId="0" borderId="0" xfId="12" applyAlignment="1">
      <alignment vertical="top"/>
    </xf>
    <xf numFmtId="168" fontId="0" fillId="0" borderId="0" xfId="14" applyNumberFormat="1" applyFont="1" applyAlignment="1">
      <alignment vertical="top"/>
    </xf>
    <xf numFmtId="0" fontId="4" fillId="11" borderId="1" xfId="12" applyFill="1" applyBorder="1" applyAlignment="1">
      <alignment vertical="top"/>
    </xf>
    <xf numFmtId="168" fontId="0" fillId="11" borderId="1" xfId="14" applyNumberFormat="1" applyFont="1" applyFill="1" applyBorder="1" applyAlignment="1">
      <alignment vertical="top"/>
    </xf>
    <xf numFmtId="0" fontId="4" fillId="11" borderId="1" xfId="12" applyFill="1" applyBorder="1" applyAlignment="1">
      <alignment vertical="top" wrapText="1"/>
    </xf>
    <xf numFmtId="14" fontId="4" fillId="0" borderId="0" xfId="12" applyNumberFormat="1" applyAlignment="1">
      <alignment horizontal="right" vertical="top"/>
    </xf>
    <xf numFmtId="168" fontId="0" fillId="0" borderId="0" xfId="14" applyNumberFormat="1" applyFont="1" applyAlignment="1">
      <alignment horizontal="right" vertical="top"/>
    </xf>
    <xf numFmtId="0" fontId="4" fillId="0" borderId="0" xfId="12" applyAlignment="1">
      <alignment vertical="top" wrapText="1"/>
    </xf>
    <xf numFmtId="168" fontId="29" fillId="0" borderId="0" xfId="14" applyNumberFormat="1" applyFont="1" applyAlignment="1">
      <alignment vertical="top"/>
    </xf>
    <xf numFmtId="168" fontId="29" fillId="11" borderId="1" xfId="14" applyNumberFormat="1" applyFont="1" applyFill="1" applyBorder="1" applyAlignment="1">
      <alignment vertical="top"/>
    </xf>
    <xf numFmtId="168" fontId="29" fillId="10" borderId="0" xfId="14" applyNumberFormat="1" applyFont="1" applyFill="1" applyAlignment="1">
      <alignment vertical="top"/>
    </xf>
    <xf numFmtId="168" fontId="29" fillId="10" borderId="1" xfId="14" applyNumberFormat="1" applyFont="1" applyFill="1" applyBorder="1" applyAlignment="1">
      <alignment vertical="top"/>
    </xf>
    <xf numFmtId="168" fontId="29" fillId="10" borderId="0" xfId="14" applyNumberFormat="1" applyFont="1" applyFill="1" applyAlignment="1">
      <alignment horizontal="right" vertical="top"/>
    </xf>
    <xf numFmtId="0" fontId="6" fillId="0" borderId="0" xfId="12" applyFont="1"/>
    <xf numFmtId="0" fontId="12" fillId="0" borderId="0" xfId="12" applyFont="1" applyAlignment="1">
      <alignment vertical="top"/>
    </xf>
    <xf numFmtId="0" fontId="13" fillId="0" borderId="0" xfId="12" applyFont="1" applyAlignment="1">
      <alignment vertical="top"/>
    </xf>
    <xf numFmtId="0" fontId="8" fillId="12" borderId="0" xfId="12" applyFont="1" applyFill="1" applyAlignment="1">
      <alignment horizontal="center" vertical="center"/>
    </xf>
    <xf numFmtId="0" fontId="7" fillId="12" borderId="0" xfId="12" applyFont="1" applyFill="1" applyAlignment="1">
      <alignment horizontal="center" vertical="center"/>
    </xf>
    <xf numFmtId="0" fontId="7" fillId="13" borderId="0" xfId="12" applyFont="1" applyFill="1" applyAlignment="1">
      <alignment vertical="center" wrapText="1"/>
    </xf>
    <xf numFmtId="0" fontId="7" fillId="13" borderId="0" xfId="12" applyFont="1" applyFill="1" applyAlignment="1">
      <alignment vertical="center"/>
    </xf>
    <xf numFmtId="14" fontId="0" fillId="0" borderId="0" xfId="0" applyNumberFormat="1" applyAlignment="1">
      <alignment horizontal="right" vertical="top"/>
    </xf>
    <xf numFmtId="168" fontId="0" fillId="0" borderId="0" xfId="2" applyNumberFormat="1" applyFont="1" applyAlignment="1">
      <alignment horizontal="right" vertical="top"/>
    </xf>
    <xf numFmtId="1" fontId="0" fillId="0" borderId="0" xfId="0" applyNumberFormat="1" applyAlignment="1">
      <alignment horizontal="right" vertical="top"/>
    </xf>
    <xf numFmtId="168" fontId="4" fillId="0" borderId="0" xfId="12" applyNumberFormat="1" applyAlignment="1">
      <alignment vertical="top"/>
    </xf>
    <xf numFmtId="3" fontId="21" fillId="7" borderId="24" xfId="6" applyNumberFormat="1" applyFont="1" applyFill="1" applyBorder="1" applyAlignment="1" applyProtection="1">
      <alignment vertical="center"/>
    </xf>
    <xf numFmtId="9" fontId="21" fillId="7" borderId="25" xfId="7" applyFont="1" applyFill="1" applyBorder="1" applyAlignment="1" applyProtection="1">
      <alignment horizontal="center" vertical="center"/>
    </xf>
    <xf numFmtId="9" fontId="21" fillId="0" borderId="23" xfId="7" applyFont="1" applyBorder="1" applyAlignment="1">
      <alignment horizontal="left" vertical="center"/>
    </xf>
    <xf numFmtId="3" fontId="35" fillId="0" borderId="26" xfId="11" applyNumberFormat="1" applyFont="1" applyBorder="1" applyAlignment="1">
      <alignment vertical="center"/>
    </xf>
    <xf numFmtId="0" fontId="36" fillId="0" borderId="0" xfId="3" applyFont="1"/>
    <xf numFmtId="0" fontId="1" fillId="0" borderId="0" xfId="3"/>
    <xf numFmtId="3" fontId="1" fillId="0" borderId="0" xfId="3" applyNumberFormat="1"/>
    <xf numFmtId="0" fontId="39" fillId="0" borderId="1" xfId="3" applyFont="1" applyBorder="1" applyAlignment="1">
      <alignment horizontal="center" vertical="center"/>
    </xf>
    <xf numFmtId="167" fontId="39" fillId="0" borderId="1" xfId="4" applyNumberFormat="1" applyFont="1" applyFill="1" applyBorder="1" applyAlignment="1">
      <alignment horizontal="center" vertical="center"/>
    </xf>
    <xf numFmtId="3" fontId="39" fillId="0" borderId="1" xfId="3" applyNumberFormat="1" applyFont="1" applyBorder="1"/>
    <xf numFmtId="3" fontId="40" fillId="0" borderId="1" xfId="3" applyNumberFormat="1" applyFont="1" applyBorder="1"/>
    <xf numFmtId="0" fontId="38" fillId="0" borderId="1" xfId="3" applyFont="1" applyBorder="1"/>
    <xf numFmtId="0" fontId="41" fillId="0" borderId="0" xfId="3" applyFont="1" applyAlignment="1">
      <alignment horizontal="center"/>
    </xf>
    <xf numFmtId="0" fontId="40" fillId="0" borderId="0" xfId="3" applyFont="1" applyAlignment="1">
      <alignment horizontal="center" vertical="center"/>
    </xf>
    <xf numFmtId="167" fontId="41" fillId="0" borderId="0" xfId="4" applyNumberFormat="1" applyFont="1" applyAlignment="1">
      <alignment horizontal="center"/>
    </xf>
    <xf numFmtId="3" fontId="39" fillId="0" borderId="0" xfId="3" applyNumberFormat="1" applyFont="1"/>
    <xf numFmtId="3" fontId="39" fillId="0" borderId="0" xfId="3" applyNumberFormat="1" applyFont="1" applyAlignment="1">
      <alignment horizontal="center"/>
    </xf>
    <xf numFmtId="0" fontId="38" fillId="0" borderId="0" xfId="3" applyFont="1"/>
    <xf numFmtId="3" fontId="41" fillId="0" borderId="0" xfId="3" applyNumberFormat="1" applyFont="1"/>
    <xf numFmtId="167" fontId="42" fillId="0" borderId="1" xfId="3" applyNumberFormat="1" applyFont="1" applyBorder="1"/>
    <xf numFmtId="167" fontId="40" fillId="0" borderId="1" xfId="3" applyNumberFormat="1" applyFont="1" applyBorder="1" applyAlignment="1">
      <alignment horizontal="center"/>
    </xf>
    <xf numFmtId="0" fontId="8" fillId="0" borderId="0" xfId="3" applyFont="1"/>
    <xf numFmtId="0" fontId="8" fillId="0" borderId="0" xfId="3" applyFont="1" applyAlignment="1">
      <alignment horizontal="center"/>
    </xf>
    <xf numFmtId="167" fontId="8" fillId="0" borderId="0" xfId="3" applyNumberFormat="1" applyFont="1"/>
    <xf numFmtId="167" fontId="34" fillId="0" borderId="0" xfId="3" applyNumberFormat="1" applyFont="1"/>
    <xf numFmtId="167" fontId="8" fillId="0" borderId="0" xfId="3" applyNumberFormat="1" applyFont="1" applyAlignment="1">
      <alignment horizontal="center"/>
    </xf>
    <xf numFmtId="167" fontId="39" fillId="0" borderId="1" xfId="3" applyNumberFormat="1" applyFont="1" applyBorder="1"/>
    <xf numFmtId="167" fontId="40" fillId="0" borderId="0" xfId="4" applyNumberFormat="1" applyFont="1" applyAlignment="1">
      <alignment horizontal="center" vertical="center"/>
    </xf>
    <xf numFmtId="167" fontId="37" fillId="0" borderId="0" xfId="3" applyNumberFormat="1" applyFont="1"/>
    <xf numFmtId="167" fontId="40" fillId="0" borderId="0" xfId="3" applyNumberFormat="1" applyFont="1"/>
    <xf numFmtId="167" fontId="41" fillId="0" borderId="0" xfId="3" applyNumberFormat="1" applyFont="1"/>
    <xf numFmtId="167" fontId="43" fillId="0" borderId="0" xfId="3" applyNumberFormat="1" applyFont="1" applyAlignment="1">
      <alignment horizontal="center"/>
    </xf>
    <xf numFmtId="0" fontId="1" fillId="7" borderId="0" xfId="3" applyFill="1"/>
    <xf numFmtId="167" fontId="0" fillId="7" borderId="0" xfId="4" applyNumberFormat="1" applyFont="1" applyFill="1"/>
    <xf numFmtId="3" fontId="1" fillId="7" borderId="0" xfId="3" applyNumberFormat="1" applyFill="1"/>
    <xf numFmtId="167" fontId="0" fillId="0" borderId="0" xfId="4" applyNumberFormat="1" applyFont="1" applyFill="1"/>
    <xf numFmtId="167" fontId="39" fillId="0" borderId="1" xfId="4" applyNumberFormat="1" applyFont="1" applyBorder="1"/>
    <xf numFmtId="167" fontId="0" fillId="0" borderId="0" xfId="4" applyNumberFormat="1" applyFont="1"/>
    <xf numFmtId="0" fontId="11" fillId="0" borderId="0" xfId="3" applyFont="1"/>
    <xf numFmtId="0" fontId="44" fillId="0" borderId="0" xfId="3" applyFont="1" applyAlignment="1">
      <alignment vertical="center"/>
    </xf>
    <xf numFmtId="1" fontId="6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9" fontId="24" fillId="0" borderId="23" xfId="7" applyFont="1" applyBorder="1" applyAlignment="1">
      <alignment horizontal="left" vertical="center"/>
    </xf>
    <xf numFmtId="9" fontId="28" fillId="0" borderId="19" xfId="7" applyFont="1" applyBorder="1" applyAlignment="1">
      <alignment horizontal="left" vertical="center"/>
    </xf>
    <xf numFmtId="9" fontId="21" fillId="0" borderId="0" xfId="7" applyFont="1" applyAlignment="1">
      <alignment horizontal="left" vertical="center"/>
    </xf>
    <xf numFmtId="9" fontId="21" fillId="0" borderId="23" xfId="7" applyFont="1" applyFill="1" applyBorder="1" applyAlignment="1">
      <alignment horizontal="left" vertical="center"/>
    </xf>
    <xf numFmtId="9" fontId="21" fillId="0" borderId="23" xfId="7" quotePrefix="1" applyFont="1" applyBorder="1" applyAlignment="1">
      <alignment horizontal="left" vertical="center" wrapText="1"/>
    </xf>
    <xf numFmtId="167" fontId="21" fillId="0" borderId="23" xfId="2" applyNumberFormat="1" applyFont="1" applyBorder="1" applyAlignment="1">
      <alignment horizontal="left" vertical="center"/>
    </xf>
    <xf numFmtId="9" fontId="21" fillId="0" borderId="23" xfId="7" applyFont="1" applyBorder="1" applyAlignment="1">
      <alignment horizontal="left" vertical="center" wrapText="1"/>
    </xf>
    <xf numFmtId="3" fontId="21" fillId="0" borderId="26" xfId="11" quotePrefix="1" applyNumberFormat="1" applyFont="1" applyBorder="1" applyAlignment="1">
      <alignment horizontal="left" vertical="center"/>
    </xf>
    <xf numFmtId="0" fontId="0" fillId="0" borderId="3" xfId="0" applyBorder="1"/>
    <xf numFmtId="4" fontId="21" fillId="0" borderId="23" xfId="6" applyNumberFormat="1" applyFont="1" applyFill="1" applyBorder="1" applyAlignment="1" applyProtection="1">
      <alignment vertical="center"/>
    </xf>
    <xf numFmtId="4" fontId="21" fillId="0" borderId="24" xfId="6" applyNumberFormat="1" applyFont="1" applyFill="1" applyBorder="1" applyAlignment="1" applyProtection="1">
      <alignment vertical="center"/>
    </xf>
    <xf numFmtId="4" fontId="21" fillId="0" borderId="25" xfId="6" applyNumberFormat="1" applyFont="1" applyFill="1" applyBorder="1" applyAlignment="1" applyProtection="1">
      <alignment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167" fontId="6" fillId="0" borderId="0" xfId="0" applyNumberFormat="1" applyFont="1" applyAlignment="1">
      <alignment horizontal="center"/>
    </xf>
    <xf numFmtId="0" fontId="6" fillId="0" borderId="0" xfId="0" applyFont="1" applyAlignment="1">
      <alignment horizontal="right" wrapText="1"/>
    </xf>
    <xf numFmtId="0" fontId="8" fillId="5" borderId="8" xfId="0" applyFont="1" applyFill="1" applyBorder="1" applyAlignment="1">
      <alignment horizontal="right" vertical="center" wrapText="1"/>
    </xf>
    <xf numFmtId="9" fontId="21" fillId="0" borderId="29" xfId="7" quotePrefix="1" applyFont="1" applyBorder="1" applyAlignment="1">
      <alignment horizontal="left" vertical="center" wrapText="1"/>
    </xf>
    <xf numFmtId="0" fontId="4" fillId="0" borderId="0" xfId="12"/>
    <xf numFmtId="0" fontId="11" fillId="0" borderId="0" xfId="12" applyFont="1" applyAlignment="1">
      <alignment horizontal="right"/>
    </xf>
    <xf numFmtId="167" fontId="6" fillId="0" borderId="0" xfId="0" applyNumberFormat="1" applyFont="1"/>
    <xf numFmtId="167" fontId="5" fillId="0" borderId="0" xfId="0" applyNumberFormat="1" applyFont="1" applyAlignment="1">
      <alignment horizontal="center"/>
    </xf>
    <xf numFmtId="171" fontId="6" fillId="0" borderId="0" xfId="0" applyNumberFormat="1" applyFont="1"/>
    <xf numFmtId="43" fontId="7" fillId="0" borderId="0" xfId="2" applyFont="1" applyAlignment="1">
      <alignment horizontal="left"/>
    </xf>
    <xf numFmtId="0" fontId="46" fillId="0" borderId="0" xfId="0" applyFont="1"/>
    <xf numFmtId="9" fontId="47" fillId="0" borderId="13" xfId="0" applyNumberFormat="1" applyFont="1" applyBorder="1" applyAlignment="1">
      <alignment horizontal="left" vertical="center"/>
    </xf>
    <xf numFmtId="49" fontId="46" fillId="0" borderId="13" xfId="0" applyNumberFormat="1" applyFont="1" applyBorder="1"/>
    <xf numFmtId="0" fontId="47" fillId="0" borderId="13" xfId="0" applyFont="1" applyBorder="1"/>
    <xf numFmtId="9" fontId="47" fillId="0" borderId="13" xfId="0" applyNumberFormat="1" applyFont="1" applyBorder="1"/>
    <xf numFmtId="0" fontId="31" fillId="0" borderId="13" xfId="0" applyFont="1" applyBorder="1" applyAlignment="1">
      <alignment horizontal="center"/>
    </xf>
    <xf numFmtId="3" fontId="46" fillId="0" borderId="13" xfId="0" applyNumberFormat="1" applyFont="1" applyBorder="1" applyAlignment="1">
      <alignment horizontal="center"/>
    </xf>
    <xf numFmtId="3" fontId="31" fillId="0" borderId="13" xfId="0" applyNumberFormat="1" applyFont="1" applyBorder="1"/>
    <xf numFmtId="0" fontId="46" fillId="0" borderId="13" xfId="0" applyFont="1" applyBorder="1" applyAlignment="1">
      <alignment wrapText="1"/>
    </xf>
    <xf numFmtId="3" fontId="31" fillId="0" borderId="13" xfId="0" applyNumberFormat="1" applyFont="1" applyBorder="1" applyAlignment="1">
      <alignment wrapText="1"/>
    </xf>
    <xf numFmtId="0" fontId="46" fillId="0" borderId="12" xfId="0" applyFont="1" applyBorder="1"/>
    <xf numFmtId="0" fontId="6" fillId="0" borderId="3" xfId="0" applyFont="1" applyBorder="1" applyAlignment="1">
      <alignment horizontal="left"/>
    </xf>
    <xf numFmtId="0" fontId="6" fillId="0" borderId="4" xfId="0" applyFont="1" applyBorder="1"/>
    <xf numFmtId="0" fontId="6" fillId="0" borderId="4" xfId="0" applyFont="1" applyBorder="1" applyAlignment="1">
      <alignment horizontal="left"/>
    </xf>
    <xf numFmtId="0" fontId="6" fillId="0" borderId="4" xfId="0" applyFont="1" applyBorder="1" applyAlignment="1">
      <alignment horizontal="center"/>
    </xf>
    <xf numFmtId="0" fontId="8" fillId="4" borderId="10" xfId="0" applyFont="1" applyFill="1" applyBorder="1" applyAlignment="1">
      <alignment vertical="center"/>
    </xf>
    <xf numFmtId="0" fontId="8" fillId="4" borderId="11" xfId="0" applyFont="1" applyFill="1" applyBorder="1" applyAlignment="1">
      <alignment vertical="center"/>
    </xf>
    <xf numFmtId="0" fontId="8" fillId="4" borderId="31" xfId="0" applyFont="1" applyFill="1" applyBorder="1" applyAlignment="1">
      <alignment vertical="center"/>
    </xf>
    <xf numFmtId="0" fontId="8" fillId="5" borderId="31" xfId="0" applyFont="1" applyFill="1" applyBorder="1" applyAlignment="1">
      <alignment vertical="center"/>
    </xf>
    <xf numFmtId="0" fontId="8" fillId="5" borderId="8" xfId="0" applyFont="1" applyFill="1" applyBorder="1" applyAlignment="1">
      <alignment vertical="center"/>
    </xf>
    <xf numFmtId="0" fontId="8" fillId="6" borderId="8" xfId="0" applyFont="1" applyFill="1" applyBorder="1" applyAlignment="1">
      <alignment vertical="center"/>
    </xf>
    <xf numFmtId="0" fontId="8" fillId="3" borderId="2" xfId="0" applyFont="1" applyFill="1" applyBorder="1" applyAlignment="1">
      <alignment vertical="center" wrapText="1"/>
    </xf>
    <xf numFmtId="49" fontId="8" fillId="3" borderId="2" xfId="0" applyNumberFormat="1" applyFont="1" applyFill="1" applyBorder="1" applyAlignment="1">
      <alignment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vertical="center"/>
    </xf>
    <xf numFmtId="0" fontId="8" fillId="4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right" vertical="center" wrapText="1"/>
    </xf>
    <xf numFmtId="0" fontId="8" fillId="6" borderId="2" xfId="0" applyFont="1" applyFill="1" applyBorder="1" applyAlignment="1">
      <alignment horizontal="center" vertical="center"/>
    </xf>
    <xf numFmtId="0" fontId="18" fillId="0" borderId="3" xfId="0" applyFont="1" applyBorder="1"/>
    <xf numFmtId="49" fontId="17" fillId="0" borderId="3" xfId="0" applyNumberFormat="1" applyFont="1" applyBorder="1"/>
    <xf numFmtId="49" fontId="17" fillId="0" borderId="3" xfId="0" applyNumberFormat="1" applyFont="1" applyBorder="1" applyAlignment="1">
      <alignment vertical="top"/>
    </xf>
    <xf numFmtId="9" fontId="5" fillId="0" borderId="3" xfId="1" applyFont="1" applyFill="1" applyBorder="1"/>
    <xf numFmtId="0" fontId="19" fillId="0" borderId="3" xfId="0" applyFont="1" applyBorder="1" applyAlignment="1">
      <alignment horizontal="center"/>
    </xf>
    <xf numFmtId="3" fontId="17" fillId="0" borderId="3" xfId="0" applyNumberFormat="1" applyFont="1" applyBorder="1"/>
    <xf numFmtId="0" fontId="17" fillId="0" borderId="3" xfId="0" applyFont="1" applyBorder="1"/>
    <xf numFmtId="0" fontId="4" fillId="0" borderId="3" xfId="0" applyFont="1" applyBorder="1"/>
    <xf numFmtId="49" fontId="6" fillId="0" borderId="3" xfId="0" applyNumberFormat="1" applyFont="1" applyBorder="1"/>
    <xf numFmtId="0" fontId="4" fillId="0" borderId="3" xfId="0" applyFont="1" applyBorder="1" applyAlignment="1">
      <alignment wrapText="1"/>
    </xf>
    <xf numFmtId="9" fontId="4" fillId="0" borderId="3" xfId="0" applyNumberFormat="1" applyFont="1" applyBorder="1" applyAlignment="1">
      <alignment horizontal="left" vertical="center"/>
    </xf>
    <xf numFmtId="9" fontId="4" fillId="0" borderId="3" xfId="1" applyFont="1" applyFill="1" applyBorder="1"/>
    <xf numFmtId="3" fontId="7" fillId="0" borderId="3" xfId="0" applyNumberFormat="1" applyFont="1" applyBorder="1"/>
    <xf numFmtId="9" fontId="7" fillId="0" borderId="3" xfId="1" applyFont="1" applyFill="1" applyBorder="1"/>
    <xf numFmtId="3" fontId="7" fillId="0" borderId="3" xfId="0" applyNumberFormat="1" applyFont="1" applyBorder="1" applyAlignment="1">
      <alignment wrapText="1"/>
    </xf>
    <xf numFmtId="0" fontId="4" fillId="0" borderId="3" xfId="0" applyFont="1" applyBorder="1" applyAlignment="1">
      <alignment horizontal="left" wrapText="1"/>
    </xf>
    <xf numFmtId="3" fontId="7" fillId="0" borderId="3" xfId="0" applyNumberFormat="1" applyFont="1" applyBorder="1" applyAlignment="1">
      <alignment horizontal="right" wrapText="1"/>
    </xf>
    <xf numFmtId="0" fontId="6" fillId="0" borderId="3" xfId="0" applyFont="1" applyBorder="1" applyAlignment="1">
      <alignment wrapText="1"/>
    </xf>
    <xf numFmtId="0" fontId="6" fillId="0" borderId="3" xfId="0" applyFont="1" applyBorder="1" applyAlignment="1">
      <alignment horizontal="left" wrapText="1"/>
    </xf>
    <xf numFmtId="49" fontId="6" fillId="0" borderId="3" xfId="0" applyNumberFormat="1" applyFont="1" applyBorder="1" applyAlignment="1">
      <alignment vertical="top"/>
    </xf>
    <xf numFmtId="49" fontId="46" fillId="0" borderId="3" xfId="0" applyNumberFormat="1" applyFont="1" applyBorder="1"/>
    <xf numFmtId="0" fontId="46" fillId="0" borderId="3" xfId="0" applyFont="1" applyBorder="1" applyAlignment="1">
      <alignment horizontal="left" wrapText="1"/>
    </xf>
    <xf numFmtId="9" fontId="47" fillId="0" borderId="3" xfId="0" applyNumberFormat="1" applyFont="1" applyBorder="1" applyAlignment="1">
      <alignment horizontal="left" vertical="center"/>
    </xf>
    <xf numFmtId="0" fontId="47" fillId="0" borderId="3" xfId="0" applyFont="1" applyBorder="1"/>
    <xf numFmtId="0" fontId="31" fillId="0" borderId="3" xfId="0" applyFont="1" applyBorder="1" applyAlignment="1">
      <alignment horizontal="center"/>
    </xf>
    <xf numFmtId="3" fontId="46" fillId="0" borderId="3" xfId="0" applyNumberFormat="1" applyFont="1" applyBorder="1" applyAlignment="1">
      <alignment horizontal="center"/>
    </xf>
    <xf numFmtId="3" fontId="46" fillId="0" borderId="3" xfId="0" applyNumberFormat="1" applyFont="1" applyBorder="1"/>
    <xf numFmtId="3" fontId="31" fillId="0" borderId="3" xfId="0" applyNumberFormat="1" applyFont="1" applyBorder="1"/>
    <xf numFmtId="0" fontId="46" fillId="0" borderId="3" xfId="0" applyFont="1" applyBorder="1" applyAlignment="1">
      <alignment wrapText="1"/>
    </xf>
    <xf numFmtId="9" fontId="50" fillId="0" borderId="3" xfId="0" applyNumberFormat="1" applyFont="1" applyBorder="1" applyAlignment="1">
      <alignment horizontal="left" vertical="center"/>
    </xf>
    <xf numFmtId="167" fontId="50" fillId="0" borderId="3" xfId="2" applyNumberFormat="1" applyFont="1" applyFill="1" applyBorder="1" applyAlignment="1">
      <alignment vertical="center"/>
    </xf>
    <xf numFmtId="3" fontId="7" fillId="0" borderId="3" xfId="0" applyNumberFormat="1" applyFont="1" applyBorder="1" applyAlignment="1">
      <alignment horizontal="center"/>
    </xf>
    <xf numFmtId="9" fontId="7" fillId="0" borderId="3" xfId="1" applyFont="1" applyFill="1" applyBorder="1" applyAlignment="1">
      <alignment horizontal="center"/>
    </xf>
    <xf numFmtId="0" fontId="46" fillId="0" borderId="3" xfId="0" applyFont="1" applyBorder="1"/>
    <xf numFmtId="9" fontId="47" fillId="0" borderId="3" xfId="0" applyNumberFormat="1" applyFont="1" applyBorder="1"/>
    <xf numFmtId="164" fontId="6" fillId="0" borderId="3" xfId="18" applyFont="1" applyBorder="1" applyAlignment="1">
      <alignment horizontal="center"/>
    </xf>
    <xf numFmtId="164" fontId="17" fillId="0" borderId="3" xfId="18" applyFont="1" applyBorder="1" applyAlignment="1">
      <alignment horizontal="center"/>
    </xf>
    <xf numFmtId="164" fontId="6" fillId="0" borderId="3" xfId="18" applyFont="1" applyFill="1" applyBorder="1" applyAlignment="1">
      <alignment horizontal="center"/>
    </xf>
    <xf numFmtId="164" fontId="46" fillId="0" borderId="3" xfId="18" applyFont="1" applyFill="1" applyBorder="1" applyAlignment="1">
      <alignment horizontal="center"/>
    </xf>
    <xf numFmtId="164" fontId="6" fillId="0" borderId="4" xfId="18" applyFont="1" applyBorder="1" applyAlignment="1">
      <alignment horizontal="center"/>
    </xf>
    <xf numFmtId="0" fontId="51" fillId="0" borderId="3" xfId="0" applyFont="1" applyBorder="1" applyAlignment="1">
      <alignment vertical="center"/>
    </xf>
    <xf numFmtId="0" fontId="52" fillId="0" borderId="3" xfId="0" applyFont="1" applyBorder="1"/>
    <xf numFmtId="0" fontId="52" fillId="0" borderId="3" xfId="0" applyFont="1" applyBorder="1" applyAlignment="1">
      <alignment horizontal="left"/>
    </xf>
    <xf numFmtId="0" fontId="53" fillId="0" borderId="3" xfId="0" applyFont="1" applyBorder="1"/>
    <xf numFmtId="164" fontId="52" fillId="0" borderId="3" xfId="18" applyFont="1" applyBorder="1" applyAlignment="1">
      <alignment horizontal="center"/>
    </xf>
    <xf numFmtId="164" fontId="46" fillId="0" borderId="3" xfId="18" applyFont="1" applyFill="1" applyBorder="1"/>
    <xf numFmtId="164" fontId="31" fillId="0" borderId="3" xfId="18" applyFont="1" applyFill="1" applyBorder="1"/>
    <xf numFmtId="164" fontId="7" fillId="0" borderId="3" xfId="18" applyFont="1" applyBorder="1" applyAlignment="1">
      <alignment vertical="center"/>
    </xf>
    <xf numFmtId="164" fontId="4" fillId="0" borderId="3" xfId="18" applyFont="1" applyFill="1" applyBorder="1"/>
    <xf numFmtId="164" fontId="7" fillId="0" borderId="3" xfId="18" applyFont="1" applyFill="1" applyBorder="1" applyAlignment="1">
      <alignment wrapText="1"/>
    </xf>
    <xf numFmtId="164" fontId="6" fillId="0" borderId="3" xfId="18" applyFont="1" applyFill="1" applyBorder="1"/>
    <xf numFmtId="9" fontId="4" fillId="0" borderId="3" xfId="1" applyFont="1" applyFill="1" applyBorder="1" applyAlignment="1">
      <alignment horizontal="right"/>
    </xf>
    <xf numFmtId="9" fontId="47" fillId="0" borderId="3" xfId="1" applyFont="1" applyFill="1" applyBorder="1" applyAlignment="1">
      <alignment horizontal="right"/>
    </xf>
    <xf numFmtId="9" fontId="6" fillId="0" borderId="3" xfId="1" applyFont="1" applyFill="1" applyBorder="1" applyAlignment="1">
      <alignment horizontal="right" vertical="center"/>
    </xf>
    <xf numFmtId="9" fontId="46" fillId="0" borderId="3" xfId="1" applyFont="1" applyFill="1" applyBorder="1" applyAlignment="1">
      <alignment horizontal="right" vertical="center"/>
    </xf>
    <xf numFmtId="9" fontId="52" fillId="0" borderId="3" xfId="1" applyFont="1" applyBorder="1" applyAlignment="1">
      <alignment horizontal="right" vertical="center"/>
    </xf>
    <xf numFmtId="9" fontId="6" fillId="0" borderId="3" xfId="1" applyFont="1" applyBorder="1" applyAlignment="1">
      <alignment horizontal="right"/>
    </xf>
    <xf numFmtId="9" fontId="6" fillId="0" borderId="4" xfId="1" applyFont="1" applyBorder="1" applyAlignment="1">
      <alignment horizontal="right"/>
    </xf>
    <xf numFmtId="164" fontId="0" fillId="0" borderId="0" xfId="18" applyFont="1" applyAlignment="1">
      <alignment horizontal="center"/>
    </xf>
    <xf numFmtId="164" fontId="5" fillId="0" borderId="0" xfId="18" applyFont="1" applyAlignment="1">
      <alignment horizontal="center"/>
    </xf>
    <xf numFmtId="167" fontId="6" fillId="0" borderId="2" xfId="15" applyNumberFormat="1" applyFont="1" applyFill="1" applyBorder="1"/>
    <xf numFmtId="0" fontId="6" fillId="0" borderId="2" xfId="12" applyFont="1" applyBorder="1"/>
    <xf numFmtId="167" fontId="17" fillId="0" borderId="3" xfId="15" applyNumberFormat="1" applyFont="1" applyBorder="1"/>
    <xf numFmtId="167" fontId="6" fillId="0" borderId="3" xfId="15" applyNumberFormat="1" applyFont="1" applyFill="1" applyBorder="1"/>
    <xf numFmtId="9" fontId="6" fillId="0" borderId="3" xfId="1" applyFont="1" applyFill="1" applyBorder="1"/>
    <xf numFmtId="0" fontId="6" fillId="0" borderId="3" xfId="12" applyFont="1" applyBorder="1"/>
    <xf numFmtId="167" fontId="6" fillId="0" borderId="4" xfId="15" applyNumberFormat="1" applyFont="1" applyFill="1" applyBorder="1"/>
    <xf numFmtId="9" fontId="6" fillId="0" borderId="4" xfId="1" applyFont="1" applyFill="1" applyBorder="1"/>
    <xf numFmtId="0" fontId="6" fillId="0" borderId="4" xfId="12" applyFont="1" applyBorder="1"/>
    <xf numFmtId="0" fontId="8" fillId="12" borderId="0" xfId="12" applyFont="1" applyFill="1" applyAlignment="1">
      <alignment horizontal="left" vertical="center"/>
    </xf>
    <xf numFmtId="167" fontId="6" fillId="0" borderId="2" xfId="0" applyNumberFormat="1" applyFont="1" applyBorder="1"/>
    <xf numFmtId="167" fontId="6" fillId="0" borderId="3" xfId="0" applyNumberFormat="1" applyFont="1" applyBorder="1"/>
    <xf numFmtId="167" fontId="6" fillId="0" borderId="4" xfId="0" applyNumberFormat="1" applyFont="1" applyBorder="1"/>
    <xf numFmtId="0" fontId="8" fillId="15" borderId="3" xfId="12" applyFont="1" applyFill="1" applyBorder="1" applyAlignment="1">
      <alignment horizontal="center" vertical="center"/>
    </xf>
    <xf numFmtId="0" fontId="8" fillId="16" borderId="3" xfId="12" applyFont="1" applyFill="1" applyBorder="1" applyAlignment="1">
      <alignment horizontal="center" vertical="center"/>
    </xf>
    <xf numFmtId="0" fontId="6" fillId="9" borderId="3" xfId="12" applyFont="1" applyFill="1" applyBorder="1"/>
    <xf numFmtId="49" fontId="6" fillId="9" borderId="3" xfId="12" applyNumberFormat="1" applyFont="1" applyFill="1" applyBorder="1"/>
    <xf numFmtId="3" fontId="6" fillId="0" borderId="3" xfId="12" applyNumberFormat="1" applyFont="1" applyBorder="1" applyAlignment="1">
      <alignment horizontal="center"/>
    </xf>
    <xf numFmtId="169" fontId="6" fillId="9" borderId="3" xfId="16" applyNumberFormat="1" applyFont="1" applyFill="1" applyBorder="1" applyAlignment="1">
      <alignment horizontal="center"/>
    </xf>
    <xf numFmtId="170" fontId="6" fillId="18" borderId="3" xfId="1" applyNumberFormat="1" applyFont="1" applyFill="1" applyBorder="1" applyAlignment="1">
      <alignment horizontal="center"/>
    </xf>
    <xf numFmtId="3" fontId="4" fillId="0" borderId="3" xfId="12" applyNumberFormat="1" applyBorder="1"/>
    <xf numFmtId="0" fontId="6" fillId="9" borderId="4" xfId="12" applyFont="1" applyFill="1" applyBorder="1"/>
    <xf numFmtId="49" fontId="6" fillId="9" borderId="4" xfId="12" applyNumberFormat="1" applyFont="1" applyFill="1" applyBorder="1"/>
    <xf numFmtId="3" fontId="6" fillId="0" borderId="4" xfId="12" applyNumberFormat="1" applyFont="1" applyBorder="1" applyAlignment="1">
      <alignment horizontal="center"/>
    </xf>
    <xf numFmtId="169" fontId="6" fillId="9" borderId="4" xfId="16" applyNumberFormat="1" applyFont="1" applyFill="1" applyBorder="1" applyAlignment="1">
      <alignment horizontal="center"/>
    </xf>
    <xf numFmtId="170" fontId="6" fillId="18" borderId="4" xfId="1" applyNumberFormat="1" applyFont="1" applyFill="1" applyBorder="1" applyAlignment="1">
      <alignment horizontal="center"/>
    </xf>
    <xf numFmtId="3" fontId="4" fillId="0" borderId="4" xfId="12" applyNumberFormat="1" applyBorder="1"/>
    <xf numFmtId="172" fontId="16" fillId="7" borderId="0" xfId="12" applyNumberFormat="1" applyFont="1" applyFill="1"/>
    <xf numFmtId="49" fontId="8" fillId="3" borderId="8" xfId="0" applyNumberFormat="1" applyFont="1" applyFill="1" applyBorder="1" applyAlignment="1">
      <alignment vertical="center" wrapText="1"/>
    </xf>
    <xf numFmtId="0" fontId="8" fillId="3" borderId="8" xfId="0" applyFont="1" applyFill="1" applyBorder="1" applyAlignment="1">
      <alignment horizontal="left" vertical="center" wrapText="1"/>
    </xf>
    <xf numFmtId="0" fontId="8" fillId="3" borderId="8" xfId="0" applyFont="1" applyFill="1" applyBorder="1" applyAlignment="1">
      <alignment vertical="center"/>
    </xf>
    <xf numFmtId="3" fontId="7" fillId="13" borderId="35" xfId="12" applyNumberFormat="1" applyFont="1" applyFill="1" applyBorder="1" applyAlignment="1">
      <alignment vertical="center" wrapText="1"/>
    </xf>
    <xf numFmtId="0" fontId="7" fillId="13" borderId="8" xfId="12" applyFont="1" applyFill="1" applyBorder="1" applyAlignment="1">
      <alignment vertical="center" wrapText="1"/>
    </xf>
    <xf numFmtId="49" fontId="17" fillId="0" borderId="2" xfId="0" applyNumberFormat="1" applyFont="1" applyBorder="1"/>
    <xf numFmtId="0" fontId="18" fillId="0" borderId="2" xfId="0" applyFont="1" applyBorder="1" applyAlignment="1">
      <alignment horizontal="left" wrapText="1"/>
    </xf>
    <xf numFmtId="9" fontId="18" fillId="0" borderId="2" xfId="0" applyNumberFormat="1" applyFont="1" applyBorder="1" applyAlignment="1">
      <alignment horizontal="left" vertical="center"/>
    </xf>
    <xf numFmtId="49" fontId="17" fillId="0" borderId="2" xfId="0" applyNumberFormat="1" applyFont="1" applyBorder="1" applyAlignment="1">
      <alignment vertical="top"/>
    </xf>
    <xf numFmtId="0" fontId="18" fillId="0" borderId="2" xfId="0" applyFont="1" applyBorder="1"/>
    <xf numFmtId="9" fontId="18" fillId="0" borderId="2" xfId="1" applyFont="1" applyBorder="1"/>
    <xf numFmtId="164" fontId="18" fillId="0" borderId="2" xfId="18" applyFont="1" applyFill="1" applyBorder="1"/>
    <xf numFmtId="164" fontId="7" fillId="0" borderId="2" xfId="18" applyFont="1" applyBorder="1" applyAlignment="1">
      <alignment vertical="center"/>
    </xf>
    <xf numFmtId="9" fontId="5" fillId="0" borderId="2" xfId="1" applyFont="1" applyFill="1" applyBorder="1"/>
    <xf numFmtId="0" fontId="19" fillId="0" borderId="2" xfId="0" applyFont="1" applyBorder="1" applyAlignment="1">
      <alignment horizontal="center"/>
    </xf>
    <xf numFmtId="164" fontId="17" fillId="0" borderId="2" xfId="18" applyFont="1" applyBorder="1" applyAlignment="1">
      <alignment horizontal="center"/>
    </xf>
    <xf numFmtId="3" fontId="5" fillId="0" borderId="2" xfId="0" applyNumberFormat="1" applyFont="1" applyBorder="1" applyAlignment="1">
      <alignment horizontal="right" wrapText="1"/>
    </xf>
    <xf numFmtId="3" fontId="17" fillId="0" borderId="2" xfId="0" applyNumberFormat="1" applyFont="1" applyBorder="1"/>
    <xf numFmtId="167" fontId="17" fillId="0" borderId="2" xfId="15" applyNumberFormat="1" applyFont="1" applyBorder="1"/>
    <xf numFmtId="9" fontId="6" fillId="0" borderId="2" xfId="1" applyFont="1" applyFill="1" applyBorder="1"/>
    <xf numFmtId="164" fontId="7" fillId="0" borderId="4" xfId="18" applyFont="1" applyBorder="1" applyAlignment="1">
      <alignment vertical="center"/>
    </xf>
    <xf numFmtId="0" fontId="31" fillId="0" borderId="4" xfId="0" applyFont="1" applyBorder="1" applyAlignment="1">
      <alignment horizontal="center"/>
    </xf>
    <xf numFmtId="3" fontId="7" fillId="0" borderId="4" xfId="0" applyNumberFormat="1" applyFont="1" applyBorder="1" applyAlignment="1">
      <alignment horizontal="right" wrapText="1"/>
    </xf>
    <xf numFmtId="164" fontId="46" fillId="0" borderId="4" xfId="18" applyFont="1" applyFill="1" applyBorder="1"/>
    <xf numFmtId="164" fontId="31" fillId="0" borderId="4" xfId="18" applyFont="1" applyFill="1" applyBorder="1"/>
    <xf numFmtId="167" fontId="17" fillId="0" borderId="4" xfId="15" applyNumberFormat="1" applyFont="1" applyBorder="1"/>
    <xf numFmtId="0" fontId="39" fillId="0" borderId="1" xfId="3" applyFont="1" applyBorder="1" applyAlignment="1">
      <alignment horizontal="left" vertical="center"/>
    </xf>
    <xf numFmtId="0" fontId="1" fillId="0" borderId="0" xfId="3" applyAlignment="1">
      <alignment horizontal="left"/>
    </xf>
    <xf numFmtId="0" fontId="36" fillId="0" borderId="0" xfId="3" applyFont="1" applyAlignment="1">
      <alignment horizontal="left"/>
    </xf>
    <xf numFmtId="0" fontId="41" fillId="0" borderId="0" xfId="3" applyFont="1" applyAlignment="1">
      <alignment horizontal="left"/>
    </xf>
    <xf numFmtId="0" fontId="40" fillId="0" borderId="0" xfId="3" applyFont="1" applyAlignment="1">
      <alignment horizontal="left" vertical="center"/>
    </xf>
    <xf numFmtId="0" fontId="1" fillId="7" borderId="0" xfId="3" applyFill="1" applyAlignment="1">
      <alignment horizontal="left"/>
    </xf>
    <xf numFmtId="0" fontId="44" fillId="0" borderId="0" xfId="3" applyFont="1" applyAlignment="1">
      <alignment horizontal="left" vertical="center"/>
    </xf>
    <xf numFmtId="164" fontId="1" fillId="0" borderId="0" xfId="18" applyFont="1"/>
    <xf numFmtId="0" fontId="7" fillId="0" borderId="0" xfId="3" applyFont="1"/>
    <xf numFmtId="167" fontId="37" fillId="16" borderId="1" xfId="3" applyNumberFormat="1" applyFont="1" applyFill="1" applyBorder="1" applyAlignment="1">
      <alignment horizontal="center"/>
    </xf>
    <xf numFmtId="164" fontId="55" fillId="0" borderId="0" xfId="18" applyFont="1"/>
    <xf numFmtId="164" fontId="40" fillId="13" borderId="1" xfId="18" applyFont="1" applyFill="1" applyBorder="1" applyAlignment="1">
      <alignment horizontal="center"/>
    </xf>
    <xf numFmtId="164" fontId="40" fillId="13" borderId="1" xfId="18" applyFont="1" applyFill="1" applyBorder="1"/>
    <xf numFmtId="164" fontId="56" fillId="13" borderId="1" xfId="18" applyFont="1" applyFill="1" applyBorder="1" applyAlignment="1">
      <alignment horizontal="center"/>
    </xf>
    <xf numFmtId="164" fontId="56" fillId="13" borderId="1" xfId="18" applyFont="1" applyFill="1" applyBorder="1"/>
    <xf numFmtId="164" fontId="45" fillId="8" borderId="0" xfId="18" applyFont="1" applyFill="1" applyAlignment="1">
      <alignment vertical="center"/>
    </xf>
    <xf numFmtId="0" fontId="57" fillId="0" borderId="0" xfId="0" applyFont="1" applyAlignment="1">
      <alignment vertical="top"/>
    </xf>
    <xf numFmtId="0" fontId="58" fillId="0" borderId="0" xfId="0" applyFont="1" applyAlignment="1">
      <alignment vertical="top"/>
    </xf>
    <xf numFmtId="0" fontId="59" fillId="0" borderId="0" xfId="0" applyFont="1" applyAlignment="1">
      <alignment horizontal="left"/>
    </xf>
    <xf numFmtId="167" fontId="3" fillId="0" borderId="0" xfId="2" applyNumberFormat="1" applyFont="1" applyAlignment="1">
      <alignment horizontal="center"/>
    </xf>
    <xf numFmtId="164" fontId="3" fillId="0" borderId="0" xfId="18" applyFont="1" applyAlignment="1">
      <alignment horizontal="center"/>
    </xf>
    <xf numFmtId="3" fontId="3" fillId="0" borderId="0" xfId="0" applyNumberFormat="1" applyFont="1" applyAlignment="1">
      <alignment horizontal="center"/>
    </xf>
    <xf numFmtId="3" fontId="3" fillId="0" borderId="0" xfId="0" applyNumberFormat="1" applyFont="1"/>
    <xf numFmtId="0" fontId="60" fillId="0" borderId="3" xfId="0" applyFont="1" applyBorder="1"/>
    <xf numFmtId="9" fontId="60" fillId="0" borderId="3" xfId="0" applyNumberFormat="1" applyFont="1" applyBorder="1" applyAlignment="1">
      <alignment horizontal="left" vertical="center"/>
    </xf>
    <xf numFmtId="9" fontId="60" fillId="0" borderId="3" xfId="1" applyFont="1" applyBorder="1"/>
    <xf numFmtId="164" fontId="60" fillId="0" borderId="3" xfId="18" applyFont="1" applyFill="1" applyBorder="1"/>
    <xf numFmtId="0" fontId="3" fillId="0" borderId="3" xfId="0" applyFont="1" applyBorder="1"/>
    <xf numFmtId="0" fontId="3" fillId="0" borderId="3" xfId="0" applyFont="1" applyBorder="1" applyAlignment="1">
      <alignment wrapText="1"/>
    </xf>
    <xf numFmtId="9" fontId="3" fillId="0" borderId="3" xfId="0" applyNumberFormat="1" applyFont="1" applyBorder="1" applyAlignment="1">
      <alignment horizontal="left" vertical="center"/>
    </xf>
    <xf numFmtId="9" fontId="3" fillId="0" borderId="3" xfId="1" applyFont="1" applyFill="1" applyBorder="1"/>
    <xf numFmtId="164" fontId="3" fillId="0" borderId="3" xfId="18" applyFont="1" applyFill="1" applyBorder="1"/>
    <xf numFmtId="9" fontId="3" fillId="0" borderId="3" xfId="1" applyFont="1" applyFill="1" applyBorder="1" applyAlignment="1">
      <alignment horizontal="right"/>
    </xf>
    <xf numFmtId="9" fontId="61" fillId="0" borderId="3" xfId="0" applyNumberFormat="1" applyFont="1" applyBorder="1" applyAlignment="1">
      <alignment horizontal="left" vertical="center"/>
    </xf>
    <xf numFmtId="9" fontId="3" fillId="0" borderId="3" xfId="0" applyNumberFormat="1" applyFont="1" applyBorder="1"/>
    <xf numFmtId="0" fontId="17" fillId="0" borderId="3" xfId="0" applyFont="1" applyBorder="1" applyAlignment="1">
      <alignment horizontal="left"/>
    </xf>
    <xf numFmtId="9" fontId="17" fillId="0" borderId="3" xfId="1" applyFont="1" applyBorder="1" applyAlignment="1">
      <alignment horizontal="right" vertical="center"/>
    </xf>
    <xf numFmtId="0" fontId="63" fillId="0" borderId="3" xfId="0" applyFont="1" applyBorder="1"/>
    <xf numFmtId="164" fontId="7" fillId="0" borderId="3" xfId="18" applyFont="1" applyFill="1" applyBorder="1"/>
    <xf numFmtId="0" fontId="65" fillId="18" borderId="3" xfId="12" applyFont="1" applyFill="1" applyBorder="1" applyAlignment="1">
      <alignment horizontal="center" vertical="center"/>
    </xf>
    <xf numFmtId="0" fontId="18" fillId="0" borderId="7" xfId="0" applyFont="1" applyBorder="1"/>
    <xf numFmtId="0" fontId="3" fillId="0" borderId="0" xfId="0" applyFont="1"/>
    <xf numFmtId="164" fontId="3" fillId="0" borderId="0" xfId="18" applyFont="1"/>
    <xf numFmtId="0" fontId="8" fillId="6" borderId="5" xfId="0" applyFont="1" applyFill="1" applyBorder="1" applyAlignment="1">
      <alignment vertical="center"/>
    </xf>
    <xf numFmtId="0" fontId="8" fillId="6" borderId="9" xfId="0" applyFont="1" applyFill="1" applyBorder="1" applyAlignment="1">
      <alignment vertical="center"/>
    </xf>
    <xf numFmtId="0" fontId="8" fillId="6" borderId="6" xfId="0" applyFont="1" applyFill="1" applyBorder="1" applyAlignment="1">
      <alignment vertical="center"/>
    </xf>
    <xf numFmtId="164" fontId="3" fillId="0" borderId="0" xfId="0" applyNumberFormat="1" applyFont="1"/>
    <xf numFmtId="164" fontId="66" fillId="0" borderId="0" xfId="0" applyNumberFormat="1" applyFont="1"/>
    <xf numFmtId="164" fontId="66" fillId="7" borderId="0" xfId="0" applyNumberFormat="1" applyFont="1" applyFill="1"/>
    <xf numFmtId="164" fontId="6" fillId="18" borderId="4" xfId="18" applyFont="1" applyFill="1" applyBorder="1" applyAlignment="1">
      <alignment horizontal="center"/>
    </xf>
    <xf numFmtId="164" fontId="66" fillId="7" borderId="0" xfId="18" applyFont="1" applyFill="1"/>
    <xf numFmtId="0" fontId="8" fillId="3" borderId="1" xfId="0" applyFont="1" applyFill="1" applyBorder="1" applyAlignment="1">
      <alignment vertical="center"/>
    </xf>
    <xf numFmtId="0" fontId="67" fillId="8" borderId="1" xfId="0" applyFont="1" applyFill="1" applyBorder="1"/>
    <xf numFmtId="164" fontId="68" fillId="8" borderId="1" xfId="0" applyNumberFormat="1" applyFont="1" applyFill="1" applyBorder="1"/>
    <xf numFmtId="0" fontId="8" fillId="19" borderId="1" xfId="0" applyFont="1" applyFill="1" applyBorder="1" applyAlignment="1">
      <alignment horizontal="center" vertical="center"/>
    </xf>
    <xf numFmtId="17" fontId="8" fillId="20" borderId="1" xfId="0" applyNumberFormat="1" applyFont="1" applyFill="1" applyBorder="1" applyAlignment="1">
      <alignment horizontal="center" vertical="center"/>
    </xf>
    <xf numFmtId="0" fontId="60" fillId="0" borderId="2" xfId="0" applyFont="1" applyBorder="1"/>
    <xf numFmtId="164" fontId="3" fillId="0" borderId="2" xfId="18" applyFont="1" applyBorder="1"/>
    <xf numFmtId="164" fontId="68" fillId="0" borderId="2" xfId="18" applyFont="1" applyBorder="1"/>
    <xf numFmtId="164" fontId="3" fillId="0" borderId="3" xfId="18" applyFont="1" applyBorder="1"/>
    <xf numFmtId="164" fontId="68" fillId="0" borderId="3" xfId="18" applyFont="1" applyBorder="1"/>
    <xf numFmtId="0" fontId="3" fillId="0" borderId="4" xfId="0" applyFont="1" applyBorder="1"/>
    <xf numFmtId="164" fontId="3" fillId="0" borderId="4" xfId="18" applyFont="1" applyBorder="1"/>
    <xf numFmtId="164" fontId="68" fillId="0" borderId="4" xfId="18" applyFont="1" applyBorder="1"/>
    <xf numFmtId="0" fontId="8" fillId="3" borderId="32" xfId="0" applyFont="1" applyFill="1" applyBorder="1" applyAlignment="1">
      <alignment vertical="center" wrapText="1"/>
    </xf>
    <xf numFmtId="0" fontId="60" fillId="0" borderId="36" xfId="0" applyFont="1" applyBorder="1"/>
    <xf numFmtId="0" fontId="3" fillId="0" borderId="36" xfId="0" applyFont="1" applyBorder="1"/>
    <xf numFmtId="167" fontId="61" fillId="0" borderId="36" xfId="2" applyNumberFormat="1" applyFont="1" applyFill="1" applyBorder="1" applyAlignment="1">
      <alignment vertical="center"/>
    </xf>
    <xf numFmtId="0" fontId="6" fillId="0" borderId="36" xfId="0" applyFont="1" applyBorder="1"/>
    <xf numFmtId="0" fontId="62" fillId="0" borderId="36" xfId="0" applyFont="1" applyBorder="1" applyAlignment="1">
      <alignment vertical="center"/>
    </xf>
    <xf numFmtId="0" fontId="6" fillId="0" borderId="37" xfId="0" applyFont="1" applyBorder="1"/>
    <xf numFmtId="0" fontId="69" fillId="0" borderId="0" xfId="0" applyFont="1"/>
    <xf numFmtId="0" fontId="69" fillId="0" borderId="3" xfId="0" applyFont="1" applyBorder="1"/>
    <xf numFmtId="0" fontId="69" fillId="0" borderId="4" xfId="0" applyFont="1" applyBorder="1"/>
    <xf numFmtId="0" fontId="71" fillId="19" borderId="1" xfId="0" applyFont="1" applyFill="1" applyBorder="1" applyAlignment="1">
      <alignment horizontal="center" vertical="top"/>
    </xf>
    <xf numFmtId="0" fontId="71" fillId="21" borderId="1" xfId="0" applyFont="1" applyFill="1" applyBorder="1" applyAlignment="1">
      <alignment horizontal="center" vertical="top" wrapText="1"/>
    </xf>
    <xf numFmtId="0" fontId="69" fillId="0" borderId="0" xfId="0" applyFont="1" applyAlignment="1">
      <alignment vertical="top"/>
    </xf>
    <xf numFmtId="0" fontId="71" fillId="4" borderId="1" xfId="0" applyFont="1" applyFill="1" applyBorder="1" applyAlignment="1">
      <alignment horizontal="center" vertical="top" wrapText="1"/>
    </xf>
    <xf numFmtId="0" fontId="71" fillId="22" borderId="1" xfId="0" applyFont="1" applyFill="1" applyBorder="1" applyAlignment="1">
      <alignment horizontal="center" vertical="top" wrapText="1"/>
    </xf>
    <xf numFmtId="11" fontId="3" fillId="0" borderId="0" xfId="0" applyNumberFormat="1" applyFont="1"/>
    <xf numFmtId="167" fontId="69" fillId="0" borderId="2" xfId="2" applyNumberFormat="1" applyFont="1" applyBorder="1"/>
    <xf numFmtId="167" fontId="69" fillId="0" borderId="3" xfId="2" applyNumberFormat="1" applyFont="1" applyBorder="1"/>
    <xf numFmtId="170" fontId="69" fillId="0" borderId="2" xfId="2" applyNumberFormat="1" applyFont="1" applyBorder="1"/>
    <xf numFmtId="170" fontId="69" fillId="0" borderId="3" xfId="0" applyNumberFormat="1" applyFont="1" applyBorder="1"/>
    <xf numFmtId="170" fontId="69" fillId="0" borderId="2" xfId="0" applyNumberFormat="1" applyFont="1" applyBorder="1"/>
    <xf numFmtId="0" fontId="72" fillId="0" borderId="0" xfId="0" applyFont="1"/>
    <xf numFmtId="0" fontId="68" fillId="0" borderId="0" xfId="0" applyFont="1"/>
    <xf numFmtId="0" fontId="60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68" fillId="0" borderId="0" xfId="0" applyFont="1" applyAlignment="1">
      <alignment horizontal="right"/>
    </xf>
    <xf numFmtId="164" fontId="68" fillId="0" borderId="2" xfId="18" applyFont="1" applyFill="1" applyBorder="1"/>
    <xf numFmtId="164" fontId="68" fillId="0" borderId="3" xfId="18" applyFont="1" applyFill="1" applyBorder="1"/>
    <xf numFmtId="164" fontId="68" fillId="0" borderId="4" xfId="18" applyFont="1" applyFill="1" applyBorder="1"/>
    <xf numFmtId="0" fontId="73" fillId="0" borderId="0" xfId="0" applyFont="1" applyAlignment="1">
      <alignment horizontal="right"/>
    </xf>
    <xf numFmtId="167" fontId="73" fillId="0" borderId="0" xfId="2" applyNumberFormat="1" applyFont="1" applyAlignment="1">
      <alignment horizontal="left"/>
    </xf>
    <xf numFmtId="0" fontId="69" fillId="0" borderId="2" xfId="0" applyFont="1" applyBorder="1" applyAlignment="1">
      <alignment horizontal="center"/>
    </xf>
    <xf numFmtId="0" fontId="69" fillId="0" borderId="3" xfId="0" applyFont="1" applyBorder="1" applyAlignment="1">
      <alignment horizontal="center"/>
    </xf>
    <xf numFmtId="0" fontId="74" fillId="10" borderId="3" xfId="0" applyFont="1" applyFill="1" applyBorder="1" applyAlignment="1">
      <alignment horizontal="center"/>
    </xf>
    <xf numFmtId="0" fontId="74" fillId="10" borderId="3" xfId="0" applyFont="1" applyFill="1" applyBorder="1"/>
    <xf numFmtId="167" fontId="74" fillId="10" borderId="3" xfId="2" applyNumberFormat="1" applyFont="1" applyFill="1" applyBorder="1"/>
    <xf numFmtId="170" fontId="74" fillId="10" borderId="3" xfId="0" applyNumberFormat="1" applyFont="1" applyFill="1" applyBorder="1"/>
    <xf numFmtId="170" fontId="74" fillId="10" borderId="3" xfId="1" applyNumberFormat="1" applyFont="1" applyFill="1" applyBorder="1"/>
    <xf numFmtId="164" fontId="6" fillId="0" borderId="0" xfId="0" applyNumberFormat="1" applyFont="1" applyAlignment="1">
      <alignment horizontal="right" wrapText="1"/>
    </xf>
    <xf numFmtId="0" fontId="69" fillId="0" borderId="0" xfId="0" applyFont="1" applyAlignment="1">
      <alignment vertical="center"/>
    </xf>
    <xf numFmtId="0" fontId="69" fillId="0" borderId="0" xfId="0" applyFont="1" applyAlignment="1">
      <alignment horizontal="center"/>
    </xf>
    <xf numFmtId="0" fontId="69" fillId="0" borderId="4" xfId="0" applyFont="1" applyBorder="1" applyAlignment="1">
      <alignment horizontal="center"/>
    </xf>
    <xf numFmtId="0" fontId="75" fillId="0" borderId="2" xfId="0" applyFont="1" applyBorder="1" applyAlignment="1">
      <alignment horizontal="center"/>
    </xf>
    <xf numFmtId="14" fontId="75" fillId="0" borderId="3" xfId="0" applyNumberFormat="1" applyFont="1" applyBorder="1" applyAlignment="1">
      <alignment horizontal="center"/>
    </xf>
    <xf numFmtId="0" fontId="76" fillId="0" borderId="3" xfId="0" applyFont="1" applyBorder="1" applyAlignment="1">
      <alignment horizontal="center"/>
    </xf>
    <xf numFmtId="14" fontId="76" fillId="0" borderId="3" xfId="0" applyNumberFormat="1" applyFont="1" applyBorder="1" applyAlignment="1">
      <alignment horizontal="center"/>
    </xf>
    <xf numFmtId="0" fontId="71" fillId="19" borderId="1" xfId="0" applyFont="1" applyFill="1" applyBorder="1" applyAlignment="1">
      <alignment horizontal="center" vertical="top" wrapText="1"/>
    </xf>
    <xf numFmtId="0" fontId="69" fillId="0" borderId="0" xfId="0" applyFont="1" applyAlignment="1">
      <alignment horizontal="left"/>
    </xf>
    <xf numFmtId="0" fontId="71" fillId="19" borderId="1" xfId="0" applyFont="1" applyFill="1" applyBorder="1" applyAlignment="1">
      <alignment horizontal="left" vertical="top"/>
    </xf>
    <xf numFmtId="0" fontId="74" fillId="10" borderId="3" xfId="0" applyFont="1" applyFill="1" applyBorder="1" applyAlignment="1">
      <alignment horizontal="left"/>
    </xf>
    <xf numFmtId="0" fontId="69" fillId="0" borderId="2" xfId="0" applyFont="1" applyBorder="1" applyAlignment="1">
      <alignment horizontal="left"/>
    </xf>
    <xf numFmtId="0" fontId="69" fillId="0" borderId="3" xfId="0" applyFont="1" applyBorder="1" applyAlignment="1">
      <alignment horizontal="left"/>
    </xf>
    <xf numFmtId="0" fontId="69" fillId="0" borderId="4" xfId="0" applyFont="1" applyBorder="1" applyAlignment="1">
      <alignment horizontal="left"/>
    </xf>
    <xf numFmtId="173" fontId="69" fillId="0" borderId="3" xfId="2" applyNumberFormat="1" applyFont="1" applyBorder="1"/>
    <xf numFmtId="167" fontId="77" fillId="0" borderId="0" xfId="0" applyNumberFormat="1" applyFont="1"/>
    <xf numFmtId="167" fontId="78" fillId="0" borderId="0" xfId="0" applyNumberFormat="1" applyFont="1"/>
    <xf numFmtId="0" fontId="79" fillId="0" borderId="0" xfId="0" applyFont="1" applyAlignment="1">
      <alignment horizontal="left"/>
    </xf>
    <xf numFmtId="0" fontId="69" fillId="0" borderId="0" xfId="0" applyFont="1" applyAlignment="1">
      <alignment horizontal="left" vertical="center"/>
    </xf>
    <xf numFmtId="0" fontId="69" fillId="0" borderId="0" xfId="0" applyFont="1" applyAlignment="1">
      <alignment horizontal="center" vertical="center"/>
    </xf>
    <xf numFmtId="0" fontId="70" fillId="21" borderId="0" xfId="0" applyFont="1" applyFill="1" applyAlignment="1">
      <alignment vertical="center"/>
    </xf>
    <xf numFmtId="0" fontId="69" fillId="21" borderId="0" xfId="0" applyFont="1" applyFill="1" applyAlignment="1">
      <alignment vertical="center"/>
    </xf>
    <xf numFmtId="0" fontId="70" fillId="4" borderId="0" xfId="0" applyFont="1" applyFill="1" applyAlignment="1">
      <alignment vertical="center"/>
    </xf>
    <xf numFmtId="0" fontId="69" fillId="4" borderId="0" xfId="0" applyFont="1" applyFill="1" applyAlignment="1">
      <alignment vertical="center"/>
    </xf>
    <xf numFmtId="0" fontId="70" fillId="22" borderId="0" xfId="0" applyFont="1" applyFill="1" applyAlignment="1">
      <alignment vertical="center"/>
    </xf>
    <xf numFmtId="0" fontId="69" fillId="22" borderId="0" xfId="0" applyFont="1" applyFill="1" applyAlignment="1">
      <alignment vertical="center"/>
    </xf>
    <xf numFmtId="0" fontId="71" fillId="21" borderId="0" xfId="0" applyFont="1" applyFill="1" applyAlignment="1">
      <alignment vertical="center"/>
    </xf>
    <xf numFmtId="0" fontId="71" fillId="4" borderId="0" xfId="0" applyFont="1" applyFill="1" applyAlignment="1">
      <alignment vertical="center"/>
    </xf>
    <xf numFmtId="0" fontId="71" fillId="22" borderId="0" xfId="0" applyFont="1" applyFill="1" applyAlignment="1">
      <alignment vertical="center"/>
    </xf>
    <xf numFmtId="3" fontId="74" fillId="10" borderId="3" xfId="2" applyNumberFormat="1" applyFont="1" applyFill="1" applyBorder="1"/>
    <xf numFmtId="3" fontId="69" fillId="0" borderId="2" xfId="2" applyNumberFormat="1" applyFont="1" applyBorder="1"/>
    <xf numFmtId="3" fontId="69" fillId="0" borderId="3" xfId="2" applyNumberFormat="1" applyFont="1" applyBorder="1"/>
    <xf numFmtId="3" fontId="69" fillId="0" borderId="4" xfId="2" applyNumberFormat="1" applyFont="1" applyBorder="1"/>
    <xf numFmtId="0" fontId="69" fillId="13" borderId="3" xfId="0" applyFont="1" applyFill="1" applyBorder="1"/>
    <xf numFmtId="167" fontId="69" fillId="7" borderId="3" xfId="2" applyNumberFormat="1" applyFont="1" applyFill="1" applyBorder="1"/>
    <xf numFmtId="0" fontId="4" fillId="0" borderId="0" xfId="0" applyFont="1" applyAlignment="1">
      <alignment vertical="center" wrapText="1"/>
    </xf>
    <xf numFmtId="167" fontId="4" fillId="0" borderId="0" xfId="2" applyNumberFormat="1" applyFont="1" applyAlignment="1">
      <alignment vertical="center" wrapText="1"/>
    </xf>
    <xf numFmtId="49" fontId="8" fillId="3" borderId="1" xfId="0" applyNumberFormat="1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vertical="center" wrapText="1"/>
    </xf>
    <xf numFmtId="49" fontId="17" fillId="0" borderId="1" xfId="0" applyNumberFormat="1" applyFont="1" applyBorder="1"/>
    <xf numFmtId="49" fontId="17" fillId="0" borderId="1" xfId="0" applyNumberFormat="1" applyFont="1" applyBorder="1" applyAlignment="1">
      <alignment vertical="top"/>
    </xf>
    <xf numFmtId="0" fontId="60" fillId="0" borderId="1" xfId="0" applyFont="1" applyBorder="1"/>
    <xf numFmtId="0" fontId="17" fillId="0" borderId="1" xfId="0" applyFont="1" applyBorder="1" applyAlignment="1">
      <alignment wrapText="1"/>
    </xf>
    <xf numFmtId="0" fontId="17" fillId="0" borderId="1" xfId="0" applyFont="1" applyBorder="1" applyAlignment="1">
      <alignment horizontal="left" wrapText="1"/>
    </xf>
    <xf numFmtId="0" fontId="17" fillId="0" borderId="1" xfId="0" applyFont="1" applyBorder="1"/>
    <xf numFmtId="0" fontId="80" fillId="0" borderId="0" xfId="0" applyFont="1"/>
    <xf numFmtId="0" fontId="80" fillId="0" borderId="0" xfId="0" applyFont="1" applyAlignment="1">
      <alignment vertical="center"/>
    </xf>
    <xf numFmtId="0" fontId="82" fillId="0" borderId="0" xfId="0" applyFont="1" applyAlignment="1">
      <alignment vertical="center" wrapText="1"/>
    </xf>
    <xf numFmtId="0" fontId="81" fillId="0" borderId="0" xfId="0" applyFont="1" applyAlignment="1">
      <alignment vertical="center" wrapText="1"/>
    </xf>
    <xf numFmtId="3" fontId="60" fillId="0" borderId="1" xfId="0" applyNumberFormat="1" applyFont="1" applyBorder="1"/>
    <xf numFmtId="0" fontId="4" fillId="0" borderId="0" xfId="0" applyFont="1"/>
    <xf numFmtId="0" fontId="8" fillId="23" borderId="1" xfId="0" applyFont="1" applyFill="1" applyBorder="1" applyAlignment="1">
      <alignment vertical="center" wrapText="1"/>
    </xf>
    <xf numFmtId="167" fontId="74" fillId="24" borderId="3" xfId="2" applyNumberFormat="1" applyFont="1" applyFill="1" applyBorder="1"/>
    <xf numFmtId="167" fontId="69" fillId="24" borderId="2" xfId="2" applyNumberFormat="1" applyFont="1" applyFill="1" applyBorder="1"/>
    <xf numFmtId="167" fontId="69" fillId="24" borderId="3" xfId="2" applyNumberFormat="1" applyFont="1" applyFill="1" applyBorder="1"/>
    <xf numFmtId="0" fontId="69" fillId="24" borderId="3" xfId="0" applyFont="1" applyFill="1" applyBorder="1"/>
    <xf numFmtId="0" fontId="69" fillId="24" borderId="4" xfId="0" applyFont="1" applyFill="1" applyBorder="1"/>
    <xf numFmtId="167" fontId="69" fillId="0" borderId="0" xfId="0" applyNumberFormat="1" applyFont="1"/>
    <xf numFmtId="0" fontId="60" fillId="18" borderId="3" xfId="0" applyFont="1" applyFill="1" applyBorder="1" applyAlignment="1">
      <alignment horizontal="left" wrapText="1"/>
    </xf>
    <xf numFmtId="0" fontId="3" fillId="18" borderId="3" xfId="0" applyFont="1" applyFill="1" applyBorder="1" applyAlignment="1">
      <alignment wrapText="1"/>
    </xf>
    <xf numFmtId="0" fontId="60" fillId="18" borderId="1" xfId="0" applyFont="1" applyFill="1" applyBorder="1" applyAlignment="1">
      <alignment horizontal="left" wrapText="1"/>
    </xf>
    <xf numFmtId="0" fontId="60" fillId="18" borderId="1" xfId="0" applyFont="1" applyFill="1" applyBorder="1" applyAlignment="1">
      <alignment wrapText="1"/>
    </xf>
    <xf numFmtId="0" fontId="17" fillId="18" borderId="1" xfId="0" applyFont="1" applyFill="1" applyBorder="1" applyAlignment="1">
      <alignment horizontal="left" wrapText="1"/>
    </xf>
    <xf numFmtId="0" fontId="17" fillId="18" borderId="1" xfId="0" applyFont="1" applyFill="1" applyBorder="1" applyAlignment="1">
      <alignment wrapText="1"/>
    </xf>
    <xf numFmtId="3" fontId="60" fillId="18" borderId="1" xfId="0" applyNumberFormat="1" applyFont="1" applyFill="1" applyBorder="1"/>
    <xf numFmtId="0" fontId="6" fillId="18" borderId="3" xfId="0" applyFont="1" applyFill="1" applyBorder="1" applyAlignment="1">
      <alignment horizontal="left" wrapText="1"/>
    </xf>
    <xf numFmtId="0" fontId="6" fillId="18" borderId="3" xfId="0" applyFont="1" applyFill="1" applyBorder="1" applyAlignment="1">
      <alignment wrapText="1"/>
    </xf>
    <xf numFmtId="49" fontId="83" fillId="3" borderId="1" xfId="0" applyNumberFormat="1" applyFont="1" applyFill="1" applyBorder="1" applyAlignment="1">
      <alignment horizontal="center" vertical="center" wrapText="1"/>
    </xf>
    <xf numFmtId="0" fontId="83" fillId="3" borderId="1" xfId="0" applyFont="1" applyFill="1" applyBorder="1" applyAlignment="1">
      <alignment horizontal="center" vertical="center" wrapText="1"/>
    </xf>
    <xf numFmtId="0" fontId="83" fillId="23" borderId="1" xfId="0" applyFont="1" applyFill="1" applyBorder="1" applyAlignment="1">
      <alignment horizontal="center" vertical="center" wrapText="1"/>
    </xf>
    <xf numFmtId="49" fontId="62" fillId="0" borderId="2" xfId="0" applyNumberFormat="1" applyFont="1" applyBorder="1" applyAlignment="1">
      <alignment horizontal="center" vertical="top"/>
    </xf>
    <xf numFmtId="0" fontId="62" fillId="0" borderId="2" xfId="0" applyFont="1" applyBorder="1" applyAlignment="1">
      <alignment horizontal="center"/>
    </xf>
    <xf numFmtId="0" fontId="85" fillId="0" borderId="2" xfId="0" applyFont="1" applyBorder="1" applyAlignment="1">
      <alignment horizontal="center" vertical="center" wrapText="1"/>
    </xf>
    <xf numFmtId="49" fontId="62" fillId="0" borderId="3" xfId="0" applyNumberFormat="1" applyFont="1" applyBorder="1" applyAlignment="1">
      <alignment horizontal="center"/>
    </xf>
    <xf numFmtId="0" fontId="62" fillId="0" borderId="3" xfId="0" applyFont="1" applyBorder="1" applyAlignment="1">
      <alignment horizontal="center"/>
    </xf>
    <xf numFmtId="0" fontId="85" fillId="0" borderId="3" xfId="0" applyFont="1" applyBorder="1" applyAlignment="1">
      <alignment horizontal="center" vertical="center" wrapText="1"/>
    </xf>
    <xf numFmtId="49" fontId="62" fillId="0" borderId="3" xfId="0" applyNumberFormat="1" applyFont="1" applyBorder="1" applyAlignment="1">
      <alignment horizontal="center" vertical="top"/>
    </xf>
    <xf numFmtId="49" fontId="62" fillId="0" borderId="4" xfId="0" applyNumberFormat="1" applyFont="1" applyBorder="1" applyAlignment="1">
      <alignment horizontal="center" vertical="top"/>
    </xf>
    <xf numFmtId="0" fontId="62" fillId="0" borderId="4" xfId="0" applyFont="1" applyBorder="1" applyAlignment="1">
      <alignment horizontal="center"/>
    </xf>
    <xf numFmtId="0" fontId="85" fillId="0" borderId="4" xfId="0" applyFont="1" applyBorder="1" applyAlignment="1">
      <alignment horizontal="center" vertical="center" wrapText="1"/>
    </xf>
    <xf numFmtId="0" fontId="62" fillId="0" borderId="2" xfId="0" applyFont="1" applyBorder="1" applyAlignment="1">
      <alignment horizontal="left" wrapText="1"/>
    </xf>
    <xf numFmtId="0" fontId="62" fillId="0" borderId="3" xfId="0" applyFont="1" applyBorder="1" applyAlignment="1">
      <alignment horizontal="left" wrapText="1"/>
    </xf>
    <xf numFmtId="0" fontId="62" fillId="0" borderId="4" xfId="0" applyFont="1" applyBorder="1" applyAlignment="1">
      <alignment horizontal="left" wrapText="1"/>
    </xf>
    <xf numFmtId="167" fontId="57" fillId="0" borderId="2" xfId="2" applyNumberFormat="1" applyFont="1" applyFill="1" applyBorder="1" applyAlignment="1">
      <alignment horizontal="center"/>
    </xf>
    <xf numFmtId="167" fontId="57" fillId="0" borderId="3" xfId="2" applyNumberFormat="1" applyFont="1" applyFill="1" applyBorder="1" applyAlignment="1">
      <alignment horizontal="center"/>
    </xf>
    <xf numFmtId="167" fontId="57" fillId="0" borderId="4" xfId="2" applyNumberFormat="1" applyFont="1" applyFill="1" applyBorder="1" applyAlignment="1">
      <alignment horizontal="center"/>
    </xf>
    <xf numFmtId="167" fontId="69" fillId="21" borderId="0" xfId="0" applyNumberFormat="1" applyFont="1" applyFill="1" applyAlignment="1">
      <alignment vertical="center"/>
    </xf>
    <xf numFmtId="167" fontId="70" fillId="0" borderId="0" xfId="0" applyNumberFormat="1" applyFont="1"/>
    <xf numFmtId="0" fontId="69" fillId="7" borderId="0" xfId="0" applyFont="1" applyFill="1"/>
    <xf numFmtId="167" fontId="86" fillId="7" borderId="0" xfId="0" applyNumberFormat="1" applyFont="1" applyFill="1"/>
    <xf numFmtId="167" fontId="69" fillId="7" borderId="0" xfId="0" applyNumberFormat="1" applyFont="1" applyFill="1" applyAlignment="1">
      <alignment vertical="center"/>
    </xf>
    <xf numFmtId="0" fontId="71" fillId="7" borderId="1" xfId="0" applyFont="1" applyFill="1" applyBorder="1" applyAlignment="1">
      <alignment horizontal="center" vertical="top" wrapText="1"/>
    </xf>
    <xf numFmtId="167" fontId="74" fillId="7" borderId="3" xfId="2" applyNumberFormat="1" applyFont="1" applyFill="1" applyBorder="1"/>
    <xf numFmtId="167" fontId="69" fillId="7" borderId="2" xfId="2" applyNumberFormat="1" applyFont="1" applyFill="1" applyBorder="1"/>
    <xf numFmtId="0" fontId="69" fillId="7" borderId="3" xfId="0" applyFont="1" applyFill="1" applyBorder="1"/>
    <xf numFmtId="0" fontId="69" fillId="7" borderId="4" xfId="0" applyFont="1" applyFill="1" applyBorder="1"/>
    <xf numFmtId="164" fontId="87" fillId="8" borderId="0" xfId="18" applyFont="1" applyFill="1" applyAlignment="1">
      <alignment vertical="center"/>
    </xf>
    <xf numFmtId="0" fontId="13" fillId="0" borderId="0" xfId="3" applyFont="1" applyAlignment="1">
      <alignment horizontal="right" vertical="center"/>
    </xf>
    <xf numFmtId="3" fontId="84" fillId="2" borderId="2" xfId="0" applyNumberFormat="1" applyFont="1" applyFill="1" applyBorder="1" applyAlignment="1">
      <alignment horizontal="center"/>
    </xf>
    <xf numFmtId="3" fontId="84" fillId="2" borderId="3" xfId="0" applyNumberFormat="1" applyFont="1" applyFill="1" applyBorder="1" applyAlignment="1">
      <alignment horizontal="center"/>
    </xf>
    <xf numFmtId="3" fontId="84" fillId="2" borderId="4" xfId="0" applyNumberFormat="1" applyFont="1" applyFill="1" applyBorder="1" applyAlignment="1">
      <alignment horizontal="center"/>
    </xf>
    <xf numFmtId="37" fontId="88" fillId="0" borderId="0" xfId="0" applyNumberFormat="1" applyFont="1"/>
    <xf numFmtId="0" fontId="69" fillId="0" borderId="2" xfId="0" applyFont="1" applyBorder="1"/>
    <xf numFmtId="3" fontId="74" fillId="10" borderId="3" xfId="2" applyNumberFormat="1" applyFont="1" applyFill="1" applyBorder="1" applyAlignment="1">
      <alignment horizontal="right"/>
    </xf>
    <xf numFmtId="3" fontId="69" fillId="0" borderId="3" xfId="2" applyNumberFormat="1" applyFont="1" applyBorder="1" applyAlignment="1">
      <alignment horizontal="right"/>
    </xf>
    <xf numFmtId="3" fontId="69" fillId="0" borderId="4" xfId="2" applyNumberFormat="1" applyFont="1" applyBorder="1" applyAlignment="1">
      <alignment horizontal="right"/>
    </xf>
    <xf numFmtId="3" fontId="69" fillId="0" borderId="7" xfId="2" applyNumberFormat="1" applyFont="1" applyBorder="1" applyAlignment="1">
      <alignment horizontal="right"/>
    </xf>
    <xf numFmtId="3" fontId="74" fillId="10" borderId="1" xfId="2" applyNumberFormat="1" applyFont="1" applyFill="1" applyBorder="1" applyAlignment="1">
      <alignment horizontal="right"/>
    </xf>
    <xf numFmtId="49" fontId="3" fillId="0" borderId="0" xfId="0" applyNumberFormat="1" applyFont="1" applyAlignment="1">
      <alignment vertical="top"/>
    </xf>
    <xf numFmtId="49" fontId="60" fillId="0" borderId="0" xfId="0" applyNumberFormat="1" applyFont="1" applyAlignment="1">
      <alignment vertical="top"/>
    </xf>
    <xf numFmtId="168" fontId="60" fillId="0" borderId="0" xfId="4" applyNumberFormat="1" applyFont="1" applyAlignment="1">
      <alignment vertical="top"/>
    </xf>
    <xf numFmtId="0" fontId="60" fillId="0" borderId="0" xfId="0" applyFont="1" applyAlignment="1">
      <alignment vertical="top"/>
    </xf>
    <xf numFmtId="0" fontId="3" fillId="0" borderId="0" xfId="0" applyFont="1" applyAlignment="1">
      <alignment vertical="top"/>
    </xf>
    <xf numFmtId="167" fontId="62" fillId="0" borderId="2" xfId="2" applyNumberFormat="1" applyFont="1" applyBorder="1" applyAlignment="1">
      <alignment horizontal="center"/>
    </xf>
    <xf numFmtId="0" fontId="83" fillId="5" borderId="1" xfId="0" applyFont="1" applyFill="1" applyBorder="1" applyAlignment="1">
      <alignment horizontal="center" vertical="center" wrapText="1"/>
    </xf>
    <xf numFmtId="167" fontId="62" fillId="0" borderId="3" xfId="2" applyNumberFormat="1" applyFont="1" applyBorder="1" applyAlignment="1">
      <alignment horizontal="center"/>
    </xf>
    <xf numFmtId="167" fontId="62" fillId="0" borderId="4" xfId="2" applyNumberFormat="1" applyFont="1" applyBorder="1" applyAlignment="1">
      <alignment horizontal="center"/>
    </xf>
    <xf numFmtId="0" fontId="70" fillId="0" borderId="0" xfId="0" applyFont="1"/>
    <xf numFmtId="168" fontId="3" fillId="0" borderId="0" xfId="4" applyNumberFormat="1" applyFont="1" applyAlignment="1">
      <alignment vertical="top"/>
    </xf>
    <xf numFmtId="168" fontId="89" fillId="0" borderId="0" xfId="4" applyNumberFormat="1" applyFont="1" applyAlignment="1">
      <alignment vertical="top"/>
    </xf>
    <xf numFmtId="0" fontId="66" fillId="0" borderId="0" xfId="0" applyFont="1"/>
    <xf numFmtId="164" fontId="66" fillId="0" borderId="0" xfId="18" applyFont="1"/>
    <xf numFmtId="49" fontId="68" fillId="11" borderId="2" xfId="0" applyNumberFormat="1" applyFont="1" applyFill="1" applyBorder="1" applyAlignment="1">
      <alignment horizontal="center" vertical="top" wrapText="1"/>
    </xf>
    <xf numFmtId="0" fontId="68" fillId="11" borderId="2" xfId="0" applyFont="1" applyFill="1" applyBorder="1" applyAlignment="1">
      <alignment horizontal="center" vertical="top" wrapText="1"/>
    </xf>
    <xf numFmtId="0" fontId="3" fillId="0" borderId="2" xfId="0" applyFont="1" applyBorder="1"/>
    <xf numFmtId="49" fontId="3" fillId="0" borderId="3" xfId="0" applyNumberFormat="1" applyFont="1" applyBorder="1" applyAlignment="1">
      <alignment vertical="top"/>
    </xf>
    <xf numFmtId="168" fontId="3" fillId="0" borderId="3" xfId="4" applyNumberFormat="1" applyFont="1" applyFill="1" applyBorder="1" applyAlignment="1">
      <alignment vertical="top"/>
    </xf>
    <xf numFmtId="164" fontId="3" fillId="0" borderId="3" xfId="0" applyNumberFormat="1" applyFont="1" applyBorder="1"/>
    <xf numFmtId="0" fontId="60" fillId="0" borderId="3" xfId="0" applyFont="1" applyBorder="1" applyAlignment="1">
      <alignment vertical="top"/>
    </xf>
    <xf numFmtId="168" fontId="60" fillId="0" borderId="3" xfId="4" applyNumberFormat="1" applyFont="1" applyBorder="1" applyAlignment="1">
      <alignment vertical="top"/>
    </xf>
    <xf numFmtId="49" fontId="60" fillId="0" borderId="3" xfId="0" applyNumberFormat="1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60" fillId="0" borderId="3" xfId="0" applyFont="1" applyBorder="1" applyAlignment="1">
      <alignment horizontal="left" vertical="top"/>
    </xf>
    <xf numFmtId="168" fontId="3" fillId="0" borderId="3" xfId="4" applyNumberFormat="1" applyFont="1" applyBorder="1" applyAlignment="1">
      <alignment vertical="top"/>
    </xf>
    <xf numFmtId="164" fontId="3" fillId="0" borderId="4" xfId="0" applyNumberFormat="1" applyFont="1" applyBorder="1"/>
    <xf numFmtId="3" fontId="4" fillId="0" borderId="0" xfId="12" applyNumberFormat="1"/>
    <xf numFmtId="3" fontId="6" fillId="0" borderId="3" xfId="11" applyNumberFormat="1" applyFont="1" applyBorder="1" applyAlignment="1">
      <alignment vertical="center"/>
    </xf>
    <xf numFmtId="0" fontId="6" fillId="0" borderId="7" xfId="0" applyFont="1" applyBorder="1"/>
    <xf numFmtId="0" fontId="7" fillId="3" borderId="2" xfId="0" applyFont="1" applyFill="1" applyBorder="1" applyAlignment="1">
      <alignment vertical="center"/>
    </xf>
    <xf numFmtId="0" fontId="91" fillId="6" borderId="8" xfId="11" applyFont="1" applyFill="1" applyBorder="1" applyAlignment="1">
      <alignment horizontal="center" vertical="center" wrapText="1"/>
    </xf>
    <xf numFmtId="0" fontId="90" fillId="6" borderId="8" xfId="11" applyFont="1" applyFill="1" applyBorder="1" applyAlignment="1">
      <alignment vertical="center"/>
    </xf>
    <xf numFmtId="0" fontId="74" fillId="10" borderId="1" xfId="0" applyFont="1" applyFill="1" applyBorder="1" applyAlignment="1">
      <alignment horizontal="center"/>
    </xf>
    <xf numFmtId="0" fontId="74" fillId="10" borderId="1" xfId="0" applyFont="1" applyFill="1" applyBorder="1" applyAlignment="1">
      <alignment horizontal="left"/>
    </xf>
    <xf numFmtId="168" fontId="92" fillId="0" borderId="2" xfId="11" applyNumberFormat="1" applyFont="1" applyBorder="1" applyAlignment="1">
      <alignment horizontal="center" vertical="center"/>
    </xf>
    <xf numFmtId="0" fontId="92" fillId="0" borderId="7" xfId="11" applyFont="1" applyBorder="1" applyAlignment="1">
      <alignment vertical="center"/>
    </xf>
    <xf numFmtId="168" fontId="92" fillId="0" borderId="38" xfId="11" applyNumberFormat="1" applyFont="1" applyBorder="1" applyAlignment="1">
      <alignment horizontal="center" vertical="center"/>
    </xf>
    <xf numFmtId="0" fontId="92" fillId="0" borderId="3" xfId="11" applyFont="1" applyBorder="1" applyAlignment="1">
      <alignment vertical="center"/>
    </xf>
    <xf numFmtId="168" fontId="92" fillId="0" borderId="3" xfId="11" applyNumberFormat="1" applyFont="1" applyBorder="1" applyAlignment="1">
      <alignment horizontal="center" vertical="center"/>
    </xf>
    <xf numFmtId="0" fontId="92" fillId="0" borderId="38" xfId="11" applyFont="1" applyBorder="1" applyAlignment="1">
      <alignment vertical="center"/>
    </xf>
    <xf numFmtId="168" fontId="92" fillId="0" borderId="7" xfId="11" applyNumberFormat="1" applyFont="1" applyBorder="1" applyAlignment="1">
      <alignment horizontal="center" vertical="center"/>
    </xf>
    <xf numFmtId="168" fontId="92" fillId="0" borderId="27" xfId="11" applyNumberFormat="1" applyFont="1" applyBorder="1" applyAlignment="1">
      <alignment horizontal="center" vertical="center"/>
    </xf>
    <xf numFmtId="168" fontId="92" fillId="0" borderId="4" xfId="11" applyNumberFormat="1" applyFont="1" applyBorder="1" applyAlignment="1">
      <alignment horizontal="center" vertical="center"/>
    </xf>
    <xf numFmtId="0" fontId="92" fillId="0" borderId="4" xfId="11" applyFont="1" applyBorder="1" applyAlignment="1">
      <alignment vertical="center"/>
    </xf>
    <xf numFmtId="0" fontId="90" fillId="6" borderId="27" xfId="11" quotePrefix="1" applyFont="1" applyFill="1" applyBorder="1" applyAlignment="1">
      <alignment horizontal="center" vertical="center" wrapText="1"/>
    </xf>
    <xf numFmtId="0" fontId="90" fillId="6" borderId="8" xfId="11" applyFont="1" applyFill="1" applyBorder="1" applyAlignment="1">
      <alignment horizontal="center" vertical="center" wrapText="1"/>
    </xf>
    <xf numFmtId="0" fontId="92" fillId="0" borderId="27" xfId="11" applyFont="1" applyBorder="1" applyAlignment="1">
      <alignment vertical="center"/>
    </xf>
    <xf numFmtId="167" fontId="74" fillId="10" borderId="1" xfId="2" applyNumberFormat="1" applyFont="1" applyFill="1" applyBorder="1" applyAlignment="1">
      <alignment horizontal="left"/>
    </xf>
    <xf numFmtId="167" fontId="92" fillId="0" borderId="7" xfId="2" applyNumberFormat="1" applyFont="1" applyBorder="1" applyAlignment="1">
      <alignment vertical="center"/>
    </xf>
    <xf numFmtId="167" fontId="92" fillId="0" borderId="3" xfId="2" applyNumberFormat="1" applyFont="1" applyBorder="1" applyAlignment="1">
      <alignment vertical="center"/>
    </xf>
    <xf numFmtId="167" fontId="92" fillId="0" borderId="38" xfId="2" applyNumberFormat="1" applyFont="1" applyBorder="1" applyAlignment="1">
      <alignment vertical="center"/>
    </xf>
    <xf numFmtId="167" fontId="92" fillId="0" borderId="27" xfId="2" applyNumberFormat="1" applyFont="1" applyBorder="1" applyAlignment="1">
      <alignment vertical="center"/>
    </xf>
    <xf numFmtId="167" fontId="92" fillId="0" borderId="4" xfId="2" applyNumberFormat="1" applyFont="1" applyBorder="1" applyAlignment="1">
      <alignment vertical="center"/>
    </xf>
    <xf numFmtId="167" fontId="37" fillId="16" borderId="8" xfId="3" applyNumberFormat="1" applyFont="1" applyFill="1" applyBorder="1" applyAlignment="1">
      <alignment horizontal="center" vertical="center"/>
    </xf>
    <xf numFmtId="167" fontId="37" fillId="16" borderId="28" xfId="3" applyNumberFormat="1" applyFont="1" applyFill="1" applyBorder="1" applyAlignment="1">
      <alignment horizontal="center" vertical="center"/>
    </xf>
    <xf numFmtId="0" fontId="37" fillId="14" borderId="1" xfId="3" applyFont="1" applyFill="1" applyBorder="1" applyAlignment="1">
      <alignment horizontal="center"/>
    </xf>
    <xf numFmtId="167" fontId="37" fillId="14" borderId="8" xfId="4" applyNumberFormat="1" applyFont="1" applyFill="1" applyBorder="1" applyAlignment="1">
      <alignment horizontal="center" vertical="center"/>
    </xf>
    <xf numFmtId="167" fontId="37" fillId="14" borderId="28" xfId="4" applyNumberFormat="1" applyFont="1" applyFill="1" applyBorder="1" applyAlignment="1">
      <alignment horizontal="center" vertical="center"/>
    </xf>
    <xf numFmtId="0" fontId="37" fillId="14" borderId="1" xfId="3" applyFont="1" applyFill="1" applyBorder="1" applyAlignment="1">
      <alignment horizontal="center" vertical="center"/>
    </xf>
    <xf numFmtId="0" fontId="37" fillId="14" borderId="8" xfId="3" applyFont="1" applyFill="1" applyBorder="1" applyAlignment="1">
      <alignment horizontal="center" vertical="center"/>
    </xf>
    <xf numFmtId="0" fontId="37" fillId="14" borderId="28" xfId="3" applyFont="1" applyFill="1" applyBorder="1" applyAlignment="1">
      <alignment horizontal="center" vertical="center"/>
    </xf>
    <xf numFmtId="0" fontId="37" fillId="14" borderId="1" xfId="3" applyFont="1" applyFill="1" applyBorder="1" applyAlignment="1">
      <alignment horizontal="left" vertical="center"/>
    </xf>
    <xf numFmtId="0" fontId="39" fillId="0" borderId="1" xfId="3" applyFont="1" applyBorder="1" applyAlignment="1">
      <alignment horizontal="center" vertical="center"/>
    </xf>
    <xf numFmtId="164" fontId="40" fillId="13" borderId="1" xfId="18" applyFont="1" applyFill="1" applyBorder="1" applyAlignment="1">
      <alignment horizontal="center"/>
    </xf>
    <xf numFmtId="0" fontId="39" fillId="0" borderId="27" xfId="3" applyFont="1" applyBorder="1" applyAlignment="1">
      <alignment horizontal="center" vertical="center"/>
    </xf>
    <xf numFmtId="0" fontId="39" fillId="0" borderId="28" xfId="3" applyFont="1" applyBorder="1" applyAlignment="1">
      <alignment horizontal="center" vertical="center"/>
    </xf>
    <xf numFmtId="164" fontId="56" fillId="13" borderId="1" xfId="18" applyFont="1" applyFill="1" applyBorder="1" applyAlignment="1">
      <alignment horizontal="center"/>
    </xf>
    <xf numFmtId="0" fontId="64" fillId="18" borderId="33" xfId="12" applyFont="1" applyFill="1" applyBorder="1" applyAlignment="1">
      <alignment horizontal="center"/>
    </xf>
    <xf numFmtId="0" fontId="64" fillId="18" borderId="34" xfId="12" applyFont="1" applyFill="1" applyBorder="1" applyAlignment="1">
      <alignment horizontal="center"/>
    </xf>
    <xf numFmtId="0" fontId="64" fillId="18" borderId="32" xfId="12" applyFont="1" applyFill="1" applyBorder="1" applyAlignment="1">
      <alignment horizontal="center"/>
    </xf>
    <xf numFmtId="0" fontId="15" fillId="17" borderId="2" xfId="12" applyFont="1" applyFill="1" applyBorder="1" applyAlignment="1">
      <alignment horizontal="center" vertical="center" wrapText="1"/>
    </xf>
    <xf numFmtId="0" fontId="15" fillId="17" borderId="3" xfId="12" applyFont="1" applyFill="1" applyBorder="1" applyAlignment="1">
      <alignment horizontal="center" vertical="center" wrapText="1"/>
    </xf>
    <xf numFmtId="0" fontId="8" fillId="3" borderId="2" xfId="12" applyFont="1" applyFill="1" applyBorder="1" applyAlignment="1">
      <alignment horizontal="center" vertical="center" wrapText="1"/>
    </xf>
    <xf numFmtId="0" fontId="8" fillId="3" borderId="3" xfId="12" applyFont="1" applyFill="1" applyBorder="1" applyAlignment="1">
      <alignment horizontal="center" vertical="center" wrapText="1"/>
    </xf>
    <xf numFmtId="49" fontId="8" fillId="3" borderId="2" xfId="12" applyNumberFormat="1" applyFont="1" applyFill="1" applyBorder="1" applyAlignment="1">
      <alignment horizontal="center" vertical="center" wrapText="1"/>
    </xf>
    <xf numFmtId="0" fontId="15" fillId="15" borderId="2" xfId="12" applyFont="1" applyFill="1" applyBorder="1" applyAlignment="1">
      <alignment horizontal="center"/>
    </xf>
    <xf numFmtId="0" fontId="15" fillId="16" borderId="2" xfId="12" applyFont="1" applyFill="1" applyBorder="1" applyAlignment="1">
      <alignment horizontal="center"/>
    </xf>
  </cellXfs>
  <cellStyles count="21">
    <cellStyle name="Comma" xfId="2" builtinId="3"/>
    <cellStyle name="Comma [0]" xfId="18" builtinId="6"/>
    <cellStyle name="Comma 2" xfId="4" xr:uid="{28FE140F-31FD-496A-A912-4C38DB238D24}"/>
    <cellStyle name="Comma 2 2 3 2" xfId="14" xr:uid="{83796CDC-497E-47B3-AE88-20A022BCFB89}"/>
    <cellStyle name="Comma 3" xfId="6" xr:uid="{00EAEFFF-1CFD-4568-8C87-DBD9322C31BD}"/>
    <cellStyle name="Comma 4" xfId="15" xr:uid="{1C068C8C-C4DE-4508-838F-ACCC0E9DF26A}"/>
    <cellStyle name="Comma 4 4" xfId="10" xr:uid="{B155282B-216F-4AAB-BB74-FEA333127BCA}"/>
    <cellStyle name="Comma 5" xfId="20" xr:uid="{B2E24B9A-636B-4D59-B6D5-B67820389C61}"/>
    <cellStyle name="Currency 2" xfId="16" xr:uid="{85F78E1D-594C-4FEA-BDA5-152DEF9CFD9B}"/>
    <cellStyle name="Hyperlink 2" xfId="13" xr:uid="{B34D4003-3308-4652-833A-F4617997A95D}"/>
    <cellStyle name="Linked Cell 2" xfId="17" xr:uid="{C5D397D3-78CB-479B-90D6-2B1348570774}"/>
    <cellStyle name="Normal" xfId="0" builtinId="0"/>
    <cellStyle name="Normal 2" xfId="3" xr:uid="{EFF03D85-CA2F-4C79-B4D1-B31F015F022F}"/>
    <cellStyle name="Normal 2 4" xfId="12" xr:uid="{EC00E26E-5FE5-4E2B-8A37-242A22394B6E}"/>
    <cellStyle name="Normal 3" xfId="8" xr:uid="{B65810EB-C7B3-4446-82C2-9014A903ECD7}"/>
    <cellStyle name="Normal 4" xfId="19" xr:uid="{73F3021A-8ACF-46E5-B81E-5ADDB3946073}"/>
    <cellStyle name="Normal 7" xfId="11" xr:uid="{0310CB9F-BF1A-4275-9B93-A1DEF00B6C00}"/>
    <cellStyle name="Normal_Cal. Cash Gen. " xfId="9" xr:uid="{06174180-8928-4D09-871E-3A5E70C66459}"/>
    <cellStyle name="Percent" xfId="1" builtinId="5"/>
    <cellStyle name="Percent 2" xfId="5" xr:uid="{CDA047E4-EA84-4C47-BF78-C0841C4DEAAC}"/>
    <cellStyle name="Percent 3" xfId="7" xr:uid="{86C4382C-AE7D-4CD4-BB3A-B99BAA7C90F5}"/>
  </cellStyles>
  <dxfs count="1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3" formatCode="#,##0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/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00FF"/>
      <color rgb="FF0000FF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18143</xdr:colOff>
      <xdr:row>0</xdr:row>
      <xdr:rowOff>81643</xdr:rowOff>
    </xdr:from>
    <xdr:to>
      <xdr:col>2</xdr:col>
      <xdr:colOff>582393</xdr:colOff>
      <xdr:row>0</xdr:row>
      <xdr:rowOff>236278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01A47A-423D-41BC-8F7D-872D5D2FB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107043" y="81643"/>
          <a:ext cx="983350" cy="154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18143</xdr:colOff>
      <xdr:row>0</xdr:row>
      <xdr:rowOff>81643</xdr:rowOff>
    </xdr:from>
    <xdr:to>
      <xdr:col>2</xdr:col>
      <xdr:colOff>582393</xdr:colOff>
      <xdr:row>0</xdr:row>
      <xdr:rowOff>236278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6CAB73-E100-492A-AA69-28156C025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107043" y="81643"/>
          <a:ext cx="983350" cy="154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28</xdr:row>
      <xdr:rowOff>0</xdr:rowOff>
    </xdr:from>
    <xdr:to>
      <xdr:col>10</xdr:col>
      <xdr:colOff>572097</xdr:colOff>
      <xdr:row>59</xdr:row>
      <xdr:rowOff>70107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D75340-3AF8-36A3-610A-A50340AFF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692650"/>
          <a:ext cx="11608397" cy="49913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11</xdr:col>
      <xdr:colOff>203809</xdr:colOff>
      <xdr:row>72</xdr:row>
      <xdr:rowOff>25499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66F71B-3805-9783-E349-3FD81A09F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772650"/>
          <a:ext cx="11849709" cy="193049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9E937F-6C96-42B2-B6E2-BABB2F982367}" name="Table1" displayName="Table1" ref="A10:BL188" totalsRowShown="0" headerRowDxfId="147" dataDxfId="146" tableBorderDxfId="145">
  <autoFilter ref="A10:BL188" xr:uid="{99F49517-00F4-43AE-93B3-56DAE31142AA}"/>
  <tableColumns count="64">
    <tableColumn id="1" xr3:uid="{E658B9A0-8A19-48DA-9DB5-DB425F2B5283}" name="AM" dataDxfId="144"/>
    <tableColumn id="2" xr3:uid="{590F5BAF-8B31-4910-8441-7C86F1BFD635}" name="PL daily" dataDxfId="143"/>
    <tableColumn id="3" xr3:uid="{11B2E9B5-8A23-4B2A-95EB-6AA49E4553E8}" name="Mã khách hàng" dataDxfId="142"/>
    <tableColumn id="4" xr3:uid="{66B362EB-9538-4E1E-B242-9C5CB3793B0E}" name="Tên khách hàng" dataDxfId="141"/>
    <tableColumn id="5" xr3:uid="{1545676E-2001-4FDA-B474-D6A2972361BA}" name="Kênh bán hàng" dataDxfId="140"/>
    <tableColumn id="6" xr3:uid="{EC966C3A-E690-42C2-BCE1-CAAB3720ECEC}" name="Phân loại khách" dataDxfId="139"/>
    <tableColumn id="7" xr3:uid="{87AD615D-EB9B-4445-973C-28C672D6D88B}" name="Khu Vực" dataDxfId="138"/>
    <tableColumn id="8" xr3:uid="{4228ADB6-C483-410F-BE3B-6E46FFBD199C}" name="Incorterm" dataDxfId="137"/>
    <tableColumn id="9" xr3:uid="{774111B3-009C-47C7-BFCF-3262B1171183}" name="Mã SP" dataDxfId="136"/>
    <tableColumn id="10" xr3:uid="{4DD310E9-9A56-4B9C-8E27-AB21333DDBB7}" name="Tên SP" dataDxfId="135"/>
    <tableColumn id="11" xr3:uid="{E7553BFA-63EB-49C2-8775-696A20D07E1B}" name="Nhóm hàng2" dataDxfId="134"/>
    <tableColumn id="12" xr3:uid="{00D3D051-4E81-451F-BDFA-0D5332C626CC}" name="IV" dataDxfId="133"/>
    <tableColumn id="13" xr3:uid="{8083A73D-F00F-4AF4-BC99-D6A41F7FD4CF}" name="Mức độ khả thi" dataDxfId="132" dataCellStyle="Percent"/>
    <tableColumn id="14" xr3:uid="{69642D92-40F9-4FEF-95FF-33D75F2B5292}" name="SL T1" dataDxfId="131" dataCellStyle="Comma [0]"/>
    <tableColumn id="15" xr3:uid="{13983604-FBF7-4122-BCD2-A4BFB460DE00}" name="SL T2" dataDxfId="130" dataCellStyle="Comma [0]"/>
    <tableColumn id="16" xr3:uid="{4EE190C9-5CE1-4835-B4EB-A9A2C71B515D}" name="SL T3" dataDxfId="129" dataCellStyle="Comma [0]"/>
    <tableColumn id="17" xr3:uid="{A4D08AE0-2518-4E21-BF7A-D6C29727488B}" name="SL T4" dataDxfId="128" dataCellStyle="Comma [0]"/>
    <tableColumn id="18" xr3:uid="{EDC371AD-9C08-4B73-863D-32997A00AA6F}" name="SL T5" dataDxfId="127" dataCellStyle="Comma [0]"/>
    <tableColumn id="19" xr3:uid="{81EDDF3F-CA78-42F3-8039-1D943FC18826}" name="SL T6" dataDxfId="126" dataCellStyle="Comma [0]"/>
    <tableColumn id="20" xr3:uid="{B8922B31-E84E-42CC-A1BB-638A1026DEAC}" name="SL T7" dataDxfId="125" dataCellStyle="Comma [0]"/>
    <tableColumn id="21" xr3:uid="{A1F61A4C-76D0-48CA-A2F7-271D810E2182}" name="SL T8" dataDxfId="124" dataCellStyle="Comma [0]"/>
    <tableColumn id="22" xr3:uid="{639F6759-1450-4778-9D58-A6874678A69B}" name="SL T9" dataDxfId="123" dataCellStyle="Comma [0]"/>
    <tableColumn id="23" xr3:uid="{2008B0CB-1BCF-47DC-A87F-5CBB0CA016CC}" name="SL T10" dataDxfId="122" dataCellStyle="Comma [0]"/>
    <tableColumn id="24" xr3:uid="{E4494670-5D42-4CCF-ADF1-636F2FBD15F8}" name="SL T11" dataDxfId="121" dataCellStyle="Comma [0]"/>
    <tableColumn id="25" xr3:uid="{7B7FF598-5069-4DDE-813E-37F623B71363}" name="SL T12" dataDxfId="120" dataCellStyle="Comma [0]"/>
    <tableColumn id="26" xr3:uid="{1781E62A-8E91-4134-9EAB-22B91EA4E44B}" name="SL  2026" dataDxfId="119" dataCellStyle="Comma [0]">
      <calculatedColumnFormula>SUM(N11:Y11)</calculatedColumnFormula>
    </tableColumn>
    <tableColumn id="27" xr3:uid="{5AF25561-053D-40C4-BAB1-D33B0B1CEB7D}" name="Thực tế 2025" dataDxfId="118"/>
    <tableColumn id="28" xr3:uid="{C69BFC62-5E8E-449E-9DBF-C086A0FA7882}" name="Thực tế 20252" dataDxfId="117"/>
    <tableColumn id="29" xr3:uid="{C51511A8-C414-4C97-9BAB-F93D02DF6D8C}" name="sv Thực tế 2025" dataDxfId="116"/>
    <tableColumn id="30" xr3:uid="{267F94B3-D668-4ED4-BFC7-BDF806320197}" name="Loại tiền" dataDxfId="115"/>
    <tableColumn id="31" xr3:uid="{03C0E802-C978-4A33-A065-03D9E1A1AEBA}" name="P1" dataDxfId="114" dataCellStyle="Comma [0]"/>
    <tableColumn id="32" xr3:uid="{D292B812-7F78-45EA-BA6C-46268533C1B6}" name="P2" dataDxfId="113" dataCellStyle="Comma [0]"/>
    <tableColumn id="33" xr3:uid="{4893E92F-7F1C-4A5E-BF42-DA9E75E933C0}" name="P3" dataDxfId="112" dataCellStyle="Comma [0]"/>
    <tableColumn id="34" xr3:uid="{5C130DCA-3C07-47C8-8229-7D4786C2B172}" name="P4" dataDxfId="111" dataCellStyle="Comma [0]"/>
    <tableColumn id="35" xr3:uid="{CAEAEDE3-34A8-4A8E-B5AE-C07E97D90B9D}" name="P5" dataDxfId="110" dataCellStyle="Comma [0]"/>
    <tableColumn id="36" xr3:uid="{F3C69F62-BF3A-4017-9C5F-88837392E1D7}" name="P6" dataDxfId="109" dataCellStyle="Comma [0]"/>
    <tableColumn id="37" xr3:uid="{84571E63-7F8D-4869-BC0B-69E9B07A03B0}" name="P7" dataDxfId="108" dataCellStyle="Comma [0]"/>
    <tableColumn id="38" xr3:uid="{001255CB-9EAC-402C-AABC-99691964A889}" name="P8" dataDxfId="107" dataCellStyle="Comma [0]"/>
    <tableColumn id="39" xr3:uid="{598937D8-1EE3-4A56-85B3-524E0F297DC9}" name="P9" dataDxfId="106" dataCellStyle="Comma [0]"/>
    <tableColumn id="40" xr3:uid="{BBDD40F0-9EEE-4CAB-AB98-A7825484BBE8}" name="P10" dataDxfId="105" dataCellStyle="Comma [0]"/>
    <tableColumn id="41" xr3:uid="{2B6959C3-6B70-42B9-B030-E49FDA45BF16}" name="P11" dataDxfId="104" dataCellStyle="Comma [0]"/>
    <tableColumn id="42" xr3:uid="{205AA419-07B4-4329-921B-B64EFDA07966}" name="P12" dataDxfId="103" dataCellStyle="Comma [0]"/>
    <tableColumn id="43" xr3:uid="{8747AE92-E307-4070-BA2D-C5C19FDA8CB9}" name="Giá EXW BQ 2026" dataDxfId="102">
      <calculatedColumnFormula>IFERROR(SUMPRODUCT(N11:Y11,AE11:AP11)/Z11,0)</calculatedColumnFormula>
    </tableColumn>
    <tableColumn id="44" xr3:uid="{535ADD6F-3F4D-424C-A3D9-6349EEF427B4}" name="Giá BQ 2025" dataDxfId="101"/>
    <tableColumn id="45" xr3:uid="{607C7AD9-09A4-4460-995D-600453BB3422}" name="Giá BQ 20253" dataDxfId="100"/>
    <tableColumn id="46" xr3:uid="{EA35EE94-587C-449F-868A-7C1DB12A9C69}" name="sv Giá BQ 2025" dataDxfId="99"/>
    <tableColumn id="47" xr3:uid="{B1A2FC9E-B770-4407-9D93-6C338BF59329}" name="DT1" dataDxfId="98" dataCellStyle="Comma [0]">
      <calculatedColumnFormula>IFERROR(N11*AE11*VLOOKUP($AD11,$J$2:$K$3,2,0),0)</calculatedColumnFormula>
    </tableColumn>
    <tableColumn id="48" xr3:uid="{7BF6252C-A54B-4604-9C50-A0C67864A02D}" name="DT2" dataDxfId="97" dataCellStyle="Comma [0]">
      <calculatedColumnFormula>IFERROR(O11*AF11*VLOOKUP($AD11,$J$2:$K$3,2,0),0)</calculatedColumnFormula>
    </tableColumn>
    <tableColumn id="49" xr3:uid="{5F6E9942-8A7D-46C2-82D6-7AEC64805748}" name="DT3" dataDxfId="96" dataCellStyle="Comma [0]">
      <calculatedColumnFormula>IFERROR(P11*AG11*VLOOKUP($AD11,$J$2:$K$3,2,0),0)</calculatedColumnFormula>
    </tableColumn>
    <tableColumn id="50" xr3:uid="{523996F0-5F24-4163-ACF6-CD1DD47E4A06}" name="DT4" dataDxfId="95" dataCellStyle="Comma [0]">
      <calculatedColumnFormula>IFERROR(Q11*AH11*VLOOKUP($AD11,$J$2:$K$3,2,0),0)</calculatedColumnFormula>
    </tableColumn>
    <tableColumn id="51" xr3:uid="{240B82A1-6E74-4563-81C5-F0D6C6413D50}" name="DT5" dataDxfId="94" dataCellStyle="Comma [0]">
      <calculatedColumnFormula>IFERROR(R11*AI11*VLOOKUP($AD11,$J$2:$K$3,2,0),0)</calculatedColumnFormula>
    </tableColumn>
    <tableColumn id="52" xr3:uid="{68B6B13D-3905-4420-A51B-B27C150E102D}" name="DT6" dataDxfId="93" dataCellStyle="Comma [0]">
      <calculatedColumnFormula>IFERROR(S11*AJ11*VLOOKUP($AD11,$J$2:$K$3,2,0),0)</calculatedColumnFormula>
    </tableColumn>
    <tableColumn id="53" xr3:uid="{9E95F8F8-8C25-4650-86A8-EB5489AF549D}" name="DT7" dataDxfId="92" dataCellStyle="Comma [0]">
      <calculatedColumnFormula>IFERROR(T11*AK11*VLOOKUP($AD11,$J$2:$K$3,2,0),0)</calculatedColumnFormula>
    </tableColumn>
    <tableColumn id="54" xr3:uid="{F19B7F44-4E24-4BE0-8646-1542DB65B0C1}" name="DT8" dataDxfId="91" dataCellStyle="Comma [0]">
      <calculatedColumnFormula>IFERROR(U11*AL11*VLOOKUP($AD11,$J$2:$K$3,2,0),0)</calculatedColumnFormula>
    </tableColumn>
    <tableColumn id="55" xr3:uid="{3BDEAE25-F31B-4C44-B6BA-0E75F6D5BF51}" name="DT9" dataDxfId="90" dataCellStyle="Comma [0]">
      <calculatedColumnFormula>IFERROR(V11*AM11*VLOOKUP($AD11,$J$2:$K$3,2,0),0)</calculatedColumnFormula>
    </tableColumn>
    <tableColumn id="56" xr3:uid="{4167DCFD-CA6E-42C5-8DD1-B7FAFA0CE048}" name="DT10" dataDxfId="89" dataCellStyle="Comma [0]">
      <calculatedColumnFormula>IFERROR(W11*AN11*VLOOKUP($AD11,$J$2:$K$3,2,0),0)</calculatedColumnFormula>
    </tableColumn>
    <tableColumn id="57" xr3:uid="{97222E07-1960-48FC-8D57-02F844D07538}" name="DT11" dataDxfId="88" dataCellStyle="Comma [0]">
      <calculatedColumnFormula>IFERROR(X11*AO11*VLOOKUP($AD11,$J$2:$K$3,2,0),0)</calculatedColumnFormula>
    </tableColumn>
    <tableColumn id="58" xr3:uid="{5FC9400A-2F50-4DE1-BDCE-95B13614DD02}" name="DT12" dataDxfId="87" dataCellStyle="Comma [0]">
      <calculatedColumnFormula>IFERROR(Y11*AP11*VLOOKUP($AD11,$J$2:$K$3,2,0),0)</calculatedColumnFormula>
    </tableColumn>
    <tableColumn id="59" xr3:uid="{CD8F9CD1-EAAB-44BC-B6A4-BD54CBF95B24}" name="LK 2026" dataDxfId="86" dataCellStyle="Comma [0]">
      <calculatedColumnFormula>SUM(AU11:BF11)</calculatedColumnFormula>
    </tableColumn>
    <tableColumn id="60" xr3:uid="{5B3EAF72-CCA6-4A05-AFDF-B6D90A2CAEEE}" name="Thực tế DT 2024" dataDxfId="85"/>
    <tableColumn id="61" xr3:uid="{9EB48B92-49E4-49B1-B125-14A92AA039BF}" name="Thực tế DT 20245" dataDxfId="84"/>
    <tableColumn id="62" xr3:uid="{992934AD-B867-44FE-8193-8F299C1547CD}" name="sv Thực tế DT 2024" dataDxfId="83"/>
    <tableColumn id="63" xr3:uid="{74DA8DBA-30DF-44B6-A55E-9C7D0612AE8F}" name="Column6" dataDxfId="82"/>
    <tableColumn id="65" xr3:uid="{644098D6-534E-4709-827A-24A8855C22D0}" name="Nhóm hàng3" dataDxfId="8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C321C-E181-4A65-95AD-F56BC343990B}">
  <sheetPr codeName="Sheet1">
    <tabColor rgb="FFFF0000"/>
  </sheetPr>
  <dimension ref="B1:BI62"/>
  <sheetViews>
    <sheetView showGridLines="0" zoomScale="70" zoomScaleNormal="70" zoomScaleSheetLayoutView="70" workbookViewId="0">
      <pane xSplit="3" ySplit="6" topLeftCell="P7" activePane="bottomRight" state="frozen"/>
      <selection activeCell="BI13" sqref="BI13"/>
      <selection pane="topRight" activeCell="BI13" sqref="BI13"/>
      <selection pane="bottomLeft" activeCell="BI13" sqref="BI13"/>
      <selection pane="bottomRight" activeCell="BI13" sqref="BI13"/>
    </sheetView>
  </sheetViews>
  <sheetFormatPr defaultColWidth="8.1796875" defaultRowHeight="22.5" customHeight="1" outlineLevelRow="1" outlineLevelCol="1" x14ac:dyDescent="0.25"/>
  <cols>
    <col min="1" max="1" width="1.1796875" style="58" customWidth="1"/>
    <col min="2" max="2" width="6" style="55" customWidth="1"/>
    <col min="3" max="3" width="39.54296875" style="56" customWidth="1"/>
    <col min="4" max="15" width="10.54296875" style="56" hidden="1" customWidth="1" outlineLevel="1"/>
    <col min="16" max="16" width="10" style="57" customWidth="1" collapsed="1"/>
    <col min="17" max="17" width="1.54296875" style="57" customWidth="1"/>
    <col min="18" max="29" width="10.54296875" style="56" hidden="1" customWidth="1" outlineLevel="1"/>
    <col min="30" max="30" width="10.54296875" style="57" bestFit="1" customWidth="1" collapsed="1"/>
    <col min="31" max="31" width="1.54296875" style="57" customWidth="1"/>
    <col min="32" max="43" width="10.54296875" style="56" hidden="1" customWidth="1" outlineLevel="1"/>
    <col min="44" max="44" width="12.1796875" style="57" customWidth="1" collapsed="1"/>
    <col min="45" max="45" width="1.1796875" style="58" customWidth="1" collapsed="1"/>
    <col min="46" max="48" width="10.54296875" style="56" customWidth="1"/>
    <col min="49" max="49" width="1.1796875" style="58" customWidth="1"/>
    <col min="50" max="50" width="10.54296875" style="56" customWidth="1"/>
    <col min="51" max="51" width="10.54296875" style="36" customWidth="1"/>
    <col min="52" max="52" width="10.54296875" style="56" customWidth="1"/>
    <col min="53" max="53" width="12.81640625" style="36" bestFit="1" customWidth="1"/>
    <col min="54" max="54" width="1.1796875" style="58" customWidth="1"/>
    <col min="55" max="57" width="10.54296875" style="36" hidden="1" customWidth="1"/>
    <col min="58" max="58" width="1.1796875" style="58" hidden="1" customWidth="1"/>
    <col min="59" max="59" width="45.1796875" style="176" customWidth="1"/>
    <col min="60" max="16384" width="8.1796875" style="58"/>
  </cols>
  <sheetData>
    <row r="1" spans="2:59" ht="20.149999999999999" customHeight="1" x14ac:dyDescent="0.25">
      <c r="BG1" s="66" t="s">
        <v>4542</v>
      </c>
    </row>
    <row r="2" spans="2:59" s="60" customFormat="1" ht="21" customHeight="1" x14ac:dyDescent="0.25">
      <c r="B2" s="59" t="s">
        <v>4554</v>
      </c>
      <c r="AY2" s="37"/>
      <c r="BA2" s="37"/>
      <c r="BC2" s="37"/>
      <c r="BD2" s="37"/>
      <c r="BE2" s="37"/>
      <c r="BG2" s="37"/>
    </row>
    <row r="3" spans="2:59" s="62" customFormat="1" ht="21" customHeight="1" x14ac:dyDescent="0.25">
      <c r="B3" s="61" t="s">
        <v>4555</v>
      </c>
      <c r="D3" s="63"/>
      <c r="R3" s="63"/>
      <c r="AF3" s="63"/>
      <c r="AT3" s="63"/>
      <c r="AX3" s="63"/>
      <c r="AY3" s="36"/>
      <c r="BA3" s="38"/>
      <c r="BC3" s="38"/>
      <c r="BD3" s="36"/>
      <c r="BE3" s="36"/>
      <c r="BG3" s="38"/>
    </row>
    <row r="4" spans="2:59" s="65" customFormat="1" ht="21" customHeight="1" x14ac:dyDescent="0.25">
      <c r="B4" s="64" t="s">
        <v>19</v>
      </c>
      <c r="C4" s="59"/>
      <c r="AT4" s="65" t="s">
        <v>206</v>
      </c>
      <c r="AX4" s="65" t="s">
        <v>206</v>
      </c>
      <c r="AY4" s="39"/>
      <c r="BA4" s="39"/>
      <c r="BC4" s="39" t="s">
        <v>206</v>
      </c>
      <c r="BD4" s="39"/>
      <c r="BE4" s="39"/>
      <c r="BG4" s="39"/>
    </row>
    <row r="5" spans="2:59" s="75" customFormat="1" ht="22" customHeight="1" x14ac:dyDescent="0.25">
      <c r="B5" s="66" t="s">
        <v>207</v>
      </c>
      <c r="C5" s="66"/>
      <c r="D5" s="67" t="s">
        <v>208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9"/>
      <c r="Q5" s="70"/>
      <c r="R5" s="67">
        <v>2024</v>
      </c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9"/>
      <c r="AE5" s="70"/>
      <c r="AF5" s="71">
        <v>2025</v>
      </c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9"/>
      <c r="AS5" s="72"/>
      <c r="AT5" s="71" t="s">
        <v>209</v>
      </c>
      <c r="AU5" s="68"/>
      <c r="AV5" s="69"/>
      <c r="AW5" s="72"/>
      <c r="AX5" s="71" t="s">
        <v>210</v>
      </c>
      <c r="AY5" s="40"/>
      <c r="AZ5" s="68"/>
      <c r="BA5" s="41"/>
      <c r="BB5" s="72"/>
      <c r="BC5" s="73" t="s">
        <v>211</v>
      </c>
      <c r="BD5" s="40"/>
      <c r="BE5" s="74"/>
      <c r="BG5" s="73" t="s">
        <v>24</v>
      </c>
    </row>
    <row r="6" spans="2:59" s="85" customFormat="1" ht="22" customHeight="1" x14ac:dyDescent="0.25">
      <c r="B6" s="76"/>
      <c r="C6" s="76" t="s">
        <v>212</v>
      </c>
      <c r="D6" s="77" t="s">
        <v>213</v>
      </c>
      <c r="E6" s="78" t="s">
        <v>214</v>
      </c>
      <c r="F6" s="78" t="s">
        <v>215</v>
      </c>
      <c r="G6" s="79" t="s">
        <v>216</v>
      </c>
      <c r="H6" s="78" t="s">
        <v>217</v>
      </c>
      <c r="I6" s="78" t="s">
        <v>218</v>
      </c>
      <c r="J6" s="78" t="s">
        <v>219</v>
      </c>
      <c r="K6" s="78" t="s">
        <v>220</v>
      </c>
      <c r="L6" s="78" t="s">
        <v>221</v>
      </c>
      <c r="M6" s="79" t="s">
        <v>222</v>
      </c>
      <c r="N6" s="78" t="s">
        <v>223</v>
      </c>
      <c r="O6" s="79" t="s">
        <v>224</v>
      </c>
      <c r="P6" s="80" t="s">
        <v>208</v>
      </c>
      <c r="Q6" s="81"/>
      <c r="R6" s="77" t="s">
        <v>213</v>
      </c>
      <c r="S6" s="78" t="s">
        <v>214</v>
      </c>
      <c r="T6" s="78" t="s">
        <v>215</v>
      </c>
      <c r="U6" s="79" t="s">
        <v>216</v>
      </c>
      <c r="V6" s="78" t="s">
        <v>217</v>
      </c>
      <c r="W6" s="78" t="s">
        <v>218</v>
      </c>
      <c r="X6" s="78" t="s">
        <v>219</v>
      </c>
      <c r="Y6" s="78" t="s">
        <v>220</v>
      </c>
      <c r="Z6" s="78" t="s">
        <v>221</v>
      </c>
      <c r="AA6" s="82" t="s">
        <v>222</v>
      </c>
      <c r="AB6" s="83" t="s">
        <v>223</v>
      </c>
      <c r="AC6" s="82" t="s">
        <v>224</v>
      </c>
      <c r="AD6" s="80" t="s">
        <v>225</v>
      </c>
      <c r="AE6" s="81"/>
      <c r="AF6" s="77" t="s">
        <v>213</v>
      </c>
      <c r="AG6" s="78" t="s">
        <v>214</v>
      </c>
      <c r="AH6" s="78" t="s">
        <v>215</v>
      </c>
      <c r="AI6" s="79" t="s">
        <v>216</v>
      </c>
      <c r="AJ6" s="78" t="s">
        <v>217</v>
      </c>
      <c r="AK6" s="78" t="s">
        <v>218</v>
      </c>
      <c r="AL6" s="78" t="s">
        <v>219</v>
      </c>
      <c r="AM6" s="78" t="s">
        <v>220</v>
      </c>
      <c r="AN6" s="78" t="s">
        <v>221</v>
      </c>
      <c r="AO6" s="79" t="s">
        <v>222</v>
      </c>
      <c r="AP6" s="78" t="s">
        <v>223</v>
      </c>
      <c r="AQ6" s="79" t="s">
        <v>224</v>
      </c>
      <c r="AR6" s="84" t="s">
        <v>226</v>
      </c>
      <c r="AT6" s="77" t="str">
        <f>P6</f>
        <v>2023</v>
      </c>
      <c r="AU6" s="78" t="str">
        <f>AD6</f>
        <v>2024</v>
      </c>
      <c r="AV6" s="86" t="str">
        <f>AR6</f>
        <v>2025</v>
      </c>
      <c r="AX6" s="77" t="s">
        <v>227</v>
      </c>
      <c r="AY6" s="42" t="s">
        <v>228</v>
      </c>
      <c r="AZ6" s="79" t="s">
        <v>229</v>
      </c>
      <c r="BA6" s="43" t="s">
        <v>228</v>
      </c>
      <c r="BC6" s="87" t="str">
        <f>AT6</f>
        <v>2023</v>
      </c>
      <c r="BD6" s="42" t="str">
        <f t="shared" ref="BD6:BE6" si="0">AU6</f>
        <v>2024</v>
      </c>
      <c r="BE6" s="43" t="str">
        <f t="shared" si="0"/>
        <v>2025</v>
      </c>
      <c r="BG6" s="87"/>
    </row>
    <row r="7" spans="2:59" s="93" customFormat="1" ht="19" customHeight="1" x14ac:dyDescent="0.25">
      <c r="B7" s="88" t="s">
        <v>230</v>
      </c>
      <c r="C7" s="88" t="s">
        <v>4544</v>
      </c>
      <c r="D7" s="89">
        <f>SUM(D8:D17)</f>
        <v>651.79999999999995</v>
      </c>
      <c r="E7" s="90">
        <f t="shared" ref="E7:AR7" si="1">SUM(E8:E17)</f>
        <v>653.07499999999993</v>
      </c>
      <c r="F7" s="90">
        <f t="shared" si="1"/>
        <v>1860.64</v>
      </c>
      <c r="G7" s="90">
        <f t="shared" si="1"/>
        <v>1792.5749999999998</v>
      </c>
      <c r="H7" s="90">
        <f t="shared" si="1"/>
        <v>1632.875</v>
      </c>
      <c r="I7" s="90">
        <f t="shared" si="1"/>
        <v>1573.9749999999999</v>
      </c>
      <c r="J7" s="90">
        <f t="shared" si="1"/>
        <v>1591.575</v>
      </c>
      <c r="K7" s="90">
        <f t="shared" si="1"/>
        <v>2445.1749999999997</v>
      </c>
      <c r="L7" s="90">
        <f t="shared" si="1"/>
        <v>1646.875</v>
      </c>
      <c r="M7" s="90">
        <f t="shared" si="1"/>
        <v>2259.5250000000001</v>
      </c>
      <c r="N7" s="90">
        <f t="shared" si="1"/>
        <v>2108.8000000000002</v>
      </c>
      <c r="O7" s="90">
        <f t="shared" si="1"/>
        <v>3265.8</v>
      </c>
      <c r="P7" s="91">
        <f t="shared" si="1"/>
        <v>21482.690000000006</v>
      </c>
      <c r="Q7" s="92">
        <f t="shared" si="1"/>
        <v>0</v>
      </c>
      <c r="R7" s="89">
        <f t="shared" si="1"/>
        <v>2400.1549999999997</v>
      </c>
      <c r="S7" s="90">
        <f t="shared" si="1"/>
        <v>2385.0509999999999</v>
      </c>
      <c r="T7" s="90">
        <f t="shared" si="1"/>
        <v>2972.0680000000002</v>
      </c>
      <c r="U7" s="90">
        <f t="shared" si="1"/>
        <v>3202.752</v>
      </c>
      <c r="V7" s="90">
        <f t="shared" si="1"/>
        <v>3464.694</v>
      </c>
      <c r="W7" s="90">
        <f>SUM(W8:W17)</f>
        <v>2432.3249999999998</v>
      </c>
      <c r="X7" s="90">
        <f t="shared" si="1"/>
        <v>1986.8529999999998</v>
      </c>
      <c r="Y7" s="90">
        <f t="shared" si="1"/>
        <v>5508.5589</v>
      </c>
      <c r="Z7" s="90">
        <f t="shared" si="1"/>
        <v>5189.9069999999992</v>
      </c>
      <c r="AA7" s="90">
        <f t="shared" si="1"/>
        <v>4216.6030000000001</v>
      </c>
      <c r="AB7" s="90">
        <f t="shared" si="1"/>
        <v>3907.7</v>
      </c>
      <c r="AC7" s="90">
        <f t="shared" si="1"/>
        <v>7452.25</v>
      </c>
      <c r="AD7" s="91">
        <f t="shared" si="1"/>
        <v>45118.916900000004</v>
      </c>
      <c r="AE7" s="92">
        <f t="shared" si="1"/>
        <v>0</v>
      </c>
      <c r="AF7" s="89" t="e">
        <f t="shared" si="1"/>
        <v>#REF!</v>
      </c>
      <c r="AG7" s="90" t="e">
        <f t="shared" si="1"/>
        <v>#REF!</v>
      </c>
      <c r="AH7" s="90" t="e">
        <f t="shared" si="1"/>
        <v>#REF!</v>
      </c>
      <c r="AI7" s="90" t="e">
        <f t="shared" si="1"/>
        <v>#REF!</v>
      </c>
      <c r="AJ7" s="90" t="e">
        <f t="shared" si="1"/>
        <v>#REF!</v>
      </c>
      <c r="AK7" s="90" t="e">
        <f t="shared" si="1"/>
        <v>#REF!</v>
      </c>
      <c r="AL7" s="90" t="e">
        <f t="shared" si="1"/>
        <v>#REF!</v>
      </c>
      <c r="AM7" s="90" t="e">
        <f t="shared" si="1"/>
        <v>#REF!</v>
      </c>
      <c r="AN7" s="90" t="e">
        <f t="shared" si="1"/>
        <v>#REF!</v>
      </c>
      <c r="AO7" s="90" t="e">
        <f t="shared" si="1"/>
        <v>#REF!</v>
      </c>
      <c r="AP7" s="90" t="e">
        <f t="shared" si="1"/>
        <v>#REF!</v>
      </c>
      <c r="AQ7" s="90" t="e">
        <f t="shared" si="1"/>
        <v>#REF!</v>
      </c>
      <c r="AR7" s="91" t="e">
        <f t="shared" si="1"/>
        <v>#REF!</v>
      </c>
      <c r="AT7" s="89">
        <f t="shared" ref="AT7:AT61" si="2">P7</f>
        <v>21482.690000000006</v>
      </c>
      <c r="AU7" s="90">
        <f t="shared" ref="AU7:AU61" si="3">AD7</f>
        <v>45118.916900000004</v>
      </c>
      <c r="AV7" s="91" t="e">
        <f t="shared" ref="AV7:AV61" si="4">AR7</f>
        <v>#REF!</v>
      </c>
      <c r="AX7" s="89">
        <f t="shared" ref="AX7:AX61" si="5">AU7-AT7</f>
        <v>23636.226899999998</v>
      </c>
      <c r="AY7" s="44">
        <f t="shared" ref="AY7:AY22" si="6">IFERROR(AX7/AT7,"")</f>
        <v>1.1002452160320702</v>
      </c>
      <c r="AZ7" s="90" t="e">
        <f t="shared" ref="AZ7:AZ61" si="7">AV7-AU7</f>
        <v>#REF!</v>
      </c>
      <c r="BA7" s="45" t="str">
        <f>IFERROR(AZ7/AU7,"")</f>
        <v/>
      </c>
      <c r="BC7" s="46"/>
      <c r="BD7" s="44"/>
      <c r="BE7" s="45"/>
      <c r="BG7" s="174"/>
    </row>
    <row r="8" spans="2:59" ht="19" customHeight="1" outlineLevel="1" x14ac:dyDescent="0.25">
      <c r="B8" s="181" t="s">
        <v>4495</v>
      </c>
      <c r="C8" s="95" t="s">
        <v>0</v>
      </c>
      <c r="D8" s="96">
        <v>591.79999999999995</v>
      </c>
      <c r="E8" s="97">
        <v>546.77499999999998</v>
      </c>
      <c r="F8" s="97">
        <v>1734.14</v>
      </c>
      <c r="G8" s="97">
        <v>1712.85</v>
      </c>
      <c r="H8" s="97">
        <v>1466.4</v>
      </c>
      <c r="I8" s="97">
        <v>1412.6</v>
      </c>
      <c r="J8" s="97">
        <v>1477.45</v>
      </c>
      <c r="K8" s="97">
        <v>2318.6</v>
      </c>
      <c r="L8" s="97">
        <v>1561</v>
      </c>
      <c r="M8" s="97">
        <v>2096.9</v>
      </c>
      <c r="N8" s="97">
        <v>1926.425</v>
      </c>
      <c r="O8" s="97">
        <v>3138.4</v>
      </c>
      <c r="P8" s="98">
        <f>SUM(D8:O8)</f>
        <v>19983.340000000004</v>
      </c>
      <c r="Q8" s="99"/>
      <c r="R8" s="96">
        <f>SUMIFS('511'!$Q:$Q,'511'!$R:$R,'4.DOANH THU'!$C8,'511'!$A:$A,'4.DOANH THU'!R$6)/1000</f>
        <v>1901.95</v>
      </c>
      <c r="S8" s="97">
        <f>SUMIFS('511'!$Q:$Q,'511'!$R:$R,'4.DOANH THU'!$C8,'511'!$A:$A,'4.DOANH THU'!S$6)/1000</f>
        <v>1962.4</v>
      </c>
      <c r="T8" s="97">
        <f>SUMIFS('511'!$Q:$Q,'511'!$R:$R,'4.DOANH THU'!$C8,'511'!$A:$A,'4.DOANH THU'!T$6)/1000</f>
        <v>2680.4250000000002</v>
      </c>
      <c r="U8" s="97">
        <f>SUMIFS('511'!$Q:$Q,'511'!$R:$R,'4.DOANH THU'!$C8,'511'!$A:$A,'4.DOANH THU'!U$6)/1000</f>
        <v>2733.7249999999999</v>
      </c>
      <c r="V8" s="97">
        <f>SUMIFS('511'!$Q:$Q,'511'!$R:$R,'4.DOANH THU'!$C8,'511'!$A:$A,'4.DOANH THU'!V$6)/1000</f>
        <v>2891.7249999999999</v>
      </c>
      <c r="W8" s="97">
        <f>SUMIFS('511'!$Q:$Q,'511'!$R:$R,'4.DOANH THU'!$C8,'511'!$A:$A,'4.DOANH THU'!W$6)/1000</f>
        <v>1564.1</v>
      </c>
      <c r="X8" s="97">
        <f>SUMIFS('511'!$Q:$Q,'511'!$R:$R,'4.DOANH THU'!$C8,'511'!$A:$A,'4.DOANH THU'!X$6)/1000</f>
        <v>1508</v>
      </c>
      <c r="Y8" s="97">
        <f>SUMIFS('511'!$Q:$Q,'511'!$R:$R,'4.DOANH THU'!$C8,'511'!$A:$A,'4.DOANH THU'!Y$6)/1000</f>
        <v>4752.5828999999994</v>
      </c>
      <c r="Z8" s="97">
        <f>SUMIFS('511'!$Q:$Q,'511'!$R:$R,'4.DOANH THU'!$C8,'511'!$A:$A,'4.DOANH THU'!Z$6)/1000</f>
        <v>4577.7</v>
      </c>
      <c r="AA8" s="97">
        <f>SUMIFS('511'!$Q:$Q,'511'!$R:$R,'4.DOANH THU'!$C8,'511'!$A:$A,'4.DOANH THU'!AA$6)/1000</f>
        <v>3247.4</v>
      </c>
      <c r="AB8" s="97">
        <v>3514.7</v>
      </c>
      <c r="AC8" s="97">
        <v>6712</v>
      </c>
      <c r="AD8" s="98">
        <f t="shared" ref="AD8:AD14" si="8">SUM(R8:AC8)</f>
        <v>38046.707900000001</v>
      </c>
      <c r="AE8" s="99"/>
      <c r="AF8" s="96">
        <f>SUMIFS('KH 2026'!N:N,'KH 2026'!$K:$K,'4.DOANH THU'!$C8)</f>
        <v>3754.6359493428045</v>
      </c>
      <c r="AG8" s="97">
        <f>SUMIFS('KH 2026'!O:O,'KH 2026'!$K:$K,'4.DOANH THU'!$C8)</f>
        <v>3654.727584490699</v>
      </c>
      <c r="AH8" s="97">
        <f>SUMIFS('KH 2026'!P:P,'KH 2026'!$K:$K,'4.DOANH THU'!$C8)</f>
        <v>3872.9704201424065</v>
      </c>
      <c r="AI8" s="97">
        <f>SUMIFS('KH 2026'!Q:Q,'KH 2026'!$K:$K,'4.DOANH THU'!$C8)</f>
        <v>3773.6445353433878</v>
      </c>
      <c r="AJ8" s="97">
        <f>SUMIFS('KH 2026'!R:R,'KH 2026'!$K:$K,'4.DOANH THU'!$C8)</f>
        <v>4033.8494558492021</v>
      </c>
      <c r="AK8" s="97">
        <f>SUMIFS('KH 2026'!S:S,'KH 2026'!$K:$K,'4.DOANH THU'!$C8)</f>
        <v>3849.3651988942602</v>
      </c>
      <c r="AL8" s="97">
        <f>SUMIFS('KH 2026'!T:T,'KH 2026'!$K:$K,'4.DOANH THU'!$C8)</f>
        <v>4007.835533639935</v>
      </c>
      <c r="AM8" s="97">
        <f>SUMIFS('KH 2026'!U:U,'KH 2026'!$K:$K,'4.DOANH THU'!$C8)</f>
        <v>3868.2625155754067</v>
      </c>
      <c r="AN8" s="97">
        <f>SUMIFS('KH 2026'!V:V,'KH 2026'!$K:$K,'4.DOANH THU'!$C8)</f>
        <v>3873.0361185555512</v>
      </c>
      <c r="AO8" s="97">
        <f>SUMIFS('KH 2026'!W:W,'KH 2026'!$K:$K,'4.DOANH THU'!$C8)</f>
        <v>3750.039314095241</v>
      </c>
      <c r="AP8" s="97">
        <f>SUMIFS('KH 2026'!X:X,'KH 2026'!$K:$K,'4.DOANH THU'!$C8)</f>
        <v>4016.6561410211293</v>
      </c>
      <c r="AQ8" s="97">
        <f>SUMIFS('KH 2026'!Y:Y,'KH 2026'!$K:$K,'4.DOANH THU'!$C8)</f>
        <v>3891.9334352366977</v>
      </c>
      <c r="AR8" s="98">
        <f t="shared" ref="AR8:AR15" si="9">SUM(AF8:AQ8)</f>
        <v>46346.956202186724</v>
      </c>
      <c r="AT8" s="96">
        <f t="shared" si="2"/>
        <v>19983.340000000004</v>
      </c>
      <c r="AU8" s="97">
        <f t="shared" si="3"/>
        <v>38046.707900000001</v>
      </c>
      <c r="AV8" s="98">
        <f t="shared" si="4"/>
        <v>46346.956202186724</v>
      </c>
      <c r="AX8" s="96">
        <f t="shared" si="5"/>
        <v>18063.367899999997</v>
      </c>
      <c r="AY8" s="47">
        <f t="shared" si="6"/>
        <v>0.90392136149412428</v>
      </c>
      <c r="AZ8" s="97">
        <f t="shared" si="7"/>
        <v>8300.2483021867229</v>
      </c>
      <c r="BA8" s="48">
        <f t="shared" ref="BA8:BA14" si="10">IFERROR(AZ8/AU8,"")</f>
        <v>0.21815943508181224</v>
      </c>
      <c r="BC8" s="49"/>
      <c r="BD8" s="47"/>
      <c r="BE8" s="48"/>
      <c r="BG8" s="134"/>
    </row>
    <row r="9" spans="2:59" ht="19" customHeight="1" outlineLevel="1" x14ac:dyDescent="0.25">
      <c r="B9" s="94" t="s">
        <v>4496</v>
      </c>
      <c r="C9" s="95" t="s">
        <v>1</v>
      </c>
      <c r="D9" s="96">
        <v>60</v>
      </c>
      <c r="E9" s="97">
        <v>106.3</v>
      </c>
      <c r="F9" s="97">
        <v>126.5</v>
      </c>
      <c r="G9" s="97">
        <v>79.724999999999994</v>
      </c>
      <c r="H9" s="97">
        <v>166.35</v>
      </c>
      <c r="I9" s="97">
        <v>161.375</v>
      </c>
      <c r="J9" s="97">
        <v>114.125</v>
      </c>
      <c r="K9" s="97">
        <v>126.5</v>
      </c>
      <c r="L9" s="97">
        <v>85.875</v>
      </c>
      <c r="M9" s="97">
        <v>162.625</v>
      </c>
      <c r="N9" s="97">
        <v>182.375</v>
      </c>
      <c r="O9" s="97">
        <v>127.4</v>
      </c>
      <c r="P9" s="98">
        <f>SUM(D9:O9)</f>
        <v>1499.15</v>
      </c>
      <c r="Q9" s="99"/>
      <c r="R9" s="96">
        <f>SUMIFS('511'!$Q:$Q,'511'!$R:$R,'4.DOANH THU'!$C9,'511'!$A:$A,'4.DOANH THU'!R$6)/1000</f>
        <v>214.375</v>
      </c>
      <c r="S9" s="97">
        <f>SUMIFS('511'!$Q:$Q,'511'!$R:$R,'4.DOANH THU'!$C9,'511'!$A:$A,'4.DOANH THU'!S$6)/1000</f>
        <v>136.94999999999999</v>
      </c>
      <c r="T9" s="97">
        <f>SUMIFS('511'!$Q:$Q,'511'!$R:$R,'4.DOANH THU'!$C9,'511'!$A:$A,'4.DOANH THU'!T$6)/1000</f>
        <v>171.9</v>
      </c>
      <c r="U9" s="97">
        <f>SUMIFS('511'!$Q:$Q,'511'!$R:$R,'4.DOANH THU'!$C9,'511'!$A:$A,'4.DOANH THU'!U$6)/1000</f>
        <v>211.02500000000001</v>
      </c>
      <c r="V9" s="97">
        <f>SUMIFS('511'!$Q:$Q,'511'!$R:$R,'4.DOANH THU'!$C9,'511'!$A:$A,'4.DOANH THU'!V$6)/1000</f>
        <v>195.9</v>
      </c>
      <c r="W9" s="97">
        <f>SUMIFS('511'!$Q:$Q,'511'!$R:$R,'4.DOANH THU'!$C9,'511'!$A:$A,'4.DOANH THU'!W$6)/1000</f>
        <v>126.5</v>
      </c>
      <c r="X9" s="97">
        <f>SUMIFS('511'!$Q:$Q,'511'!$R:$R,'4.DOANH THU'!$C9,'511'!$A:$A,'4.DOANH THU'!X$6)/1000</f>
        <v>110.925</v>
      </c>
      <c r="Y9" s="97">
        <f>SUMIFS('511'!$Q:$Q,'511'!$R:$R,'4.DOANH THU'!$C9,'511'!$A:$A,'4.DOANH THU'!Y$6)/1000</f>
        <v>141.125</v>
      </c>
      <c r="Z9" s="97">
        <f>SUMIFS('511'!$Q:$Q,'511'!$R:$R,'4.DOANH THU'!$C9,'511'!$A:$A,'4.DOANH THU'!Z$6)/1000</f>
        <v>143.27500000000001</v>
      </c>
      <c r="AA9" s="97">
        <f>SUMIFS('511'!$Q:$Q,'511'!$R:$R,'4.DOANH THU'!$C9,'511'!$A:$A,'4.DOANH THU'!AA$6)/1000</f>
        <v>235.5</v>
      </c>
      <c r="AB9" s="97">
        <v>140</v>
      </c>
      <c r="AC9" s="97">
        <v>300.25</v>
      </c>
      <c r="AD9" s="98">
        <f t="shared" si="8"/>
        <v>2127.7250000000004</v>
      </c>
      <c r="AE9" s="99"/>
      <c r="AF9" s="96">
        <f>SUMIFS('KH 2026'!N:N,'KH 2026'!$K:$K,'4.DOANH THU'!$C9)</f>
        <v>0</v>
      </c>
      <c r="AG9" s="97">
        <f>SUMIFS('KH 2026'!O:O,'KH 2026'!$K:$K,'4.DOANH THU'!$C9)</f>
        <v>0</v>
      </c>
      <c r="AH9" s="97">
        <f>SUMIFS('KH 2026'!P:P,'KH 2026'!$K:$K,'4.DOANH THU'!$C9)</f>
        <v>0</v>
      </c>
      <c r="AI9" s="97">
        <f>SUMIFS('KH 2026'!Q:Q,'KH 2026'!$K:$K,'4.DOANH THU'!$C9)</f>
        <v>0</v>
      </c>
      <c r="AJ9" s="97">
        <f>SUMIFS('KH 2026'!R:R,'KH 2026'!$K:$K,'4.DOANH THU'!$C9)</f>
        <v>0</v>
      </c>
      <c r="AK9" s="97">
        <f>SUMIFS('KH 2026'!S:S,'KH 2026'!$K:$K,'4.DOANH THU'!$C9)</f>
        <v>0</v>
      </c>
      <c r="AL9" s="97">
        <f>SUMIFS('KH 2026'!T:T,'KH 2026'!$K:$K,'4.DOANH THU'!$C9)</f>
        <v>0</v>
      </c>
      <c r="AM9" s="97">
        <f>SUMIFS('KH 2026'!U:U,'KH 2026'!$K:$K,'4.DOANH THU'!$C9)</f>
        <v>0</v>
      </c>
      <c r="AN9" s="97">
        <f>SUMIFS('KH 2026'!V:V,'KH 2026'!$K:$K,'4.DOANH THU'!$C9)</f>
        <v>0</v>
      </c>
      <c r="AO9" s="97">
        <f>SUMIFS('KH 2026'!W:W,'KH 2026'!$K:$K,'4.DOANH THU'!$C9)</f>
        <v>0</v>
      </c>
      <c r="AP9" s="97">
        <f>SUMIFS('KH 2026'!X:X,'KH 2026'!$K:$K,'4.DOANH THU'!$C9)</f>
        <v>0</v>
      </c>
      <c r="AQ9" s="97">
        <f>SUMIFS('KH 2026'!Y:Y,'KH 2026'!$K:$K,'4.DOANH THU'!$C9)</f>
        <v>0</v>
      </c>
      <c r="AR9" s="98">
        <f t="shared" si="9"/>
        <v>0</v>
      </c>
      <c r="AT9" s="96">
        <f t="shared" si="2"/>
        <v>1499.15</v>
      </c>
      <c r="AU9" s="97">
        <f t="shared" si="3"/>
        <v>2127.7250000000004</v>
      </c>
      <c r="AV9" s="98">
        <f t="shared" si="4"/>
        <v>0</v>
      </c>
      <c r="AX9" s="96">
        <f t="shared" si="5"/>
        <v>628.57500000000027</v>
      </c>
      <c r="AY9" s="47">
        <f t="shared" si="6"/>
        <v>0.41928759630457274</v>
      </c>
      <c r="AZ9" s="97">
        <f t="shared" si="7"/>
        <v>-2127.7250000000004</v>
      </c>
      <c r="BA9" s="48">
        <f t="shared" si="10"/>
        <v>-1</v>
      </c>
      <c r="BC9" s="49"/>
      <c r="BD9" s="47"/>
      <c r="BE9" s="48"/>
      <c r="BG9" s="134"/>
    </row>
    <row r="10" spans="2:59" ht="19" customHeight="1" outlineLevel="1" x14ac:dyDescent="0.25">
      <c r="B10" s="94" t="s">
        <v>4497</v>
      </c>
      <c r="C10" s="95" t="s">
        <v>2</v>
      </c>
      <c r="D10" s="183"/>
      <c r="E10" s="184"/>
      <c r="F10" s="184"/>
      <c r="G10" s="184"/>
      <c r="H10" s="184">
        <v>0.125</v>
      </c>
      <c r="I10" s="184"/>
      <c r="J10" s="184"/>
      <c r="K10" s="184">
        <v>7.4999999999999997E-2</v>
      </c>
      <c r="L10" s="184"/>
      <c r="M10" s="184"/>
      <c r="N10" s="184"/>
      <c r="O10" s="184"/>
      <c r="P10" s="98">
        <f t="shared" ref="P10:P15" si="11">SUM(D10:O10)</f>
        <v>0.2</v>
      </c>
      <c r="Q10" s="99"/>
      <c r="R10" s="96">
        <f>SUMIFS('511'!$Q:$Q,'511'!$R:$R,'4.DOANH THU'!$C10,'511'!$A:$A,'4.DOANH THU'!R$6)/1000</f>
        <v>15</v>
      </c>
      <c r="S10" s="97">
        <f>SUMIFS('511'!$Q:$Q,'511'!$R:$R,'4.DOANH THU'!$C10,'511'!$A:$A,'4.DOANH THU'!S$6)/1000</f>
        <v>15</v>
      </c>
      <c r="T10" s="97">
        <f>SUMIFS('511'!$Q:$Q,'511'!$R:$R,'4.DOANH THU'!$C10,'511'!$A:$A,'4.DOANH THU'!T$6)/1000</f>
        <v>56</v>
      </c>
      <c r="U10" s="97">
        <f>SUMIFS('511'!$Q:$Q,'511'!$R:$R,'4.DOANH THU'!$C10,'511'!$A:$A,'4.DOANH THU'!U$6)/1000</f>
        <v>30.5</v>
      </c>
      <c r="V10" s="97">
        <f>SUMIFS('511'!$Q:$Q,'511'!$R:$R,'4.DOANH THU'!$C10,'511'!$A:$A,'4.DOANH THU'!V$6)/1000</f>
        <v>35.25</v>
      </c>
      <c r="W10" s="97">
        <f>SUMIFS('511'!$Q:$Q,'511'!$R:$R,'4.DOANH THU'!$C10,'511'!$A:$A,'4.DOANH THU'!W$6)/1000</f>
        <v>5.25</v>
      </c>
      <c r="X10" s="97">
        <f>SUMIFS('511'!$Q:$Q,'511'!$R:$R,'4.DOANH THU'!$C10,'511'!$A:$A,'4.DOANH THU'!X$6)/1000</f>
        <v>0.3</v>
      </c>
      <c r="Y10" s="97">
        <f>SUMIFS('511'!$Q:$Q,'511'!$R:$R,'4.DOANH THU'!$C10,'511'!$A:$A,'4.DOANH THU'!Y$6)/1000</f>
        <v>41.674999999999997</v>
      </c>
      <c r="Z10" s="97">
        <f>SUMIFS('511'!$Q:$Q,'511'!$R:$R,'4.DOANH THU'!$C10,'511'!$A:$A,'4.DOANH THU'!Z$6)/1000</f>
        <v>2.5000000000000001E-2</v>
      </c>
      <c r="AA10" s="97">
        <f>SUMIFS('511'!$Q:$Q,'511'!$R:$R,'4.DOANH THU'!$C10,'511'!$A:$A,'4.DOANH THU'!AA$6)/1000</f>
        <v>18.024999999999999</v>
      </c>
      <c r="AB10" s="97">
        <v>20</v>
      </c>
      <c r="AC10" s="97">
        <v>20</v>
      </c>
      <c r="AD10" s="98">
        <f t="shared" si="8"/>
        <v>257.02500000000003</v>
      </c>
      <c r="AE10" s="99"/>
      <c r="AF10" s="96">
        <f>SUMIFS('KH 2026'!N:N,'KH 2026'!$K:$K,'4.DOANH THU'!$C10)</f>
        <v>72</v>
      </c>
      <c r="AG10" s="97">
        <f>SUMIFS('KH 2026'!O:O,'KH 2026'!$K:$K,'4.DOANH THU'!$C10)</f>
        <v>63</v>
      </c>
      <c r="AH10" s="97">
        <f>SUMIFS('KH 2026'!P:P,'KH 2026'!$K:$K,'4.DOANH THU'!$C10)</f>
        <v>72</v>
      </c>
      <c r="AI10" s="97">
        <f>SUMIFS('KH 2026'!Q:Q,'KH 2026'!$K:$K,'4.DOANH THU'!$C10)</f>
        <v>63</v>
      </c>
      <c r="AJ10" s="97">
        <f>SUMIFS('KH 2026'!R:R,'KH 2026'!$K:$K,'4.DOANH THU'!$C10)</f>
        <v>72</v>
      </c>
      <c r="AK10" s="97">
        <f>SUMIFS('KH 2026'!S:S,'KH 2026'!$K:$K,'4.DOANH THU'!$C10)</f>
        <v>87</v>
      </c>
      <c r="AL10" s="97">
        <f>SUMIFS('KH 2026'!T:T,'KH 2026'!$K:$K,'4.DOANH THU'!$C10)</f>
        <v>72</v>
      </c>
      <c r="AM10" s="97">
        <f>SUMIFS('KH 2026'!U:U,'KH 2026'!$K:$K,'4.DOANH THU'!$C10)</f>
        <v>63</v>
      </c>
      <c r="AN10" s="97">
        <f>SUMIFS('KH 2026'!V:V,'KH 2026'!$K:$K,'4.DOANH THU'!$C10)</f>
        <v>72</v>
      </c>
      <c r="AO10" s="97">
        <f>SUMIFS('KH 2026'!W:W,'KH 2026'!$K:$K,'4.DOANH THU'!$C10)</f>
        <v>87</v>
      </c>
      <c r="AP10" s="97">
        <f>SUMIFS('KH 2026'!X:X,'KH 2026'!$K:$K,'4.DOANH THU'!$C10)</f>
        <v>72</v>
      </c>
      <c r="AQ10" s="97">
        <f>SUMIFS('KH 2026'!Y:Y,'KH 2026'!$K:$K,'4.DOANH THU'!$C10)</f>
        <v>63</v>
      </c>
      <c r="AR10" s="98">
        <f t="shared" si="9"/>
        <v>858</v>
      </c>
      <c r="AT10" s="96">
        <f t="shared" si="2"/>
        <v>0.2</v>
      </c>
      <c r="AU10" s="97">
        <f t="shared" si="3"/>
        <v>257.02500000000003</v>
      </c>
      <c r="AV10" s="98">
        <f t="shared" si="4"/>
        <v>858</v>
      </c>
      <c r="AX10" s="96">
        <f t="shared" si="5"/>
        <v>256.82500000000005</v>
      </c>
      <c r="AY10" s="47"/>
      <c r="AZ10" s="97">
        <f t="shared" si="7"/>
        <v>600.97499999999991</v>
      </c>
      <c r="BA10" s="48">
        <f t="shared" si="10"/>
        <v>2.3381966734753421</v>
      </c>
      <c r="BC10" s="49"/>
      <c r="BD10" s="47"/>
      <c r="BE10" s="48"/>
      <c r="BG10" s="134"/>
    </row>
    <row r="11" spans="2:59" ht="19" customHeight="1" outlineLevel="1" x14ac:dyDescent="0.25">
      <c r="B11" s="94" t="s">
        <v>4498</v>
      </c>
      <c r="C11" s="95" t="s">
        <v>130</v>
      </c>
      <c r="D11" s="96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8">
        <f t="shared" si="11"/>
        <v>0</v>
      </c>
      <c r="Q11" s="99"/>
      <c r="R11" s="96">
        <f>SUMIFS('511'!$Q:$Q,'511'!$R:$R,'4.DOANH THU'!$C11,'511'!$A:$A,'4.DOANH THU'!R$6)/1000</f>
        <v>22</v>
      </c>
      <c r="S11" s="97">
        <f>SUMIFS('511'!$Q:$Q,'511'!$R:$R,'4.DOANH THU'!$C11,'511'!$A:$A,'4.DOANH THU'!S$6)/1000</f>
        <v>50.024999999999999</v>
      </c>
      <c r="T11" s="97">
        <f>SUMIFS('511'!$Q:$Q,'511'!$R:$R,'4.DOANH THU'!$C11,'511'!$A:$A,'4.DOANH THU'!T$6)/1000</f>
        <v>7.4999999999999997E-2</v>
      </c>
      <c r="U11" s="97">
        <f>SUMIFS('511'!$Q:$Q,'511'!$R:$R,'4.DOANH THU'!$C11,'511'!$A:$A,'4.DOANH THU'!U$6)/1000</f>
        <v>225.5</v>
      </c>
      <c r="V11" s="97">
        <f>SUMIFS('511'!$Q:$Q,'511'!$R:$R,'4.DOANH THU'!$C11,'511'!$A:$A,'4.DOANH THU'!V$6)/1000</f>
        <v>82.55</v>
      </c>
      <c r="W11" s="97">
        <f>SUMIFS('511'!$Q:$Q,'511'!$R:$R,'4.DOANH THU'!$C11,'511'!$A:$A,'4.DOANH THU'!W$6)/1000</f>
        <v>185.9</v>
      </c>
      <c r="X11" s="97">
        <f>SUMIFS('511'!$Q:$Q,'511'!$R:$R,'4.DOANH THU'!$C11,'511'!$A:$A,'4.DOANH THU'!X$6)/1000</f>
        <v>165</v>
      </c>
      <c r="Y11" s="97">
        <f>SUMIFS('511'!$Q:$Q,'511'!$R:$R,'4.DOANH THU'!$C11,'511'!$A:$A,'4.DOANH THU'!Y$6)/1000</f>
        <v>0</v>
      </c>
      <c r="Z11" s="97">
        <f>SUMIFS('511'!$Q:$Q,'511'!$R:$R,'4.DOANH THU'!$C11,'511'!$A:$A,'4.DOANH THU'!Z$6)/1000</f>
        <v>220</v>
      </c>
      <c r="AA11" s="97">
        <f>SUMIFS('511'!$Q:$Q,'511'!$R:$R,'4.DOANH THU'!$C11,'511'!$A:$A,'4.DOANH THU'!AA$6)/1000</f>
        <v>231</v>
      </c>
      <c r="AB11" s="97">
        <v>33</v>
      </c>
      <c r="AC11" s="97">
        <v>220</v>
      </c>
      <c r="AD11" s="98">
        <f t="shared" si="8"/>
        <v>1435.0500000000002</v>
      </c>
      <c r="AE11" s="99"/>
      <c r="AF11" s="96">
        <f>SUMIFS('KH 2026'!N:N,'KH 2026'!$K:$K,'4.DOANH THU'!$C11)</f>
        <v>86.586983333333322</v>
      </c>
      <c r="AG11" s="97">
        <f>SUMIFS('KH 2026'!O:O,'KH 2026'!$K:$K,'4.DOANH THU'!$C11)</f>
        <v>86.586983333333322</v>
      </c>
      <c r="AH11" s="97">
        <f>SUMIFS('KH 2026'!P:P,'KH 2026'!$K:$K,'4.DOANH THU'!$C11)</f>
        <v>86.586983333333322</v>
      </c>
      <c r="AI11" s="97">
        <f>SUMIFS('KH 2026'!Q:Q,'KH 2026'!$K:$K,'4.DOANH THU'!$C11)</f>
        <v>86.586983333333322</v>
      </c>
      <c r="AJ11" s="97">
        <f>SUMIFS('KH 2026'!R:R,'KH 2026'!$K:$K,'4.DOANH THU'!$C11)</f>
        <v>86.586983333333322</v>
      </c>
      <c r="AK11" s="97">
        <f>SUMIFS('KH 2026'!S:S,'KH 2026'!$K:$K,'4.DOANH THU'!$C11)</f>
        <v>86.586983333333322</v>
      </c>
      <c r="AL11" s="97">
        <f>SUMIFS('KH 2026'!T:T,'KH 2026'!$K:$K,'4.DOANH THU'!$C11)</f>
        <v>86.586983333333322</v>
      </c>
      <c r="AM11" s="97">
        <f>SUMIFS('KH 2026'!U:U,'KH 2026'!$K:$K,'4.DOANH THU'!$C11)</f>
        <v>86.586983333333322</v>
      </c>
      <c r="AN11" s="97">
        <f>SUMIFS('KH 2026'!V:V,'KH 2026'!$K:$K,'4.DOANH THU'!$C11)</f>
        <v>86.586983333333322</v>
      </c>
      <c r="AO11" s="97">
        <f>SUMIFS('KH 2026'!W:W,'KH 2026'!$K:$K,'4.DOANH THU'!$C11)</f>
        <v>86.586983333333322</v>
      </c>
      <c r="AP11" s="97">
        <f>SUMIFS('KH 2026'!X:X,'KH 2026'!$K:$K,'4.DOANH THU'!$C11)</f>
        <v>86.586983333333322</v>
      </c>
      <c r="AQ11" s="97">
        <f>SUMIFS('KH 2026'!Y:Y,'KH 2026'!$K:$K,'4.DOANH THU'!$C11)</f>
        <v>86.586983333333322</v>
      </c>
      <c r="AR11" s="98">
        <f t="shared" si="9"/>
        <v>1039.0438000000001</v>
      </c>
      <c r="AT11" s="96">
        <f t="shared" si="2"/>
        <v>0</v>
      </c>
      <c r="AU11" s="97">
        <f t="shared" si="3"/>
        <v>1435.0500000000002</v>
      </c>
      <c r="AV11" s="98">
        <f t="shared" si="4"/>
        <v>1039.0438000000001</v>
      </c>
      <c r="AX11" s="96">
        <f t="shared" si="5"/>
        <v>1435.0500000000002</v>
      </c>
      <c r="AY11" s="47" t="str">
        <f t="shared" si="6"/>
        <v/>
      </c>
      <c r="AZ11" s="97">
        <f t="shared" si="7"/>
        <v>-396.00620000000004</v>
      </c>
      <c r="BA11" s="48">
        <f t="shared" si="10"/>
        <v>-0.27595289362739972</v>
      </c>
      <c r="BC11" s="49"/>
      <c r="BD11" s="47"/>
      <c r="BE11" s="48"/>
      <c r="BG11" s="134"/>
    </row>
    <row r="12" spans="2:59" ht="19" customHeight="1" outlineLevel="1" x14ac:dyDescent="0.25">
      <c r="B12" s="94" t="s">
        <v>4499</v>
      </c>
      <c r="C12" s="95" t="s">
        <v>239</v>
      </c>
      <c r="D12" s="96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8">
        <f t="shared" si="11"/>
        <v>0</v>
      </c>
      <c r="Q12" s="99"/>
      <c r="R12" s="96">
        <f>SUMIFS('511'!$Q:$Q,'511'!$R:$R,'4.DOANH THU'!$C12,'511'!$A:$A,'4.DOANH THU'!R$6)/1000</f>
        <v>246.83</v>
      </c>
      <c r="S12" s="97">
        <f>SUMIFS('511'!$Q:$Q,'511'!$R:$R,'4.DOANH THU'!$C12,'511'!$A:$A,'4.DOANH THU'!S$6)/1000</f>
        <v>55.676000000000002</v>
      </c>
      <c r="T12" s="97">
        <f>SUMIFS('511'!$Q:$Q,'511'!$R:$R,'4.DOANH THU'!$C12,'511'!$A:$A,'4.DOANH THU'!T$6)/1000</f>
        <v>5.6680000000000001</v>
      </c>
      <c r="U12" s="97">
        <f>SUMIFS('511'!$Q:$Q,'511'!$R:$R,'4.DOANH THU'!$C12,'511'!$A:$A,'4.DOANH THU'!U$6)/1000</f>
        <v>2.0019999999999998</v>
      </c>
      <c r="V12" s="97">
        <f>SUMIFS('511'!$Q:$Q,'511'!$R:$R,'4.DOANH THU'!$C12,'511'!$A:$A,'4.DOANH THU'!V$6)/1000</f>
        <v>37.268999999999998</v>
      </c>
      <c r="W12" s="97">
        <f>SUMIFS('511'!$Q:$Q,'511'!$R:$R,'4.DOANH THU'!$C12,'511'!$A:$A,'4.DOANH THU'!W$6)/1000</f>
        <v>39.314999999999998</v>
      </c>
      <c r="X12" s="97">
        <f>SUMIFS('511'!$Q:$Q,'511'!$R:$R,'4.DOANH THU'!$C12,'511'!$A:$A,'4.DOANH THU'!X$6)/1000</f>
        <v>22.628</v>
      </c>
      <c r="Y12" s="97">
        <f>SUMIFS('511'!$Q:$Q,'511'!$R:$R,'4.DOANH THU'!$C12,'511'!$A:$A,'4.DOANH THU'!Y$6)/1000</f>
        <v>193.17599999999999</v>
      </c>
      <c r="Z12" s="97">
        <f>SUMIFS('511'!$Q:$Q,'511'!$R:$R,'4.DOANH THU'!$C12,'511'!$A:$A,'4.DOANH THU'!Z$6)/1000</f>
        <v>248.90700000000001</v>
      </c>
      <c r="AA12" s="97">
        <f>SUMIFS('511'!$Q:$Q,'511'!$R:$R,'4.DOANH THU'!$C12,'511'!$A:$A,'4.DOANH THU'!AA$6)/1000</f>
        <v>219.93799999999999</v>
      </c>
      <c r="AB12" s="97">
        <v>200</v>
      </c>
      <c r="AC12" s="97">
        <v>200</v>
      </c>
      <c r="AD12" s="98">
        <f t="shared" si="8"/>
        <v>1471.4090000000001</v>
      </c>
      <c r="AE12" s="99"/>
      <c r="AF12" s="96">
        <f>SUMIFS('KH 2026'!N:N,'KH 2026'!$K:$K,'4.DOANH THU'!$C12)</f>
        <v>0</v>
      </c>
      <c r="AG12" s="97">
        <f>SUMIFS('KH 2026'!O:O,'KH 2026'!$K:$K,'4.DOANH THU'!$C12)</f>
        <v>0</v>
      </c>
      <c r="AH12" s="97">
        <f>SUMIFS('KH 2026'!P:P,'KH 2026'!$K:$K,'4.DOANH THU'!$C12)</f>
        <v>0</v>
      </c>
      <c r="AI12" s="97">
        <f>SUMIFS('KH 2026'!Q:Q,'KH 2026'!$K:$K,'4.DOANH THU'!$C12)</f>
        <v>0</v>
      </c>
      <c r="AJ12" s="97">
        <f>SUMIFS('KH 2026'!R:R,'KH 2026'!$K:$K,'4.DOANH THU'!$C12)</f>
        <v>0</v>
      </c>
      <c r="AK12" s="97">
        <f>SUMIFS('KH 2026'!S:S,'KH 2026'!$K:$K,'4.DOANH THU'!$C12)</f>
        <v>0</v>
      </c>
      <c r="AL12" s="97">
        <f>SUMIFS('KH 2026'!T:T,'KH 2026'!$K:$K,'4.DOANH THU'!$C12)</f>
        <v>0</v>
      </c>
      <c r="AM12" s="97">
        <f>SUMIFS('KH 2026'!U:U,'KH 2026'!$K:$K,'4.DOANH THU'!$C12)</f>
        <v>0</v>
      </c>
      <c r="AN12" s="97">
        <f>SUMIFS('KH 2026'!V:V,'KH 2026'!$K:$K,'4.DOANH THU'!$C12)</f>
        <v>0</v>
      </c>
      <c r="AO12" s="97">
        <f>SUMIFS('KH 2026'!W:W,'KH 2026'!$K:$K,'4.DOANH THU'!$C12)</f>
        <v>0</v>
      </c>
      <c r="AP12" s="97">
        <f>SUMIFS('KH 2026'!X:X,'KH 2026'!$K:$K,'4.DOANH THU'!$C12)</f>
        <v>0</v>
      </c>
      <c r="AQ12" s="97">
        <f>SUMIFS('KH 2026'!Y:Y,'KH 2026'!$K:$K,'4.DOANH THU'!$C12)</f>
        <v>0</v>
      </c>
      <c r="AR12" s="98">
        <f t="shared" si="9"/>
        <v>0</v>
      </c>
      <c r="AT12" s="96">
        <f t="shared" si="2"/>
        <v>0</v>
      </c>
      <c r="AU12" s="97">
        <f t="shared" si="3"/>
        <v>1471.4090000000001</v>
      </c>
      <c r="AV12" s="98">
        <f t="shared" si="4"/>
        <v>0</v>
      </c>
      <c r="AX12" s="96">
        <f t="shared" si="5"/>
        <v>1471.4090000000001</v>
      </c>
      <c r="AY12" s="47" t="str">
        <f t="shared" si="6"/>
        <v/>
      </c>
      <c r="AZ12" s="97">
        <f t="shared" si="7"/>
        <v>-1471.4090000000001</v>
      </c>
      <c r="BA12" s="48"/>
      <c r="BC12" s="49"/>
      <c r="BD12" s="47"/>
      <c r="BE12" s="48"/>
      <c r="BG12" s="134"/>
    </row>
    <row r="13" spans="2:59" ht="19" customHeight="1" outlineLevel="1" x14ac:dyDescent="0.25">
      <c r="B13" s="94" t="s">
        <v>4500</v>
      </c>
      <c r="C13" s="95" t="s">
        <v>240</v>
      </c>
      <c r="D13" s="96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8">
        <f t="shared" si="11"/>
        <v>0</v>
      </c>
      <c r="Q13" s="99"/>
      <c r="R13" s="96">
        <f>SUMIFS('511'!$Q:$Q,'511'!$R:$R,'4.DOANH THU'!$C13,'511'!$A:$A,'4.DOANH THU'!R$6)/1000</f>
        <v>0</v>
      </c>
      <c r="S13" s="97">
        <f>SUMIFS('511'!$Q:$Q,'511'!$R:$R,'4.DOANH THU'!$C13,'511'!$A:$A,'4.DOANH THU'!S$6)/1000</f>
        <v>0</v>
      </c>
      <c r="T13" s="97">
        <f>SUMIFS('511'!$Q:$Q,'511'!$R:$R,'4.DOANH THU'!$C13,'511'!$A:$A,'4.DOANH THU'!T$6)/1000</f>
        <v>0</v>
      </c>
      <c r="U13" s="97">
        <f>SUMIFS('511'!$Q:$Q,'511'!$R:$R,'4.DOANH THU'!$C13,'511'!$A:$A,'4.DOANH THU'!U$6)/1000</f>
        <v>0</v>
      </c>
      <c r="V13" s="97">
        <f>SUMIFS('511'!$Q:$Q,'511'!$R:$R,'4.DOANH THU'!$C13,'511'!$A:$A,'4.DOANH THU'!V$6)/1000</f>
        <v>0</v>
      </c>
      <c r="W13" s="97">
        <f>SUMIFS('511'!$Q:$Q,'511'!$R:$R,'4.DOANH THU'!$C13,'511'!$A:$A,'4.DOANH THU'!W$6)/1000</f>
        <v>0</v>
      </c>
      <c r="X13" s="97">
        <f>SUMIFS('511'!$Q:$Q,'511'!$R:$R,'4.DOANH THU'!$C13,'511'!$A:$A,'4.DOANH THU'!X$6)/1000</f>
        <v>0</v>
      </c>
      <c r="Y13" s="97">
        <f>SUMIFS('511'!$Q:$Q,'511'!$R:$R,'4.DOANH THU'!$C13,'511'!$A:$A,'4.DOANH THU'!Y$6)/1000</f>
        <v>0</v>
      </c>
      <c r="Z13" s="97">
        <f>SUMIFS('511'!$Q:$Q,'511'!$R:$R,'4.DOANH THU'!$C13,'511'!$A:$A,'4.DOANH THU'!Z$6)/1000</f>
        <v>0</v>
      </c>
      <c r="AA13" s="97">
        <f>SUMIFS('511'!$Q:$Q,'511'!$R:$R,'4.DOANH THU'!$C13,'511'!$A:$A,'4.DOANH THU'!AA$6)/1000</f>
        <v>0</v>
      </c>
      <c r="AB13" s="97"/>
      <c r="AC13" s="97"/>
      <c r="AD13" s="98">
        <f t="shared" si="8"/>
        <v>0</v>
      </c>
      <c r="AE13" s="99"/>
      <c r="AF13" s="96">
        <f>SUMIFS('KH 2026'!N:N,'KH 2026'!$K:$K,'4.DOANH THU'!$C13)</f>
        <v>0</v>
      </c>
      <c r="AG13" s="97">
        <f>SUMIFS('KH 2026'!O:O,'KH 2026'!$K:$K,'4.DOANH THU'!$C13)</f>
        <v>0</v>
      </c>
      <c r="AH13" s="97">
        <f>SUMIFS('KH 2026'!P:P,'KH 2026'!$K:$K,'4.DOANH THU'!$C13)</f>
        <v>0</v>
      </c>
      <c r="AI13" s="97">
        <f>SUMIFS('KH 2026'!Q:Q,'KH 2026'!$K:$K,'4.DOANH THU'!$C13)</f>
        <v>0</v>
      </c>
      <c r="AJ13" s="97">
        <f>SUMIFS('KH 2026'!R:R,'KH 2026'!$K:$K,'4.DOANH THU'!$C13)</f>
        <v>0</v>
      </c>
      <c r="AK13" s="97">
        <f>SUMIFS('KH 2026'!S:S,'KH 2026'!$K:$K,'4.DOANH THU'!$C13)</f>
        <v>0</v>
      </c>
      <c r="AL13" s="97">
        <f>SUMIFS('KH 2026'!T:T,'KH 2026'!$K:$K,'4.DOANH THU'!$C13)</f>
        <v>0</v>
      </c>
      <c r="AM13" s="97">
        <f>SUMIFS('KH 2026'!U:U,'KH 2026'!$K:$K,'4.DOANH THU'!$C13)</f>
        <v>0</v>
      </c>
      <c r="AN13" s="97">
        <f>SUMIFS('KH 2026'!V:V,'KH 2026'!$K:$K,'4.DOANH THU'!$C13)</f>
        <v>0</v>
      </c>
      <c r="AO13" s="97">
        <f>SUMIFS('KH 2026'!W:W,'KH 2026'!$K:$K,'4.DOANH THU'!$C13)</f>
        <v>0</v>
      </c>
      <c r="AP13" s="97">
        <f>SUMIFS('KH 2026'!X:X,'KH 2026'!$K:$K,'4.DOANH THU'!$C13)</f>
        <v>0</v>
      </c>
      <c r="AQ13" s="97">
        <f>SUMIFS('KH 2026'!Y:Y,'KH 2026'!$K:$K,'4.DOANH THU'!$C13)</f>
        <v>0</v>
      </c>
      <c r="AR13" s="98">
        <f t="shared" si="9"/>
        <v>0</v>
      </c>
      <c r="AT13" s="96">
        <f t="shared" si="2"/>
        <v>0</v>
      </c>
      <c r="AU13" s="97">
        <f t="shared" si="3"/>
        <v>0</v>
      </c>
      <c r="AV13" s="98">
        <f t="shared" si="4"/>
        <v>0</v>
      </c>
      <c r="AX13" s="96">
        <f t="shared" si="5"/>
        <v>0</v>
      </c>
      <c r="AY13" s="47" t="str">
        <f t="shared" si="6"/>
        <v/>
      </c>
      <c r="AZ13" s="97">
        <f t="shared" si="7"/>
        <v>0</v>
      </c>
      <c r="BA13" s="48" t="str">
        <f t="shared" si="10"/>
        <v/>
      </c>
      <c r="BC13" s="49"/>
      <c r="BD13" s="47"/>
      <c r="BE13" s="48"/>
      <c r="BG13" s="134"/>
    </row>
    <row r="14" spans="2:59" ht="19" customHeight="1" outlineLevel="1" x14ac:dyDescent="0.25">
      <c r="B14" s="94" t="s">
        <v>4501</v>
      </c>
      <c r="C14" s="95" t="s">
        <v>241</v>
      </c>
      <c r="D14" s="96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8">
        <f t="shared" si="11"/>
        <v>0</v>
      </c>
      <c r="Q14" s="99"/>
      <c r="R14" s="96">
        <f>SUMIFS('511'!$Q:$Q,'511'!$R:$R,'4.DOANH THU'!$C14,'511'!$A:$A,'4.DOANH THU'!R$6)/1000</f>
        <v>0</v>
      </c>
      <c r="S14" s="97">
        <f>SUMIFS('511'!$Q:$Q,'511'!$R:$R,'4.DOANH THU'!$C14,'511'!$A:$A,'4.DOANH THU'!S$6)/1000</f>
        <v>165</v>
      </c>
      <c r="T14" s="97">
        <f>SUMIFS('511'!$Q:$Q,'511'!$R:$R,'4.DOANH THU'!$C14,'511'!$A:$A,'4.DOANH THU'!T$6)/1000</f>
        <v>58</v>
      </c>
      <c r="U14" s="97">
        <f>SUMIFS('511'!$Q:$Q,'511'!$R:$R,'4.DOANH THU'!$C14,'511'!$A:$A,'4.DOANH THU'!U$6)/1000</f>
        <v>0</v>
      </c>
      <c r="V14" s="97">
        <f>SUMIFS('511'!$Q:$Q,'511'!$R:$R,'4.DOANH THU'!$C14,'511'!$A:$A,'4.DOANH THU'!V$6)/1000</f>
        <v>222</v>
      </c>
      <c r="W14" s="97">
        <f>SUMIFS('511'!$Q:$Q,'511'!$R:$R,'4.DOANH THU'!$C14,'511'!$A:$A,'4.DOANH THU'!W$6)/1000</f>
        <v>511.26</v>
      </c>
      <c r="X14" s="97">
        <f>SUMIFS('511'!$Q:$Q,'511'!$R:$R,'4.DOANH THU'!$C14,'511'!$A:$A,'4.DOANH THU'!X$6)/1000</f>
        <v>180</v>
      </c>
      <c r="Y14" s="97">
        <f>SUMIFS('511'!$Q:$Q,'511'!$R:$R,'4.DOANH THU'!$C14,'511'!$A:$A,'4.DOANH THU'!Y$6)/1000</f>
        <v>380</v>
      </c>
      <c r="Z14" s="97">
        <f>SUMIFS('511'!$Q:$Q,'511'!$R:$R,'4.DOANH THU'!$C14,'511'!$A:$A,'4.DOANH THU'!Z$6)/1000</f>
        <v>0</v>
      </c>
      <c r="AA14" s="97">
        <f>SUMIFS('511'!$Q:$Q,'511'!$R:$R,'4.DOANH THU'!$C14,'511'!$A:$A,'4.DOANH THU'!AA$6)/1000</f>
        <v>264.74</v>
      </c>
      <c r="AB14" s="97"/>
      <c r="AC14" s="97"/>
      <c r="AD14" s="98">
        <f t="shared" si="8"/>
        <v>1781</v>
      </c>
      <c r="AE14" s="99"/>
      <c r="AF14" s="96" t="e">
        <f>#REF!</f>
        <v>#REF!</v>
      </c>
      <c r="AG14" s="96" t="e">
        <f>#REF!</f>
        <v>#REF!</v>
      </c>
      <c r="AH14" s="96" t="e">
        <f>#REF!</f>
        <v>#REF!</v>
      </c>
      <c r="AI14" s="96" t="e">
        <f>#REF!</f>
        <v>#REF!</v>
      </c>
      <c r="AJ14" s="96" t="e">
        <f>#REF!</f>
        <v>#REF!</v>
      </c>
      <c r="AK14" s="96" t="e">
        <f>#REF!</f>
        <v>#REF!</v>
      </c>
      <c r="AL14" s="96" t="e">
        <f>#REF!</f>
        <v>#REF!</v>
      </c>
      <c r="AM14" s="96" t="e">
        <f>#REF!</f>
        <v>#REF!</v>
      </c>
      <c r="AN14" s="96" t="e">
        <f>#REF!</f>
        <v>#REF!</v>
      </c>
      <c r="AO14" s="96" t="e">
        <f>#REF!</f>
        <v>#REF!</v>
      </c>
      <c r="AP14" s="96" t="e">
        <f>#REF!</f>
        <v>#REF!</v>
      </c>
      <c r="AQ14" s="96" t="e">
        <f>#REF!</f>
        <v>#REF!</v>
      </c>
      <c r="AR14" s="98" t="e">
        <f t="shared" si="9"/>
        <v>#REF!</v>
      </c>
      <c r="AT14" s="96">
        <f t="shared" si="2"/>
        <v>0</v>
      </c>
      <c r="AU14" s="97">
        <f t="shared" si="3"/>
        <v>1781</v>
      </c>
      <c r="AV14" s="98" t="e">
        <f t="shared" si="4"/>
        <v>#REF!</v>
      </c>
      <c r="AX14" s="96">
        <f t="shared" si="5"/>
        <v>1781</v>
      </c>
      <c r="AY14" s="47" t="str">
        <f t="shared" si="6"/>
        <v/>
      </c>
      <c r="AZ14" s="97" t="e">
        <f t="shared" si="7"/>
        <v>#REF!</v>
      </c>
      <c r="BA14" s="48" t="str">
        <f t="shared" si="10"/>
        <v/>
      </c>
      <c r="BC14" s="49"/>
      <c r="BD14" s="47"/>
      <c r="BE14" s="48"/>
      <c r="BG14" s="134"/>
    </row>
    <row r="15" spans="2:59" ht="19" customHeight="1" outlineLevel="1" x14ac:dyDescent="0.25">
      <c r="B15" s="94" t="s">
        <v>4502</v>
      </c>
      <c r="C15" s="95" t="s">
        <v>243</v>
      </c>
      <c r="D15" s="96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8">
        <f t="shared" si="11"/>
        <v>0</v>
      </c>
      <c r="Q15" s="99"/>
      <c r="R15" s="96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8"/>
      <c r="AE15" s="99"/>
      <c r="AF15" s="96"/>
      <c r="AG15" s="97"/>
      <c r="AH15" s="97"/>
      <c r="AI15" s="97"/>
      <c r="AJ15" s="97"/>
      <c r="AK15" s="97"/>
      <c r="AL15" s="97"/>
      <c r="AM15" s="97"/>
      <c r="AN15" s="97"/>
      <c r="AO15" s="97"/>
      <c r="AP15" s="97"/>
      <c r="AQ15" s="97"/>
      <c r="AR15" s="98">
        <f t="shared" si="9"/>
        <v>0</v>
      </c>
      <c r="AT15" s="96">
        <f t="shared" si="2"/>
        <v>0</v>
      </c>
      <c r="AU15" s="97">
        <f t="shared" si="3"/>
        <v>0</v>
      </c>
      <c r="AV15" s="98">
        <f t="shared" si="4"/>
        <v>0</v>
      </c>
      <c r="AX15" s="96">
        <f t="shared" si="5"/>
        <v>0</v>
      </c>
      <c r="AY15" s="47" t="str">
        <f t="shared" si="6"/>
        <v/>
      </c>
      <c r="AZ15" s="97">
        <f t="shared" si="7"/>
        <v>0</v>
      </c>
      <c r="BA15" s="48" t="str">
        <f t="shared" ref="BA15:BA17" si="12">IFERROR(AZ15/AV15,"")</f>
        <v/>
      </c>
      <c r="BC15" s="49"/>
      <c r="BD15" s="47"/>
      <c r="BE15" s="48"/>
      <c r="BG15" s="134"/>
    </row>
    <row r="16" spans="2:59" ht="19" customHeight="1" outlineLevel="1" x14ac:dyDescent="0.25">
      <c r="B16" s="94" t="s">
        <v>4503</v>
      </c>
      <c r="C16" s="95" t="s">
        <v>242</v>
      </c>
      <c r="D16" s="96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8"/>
      <c r="Q16" s="99"/>
      <c r="R16" s="96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8"/>
      <c r="AE16" s="99"/>
      <c r="AF16" s="96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8"/>
      <c r="AT16" s="96">
        <f>P16</f>
        <v>0</v>
      </c>
      <c r="AU16" s="97">
        <f t="shared" si="3"/>
        <v>0</v>
      </c>
      <c r="AV16" s="98">
        <f t="shared" si="4"/>
        <v>0</v>
      </c>
      <c r="AX16" s="96">
        <f t="shared" si="5"/>
        <v>0</v>
      </c>
      <c r="AY16" s="47" t="str">
        <f t="shared" si="6"/>
        <v/>
      </c>
      <c r="AZ16" s="97">
        <f t="shared" si="7"/>
        <v>0</v>
      </c>
      <c r="BA16" s="48" t="str">
        <f t="shared" si="12"/>
        <v/>
      </c>
      <c r="BC16" s="49"/>
      <c r="BD16" s="47"/>
      <c r="BE16" s="48"/>
      <c r="BG16" s="134"/>
    </row>
    <row r="17" spans="2:61" ht="19" customHeight="1" outlineLevel="1" x14ac:dyDescent="0.25">
      <c r="B17" s="94" t="s">
        <v>231</v>
      </c>
      <c r="C17" s="95" t="s">
        <v>242</v>
      </c>
      <c r="D17" s="96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8"/>
      <c r="Q17" s="99"/>
      <c r="R17" s="96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8"/>
      <c r="AE17" s="99"/>
      <c r="AF17" s="96"/>
      <c r="AG17" s="97"/>
      <c r="AH17" s="97"/>
      <c r="AI17" s="97"/>
      <c r="AJ17" s="97"/>
      <c r="AK17" s="97"/>
      <c r="AL17" s="97"/>
      <c r="AM17" s="97"/>
      <c r="AN17" s="97"/>
      <c r="AO17" s="97"/>
      <c r="AP17" s="97"/>
      <c r="AQ17" s="97"/>
      <c r="AR17" s="98"/>
      <c r="AT17" s="96">
        <f t="shared" si="2"/>
        <v>0</v>
      </c>
      <c r="AU17" s="97">
        <f t="shared" si="3"/>
        <v>0</v>
      </c>
      <c r="AV17" s="98">
        <f t="shared" si="4"/>
        <v>0</v>
      </c>
      <c r="AX17" s="96">
        <f t="shared" si="5"/>
        <v>0</v>
      </c>
      <c r="AY17" s="47" t="str">
        <f t="shared" si="6"/>
        <v/>
      </c>
      <c r="AZ17" s="97">
        <f t="shared" si="7"/>
        <v>0</v>
      </c>
      <c r="BA17" s="48" t="str">
        <f t="shared" si="12"/>
        <v/>
      </c>
      <c r="BC17" s="49"/>
      <c r="BD17" s="47"/>
      <c r="BE17" s="48"/>
      <c r="BG17" s="134"/>
    </row>
    <row r="18" spans="2:61" s="93" customFormat="1" ht="19" customHeight="1" x14ac:dyDescent="0.25">
      <c r="B18" s="88">
        <v>2</v>
      </c>
      <c r="C18" s="100" t="s">
        <v>4543</v>
      </c>
      <c r="D18" s="89" t="e">
        <f>SUM(D19:D28)</f>
        <v>#REF!</v>
      </c>
      <c r="E18" s="90" t="e">
        <f t="shared" ref="E18:AQ18" si="13">SUM(E19:E28)</f>
        <v>#REF!</v>
      </c>
      <c r="F18" s="90" t="e">
        <f t="shared" si="13"/>
        <v>#REF!</v>
      </c>
      <c r="G18" s="90" t="e">
        <f t="shared" si="13"/>
        <v>#REF!</v>
      </c>
      <c r="H18" s="90" t="e">
        <f t="shared" si="13"/>
        <v>#REF!</v>
      </c>
      <c r="I18" s="90" t="e">
        <f t="shared" si="13"/>
        <v>#REF!</v>
      </c>
      <c r="J18" s="90" t="e">
        <f t="shared" si="13"/>
        <v>#REF!</v>
      </c>
      <c r="K18" s="90" t="e">
        <f t="shared" si="13"/>
        <v>#REF!</v>
      </c>
      <c r="L18" s="90" t="e">
        <f t="shared" si="13"/>
        <v>#REF!</v>
      </c>
      <c r="M18" s="90" t="e">
        <f t="shared" si="13"/>
        <v>#REF!</v>
      </c>
      <c r="N18" s="90" t="e">
        <f t="shared" si="13"/>
        <v>#REF!</v>
      </c>
      <c r="O18" s="90" t="e">
        <f t="shared" si="13"/>
        <v>#REF!</v>
      </c>
      <c r="P18" s="91" t="e">
        <f t="shared" si="13"/>
        <v>#REF!</v>
      </c>
      <c r="Q18" s="92">
        <f t="shared" si="13"/>
        <v>0</v>
      </c>
      <c r="R18" s="89">
        <f t="shared" si="13"/>
        <v>67562.267736000009</v>
      </c>
      <c r="S18" s="90">
        <f t="shared" si="13"/>
        <v>68939.746996000002</v>
      </c>
      <c r="T18" s="90">
        <f t="shared" si="13"/>
        <v>92117.602414000008</v>
      </c>
      <c r="U18" s="90">
        <f t="shared" si="13"/>
        <v>97480.998613000018</v>
      </c>
      <c r="V18" s="90">
        <f t="shared" si="13"/>
        <v>102364.99834400001</v>
      </c>
      <c r="W18" s="90">
        <f t="shared" si="13"/>
        <v>68014.843217000001</v>
      </c>
      <c r="X18" s="90">
        <f t="shared" si="13"/>
        <v>56529.524920000003</v>
      </c>
      <c r="Y18" s="90">
        <f t="shared" si="13"/>
        <v>154027.86817200002</v>
      </c>
      <c r="Z18" s="90">
        <f t="shared" si="13"/>
        <v>156829.896725</v>
      </c>
      <c r="AA18" s="90">
        <f t="shared" si="13"/>
        <v>116407.59874599999</v>
      </c>
      <c r="AB18" s="90">
        <f>SUM(AB19:AB28)</f>
        <v>129658.99635786243</v>
      </c>
      <c r="AC18" s="90">
        <f t="shared" si="13"/>
        <v>249420.84304525866</v>
      </c>
      <c r="AD18" s="91">
        <f>SUM(AD19:AD28)</f>
        <v>1359355.1852861212</v>
      </c>
      <c r="AE18" s="92">
        <f t="shared" si="13"/>
        <v>0</v>
      </c>
      <c r="AF18" s="89" t="e">
        <f t="shared" si="13"/>
        <v>#REF!</v>
      </c>
      <c r="AG18" s="90" t="e">
        <f t="shared" si="13"/>
        <v>#REF!</v>
      </c>
      <c r="AH18" s="90" t="e">
        <f t="shared" si="13"/>
        <v>#REF!</v>
      </c>
      <c r="AI18" s="90" t="e">
        <f t="shared" si="13"/>
        <v>#REF!</v>
      </c>
      <c r="AJ18" s="90" t="e">
        <f t="shared" si="13"/>
        <v>#REF!</v>
      </c>
      <c r="AK18" s="90" t="e">
        <f t="shared" si="13"/>
        <v>#REF!</v>
      </c>
      <c r="AL18" s="90" t="e">
        <f t="shared" si="13"/>
        <v>#REF!</v>
      </c>
      <c r="AM18" s="90" t="e">
        <f t="shared" si="13"/>
        <v>#REF!</v>
      </c>
      <c r="AN18" s="90" t="e">
        <f t="shared" si="13"/>
        <v>#REF!</v>
      </c>
      <c r="AO18" s="90" t="e">
        <f t="shared" si="13"/>
        <v>#REF!</v>
      </c>
      <c r="AP18" s="90" t="e">
        <f t="shared" si="13"/>
        <v>#REF!</v>
      </c>
      <c r="AQ18" s="90" t="e">
        <f t="shared" si="13"/>
        <v>#REF!</v>
      </c>
      <c r="AR18" s="91" t="e">
        <f>SUM(AR19:AR28)</f>
        <v>#REF!</v>
      </c>
      <c r="AT18" s="89" t="e">
        <f t="shared" si="2"/>
        <v>#REF!</v>
      </c>
      <c r="AU18" s="90">
        <f t="shared" si="3"/>
        <v>1359355.1852861212</v>
      </c>
      <c r="AV18" s="91" t="e">
        <f t="shared" si="4"/>
        <v>#REF!</v>
      </c>
      <c r="AX18" s="89" t="e">
        <f t="shared" si="5"/>
        <v>#REF!</v>
      </c>
      <c r="AY18" s="44" t="str">
        <f t="shared" si="6"/>
        <v/>
      </c>
      <c r="AZ18" s="90" t="e">
        <f t="shared" si="7"/>
        <v>#REF!</v>
      </c>
      <c r="BA18" s="45" t="str">
        <f t="shared" ref="BA18:BA22" si="14">IFERROR(AZ18/AU18,"")</f>
        <v/>
      </c>
      <c r="BC18" s="46" t="str">
        <f>IFERROR(AT18/AT$18,"")</f>
        <v/>
      </c>
      <c r="BD18" s="44">
        <f t="shared" ref="BC18:BE28" si="15">IFERROR(AU18/AU$18,"")</f>
        <v>1</v>
      </c>
      <c r="BE18" s="45" t="str">
        <f t="shared" si="15"/>
        <v/>
      </c>
      <c r="BG18" s="174"/>
    </row>
    <row r="19" spans="2:61" ht="19" customHeight="1" outlineLevel="1" x14ac:dyDescent="0.25">
      <c r="B19" s="181" t="s">
        <v>4504</v>
      </c>
      <c r="C19" s="95" t="str">
        <f t="shared" ref="C19:C28" si="16">C30</f>
        <v>rPET</v>
      </c>
      <c r="D19" s="96" t="e">
        <f>19396.48348-D26</f>
        <v>#REF!</v>
      </c>
      <c r="E19" s="97" t="e">
        <f>18963.976457-E26</f>
        <v>#REF!</v>
      </c>
      <c r="F19" s="97" t="e">
        <f>53172.37105-F26</f>
        <v>#REF!</v>
      </c>
      <c r="G19" s="97" t="e">
        <f>51252.84836-G26</f>
        <v>#REF!</v>
      </c>
      <c r="H19" s="97" t="e">
        <f>45718.90666-H26</f>
        <v>#REF!</v>
      </c>
      <c r="I19" s="97" t="e">
        <f>44053.037287-I26</f>
        <v>#REF!</v>
      </c>
      <c r="J19" s="97" t="e">
        <f>46420.304964-J26</f>
        <v>#REF!</v>
      </c>
      <c r="K19" s="97" t="e">
        <f>71532.069455-K26</f>
        <v>#REF!</v>
      </c>
      <c r="L19" s="97" t="e">
        <f>50880.777704-L26</f>
        <v>#REF!</v>
      </c>
      <c r="M19" s="97" t="e">
        <f>72547.856348-M26</f>
        <v>#REF!</v>
      </c>
      <c r="N19" s="97" t="e">
        <f>55659.174905-N26</f>
        <v>#REF!</v>
      </c>
      <c r="O19" s="97" t="e">
        <f>91608.39445-O26</f>
        <v>#REF!</v>
      </c>
      <c r="P19" s="98" t="e">
        <f t="shared" ref="P19:P26" si="17">SUM(D19:O19)</f>
        <v>#REF!</v>
      </c>
      <c r="Q19" s="99"/>
      <c r="R19" s="96">
        <v>56566.322290000011</v>
      </c>
      <c r="S19" s="96">
        <v>59696.551526000003</v>
      </c>
      <c r="T19" s="96">
        <v>80807.499936000022</v>
      </c>
      <c r="U19" s="96">
        <v>82629.114614000006</v>
      </c>
      <c r="V19" s="96">
        <v>88373.996396000017</v>
      </c>
      <c r="W19" s="96">
        <v>49159.510072999998</v>
      </c>
      <c r="X19" s="96">
        <v>45482.548844000004</v>
      </c>
      <c r="Y19" s="96">
        <v>134002.48945699999</v>
      </c>
      <c r="Z19" s="96">
        <v>129683.455091</v>
      </c>
      <c r="AA19" s="96">
        <v>94810.294574</v>
      </c>
      <c r="AB19" s="97">
        <v>114153.00894099999</v>
      </c>
      <c r="AC19" s="97">
        <v>215813.18479999999</v>
      </c>
      <c r="AD19" s="98">
        <f>SUM(R19:AC19)</f>
        <v>1151177.9765420002</v>
      </c>
      <c r="AE19" s="99"/>
      <c r="AF19" s="96">
        <f>SUMIFS('KH 2026'!AU:AU,'KH 2026'!$K:$K,'4.DOANH THU'!$C19)/10^6</f>
        <v>112067.2245778568</v>
      </c>
      <c r="AG19" s="97">
        <f>SUMIFS('KH 2026'!AV:AV,'KH 2026'!$K:$K,'4.DOANH THU'!$C19)/10^6</f>
        <v>109088.86005933344</v>
      </c>
      <c r="AH19" s="97">
        <f>SUMIFS('KH 2026'!AW:AW,'KH 2026'!$K:$K,'4.DOANH THU'!$C19)/10^6</f>
        <v>115750.31214976058</v>
      </c>
      <c r="AI19" s="97">
        <f>SUMIFS('KH 2026'!AX:AX,'KH 2026'!$K:$K,'4.DOANH THU'!$C19)/10^6</f>
        <v>112741.81728100179</v>
      </c>
      <c r="AJ19" s="97">
        <f>SUMIFS('KH 2026'!AY:AY,'KH 2026'!$K:$K,'4.DOANH THU'!$C19)/10^6</f>
        <v>120771.28476260373</v>
      </c>
      <c r="AK19" s="97">
        <f>SUMIFS('KH 2026'!AZ:AZ,'KH 2026'!$K:$K,'4.DOANH THU'!$C19)/10^6</f>
        <v>115158.11493757696</v>
      </c>
      <c r="AL19" s="97">
        <f>SUMIFS('KH 2026'!BA:BA,'KH 2026'!$K:$K,'4.DOANH THU'!$C19)/10^6</f>
        <v>120001.73789221453</v>
      </c>
      <c r="AM19" s="97">
        <f>SUMIFS('KH 2026'!BB:BB,'KH 2026'!$K:$K,'4.DOANH THU'!$C19)/10^6</f>
        <v>115666.60746286582</v>
      </c>
      <c r="AN19" s="97">
        <f>SUMIFS('KH 2026'!BC:BC,'KH 2026'!$K:$K,'4.DOANH THU'!$C19)/10^6</f>
        <v>115941.47592747044</v>
      </c>
      <c r="AO19" s="97">
        <f>SUMIFS('KH 2026'!BD:BD,'KH 2026'!$K:$K,'4.DOANH THU'!$C19)/10^6</f>
        <v>112161.28006881817</v>
      </c>
      <c r="AP19" s="97">
        <f>SUMIFS('KH 2026'!BE:BE,'KH 2026'!$K:$K,'4.DOANH THU'!$C19)/10^6</f>
        <v>120283.48560494813</v>
      </c>
      <c r="AQ19" s="97">
        <f>SUMIFS('KH 2026'!BF:BF,'KH 2026'!$K:$K,'4.DOANH THU'!$C19)/10^6</f>
        <v>116438.3084527593</v>
      </c>
      <c r="AR19" s="98">
        <f t="shared" ref="AR19:AR23" si="18">SUM(AF19:AQ19)</f>
        <v>1386070.5091772098</v>
      </c>
      <c r="AT19" s="96" t="e">
        <f t="shared" si="2"/>
        <v>#REF!</v>
      </c>
      <c r="AU19" s="97">
        <f t="shared" si="3"/>
        <v>1151177.9765420002</v>
      </c>
      <c r="AV19" s="98">
        <f t="shared" si="4"/>
        <v>1386070.5091772098</v>
      </c>
      <c r="AX19" s="96" t="e">
        <f t="shared" si="5"/>
        <v>#REF!</v>
      </c>
      <c r="AY19" s="47" t="str">
        <f t="shared" si="6"/>
        <v/>
      </c>
      <c r="AZ19" s="97">
        <f t="shared" si="7"/>
        <v>234892.53263520962</v>
      </c>
      <c r="BA19" s="48">
        <f t="shared" si="14"/>
        <v>0.20404536693865397</v>
      </c>
      <c r="BC19" s="49" t="str">
        <f>IFERROR(AT19/AT$18,"")</f>
        <v/>
      </c>
      <c r="BD19" s="47">
        <f t="shared" si="15"/>
        <v>0.84685591301120966</v>
      </c>
      <c r="BE19" s="48" t="str">
        <f t="shared" si="15"/>
        <v/>
      </c>
      <c r="BG19" s="134"/>
    </row>
    <row r="20" spans="2:61" ht="18.649999999999999" customHeight="1" outlineLevel="1" x14ac:dyDescent="0.25">
      <c r="B20" s="94" t="s">
        <v>4505</v>
      </c>
      <c r="C20" s="95" t="str">
        <f t="shared" si="16"/>
        <v>rHDPE</v>
      </c>
      <c r="D20" s="96">
        <v>2257.5659999999998</v>
      </c>
      <c r="E20" s="97">
        <v>4028.86</v>
      </c>
      <c r="F20" s="97">
        <v>4803.9790000000003</v>
      </c>
      <c r="G20" s="97">
        <v>2931.0627500000001</v>
      </c>
      <c r="H20" s="97">
        <v>5846.4744300000002</v>
      </c>
      <c r="I20" s="97">
        <v>5804.2415149999997</v>
      </c>
      <c r="J20" s="97">
        <v>4174.3171249999996</v>
      </c>
      <c r="K20" s="97">
        <v>4419.8895400000001</v>
      </c>
      <c r="L20" s="97">
        <v>3133.9968749999998</v>
      </c>
      <c r="M20" s="97">
        <v>5728.2765449999997</v>
      </c>
      <c r="N20" s="97">
        <v>6625.3223749999997</v>
      </c>
      <c r="O20" s="97">
        <v>3773.6758</v>
      </c>
      <c r="P20" s="98">
        <f t="shared" si="17"/>
        <v>53527.661955000003</v>
      </c>
      <c r="Q20" s="99"/>
      <c r="R20" s="96">
        <v>7433.9117880000003</v>
      </c>
      <c r="S20" s="97">
        <v>4453.7879000000003</v>
      </c>
      <c r="T20" s="97">
        <v>6059.9370849999996</v>
      </c>
      <c r="U20" s="97">
        <v>7065.9947259999999</v>
      </c>
      <c r="V20" s="97">
        <v>6289.2350500000002</v>
      </c>
      <c r="W20" s="97">
        <v>4270.7939999999999</v>
      </c>
      <c r="X20" s="97">
        <v>3836.6408999999999</v>
      </c>
      <c r="Y20" s="97">
        <v>4644.4583849999999</v>
      </c>
      <c r="Z20" s="97">
        <v>4834.7956750000003</v>
      </c>
      <c r="AA20" s="97">
        <v>7221.6201359999995</v>
      </c>
      <c r="AB20" s="97">
        <v>4673.938776</v>
      </c>
      <c r="AC20" s="97">
        <v>10248.05024</v>
      </c>
      <c r="AD20" s="98">
        <f t="shared" ref="AD20:AD27" si="19">SUM(R20:AC20)</f>
        <v>71033.164661000003</v>
      </c>
      <c r="AE20" s="99"/>
      <c r="AF20" s="96">
        <f>SUMIFS('KH 2026'!AU:AU,'KH 2026'!$K:$K,'4.DOANH THU'!$C20)/10^6</f>
        <v>0</v>
      </c>
      <c r="AG20" s="97">
        <f>SUMIFS('KH 2026'!AV:AV,'KH 2026'!$K:$K,'4.DOANH THU'!$C20)/10^6</f>
        <v>0</v>
      </c>
      <c r="AH20" s="97">
        <f>SUMIFS('KH 2026'!AW:AW,'KH 2026'!$K:$K,'4.DOANH THU'!$C20)/10^6</f>
        <v>0</v>
      </c>
      <c r="AI20" s="97">
        <f>SUMIFS('KH 2026'!AX:AX,'KH 2026'!$K:$K,'4.DOANH THU'!$C20)/10^6</f>
        <v>0</v>
      </c>
      <c r="AJ20" s="97">
        <f>SUMIFS('KH 2026'!AY:AY,'KH 2026'!$K:$K,'4.DOANH THU'!$C20)/10^6</f>
        <v>0</v>
      </c>
      <c r="AK20" s="97">
        <f>SUMIFS('KH 2026'!AZ:AZ,'KH 2026'!$K:$K,'4.DOANH THU'!$C20)/10^6</f>
        <v>0</v>
      </c>
      <c r="AL20" s="97">
        <f>SUMIFS('KH 2026'!BA:BA,'KH 2026'!$K:$K,'4.DOANH THU'!$C20)/10^6</f>
        <v>0</v>
      </c>
      <c r="AM20" s="97">
        <f>SUMIFS('KH 2026'!BB:BB,'KH 2026'!$K:$K,'4.DOANH THU'!$C20)/10^6</f>
        <v>0</v>
      </c>
      <c r="AN20" s="97">
        <f>SUMIFS('KH 2026'!BC:BC,'KH 2026'!$K:$K,'4.DOANH THU'!$C20)/10^6</f>
        <v>0</v>
      </c>
      <c r="AO20" s="97">
        <f>SUMIFS('KH 2026'!BD:BD,'KH 2026'!$K:$K,'4.DOANH THU'!$C20)/10^6</f>
        <v>0</v>
      </c>
      <c r="AP20" s="97">
        <f>SUMIFS('KH 2026'!BE:BE,'KH 2026'!$K:$K,'4.DOANH THU'!$C20)/10^6</f>
        <v>0</v>
      </c>
      <c r="AQ20" s="97">
        <f>SUMIFS('KH 2026'!BF:BF,'KH 2026'!$K:$K,'4.DOANH THU'!$C20)/10^6</f>
        <v>0</v>
      </c>
      <c r="AR20" s="98">
        <f t="shared" si="18"/>
        <v>0</v>
      </c>
      <c r="AT20" s="96">
        <f t="shared" si="2"/>
        <v>53527.661955000003</v>
      </c>
      <c r="AU20" s="97">
        <f t="shared" si="3"/>
        <v>71033.164661000003</v>
      </c>
      <c r="AV20" s="98">
        <f t="shared" si="4"/>
        <v>0</v>
      </c>
      <c r="AX20" s="96">
        <f t="shared" si="5"/>
        <v>17505.502705999999</v>
      </c>
      <c r="AY20" s="47">
        <f t="shared" si="6"/>
        <v>0.32703656514488982</v>
      </c>
      <c r="AZ20" s="97">
        <f t="shared" si="7"/>
        <v>-71033.164661000003</v>
      </c>
      <c r="BA20" s="48">
        <f t="shared" si="14"/>
        <v>-1</v>
      </c>
      <c r="BC20" s="49" t="str">
        <f t="shared" si="15"/>
        <v/>
      </c>
      <c r="BD20" s="47">
        <f t="shared" si="15"/>
        <v>5.2255043736820501E-2</v>
      </c>
      <c r="BE20" s="48" t="str">
        <f t="shared" si="15"/>
        <v/>
      </c>
      <c r="BG20" s="134"/>
    </row>
    <row r="21" spans="2:61" ht="19" customHeight="1" outlineLevel="1" x14ac:dyDescent="0.25">
      <c r="B21" s="94" t="s">
        <v>4506</v>
      </c>
      <c r="C21" s="95" t="str">
        <f t="shared" si="16"/>
        <v>rPP</v>
      </c>
      <c r="D21" s="96"/>
      <c r="E21" s="97"/>
      <c r="F21" s="97"/>
      <c r="G21" s="97"/>
      <c r="H21" s="97">
        <v>3.7808000000000002</v>
      </c>
      <c r="I21" s="97"/>
      <c r="J21" s="97"/>
      <c r="K21" s="97">
        <v>1.9008449999999999</v>
      </c>
      <c r="L21" s="97"/>
      <c r="M21" s="97"/>
      <c r="N21" s="97"/>
      <c r="O21" s="97"/>
      <c r="P21" s="98">
        <f>SUM(D21:O21)</f>
        <v>5.6816449999999996</v>
      </c>
      <c r="Q21" s="99"/>
      <c r="R21" s="96">
        <f>-SUMIFS('511'!$J:$J,'511'!$R:$R,'4.DOANH THU'!$C21,'511'!$A:$A,'4.DOANH THU'!R$6)/10^6</f>
        <v>298.60500000000002</v>
      </c>
      <c r="S21" s="97">
        <f>-SUMIFS('511'!$J:$J,'511'!$R:$R,'4.DOANH THU'!$C21,'511'!$A:$A,'4.DOANH THU'!S$6)/10^6</f>
        <v>298.60500000000002</v>
      </c>
      <c r="T21" s="97">
        <f>-SUMIFS('511'!$J:$J,'511'!$R:$R,'4.DOANH THU'!$C21,'511'!$A:$A,'4.DOANH THU'!T$6)/10^6</f>
        <v>1256.870001</v>
      </c>
      <c r="U21" s="97">
        <f>-SUMIFS('511'!$J:$J,'511'!$R:$R,'4.DOANH THU'!$C21,'511'!$A:$A,'4.DOANH THU'!U$6)/10^6</f>
        <v>674.38549999999998</v>
      </c>
      <c r="V21" s="97">
        <f>-SUMIFS('511'!$J:$J,'511'!$R:$R,'4.DOANH THU'!$C21,'511'!$A:$A,'4.DOANH THU'!V$6)/10^6</f>
        <v>779.41274999999996</v>
      </c>
      <c r="W21" s="97">
        <f>-SUMIFS('511'!$J:$J,'511'!$R:$R,'4.DOANH THU'!$C21,'511'!$A:$A,'4.DOANH THU'!W$6)/10^6</f>
        <v>116.08275</v>
      </c>
      <c r="X21" s="97">
        <f>-SUMIFS('511'!$J:$J,'511'!$R:$R,'4.DOANH THU'!$C21,'511'!$A:$A,'4.DOANH THU'!X$6)/10^6</f>
        <v>7.31759</v>
      </c>
      <c r="Y21" s="97">
        <f>-SUMIFS('511'!$J:$J,'511'!$R:$R,'4.DOANH THU'!$C21,'511'!$A:$A,'4.DOANH THU'!Y$6)/10^6</f>
        <v>1081.5932499999999</v>
      </c>
      <c r="Z21" s="97">
        <f>-SUMIFS('511'!$J:$J,'511'!$R:$R,'4.DOANH THU'!$C21,'511'!$A:$A,'4.DOANH THU'!Z$6)/10^6</f>
        <v>0.61824999999999997</v>
      </c>
      <c r="AA21" s="97">
        <f>-SUMIFS('511'!$J:$J,'511'!$R:$R,'4.DOANH THU'!$C21,'511'!$A:$A,'4.DOANH THU'!AA$6)/10^6</f>
        <v>402.43133599999999</v>
      </c>
      <c r="AB21" s="97">
        <v>446.93567999999999</v>
      </c>
      <c r="AC21" s="97">
        <v>500</v>
      </c>
      <c r="AD21" s="98">
        <f t="shared" si="19"/>
        <v>5862.8571069999998</v>
      </c>
      <c r="AE21" s="99"/>
      <c r="AF21" s="96">
        <f>SUMIFS('KH 2026'!AU:AU,'KH 2026'!$K:$K,'4.DOANH THU'!$C21)/10^6</f>
        <v>1319.7</v>
      </c>
      <c r="AG21" s="97">
        <f>SUMIFS('KH 2026'!AV:AV,'KH 2026'!$K:$K,'4.DOANH THU'!$C21)/10^6</f>
        <v>1168.6500000000001</v>
      </c>
      <c r="AH21" s="97">
        <f>SUMIFS('KH 2026'!AW:AW,'KH 2026'!$K:$K,'4.DOANH THU'!$C21)/10^6</f>
        <v>1319.7</v>
      </c>
      <c r="AI21" s="97">
        <f>SUMIFS('KH 2026'!AX:AX,'KH 2026'!$K:$K,'4.DOANH THU'!$C21)/10^6</f>
        <v>1168.6500000000001</v>
      </c>
      <c r="AJ21" s="97">
        <f>SUMIFS('KH 2026'!AY:AY,'KH 2026'!$K:$K,'4.DOANH THU'!$C21)/10^6</f>
        <v>1319.7</v>
      </c>
      <c r="AK21" s="97">
        <f>SUMIFS('KH 2026'!AZ:AZ,'KH 2026'!$K:$K,'4.DOANH THU'!$C21)/10^6</f>
        <v>1613.85</v>
      </c>
      <c r="AL21" s="97">
        <f>SUMIFS('KH 2026'!BA:BA,'KH 2026'!$K:$K,'4.DOANH THU'!$C21)/10^6</f>
        <v>1319.7</v>
      </c>
      <c r="AM21" s="97">
        <f>SUMIFS('KH 2026'!BB:BB,'KH 2026'!$K:$K,'4.DOANH THU'!$C21)/10^6</f>
        <v>1168.6500000000001</v>
      </c>
      <c r="AN21" s="97">
        <f>SUMIFS('KH 2026'!BC:BC,'KH 2026'!$K:$K,'4.DOANH THU'!$C21)/10^6</f>
        <v>1319.7</v>
      </c>
      <c r="AO21" s="97">
        <f>SUMIFS('KH 2026'!BD:BD,'KH 2026'!$K:$K,'4.DOANH THU'!$C21)/10^6</f>
        <v>1613.85</v>
      </c>
      <c r="AP21" s="97">
        <f>SUMIFS('KH 2026'!BE:BE,'KH 2026'!$K:$K,'4.DOANH THU'!$C21)/10^6</f>
        <v>1319.7</v>
      </c>
      <c r="AQ21" s="97">
        <f>SUMIFS('KH 2026'!BF:BF,'KH 2026'!$K:$K,'4.DOANH THU'!$C21)/10^6</f>
        <v>1168.6500000000001</v>
      </c>
      <c r="AR21" s="98">
        <f t="shared" si="18"/>
        <v>15820.500000000002</v>
      </c>
      <c r="AT21" s="96">
        <f t="shared" si="2"/>
        <v>5.6816449999999996</v>
      </c>
      <c r="AU21" s="97">
        <f t="shared" si="3"/>
        <v>5862.8571069999998</v>
      </c>
      <c r="AV21" s="98">
        <f t="shared" si="4"/>
        <v>15820.500000000002</v>
      </c>
      <c r="AX21" s="96">
        <f t="shared" si="5"/>
        <v>5857.1754620000002</v>
      </c>
      <c r="AY21" s="47">
        <f t="shared" si="6"/>
        <v>1030.8943029703546</v>
      </c>
      <c r="AZ21" s="97">
        <f t="shared" si="7"/>
        <v>9957.642893000002</v>
      </c>
      <c r="BA21" s="48">
        <f t="shared" si="14"/>
        <v>1.6984283790766457</v>
      </c>
      <c r="BC21" s="49" t="str">
        <f t="shared" si="15"/>
        <v/>
      </c>
      <c r="BD21" s="47">
        <f t="shared" si="15"/>
        <v>4.3129692448747071E-3</v>
      </c>
      <c r="BE21" s="48" t="str">
        <f t="shared" si="15"/>
        <v/>
      </c>
      <c r="BG21" s="134"/>
    </row>
    <row r="22" spans="2:61" ht="19" customHeight="1" outlineLevel="1" x14ac:dyDescent="0.25">
      <c r="B22" s="94" t="s">
        <v>4507</v>
      </c>
      <c r="C22" s="95" t="str">
        <f t="shared" si="16"/>
        <v>Xơ sợi</v>
      </c>
      <c r="D22" s="96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8">
        <f t="shared" si="17"/>
        <v>0</v>
      </c>
      <c r="Q22" s="99"/>
      <c r="R22" s="96">
        <v>503.20754199999999</v>
      </c>
      <c r="S22" s="97">
        <v>-1165.4440999999999</v>
      </c>
      <c r="T22" s="97">
        <v>2.18207</v>
      </c>
      <c r="U22" s="97">
        <v>3832.5868500000001</v>
      </c>
      <c r="V22" s="97">
        <v>1635.16535</v>
      </c>
      <c r="W22" s="97">
        <v>3122.5765999999999</v>
      </c>
      <c r="X22" s="97">
        <v>2722.5</v>
      </c>
      <c r="Y22" s="97">
        <v>0</v>
      </c>
      <c r="Z22" s="97">
        <v>3892.2520119999999</v>
      </c>
      <c r="AA22" s="97">
        <v>4251.2669100000003</v>
      </c>
      <c r="AB22" s="97">
        <v>660</v>
      </c>
      <c r="AC22" s="97">
        <v>3861</v>
      </c>
      <c r="AD22" s="98">
        <f t="shared" si="19"/>
        <v>23317.293233999997</v>
      </c>
      <c r="AE22" s="99"/>
      <c r="AF22" s="96">
        <f>SUMIFS('KH 2026'!AU:AU,'KH 2026'!$K:$K,'4.DOANH THU'!$C22)/10^6</f>
        <v>1468.5152373333331</v>
      </c>
      <c r="AG22" s="97">
        <f>SUMIFS('KH 2026'!AV:AV,'KH 2026'!$K:$K,'4.DOANH THU'!$C22)/10^6</f>
        <v>1450.1587968666665</v>
      </c>
      <c r="AH22" s="97">
        <f>SUMIFS('KH 2026'!AW:AW,'KH 2026'!$K:$K,'4.DOANH THU'!$C22)/10^6</f>
        <v>1431.8023563999998</v>
      </c>
      <c r="AI22" s="97">
        <f>SUMIFS('KH 2026'!AX:AX,'KH 2026'!$K:$K,'4.DOANH THU'!$C22)/10^6</f>
        <v>1413.4459159333333</v>
      </c>
      <c r="AJ22" s="97">
        <f>SUMIFS('KH 2026'!AY:AY,'KH 2026'!$K:$K,'4.DOANH THU'!$C22)/10^6</f>
        <v>1395.0894754666665</v>
      </c>
      <c r="AK22" s="97">
        <f>SUMIFS('KH 2026'!AZ:AZ,'KH 2026'!$K:$K,'4.DOANH THU'!$C22)/10^6</f>
        <v>1376.7330349999997</v>
      </c>
      <c r="AL22" s="97">
        <f>SUMIFS('KH 2026'!BA:BA,'KH 2026'!$K:$K,'4.DOANH THU'!$C22)/10^6</f>
        <v>1358.376594533333</v>
      </c>
      <c r="AM22" s="97">
        <f>SUMIFS('KH 2026'!BB:BB,'KH 2026'!$K:$K,'4.DOANH THU'!$C22)/10^6</f>
        <v>1340.0201540666665</v>
      </c>
      <c r="AN22" s="97">
        <f>SUMIFS('KH 2026'!BC:BC,'KH 2026'!$K:$K,'4.DOANH THU'!$C22)/10^6</f>
        <v>1321.6637135999999</v>
      </c>
      <c r="AO22" s="97">
        <f>SUMIFS('KH 2026'!BD:BD,'KH 2026'!$K:$K,'4.DOANH THU'!$C22)/10^6</f>
        <v>1303.3072731333332</v>
      </c>
      <c r="AP22" s="97">
        <f>SUMIFS('KH 2026'!BE:BE,'KH 2026'!$K:$K,'4.DOANH THU'!$C22)/10^6</f>
        <v>1284.9508326666664</v>
      </c>
      <c r="AQ22" s="97">
        <f>SUMIFS('KH 2026'!BF:BF,'KH 2026'!$K:$K,'4.DOANH THU'!$C22)/10^6</f>
        <v>1266.5943921999999</v>
      </c>
      <c r="AR22" s="98">
        <f t="shared" si="18"/>
        <v>16410.657777199995</v>
      </c>
      <c r="AT22" s="96">
        <f t="shared" si="2"/>
        <v>0</v>
      </c>
      <c r="AU22" s="97">
        <f t="shared" si="3"/>
        <v>23317.293233999997</v>
      </c>
      <c r="AV22" s="98">
        <f t="shared" si="4"/>
        <v>16410.657777199995</v>
      </c>
      <c r="AX22" s="96">
        <f t="shared" si="5"/>
        <v>23317.293233999997</v>
      </c>
      <c r="AY22" s="47" t="str">
        <f t="shared" si="6"/>
        <v/>
      </c>
      <c r="AZ22" s="97">
        <f t="shared" si="7"/>
        <v>-6906.6354568000024</v>
      </c>
      <c r="BA22" s="48">
        <f t="shared" si="14"/>
        <v>-0.29620228160655998</v>
      </c>
      <c r="BC22" s="49" t="str">
        <f t="shared" si="15"/>
        <v/>
      </c>
      <c r="BD22" s="47">
        <f t="shared" si="15"/>
        <v>1.7153201375468399E-2</v>
      </c>
      <c r="BE22" s="48" t="str">
        <f t="shared" si="15"/>
        <v/>
      </c>
      <c r="BG22" s="134"/>
    </row>
    <row r="23" spans="2:61" ht="19" customHeight="1" outlineLevel="1" x14ac:dyDescent="0.25">
      <c r="B23" s="94" t="s">
        <v>4508</v>
      </c>
      <c r="C23" s="95" t="str">
        <f t="shared" si="16"/>
        <v>Khác (phó sản, phế liệu)</v>
      </c>
      <c r="D23" s="96">
        <v>87.445682999999917</v>
      </c>
      <c r="E23" s="97">
        <v>49.482551999999998</v>
      </c>
      <c r="F23" s="97">
        <v>1236.18343</v>
      </c>
      <c r="G23" s="97">
        <v>103.13108800000001</v>
      </c>
      <c r="H23" s="97">
        <v>1680.784431</v>
      </c>
      <c r="I23" s="97">
        <v>1046.419384</v>
      </c>
      <c r="J23" s="97">
        <v>2931.705109</v>
      </c>
      <c r="K23" s="97">
        <v>2328.603811</v>
      </c>
      <c r="L23" s="97">
        <v>9390.6439059999993</v>
      </c>
      <c r="M23" s="97">
        <v>5347.8269259999997</v>
      </c>
      <c r="N23" s="97">
        <v>618.54416400000002</v>
      </c>
      <c r="O23" s="97">
        <v>898.54196899999999</v>
      </c>
      <c r="P23" s="98">
        <f t="shared" si="17"/>
        <v>25719.312453000002</v>
      </c>
      <c r="Q23" s="99"/>
      <c r="R23" s="96">
        <f>-SUMIFS('511'!$J:$J,'511'!$R:$R,'4.DOANH THU'!$C23,'511'!$A:$A,'4.DOANH THU'!R$6)/10^6</f>
        <v>1757.8884230000001</v>
      </c>
      <c r="S23" s="97">
        <f>-SUMIFS('511'!$J:$J,'511'!$R:$R,'4.DOANH THU'!$C23,'511'!$A:$A,'4.DOANH THU'!S$6)/10^6</f>
        <v>1219.8436999999999</v>
      </c>
      <c r="T23" s="97">
        <f>-SUMIFS('511'!$J:$J,'511'!$R:$R,'4.DOANH THU'!$C23,'511'!$A:$A,'4.DOANH THU'!T$6)/10^6</f>
        <v>195.53848300000001</v>
      </c>
      <c r="U23" s="97">
        <f>-SUMIFS('511'!$J:$J,'511'!$R:$R,'4.DOANH THU'!$C23,'511'!$A:$A,'4.DOANH THU'!U$6)/10^6</f>
        <v>140.73871299999999</v>
      </c>
      <c r="V23" s="97">
        <f>-SUMIFS('511'!$J:$J,'511'!$R:$R,'4.DOANH THU'!$C23,'511'!$A:$A,'4.DOANH THU'!V$6)/10^6</f>
        <v>928.72836400000006</v>
      </c>
      <c r="W23" s="97">
        <f>-SUMIFS('511'!$J:$J,'511'!$R:$R,'4.DOANH THU'!$C23,'511'!$A:$A,'4.DOANH THU'!W$6)/10^6</f>
        <v>867.30227600000001</v>
      </c>
      <c r="X23" s="97">
        <f>-SUMIFS('511'!$J:$J,'511'!$R:$R,'4.DOANH THU'!$C23,'511'!$A:$A,'4.DOANH THU'!X$6)/10^6</f>
        <v>473.44707299999999</v>
      </c>
      <c r="Y23" s="97">
        <f>-SUMIFS('511'!$J:$J,'511'!$R:$R,'4.DOANH THU'!$C23,'511'!$A:$A,'4.DOANH THU'!Y$6)/10^6</f>
        <v>1235.3370159999999</v>
      </c>
      <c r="Z23" s="97">
        <f>-SUMIFS('511'!$J:$J,'511'!$R:$R,'4.DOANH THU'!$C23,'511'!$A:$A,'4.DOANH THU'!Z$6)/10^6</f>
        <v>1457.4907089999999</v>
      </c>
      <c r="AA23" s="97">
        <f>-SUMIFS('511'!$J:$J,'511'!$R:$R,'4.DOANH THU'!$C23,'511'!$A:$A,'4.DOANH THU'!AA$6)/10^6</f>
        <v>1886.9294</v>
      </c>
      <c r="AB23" s="97">
        <v>1000</v>
      </c>
      <c r="AC23" s="97">
        <v>1000</v>
      </c>
      <c r="AD23" s="98">
        <f t="shared" si="19"/>
        <v>12163.244157000001</v>
      </c>
      <c r="AE23" s="99"/>
      <c r="AF23" s="96"/>
      <c r="AG23" s="97"/>
      <c r="AH23" s="97"/>
      <c r="AI23" s="97"/>
      <c r="AJ23" s="97"/>
      <c r="AK23" s="97"/>
      <c r="AL23" s="97"/>
      <c r="AM23" s="97"/>
      <c r="AN23" s="97"/>
      <c r="AO23" s="97"/>
      <c r="AP23" s="97"/>
      <c r="AQ23" s="97"/>
      <c r="AR23" s="98">
        <f t="shared" si="18"/>
        <v>0</v>
      </c>
      <c r="AT23" s="96">
        <f t="shared" si="2"/>
        <v>25719.312453000002</v>
      </c>
      <c r="AU23" s="97">
        <f t="shared" si="3"/>
        <v>12163.244157000001</v>
      </c>
      <c r="AV23" s="98">
        <f t="shared" si="4"/>
        <v>0</v>
      </c>
      <c r="AX23" s="96">
        <f t="shared" si="5"/>
        <v>-13556.068296000001</v>
      </c>
      <c r="AY23" s="47">
        <f t="shared" ref="AY23:BA38" si="20">IFERROR(AX23/AT23,"")</f>
        <v>-0.52707739838584866</v>
      </c>
      <c r="AZ23" s="97">
        <f t="shared" si="7"/>
        <v>-12163.244157000001</v>
      </c>
      <c r="BA23" s="48" t="str">
        <f t="shared" si="20"/>
        <v/>
      </c>
      <c r="BC23" s="49" t="str">
        <f t="shared" si="15"/>
        <v/>
      </c>
      <c r="BD23" s="47">
        <f t="shared" si="15"/>
        <v>8.9478042888693904E-3</v>
      </c>
      <c r="BE23" s="48" t="str">
        <f t="shared" si="15"/>
        <v/>
      </c>
      <c r="BG23" s="134"/>
    </row>
    <row r="24" spans="2:61" ht="46.5" outlineLevel="1" x14ac:dyDescent="0.25">
      <c r="B24" s="94" t="s">
        <v>4509</v>
      </c>
      <c r="C24" s="95" t="s">
        <v>240</v>
      </c>
      <c r="D24" s="96">
        <v>3243.9600780000001</v>
      </c>
      <c r="E24" s="97"/>
      <c r="F24" s="97"/>
      <c r="G24" s="97"/>
      <c r="H24" s="97">
        <v>4382.0384999999997</v>
      </c>
      <c r="I24" s="97"/>
      <c r="J24" s="97"/>
      <c r="K24" s="97"/>
      <c r="L24" s="97">
        <v>1510.758145</v>
      </c>
      <c r="M24" s="97">
        <v>1047.5692790000001</v>
      </c>
      <c r="N24" s="97"/>
      <c r="O24" s="97">
        <v>3275.381511</v>
      </c>
      <c r="P24" s="98">
        <f t="shared" si="17"/>
        <v>13459.707512999999</v>
      </c>
      <c r="Q24" s="99"/>
      <c r="R24" s="96">
        <f>-SUMIFS('511'!$J:$J,'511'!$R:$R,'4.DOANH THU'!$C24,'511'!$A:$A,'4.DOANH THU'!R$6)/10^6</f>
        <v>0</v>
      </c>
      <c r="S24" s="97">
        <f>-SUMIFS('511'!$J:$J,'511'!$R:$R,'4.DOANH THU'!$C24,'511'!$A:$A,'4.DOANH THU'!S$6)/10^6</f>
        <v>1016.685281</v>
      </c>
      <c r="T24" s="97">
        <f>-SUMIFS('511'!$J:$J,'511'!$R:$R,'4.DOANH THU'!$C24,'511'!$A:$A,'4.DOANH THU'!T$6)/10^6</f>
        <v>0</v>
      </c>
      <c r="U24" s="97">
        <f>-SUMIFS('511'!$J:$J,'511'!$R:$R,'4.DOANH THU'!$C24,'511'!$A:$A,'4.DOANH THU'!U$6)/10^6</f>
        <v>0</v>
      </c>
      <c r="V24" s="97">
        <f>-SUMIFS('511'!$J:$J,'511'!$R:$R,'4.DOANH THU'!$C24,'511'!$A:$A,'4.DOANH THU'!V$6)/10^6</f>
        <v>0</v>
      </c>
      <c r="W24" s="97">
        <f>-SUMIFS('511'!$J:$J,'511'!$R:$R,'4.DOANH THU'!$C24,'511'!$A:$A,'4.DOANH THU'!W$6)/10^6</f>
        <v>586</v>
      </c>
      <c r="X24" s="97">
        <f>-SUMIFS('511'!$J:$J,'511'!$R:$R,'4.DOANH THU'!$C24,'511'!$A:$A,'4.DOANH THU'!X$6)/10^6</f>
        <v>0</v>
      </c>
      <c r="Y24" s="97">
        <f>-SUMIFS('511'!$J:$J,'511'!$R:$R,'4.DOANH THU'!$C24,'511'!$A:$A,'4.DOANH THU'!Y$6)/10^6</f>
        <v>0</v>
      </c>
      <c r="Z24" s="97">
        <f>-SUMIFS('511'!$J:$J,'511'!$R:$R,'4.DOANH THU'!$C24,'511'!$A:$A,'4.DOANH THU'!Z$6)/10^6</f>
        <v>11462.110685</v>
      </c>
      <c r="AA24" s="97">
        <f>-SUMIFS('511'!$J:$J,'511'!$R:$R,'4.DOANH THU'!$C24,'511'!$A:$A,'4.DOANH THU'!AA$6)/10^6</f>
        <v>0</v>
      </c>
      <c r="AB24" s="97">
        <v>5722.2246189999996</v>
      </c>
      <c r="AC24" s="97">
        <v>12261.9</v>
      </c>
      <c r="AD24" s="98">
        <f t="shared" si="19"/>
        <v>31048.920585</v>
      </c>
      <c r="AE24" s="99"/>
      <c r="AF24" s="96">
        <v>0</v>
      </c>
      <c r="AG24" s="97">
        <v>0</v>
      </c>
      <c r="AH24" s="97">
        <v>0</v>
      </c>
      <c r="AI24" s="97">
        <v>4832.3009999999995</v>
      </c>
      <c r="AJ24" s="97">
        <v>2876.0199999999995</v>
      </c>
      <c r="AK24" s="97">
        <v>3228.2819999999997</v>
      </c>
      <c r="AL24" s="97">
        <v>3459.8059999999996</v>
      </c>
      <c r="AM24" s="97">
        <v>3254.1880000000001</v>
      </c>
      <c r="AN24" s="97">
        <v>3254.1880000000001</v>
      </c>
      <c r="AO24" s="97">
        <v>3487.71</v>
      </c>
      <c r="AP24" s="97">
        <v>3408.5499999999997</v>
      </c>
      <c r="AQ24" s="97">
        <v>3271.9989999999998</v>
      </c>
      <c r="AR24" s="98">
        <f t="shared" ref="AR24:AR26" si="21">SUM(AF24:AQ24)</f>
        <v>31073.044000000002</v>
      </c>
      <c r="AT24" s="96">
        <f t="shared" si="2"/>
        <v>13459.707512999999</v>
      </c>
      <c r="AU24" s="97">
        <f t="shared" si="3"/>
        <v>31048.920585</v>
      </c>
      <c r="AV24" s="98">
        <f t="shared" si="4"/>
        <v>31073.044000000002</v>
      </c>
      <c r="AX24" s="96">
        <f t="shared" si="5"/>
        <v>17589.213071999999</v>
      </c>
      <c r="AY24" s="47">
        <f t="shared" si="20"/>
        <v>1.3068049996637396</v>
      </c>
      <c r="AZ24" s="97">
        <f t="shared" si="7"/>
        <v>24.123415000001842</v>
      </c>
      <c r="BA24" s="48">
        <f t="shared" ref="BA24:BA26" si="22">IFERROR(AZ24/AU24,"")</f>
        <v>7.7694858776044119E-4</v>
      </c>
      <c r="BC24" s="49" t="str">
        <f t="shared" si="15"/>
        <v/>
      </c>
      <c r="BD24" s="47">
        <f t="shared" si="15"/>
        <v>2.2840918194948975E-2</v>
      </c>
      <c r="BE24" s="48" t="str">
        <f t="shared" si="15"/>
        <v/>
      </c>
      <c r="BG24" s="180" t="s">
        <v>4492</v>
      </c>
    </row>
    <row r="25" spans="2:61" ht="19" customHeight="1" outlineLevel="1" x14ac:dyDescent="0.25">
      <c r="B25" s="94" t="s">
        <v>4510</v>
      </c>
      <c r="C25" s="95" t="str">
        <f t="shared" si="16"/>
        <v>Dây đai</v>
      </c>
      <c r="D25" s="96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8">
        <f t="shared" si="17"/>
        <v>0</v>
      </c>
      <c r="Q25" s="99"/>
      <c r="R25" s="96">
        <f>-SUMIFS('511'!$J:$J,'511'!$R:$R,'4.DOANH THU'!$C25,'511'!$A:$A,'4.DOANH THU'!R$6)/10^6</f>
        <v>0</v>
      </c>
      <c r="S25" s="97">
        <f>-SUMIFS('511'!$J:$J,'511'!$R:$R,'4.DOANH THU'!$C25,'511'!$A:$A,'4.DOANH THU'!S$6)/10^6</f>
        <v>2881.5</v>
      </c>
      <c r="T25" s="97">
        <f>-SUMIFS('511'!$J:$J,'511'!$R:$R,'4.DOANH THU'!$C25,'511'!$A:$A,'4.DOANH THU'!T$6)/10^6</f>
        <v>1017.5</v>
      </c>
      <c r="U25" s="97">
        <f>-SUMIFS('511'!$J:$J,'511'!$R:$R,'4.DOANH THU'!$C25,'511'!$A:$A,'4.DOANH THU'!U$6)/10^6</f>
        <v>0</v>
      </c>
      <c r="V25" s="97">
        <f>-SUMIFS('511'!$J:$J,'511'!$R:$R,'4.DOANH THU'!$C25,'511'!$A:$A,'4.DOANH THU'!V$6)/10^6</f>
        <v>4012.5</v>
      </c>
      <c r="W25" s="97">
        <f>-SUMIFS('511'!$J:$J,'511'!$R:$R,'4.DOANH THU'!$C25,'511'!$A:$A,'4.DOANH THU'!W$6)/10^6</f>
        <v>9377.9199499999995</v>
      </c>
      <c r="X25" s="97">
        <f>-SUMIFS('511'!$J:$J,'511'!$R:$R,'4.DOANH THU'!$C25,'511'!$A:$A,'4.DOANH THU'!X$6)/10^6</f>
        <v>3288</v>
      </c>
      <c r="Y25" s="97">
        <f>-SUMIFS('511'!$J:$J,'511'!$R:$R,'4.DOANH THU'!$C25,'511'!$A:$A,'4.DOANH THU'!Y$6)/10^6</f>
        <v>7215</v>
      </c>
      <c r="Z25" s="97">
        <f>-SUMIFS('511'!$J:$J,'511'!$R:$R,'4.DOANH THU'!$C25,'511'!$A:$A,'4.DOANH THU'!Z$6)/10^6</f>
        <v>0</v>
      </c>
      <c r="AA25" s="97">
        <f>-SUMIFS('511'!$J:$J,'511'!$R:$R,'4.DOANH THU'!$C25,'511'!$A:$A,'4.DOANH THU'!AA$6)/10^6</f>
        <v>5119.58</v>
      </c>
      <c r="AB25" s="97">
        <v>0</v>
      </c>
      <c r="AC25" s="97">
        <v>0</v>
      </c>
      <c r="AD25" s="98">
        <f t="shared" si="19"/>
        <v>32911.999949999998</v>
      </c>
      <c r="AE25" s="99"/>
      <c r="AF25" s="96" t="e">
        <f>#REF!</f>
        <v>#REF!</v>
      </c>
      <c r="AG25" s="96" t="e">
        <f>#REF!</f>
        <v>#REF!</v>
      </c>
      <c r="AH25" s="96" t="e">
        <f>#REF!</f>
        <v>#REF!</v>
      </c>
      <c r="AI25" s="96" t="e">
        <f>#REF!</f>
        <v>#REF!</v>
      </c>
      <c r="AJ25" s="96" t="e">
        <f>#REF!</f>
        <v>#REF!</v>
      </c>
      <c r="AK25" s="96" t="e">
        <f>#REF!</f>
        <v>#REF!</v>
      </c>
      <c r="AL25" s="96" t="e">
        <f>#REF!</f>
        <v>#REF!</v>
      </c>
      <c r="AM25" s="96" t="e">
        <f>#REF!</f>
        <v>#REF!</v>
      </c>
      <c r="AN25" s="96" t="e">
        <f>#REF!</f>
        <v>#REF!</v>
      </c>
      <c r="AO25" s="96" t="e">
        <f>#REF!</f>
        <v>#REF!</v>
      </c>
      <c r="AP25" s="96" t="e">
        <f>#REF!</f>
        <v>#REF!</v>
      </c>
      <c r="AQ25" s="96" t="e">
        <f>#REF!</f>
        <v>#REF!</v>
      </c>
      <c r="AR25" s="98" t="e">
        <f t="shared" si="21"/>
        <v>#REF!</v>
      </c>
      <c r="AT25" s="96">
        <f t="shared" si="2"/>
        <v>0</v>
      </c>
      <c r="AU25" s="97">
        <f t="shared" si="3"/>
        <v>32911.999949999998</v>
      </c>
      <c r="AV25" s="98" t="e">
        <f t="shared" si="4"/>
        <v>#REF!</v>
      </c>
      <c r="AX25" s="96">
        <f t="shared" si="5"/>
        <v>32911.999949999998</v>
      </c>
      <c r="AY25" s="47" t="str">
        <f t="shared" si="20"/>
        <v/>
      </c>
      <c r="AZ25" s="97" t="e">
        <f t="shared" si="7"/>
        <v>#REF!</v>
      </c>
      <c r="BA25" s="48" t="str">
        <f t="shared" si="22"/>
        <v/>
      </c>
      <c r="BC25" s="49" t="str">
        <f t="shared" si="15"/>
        <v/>
      </c>
      <c r="BD25" s="47">
        <f t="shared" si="15"/>
        <v>2.4211479314784515E-2</v>
      </c>
      <c r="BE25" s="48" t="str">
        <f t="shared" si="15"/>
        <v/>
      </c>
      <c r="BG25" s="134"/>
    </row>
    <row r="26" spans="2:61" ht="62" outlineLevel="1" x14ac:dyDescent="0.25">
      <c r="B26" s="94" t="s">
        <v>4511</v>
      </c>
      <c r="C26" s="95" t="str">
        <f t="shared" si="16"/>
        <v>Chi phí xuất khẩu</v>
      </c>
      <c r="D26" s="96" t="e">
        <f>#REF!</f>
        <v>#REF!</v>
      </c>
      <c r="E26" s="97" t="e">
        <f>#REF!</f>
        <v>#REF!</v>
      </c>
      <c r="F26" s="97" t="e">
        <f>#REF!</f>
        <v>#REF!</v>
      </c>
      <c r="G26" s="97" t="e">
        <f>#REF!</f>
        <v>#REF!</v>
      </c>
      <c r="H26" s="97" t="e">
        <f>#REF!</f>
        <v>#REF!</v>
      </c>
      <c r="I26" s="97" t="e">
        <f>#REF!</f>
        <v>#REF!</v>
      </c>
      <c r="J26" s="97" t="e">
        <f>#REF!</f>
        <v>#REF!</v>
      </c>
      <c r="K26" s="97" t="e">
        <f>#REF!</f>
        <v>#REF!</v>
      </c>
      <c r="L26" s="97" t="e">
        <f>#REF!</f>
        <v>#REF!</v>
      </c>
      <c r="M26" s="97" t="e">
        <f>#REF!</f>
        <v>#REF!</v>
      </c>
      <c r="N26" s="97" t="e">
        <f>#REF!</f>
        <v>#REF!</v>
      </c>
      <c r="O26" s="97" t="e">
        <f>#REF!</f>
        <v>#REF!</v>
      </c>
      <c r="P26" s="98" t="e">
        <f t="shared" si="17"/>
        <v>#REF!</v>
      </c>
      <c r="Q26" s="99"/>
      <c r="R26" s="96">
        <v>1002.3326929999999</v>
      </c>
      <c r="S26" s="97">
        <v>538.21768899999995</v>
      </c>
      <c r="T26" s="97">
        <v>2778.0748389999999</v>
      </c>
      <c r="U26" s="97">
        <v>3138.17821</v>
      </c>
      <c r="V26" s="97">
        <v>345.96043400000002</v>
      </c>
      <c r="W26" s="97">
        <v>514.65756799999997</v>
      </c>
      <c r="X26" s="97">
        <v>719.07051300000001</v>
      </c>
      <c r="Y26" s="97">
        <v>5848.9900639999996</v>
      </c>
      <c r="Z26" s="97">
        <v>5499.1743029999998</v>
      </c>
      <c r="AA26" s="97">
        <v>2715.4763899999998</v>
      </c>
      <c r="AB26" s="97">
        <v>3002.88834186245</v>
      </c>
      <c r="AC26" s="97">
        <v>5736.7080052586698</v>
      </c>
      <c r="AD26" s="98">
        <f t="shared" si="19"/>
        <v>31839.729050121117</v>
      </c>
      <c r="AE26" s="99"/>
      <c r="AF26" s="96" t="e">
        <f>#REF!/10^6</f>
        <v>#REF!</v>
      </c>
      <c r="AG26" s="97" t="e">
        <f>#REF!/10^6</f>
        <v>#REF!</v>
      </c>
      <c r="AH26" s="97" t="e">
        <f>#REF!/10^6</f>
        <v>#REF!</v>
      </c>
      <c r="AI26" s="97" t="e">
        <f>#REF!/10^6</f>
        <v>#REF!</v>
      </c>
      <c r="AJ26" s="97" t="e">
        <f>#REF!/10^6</f>
        <v>#REF!</v>
      </c>
      <c r="AK26" s="97" t="e">
        <f>#REF!/10^6</f>
        <v>#REF!</v>
      </c>
      <c r="AL26" s="97" t="e">
        <f>#REF!/10^6</f>
        <v>#REF!</v>
      </c>
      <c r="AM26" s="97" t="e">
        <f>#REF!/10^6</f>
        <v>#REF!</v>
      </c>
      <c r="AN26" s="97" t="e">
        <f>#REF!/10^6</f>
        <v>#REF!</v>
      </c>
      <c r="AO26" s="97" t="e">
        <f>#REF!/10^6</f>
        <v>#REF!</v>
      </c>
      <c r="AP26" s="97" t="e">
        <f>#REF!/10^6</f>
        <v>#REF!</v>
      </c>
      <c r="AQ26" s="97" t="e">
        <f>#REF!/10^6</f>
        <v>#REF!</v>
      </c>
      <c r="AR26" s="98" t="e">
        <f t="shared" si="21"/>
        <v>#REF!</v>
      </c>
      <c r="AT26" s="96" t="e">
        <f t="shared" si="2"/>
        <v>#REF!</v>
      </c>
      <c r="AU26" s="97">
        <f t="shared" si="3"/>
        <v>31839.729050121117</v>
      </c>
      <c r="AV26" s="98" t="e">
        <f t="shared" si="4"/>
        <v>#REF!</v>
      </c>
      <c r="AX26" s="96" t="e">
        <f t="shared" si="5"/>
        <v>#REF!</v>
      </c>
      <c r="AY26" s="47" t="str">
        <f t="shared" si="20"/>
        <v/>
      </c>
      <c r="AZ26" s="97" t="e">
        <f>AV26-AU26</f>
        <v>#REF!</v>
      </c>
      <c r="BA26" s="48" t="str">
        <f t="shared" si="22"/>
        <v/>
      </c>
      <c r="BC26" s="49" t="str">
        <f t="shared" si="15"/>
        <v/>
      </c>
      <c r="BD26" s="47">
        <f t="shared" si="15"/>
        <v>2.3422670833023965E-2</v>
      </c>
      <c r="BE26" s="48" t="str">
        <f t="shared" si="15"/>
        <v/>
      </c>
      <c r="BG26" s="191" t="s">
        <v>4549</v>
      </c>
    </row>
    <row r="27" spans="2:61" ht="19" customHeight="1" outlineLevel="1" x14ac:dyDescent="0.25">
      <c r="B27" s="94" t="s">
        <v>4512</v>
      </c>
      <c r="C27" s="95" t="str">
        <f t="shared" si="16"/>
        <v>XX</v>
      </c>
      <c r="D27" s="96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8"/>
      <c r="Q27" s="99"/>
      <c r="R27" s="96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8">
        <f t="shared" si="19"/>
        <v>0</v>
      </c>
      <c r="AE27" s="99"/>
      <c r="AF27" s="96"/>
      <c r="AG27" s="97"/>
      <c r="AH27" s="97"/>
      <c r="AI27" s="97"/>
      <c r="AJ27" s="97"/>
      <c r="AK27" s="97"/>
      <c r="AL27" s="97"/>
      <c r="AM27" s="97"/>
      <c r="AN27" s="97"/>
      <c r="AO27" s="97"/>
      <c r="AP27" s="97"/>
      <c r="AQ27" s="97"/>
      <c r="AR27" s="98"/>
      <c r="AT27" s="96">
        <f t="shared" si="2"/>
        <v>0</v>
      </c>
      <c r="AU27" s="97">
        <f t="shared" si="3"/>
        <v>0</v>
      </c>
      <c r="AV27" s="98">
        <f t="shared" si="4"/>
        <v>0</v>
      </c>
      <c r="AX27" s="96">
        <f t="shared" si="5"/>
        <v>0</v>
      </c>
      <c r="AY27" s="47" t="str">
        <f t="shared" si="20"/>
        <v/>
      </c>
      <c r="AZ27" s="97">
        <f t="shared" si="7"/>
        <v>0</v>
      </c>
      <c r="BA27" s="48" t="str">
        <f t="shared" si="20"/>
        <v/>
      </c>
      <c r="BC27" s="49" t="str">
        <f t="shared" si="15"/>
        <v/>
      </c>
      <c r="BD27" s="47">
        <f t="shared" si="15"/>
        <v>0</v>
      </c>
      <c r="BE27" s="48" t="str">
        <f t="shared" si="15"/>
        <v/>
      </c>
      <c r="BG27" s="179"/>
    </row>
    <row r="28" spans="2:61" ht="19" customHeight="1" outlineLevel="1" x14ac:dyDescent="0.25">
      <c r="B28" s="94" t="s">
        <v>232</v>
      </c>
      <c r="C28" s="95" t="str">
        <f t="shared" si="16"/>
        <v>XX</v>
      </c>
      <c r="D28" s="96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8"/>
      <c r="Q28" s="99"/>
      <c r="R28" s="96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8"/>
      <c r="AE28" s="99"/>
      <c r="AF28" s="96"/>
      <c r="AG28" s="97"/>
      <c r="AH28" s="97"/>
      <c r="AI28" s="97"/>
      <c r="AJ28" s="97"/>
      <c r="AK28" s="97"/>
      <c r="AL28" s="97"/>
      <c r="AM28" s="97"/>
      <c r="AN28" s="97"/>
      <c r="AO28" s="97"/>
      <c r="AP28" s="97"/>
      <c r="AQ28" s="97"/>
      <c r="AR28" s="98"/>
      <c r="AT28" s="96">
        <f t="shared" si="2"/>
        <v>0</v>
      </c>
      <c r="AU28" s="97">
        <f t="shared" si="3"/>
        <v>0</v>
      </c>
      <c r="AV28" s="98">
        <f t="shared" si="4"/>
        <v>0</v>
      </c>
      <c r="AX28" s="96">
        <f t="shared" si="5"/>
        <v>0</v>
      </c>
      <c r="AY28" s="47" t="str">
        <f t="shared" si="20"/>
        <v/>
      </c>
      <c r="AZ28" s="97">
        <f t="shared" si="7"/>
        <v>0</v>
      </c>
      <c r="BA28" s="48" t="str">
        <f t="shared" si="20"/>
        <v/>
      </c>
      <c r="BC28" s="49" t="str">
        <f t="shared" si="15"/>
        <v/>
      </c>
      <c r="BD28" s="47">
        <f t="shared" si="15"/>
        <v>0</v>
      </c>
      <c r="BE28" s="48" t="str">
        <f t="shared" si="15"/>
        <v/>
      </c>
      <c r="BG28" s="134"/>
    </row>
    <row r="29" spans="2:61" s="93" customFormat="1" ht="19" customHeight="1" x14ac:dyDescent="0.25">
      <c r="B29" s="88">
        <v>3</v>
      </c>
      <c r="C29" s="88" t="s">
        <v>4545</v>
      </c>
      <c r="D29" s="89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1"/>
      <c r="Q29" s="92">
        <f t="shared" ref="Q29:AE29" si="23">SUM(Q30:Q39)</f>
        <v>0</v>
      </c>
      <c r="R29" s="89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1"/>
      <c r="AE29" s="92">
        <f t="shared" si="23"/>
        <v>0</v>
      </c>
      <c r="AF29" s="89"/>
      <c r="AG29" s="90"/>
      <c r="AH29" s="90"/>
      <c r="AI29" s="90"/>
      <c r="AJ29" s="90"/>
      <c r="AK29" s="90"/>
      <c r="AL29" s="90"/>
      <c r="AM29" s="90"/>
      <c r="AN29" s="90"/>
      <c r="AO29" s="90"/>
      <c r="AP29" s="90"/>
      <c r="AQ29" s="90"/>
      <c r="AR29" s="91"/>
      <c r="AT29" s="89"/>
      <c r="AU29" s="90"/>
      <c r="AV29" s="91"/>
      <c r="AX29" s="89"/>
      <c r="AY29" s="44" t="str">
        <f t="shared" si="20"/>
        <v/>
      </c>
      <c r="AZ29" s="90"/>
      <c r="BA29" s="45" t="str">
        <f t="shared" si="20"/>
        <v/>
      </c>
      <c r="BC29" s="46"/>
      <c r="BD29" s="44"/>
      <c r="BE29" s="45"/>
      <c r="BG29" s="174"/>
    </row>
    <row r="30" spans="2:61" ht="19" customHeight="1" outlineLevel="1" x14ac:dyDescent="0.25">
      <c r="B30" s="181" t="s">
        <v>4513</v>
      </c>
      <c r="C30" s="95" t="str">
        <f t="shared" ref="C30:C37" si="24">C8</f>
        <v>rPET</v>
      </c>
      <c r="D30" s="96">
        <f>IFERROR(D19/D8*1000,0)</f>
        <v>0</v>
      </c>
      <c r="E30" s="97">
        <f t="shared" ref="D30:AG36" si="25">IFERROR(E19/E8*1000,0)</f>
        <v>0</v>
      </c>
      <c r="F30" s="97">
        <f t="shared" si="25"/>
        <v>0</v>
      </c>
      <c r="G30" s="97">
        <f t="shared" si="25"/>
        <v>0</v>
      </c>
      <c r="H30" s="97">
        <f t="shared" si="25"/>
        <v>0</v>
      </c>
      <c r="I30" s="97">
        <f t="shared" si="25"/>
        <v>0</v>
      </c>
      <c r="J30" s="97">
        <f t="shared" si="25"/>
        <v>0</v>
      </c>
      <c r="K30" s="97">
        <f t="shared" si="25"/>
        <v>0</v>
      </c>
      <c r="L30" s="97">
        <f t="shared" si="25"/>
        <v>0</v>
      </c>
      <c r="M30" s="97">
        <f t="shared" si="25"/>
        <v>0</v>
      </c>
      <c r="N30" s="97">
        <f t="shared" si="25"/>
        <v>0</v>
      </c>
      <c r="O30" s="97">
        <f t="shared" si="25"/>
        <v>0</v>
      </c>
      <c r="P30" s="98">
        <f>IFERROR(P19/P8*1000,0)</f>
        <v>0</v>
      </c>
      <c r="Q30" s="99"/>
      <c r="R30" s="96">
        <f t="shared" si="25"/>
        <v>29741.224685191519</v>
      </c>
      <c r="S30" s="97">
        <f t="shared" si="25"/>
        <v>30420.17505401549</v>
      </c>
      <c r="T30" s="97">
        <f t="shared" si="25"/>
        <v>30147.271397632845</v>
      </c>
      <c r="U30" s="97">
        <f t="shared" si="25"/>
        <v>30225.832742503364</v>
      </c>
      <c r="V30" s="97">
        <f t="shared" si="25"/>
        <v>30560.996082269241</v>
      </c>
      <c r="W30" s="97">
        <f t="shared" si="25"/>
        <v>31429.902226839717</v>
      </c>
      <c r="X30" s="97">
        <f t="shared" si="25"/>
        <v>30160.841408488068</v>
      </c>
      <c r="Y30" s="97">
        <f t="shared" si="25"/>
        <v>28195.718470686748</v>
      </c>
      <c r="Z30" s="97">
        <f t="shared" si="25"/>
        <v>28329.391417305633</v>
      </c>
      <c r="AA30" s="97">
        <f t="shared" si="25"/>
        <v>29195.754934409062</v>
      </c>
      <c r="AB30" s="97">
        <f t="shared" si="25"/>
        <v>32478.734725865648</v>
      </c>
      <c r="AC30" s="97">
        <f t="shared" si="25"/>
        <v>32153.335041716324</v>
      </c>
      <c r="AD30" s="98">
        <f t="shared" si="25"/>
        <v>30256.966767471626</v>
      </c>
      <c r="AE30" s="99"/>
      <c r="AF30" s="96">
        <f t="shared" si="25"/>
        <v>29847.693914898082</v>
      </c>
      <c r="AG30" s="97">
        <f t="shared" si="25"/>
        <v>29848.698032177796</v>
      </c>
      <c r="AH30" s="97">
        <f t="shared" ref="AH30:AR30" si="26">IFERROR(AH19/AH8*1000,0)</f>
        <v>29886.701831692411</v>
      </c>
      <c r="AI30" s="97">
        <f t="shared" si="26"/>
        <v>29876.109481186915</v>
      </c>
      <c r="AJ30" s="97">
        <f t="shared" si="26"/>
        <v>29939.462561618842</v>
      </c>
      <c r="AK30" s="97">
        <f t="shared" si="26"/>
        <v>29916.131358660492</v>
      </c>
      <c r="AL30" s="97">
        <f t="shared" si="26"/>
        <v>29941.782013003009</v>
      </c>
      <c r="AM30" s="97">
        <f t="shared" si="26"/>
        <v>29901.436884683702</v>
      </c>
      <c r="AN30" s="97">
        <f t="shared" si="26"/>
        <v>29935.552465415894</v>
      </c>
      <c r="AO30" s="97">
        <f t="shared" si="26"/>
        <v>29909.361122492373</v>
      </c>
      <c r="AP30" s="97">
        <f t="shared" si="26"/>
        <v>29946.174474962456</v>
      </c>
      <c r="AQ30" s="97">
        <f t="shared" si="26"/>
        <v>29917.857124315851</v>
      </c>
      <c r="AR30" s="98">
        <f t="shared" si="26"/>
        <v>29906.397803785287</v>
      </c>
      <c r="AT30" s="96">
        <f t="shared" si="2"/>
        <v>0</v>
      </c>
      <c r="AU30" s="97">
        <f t="shared" si="3"/>
        <v>30256.966767471626</v>
      </c>
      <c r="AV30" s="98">
        <f t="shared" si="4"/>
        <v>29906.397803785287</v>
      </c>
      <c r="AX30" s="96">
        <f t="shared" si="5"/>
        <v>30256.966767471626</v>
      </c>
      <c r="AY30" s="47" t="str">
        <f t="shared" si="20"/>
        <v/>
      </c>
      <c r="AZ30" s="97">
        <f t="shared" si="7"/>
        <v>-350.56896368633898</v>
      </c>
      <c r="BA30" s="48">
        <f t="shared" ref="BA30:BA33" si="27">IFERROR(AZ30/AU30,"")</f>
        <v>-1.1586388231857574E-2</v>
      </c>
      <c r="BC30" s="49"/>
      <c r="BD30" s="47"/>
      <c r="BE30" s="48"/>
      <c r="BG30" s="134"/>
    </row>
    <row r="31" spans="2:61" ht="15.5" outlineLevel="1" x14ac:dyDescent="0.25">
      <c r="B31" s="94" t="s">
        <v>4514</v>
      </c>
      <c r="C31" s="95" t="str">
        <f t="shared" si="24"/>
        <v>rHDPE</v>
      </c>
      <c r="D31" s="97">
        <f t="shared" si="25"/>
        <v>37626.099999999991</v>
      </c>
      <c r="E31" s="97">
        <f t="shared" si="25"/>
        <v>37900.846660395109</v>
      </c>
      <c r="F31" s="97">
        <f t="shared" si="25"/>
        <v>37976.118577075096</v>
      </c>
      <c r="G31" s="97">
        <f t="shared" si="25"/>
        <v>36764.66290373158</v>
      </c>
      <c r="H31" s="97">
        <f t="shared" si="25"/>
        <v>35145.62326420199</v>
      </c>
      <c r="I31" s="97">
        <f t="shared" si="25"/>
        <v>35967.414500387291</v>
      </c>
      <c r="J31" s="97">
        <f t="shared" si="25"/>
        <v>36576.71084337349</v>
      </c>
      <c r="K31" s="97">
        <f t="shared" si="25"/>
        <v>34939.838260869561</v>
      </c>
      <c r="L31" s="97">
        <f t="shared" si="25"/>
        <v>36494.86899563318</v>
      </c>
      <c r="M31" s="97">
        <f t="shared" si="25"/>
        <v>35223.837325134511</v>
      </c>
      <c r="N31" s="97">
        <f t="shared" si="25"/>
        <v>36328.018505825909</v>
      </c>
      <c r="O31" s="97">
        <f>IFERROR(O20/O9*1000,0)</f>
        <v>29620.689167974881</v>
      </c>
      <c r="P31" s="98">
        <f>IFERROR(P20/P9*1000,0)</f>
        <v>35705.340996564722</v>
      </c>
      <c r="Q31" s="99"/>
      <c r="R31" s="96">
        <f t="shared" si="25"/>
        <v>34677.139535860057</v>
      </c>
      <c r="S31" s="97">
        <f t="shared" si="25"/>
        <v>32521.269806498731</v>
      </c>
      <c r="T31" s="97">
        <f t="shared" si="25"/>
        <v>35252.688103548571</v>
      </c>
      <c r="U31" s="97">
        <f t="shared" si="25"/>
        <v>33484.159346049048</v>
      </c>
      <c r="V31" s="97">
        <f t="shared" si="25"/>
        <v>32104.31368044921</v>
      </c>
      <c r="W31" s="97">
        <f t="shared" si="25"/>
        <v>33761.217391304352</v>
      </c>
      <c r="X31" s="97">
        <f t="shared" si="25"/>
        <v>34587.702501690328</v>
      </c>
      <c r="Y31" s="97">
        <f t="shared" si="25"/>
        <v>32910.245420726307</v>
      </c>
      <c r="Z31" s="97">
        <f t="shared" si="25"/>
        <v>33744.865991973478</v>
      </c>
      <c r="AA31" s="97">
        <f t="shared" si="25"/>
        <v>30665.053656050954</v>
      </c>
      <c r="AB31" s="97">
        <f t="shared" si="25"/>
        <v>33385.276971428575</v>
      </c>
      <c r="AC31" s="97">
        <f t="shared" si="25"/>
        <v>34131.724363030815</v>
      </c>
      <c r="AD31" s="98">
        <f t="shared" si="25"/>
        <v>33384.56081542492</v>
      </c>
      <c r="AE31" s="99"/>
      <c r="AF31" s="96">
        <f t="shared" ref="AF31:AR31" si="28">IFERROR(AF20/AF9*1000,0)</f>
        <v>0</v>
      </c>
      <c r="AG31" s="97">
        <f t="shared" si="28"/>
        <v>0</v>
      </c>
      <c r="AH31" s="97">
        <f t="shared" si="28"/>
        <v>0</v>
      </c>
      <c r="AI31" s="97">
        <f t="shared" si="28"/>
        <v>0</v>
      </c>
      <c r="AJ31" s="97">
        <f t="shared" si="28"/>
        <v>0</v>
      </c>
      <c r="AK31" s="97">
        <f t="shared" si="28"/>
        <v>0</v>
      </c>
      <c r="AL31" s="97">
        <f t="shared" si="28"/>
        <v>0</v>
      </c>
      <c r="AM31" s="97">
        <f t="shared" si="28"/>
        <v>0</v>
      </c>
      <c r="AN31" s="97">
        <f t="shared" si="28"/>
        <v>0</v>
      </c>
      <c r="AO31" s="97">
        <f t="shared" si="28"/>
        <v>0</v>
      </c>
      <c r="AP31" s="97">
        <f t="shared" si="28"/>
        <v>0</v>
      </c>
      <c r="AQ31" s="97">
        <f t="shared" si="28"/>
        <v>0</v>
      </c>
      <c r="AR31" s="98">
        <f t="shared" si="28"/>
        <v>0</v>
      </c>
      <c r="AT31" s="96">
        <f t="shared" si="2"/>
        <v>35705.340996564722</v>
      </c>
      <c r="AU31" s="97">
        <f t="shared" si="3"/>
        <v>33384.56081542492</v>
      </c>
      <c r="AV31" s="98">
        <f t="shared" si="4"/>
        <v>0</v>
      </c>
      <c r="AX31" s="96">
        <f t="shared" si="5"/>
        <v>-2320.7801811398022</v>
      </c>
      <c r="AY31" s="47">
        <f t="shared" si="20"/>
        <v>-6.4998123988315601E-2</v>
      </c>
      <c r="AZ31" s="132">
        <f t="shared" si="7"/>
        <v>-33384.56081542492</v>
      </c>
      <c r="BA31" s="133">
        <f t="shared" si="27"/>
        <v>-1</v>
      </c>
      <c r="BC31" s="49"/>
      <c r="BD31" s="47"/>
      <c r="BE31" s="48"/>
      <c r="BG31" s="180"/>
      <c r="BI31" s="134"/>
    </row>
    <row r="32" spans="2:61" ht="15.5" outlineLevel="1" x14ac:dyDescent="0.25">
      <c r="B32" s="94" t="s">
        <v>4515</v>
      </c>
      <c r="C32" s="95" t="str">
        <f t="shared" si="24"/>
        <v>rPP</v>
      </c>
      <c r="D32" s="97" t="str">
        <f t="shared" ref="D32:P32" si="29">IFERROR(D21/D10*1000," -")</f>
        <v xml:space="preserve"> -</v>
      </c>
      <c r="E32" s="97" t="str">
        <f t="shared" si="29"/>
        <v xml:space="preserve"> -</v>
      </c>
      <c r="F32" s="97" t="str">
        <f t="shared" si="29"/>
        <v xml:space="preserve"> -</v>
      </c>
      <c r="G32" s="97" t="str">
        <f t="shared" si="29"/>
        <v xml:space="preserve"> -</v>
      </c>
      <c r="H32" s="97">
        <f t="shared" si="29"/>
        <v>30246.400000000001</v>
      </c>
      <c r="I32" s="97" t="str">
        <f t="shared" si="29"/>
        <v xml:space="preserve"> -</v>
      </c>
      <c r="J32" s="97" t="str">
        <f t="shared" si="29"/>
        <v xml:space="preserve"> -</v>
      </c>
      <c r="K32" s="97">
        <f t="shared" si="29"/>
        <v>25344.6</v>
      </c>
      <c r="L32" s="97" t="str">
        <f t="shared" si="29"/>
        <v xml:space="preserve"> -</v>
      </c>
      <c r="M32" s="97" t="str">
        <f t="shared" si="29"/>
        <v xml:space="preserve"> -</v>
      </c>
      <c r="N32" s="97" t="str">
        <f t="shared" si="29"/>
        <v xml:space="preserve"> -</v>
      </c>
      <c r="O32" s="97" t="str">
        <f t="shared" si="29"/>
        <v xml:space="preserve"> -</v>
      </c>
      <c r="P32" s="98">
        <f t="shared" si="29"/>
        <v>28408.224999999999</v>
      </c>
      <c r="Q32" s="99"/>
      <c r="R32" s="96">
        <f t="shared" si="25"/>
        <v>19907</v>
      </c>
      <c r="S32" s="97">
        <f t="shared" si="25"/>
        <v>19907</v>
      </c>
      <c r="T32" s="97">
        <f t="shared" si="25"/>
        <v>22444.107160714284</v>
      </c>
      <c r="U32" s="97">
        <f t="shared" si="25"/>
        <v>22111</v>
      </c>
      <c r="V32" s="97">
        <f t="shared" si="25"/>
        <v>22110.999999999996</v>
      </c>
      <c r="W32" s="97">
        <f t="shared" si="25"/>
        <v>22111</v>
      </c>
      <c r="X32" s="97">
        <f t="shared" si="25"/>
        <v>24391.966666666667</v>
      </c>
      <c r="Y32" s="97">
        <f t="shared" si="25"/>
        <v>25953.047390521897</v>
      </c>
      <c r="Z32" s="97">
        <f t="shared" si="25"/>
        <v>24729.999999999996</v>
      </c>
      <c r="AA32" s="97">
        <f t="shared" si="25"/>
        <v>22326.287711511788</v>
      </c>
      <c r="AB32" s="97">
        <f t="shared" si="25"/>
        <v>22346.784</v>
      </c>
      <c r="AC32" s="97">
        <f t="shared" si="25"/>
        <v>25000</v>
      </c>
      <c r="AD32" s="98">
        <f t="shared" si="25"/>
        <v>22810.454652271175</v>
      </c>
      <c r="AE32" s="99"/>
      <c r="AF32" s="96">
        <f t="shared" ref="AF32:AR32" si="30">IFERROR(AF21/AF10*1000,0)</f>
        <v>18329.166666666664</v>
      </c>
      <c r="AG32" s="97">
        <f t="shared" si="30"/>
        <v>18550</v>
      </c>
      <c r="AH32" s="97">
        <f t="shared" si="30"/>
        <v>18329.166666666664</v>
      </c>
      <c r="AI32" s="97">
        <f t="shared" si="30"/>
        <v>18550</v>
      </c>
      <c r="AJ32" s="97">
        <f t="shared" si="30"/>
        <v>18329.166666666664</v>
      </c>
      <c r="AK32" s="97">
        <f t="shared" si="30"/>
        <v>18550</v>
      </c>
      <c r="AL32" s="97">
        <f t="shared" si="30"/>
        <v>18329.166666666664</v>
      </c>
      <c r="AM32" s="97">
        <f t="shared" si="30"/>
        <v>18550</v>
      </c>
      <c r="AN32" s="97">
        <f t="shared" si="30"/>
        <v>18329.166666666664</v>
      </c>
      <c r="AO32" s="97">
        <f t="shared" si="30"/>
        <v>18550</v>
      </c>
      <c r="AP32" s="97">
        <f t="shared" si="30"/>
        <v>18329.166666666664</v>
      </c>
      <c r="AQ32" s="97">
        <f t="shared" si="30"/>
        <v>18550</v>
      </c>
      <c r="AR32" s="98">
        <f t="shared" si="30"/>
        <v>18438.811188811189</v>
      </c>
      <c r="AT32" s="96">
        <f t="shared" si="2"/>
        <v>28408.224999999999</v>
      </c>
      <c r="AU32" s="97">
        <f t="shared" si="3"/>
        <v>22810.454652271175</v>
      </c>
      <c r="AV32" s="98">
        <f t="shared" si="4"/>
        <v>18438.811188811189</v>
      </c>
      <c r="AX32" s="96">
        <f t="shared" si="5"/>
        <v>-5597.7703477288233</v>
      </c>
      <c r="AY32" s="47">
        <f t="shared" si="20"/>
        <v>-0.19704752224853272</v>
      </c>
      <c r="AZ32" s="132">
        <f t="shared" si="7"/>
        <v>-4371.6434634599864</v>
      </c>
      <c r="BA32" s="133">
        <f t="shared" si="27"/>
        <v>-0.19165086930981945</v>
      </c>
      <c r="BC32" s="49"/>
      <c r="BD32" s="47"/>
      <c r="BE32" s="48"/>
      <c r="BG32" s="180"/>
      <c r="BI32" s="134"/>
    </row>
    <row r="33" spans="2:59" ht="31" outlineLevel="1" x14ac:dyDescent="0.25">
      <c r="B33" s="94" t="s">
        <v>4516</v>
      </c>
      <c r="C33" s="95" t="str">
        <f t="shared" si="24"/>
        <v>Xơ sợi</v>
      </c>
      <c r="D33" s="96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8"/>
      <c r="Q33" s="99"/>
      <c r="R33" s="96">
        <f t="shared" si="25"/>
        <v>22873.070090909092</v>
      </c>
      <c r="S33" s="97">
        <f t="shared" si="25"/>
        <v>-23297.233383308347</v>
      </c>
      <c r="T33" s="97">
        <f t="shared" si="25"/>
        <v>29094.266666666666</v>
      </c>
      <c r="U33" s="97">
        <f t="shared" si="25"/>
        <v>16995.950554323728</v>
      </c>
      <c r="V33" s="97">
        <f t="shared" si="25"/>
        <v>19808.181102362207</v>
      </c>
      <c r="W33" s="97">
        <f t="shared" si="25"/>
        <v>16797.076923076922</v>
      </c>
      <c r="X33" s="97">
        <f t="shared" si="25"/>
        <v>16500</v>
      </c>
      <c r="Y33" s="97">
        <f t="shared" si="25"/>
        <v>0</v>
      </c>
      <c r="Z33" s="97">
        <f t="shared" si="25"/>
        <v>17692.054599999999</v>
      </c>
      <c r="AA33" s="97">
        <f t="shared" si="25"/>
        <v>18403.752857142859</v>
      </c>
      <c r="AB33" s="97">
        <f t="shared" si="25"/>
        <v>20000</v>
      </c>
      <c r="AC33" s="97">
        <f t="shared" si="25"/>
        <v>17550</v>
      </c>
      <c r="AD33" s="98">
        <f t="shared" si="25"/>
        <v>16248.418685063236</v>
      </c>
      <c r="AE33" s="99"/>
      <c r="AF33" s="96">
        <f t="shared" ref="AF33:AR33" si="31">IFERROR(AF22/AF11*1000,0)</f>
        <v>16960</v>
      </c>
      <c r="AG33" s="97">
        <f t="shared" si="31"/>
        <v>16748</v>
      </c>
      <c r="AH33" s="97">
        <f t="shared" si="31"/>
        <v>16536</v>
      </c>
      <c r="AI33" s="97">
        <f t="shared" si="31"/>
        <v>16324.000000000002</v>
      </c>
      <c r="AJ33" s="97">
        <f t="shared" si="31"/>
        <v>16112.000000000002</v>
      </c>
      <c r="AK33" s="97">
        <f t="shared" si="31"/>
        <v>15899.999999999998</v>
      </c>
      <c r="AL33" s="97">
        <f t="shared" si="31"/>
        <v>15687.999999999998</v>
      </c>
      <c r="AM33" s="97">
        <f t="shared" si="31"/>
        <v>15476</v>
      </c>
      <c r="AN33" s="97">
        <f t="shared" si="31"/>
        <v>15264.000000000002</v>
      </c>
      <c r="AO33" s="97">
        <f t="shared" si="31"/>
        <v>15052</v>
      </c>
      <c r="AP33" s="97">
        <f t="shared" si="31"/>
        <v>14840</v>
      </c>
      <c r="AQ33" s="97">
        <f t="shared" si="31"/>
        <v>14628</v>
      </c>
      <c r="AR33" s="98">
        <f t="shared" si="31"/>
        <v>15793.999999999993</v>
      </c>
      <c r="AT33" s="96">
        <f t="shared" si="2"/>
        <v>0</v>
      </c>
      <c r="AU33" s="97">
        <f t="shared" si="3"/>
        <v>16248.418685063236</v>
      </c>
      <c r="AV33" s="98">
        <f t="shared" si="4"/>
        <v>15793.999999999993</v>
      </c>
      <c r="AX33" s="96"/>
      <c r="AY33" s="47" t="str">
        <f t="shared" si="20"/>
        <v/>
      </c>
      <c r="AZ33" s="97">
        <f t="shared" si="7"/>
        <v>-454.41868506324317</v>
      </c>
      <c r="BA33" s="48">
        <f t="shared" si="27"/>
        <v>-2.7966948284080032E-2</v>
      </c>
      <c r="BC33" s="49"/>
      <c r="BD33" s="47"/>
      <c r="BE33" s="48"/>
      <c r="BG33" s="180" t="s">
        <v>4491</v>
      </c>
    </row>
    <row r="34" spans="2:59" ht="19" customHeight="1" outlineLevel="1" x14ac:dyDescent="0.25">
      <c r="B34" s="94" t="s">
        <v>4517</v>
      </c>
      <c r="C34" s="95" t="str">
        <f t="shared" si="24"/>
        <v>Khác (phó sản, phế liệu)</v>
      </c>
      <c r="D34" s="96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8"/>
      <c r="Q34" s="99"/>
      <c r="R34" s="96">
        <f t="shared" si="25"/>
        <v>7121.8588623749138</v>
      </c>
      <c r="S34" s="97">
        <f t="shared" si="25"/>
        <v>21909.686399885046</v>
      </c>
      <c r="T34" s="97">
        <f t="shared" si="25"/>
        <v>34498.67378263938</v>
      </c>
      <c r="U34" s="97">
        <f t="shared" si="25"/>
        <v>70299.057442557445</v>
      </c>
      <c r="V34" s="97">
        <f t="shared" si="25"/>
        <v>24919.59440822131</v>
      </c>
      <c r="W34" s="97">
        <f t="shared" si="25"/>
        <v>22060.340226376702</v>
      </c>
      <c r="X34" s="97">
        <f t="shared" si="25"/>
        <v>20923.063151847269</v>
      </c>
      <c r="Y34" s="97">
        <f t="shared" si="25"/>
        <v>6394.8783285708378</v>
      </c>
      <c r="Z34" s="97">
        <f t="shared" si="25"/>
        <v>5855.5633590055722</v>
      </c>
      <c r="AA34" s="97">
        <f t="shared" si="25"/>
        <v>8579.3696405350602</v>
      </c>
      <c r="AB34" s="97">
        <f t="shared" si="25"/>
        <v>5000</v>
      </c>
      <c r="AC34" s="97">
        <f t="shared" si="25"/>
        <v>5000</v>
      </c>
      <c r="AD34" s="98">
        <f t="shared" si="25"/>
        <v>8266.3923878404985</v>
      </c>
      <c r="AE34" s="99"/>
      <c r="AF34" s="96"/>
      <c r="AG34" s="97"/>
      <c r="AH34" s="97"/>
      <c r="AI34" s="97"/>
      <c r="AJ34" s="97"/>
      <c r="AK34" s="97"/>
      <c r="AL34" s="97"/>
      <c r="AM34" s="97"/>
      <c r="AN34" s="97"/>
      <c r="AO34" s="97"/>
      <c r="AP34" s="97"/>
      <c r="AQ34" s="97"/>
      <c r="AR34" s="98"/>
      <c r="AT34" s="96">
        <f t="shared" si="2"/>
        <v>0</v>
      </c>
      <c r="AU34" s="97">
        <f t="shared" si="3"/>
        <v>8266.3923878404985</v>
      </c>
      <c r="AV34" s="98">
        <f t="shared" si="4"/>
        <v>0</v>
      </c>
      <c r="AX34" s="96"/>
      <c r="AY34" s="47" t="str">
        <f t="shared" si="20"/>
        <v/>
      </c>
      <c r="AZ34" s="97"/>
      <c r="BA34" s="48" t="str">
        <f t="shared" si="20"/>
        <v/>
      </c>
      <c r="BC34" s="49"/>
      <c r="BD34" s="47"/>
      <c r="BE34" s="48"/>
      <c r="BG34" s="134"/>
    </row>
    <row r="35" spans="2:59" ht="19" customHeight="1" outlineLevel="1" x14ac:dyDescent="0.25">
      <c r="B35" s="94" t="s">
        <v>4518</v>
      </c>
      <c r="C35" s="95" t="str">
        <f t="shared" si="24"/>
        <v>Khác (tài trợ)</v>
      </c>
      <c r="D35" s="96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8"/>
      <c r="Q35" s="99"/>
      <c r="R35" s="96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8">
        <f t="shared" ref="AD35" si="32">SUM(R35:AC35)</f>
        <v>0</v>
      </c>
      <c r="AE35" s="99"/>
      <c r="AF35" s="96"/>
      <c r="AG35" s="97"/>
      <c r="AH35" s="97"/>
      <c r="AI35" s="97"/>
      <c r="AJ35" s="97"/>
      <c r="AK35" s="97"/>
      <c r="AL35" s="97"/>
      <c r="AM35" s="97"/>
      <c r="AN35" s="97"/>
      <c r="AO35" s="97"/>
      <c r="AP35" s="97"/>
      <c r="AQ35" s="97"/>
      <c r="AR35" s="98"/>
      <c r="AT35" s="96">
        <f t="shared" si="2"/>
        <v>0</v>
      </c>
      <c r="AU35" s="97">
        <f t="shared" si="3"/>
        <v>0</v>
      </c>
      <c r="AV35" s="98">
        <f t="shared" si="4"/>
        <v>0</v>
      </c>
      <c r="AX35" s="96">
        <f t="shared" si="5"/>
        <v>0</v>
      </c>
      <c r="AY35" s="47" t="str">
        <f t="shared" si="20"/>
        <v/>
      </c>
      <c r="AZ35" s="97">
        <f t="shared" si="7"/>
        <v>0</v>
      </c>
      <c r="BA35" s="48" t="str">
        <f t="shared" si="20"/>
        <v/>
      </c>
      <c r="BC35" s="49"/>
      <c r="BD35" s="47"/>
      <c r="BE35" s="48"/>
      <c r="BG35" s="134"/>
    </row>
    <row r="36" spans="2:59" ht="19" customHeight="1" outlineLevel="1" x14ac:dyDescent="0.25">
      <c r="B36" s="94" t="s">
        <v>4519</v>
      </c>
      <c r="C36" s="95" t="str">
        <f t="shared" si="24"/>
        <v>Dây đai</v>
      </c>
      <c r="D36" s="96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8"/>
      <c r="Q36" s="99"/>
      <c r="R36" s="96">
        <f t="shared" si="25"/>
        <v>0</v>
      </c>
      <c r="S36" s="97">
        <f t="shared" si="25"/>
        <v>17463.636363636364</v>
      </c>
      <c r="T36" s="97">
        <f t="shared" si="25"/>
        <v>17543.103448275862</v>
      </c>
      <c r="U36" s="97">
        <f t="shared" si="25"/>
        <v>0</v>
      </c>
      <c r="V36" s="97">
        <f t="shared" si="25"/>
        <v>18074.324324324323</v>
      </c>
      <c r="W36" s="97">
        <f t="shared" si="25"/>
        <v>18342.760923991704</v>
      </c>
      <c r="X36" s="97">
        <f t="shared" si="25"/>
        <v>18266.666666666664</v>
      </c>
      <c r="Y36" s="97">
        <f t="shared" si="25"/>
        <v>18986.842105263157</v>
      </c>
      <c r="Z36" s="97">
        <f t="shared" si="25"/>
        <v>0</v>
      </c>
      <c r="AA36" s="97">
        <f t="shared" si="25"/>
        <v>19338.143083780313</v>
      </c>
      <c r="AB36" s="97">
        <f t="shared" si="25"/>
        <v>0</v>
      </c>
      <c r="AC36" s="97">
        <f t="shared" si="25"/>
        <v>0</v>
      </c>
      <c r="AD36" s="98">
        <f t="shared" si="25"/>
        <v>18479.50586749017</v>
      </c>
      <c r="AE36" s="99"/>
      <c r="AF36" s="96">
        <f t="shared" si="25"/>
        <v>0</v>
      </c>
      <c r="AG36" s="97">
        <f t="shared" si="25"/>
        <v>0</v>
      </c>
      <c r="AH36" s="97">
        <f t="shared" ref="AH36:AR37" si="33">IFERROR(AH25/AH14*1000,0)</f>
        <v>0</v>
      </c>
      <c r="AI36" s="97">
        <f t="shared" si="33"/>
        <v>0</v>
      </c>
      <c r="AJ36" s="97">
        <f t="shared" si="33"/>
        <v>0</v>
      </c>
      <c r="AK36" s="97">
        <f t="shared" si="33"/>
        <v>0</v>
      </c>
      <c r="AL36" s="97">
        <f t="shared" si="33"/>
        <v>0</v>
      </c>
      <c r="AM36" s="97">
        <f t="shared" si="33"/>
        <v>0</v>
      </c>
      <c r="AN36" s="97">
        <f t="shared" si="33"/>
        <v>0</v>
      </c>
      <c r="AO36" s="97">
        <f t="shared" si="33"/>
        <v>0</v>
      </c>
      <c r="AP36" s="97">
        <f t="shared" si="33"/>
        <v>0</v>
      </c>
      <c r="AQ36" s="97">
        <f t="shared" si="33"/>
        <v>0</v>
      </c>
      <c r="AR36" s="98">
        <f t="shared" si="33"/>
        <v>0</v>
      </c>
      <c r="AT36" s="96">
        <f t="shared" si="2"/>
        <v>0</v>
      </c>
      <c r="AU36" s="97">
        <f t="shared" si="3"/>
        <v>18479.50586749017</v>
      </c>
      <c r="AV36" s="98">
        <f t="shared" si="4"/>
        <v>0</v>
      </c>
      <c r="AX36" s="96">
        <f t="shared" si="5"/>
        <v>18479.50586749017</v>
      </c>
      <c r="AY36" s="47" t="str">
        <f t="shared" si="20"/>
        <v/>
      </c>
      <c r="AZ36" s="97">
        <f t="shared" si="7"/>
        <v>-18479.50586749017</v>
      </c>
      <c r="BA36" s="48">
        <f t="shared" ref="BA36" si="34">IFERROR(AZ36/AU36,"")</f>
        <v>-1</v>
      </c>
      <c r="BC36" s="49"/>
      <c r="BD36" s="47"/>
      <c r="BE36" s="48"/>
      <c r="BG36" s="134" t="s">
        <v>4461</v>
      </c>
    </row>
    <row r="37" spans="2:59" ht="19" customHeight="1" outlineLevel="1" x14ac:dyDescent="0.25">
      <c r="B37" s="94" t="s">
        <v>4520</v>
      </c>
      <c r="C37" s="95" t="str">
        <f t="shared" si="24"/>
        <v>Chi phí xuất khẩu</v>
      </c>
      <c r="D37" s="96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8"/>
      <c r="Q37" s="99"/>
      <c r="R37" s="96"/>
      <c r="S37" s="97"/>
      <c r="T37" s="97"/>
      <c r="U37" s="97"/>
      <c r="V37" s="97"/>
      <c r="W37" s="97"/>
      <c r="X37" s="97"/>
      <c r="Y37" s="97"/>
      <c r="Z37" s="97"/>
      <c r="AA37" s="97"/>
      <c r="AB37" s="97"/>
      <c r="AC37" s="97"/>
      <c r="AD37" s="98"/>
      <c r="AE37" s="99"/>
      <c r="AF37" s="96"/>
      <c r="AG37" s="97"/>
      <c r="AH37" s="97"/>
      <c r="AI37" s="97"/>
      <c r="AJ37" s="97"/>
      <c r="AK37" s="97"/>
      <c r="AL37" s="97"/>
      <c r="AM37" s="97"/>
      <c r="AN37" s="97"/>
      <c r="AO37" s="97"/>
      <c r="AP37" s="97"/>
      <c r="AQ37" s="97"/>
      <c r="AR37" s="98">
        <f t="shared" si="33"/>
        <v>0</v>
      </c>
      <c r="AT37" s="96">
        <f t="shared" si="2"/>
        <v>0</v>
      </c>
      <c r="AU37" s="97">
        <f t="shared" si="3"/>
        <v>0</v>
      </c>
      <c r="AV37" s="98">
        <f t="shared" si="4"/>
        <v>0</v>
      </c>
      <c r="AX37" s="96">
        <f t="shared" si="5"/>
        <v>0</v>
      </c>
      <c r="AY37" s="47" t="str">
        <f t="shared" si="20"/>
        <v/>
      </c>
      <c r="AZ37" s="97">
        <f t="shared" si="7"/>
        <v>0</v>
      </c>
      <c r="BA37" s="48" t="str">
        <f t="shared" si="20"/>
        <v/>
      </c>
      <c r="BC37" s="49"/>
      <c r="BD37" s="47"/>
      <c r="BE37" s="48"/>
      <c r="BG37" s="134"/>
    </row>
    <row r="38" spans="2:59" ht="19" customHeight="1" outlineLevel="1" x14ac:dyDescent="0.25">
      <c r="B38" s="94" t="s">
        <v>4521</v>
      </c>
      <c r="C38" s="135" t="str">
        <f>C16</f>
        <v>XX</v>
      </c>
      <c r="D38" s="96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8"/>
      <c r="Q38" s="99"/>
      <c r="R38" s="96"/>
      <c r="S38" s="97"/>
      <c r="T38" s="97"/>
      <c r="U38" s="97"/>
      <c r="V38" s="97"/>
      <c r="W38" s="97"/>
      <c r="X38" s="97"/>
      <c r="Y38" s="97"/>
      <c r="Z38" s="97"/>
      <c r="AA38" s="97"/>
      <c r="AB38" s="97"/>
      <c r="AC38" s="97"/>
      <c r="AD38" s="98"/>
      <c r="AE38" s="99"/>
      <c r="AF38" s="96"/>
      <c r="AG38" s="97"/>
      <c r="AH38" s="97"/>
      <c r="AI38" s="97"/>
      <c r="AJ38" s="97"/>
      <c r="AK38" s="97"/>
      <c r="AL38" s="97"/>
      <c r="AM38" s="97"/>
      <c r="AN38" s="97"/>
      <c r="AO38" s="97"/>
      <c r="AP38" s="97"/>
      <c r="AQ38" s="97"/>
      <c r="AR38" s="98"/>
      <c r="AT38" s="96">
        <f t="shared" si="2"/>
        <v>0</v>
      </c>
      <c r="AU38" s="97">
        <f t="shared" si="3"/>
        <v>0</v>
      </c>
      <c r="AV38" s="98">
        <f t="shared" si="4"/>
        <v>0</v>
      </c>
      <c r="AX38" s="96">
        <f t="shared" si="5"/>
        <v>0</v>
      </c>
      <c r="AY38" s="47" t="str">
        <f t="shared" si="20"/>
        <v/>
      </c>
      <c r="AZ38" s="97">
        <f t="shared" si="7"/>
        <v>0</v>
      </c>
      <c r="BA38" s="48" t="str">
        <f t="shared" si="20"/>
        <v/>
      </c>
      <c r="BC38" s="49"/>
      <c r="BD38" s="47"/>
      <c r="BE38" s="48"/>
      <c r="BG38" s="134"/>
    </row>
    <row r="39" spans="2:59" ht="19" customHeight="1" outlineLevel="1" x14ac:dyDescent="0.25">
      <c r="B39" s="94" t="s">
        <v>233</v>
      </c>
      <c r="C39" s="135" t="str">
        <f>C17</f>
        <v>XX</v>
      </c>
      <c r="D39" s="96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8"/>
      <c r="Q39" s="99"/>
      <c r="R39" s="96"/>
      <c r="S39" s="97"/>
      <c r="T39" s="97"/>
      <c r="U39" s="97"/>
      <c r="V39" s="97"/>
      <c r="W39" s="97"/>
      <c r="X39" s="97"/>
      <c r="Y39" s="97"/>
      <c r="Z39" s="97"/>
      <c r="AA39" s="97"/>
      <c r="AB39" s="97"/>
      <c r="AC39" s="97"/>
      <c r="AD39" s="98"/>
      <c r="AE39" s="99"/>
      <c r="AF39" s="96"/>
      <c r="AG39" s="97"/>
      <c r="AH39" s="97"/>
      <c r="AI39" s="97"/>
      <c r="AJ39" s="97"/>
      <c r="AK39" s="97"/>
      <c r="AL39" s="97"/>
      <c r="AM39" s="97"/>
      <c r="AN39" s="97"/>
      <c r="AO39" s="97"/>
      <c r="AP39" s="97"/>
      <c r="AQ39" s="97"/>
      <c r="AR39" s="98"/>
      <c r="AT39" s="96">
        <f t="shared" si="2"/>
        <v>0</v>
      </c>
      <c r="AU39" s="97">
        <f t="shared" si="3"/>
        <v>0</v>
      </c>
      <c r="AV39" s="98">
        <f t="shared" si="4"/>
        <v>0</v>
      </c>
      <c r="AX39" s="96">
        <f t="shared" si="5"/>
        <v>0</v>
      </c>
      <c r="AY39" s="47" t="str">
        <f t="shared" ref="AY39:AY61" si="35">IFERROR(AX39/AT39,"")</f>
        <v/>
      </c>
      <c r="AZ39" s="97">
        <f t="shared" si="7"/>
        <v>0</v>
      </c>
      <c r="BA39" s="48" t="str">
        <f t="shared" ref="BA39:BA61" si="36">IFERROR(AZ39/AV39,"")</f>
        <v/>
      </c>
      <c r="BC39" s="49"/>
      <c r="BD39" s="47"/>
      <c r="BE39" s="48"/>
      <c r="BG39" s="134"/>
    </row>
    <row r="40" spans="2:59" s="93" customFormat="1" ht="19" customHeight="1" x14ac:dyDescent="0.25">
      <c r="B40" s="88">
        <v>4</v>
      </c>
      <c r="C40" s="88" t="s">
        <v>4546</v>
      </c>
      <c r="D40" s="89" t="e">
        <f>SUM(D41:D50)</f>
        <v>#REF!</v>
      </c>
      <c r="E40" s="90" t="e">
        <f t="shared" ref="E40:AR40" si="37">SUM(E41:E50)</f>
        <v>#REF!</v>
      </c>
      <c r="F40" s="90" t="e">
        <f t="shared" si="37"/>
        <v>#REF!</v>
      </c>
      <c r="G40" s="90" t="e">
        <f t="shared" si="37"/>
        <v>#REF!</v>
      </c>
      <c r="H40" s="90" t="e">
        <f t="shared" si="37"/>
        <v>#REF!</v>
      </c>
      <c r="I40" s="90" t="e">
        <f t="shared" si="37"/>
        <v>#REF!</v>
      </c>
      <c r="J40" s="90" t="e">
        <f t="shared" si="37"/>
        <v>#REF!</v>
      </c>
      <c r="K40" s="90" t="e">
        <f t="shared" si="37"/>
        <v>#REF!</v>
      </c>
      <c r="L40" s="90" t="e">
        <f t="shared" si="37"/>
        <v>#REF!</v>
      </c>
      <c r="M40" s="90" t="e">
        <f t="shared" si="37"/>
        <v>#REF!</v>
      </c>
      <c r="N40" s="90" t="e">
        <f t="shared" si="37"/>
        <v>#REF!</v>
      </c>
      <c r="O40" s="90" t="e">
        <f t="shared" si="37"/>
        <v>#REF!</v>
      </c>
      <c r="P40" s="91" t="e">
        <f t="shared" si="37"/>
        <v>#REF!</v>
      </c>
      <c r="Q40" s="92">
        <f t="shared" si="37"/>
        <v>0</v>
      </c>
      <c r="R40" s="89">
        <f t="shared" si="37"/>
        <v>65804.379313000012</v>
      </c>
      <c r="S40" s="90">
        <f t="shared" si="37"/>
        <v>63821.718015000006</v>
      </c>
      <c r="T40" s="90">
        <f t="shared" si="37"/>
        <v>90904.563931000012</v>
      </c>
      <c r="U40" s="90">
        <f t="shared" si="37"/>
        <v>97340.259900000019</v>
      </c>
      <c r="V40" s="90">
        <f t="shared" si="37"/>
        <v>97423.769980000012</v>
      </c>
      <c r="W40" s="90">
        <f t="shared" si="37"/>
        <v>57183.620991000003</v>
      </c>
      <c r="X40" s="90">
        <f t="shared" si="37"/>
        <v>52768.077847</v>
      </c>
      <c r="Y40" s="90">
        <f t="shared" si="37"/>
        <v>145577.53115600001</v>
      </c>
      <c r="Z40" s="90">
        <f t="shared" si="37"/>
        <v>143910.295331</v>
      </c>
      <c r="AA40" s="90">
        <f t="shared" si="37"/>
        <v>109401.08934599999</v>
      </c>
      <c r="AB40" s="90">
        <f t="shared" si="37"/>
        <v>122936.77173886243</v>
      </c>
      <c r="AC40" s="90">
        <f t="shared" si="37"/>
        <v>236158.94304525867</v>
      </c>
      <c r="AD40" s="91">
        <f t="shared" si="37"/>
        <v>1283231.0205941212</v>
      </c>
      <c r="AE40" s="92">
        <f t="shared" si="37"/>
        <v>0</v>
      </c>
      <c r="AF40" s="89" t="e">
        <f t="shared" si="37"/>
        <v>#REF!</v>
      </c>
      <c r="AG40" s="90" t="e">
        <f t="shared" si="37"/>
        <v>#REF!</v>
      </c>
      <c r="AH40" s="90" t="e">
        <f t="shared" si="37"/>
        <v>#REF!</v>
      </c>
      <c r="AI40" s="90" t="e">
        <f t="shared" si="37"/>
        <v>#REF!</v>
      </c>
      <c r="AJ40" s="90" t="e">
        <f t="shared" si="37"/>
        <v>#REF!</v>
      </c>
      <c r="AK40" s="90" t="e">
        <f t="shared" si="37"/>
        <v>#REF!</v>
      </c>
      <c r="AL40" s="90" t="e">
        <f t="shared" si="37"/>
        <v>#REF!</v>
      </c>
      <c r="AM40" s="90" t="e">
        <f t="shared" si="37"/>
        <v>#REF!</v>
      </c>
      <c r="AN40" s="90" t="e">
        <f t="shared" si="37"/>
        <v>#REF!</v>
      </c>
      <c r="AO40" s="90" t="e">
        <f t="shared" si="37"/>
        <v>#REF!</v>
      </c>
      <c r="AP40" s="90" t="e">
        <f t="shared" si="37"/>
        <v>#REF!</v>
      </c>
      <c r="AQ40" s="90" t="e">
        <f t="shared" si="37"/>
        <v>#REF!</v>
      </c>
      <c r="AR40" s="91" t="e">
        <f t="shared" si="37"/>
        <v>#REF!</v>
      </c>
      <c r="AT40" s="89" t="e">
        <f t="shared" si="2"/>
        <v>#REF!</v>
      </c>
      <c r="AU40" s="90">
        <f t="shared" si="3"/>
        <v>1283231.0205941212</v>
      </c>
      <c r="AV40" s="91" t="e">
        <f t="shared" si="4"/>
        <v>#REF!</v>
      </c>
      <c r="AX40" s="89" t="e">
        <f t="shared" si="5"/>
        <v>#REF!</v>
      </c>
      <c r="AY40" s="44" t="str">
        <f t="shared" si="35"/>
        <v/>
      </c>
      <c r="AZ40" s="90" t="e">
        <f t="shared" si="7"/>
        <v>#REF!</v>
      </c>
      <c r="BA40" s="45"/>
      <c r="BC40" s="46" t="str">
        <f t="shared" ref="BC40:BE61" si="38">IFERROR(AT40/AT$18,"")</f>
        <v/>
      </c>
      <c r="BD40" s="44">
        <f t="shared" si="38"/>
        <v>0.94399979820139712</v>
      </c>
      <c r="BE40" s="45" t="str">
        <f t="shared" si="38"/>
        <v/>
      </c>
      <c r="BG40" s="174"/>
    </row>
    <row r="41" spans="2:59" ht="19" customHeight="1" outlineLevel="1" x14ac:dyDescent="0.25">
      <c r="B41" s="181" t="s">
        <v>4522</v>
      </c>
      <c r="C41" s="95" t="s">
        <v>234</v>
      </c>
      <c r="D41" s="96">
        <v>17370.999599999999</v>
      </c>
      <c r="E41" s="97">
        <v>15354.371999999999</v>
      </c>
      <c r="F41" s="97">
        <v>15696.165999999997</v>
      </c>
      <c r="G41" s="97">
        <v>21796.292000000001</v>
      </c>
      <c r="H41" s="97">
        <v>20994.025260000002</v>
      </c>
      <c r="I41" s="97">
        <v>17352.576799999999</v>
      </c>
      <c r="J41" s="97">
        <v>22866.128757599996</v>
      </c>
      <c r="K41" s="97">
        <v>25637.624644999993</v>
      </c>
      <c r="L41" s="97">
        <v>19816.990599999997</v>
      </c>
      <c r="M41" s="97">
        <v>19777.607100000001</v>
      </c>
      <c r="N41" s="97">
        <v>20079.502424999999</v>
      </c>
      <c r="O41" s="97">
        <v>34468.3675</v>
      </c>
      <c r="P41" s="98">
        <f t="shared" ref="P41:P43" si="39">SUM(D41:O41)</f>
        <v>251210.65268759994</v>
      </c>
      <c r="Q41" s="99"/>
      <c r="R41" s="96">
        <v>31405.686620408171</v>
      </c>
      <c r="S41" s="97">
        <v>33874.026489795913</v>
      </c>
      <c r="T41" s="97">
        <v>34792.199577620966</v>
      </c>
      <c r="U41" s="97">
        <v>27333.120792338708</v>
      </c>
      <c r="V41" s="97">
        <v>66084.159899999984</v>
      </c>
      <c r="W41" s="97">
        <v>48667.2382776019</v>
      </c>
      <c r="X41" s="97">
        <v>20131.46430007965</v>
      </c>
      <c r="Y41" s="97">
        <v>44846.922980687086</v>
      </c>
      <c r="Z41" s="97">
        <v>35332.928758161026</v>
      </c>
      <c r="AA41" s="97">
        <v>44118.352201949157</v>
      </c>
      <c r="AB41" s="97">
        <v>53721.762499999997</v>
      </c>
      <c r="AC41" s="97">
        <v>59867.375</v>
      </c>
      <c r="AD41" s="98">
        <f t="shared" ref="AD41:AD43" si="40">SUM(R41:AC41)</f>
        <v>500175.23739864258</v>
      </c>
      <c r="AE41" s="99"/>
      <c r="AF41" s="96" t="e">
        <f>#REF!</f>
        <v>#REF!</v>
      </c>
      <c r="AG41" s="97" t="e">
        <f>#REF!</f>
        <v>#REF!</v>
      </c>
      <c r="AH41" s="97" t="e">
        <f>#REF!</f>
        <v>#REF!</v>
      </c>
      <c r="AI41" s="97" t="e">
        <f>#REF!</f>
        <v>#REF!</v>
      </c>
      <c r="AJ41" s="97" t="e">
        <f>#REF!</f>
        <v>#REF!</v>
      </c>
      <c r="AK41" s="97" t="e">
        <f>#REF!</f>
        <v>#REF!</v>
      </c>
      <c r="AL41" s="97" t="e">
        <f>#REF!</f>
        <v>#REF!</v>
      </c>
      <c r="AM41" s="97" t="e">
        <f>#REF!</f>
        <v>#REF!</v>
      </c>
      <c r="AN41" s="97" t="e">
        <f>#REF!</f>
        <v>#REF!</v>
      </c>
      <c r="AO41" s="97" t="e">
        <f>#REF!</f>
        <v>#REF!</v>
      </c>
      <c r="AP41" s="97" t="e">
        <f>#REF!</f>
        <v>#REF!</v>
      </c>
      <c r="AQ41" s="97" t="e">
        <f>#REF!</f>
        <v>#REF!</v>
      </c>
      <c r="AR41" s="98" t="e">
        <f t="shared" ref="AR41:AR43" si="41">SUM(AF41:AQ41)</f>
        <v>#REF!</v>
      </c>
      <c r="AT41" s="96">
        <f t="shared" si="2"/>
        <v>251210.65268759994</v>
      </c>
      <c r="AU41" s="97">
        <f t="shared" si="3"/>
        <v>500175.23739864258</v>
      </c>
      <c r="AV41" s="98" t="e">
        <f t="shared" si="4"/>
        <v>#REF!</v>
      </c>
      <c r="AX41" s="96">
        <f t="shared" si="5"/>
        <v>248964.58471104264</v>
      </c>
      <c r="AY41" s="47">
        <f t="shared" si="35"/>
        <v>0.99105902575178428</v>
      </c>
      <c r="AZ41" s="97" t="e">
        <f t="shared" si="7"/>
        <v>#REF!</v>
      </c>
      <c r="BA41" s="48" t="str">
        <f t="shared" ref="BA41:BA42" si="42">IFERROR(AZ41/AU41,"")</f>
        <v/>
      </c>
      <c r="BC41" s="49" t="str">
        <f t="shared" si="38"/>
        <v/>
      </c>
      <c r="BD41" s="47">
        <f t="shared" si="38"/>
        <v>0.3679503655943786</v>
      </c>
      <c r="BE41" s="48" t="str">
        <f t="shared" si="38"/>
        <v/>
      </c>
      <c r="BG41" s="177"/>
    </row>
    <row r="42" spans="2:59" ht="19" customHeight="1" outlineLevel="1" x14ac:dyDescent="0.25">
      <c r="B42" s="94" t="s">
        <v>4523</v>
      </c>
      <c r="C42" s="95" t="s">
        <v>235</v>
      </c>
      <c r="D42" s="96" t="e">
        <f>SUM(D19:D22,D26)-D41</f>
        <v>#REF!</v>
      </c>
      <c r="E42" s="97" t="e">
        <f t="shared" ref="E42:O42" si="43">SUM(E19:E22,E26)-E41</f>
        <v>#REF!</v>
      </c>
      <c r="F42" s="97" t="e">
        <f t="shared" si="43"/>
        <v>#REF!</v>
      </c>
      <c r="G42" s="97" t="e">
        <f t="shared" si="43"/>
        <v>#REF!</v>
      </c>
      <c r="H42" s="97" t="e">
        <f t="shared" si="43"/>
        <v>#REF!</v>
      </c>
      <c r="I42" s="97" t="e">
        <f t="shared" si="43"/>
        <v>#REF!</v>
      </c>
      <c r="J42" s="97" t="e">
        <f t="shared" si="43"/>
        <v>#REF!</v>
      </c>
      <c r="K42" s="97" t="e">
        <f t="shared" si="43"/>
        <v>#REF!</v>
      </c>
      <c r="L42" s="97" t="e">
        <f t="shared" si="43"/>
        <v>#REF!</v>
      </c>
      <c r="M42" s="97" t="e">
        <f t="shared" si="43"/>
        <v>#REF!</v>
      </c>
      <c r="N42" s="97" t="e">
        <f t="shared" si="43"/>
        <v>#REF!</v>
      </c>
      <c r="O42" s="97" t="e">
        <f t="shared" si="43"/>
        <v>#REF!</v>
      </c>
      <c r="P42" s="98" t="e">
        <f t="shared" si="39"/>
        <v>#REF!</v>
      </c>
      <c r="Q42" s="99"/>
      <c r="R42" s="96">
        <f>SUM(R19:R22,R26)-R41</f>
        <v>34398.692692591838</v>
      </c>
      <c r="S42" s="97">
        <f t="shared" ref="S42:AC42" si="44">SUM(S19:S22,S26)-S41</f>
        <v>29947.691525204093</v>
      </c>
      <c r="T42" s="97">
        <f t="shared" si="44"/>
        <v>56112.364353379045</v>
      </c>
      <c r="U42" s="97">
        <f t="shared" si="44"/>
        <v>70007.139107661307</v>
      </c>
      <c r="V42" s="97">
        <f t="shared" si="44"/>
        <v>31339.610080000028</v>
      </c>
      <c r="W42" s="97">
        <f t="shared" si="44"/>
        <v>8516.3827133981031</v>
      </c>
      <c r="X42" s="97">
        <f t="shared" si="44"/>
        <v>32636.613546920351</v>
      </c>
      <c r="Y42" s="97">
        <f t="shared" si="44"/>
        <v>100730.60817531293</v>
      </c>
      <c r="Z42" s="97">
        <f t="shared" si="44"/>
        <v>108577.36657283898</v>
      </c>
      <c r="AA42" s="97">
        <f t="shared" si="44"/>
        <v>65282.737144050836</v>
      </c>
      <c r="AB42" s="97">
        <f t="shared" si="44"/>
        <v>69215.009238862433</v>
      </c>
      <c r="AC42" s="97">
        <f t="shared" si="44"/>
        <v>176291.56804525867</v>
      </c>
      <c r="AD42" s="98">
        <f t="shared" si="40"/>
        <v>783055.78319547861</v>
      </c>
      <c r="AE42" s="99"/>
      <c r="AF42" s="96" t="e">
        <f>#REF!</f>
        <v>#REF!</v>
      </c>
      <c r="AG42" s="97" t="e">
        <f>#REF!</f>
        <v>#REF!</v>
      </c>
      <c r="AH42" s="97" t="e">
        <f>#REF!</f>
        <v>#REF!</v>
      </c>
      <c r="AI42" s="97" t="e">
        <f>#REF!</f>
        <v>#REF!</v>
      </c>
      <c r="AJ42" s="97" t="e">
        <f>#REF!</f>
        <v>#REF!</v>
      </c>
      <c r="AK42" s="97" t="e">
        <f>#REF!</f>
        <v>#REF!</v>
      </c>
      <c r="AL42" s="97" t="e">
        <f>#REF!</f>
        <v>#REF!</v>
      </c>
      <c r="AM42" s="97" t="e">
        <f>#REF!</f>
        <v>#REF!</v>
      </c>
      <c r="AN42" s="97" t="e">
        <f>#REF!</f>
        <v>#REF!</v>
      </c>
      <c r="AO42" s="97" t="e">
        <f>#REF!</f>
        <v>#REF!</v>
      </c>
      <c r="AP42" s="97" t="e">
        <f>#REF!</f>
        <v>#REF!</v>
      </c>
      <c r="AQ42" s="97" t="e">
        <f>#REF!</f>
        <v>#REF!</v>
      </c>
      <c r="AR42" s="98" t="e">
        <f t="shared" si="41"/>
        <v>#REF!</v>
      </c>
      <c r="AT42" s="96" t="e">
        <f t="shared" si="2"/>
        <v>#REF!</v>
      </c>
      <c r="AU42" s="97">
        <f t="shared" si="3"/>
        <v>783055.78319547861</v>
      </c>
      <c r="AV42" s="98" t="e">
        <f t="shared" si="4"/>
        <v>#REF!</v>
      </c>
      <c r="AX42" s="96" t="e">
        <f t="shared" si="5"/>
        <v>#REF!</v>
      </c>
      <c r="AY42" s="47" t="str">
        <f t="shared" si="35"/>
        <v/>
      </c>
      <c r="AZ42" s="97" t="e">
        <f t="shared" si="7"/>
        <v>#REF!</v>
      </c>
      <c r="BA42" s="48" t="str">
        <f t="shared" si="42"/>
        <v/>
      </c>
      <c r="BC42" s="49" t="str">
        <f t="shared" si="38"/>
        <v/>
      </c>
      <c r="BD42" s="47">
        <f t="shared" si="38"/>
        <v>0.57604943260701846</v>
      </c>
      <c r="BE42" s="48" t="str">
        <f t="shared" si="38"/>
        <v/>
      </c>
      <c r="BG42" s="177"/>
    </row>
    <row r="43" spans="2:59" ht="19" customHeight="1" outlineLevel="1" x14ac:dyDescent="0.25">
      <c r="B43" s="94" t="s">
        <v>4524</v>
      </c>
      <c r="C43" s="95"/>
      <c r="D43" s="96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8">
        <f t="shared" si="39"/>
        <v>0</v>
      </c>
      <c r="Q43" s="99"/>
      <c r="R43" s="96"/>
      <c r="S43" s="97"/>
      <c r="T43" s="97"/>
      <c r="U43" s="97"/>
      <c r="V43" s="97"/>
      <c r="W43" s="97"/>
      <c r="X43" s="97"/>
      <c r="Y43" s="97"/>
      <c r="Z43" s="97"/>
      <c r="AA43" s="97"/>
      <c r="AB43" s="97"/>
      <c r="AC43" s="97"/>
      <c r="AD43" s="98">
        <f t="shared" si="40"/>
        <v>0</v>
      </c>
      <c r="AE43" s="99"/>
      <c r="AF43" s="96"/>
      <c r="AG43" s="97"/>
      <c r="AH43" s="97"/>
      <c r="AI43" s="97"/>
      <c r="AJ43" s="97"/>
      <c r="AK43" s="97"/>
      <c r="AL43" s="97"/>
      <c r="AM43" s="97"/>
      <c r="AN43" s="97"/>
      <c r="AO43" s="97"/>
      <c r="AP43" s="97"/>
      <c r="AQ43" s="97"/>
      <c r="AR43" s="98">
        <f t="shared" si="41"/>
        <v>0</v>
      </c>
      <c r="AT43" s="96">
        <f t="shared" si="2"/>
        <v>0</v>
      </c>
      <c r="AU43" s="97">
        <f t="shared" si="3"/>
        <v>0</v>
      </c>
      <c r="AV43" s="98">
        <f t="shared" si="4"/>
        <v>0</v>
      </c>
      <c r="AX43" s="96">
        <f t="shared" si="5"/>
        <v>0</v>
      </c>
      <c r="AY43" s="47" t="str">
        <f t="shared" si="35"/>
        <v/>
      </c>
      <c r="AZ43" s="97">
        <f t="shared" si="7"/>
        <v>0</v>
      </c>
      <c r="BA43" s="48" t="str">
        <f t="shared" si="36"/>
        <v/>
      </c>
      <c r="BC43" s="49" t="str">
        <f t="shared" si="38"/>
        <v/>
      </c>
      <c r="BD43" s="47">
        <f t="shared" si="38"/>
        <v>0</v>
      </c>
      <c r="BE43" s="48" t="str">
        <f t="shared" si="38"/>
        <v/>
      </c>
      <c r="BG43" s="134"/>
    </row>
    <row r="44" spans="2:59" ht="19" customHeight="1" outlineLevel="1" x14ac:dyDescent="0.25">
      <c r="B44" s="94" t="s">
        <v>4525</v>
      </c>
      <c r="C44" s="95"/>
      <c r="D44" s="96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8"/>
      <c r="Q44" s="99"/>
      <c r="R44" s="96"/>
      <c r="S44" s="97"/>
      <c r="T44" s="97"/>
      <c r="U44" s="97"/>
      <c r="V44" s="97"/>
      <c r="W44" s="97"/>
      <c r="X44" s="97"/>
      <c r="Y44" s="97"/>
      <c r="Z44" s="97"/>
      <c r="AA44" s="97"/>
      <c r="AB44" s="97"/>
      <c r="AC44" s="97"/>
      <c r="AD44" s="98"/>
      <c r="AE44" s="99"/>
      <c r="AF44" s="96"/>
      <c r="AG44" s="97"/>
      <c r="AH44" s="97"/>
      <c r="AI44" s="97"/>
      <c r="AJ44" s="97"/>
      <c r="AK44" s="97"/>
      <c r="AL44" s="97"/>
      <c r="AM44" s="97"/>
      <c r="AN44" s="97"/>
      <c r="AO44" s="97"/>
      <c r="AP44" s="97"/>
      <c r="AQ44" s="97"/>
      <c r="AR44" s="98"/>
      <c r="AT44" s="96">
        <f t="shared" si="2"/>
        <v>0</v>
      </c>
      <c r="AU44" s="97">
        <f t="shared" si="3"/>
        <v>0</v>
      </c>
      <c r="AV44" s="98">
        <f t="shared" si="4"/>
        <v>0</v>
      </c>
      <c r="AX44" s="96">
        <f t="shared" si="5"/>
        <v>0</v>
      </c>
      <c r="AY44" s="47" t="str">
        <f t="shared" si="35"/>
        <v/>
      </c>
      <c r="AZ44" s="97">
        <f t="shared" si="7"/>
        <v>0</v>
      </c>
      <c r="BA44" s="48" t="str">
        <f t="shared" si="36"/>
        <v/>
      </c>
      <c r="BC44" s="49" t="str">
        <f t="shared" si="38"/>
        <v/>
      </c>
      <c r="BD44" s="47">
        <f t="shared" si="38"/>
        <v>0</v>
      </c>
      <c r="BE44" s="48" t="str">
        <f t="shared" si="38"/>
        <v/>
      </c>
      <c r="BG44" s="134"/>
    </row>
    <row r="45" spans="2:59" ht="19" customHeight="1" outlineLevel="1" x14ac:dyDescent="0.25">
      <c r="B45" s="94" t="s">
        <v>4526</v>
      </c>
      <c r="C45" s="95"/>
      <c r="D45" s="96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8"/>
      <c r="Q45" s="99"/>
      <c r="R45" s="96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8"/>
      <c r="AE45" s="99"/>
      <c r="AF45" s="96"/>
      <c r="AG45" s="97"/>
      <c r="AH45" s="97"/>
      <c r="AI45" s="97"/>
      <c r="AJ45" s="97"/>
      <c r="AK45" s="97"/>
      <c r="AL45" s="97"/>
      <c r="AM45" s="97"/>
      <c r="AN45" s="97"/>
      <c r="AO45" s="97"/>
      <c r="AP45" s="97"/>
      <c r="AQ45" s="97"/>
      <c r="AR45" s="98"/>
      <c r="AT45" s="96">
        <f t="shared" si="2"/>
        <v>0</v>
      </c>
      <c r="AU45" s="97">
        <f t="shared" si="3"/>
        <v>0</v>
      </c>
      <c r="AV45" s="98">
        <f t="shared" si="4"/>
        <v>0</v>
      </c>
      <c r="AX45" s="96">
        <f t="shared" si="5"/>
        <v>0</v>
      </c>
      <c r="AY45" s="47" t="str">
        <f t="shared" si="35"/>
        <v/>
      </c>
      <c r="AZ45" s="97">
        <f t="shared" si="7"/>
        <v>0</v>
      </c>
      <c r="BA45" s="48" t="str">
        <f t="shared" si="36"/>
        <v/>
      </c>
      <c r="BC45" s="49" t="str">
        <f t="shared" si="38"/>
        <v/>
      </c>
      <c r="BD45" s="47">
        <f t="shared" si="38"/>
        <v>0</v>
      </c>
      <c r="BE45" s="48" t="str">
        <f t="shared" si="38"/>
        <v/>
      </c>
      <c r="BG45" s="134"/>
    </row>
    <row r="46" spans="2:59" ht="19" customHeight="1" outlineLevel="1" x14ac:dyDescent="0.25">
      <c r="B46" s="94" t="s">
        <v>4527</v>
      </c>
      <c r="C46" s="95"/>
      <c r="D46" s="96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8">
        <f t="shared" ref="P46" si="45">SUM(D46:O46)</f>
        <v>0</v>
      </c>
      <c r="Q46" s="99"/>
      <c r="R46" s="96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8">
        <f t="shared" ref="AD46" si="46">SUM(R46:AC46)</f>
        <v>0</v>
      </c>
      <c r="AE46" s="99"/>
      <c r="AF46" s="96"/>
      <c r="AG46" s="97"/>
      <c r="AH46" s="97"/>
      <c r="AI46" s="97"/>
      <c r="AJ46" s="97"/>
      <c r="AK46" s="97"/>
      <c r="AL46" s="97"/>
      <c r="AM46" s="97"/>
      <c r="AN46" s="97"/>
      <c r="AO46" s="97"/>
      <c r="AP46" s="97"/>
      <c r="AQ46" s="97"/>
      <c r="AR46" s="98">
        <f t="shared" ref="AR46" si="47">SUM(AF46:AQ46)</f>
        <v>0</v>
      </c>
      <c r="AT46" s="96">
        <f t="shared" si="2"/>
        <v>0</v>
      </c>
      <c r="AU46" s="97">
        <f t="shared" si="3"/>
        <v>0</v>
      </c>
      <c r="AV46" s="98">
        <f t="shared" si="4"/>
        <v>0</v>
      </c>
      <c r="AX46" s="96">
        <f t="shared" si="5"/>
        <v>0</v>
      </c>
      <c r="AY46" s="47" t="str">
        <f t="shared" si="35"/>
        <v/>
      </c>
      <c r="AZ46" s="97">
        <f t="shared" si="7"/>
        <v>0</v>
      </c>
      <c r="BA46" s="48" t="str">
        <f t="shared" si="36"/>
        <v/>
      </c>
      <c r="BC46" s="49" t="str">
        <f t="shared" si="38"/>
        <v/>
      </c>
      <c r="BD46" s="47">
        <f t="shared" si="38"/>
        <v>0</v>
      </c>
      <c r="BE46" s="48" t="str">
        <f t="shared" si="38"/>
        <v/>
      </c>
      <c r="BG46" s="134"/>
    </row>
    <row r="47" spans="2:59" ht="19" customHeight="1" outlineLevel="1" x14ac:dyDescent="0.25">
      <c r="B47" s="94" t="s">
        <v>4528</v>
      </c>
      <c r="C47" s="95"/>
      <c r="D47" s="96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8"/>
      <c r="Q47" s="99"/>
      <c r="R47" s="96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8"/>
      <c r="AE47" s="99"/>
      <c r="AF47" s="96"/>
      <c r="AG47" s="97"/>
      <c r="AH47" s="97"/>
      <c r="AI47" s="97"/>
      <c r="AJ47" s="97"/>
      <c r="AK47" s="97"/>
      <c r="AL47" s="97"/>
      <c r="AM47" s="97"/>
      <c r="AN47" s="97"/>
      <c r="AO47" s="97"/>
      <c r="AP47" s="97"/>
      <c r="AQ47" s="97"/>
      <c r="AR47" s="98"/>
      <c r="AT47" s="96">
        <f t="shared" si="2"/>
        <v>0</v>
      </c>
      <c r="AU47" s="97">
        <f t="shared" si="3"/>
        <v>0</v>
      </c>
      <c r="AV47" s="98">
        <f t="shared" si="4"/>
        <v>0</v>
      </c>
      <c r="AX47" s="96">
        <f t="shared" si="5"/>
        <v>0</v>
      </c>
      <c r="AY47" s="47" t="str">
        <f t="shared" si="35"/>
        <v/>
      </c>
      <c r="AZ47" s="97">
        <f t="shared" si="7"/>
        <v>0</v>
      </c>
      <c r="BA47" s="48" t="str">
        <f t="shared" si="36"/>
        <v/>
      </c>
      <c r="BC47" s="49" t="str">
        <f t="shared" si="38"/>
        <v/>
      </c>
      <c r="BD47" s="47">
        <f t="shared" si="38"/>
        <v>0</v>
      </c>
      <c r="BE47" s="48" t="str">
        <f t="shared" si="38"/>
        <v/>
      </c>
      <c r="BG47" s="134"/>
    </row>
    <row r="48" spans="2:59" ht="19" customHeight="1" outlineLevel="1" x14ac:dyDescent="0.25">
      <c r="B48" s="94" t="s">
        <v>4529</v>
      </c>
      <c r="C48" s="95"/>
      <c r="D48" s="96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8"/>
      <c r="Q48" s="99"/>
      <c r="R48" s="96"/>
      <c r="S48" s="97"/>
      <c r="T48" s="97"/>
      <c r="U48" s="97"/>
      <c r="V48" s="97"/>
      <c r="W48" s="97"/>
      <c r="X48" s="97"/>
      <c r="Y48" s="97"/>
      <c r="Z48" s="97"/>
      <c r="AA48" s="97"/>
      <c r="AB48" s="97"/>
      <c r="AC48" s="97"/>
      <c r="AD48" s="98"/>
      <c r="AE48" s="99"/>
      <c r="AF48" s="96"/>
      <c r="AG48" s="97"/>
      <c r="AH48" s="97"/>
      <c r="AI48" s="97"/>
      <c r="AJ48" s="97"/>
      <c r="AK48" s="97"/>
      <c r="AL48" s="97"/>
      <c r="AM48" s="97"/>
      <c r="AN48" s="97"/>
      <c r="AO48" s="97"/>
      <c r="AP48" s="97"/>
      <c r="AQ48" s="97"/>
      <c r="AR48" s="98"/>
      <c r="AT48" s="96">
        <f t="shared" si="2"/>
        <v>0</v>
      </c>
      <c r="AU48" s="97">
        <f t="shared" si="3"/>
        <v>0</v>
      </c>
      <c r="AV48" s="98">
        <f t="shared" si="4"/>
        <v>0</v>
      </c>
      <c r="AX48" s="96">
        <f t="shared" si="5"/>
        <v>0</v>
      </c>
      <c r="AY48" s="47" t="str">
        <f t="shared" si="35"/>
        <v/>
      </c>
      <c r="AZ48" s="97">
        <f t="shared" si="7"/>
        <v>0</v>
      </c>
      <c r="BA48" s="48" t="str">
        <f t="shared" si="36"/>
        <v/>
      </c>
      <c r="BC48" s="49" t="str">
        <f t="shared" si="38"/>
        <v/>
      </c>
      <c r="BD48" s="47">
        <f t="shared" si="38"/>
        <v>0</v>
      </c>
      <c r="BE48" s="48" t="str">
        <f t="shared" si="38"/>
        <v/>
      </c>
      <c r="BG48" s="134"/>
    </row>
    <row r="49" spans="2:59" ht="19" customHeight="1" outlineLevel="1" x14ac:dyDescent="0.25">
      <c r="B49" s="94" t="s">
        <v>4530</v>
      </c>
      <c r="C49" s="95"/>
      <c r="D49" s="96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8"/>
      <c r="Q49" s="99"/>
      <c r="R49" s="96"/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97"/>
      <c r="AD49" s="98"/>
      <c r="AE49" s="99"/>
      <c r="AF49" s="96"/>
      <c r="AG49" s="97"/>
      <c r="AH49" s="97"/>
      <c r="AI49" s="97"/>
      <c r="AJ49" s="97"/>
      <c r="AK49" s="97"/>
      <c r="AL49" s="97"/>
      <c r="AM49" s="97"/>
      <c r="AN49" s="97"/>
      <c r="AO49" s="97"/>
      <c r="AP49" s="97"/>
      <c r="AQ49" s="97"/>
      <c r="AR49" s="98"/>
      <c r="AT49" s="96">
        <f t="shared" si="2"/>
        <v>0</v>
      </c>
      <c r="AU49" s="97">
        <f t="shared" si="3"/>
        <v>0</v>
      </c>
      <c r="AV49" s="98">
        <f t="shared" si="4"/>
        <v>0</v>
      </c>
      <c r="AX49" s="96">
        <f t="shared" si="5"/>
        <v>0</v>
      </c>
      <c r="AY49" s="47" t="str">
        <f t="shared" si="35"/>
        <v/>
      </c>
      <c r="AZ49" s="97">
        <f t="shared" si="7"/>
        <v>0</v>
      </c>
      <c r="BA49" s="48" t="str">
        <f t="shared" si="36"/>
        <v/>
      </c>
      <c r="BC49" s="49" t="str">
        <f t="shared" si="38"/>
        <v/>
      </c>
      <c r="BD49" s="47">
        <f t="shared" si="38"/>
        <v>0</v>
      </c>
      <c r="BE49" s="48" t="str">
        <f t="shared" si="38"/>
        <v/>
      </c>
      <c r="BG49" s="134"/>
    </row>
    <row r="50" spans="2:59" ht="19" customHeight="1" outlineLevel="1" x14ac:dyDescent="0.25">
      <c r="B50" s="94" t="s">
        <v>4531</v>
      </c>
      <c r="C50" s="95"/>
      <c r="D50" s="96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8"/>
      <c r="Q50" s="99"/>
      <c r="R50" s="96"/>
      <c r="S50" s="97"/>
      <c r="T50" s="97"/>
      <c r="U50" s="97"/>
      <c r="V50" s="97"/>
      <c r="W50" s="97"/>
      <c r="X50" s="97"/>
      <c r="Y50" s="97"/>
      <c r="Z50" s="97"/>
      <c r="AA50" s="97"/>
      <c r="AB50" s="97"/>
      <c r="AC50" s="97"/>
      <c r="AD50" s="98"/>
      <c r="AE50" s="99"/>
      <c r="AF50" s="96"/>
      <c r="AG50" s="97"/>
      <c r="AH50" s="97"/>
      <c r="AI50" s="97"/>
      <c r="AJ50" s="97"/>
      <c r="AK50" s="97"/>
      <c r="AL50" s="97"/>
      <c r="AM50" s="97"/>
      <c r="AN50" s="97"/>
      <c r="AO50" s="97"/>
      <c r="AP50" s="97"/>
      <c r="AQ50" s="97"/>
      <c r="AR50" s="98"/>
      <c r="AT50" s="96">
        <f t="shared" si="2"/>
        <v>0</v>
      </c>
      <c r="AU50" s="97">
        <f t="shared" si="3"/>
        <v>0</v>
      </c>
      <c r="AV50" s="98">
        <f t="shared" si="4"/>
        <v>0</v>
      </c>
      <c r="AX50" s="96">
        <f t="shared" si="5"/>
        <v>0</v>
      </c>
      <c r="AY50" s="47" t="str">
        <f t="shared" si="35"/>
        <v/>
      </c>
      <c r="AZ50" s="97">
        <f t="shared" si="7"/>
        <v>0</v>
      </c>
      <c r="BA50" s="48" t="str">
        <f t="shared" si="36"/>
        <v/>
      </c>
      <c r="BC50" s="49" t="str">
        <f t="shared" si="38"/>
        <v/>
      </c>
      <c r="BD50" s="47">
        <f t="shared" si="38"/>
        <v>0</v>
      </c>
      <c r="BE50" s="48" t="str">
        <f t="shared" si="38"/>
        <v/>
      </c>
      <c r="BG50" s="134"/>
    </row>
    <row r="51" spans="2:59" s="93" customFormat="1" ht="19" customHeight="1" x14ac:dyDescent="0.25">
      <c r="B51" s="88">
        <v>5</v>
      </c>
      <c r="C51" s="88" t="s">
        <v>4547</v>
      </c>
      <c r="D51" s="89" t="e">
        <f>SUM(D52:D61)</f>
        <v>#REF!</v>
      </c>
      <c r="E51" s="90" t="e">
        <f t="shared" ref="E51:AR51" si="48">SUM(E52:E61)</f>
        <v>#REF!</v>
      </c>
      <c r="F51" s="90" t="e">
        <f t="shared" si="48"/>
        <v>#REF!</v>
      </c>
      <c r="G51" s="90" t="e">
        <f t="shared" si="48"/>
        <v>#REF!</v>
      </c>
      <c r="H51" s="90" t="e">
        <f t="shared" si="48"/>
        <v>#REF!</v>
      </c>
      <c r="I51" s="90" t="e">
        <f t="shared" si="48"/>
        <v>#REF!</v>
      </c>
      <c r="J51" s="90" t="e">
        <f t="shared" si="48"/>
        <v>#REF!</v>
      </c>
      <c r="K51" s="90" t="e">
        <f t="shared" si="48"/>
        <v>#REF!</v>
      </c>
      <c r="L51" s="90" t="e">
        <f t="shared" si="48"/>
        <v>#REF!</v>
      </c>
      <c r="M51" s="90" t="e">
        <f t="shared" si="48"/>
        <v>#REF!</v>
      </c>
      <c r="N51" s="90" t="e">
        <f t="shared" si="48"/>
        <v>#REF!</v>
      </c>
      <c r="O51" s="90" t="e">
        <f t="shared" si="48"/>
        <v>#REF!</v>
      </c>
      <c r="P51" s="91" t="e">
        <f t="shared" si="48"/>
        <v>#REF!</v>
      </c>
      <c r="Q51" s="92">
        <f t="shared" si="48"/>
        <v>0</v>
      </c>
      <c r="R51" s="89">
        <f t="shared" si="48"/>
        <v>65804.379313000012</v>
      </c>
      <c r="S51" s="90">
        <f t="shared" si="48"/>
        <v>63821.718015000006</v>
      </c>
      <c r="T51" s="90">
        <f t="shared" si="48"/>
        <v>90904.563931000012</v>
      </c>
      <c r="U51" s="90">
        <f t="shared" si="48"/>
        <v>97340.259900000019</v>
      </c>
      <c r="V51" s="90">
        <f t="shared" si="48"/>
        <v>97423.769980000012</v>
      </c>
      <c r="W51" s="90">
        <f t="shared" si="48"/>
        <v>57183.620991000003</v>
      </c>
      <c r="X51" s="90">
        <f t="shared" si="48"/>
        <v>52768.077847</v>
      </c>
      <c r="Y51" s="90">
        <f t="shared" si="48"/>
        <v>145577.53115600001</v>
      </c>
      <c r="Z51" s="90">
        <f t="shared" si="48"/>
        <v>143910.295331</v>
      </c>
      <c r="AA51" s="90">
        <f t="shared" si="48"/>
        <v>109401.08934599999</v>
      </c>
      <c r="AB51" s="90">
        <f t="shared" si="48"/>
        <v>122936.77173886243</v>
      </c>
      <c r="AC51" s="90">
        <f t="shared" si="48"/>
        <v>236158.94304525867</v>
      </c>
      <c r="AD51" s="91">
        <f t="shared" si="48"/>
        <v>1283231.0205941212</v>
      </c>
      <c r="AE51" s="92">
        <f t="shared" si="48"/>
        <v>0</v>
      </c>
      <c r="AF51" s="89" t="e">
        <f t="shared" si="48"/>
        <v>#REF!</v>
      </c>
      <c r="AG51" s="90" t="e">
        <f t="shared" si="48"/>
        <v>#REF!</v>
      </c>
      <c r="AH51" s="90" t="e">
        <f t="shared" si="48"/>
        <v>#REF!</v>
      </c>
      <c r="AI51" s="90" t="e">
        <f t="shared" si="48"/>
        <v>#REF!</v>
      </c>
      <c r="AJ51" s="90" t="e">
        <f t="shared" si="48"/>
        <v>#REF!</v>
      </c>
      <c r="AK51" s="90" t="e">
        <f t="shared" si="48"/>
        <v>#REF!</v>
      </c>
      <c r="AL51" s="90" t="e">
        <f t="shared" si="48"/>
        <v>#REF!</v>
      </c>
      <c r="AM51" s="90" t="e">
        <f t="shared" si="48"/>
        <v>#REF!</v>
      </c>
      <c r="AN51" s="90" t="e">
        <f t="shared" si="48"/>
        <v>#REF!</v>
      </c>
      <c r="AO51" s="90" t="e">
        <f t="shared" si="48"/>
        <v>#REF!</v>
      </c>
      <c r="AP51" s="90" t="e">
        <f t="shared" si="48"/>
        <v>#REF!</v>
      </c>
      <c r="AQ51" s="90" t="e">
        <f t="shared" si="48"/>
        <v>#REF!</v>
      </c>
      <c r="AR51" s="91" t="e">
        <f t="shared" si="48"/>
        <v>#REF!</v>
      </c>
      <c r="AT51" s="89" t="e">
        <f t="shared" si="2"/>
        <v>#REF!</v>
      </c>
      <c r="AU51" s="90">
        <f t="shared" si="3"/>
        <v>1283231.0205941212</v>
      </c>
      <c r="AV51" s="91" t="e">
        <f t="shared" si="4"/>
        <v>#REF!</v>
      </c>
      <c r="AX51" s="89" t="e">
        <f t="shared" si="5"/>
        <v>#REF!</v>
      </c>
      <c r="AY51" s="44" t="str">
        <f t="shared" si="35"/>
        <v/>
      </c>
      <c r="AZ51" s="90" t="e">
        <f t="shared" si="7"/>
        <v>#REF!</v>
      </c>
      <c r="BA51" s="45"/>
      <c r="BC51" s="46" t="str">
        <f t="shared" si="38"/>
        <v/>
      </c>
      <c r="BD51" s="44">
        <f t="shared" si="38"/>
        <v>0.94399979820139712</v>
      </c>
      <c r="BE51" s="45" t="str">
        <f t="shared" si="38"/>
        <v/>
      </c>
      <c r="BG51" s="174"/>
    </row>
    <row r="52" spans="2:59" ht="19" customHeight="1" outlineLevel="1" x14ac:dyDescent="0.25">
      <c r="B52" s="181" t="s">
        <v>4532</v>
      </c>
      <c r="C52" s="95" t="s">
        <v>236</v>
      </c>
      <c r="D52" s="96" t="e">
        <f>SUM(D19:D22,D26)-D53</f>
        <v>#REF!</v>
      </c>
      <c r="E52" s="97" t="e">
        <f t="shared" ref="E52:O52" si="49">SUM(E19:E22,E26)-E53</f>
        <v>#REF!</v>
      </c>
      <c r="F52" s="97" t="e">
        <f t="shared" si="49"/>
        <v>#REF!</v>
      </c>
      <c r="G52" s="97" t="e">
        <f t="shared" si="49"/>
        <v>#REF!</v>
      </c>
      <c r="H52" s="97" t="e">
        <f t="shared" si="49"/>
        <v>#REF!</v>
      </c>
      <c r="I52" s="97" t="e">
        <f t="shared" si="49"/>
        <v>#REF!</v>
      </c>
      <c r="J52" s="97" t="e">
        <f t="shared" si="49"/>
        <v>#REF!</v>
      </c>
      <c r="K52" s="97" t="e">
        <f t="shared" si="49"/>
        <v>#REF!</v>
      </c>
      <c r="L52" s="97" t="e">
        <f t="shared" si="49"/>
        <v>#REF!</v>
      </c>
      <c r="M52" s="97" t="e">
        <f t="shared" si="49"/>
        <v>#REF!</v>
      </c>
      <c r="N52" s="97" t="e">
        <f t="shared" si="49"/>
        <v>#REF!</v>
      </c>
      <c r="O52" s="97" t="e">
        <f t="shared" si="49"/>
        <v>#REF!</v>
      </c>
      <c r="P52" s="98" t="e">
        <f t="shared" ref="P52:P54" si="50">SUM(D52:O52)</f>
        <v>#REF!</v>
      </c>
      <c r="Q52" s="99"/>
      <c r="R52" s="96">
        <f>SUM(R19:R22,R26)-R53</f>
        <v>63312.950270000016</v>
      </c>
      <c r="S52" s="97">
        <f t="shared" ref="S52:AC52" si="51">SUM(S19:S22,S26)-S53</f>
        <v>61826.561341000008</v>
      </c>
      <c r="T52" s="97">
        <f t="shared" si="51"/>
        <v>90305.620660000015</v>
      </c>
      <c r="U52" s="97">
        <f t="shared" si="51"/>
        <v>93044.975550000017</v>
      </c>
      <c r="V52" s="97">
        <f t="shared" si="51"/>
        <v>95068.287555000017</v>
      </c>
      <c r="W52" s="97">
        <f t="shared" si="51"/>
        <v>53320.853682000001</v>
      </c>
      <c r="X52" s="97">
        <f t="shared" si="51"/>
        <v>44268.136219</v>
      </c>
      <c r="Y52" s="97">
        <f t="shared" si="51"/>
        <v>119733.57137270001</v>
      </c>
      <c r="Z52" s="97">
        <f t="shared" si="51"/>
        <v>116660.02578500001</v>
      </c>
      <c r="AA52" s="97">
        <f t="shared" si="51"/>
        <v>82538.929676999993</v>
      </c>
      <c r="AB52" s="97">
        <f t="shared" si="51"/>
        <v>122936.77173886243</v>
      </c>
      <c r="AC52" s="97">
        <f t="shared" si="51"/>
        <v>236158.94304525867</v>
      </c>
      <c r="AD52" s="98">
        <f t="shared" ref="AD52:AD54" si="52">SUM(R52:AC52)</f>
        <v>1179175.6268958212</v>
      </c>
      <c r="AE52" s="99"/>
      <c r="AF52" s="96" t="e">
        <f>#REF!</f>
        <v>#REF!</v>
      </c>
      <c r="AG52" s="97" t="e">
        <f>#REF!</f>
        <v>#REF!</v>
      </c>
      <c r="AH52" s="97" t="e">
        <f>#REF!</f>
        <v>#REF!</v>
      </c>
      <c r="AI52" s="97" t="e">
        <f>#REF!</f>
        <v>#REF!</v>
      </c>
      <c r="AJ52" s="97" t="e">
        <f>#REF!</f>
        <v>#REF!</v>
      </c>
      <c r="AK52" s="97" t="e">
        <f>#REF!</f>
        <v>#REF!</v>
      </c>
      <c r="AL52" s="97" t="e">
        <f>#REF!</f>
        <v>#REF!</v>
      </c>
      <c r="AM52" s="97" t="e">
        <f>#REF!</f>
        <v>#REF!</v>
      </c>
      <c r="AN52" s="97" t="e">
        <f>#REF!</f>
        <v>#REF!</v>
      </c>
      <c r="AO52" s="97" t="e">
        <f>#REF!</f>
        <v>#REF!</v>
      </c>
      <c r="AP52" s="97" t="e">
        <f>#REF!</f>
        <v>#REF!</v>
      </c>
      <c r="AQ52" s="97" t="e">
        <f>#REF!</f>
        <v>#REF!</v>
      </c>
      <c r="AR52" s="98" t="e">
        <f t="shared" ref="AR52:AR54" si="53">SUM(AF52:AQ52)</f>
        <v>#REF!</v>
      </c>
      <c r="AT52" s="96" t="e">
        <f t="shared" si="2"/>
        <v>#REF!</v>
      </c>
      <c r="AU52" s="97">
        <f t="shared" si="3"/>
        <v>1179175.6268958212</v>
      </c>
      <c r="AV52" s="98" t="e">
        <f t="shared" si="4"/>
        <v>#REF!</v>
      </c>
      <c r="AX52" s="96" t="e">
        <f t="shared" si="5"/>
        <v>#REF!</v>
      </c>
      <c r="AY52" s="47" t="str">
        <f t="shared" si="35"/>
        <v/>
      </c>
      <c r="AZ52" s="97" t="e">
        <f t="shared" si="7"/>
        <v>#REF!</v>
      </c>
      <c r="BA52" s="48" t="str">
        <f t="shared" ref="BA52:BA53" si="54">IFERROR(AZ52/AU52,"")</f>
        <v/>
      </c>
      <c r="BC52" s="49" t="str">
        <f t="shared" si="38"/>
        <v/>
      </c>
      <c r="BD52" s="47">
        <f t="shared" si="38"/>
        <v>0.86745218590358686</v>
      </c>
      <c r="BE52" s="48" t="str">
        <f t="shared" si="38"/>
        <v/>
      </c>
      <c r="BG52" s="134"/>
    </row>
    <row r="53" spans="2:59" ht="19" customHeight="1" outlineLevel="1" x14ac:dyDescent="0.25">
      <c r="B53" s="94" t="s">
        <v>4533</v>
      </c>
      <c r="C53" s="95" t="s">
        <v>237</v>
      </c>
      <c r="D53" s="96">
        <v>387.75</v>
      </c>
      <c r="E53" s="97">
        <v>2066.1812500000001</v>
      </c>
      <c r="F53" s="97">
        <v>1.3</v>
      </c>
      <c r="G53" s="97">
        <v>7342.5</v>
      </c>
      <c r="H53" s="97">
        <v>3298.625</v>
      </c>
      <c r="I53" s="97">
        <v>2342.3125</v>
      </c>
      <c r="J53" s="97">
        <v>325.60000000000002</v>
      </c>
      <c r="K53" s="97">
        <v>2440.625</v>
      </c>
      <c r="L53" s="97">
        <v>665.5</v>
      </c>
      <c r="M53" s="97">
        <v>7111.0875000000005</v>
      </c>
      <c r="N53" s="97">
        <v>0</v>
      </c>
      <c r="O53" s="97">
        <v>33393.125</v>
      </c>
      <c r="P53" s="98">
        <f t="shared" si="50"/>
        <v>59374.606250000004</v>
      </c>
      <c r="Q53" s="99"/>
      <c r="R53" s="96">
        <v>2491.4290430000001</v>
      </c>
      <c r="S53" s="97">
        <v>1995.1566740000001</v>
      </c>
      <c r="T53" s="97">
        <v>598.94327099999998</v>
      </c>
      <c r="U53" s="97">
        <v>4295.2843499999999</v>
      </c>
      <c r="V53" s="97">
        <v>2355.4824250000001</v>
      </c>
      <c r="W53" s="97">
        <v>3862.7673089999998</v>
      </c>
      <c r="X53" s="97">
        <v>8499.9416280000005</v>
      </c>
      <c r="Y53" s="97">
        <v>25843.959783300001</v>
      </c>
      <c r="Z53" s="97">
        <v>27250.269546</v>
      </c>
      <c r="AA53" s="97">
        <v>26862.159669000001</v>
      </c>
      <c r="AB53" s="97">
        <v>0</v>
      </c>
      <c r="AC53" s="97">
        <v>0</v>
      </c>
      <c r="AD53" s="98">
        <f t="shared" si="52"/>
        <v>104055.3936983</v>
      </c>
      <c r="AE53" s="99"/>
      <c r="AF53" s="96" t="e">
        <f>#REF!</f>
        <v>#REF!</v>
      </c>
      <c r="AG53" s="97" t="e">
        <f>#REF!</f>
        <v>#REF!</v>
      </c>
      <c r="AH53" s="97" t="e">
        <f>#REF!</f>
        <v>#REF!</v>
      </c>
      <c r="AI53" s="97" t="e">
        <f>#REF!</f>
        <v>#REF!</v>
      </c>
      <c r="AJ53" s="97" t="e">
        <f>#REF!</f>
        <v>#REF!</v>
      </c>
      <c r="AK53" s="97" t="e">
        <f>#REF!</f>
        <v>#REF!</v>
      </c>
      <c r="AL53" s="97" t="e">
        <f>#REF!</f>
        <v>#REF!</v>
      </c>
      <c r="AM53" s="97" t="e">
        <f>#REF!</f>
        <v>#REF!</v>
      </c>
      <c r="AN53" s="97" t="e">
        <f>#REF!</f>
        <v>#REF!</v>
      </c>
      <c r="AO53" s="97" t="e">
        <f>#REF!</f>
        <v>#REF!</v>
      </c>
      <c r="AP53" s="97" t="e">
        <f>#REF!</f>
        <v>#REF!</v>
      </c>
      <c r="AQ53" s="97" t="e">
        <f>#REF!</f>
        <v>#REF!</v>
      </c>
      <c r="AR53" s="98" t="e">
        <f t="shared" si="53"/>
        <v>#REF!</v>
      </c>
      <c r="AT53" s="96">
        <f t="shared" si="2"/>
        <v>59374.606250000004</v>
      </c>
      <c r="AU53" s="97">
        <f t="shared" si="3"/>
        <v>104055.3936983</v>
      </c>
      <c r="AV53" s="98" t="e">
        <f t="shared" si="4"/>
        <v>#REF!</v>
      </c>
      <c r="AX53" s="96">
        <f t="shared" si="5"/>
        <v>44680.787448299998</v>
      </c>
      <c r="AY53" s="47">
        <f t="shared" si="35"/>
        <v>0.75252351586415778</v>
      </c>
      <c r="AZ53" s="97" t="e">
        <f t="shared" si="7"/>
        <v>#REF!</v>
      </c>
      <c r="BA53" s="48" t="str">
        <f t="shared" si="54"/>
        <v/>
      </c>
      <c r="BC53" s="49" t="str">
        <f t="shared" si="38"/>
        <v/>
      </c>
      <c r="BD53" s="47">
        <f t="shared" si="38"/>
        <v>7.6547612297810236E-2</v>
      </c>
      <c r="BE53" s="48" t="str">
        <f t="shared" si="38"/>
        <v/>
      </c>
      <c r="BG53" s="134"/>
    </row>
    <row r="54" spans="2:59" ht="19" customHeight="1" outlineLevel="1" x14ac:dyDescent="0.25">
      <c r="B54" s="94" t="s">
        <v>4534</v>
      </c>
      <c r="C54" s="95"/>
      <c r="D54" s="96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8">
        <f t="shared" si="50"/>
        <v>0</v>
      </c>
      <c r="Q54" s="99"/>
      <c r="R54" s="96"/>
      <c r="S54" s="97"/>
      <c r="T54" s="97"/>
      <c r="U54" s="97"/>
      <c r="V54" s="97"/>
      <c r="W54" s="97"/>
      <c r="X54" s="97"/>
      <c r="Y54" s="97"/>
      <c r="Z54" s="97"/>
      <c r="AA54" s="97"/>
      <c r="AB54" s="97"/>
      <c r="AC54" s="97"/>
      <c r="AD54" s="98">
        <f t="shared" si="52"/>
        <v>0</v>
      </c>
      <c r="AE54" s="99"/>
      <c r="AF54" s="96"/>
      <c r="AG54" s="97"/>
      <c r="AH54" s="97"/>
      <c r="AI54" s="97"/>
      <c r="AJ54" s="97"/>
      <c r="AK54" s="97"/>
      <c r="AL54" s="97"/>
      <c r="AM54" s="97"/>
      <c r="AN54" s="97"/>
      <c r="AO54" s="97"/>
      <c r="AP54" s="97"/>
      <c r="AQ54" s="97"/>
      <c r="AR54" s="98">
        <f t="shared" si="53"/>
        <v>0</v>
      </c>
      <c r="AT54" s="96">
        <f t="shared" si="2"/>
        <v>0</v>
      </c>
      <c r="AU54" s="97">
        <f t="shared" si="3"/>
        <v>0</v>
      </c>
      <c r="AV54" s="98">
        <f t="shared" si="4"/>
        <v>0</v>
      </c>
      <c r="AX54" s="96">
        <f t="shared" si="5"/>
        <v>0</v>
      </c>
      <c r="AY54" s="47" t="str">
        <f t="shared" si="35"/>
        <v/>
      </c>
      <c r="AZ54" s="97">
        <f t="shared" si="7"/>
        <v>0</v>
      </c>
      <c r="BA54" s="48" t="str">
        <f t="shared" si="36"/>
        <v/>
      </c>
      <c r="BC54" s="49" t="str">
        <f t="shared" si="38"/>
        <v/>
      </c>
      <c r="BD54" s="47">
        <f t="shared" si="38"/>
        <v>0</v>
      </c>
      <c r="BE54" s="48" t="str">
        <f t="shared" si="38"/>
        <v/>
      </c>
      <c r="BG54" s="134"/>
    </row>
    <row r="55" spans="2:59" ht="19" customHeight="1" outlineLevel="1" x14ac:dyDescent="0.25">
      <c r="B55" s="94" t="s">
        <v>4535</v>
      </c>
      <c r="C55" s="95"/>
      <c r="D55" s="96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8"/>
      <c r="Q55" s="99"/>
      <c r="R55" s="96"/>
      <c r="S55" s="97"/>
      <c r="T55" s="97"/>
      <c r="U55" s="97"/>
      <c r="V55" s="97"/>
      <c r="W55" s="97"/>
      <c r="X55" s="97"/>
      <c r="Y55" s="97"/>
      <c r="Z55" s="97"/>
      <c r="AA55" s="97"/>
      <c r="AB55" s="97"/>
      <c r="AC55" s="97"/>
      <c r="AD55" s="98"/>
      <c r="AE55" s="99"/>
      <c r="AF55" s="96"/>
      <c r="AG55" s="97"/>
      <c r="AH55" s="97"/>
      <c r="AI55" s="97"/>
      <c r="AJ55" s="97"/>
      <c r="AK55" s="97"/>
      <c r="AL55" s="97"/>
      <c r="AM55" s="97"/>
      <c r="AN55" s="97"/>
      <c r="AO55" s="97"/>
      <c r="AP55" s="97"/>
      <c r="AQ55" s="97"/>
      <c r="AR55" s="98"/>
      <c r="AT55" s="96">
        <f t="shared" si="2"/>
        <v>0</v>
      </c>
      <c r="AU55" s="97">
        <f t="shared" si="3"/>
        <v>0</v>
      </c>
      <c r="AV55" s="98">
        <f t="shared" si="4"/>
        <v>0</v>
      </c>
      <c r="AX55" s="96">
        <f t="shared" si="5"/>
        <v>0</v>
      </c>
      <c r="AY55" s="47" t="str">
        <f t="shared" si="35"/>
        <v/>
      </c>
      <c r="AZ55" s="97">
        <f t="shared" si="7"/>
        <v>0</v>
      </c>
      <c r="BA55" s="48" t="str">
        <f t="shared" si="36"/>
        <v/>
      </c>
      <c r="BC55" s="49" t="str">
        <f t="shared" si="38"/>
        <v/>
      </c>
      <c r="BD55" s="47">
        <f t="shared" si="38"/>
        <v>0</v>
      </c>
      <c r="BE55" s="48" t="str">
        <f t="shared" si="38"/>
        <v/>
      </c>
      <c r="BG55" s="134"/>
    </row>
    <row r="56" spans="2:59" ht="19" customHeight="1" outlineLevel="1" x14ac:dyDescent="0.25">
      <c r="B56" s="94" t="s">
        <v>4536</v>
      </c>
      <c r="C56" s="95"/>
      <c r="D56" s="96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8"/>
      <c r="Q56" s="99"/>
      <c r="R56" s="96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7"/>
      <c r="AD56" s="98"/>
      <c r="AE56" s="99"/>
      <c r="AF56" s="96"/>
      <c r="AG56" s="97"/>
      <c r="AH56" s="97"/>
      <c r="AI56" s="97"/>
      <c r="AJ56" s="97"/>
      <c r="AK56" s="97"/>
      <c r="AL56" s="97"/>
      <c r="AM56" s="97"/>
      <c r="AN56" s="97"/>
      <c r="AO56" s="97"/>
      <c r="AP56" s="97"/>
      <c r="AQ56" s="97"/>
      <c r="AR56" s="98"/>
      <c r="AT56" s="96">
        <f t="shared" si="2"/>
        <v>0</v>
      </c>
      <c r="AU56" s="97">
        <f t="shared" si="3"/>
        <v>0</v>
      </c>
      <c r="AV56" s="98">
        <f t="shared" si="4"/>
        <v>0</v>
      </c>
      <c r="AX56" s="96">
        <f t="shared" si="5"/>
        <v>0</v>
      </c>
      <c r="AY56" s="47" t="str">
        <f t="shared" si="35"/>
        <v/>
      </c>
      <c r="AZ56" s="97">
        <f t="shared" si="7"/>
        <v>0</v>
      </c>
      <c r="BA56" s="48" t="str">
        <f t="shared" si="36"/>
        <v/>
      </c>
      <c r="BC56" s="49" t="str">
        <f t="shared" si="38"/>
        <v/>
      </c>
      <c r="BD56" s="47">
        <f t="shared" si="38"/>
        <v>0</v>
      </c>
      <c r="BE56" s="48" t="str">
        <f t="shared" si="38"/>
        <v/>
      </c>
      <c r="BG56" s="134"/>
    </row>
    <row r="57" spans="2:59" ht="19" customHeight="1" outlineLevel="1" x14ac:dyDescent="0.25">
      <c r="B57" s="94" t="s">
        <v>4537</v>
      </c>
      <c r="C57" s="95"/>
      <c r="D57" s="96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8">
        <f t="shared" ref="P57" si="55">SUM(D57:O57)</f>
        <v>0</v>
      </c>
      <c r="Q57" s="99"/>
      <c r="R57" s="96"/>
      <c r="S57" s="97"/>
      <c r="T57" s="97"/>
      <c r="U57" s="97"/>
      <c r="V57" s="97"/>
      <c r="W57" s="97"/>
      <c r="X57" s="97"/>
      <c r="Y57" s="97"/>
      <c r="Z57" s="97"/>
      <c r="AA57" s="97"/>
      <c r="AB57" s="97"/>
      <c r="AC57" s="97"/>
      <c r="AD57" s="98">
        <f t="shared" ref="AD57" si="56">SUM(R57:AC57)</f>
        <v>0</v>
      </c>
      <c r="AE57" s="99"/>
      <c r="AF57" s="96"/>
      <c r="AG57" s="97"/>
      <c r="AH57" s="97"/>
      <c r="AI57" s="97"/>
      <c r="AJ57" s="97"/>
      <c r="AK57" s="97"/>
      <c r="AL57" s="97"/>
      <c r="AM57" s="97"/>
      <c r="AN57" s="97"/>
      <c r="AO57" s="97"/>
      <c r="AP57" s="97"/>
      <c r="AQ57" s="97"/>
      <c r="AR57" s="98">
        <f t="shared" ref="AR57" si="57">SUM(AF57:AQ57)</f>
        <v>0</v>
      </c>
      <c r="AT57" s="96">
        <f t="shared" si="2"/>
        <v>0</v>
      </c>
      <c r="AU57" s="97">
        <f t="shared" si="3"/>
        <v>0</v>
      </c>
      <c r="AV57" s="98">
        <f t="shared" si="4"/>
        <v>0</v>
      </c>
      <c r="AX57" s="96">
        <f t="shared" si="5"/>
        <v>0</v>
      </c>
      <c r="AY57" s="47" t="str">
        <f t="shared" si="35"/>
        <v/>
      </c>
      <c r="AZ57" s="97">
        <f t="shared" si="7"/>
        <v>0</v>
      </c>
      <c r="BA57" s="48" t="str">
        <f t="shared" si="36"/>
        <v/>
      </c>
      <c r="BC57" s="49" t="str">
        <f t="shared" si="38"/>
        <v/>
      </c>
      <c r="BD57" s="47">
        <f t="shared" si="38"/>
        <v>0</v>
      </c>
      <c r="BE57" s="48" t="str">
        <f t="shared" si="38"/>
        <v/>
      </c>
      <c r="BG57" s="134"/>
    </row>
    <row r="58" spans="2:59" ht="19" customHeight="1" outlineLevel="1" x14ac:dyDescent="0.25">
      <c r="B58" s="94" t="s">
        <v>4538</v>
      </c>
      <c r="C58" s="95"/>
      <c r="D58" s="96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8"/>
      <c r="Q58" s="99"/>
      <c r="R58" s="96"/>
      <c r="S58" s="97"/>
      <c r="T58" s="97"/>
      <c r="U58" s="97"/>
      <c r="V58" s="97"/>
      <c r="W58" s="97"/>
      <c r="X58" s="97"/>
      <c r="Y58" s="97"/>
      <c r="Z58" s="97"/>
      <c r="AA58" s="97"/>
      <c r="AB58" s="97"/>
      <c r="AC58" s="97"/>
      <c r="AD58" s="98"/>
      <c r="AE58" s="99"/>
      <c r="AF58" s="96"/>
      <c r="AG58" s="97"/>
      <c r="AH58" s="97"/>
      <c r="AI58" s="97"/>
      <c r="AJ58" s="97"/>
      <c r="AK58" s="97"/>
      <c r="AL58" s="97"/>
      <c r="AM58" s="97"/>
      <c r="AN58" s="97"/>
      <c r="AO58" s="97"/>
      <c r="AP58" s="97"/>
      <c r="AQ58" s="97"/>
      <c r="AR58" s="98"/>
      <c r="AT58" s="96">
        <f t="shared" si="2"/>
        <v>0</v>
      </c>
      <c r="AU58" s="97">
        <f t="shared" si="3"/>
        <v>0</v>
      </c>
      <c r="AV58" s="98">
        <f t="shared" si="4"/>
        <v>0</v>
      </c>
      <c r="AX58" s="96">
        <f t="shared" si="5"/>
        <v>0</v>
      </c>
      <c r="AY58" s="47" t="str">
        <f t="shared" si="35"/>
        <v/>
      </c>
      <c r="AZ58" s="97">
        <f t="shared" si="7"/>
        <v>0</v>
      </c>
      <c r="BA58" s="48" t="str">
        <f t="shared" si="36"/>
        <v/>
      </c>
      <c r="BC58" s="49" t="str">
        <f t="shared" si="38"/>
        <v/>
      </c>
      <c r="BD58" s="47">
        <f t="shared" si="38"/>
        <v>0</v>
      </c>
      <c r="BE58" s="48" t="str">
        <f t="shared" si="38"/>
        <v/>
      </c>
      <c r="BG58" s="134"/>
    </row>
    <row r="59" spans="2:59" ht="19" customHeight="1" outlineLevel="1" x14ac:dyDescent="0.25">
      <c r="B59" s="94" t="s">
        <v>4539</v>
      </c>
      <c r="C59" s="95"/>
      <c r="D59" s="96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8"/>
      <c r="Q59" s="99"/>
      <c r="R59" s="96"/>
      <c r="S59" s="97"/>
      <c r="T59" s="97"/>
      <c r="U59" s="97"/>
      <c r="V59" s="97"/>
      <c r="W59" s="97"/>
      <c r="X59" s="97"/>
      <c r="Y59" s="97"/>
      <c r="Z59" s="97"/>
      <c r="AA59" s="97"/>
      <c r="AB59" s="97"/>
      <c r="AC59" s="97"/>
      <c r="AD59" s="98"/>
      <c r="AE59" s="99"/>
      <c r="AF59" s="96"/>
      <c r="AG59" s="97"/>
      <c r="AH59" s="97"/>
      <c r="AI59" s="97"/>
      <c r="AJ59" s="97"/>
      <c r="AK59" s="97"/>
      <c r="AL59" s="97"/>
      <c r="AM59" s="97"/>
      <c r="AN59" s="97"/>
      <c r="AO59" s="97"/>
      <c r="AP59" s="97"/>
      <c r="AQ59" s="97"/>
      <c r="AR59" s="98"/>
      <c r="AT59" s="96">
        <f t="shared" si="2"/>
        <v>0</v>
      </c>
      <c r="AU59" s="97">
        <f t="shared" si="3"/>
        <v>0</v>
      </c>
      <c r="AV59" s="98">
        <f t="shared" si="4"/>
        <v>0</v>
      </c>
      <c r="AX59" s="96">
        <f t="shared" si="5"/>
        <v>0</v>
      </c>
      <c r="AY59" s="47" t="str">
        <f t="shared" si="35"/>
        <v/>
      </c>
      <c r="AZ59" s="97">
        <f t="shared" si="7"/>
        <v>0</v>
      </c>
      <c r="BA59" s="48" t="str">
        <f t="shared" si="36"/>
        <v/>
      </c>
      <c r="BC59" s="49" t="str">
        <f t="shared" si="38"/>
        <v/>
      </c>
      <c r="BD59" s="47">
        <f t="shared" si="38"/>
        <v>0</v>
      </c>
      <c r="BE59" s="48" t="str">
        <f t="shared" si="38"/>
        <v/>
      </c>
      <c r="BG59" s="134"/>
    </row>
    <row r="60" spans="2:59" ht="19" customHeight="1" outlineLevel="1" x14ac:dyDescent="0.25">
      <c r="B60" s="94" t="s">
        <v>4540</v>
      </c>
      <c r="C60" s="95"/>
      <c r="D60" s="96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8"/>
      <c r="Q60" s="99"/>
      <c r="R60" s="96"/>
      <c r="S60" s="97"/>
      <c r="T60" s="97"/>
      <c r="U60" s="97"/>
      <c r="V60" s="97"/>
      <c r="W60" s="97"/>
      <c r="X60" s="97"/>
      <c r="Y60" s="97"/>
      <c r="Z60" s="97"/>
      <c r="AA60" s="97"/>
      <c r="AB60" s="97"/>
      <c r="AC60" s="97"/>
      <c r="AD60" s="98"/>
      <c r="AE60" s="99"/>
      <c r="AF60" s="96"/>
      <c r="AG60" s="97"/>
      <c r="AH60" s="97"/>
      <c r="AI60" s="97"/>
      <c r="AJ60" s="97"/>
      <c r="AK60" s="97"/>
      <c r="AL60" s="97"/>
      <c r="AM60" s="97"/>
      <c r="AN60" s="97"/>
      <c r="AO60" s="97"/>
      <c r="AP60" s="97"/>
      <c r="AQ60" s="97"/>
      <c r="AR60" s="98"/>
      <c r="AT60" s="96">
        <f t="shared" si="2"/>
        <v>0</v>
      </c>
      <c r="AU60" s="97">
        <f t="shared" si="3"/>
        <v>0</v>
      </c>
      <c r="AV60" s="98">
        <f t="shared" si="4"/>
        <v>0</v>
      </c>
      <c r="AX60" s="96">
        <f t="shared" si="5"/>
        <v>0</v>
      </c>
      <c r="AY60" s="47" t="str">
        <f t="shared" si="35"/>
        <v/>
      </c>
      <c r="AZ60" s="97">
        <f t="shared" si="7"/>
        <v>0</v>
      </c>
      <c r="BA60" s="48" t="str">
        <f t="shared" si="36"/>
        <v/>
      </c>
      <c r="BC60" s="49" t="str">
        <f t="shared" si="38"/>
        <v/>
      </c>
      <c r="BD60" s="47">
        <f t="shared" si="38"/>
        <v>0</v>
      </c>
      <c r="BE60" s="48" t="str">
        <f t="shared" si="38"/>
        <v/>
      </c>
      <c r="BG60" s="134"/>
    </row>
    <row r="61" spans="2:59" ht="19" customHeight="1" outlineLevel="1" x14ac:dyDescent="0.25">
      <c r="B61" s="94" t="s">
        <v>4541</v>
      </c>
      <c r="C61" s="95"/>
      <c r="D61" s="96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8"/>
      <c r="Q61" s="99"/>
      <c r="R61" s="96"/>
      <c r="S61" s="97"/>
      <c r="T61" s="97"/>
      <c r="U61" s="97"/>
      <c r="V61" s="97"/>
      <c r="W61" s="97"/>
      <c r="X61" s="97"/>
      <c r="Y61" s="97"/>
      <c r="Z61" s="97"/>
      <c r="AA61" s="97"/>
      <c r="AB61" s="97"/>
      <c r="AC61" s="97"/>
      <c r="AD61" s="98"/>
      <c r="AE61" s="99"/>
      <c r="AF61" s="96"/>
      <c r="AG61" s="97"/>
      <c r="AH61" s="97"/>
      <c r="AI61" s="97"/>
      <c r="AJ61" s="97"/>
      <c r="AK61" s="97"/>
      <c r="AL61" s="97"/>
      <c r="AM61" s="97"/>
      <c r="AN61" s="97"/>
      <c r="AO61" s="97"/>
      <c r="AP61" s="97"/>
      <c r="AQ61" s="97"/>
      <c r="AR61" s="98"/>
      <c r="AT61" s="96">
        <f t="shared" si="2"/>
        <v>0</v>
      </c>
      <c r="AU61" s="97">
        <f t="shared" si="3"/>
        <v>0</v>
      </c>
      <c r="AV61" s="98">
        <f t="shared" si="4"/>
        <v>0</v>
      </c>
      <c r="AX61" s="96">
        <f t="shared" si="5"/>
        <v>0</v>
      </c>
      <c r="AY61" s="47" t="str">
        <f t="shared" si="35"/>
        <v/>
      </c>
      <c r="AZ61" s="97">
        <f t="shared" si="7"/>
        <v>0</v>
      </c>
      <c r="BA61" s="48" t="str">
        <f t="shared" si="36"/>
        <v/>
      </c>
      <c r="BC61" s="49" t="str">
        <f t="shared" si="38"/>
        <v/>
      </c>
      <c r="BD61" s="47">
        <f t="shared" si="38"/>
        <v>0</v>
      </c>
      <c r="BE61" s="48" t="str">
        <f t="shared" si="38"/>
        <v/>
      </c>
      <c r="BG61" s="134"/>
    </row>
    <row r="62" spans="2:59" s="106" customFormat="1" ht="13.5" customHeight="1" x14ac:dyDescent="0.25">
      <c r="B62" s="101"/>
      <c r="C62" s="101"/>
      <c r="D62" s="102"/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4"/>
      <c r="Q62" s="105"/>
      <c r="R62" s="102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4"/>
      <c r="AE62" s="105"/>
      <c r="AF62" s="102"/>
      <c r="AG62" s="103"/>
      <c r="AH62" s="103"/>
      <c r="AI62" s="103"/>
      <c r="AJ62" s="103"/>
      <c r="AK62" s="103"/>
      <c r="AL62" s="103"/>
      <c r="AM62" s="103"/>
      <c r="AN62" s="103"/>
      <c r="AO62" s="103"/>
      <c r="AP62" s="103"/>
      <c r="AQ62" s="103"/>
      <c r="AR62" s="104"/>
      <c r="AT62" s="102"/>
      <c r="AU62" s="103"/>
      <c r="AV62" s="104"/>
      <c r="AX62" s="102"/>
      <c r="AY62" s="50"/>
      <c r="AZ62" s="103"/>
      <c r="BA62" s="51"/>
      <c r="BC62" s="52"/>
      <c r="BD62" s="53"/>
      <c r="BE62" s="54"/>
      <c r="BG62" s="175"/>
    </row>
  </sheetData>
  <conditionalFormatting sqref="B2:B3">
    <cfRule type="containsText" dxfId="80" priority="4" operator="containsText" text="xxx">
      <formula>NOT(ISERROR(SEARCH("xxx",B2)))</formula>
    </cfRule>
  </conditionalFormatting>
  <conditionalFormatting sqref="B7:C39">
    <cfRule type="containsText" dxfId="79" priority="3" operator="containsText" text="xxx">
      <formula>NOT(ISERROR(SEARCH("xxx",B7)))</formula>
    </cfRule>
  </conditionalFormatting>
  <conditionalFormatting sqref="B4:AR4">
    <cfRule type="containsText" dxfId="78" priority="17" operator="containsText" text="xxx">
      <formula>NOT(ISERROR(SEARCH("xxx",B4)))</formula>
    </cfRule>
  </conditionalFormatting>
  <conditionalFormatting sqref="B6:AR6">
    <cfRule type="containsText" dxfId="77" priority="18" operator="containsText" text="xxx">
      <formula>NOT(ISERROR(SEARCH("xxx",B6)))</formula>
    </cfRule>
  </conditionalFormatting>
  <conditionalFormatting sqref="B68:BA1048576">
    <cfRule type="containsText" dxfId="76" priority="20" operator="containsText" text="xxx">
      <formula>NOT(ISERROR(SEARCH("xxx",B68)))</formula>
    </cfRule>
  </conditionalFormatting>
  <conditionalFormatting sqref="C18:BA18 B40:AR61">
    <cfRule type="containsText" dxfId="75" priority="8" operator="containsText" text="xxx">
      <formula>NOT(ISERROR(SEARCH("xxx",B18)))</formula>
    </cfRule>
  </conditionalFormatting>
  <conditionalFormatting sqref="D2:AR2 B62:BA62 B63:C67 AS63:AS67 AW63:AW67 D63:AR1048576">
    <cfRule type="containsText" dxfId="74" priority="19" operator="containsText" text="xxx">
      <formula>NOT(ISERROR(SEARCH("xxx",B2)))</formula>
    </cfRule>
  </conditionalFormatting>
  <conditionalFormatting sqref="D5:AR39">
    <cfRule type="containsText" dxfId="73" priority="5" operator="containsText" text="xxx">
      <formula>NOT(ISERROR(SEARCH("xxx",D5)))</formula>
    </cfRule>
  </conditionalFormatting>
  <conditionalFormatting sqref="AS5:AS28">
    <cfRule type="containsText" dxfId="72" priority="15" operator="containsText" text="xxx">
      <formula>NOT(ISERROR(SEARCH("xxx",AS5)))</formula>
    </cfRule>
  </conditionalFormatting>
  <conditionalFormatting sqref="AT2:AV2">
    <cfRule type="containsText" dxfId="71" priority="14" operator="containsText" text="xxx">
      <formula>NOT(ISERROR(SEARCH("xxx",AT2)))</formula>
    </cfRule>
  </conditionalFormatting>
  <conditionalFormatting sqref="AT4:AV1048576 AX4:BA1048576 BC4:BE1048576 AW5:AW61 BB5:BB1048576 BF5:BF1048576 BH5:XFD1048576 D18:AS61">
    <cfRule type="containsText" dxfId="70" priority="7" operator="containsText" text="xxx">
      <formula>NOT(ISERROR(SEARCH("xxx",D4)))</formula>
    </cfRule>
  </conditionalFormatting>
  <conditionalFormatting sqref="AX4">
    <cfRule type="containsText" dxfId="69" priority="11" operator="containsText" text="xxx">
      <formula>NOT(ISERROR(SEARCH("xxx",AX4)))</formula>
    </cfRule>
  </conditionalFormatting>
  <conditionalFormatting sqref="AX2:BA2">
    <cfRule type="containsText" dxfId="68" priority="13" operator="containsText" text="xxx">
      <formula>NOT(ISERROR(SEARCH("xxx",AX2)))</formula>
    </cfRule>
  </conditionalFormatting>
  <conditionalFormatting sqref="BC2:BE2">
    <cfRule type="containsText" dxfId="67" priority="12" operator="containsText" text="xxx">
      <formula>NOT(ISERROR(SEARCH("xxx",BC2)))</formula>
    </cfRule>
  </conditionalFormatting>
  <conditionalFormatting sqref="BC4:XFD4">
    <cfRule type="containsText" dxfId="66" priority="10" operator="containsText" text="xxx">
      <formula>NOT(ISERROR(SEARCH("xxx",BC4)))</formula>
    </cfRule>
  </conditionalFormatting>
  <conditionalFormatting sqref="BG2">
    <cfRule type="containsText" dxfId="65" priority="2" operator="containsText" text="xxx">
      <formula>NOT(ISERROR(SEARCH("xxx",BG2)))</formula>
    </cfRule>
  </conditionalFormatting>
  <conditionalFormatting sqref="BG4:BG1048576">
    <cfRule type="containsText" dxfId="64" priority="1" operator="containsText" text="xxx">
      <formula>NOT(ISERROR(SEARCH("xxx",BG4)))</formula>
    </cfRule>
  </conditionalFormatting>
  <dataValidations disablePrompts="1" count="1">
    <dataValidation type="list" allowBlank="1" showInputMessage="1" showErrorMessage="1" sqref="B2" xr:uid="{391BC1D2-B35E-4DB7-9204-0996BACE9634}">
      <formula1>CTY</formula1>
    </dataValidation>
  </dataValidations>
  <printOptions horizontalCentered="1"/>
  <pageMargins left="0.196850393700787" right="0" top="0.22" bottom="0.196850393700787" header="0.196850393700787" footer="0.196850393700787"/>
  <pageSetup paperSize="9" scale="78" fitToWidth="2" fitToHeight="2" orientation="landscape" r:id="rId1"/>
  <headerFooter scaleWithDoc="0" alignWithMargins="0"/>
  <colBreaks count="3" manualBreakCount="3">
    <brk id="16" max="56" man="1"/>
    <brk id="30" max="56" man="1"/>
    <brk id="44" max="1048575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5E8FD-8183-47AA-A22C-9307E879646F}">
  <sheetPr codeName="Sheet3">
    <tabColor rgb="FFFF0000"/>
  </sheetPr>
  <dimension ref="B1:BI62"/>
  <sheetViews>
    <sheetView showGridLines="0" zoomScale="70" zoomScaleNormal="70" zoomScaleSheetLayoutView="70" workbookViewId="0">
      <pane xSplit="3" ySplit="6" topLeftCell="D8" activePane="bottomRight" state="frozen"/>
      <selection activeCell="BI13" sqref="BI13"/>
      <selection pane="topRight" activeCell="BI13" sqref="BI13"/>
      <selection pane="bottomLeft" activeCell="BI13" sqref="BI13"/>
      <selection pane="bottomRight" activeCell="BI13" sqref="BI13"/>
    </sheetView>
  </sheetViews>
  <sheetFormatPr defaultColWidth="8.1796875" defaultRowHeight="22.5" customHeight="1" outlineLevelRow="1" outlineLevelCol="1" x14ac:dyDescent="0.25"/>
  <cols>
    <col min="1" max="1" width="1.1796875" style="58" customWidth="1"/>
    <col min="2" max="2" width="6" style="55" customWidth="1"/>
    <col min="3" max="3" width="39.54296875" style="56" customWidth="1"/>
    <col min="4" max="15" width="10.54296875" style="56" customWidth="1" outlineLevel="1"/>
    <col min="16" max="16" width="10" style="57" hidden="1" customWidth="1"/>
    <col min="17" max="17" width="1.54296875" style="57" hidden="1" customWidth="1"/>
    <col min="18" max="29" width="10.54296875" style="56" customWidth="1" outlineLevel="1"/>
    <col min="30" max="30" width="10.54296875" style="57" hidden="1" customWidth="1"/>
    <col min="31" max="31" width="1.54296875" style="57" hidden="1" customWidth="1"/>
    <col min="32" max="43" width="10.54296875" style="56" customWidth="1" outlineLevel="1"/>
    <col min="44" max="44" width="11.1796875" style="57" hidden="1" customWidth="1"/>
    <col min="45" max="45" width="1.1796875" style="58" customWidth="1" collapsed="1"/>
    <col min="46" max="48" width="10.54296875" style="56" customWidth="1"/>
    <col min="49" max="49" width="1.1796875" style="58" customWidth="1"/>
    <col min="50" max="50" width="10.54296875" style="56" customWidth="1"/>
    <col min="51" max="51" width="10.54296875" style="36" customWidth="1"/>
    <col min="52" max="52" width="10.54296875" style="56" customWidth="1"/>
    <col min="53" max="53" width="10.54296875" style="36" customWidth="1"/>
    <col min="54" max="54" width="1.1796875" style="58" customWidth="1"/>
    <col min="55" max="57" width="10.54296875" style="36" hidden="1" customWidth="1"/>
    <col min="58" max="58" width="1.1796875" style="58" hidden="1" customWidth="1"/>
    <col min="59" max="59" width="45.1796875" style="176" customWidth="1"/>
    <col min="60" max="16384" width="8.1796875" style="58"/>
  </cols>
  <sheetData>
    <row r="1" spans="2:59" ht="20.149999999999999" customHeight="1" x14ac:dyDescent="0.25">
      <c r="BG1" s="66" t="s">
        <v>4542</v>
      </c>
    </row>
    <row r="2" spans="2:59" s="60" customFormat="1" ht="21" customHeight="1" x14ac:dyDescent="0.25">
      <c r="B2" s="59" t="s">
        <v>4554</v>
      </c>
      <c r="AY2" s="37"/>
      <c r="BA2" s="37"/>
      <c r="BC2" s="37"/>
      <c r="BD2" s="37"/>
      <c r="BE2" s="37"/>
      <c r="BG2" s="37"/>
    </row>
    <row r="3" spans="2:59" s="62" customFormat="1" ht="21" customHeight="1" x14ac:dyDescent="0.25">
      <c r="B3" s="61" t="s">
        <v>4555</v>
      </c>
      <c r="D3" s="63"/>
      <c r="R3" s="63"/>
      <c r="AF3" s="63"/>
      <c r="AT3" s="63"/>
      <c r="AX3" s="63"/>
      <c r="AY3" s="36"/>
      <c r="BA3" s="38"/>
      <c r="BC3" s="38"/>
      <c r="BD3" s="36"/>
      <c r="BE3" s="36"/>
      <c r="BG3" s="38"/>
    </row>
    <row r="4" spans="2:59" s="65" customFormat="1" ht="21" customHeight="1" x14ac:dyDescent="0.25">
      <c r="B4" s="64" t="s">
        <v>19</v>
      </c>
      <c r="C4" s="59"/>
      <c r="AT4" s="65" t="s">
        <v>206</v>
      </c>
      <c r="AX4" s="65" t="s">
        <v>206</v>
      </c>
      <c r="AY4" s="39"/>
      <c r="BA4" s="39"/>
      <c r="BC4" s="39" t="s">
        <v>206</v>
      </c>
      <c r="BD4" s="39"/>
      <c r="BE4" s="39"/>
      <c r="BG4" s="39"/>
    </row>
    <row r="5" spans="2:59" s="75" customFormat="1" ht="22" customHeight="1" x14ac:dyDescent="0.25">
      <c r="B5" s="66" t="s">
        <v>207</v>
      </c>
      <c r="C5" s="66"/>
      <c r="D5" s="67" t="s">
        <v>208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9"/>
      <c r="Q5" s="70"/>
      <c r="R5" s="67">
        <v>2024</v>
      </c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9"/>
      <c r="AE5" s="70"/>
      <c r="AF5" s="71">
        <v>2025</v>
      </c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9"/>
      <c r="AS5" s="72"/>
      <c r="AT5" s="71" t="s">
        <v>209</v>
      </c>
      <c r="AU5" s="68"/>
      <c r="AV5" s="69"/>
      <c r="AW5" s="72"/>
      <c r="AX5" s="71" t="s">
        <v>210</v>
      </c>
      <c r="AY5" s="40"/>
      <c r="AZ5" s="68"/>
      <c r="BA5" s="41"/>
      <c r="BB5" s="72"/>
      <c r="BC5" s="73" t="s">
        <v>211</v>
      </c>
      <c r="BD5" s="40"/>
      <c r="BE5" s="74"/>
      <c r="BG5" s="73" t="s">
        <v>24</v>
      </c>
    </row>
    <row r="6" spans="2:59" s="85" customFormat="1" ht="22" customHeight="1" x14ac:dyDescent="0.25">
      <c r="B6" s="76"/>
      <c r="C6" s="76" t="s">
        <v>212</v>
      </c>
      <c r="D6" s="77" t="s">
        <v>213</v>
      </c>
      <c r="E6" s="78" t="s">
        <v>214</v>
      </c>
      <c r="F6" s="78" t="s">
        <v>215</v>
      </c>
      <c r="G6" s="79" t="s">
        <v>216</v>
      </c>
      <c r="H6" s="78" t="s">
        <v>217</v>
      </c>
      <c r="I6" s="78" t="s">
        <v>218</v>
      </c>
      <c r="J6" s="78" t="s">
        <v>219</v>
      </c>
      <c r="K6" s="78" t="s">
        <v>220</v>
      </c>
      <c r="L6" s="78" t="s">
        <v>221</v>
      </c>
      <c r="M6" s="79" t="s">
        <v>222</v>
      </c>
      <c r="N6" s="78" t="s">
        <v>223</v>
      </c>
      <c r="O6" s="79" t="s">
        <v>224</v>
      </c>
      <c r="P6" s="80" t="s">
        <v>208</v>
      </c>
      <c r="Q6" s="81"/>
      <c r="R6" s="77" t="s">
        <v>213</v>
      </c>
      <c r="S6" s="78" t="s">
        <v>214</v>
      </c>
      <c r="T6" s="78" t="s">
        <v>215</v>
      </c>
      <c r="U6" s="79" t="s">
        <v>216</v>
      </c>
      <c r="V6" s="78" t="s">
        <v>217</v>
      </c>
      <c r="W6" s="78" t="s">
        <v>218</v>
      </c>
      <c r="X6" s="78" t="s">
        <v>219</v>
      </c>
      <c r="Y6" s="78" t="s">
        <v>220</v>
      </c>
      <c r="Z6" s="78" t="s">
        <v>221</v>
      </c>
      <c r="AA6" s="82" t="s">
        <v>222</v>
      </c>
      <c r="AB6" s="83" t="s">
        <v>223</v>
      </c>
      <c r="AC6" s="82" t="s">
        <v>224</v>
      </c>
      <c r="AD6" s="80" t="s">
        <v>225</v>
      </c>
      <c r="AE6" s="81"/>
      <c r="AF6" s="77" t="s">
        <v>213</v>
      </c>
      <c r="AG6" s="78" t="s">
        <v>214</v>
      </c>
      <c r="AH6" s="78" t="s">
        <v>215</v>
      </c>
      <c r="AI6" s="79" t="s">
        <v>216</v>
      </c>
      <c r="AJ6" s="78" t="s">
        <v>217</v>
      </c>
      <c r="AK6" s="78" t="s">
        <v>218</v>
      </c>
      <c r="AL6" s="78" t="s">
        <v>219</v>
      </c>
      <c r="AM6" s="78" t="s">
        <v>220</v>
      </c>
      <c r="AN6" s="78" t="s">
        <v>221</v>
      </c>
      <c r="AO6" s="79" t="s">
        <v>222</v>
      </c>
      <c r="AP6" s="78" t="s">
        <v>223</v>
      </c>
      <c r="AQ6" s="79" t="s">
        <v>224</v>
      </c>
      <c r="AR6" s="84" t="s">
        <v>226</v>
      </c>
      <c r="AT6" s="77" t="str">
        <f>P6</f>
        <v>2023</v>
      </c>
      <c r="AU6" s="78" t="str">
        <f>AD6</f>
        <v>2024</v>
      </c>
      <c r="AV6" s="86" t="str">
        <f>AR6</f>
        <v>2025</v>
      </c>
      <c r="AX6" s="77" t="s">
        <v>227</v>
      </c>
      <c r="AY6" s="42" t="s">
        <v>228</v>
      </c>
      <c r="AZ6" s="79" t="s">
        <v>229</v>
      </c>
      <c r="BA6" s="43" t="s">
        <v>228</v>
      </c>
      <c r="BC6" s="87" t="str">
        <f>AT6</f>
        <v>2023</v>
      </c>
      <c r="BD6" s="42" t="str">
        <f t="shared" ref="BD6:BE6" si="0">AU6</f>
        <v>2024</v>
      </c>
      <c r="BE6" s="43" t="str">
        <f t="shared" si="0"/>
        <v>2025</v>
      </c>
      <c r="BG6" s="87"/>
    </row>
    <row r="7" spans="2:59" s="93" customFormat="1" ht="19" hidden="1" customHeight="1" x14ac:dyDescent="0.25">
      <c r="B7" s="88" t="s">
        <v>230</v>
      </c>
      <c r="C7" s="88" t="s">
        <v>4544</v>
      </c>
      <c r="D7" s="89">
        <f>SUM(D8:D17)</f>
        <v>651.79999999999995</v>
      </c>
      <c r="E7" s="90">
        <f t="shared" ref="E7:AR7" si="1">SUM(E8:E17)</f>
        <v>653.07499999999993</v>
      </c>
      <c r="F7" s="90">
        <f t="shared" si="1"/>
        <v>1860.64</v>
      </c>
      <c r="G7" s="90">
        <f t="shared" si="1"/>
        <v>1792.5749999999998</v>
      </c>
      <c r="H7" s="90">
        <f t="shared" si="1"/>
        <v>1632.875</v>
      </c>
      <c r="I7" s="90">
        <f t="shared" si="1"/>
        <v>1573.9749999999999</v>
      </c>
      <c r="J7" s="90">
        <f t="shared" si="1"/>
        <v>1591.575</v>
      </c>
      <c r="K7" s="90">
        <f t="shared" si="1"/>
        <v>2445.1749999999997</v>
      </c>
      <c r="L7" s="90">
        <f t="shared" si="1"/>
        <v>1646.875</v>
      </c>
      <c r="M7" s="90">
        <f t="shared" si="1"/>
        <v>2259.5250000000001</v>
      </c>
      <c r="N7" s="90">
        <f t="shared" si="1"/>
        <v>2108.8000000000002</v>
      </c>
      <c r="O7" s="90">
        <f t="shared" si="1"/>
        <v>3265.8</v>
      </c>
      <c r="P7" s="91">
        <f t="shared" si="1"/>
        <v>21482.690000000006</v>
      </c>
      <c r="Q7" s="92">
        <f t="shared" si="1"/>
        <v>0</v>
      </c>
      <c r="R7" s="89">
        <f t="shared" si="1"/>
        <v>2400.1549999999997</v>
      </c>
      <c r="S7" s="90">
        <f t="shared" si="1"/>
        <v>2385.0509999999999</v>
      </c>
      <c r="T7" s="90">
        <f t="shared" si="1"/>
        <v>2972.0680000000002</v>
      </c>
      <c r="U7" s="90">
        <f t="shared" si="1"/>
        <v>3202.752</v>
      </c>
      <c r="V7" s="90">
        <f t="shared" si="1"/>
        <v>3464.694</v>
      </c>
      <c r="W7" s="90">
        <f t="shared" si="1"/>
        <v>2432.3249999999998</v>
      </c>
      <c r="X7" s="90">
        <f t="shared" si="1"/>
        <v>1986.8529999999998</v>
      </c>
      <c r="Y7" s="90">
        <f t="shared" si="1"/>
        <v>5508.5589</v>
      </c>
      <c r="Z7" s="90">
        <f t="shared" si="1"/>
        <v>5189.9069999999992</v>
      </c>
      <c r="AA7" s="90">
        <f t="shared" si="1"/>
        <v>4216.6030000000001</v>
      </c>
      <c r="AB7" s="90">
        <f t="shared" si="1"/>
        <v>3284.4</v>
      </c>
      <c r="AC7" s="90">
        <f t="shared" si="1"/>
        <v>4111.3999999999996</v>
      </c>
      <c r="AD7" s="91">
        <f t="shared" si="1"/>
        <v>41154.766900000002</v>
      </c>
      <c r="AE7" s="92">
        <f t="shared" si="1"/>
        <v>0</v>
      </c>
      <c r="AF7" s="89" t="e">
        <f t="shared" si="1"/>
        <v>#REF!</v>
      </c>
      <c r="AG7" s="90" t="e">
        <f t="shared" si="1"/>
        <v>#REF!</v>
      </c>
      <c r="AH7" s="90" t="e">
        <f t="shared" si="1"/>
        <v>#REF!</v>
      </c>
      <c r="AI7" s="90" t="e">
        <f t="shared" si="1"/>
        <v>#REF!</v>
      </c>
      <c r="AJ7" s="90" t="e">
        <f t="shared" si="1"/>
        <v>#REF!</v>
      </c>
      <c r="AK7" s="90" t="e">
        <f t="shared" si="1"/>
        <v>#REF!</v>
      </c>
      <c r="AL7" s="90" t="e">
        <f t="shared" si="1"/>
        <v>#REF!</v>
      </c>
      <c r="AM7" s="90" t="e">
        <f t="shared" si="1"/>
        <v>#REF!</v>
      </c>
      <c r="AN7" s="90" t="e">
        <f t="shared" si="1"/>
        <v>#REF!</v>
      </c>
      <c r="AO7" s="90" t="e">
        <f t="shared" si="1"/>
        <v>#REF!</v>
      </c>
      <c r="AP7" s="90" t="e">
        <f t="shared" si="1"/>
        <v>#REF!</v>
      </c>
      <c r="AQ7" s="90" t="e">
        <f t="shared" si="1"/>
        <v>#REF!</v>
      </c>
      <c r="AR7" s="91" t="e">
        <f t="shared" si="1"/>
        <v>#REF!</v>
      </c>
      <c r="AT7" s="89">
        <f t="shared" ref="AT7:AT61" si="2">P7</f>
        <v>21482.690000000006</v>
      </c>
      <c r="AU7" s="90">
        <f t="shared" ref="AU7:AU61" si="3">AD7</f>
        <v>41154.766900000002</v>
      </c>
      <c r="AV7" s="91" t="e">
        <f t="shared" ref="AV7:AV61" si="4">AR7</f>
        <v>#REF!</v>
      </c>
      <c r="AX7" s="89">
        <f t="shared" ref="AX7:AX61" si="5">AU7-AT7</f>
        <v>19672.076899999996</v>
      </c>
      <c r="AY7" s="44">
        <f t="shared" ref="AY7:BA22" si="6">IFERROR(AX7/AT7,"")</f>
        <v>0.91571758006096959</v>
      </c>
      <c r="AZ7" s="90" t="e">
        <f t="shared" ref="AZ7:AZ61" si="7">AV7-AU7</f>
        <v>#REF!</v>
      </c>
      <c r="BA7" s="45" t="str">
        <f t="shared" ref="BA7:BA17" si="8">IFERROR(AZ7/AV7,"")</f>
        <v/>
      </c>
      <c r="BC7" s="46"/>
      <c r="BD7" s="44"/>
      <c r="BE7" s="45"/>
      <c r="BG7" s="174"/>
    </row>
    <row r="8" spans="2:59" ht="19" customHeight="1" outlineLevel="1" x14ac:dyDescent="0.25">
      <c r="B8" s="181" t="s">
        <v>4495</v>
      </c>
      <c r="C8" s="95" t="s">
        <v>0</v>
      </c>
      <c r="D8" s="96">
        <v>591.79999999999995</v>
      </c>
      <c r="E8" s="97">
        <v>546.77499999999998</v>
      </c>
      <c r="F8" s="97">
        <v>1734.14</v>
      </c>
      <c r="G8" s="97">
        <v>1712.85</v>
      </c>
      <c r="H8" s="97">
        <v>1466.4</v>
      </c>
      <c r="I8" s="97">
        <v>1412.6</v>
      </c>
      <c r="J8" s="97">
        <v>1477.45</v>
      </c>
      <c r="K8" s="97">
        <v>2318.6</v>
      </c>
      <c r="L8" s="97">
        <v>1561</v>
      </c>
      <c r="M8" s="97">
        <v>2096.9</v>
      </c>
      <c r="N8" s="97">
        <v>1926.425</v>
      </c>
      <c r="O8" s="97">
        <v>3138.4</v>
      </c>
      <c r="P8" s="98">
        <f>SUM(D8:O8)</f>
        <v>19983.340000000004</v>
      </c>
      <c r="Q8" s="99"/>
      <c r="R8" s="96">
        <f>SUMIFS('511'!$Q:$Q,'511'!$R:$R,'4.DOANH THU (USD)'!$C8,'511'!$A:$A,'4.DOANH THU (USD)'!R$6)/1000</f>
        <v>1901.95</v>
      </c>
      <c r="S8" s="97">
        <f>SUMIFS('511'!$Q:$Q,'511'!$R:$R,'4.DOANH THU (USD)'!$C8,'511'!$A:$A,'4.DOANH THU (USD)'!S$6)/1000</f>
        <v>1962.4</v>
      </c>
      <c r="T8" s="97">
        <f>SUMIFS('511'!$Q:$Q,'511'!$R:$R,'4.DOANH THU (USD)'!$C8,'511'!$A:$A,'4.DOANH THU (USD)'!T$6)/1000</f>
        <v>2680.4250000000002</v>
      </c>
      <c r="U8" s="97">
        <f>SUMIFS('511'!$Q:$Q,'511'!$R:$R,'4.DOANH THU (USD)'!$C8,'511'!$A:$A,'4.DOANH THU (USD)'!U$6)/1000</f>
        <v>2733.7249999999999</v>
      </c>
      <c r="V8" s="97">
        <f>SUMIFS('511'!$Q:$Q,'511'!$R:$R,'4.DOANH THU (USD)'!$C8,'511'!$A:$A,'4.DOANH THU (USD)'!V$6)/1000</f>
        <v>2891.7249999999999</v>
      </c>
      <c r="W8" s="97">
        <f>SUMIFS('511'!$Q:$Q,'511'!$R:$R,'4.DOANH THU (USD)'!$C8,'511'!$A:$A,'4.DOANH THU (USD)'!W$6)/1000</f>
        <v>1564.1</v>
      </c>
      <c r="X8" s="97">
        <f>SUMIFS('511'!$Q:$Q,'511'!$R:$R,'4.DOANH THU (USD)'!$C8,'511'!$A:$A,'4.DOANH THU (USD)'!X$6)/1000</f>
        <v>1508</v>
      </c>
      <c r="Y8" s="97">
        <f>SUMIFS('511'!$Q:$Q,'511'!$R:$R,'4.DOANH THU (USD)'!$C8,'511'!$A:$A,'4.DOANH THU (USD)'!Y$6)/1000</f>
        <v>4752.5828999999994</v>
      </c>
      <c r="Z8" s="97">
        <f>SUMIFS('511'!$Q:$Q,'511'!$R:$R,'4.DOANH THU (USD)'!$C8,'511'!$A:$A,'4.DOANH THU (USD)'!Z$6)/1000</f>
        <v>4577.7</v>
      </c>
      <c r="AA8" s="97">
        <f>SUMIFS('511'!$Q:$Q,'511'!$R:$R,'4.DOANH THU (USD)'!$C8,'511'!$A:$A,'4.DOANH THU (USD)'!AA$6)/1000</f>
        <v>3247.4</v>
      </c>
      <c r="AB8" s="97">
        <v>2875.3</v>
      </c>
      <c r="AC8" s="97">
        <v>3444</v>
      </c>
      <c r="AD8" s="98">
        <f t="shared" ref="AD8:AD14" si="9">SUM(R8:AC8)</f>
        <v>34139.3079</v>
      </c>
      <c r="AE8" s="99"/>
      <c r="AF8" s="96">
        <f>SUMIFS('KH 2026'!N:N,'KH 2026'!$K:$K,'4.DOANH THU (USD)'!$C8)</f>
        <v>3754.6359493428045</v>
      </c>
      <c r="AG8" s="97">
        <f>SUMIFS('KH 2026'!O:O,'KH 2026'!$K:$K,'4.DOANH THU (USD)'!$C8)</f>
        <v>3654.727584490699</v>
      </c>
      <c r="AH8" s="97">
        <f>SUMIFS('KH 2026'!P:P,'KH 2026'!$K:$K,'4.DOANH THU (USD)'!$C8)</f>
        <v>3872.9704201424065</v>
      </c>
      <c r="AI8" s="97">
        <f>SUMIFS('KH 2026'!Q:Q,'KH 2026'!$K:$K,'4.DOANH THU (USD)'!$C8)</f>
        <v>3773.6445353433878</v>
      </c>
      <c r="AJ8" s="97">
        <f>SUMIFS('KH 2026'!R:R,'KH 2026'!$K:$K,'4.DOANH THU (USD)'!$C8)</f>
        <v>4033.8494558492021</v>
      </c>
      <c r="AK8" s="97">
        <f>SUMIFS('KH 2026'!S:S,'KH 2026'!$K:$K,'4.DOANH THU (USD)'!$C8)</f>
        <v>3849.3651988942602</v>
      </c>
      <c r="AL8" s="97">
        <f>SUMIFS('KH 2026'!T:T,'KH 2026'!$K:$K,'4.DOANH THU (USD)'!$C8)</f>
        <v>4007.835533639935</v>
      </c>
      <c r="AM8" s="97">
        <f>SUMIFS('KH 2026'!U:U,'KH 2026'!$K:$K,'4.DOANH THU (USD)'!$C8)</f>
        <v>3868.2625155754067</v>
      </c>
      <c r="AN8" s="97">
        <f>SUMIFS('KH 2026'!V:V,'KH 2026'!$K:$K,'4.DOANH THU (USD)'!$C8)</f>
        <v>3873.0361185555512</v>
      </c>
      <c r="AO8" s="97">
        <f>SUMIFS('KH 2026'!W:W,'KH 2026'!$K:$K,'4.DOANH THU (USD)'!$C8)</f>
        <v>3750.039314095241</v>
      </c>
      <c r="AP8" s="97">
        <f>SUMIFS('KH 2026'!X:X,'KH 2026'!$K:$K,'4.DOANH THU (USD)'!$C8)</f>
        <v>4016.6561410211293</v>
      </c>
      <c r="AQ8" s="97">
        <f>SUMIFS('KH 2026'!Y:Y,'KH 2026'!$K:$K,'4.DOANH THU (USD)'!$C8)</f>
        <v>3891.9334352366977</v>
      </c>
      <c r="AR8" s="98">
        <f t="shared" ref="AR8:AR14" si="10">SUM(AF8:AQ8)</f>
        <v>46346.956202186724</v>
      </c>
      <c r="AT8" s="96">
        <f t="shared" si="2"/>
        <v>19983.340000000004</v>
      </c>
      <c r="AU8" s="97">
        <f t="shared" si="3"/>
        <v>34139.3079</v>
      </c>
      <c r="AV8" s="98">
        <f t="shared" si="4"/>
        <v>46346.956202186724</v>
      </c>
      <c r="AX8" s="96">
        <f t="shared" si="5"/>
        <v>14155.967899999996</v>
      </c>
      <c r="AY8" s="47">
        <f t="shared" si="6"/>
        <v>0.70838848260601051</v>
      </c>
      <c r="AZ8" s="97">
        <f t="shared" si="7"/>
        <v>12207.648302186724</v>
      </c>
      <c r="BA8" s="48">
        <f t="shared" si="8"/>
        <v>0.26339698013676133</v>
      </c>
      <c r="BC8" s="49"/>
      <c r="BD8" s="47"/>
      <c r="BE8" s="48"/>
      <c r="BG8" s="134"/>
    </row>
    <row r="9" spans="2:59" ht="19" customHeight="1" outlineLevel="1" x14ac:dyDescent="0.25">
      <c r="B9" s="94" t="s">
        <v>4496</v>
      </c>
      <c r="C9" s="95" t="s">
        <v>1</v>
      </c>
      <c r="D9" s="96">
        <v>60</v>
      </c>
      <c r="E9" s="97">
        <v>106.3</v>
      </c>
      <c r="F9" s="97">
        <v>126.5</v>
      </c>
      <c r="G9" s="97">
        <v>79.724999999999994</v>
      </c>
      <c r="H9" s="97">
        <v>166.35</v>
      </c>
      <c r="I9" s="97">
        <v>161.375</v>
      </c>
      <c r="J9" s="97">
        <v>114.125</v>
      </c>
      <c r="K9" s="97">
        <v>126.5</v>
      </c>
      <c r="L9" s="97">
        <v>85.875</v>
      </c>
      <c r="M9" s="97">
        <v>162.625</v>
      </c>
      <c r="N9" s="97">
        <v>182.375</v>
      </c>
      <c r="O9" s="97">
        <v>127.4</v>
      </c>
      <c r="P9" s="98">
        <f>SUM(D9:O9)</f>
        <v>1499.15</v>
      </c>
      <c r="Q9" s="99"/>
      <c r="R9" s="96">
        <f>SUMIFS('511'!$Q:$Q,'511'!$R:$R,'4.DOANH THU (USD)'!$C9,'511'!$A:$A,'4.DOANH THU (USD)'!R$6)/1000</f>
        <v>214.375</v>
      </c>
      <c r="S9" s="97">
        <f>SUMIFS('511'!$Q:$Q,'511'!$R:$R,'4.DOANH THU (USD)'!$C9,'511'!$A:$A,'4.DOANH THU (USD)'!S$6)/1000</f>
        <v>136.94999999999999</v>
      </c>
      <c r="T9" s="97">
        <f>SUMIFS('511'!$Q:$Q,'511'!$R:$R,'4.DOANH THU (USD)'!$C9,'511'!$A:$A,'4.DOANH THU (USD)'!T$6)/1000</f>
        <v>171.9</v>
      </c>
      <c r="U9" s="97">
        <f>SUMIFS('511'!$Q:$Q,'511'!$R:$R,'4.DOANH THU (USD)'!$C9,'511'!$A:$A,'4.DOANH THU (USD)'!U$6)/1000</f>
        <v>211.02500000000001</v>
      </c>
      <c r="V9" s="97">
        <f>SUMIFS('511'!$Q:$Q,'511'!$R:$R,'4.DOANH THU (USD)'!$C9,'511'!$A:$A,'4.DOANH THU (USD)'!V$6)/1000</f>
        <v>195.9</v>
      </c>
      <c r="W9" s="97">
        <f>SUMIFS('511'!$Q:$Q,'511'!$R:$R,'4.DOANH THU (USD)'!$C9,'511'!$A:$A,'4.DOANH THU (USD)'!W$6)/1000</f>
        <v>126.5</v>
      </c>
      <c r="X9" s="97">
        <f>SUMIFS('511'!$Q:$Q,'511'!$R:$R,'4.DOANH THU (USD)'!$C9,'511'!$A:$A,'4.DOANH THU (USD)'!X$6)/1000</f>
        <v>110.925</v>
      </c>
      <c r="Y9" s="97">
        <f>SUMIFS('511'!$Q:$Q,'511'!$R:$R,'4.DOANH THU (USD)'!$C9,'511'!$A:$A,'4.DOANH THU (USD)'!Y$6)/1000</f>
        <v>141.125</v>
      </c>
      <c r="Z9" s="97">
        <f>SUMIFS('511'!$Q:$Q,'511'!$R:$R,'4.DOANH THU (USD)'!$C9,'511'!$A:$A,'4.DOANH THU (USD)'!Z$6)/1000</f>
        <v>143.27500000000001</v>
      </c>
      <c r="AA9" s="97">
        <f>SUMIFS('511'!$Q:$Q,'511'!$R:$R,'4.DOANH THU (USD)'!$C9,'511'!$A:$A,'4.DOANH THU (USD)'!AA$6)/1000</f>
        <v>235.5</v>
      </c>
      <c r="AB9" s="97">
        <v>302</v>
      </c>
      <c r="AC9" s="97">
        <v>352.5</v>
      </c>
      <c r="AD9" s="98">
        <f t="shared" si="9"/>
        <v>2341.9750000000004</v>
      </c>
      <c r="AE9" s="99"/>
      <c r="AF9" s="96">
        <f>SUMIFS('KH 2026'!N:N,'KH 2026'!$K:$K,'4.DOANH THU (USD)'!$C9)</f>
        <v>0</v>
      </c>
      <c r="AG9" s="97">
        <f>SUMIFS('KH 2026'!O:O,'KH 2026'!$K:$K,'4.DOANH THU (USD)'!$C9)</f>
        <v>0</v>
      </c>
      <c r="AH9" s="97">
        <f>SUMIFS('KH 2026'!P:P,'KH 2026'!$K:$K,'4.DOANH THU (USD)'!$C9)</f>
        <v>0</v>
      </c>
      <c r="AI9" s="97">
        <f>SUMIFS('KH 2026'!Q:Q,'KH 2026'!$K:$K,'4.DOANH THU (USD)'!$C9)</f>
        <v>0</v>
      </c>
      <c r="AJ9" s="97">
        <f>SUMIFS('KH 2026'!R:R,'KH 2026'!$K:$K,'4.DOANH THU (USD)'!$C9)</f>
        <v>0</v>
      </c>
      <c r="AK9" s="97">
        <f>SUMIFS('KH 2026'!S:S,'KH 2026'!$K:$K,'4.DOANH THU (USD)'!$C9)</f>
        <v>0</v>
      </c>
      <c r="AL9" s="97">
        <f>SUMIFS('KH 2026'!T:T,'KH 2026'!$K:$K,'4.DOANH THU (USD)'!$C9)</f>
        <v>0</v>
      </c>
      <c r="AM9" s="97">
        <f>SUMIFS('KH 2026'!U:U,'KH 2026'!$K:$K,'4.DOANH THU (USD)'!$C9)</f>
        <v>0</v>
      </c>
      <c r="AN9" s="97">
        <f>SUMIFS('KH 2026'!V:V,'KH 2026'!$K:$K,'4.DOANH THU (USD)'!$C9)</f>
        <v>0</v>
      </c>
      <c r="AO9" s="97">
        <f>SUMIFS('KH 2026'!W:W,'KH 2026'!$K:$K,'4.DOANH THU (USD)'!$C9)</f>
        <v>0</v>
      </c>
      <c r="AP9" s="97">
        <f>SUMIFS('KH 2026'!X:X,'KH 2026'!$K:$K,'4.DOANH THU (USD)'!$C9)</f>
        <v>0</v>
      </c>
      <c r="AQ9" s="97">
        <f>SUMIFS('KH 2026'!Y:Y,'KH 2026'!$K:$K,'4.DOANH THU (USD)'!$C9)</f>
        <v>0</v>
      </c>
      <c r="AR9" s="98">
        <f t="shared" si="10"/>
        <v>0</v>
      </c>
      <c r="AT9" s="96">
        <f t="shared" si="2"/>
        <v>1499.15</v>
      </c>
      <c r="AU9" s="97">
        <f t="shared" si="3"/>
        <v>2341.9750000000004</v>
      </c>
      <c r="AV9" s="98">
        <f t="shared" si="4"/>
        <v>0</v>
      </c>
      <c r="AX9" s="96">
        <f t="shared" si="5"/>
        <v>842.82500000000027</v>
      </c>
      <c r="AY9" s="47">
        <f t="shared" si="6"/>
        <v>0.56220191441817047</v>
      </c>
      <c r="AZ9" s="97">
        <f t="shared" si="7"/>
        <v>-2341.9750000000004</v>
      </c>
      <c r="BA9" s="48" t="str">
        <f t="shared" si="8"/>
        <v/>
      </c>
      <c r="BC9" s="49"/>
      <c r="BD9" s="47"/>
      <c r="BE9" s="48"/>
      <c r="BG9" s="134"/>
    </row>
    <row r="10" spans="2:59" ht="19" customHeight="1" outlineLevel="1" x14ac:dyDescent="0.25">
      <c r="B10" s="94" t="s">
        <v>4497</v>
      </c>
      <c r="C10" s="95" t="s">
        <v>2</v>
      </c>
      <c r="D10" s="183">
        <v>0</v>
      </c>
      <c r="E10" s="184">
        <v>0</v>
      </c>
      <c r="F10" s="184">
        <v>0</v>
      </c>
      <c r="G10" s="184">
        <v>0</v>
      </c>
      <c r="H10" s="184">
        <v>0.125</v>
      </c>
      <c r="I10" s="184">
        <v>0</v>
      </c>
      <c r="J10" s="184">
        <v>0</v>
      </c>
      <c r="K10" s="184">
        <v>7.4999999999999997E-2</v>
      </c>
      <c r="L10" s="184">
        <v>0</v>
      </c>
      <c r="M10" s="184">
        <v>0</v>
      </c>
      <c r="N10" s="184">
        <v>0</v>
      </c>
      <c r="O10" s="184">
        <v>0</v>
      </c>
      <c r="P10" s="185">
        <f t="shared" ref="P10:P15" si="11">SUM(D10:O10)</f>
        <v>0.2</v>
      </c>
      <c r="Q10" s="99"/>
      <c r="R10" s="96">
        <f>SUMIFS('511'!$Q:$Q,'511'!$R:$R,'4.DOANH THU (USD)'!$C10,'511'!$A:$A,'4.DOANH THU (USD)'!R$6)/1000</f>
        <v>15</v>
      </c>
      <c r="S10" s="97">
        <f>SUMIFS('511'!$Q:$Q,'511'!$R:$R,'4.DOANH THU (USD)'!$C10,'511'!$A:$A,'4.DOANH THU (USD)'!S$6)/1000</f>
        <v>15</v>
      </c>
      <c r="T10" s="97">
        <f>SUMIFS('511'!$Q:$Q,'511'!$R:$R,'4.DOANH THU (USD)'!$C10,'511'!$A:$A,'4.DOANH THU (USD)'!T$6)/1000</f>
        <v>56</v>
      </c>
      <c r="U10" s="97">
        <f>SUMIFS('511'!$Q:$Q,'511'!$R:$R,'4.DOANH THU (USD)'!$C10,'511'!$A:$A,'4.DOANH THU (USD)'!U$6)/1000</f>
        <v>30.5</v>
      </c>
      <c r="V10" s="97">
        <f>SUMIFS('511'!$Q:$Q,'511'!$R:$R,'4.DOANH THU (USD)'!$C10,'511'!$A:$A,'4.DOANH THU (USD)'!V$6)/1000</f>
        <v>35.25</v>
      </c>
      <c r="W10" s="97">
        <f>SUMIFS('511'!$Q:$Q,'511'!$R:$R,'4.DOANH THU (USD)'!$C10,'511'!$A:$A,'4.DOANH THU (USD)'!W$6)/1000</f>
        <v>5.25</v>
      </c>
      <c r="X10" s="97">
        <f>SUMIFS('511'!$Q:$Q,'511'!$R:$R,'4.DOANH THU (USD)'!$C10,'511'!$A:$A,'4.DOANH THU (USD)'!X$6)/1000</f>
        <v>0.3</v>
      </c>
      <c r="Y10" s="97">
        <f>SUMIFS('511'!$Q:$Q,'511'!$R:$R,'4.DOANH THU (USD)'!$C10,'511'!$A:$A,'4.DOANH THU (USD)'!Y$6)/1000</f>
        <v>41.674999999999997</v>
      </c>
      <c r="Z10" s="97">
        <f>SUMIFS('511'!$Q:$Q,'511'!$R:$R,'4.DOANH THU (USD)'!$C10,'511'!$A:$A,'4.DOANH THU (USD)'!Z$6)/1000</f>
        <v>2.5000000000000001E-2</v>
      </c>
      <c r="AA10" s="97">
        <f>SUMIFS('511'!$Q:$Q,'511'!$R:$R,'4.DOANH THU (USD)'!$C10,'511'!$A:$A,'4.DOANH THU (USD)'!AA$6)/1000</f>
        <v>18.024999999999999</v>
      </c>
      <c r="AB10" s="97">
        <v>41.1</v>
      </c>
      <c r="AC10" s="97">
        <v>50.9</v>
      </c>
      <c r="AD10" s="98">
        <f t="shared" si="9"/>
        <v>309.02500000000003</v>
      </c>
      <c r="AE10" s="99"/>
      <c r="AF10" s="96">
        <f>SUMIFS('KH 2026'!N:N,'KH 2026'!$K:$K,'4.DOANH THU (USD)'!$C10)</f>
        <v>72</v>
      </c>
      <c r="AG10" s="97">
        <f>SUMIFS('KH 2026'!O:O,'KH 2026'!$K:$K,'4.DOANH THU (USD)'!$C10)</f>
        <v>63</v>
      </c>
      <c r="AH10" s="97">
        <f>SUMIFS('KH 2026'!P:P,'KH 2026'!$K:$K,'4.DOANH THU (USD)'!$C10)</f>
        <v>72</v>
      </c>
      <c r="AI10" s="97">
        <f>SUMIFS('KH 2026'!Q:Q,'KH 2026'!$K:$K,'4.DOANH THU (USD)'!$C10)</f>
        <v>63</v>
      </c>
      <c r="AJ10" s="97">
        <f>SUMIFS('KH 2026'!R:R,'KH 2026'!$K:$K,'4.DOANH THU (USD)'!$C10)</f>
        <v>72</v>
      </c>
      <c r="AK10" s="97">
        <f>SUMIFS('KH 2026'!S:S,'KH 2026'!$K:$K,'4.DOANH THU (USD)'!$C10)</f>
        <v>87</v>
      </c>
      <c r="AL10" s="97">
        <f>SUMIFS('KH 2026'!T:T,'KH 2026'!$K:$K,'4.DOANH THU (USD)'!$C10)</f>
        <v>72</v>
      </c>
      <c r="AM10" s="97">
        <f>SUMIFS('KH 2026'!U:U,'KH 2026'!$K:$K,'4.DOANH THU (USD)'!$C10)</f>
        <v>63</v>
      </c>
      <c r="AN10" s="97">
        <f>SUMIFS('KH 2026'!V:V,'KH 2026'!$K:$K,'4.DOANH THU (USD)'!$C10)</f>
        <v>72</v>
      </c>
      <c r="AO10" s="97">
        <f>SUMIFS('KH 2026'!W:W,'KH 2026'!$K:$K,'4.DOANH THU (USD)'!$C10)</f>
        <v>87</v>
      </c>
      <c r="AP10" s="97">
        <f>SUMIFS('KH 2026'!X:X,'KH 2026'!$K:$K,'4.DOANH THU (USD)'!$C10)</f>
        <v>72</v>
      </c>
      <c r="AQ10" s="97">
        <f>SUMIFS('KH 2026'!Y:Y,'KH 2026'!$K:$K,'4.DOANH THU (USD)'!$C10)</f>
        <v>63</v>
      </c>
      <c r="AR10" s="98">
        <f t="shared" si="10"/>
        <v>858</v>
      </c>
      <c r="AT10" s="96">
        <f t="shared" si="2"/>
        <v>0.2</v>
      </c>
      <c r="AU10" s="97">
        <f t="shared" si="3"/>
        <v>309.02500000000003</v>
      </c>
      <c r="AV10" s="98">
        <f t="shared" si="4"/>
        <v>858</v>
      </c>
      <c r="AX10" s="96">
        <f t="shared" si="5"/>
        <v>308.82500000000005</v>
      </c>
      <c r="AY10" s="47"/>
      <c r="AZ10" s="97">
        <f t="shared" si="7"/>
        <v>548.97499999999991</v>
      </c>
      <c r="BA10" s="48">
        <f t="shared" si="8"/>
        <v>0.63983100233100221</v>
      </c>
      <c r="BC10" s="49"/>
      <c r="BD10" s="47"/>
      <c r="BE10" s="48"/>
      <c r="BG10" s="134"/>
    </row>
    <row r="11" spans="2:59" ht="19" customHeight="1" outlineLevel="1" x14ac:dyDescent="0.25">
      <c r="B11" s="94" t="s">
        <v>4498</v>
      </c>
      <c r="C11" s="95" t="s">
        <v>130</v>
      </c>
      <c r="D11" s="96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8">
        <f t="shared" si="11"/>
        <v>0</v>
      </c>
      <c r="Q11" s="99"/>
      <c r="R11" s="96">
        <f>SUMIFS('511'!$Q:$Q,'511'!$R:$R,'4.DOANH THU (USD)'!$C11,'511'!$A:$A,'4.DOANH THU (USD)'!R$6)/1000</f>
        <v>22</v>
      </c>
      <c r="S11" s="97">
        <f>SUMIFS('511'!$Q:$Q,'511'!$R:$R,'4.DOANH THU (USD)'!$C11,'511'!$A:$A,'4.DOANH THU (USD)'!S$6)/1000</f>
        <v>50.024999999999999</v>
      </c>
      <c r="T11" s="97">
        <f>SUMIFS('511'!$Q:$Q,'511'!$R:$R,'4.DOANH THU (USD)'!$C11,'511'!$A:$A,'4.DOANH THU (USD)'!T$6)/1000</f>
        <v>7.4999999999999997E-2</v>
      </c>
      <c r="U11" s="97">
        <f>SUMIFS('511'!$Q:$Q,'511'!$R:$R,'4.DOANH THU (USD)'!$C11,'511'!$A:$A,'4.DOANH THU (USD)'!U$6)/1000</f>
        <v>225.5</v>
      </c>
      <c r="V11" s="97">
        <f>SUMIFS('511'!$Q:$Q,'511'!$R:$R,'4.DOANH THU (USD)'!$C11,'511'!$A:$A,'4.DOANH THU (USD)'!V$6)/1000</f>
        <v>82.55</v>
      </c>
      <c r="W11" s="97">
        <f>SUMIFS('511'!$Q:$Q,'511'!$R:$R,'4.DOANH THU (USD)'!$C11,'511'!$A:$A,'4.DOANH THU (USD)'!W$6)/1000</f>
        <v>185.9</v>
      </c>
      <c r="X11" s="97">
        <f>SUMIFS('511'!$Q:$Q,'511'!$R:$R,'4.DOANH THU (USD)'!$C11,'511'!$A:$A,'4.DOANH THU (USD)'!X$6)/1000</f>
        <v>165</v>
      </c>
      <c r="Y11" s="97">
        <f>SUMIFS('511'!$Q:$Q,'511'!$R:$R,'4.DOANH THU (USD)'!$C11,'511'!$A:$A,'4.DOANH THU (USD)'!Y$6)/1000</f>
        <v>0</v>
      </c>
      <c r="Z11" s="97">
        <f>SUMIFS('511'!$Q:$Q,'511'!$R:$R,'4.DOANH THU (USD)'!$C11,'511'!$A:$A,'4.DOANH THU (USD)'!Z$6)/1000</f>
        <v>220</v>
      </c>
      <c r="AA11" s="97">
        <f>SUMIFS('511'!$Q:$Q,'511'!$R:$R,'4.DOANH THU (USD)'!$C11,'511'!$A:$A,'4.DOANH THU (USD)'!AA$6)/1000</f>
        <v>231</v>
      </c>
      <c r="AB11" s="97">
        <v>66</v>
      </c>
      <c r="AC11" s="97">
        <v>264</v>
      </c>
      <c r="AD11" s="98">
        <f t="shared" si="9"/>
        <v>1512.0500000000002</v>
      </c>
      <c r="AE11" s="99"/>
      <c r="AF11" s="96">
        <f>SUMIFS('KH 2026'!N:N,'KH 2026'!$K:$K,'4.DOANH THU (USD)'!$C11)</f>
        <v>86.586983333333322</v>
      </c>
      <c r="AG11" s="97">
        <f>SUMIFS('KH 2026'!O:O,'KH 2026'!$K:$K,'4.DOANH THU (USD)'!$C11)</f>
        <v>86.586983333333322</v>
      </c>
      <c r="AH11" s="97">
        <f>SUMIFS('KH 2026'!P:P,'KH 2026'!$K:$K,'4.DOANH THU (USD)'!$C11)</f>
        <v>86.586983333333322</v>
      </c>
      <c r="AI11" s="97">
        <f>SUMIFS('KH 2026'!Q:Q,'KH 2026'!$K:$K,'4.DOANH THU (USD)'!$C11)</f>
        <v>86.586983333333322</v>
      </c>
      <c r="AJ11" s="97">
        <f>SUMIFS('KH 2026'!R:R,'KH 2026'!$K:$K,'4.DOANH THU (USD)'!$C11)</f>
        <v>86.586983333333322</v>
      </c>
      <c r="AK11" s="97">
        <f>SUMIFS('KH 2026'!S:S,'KH 2026'!$K:$K,'4.DOANH THU (USD)'!$C11)</f>
        <v>86.586983333333322</v>
      </c>
      <c r="AL11" s="97">
        <f>SUMIFS('KH 2026'!T:T,'KH 2026'!$K:$K,'4.DOANH THU (USD)'!$C11)</f>
        <v>86.586983333333322</v>
      </c>
      <c r="AM11" s="97">
        <f>SUMIFS('KH 2026'!U:U,'KH 2026'!$K:$K,'4.DOANH THU (USD)'!$C11)</f>
        <v>86.586983333333322</v>
      </c>
      <c r="AN11" s="97">
        <f>SUMIFS('KH 2026'!V:V,'KH 2026'!$K:$K,'4.DOANH THU (USD)'!$C11)</f>
        <v>86.586983333333322</v>
      </c>
      <c r="AO11" s="97">
        <f>SUMIFS('KH 2026'!W:W,'KH 2026'!$K:$K,'4.DOANH THU (USD)'!$C11)</f>
        <v>86.586983333333322</v>
      </c>
      <c r="AP11" s="97">
        <f>SUMIFS('KH 2026'!X:X,'KH 2026'!$K:$K,'4.DOANH THU (USD)'!$C11)</f>
        <v>86.586983333333322</v>
      </c>
      <c r="AQ11" s="97">
        <f>SUMIFS('KH 2026'!Y:Y,'KH 2026'!$K:$K,'4.DOANH THU (USD)'!$C11)</f>
        <v>86.586983333333322</v>
      </c>
      <c r="AR11" s="98">
        <f t="shared" si="10"/>
        <v>1039.0438000000001</v>
      </c>
      <c r="AT11" s="96">
        <f t="shared" si="2"/>
        <v>0</v>
      </c>
      <c r="AU11" s="97">
        <f t="shared" si="3"/>
        <v>1512.0500000000002</v>
      </c>
      <c r="AV11" s="98">
        <f t="shared" si="4"/>
        <v>1039.0438000000001</v>
      </c>
      <c r="AX11" s="96">
        <f t="shared" si="5"/>
        <v>1512.0500000000002</v>
      </c>
      <c r="AY11" s="47" t="str">
        <f t="shared" si="6"/>
        <v/>
      </c>
      <c r="AZ11" s="97">
        <f t="shared" si="7"/>
        <v>-473.00620000000004</v>
      </c>
      <c r="BA11" s="48">
        <f t="shared" si="8"/>
        <v>-0.45523220484064286</v>
      </c>
      <c r="BC11" s="49"/>
      <c r="BD11" s="47"/>
      <c r="BE11" s="48"/>
      <c r="BG11" s="134"/>
    </row>
    <row r="12" spans="2:59" ht="19" customHeight="1" outlineLevel="1" x14ac:dyDescent="0.25">
      <c r="B12" s="94" t="s">
        <v>4499</v>
      </c>
      <c r="C12" s="95" t="s">
        <v>239</v>
      </c>
      <c r="D12" s="96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8">
        <f t="shared" si="11"/>
        <v>0</v>
      </c>
      <c r="Q12" s="99"/>
      <c r="R12" s="96">
        <f>SUMIFS('511'!$Q:$Q,'511'!$R:$R,'4.DOANH THU (USD)'!$C12,'511'!$A:$A,'4.DOANH THU (USD)'!R$6)/1000</f>
        <v>246.83</v>
      </c>
      <c r="S12" s="97">
        <f>SUMIFS('511'!$Q:$Q,'511'!$R:$R,'4.DOANH THU (USD)'!$C12,'511'!$A:$A,'4.DOANH THU (USD)'!S$6)/1000</f>
        <v>55.676000000000002</v>
      </c>
      <c r="T12" s="97">
        <f>SUMIFS('511'!$Q:$Q,'511'!$R:$R,'4.DOANH THU (USD)'!$C12,'511'!$A:$A,'4.DOANH THU (USD)'!T$6)/1000</f>
        <v>5.6680000000000001</v>
      </c>
      <c r="U12" s="97">
        <f>SUMIFS('511'!$Q:$Q,'511'!$R:$R,'4.DOANH THU (USD)'!$C12,'511'!$A:$A,'4.DOANH THU (USD)'!U$6)/1000</f>
        <v>2.0019999999999998</v>
      </c>
      <c r="V12" s="97">
        <f>SUMIFS('511'!$Q:$Q,'511'!$R:$R,'4.DOANH THU (USD)'!$C12,'511'!$A:$A,'4.DOANH THU (USD)'!V$6)/1000</f>
        <v>37.268999999999998</v>
      </c>
      <c r="W12" s="97">
        <f>SUMIFS('511'!$Q:$Q,'511'!$R:$R,'4.DOANH THU (USD)'!$C12,'511'!$A:$A,'4.DOANH THU (USD)'!W$6)/1000</f>
        <v>39.314999999999998</v>
      </c>
      <c r="X12" s="97">
        <f>SUMIFS('511'!$Q:$Q,'511'!$R:$R,'4.DOANH THU (USD)'!$C12,'511'!$A:$A,'4.DOANH THU (USD)'!X$6)/1000</f>
        <v>22.628</v>
      </c>
      <c r="Y12" s="97">
        <f>SUMIFS('511'!$Q:$Q,'511'!$R:$R,'4.DOANH THU (USD)'!$C12,'511'!$A:$A,'4.DOANH THU (USD)'!Y$6)/1000</f>
        <v>193.17599999999999</v>
      </c>
      <c r="Z12" s="97">
        <f>SUMIFS('511'!$Q:$Q,'511'!$R:$R,'4.DOANH THU (USD)'!$C12,'511'!$A:$A,'4.DOANH THU (USD)'!Z$6)/1000</f>
        <v>248.90700000000001</v>
      </c>
      <c r="AA12" s="97">
        <f>SUMIFS('511'!$Q:$Q,'511'!$R:$R,'4.DOANH THU (USD)'!$C12,'511'!$A:$A,'4.DOANH THU (USD)'!AA$6)/1000</f>
        <v>219.93799999999999</v>
      </c>
      <c r="AB12" s="97"/>
      <c r="AC12" s="97"/>
      <c r="AD12" s="98">
        <f t="shared" si="9"/>
        <v>1071.4090000000001</v>
      </c>
      <c r="AE12" s="99"/>
      <c r="AF12" s="96">
        <f>SUMIFS('KH 2026'!N:N,'KH 2026'!$K:$K,'4.DOANH THU (USD)'!$C12)</f>
        <v>0</v>
      </c>
      <c r="AG12" s="97">
        <f>SUMIFS('KH 2026'!O:O,'KH 2026'!$K:$K,'4.DOANH THU (USD)'!$C12)</f>
        <v>0</v>
      </c>
      <c r="AH12" s="97">
        <f>SUMIFS('KH 2026'!P:P,'KH 2026'!$K:$K,'4.DOANH THU (USD)'!$C12)</f>
        <v>0</v>
      </c>
      <c r="AI12" s="97">
        <f>SUMIFS('KH 2026'!Q:Q,'KH 2026'!$K:$K,'4.DOANH THU (USD)'!$C12)</f>
        <v>0</v>
      </c>
      <c r="AJ12" s="97">
        <f>SUMIFS('KH 2026'!R:R,'KH 2026'!$K:$K,'4.DOANH THU (USD)'!$C12)</f>
        <v>0</v>
      </c>
      <c r="AK12" s="97">
        <f>SUMIFS('KH 2026'!S:S,'KH 2026'!$K:$K,'4.DOANH THU (USD)'!$C12)</f>
        <v>0</v>
      </c>
      <c r="AL12" s="97">
        <f>SUMIFS('KH 2026'!T:T,'KH 2026'!$K:$K,'4.DOANH THU (USD)'!$C12)</f>
        <v>0</v>
      </c>
      <c r="AM12" s="97">
        <f>SUMIFS('KH 2026'!U:U,'KH 2026'!$K:$K,'4.DOANH THU (USD)'!$C12)</f>
        <v>0</v>
      </c>
      <c r="AN12" s="97">
        <f>SUMIFS('KH 2026'!V:V,'KH 2026'!$K:$K,'4.DOANH THU (USD)'!$C12)</f>
        <v>0</v>
      </c>
      <c r="AO12" s="97">
        <f>SUMIFS('KH 2026'!W:W,'KH 2026'!$K:$K,'4.DOANH THU (USD)'!$C12)</f>
        <v>0</v>
      </c>
      <c r="AP12" s="97">
        <f>SUMIFS('KH 2026'!X:X,'KH 2026'!$K:$K,'4.DOANH THU (USD)'!$C12)</f>
        <v>0</v>
      </c>
      <c r="AQ12" s="97">
        <f>SUMIFS('KH 2026'!Y:Y,'KH 2026'!$K:$K,'4.DOANH THU (USD)'!$C12)</f>
        <v>0</v>
      </c>
      <c r="AR12" s="98">
        <f t="shared" si="10"/>
        <v>0</v>
      </c>
      <c r="AT12" s="96">
        <f t="shared" si="2"/>
        <v>0</v>
      </c>
      <c r="AU12" s="97">
        <f t="shared" si="3"/>
        <v>1071.4090000000001</v>
      </c>
      <c r="AV12" s="98">
        <f t="shared" si="4"/>
        <v>0</v>
      </c>
      <c r="AX12" s="96">
        <f t="shared" si="5"/>
        <v>1071.4090000000001</v>
      </c>
      <c r="AY12" s="47" t="str">
        <f t="shared" si="6"/>
        <v/>
      </c>
      <c r="AZ12" s="97">
        <f t="shared" si="7"/>
        <v>-1071.4090000000001</v>
      </c>
      <c r="BA12" s="48" t="str">
        <f t="shared" si="8"/>
        <v/>
      </c>
      <c r="BC12" s="49"/>
      <c r="BD12" s="47"/>
      <c r="BE12" s="48"/>
      <c r="BG12" s="134"/>
    </row>
    <row r="13" spans="2:59" ht="19" customHeight="1" outlineLevel="1" x14ac:dyDescent="0.25">
      <c r="B13" s="94" t="s">
        <v>4500</v>
      </c>
      <c r="C13" s="95" t="s">
        <v>240</v>
      </c>
      <c r="D13" s="96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8">
        <f t="shared" si="11"/>
        <v>0</v>
      </c>
      <c r="Q13" s="99"/>
      <c r="R13" s="96">
        <f>SUMIFS('511'!$Q:$Q,'511'!$R:$R,'4.DOANH THU (USD)'!$C13,'511'!$A:$A,'4.DOANH THU (USD)'!R$6)/1000</f>
        <v>0</v>
      </c>
      <c r="S13" s="97">
        <f>SUMIFS('511'!$Q:$Q,'511'!$R:$R,'4.DOANH THU (USD)'!$C13,'511'!$A:$A,'4.DOANH THU (USD)'!S$6)/1000</f>
        <v>0</v>
      </c>
      <c r="T13" s="97">
        <f>SUMIFS('511'!$Q:$Q,'511'!$R:$R,'4.DOANH THU (USD)'!$C13,'511'!$A:$A,'4.DOANH THU (USD)'!T$6)/1000</f>
        <v>0</v>
      </c>
      <c r="U13" s="97">
        <f>SUMIFS('511'!$Q:$Q,'511'!$R:$R,'4.DOANH THU (USD)'!$C13,'511'!$A:$A,'4.DOANH THU (USD)'!U$6)/1000</f>
        <v>0</v>
      </c>
      <c r="V13" s="97">
        <f>SUMIFS('511'!$Q:$Q,'511'!$R:$R,'4.DOANH THU (USD)'!$C13,'511'!$A:$A,'4.DOANH THU (USD)'!V$6)/1000</f>
        <v>0</v>
      </c>
      <c r="W13" s="97">
        <f>SUMIFS('511'!$Q:$Q,'511'!$R:$R,'4.DOANH THU (USD)'!$C13,'511'!$A:$A,'4.DOANH THU (USD)'!W$6)/1000</f>
        <v>0</v>
      </c>
      <c r="X13" s="97">
        <f>SUMIFS('511'!$Q:$Q,'511'!$R:$R,'4.DOANH THU (USD)'!$C13,'511'!$A:$A,'4.DOANH THU (USD)'!X$6)/1000</f>
        <v>0</v>
      </c>
      <c r="Y13" s="97">
        <f>SUMIFS('511'!$Q:$Q,'511'!$R:$R,'4.DOANH THU (USD)'!$C13,'511'!$A:$A,'4.DOANH THU (USD)'!Y$6)/1000</f>
        <v>0</v>
      </c>
      <c r="Z13" s="97">
        <f>SUMIFS('511'!$Q:$Q,'511'!$R:$R,'4.DOANH THU (USD)'!$C13,'511'!$A:$A,'4.DOANH THU (USD)'!Z$6)/1000</f>
        <v>0</v>
      </c>
      <c r="AA13" s="97">
        <f>SUMIFS('511'!$Q:$Q,'511'!$R:$R,'4.DOANH THU (USD)'!$C13,'511'!$A:$A,'4.DOANH THU (USD)'!AA$6)/1000</f>
        <v>0</v>
      </c>
      <c r="AB13" s="97"/>
      <c r="AC13" s="97"/>
      <c r="AD13" s="98">
        <f t="shared" si="9"/>
        <v>0</v>
      </c>
      <c r="AE13" s="99"/>
      <c r="AF13" s="96">
        <f>SUMIFS('KH 2026'!N:N,'KH 2026'!$K:$K,'4.DOANH THU (USD)'!$C13)</f>
        <v>0</v>
      </c>
      <c r="AG13" s="97">
        <f>SUMIFS('KH 2026'!O:O,'KH 2026'!$K:$K,'4.DOANH THU (USD)'!$C13)</f>
        <v>0</v>
      </c>
      <c r="AH13" s="97">
        <f>SUMIFS('KH 2026'!P:P,'KH 2026'!$K:$K,'4.DOANH THU (USD)'!$C13)</f>
        <v>0</v>
      </c>
      <c r="AI13" s="97">
        <f>SUMIFS('KH 2026'!Q:Q,'KH 2026'!$K:$K,'4.DOANH THU (USD)'!$C13)</f>
        <v>0</v>
      </c>
      <c r="AJ13" s="97">
        <f>SUMIFS('KH 2026'!R:R,'KH 2026'!$K:$K,'4.DOANH THU (USD)'!$C13)</f>
        <v>0</v>
      </c>
      <c r="AK13" s="97">
        <f>SUMIFS('KH 2026'!S:S,'KH 2026'!$K:$K,'4.DOANH THU (USD)'!$C13)</f>
        <v>0</v>
      </c>
      <c r="AL13" s="97">
        <f>SUMIFS('KH 2026'!T:T,'KH 2026'!$K:$K,'4.DOANH THU (USD)'!$C13)</f>
        <v>0</v>
      </c>
      <c r="AM13" s="97">
        <f>SUMIFS('KH 2026'!U:U,'KH 2026'!$K:$K,'4.DOANH THU (USD)'!$C13)</f>
        <v>0</v>
      </c>
      <c r="AN13" s="97">
        <f>SUMIFS('KH 2026'!V:V,'KH 2026'!$K:$K,'4.DOANH THU (USD)'!$C13)</f>
        <v>0</v>
      </c>
      <c r="AO13" s="97">
        <f>SUMIFS('KH 2026'!W:W,'KH 2026'!$K:$K,'4.DOANH THU (USD)'!$C13)</f>
        <v>0</v>
      </c>
      <c r="AP13" s="97">
        <f>SUMIFS('KH 2026'!X:X,'KH 2026'!$K:$K,'4.DOANH THU (USD)'!$C13)</f>
        <v>0</v>
      </c>
      <c r="AQ13" s="97">
        <f>SUMIFS('KH 2026'!Y:Y,'KH 2026'!$K:$K,'4.DOANH THU (USD)'!$C13)</f>
        <v>0</v>
      </c>
      <c r="AR13" s="98">
        <f t="shared" si="10"/>
        <v>0</v>
      </c>
      <c r="AT13" s="96">
        <f t="shared" si="2"/>
        <v>0</v>
      </c>
      <c r="AU13" s="97">
        <f t="shared" si="3"/>
        <v>0</v>
      </c>
      <c r="AV13" s="98">
        <f t="shared" si="4"/>
        <v>0</v>
      </c>
      <c r="AX13" s="96">
        <f t="shared" si="5"/>
        <v>0</v>
      </c>
      <c r="AY13" s="47" t="str">
        <f t="shared" si="6"/>
        <v/>
      </c>
      <c r="AZ13" s="97">
        <f t="shared" si="7"/>
        <v>0</v>
      </c>
      <c r="BA13" s="48" t="str">
        <f t="shared" si="8"/>
        <v/>
      </c>
      <c r="BC13" s="49"/>
      <c r="BD13" s="47"/>
      <c r="BE13" s="48"/>
      <c r="BG13" s="134"/>
    </row>
    <row r="14" spans="2:59" ht="19" customHeight="1" outlineLevel="1" x14ac:dyDescent="0.25">
      <c r="B14" s="94" t="s">
        <v>4501</v>
      </c>
      <c r="C14" s="95" t="s">
        <v>241</v>
      </c>
      <c r="D14" s="96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8">
        <f t="shared" si="11"/>
        <v>0</v>
      </c>
      <c r="Q14" s="99"/>
      <c r="R14" s="96">
        <f>SUMIFS('511'!$Q:$Q,'511'!$R:$R,'4.DOANH THU (USD)'!$C14,'511'!$A:$A,'4.DOANH THU (USD)'!R$6)/1000</f>
        <v>0</v>
      </c>
      <c r="S14" s="97">
        <f>SUMIFS('511'!$Q:$Q,'511'!$R:$R,'4.DOANH THU (USD)'!$C14,'511'!$A:$A,'4.DOANH THU (USD)'!S$6)/1000</f>
        <v>165</v>
      </c>
      <c r="T14" s="97">
        <f>SUMIFS('511'!$Q:$Q,'511'!$R:$R,'4.DOANH THU (USD)'!$C14,'511'!$A:$A,'4.DOANH THU (USD)'!T$6)/1000</f>
        <v>58</v>
      </c>
      <c r="U14" s="97">
        <f>SUMIFS('511'!$Q:$Q,'511'!$R:$R,'4.DOANH THU (USD)'!$C14,'511'!$A:$A,'4.DOANH THU (USD)'!U$6)/1000</f>
        <v>0</v>
      </c>
      <c r="V14" s="97">
        <f>SUMIFS('511'!$Q:$Q,'511'!$R:$R,'4.DOANH THU (USD)'!$C14,'511'!$A:$A,'4.DOANH THU (USD)'!V$6)/1000</f>
        <v>222</v>
      </c>
      <c r="W14" s="97">
        <f>SUMIFS('511'!$Q:$Q,'511'!$R:$R,'4.DOANH THU (USD)'!$C14,'511'!$A:$A,'4.DOANH THU (USD)'!W$6)/1000</f>
        <v>511.26</v>
      </c>
      <c r="X14" s="97">
        <f>SUMIFS('511'!$Q:$Q,'511'!$R:$R,'4.DOANH THU (USD)'!$C14,'511'!$A:$A,'4.DOANH THU (USD)'!X$6)/1000</f>
        <v>180</v>
      </c>
      <c r="Y14" s="97">
        <f>SUMIFS('511'!$Q:$Q,'511'!$R:$R,'4.DOANH THU (USD)'!$C14,'511'!$A:$A,'4.DOANH THU (USD)'!Y$6)/1000</f>
        <v>380</v>
      </c>
      <c r="Z14" s="97">
        <f>SUMIFS('511'!$Q:$Q,'511'!$R:$R,'4.DOANH THU (USD)'!$C14,'511'!$A:$A,'4.DOANH THU (USD)'!Z$6)/1000</f>
        <v>0</v>
      </c>
      <c r="AA14" s="97">
        <f>SUMIFS('511'!$Q:$Q,'511'!$R:$R,'4.DOANH THU (USD)'!$C14,'511'!$A:$A,'4.DOANH THU (USD)'!AA$6)/1000</f>
        <v>264.74</v>
      </c>
      <c r="AB14" s="97"/>
      <c r="AC14" s="97"/>
      <c r="AD14" s="98">
        <f t="shared" si="9"/>
        <v>1781</v>
      </c>
      <c r="AE14" s="99"/>
      <c r="AF14" s="96" t="e">
        <f>#REF!</f>
        <v>#REF!</v>
      </c>
      <c r="AG14" s="96" t="e">
        <f>#REF!</f>
        <v>#REF!</v>
      </c>
      <c r="AH14" s="96" t="e">
        <f>#REF!</f>
        <v>#REF!</v>
      </c>
      <c r="AI14" s="96" t="e">
        <f>#REF!</f>
        <v>#REF!</v>
      </c>
      <c r="AJ14" s="96" t="e">
        <f>#REF!</f>
        <v>#REF!</v>
      </c>
      <c r="AK14" s="96" t="e">
        <f>#REF!</f>
        <v>#REF!</v>
      </c>
      <c r="AL14" s="96" t="e">
        <f>#REF!</f>
        <v>#REF!</v>
      </c>
      <c r="AM14" s="96" t="e">
        <f>#REF!</f>
        <v>#REF!</v>
      </c>
      <c r="AN14" s="96" t="e">
        <f>#REF!</f>
        <v>#REF!</v>
      </c>
      <c r="AO14" s="96" t="e">
        <f>#REF!</f>
        <v>#REF!</v>
      </c>
      <c r="AP14" s="96" t="e">
        <f>#REF!</f>
        <v>#REF!</v>
      </c>
      <c r="AQ14" s="96" t="e">
        <f>#REF!</f>
        <v>#REF!</v>
      </c>
      <c r="AR14" s="98" t="e">
        <f t="shared" si="10"/>
        <v>#REF!</v>
      </c>
      <c r="AT14" s="96">
        <f t="shared" si="2"/>
        <v>0</v>
      </c>
      <c r="AU14" s="97">
        <f t="shared" si="3"/>
        <v>1781</v>
      </c>
      <c r="AV14" s="98" t="e">
        <f t="shared" si="4"/>
        <v>#REF!</v>
      </c>
      <c r="AX14" s="96">
        <f t="shared" si="5"/>
        <v>1781</v>
      </c>
      <c r="AY14" s="47" t="str">
        <f t="shared" si="6"/>
        <v/>
      </c>
      <c r="AZ14" s="97" t="e">
        <f t="shared" si="7"/>
        <v>#REF!</v>
      </c>
      <c r="BA14" s="48" t="str">
        <f t="shared" si="8"/>
        <v/>
      </c>
      <c r="BC14" s="49"/>
      <c r="BD14" s="47"/>
      <c r="BE14" s="48"/>
      <c r="BG14" s="134"/>
    </row>
    <row r="15" spans="2:59" ht="19" customHeight="1" outlineLevel="1" x14ac:dyDescent="0.25">
      <c r="B15" s="94" t="s">
        <v>4502</v>
      </c>
      <c r="C15" s="95" t="s">
        <v>243</v>
      </c>
      <c r="D15" s="96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8">
        <f t="shared" si="11"/>
        <v>0</v>
      </c>
      <c r="Q15" s="99"/>
      <c r="R15" s="96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8"/>
      <c r="AE15" s="99"/>
      <c r="AF15" s="96"/>
      <c r="AG15" s="97"/>
      <c r="AH15" s="97"/>
      <c r="AI15" s="97"/>
      <c r="AJ15" s="97"/>
      <c r="AK15" s="97"/>
      <c r="AL15" s="97"/>
      <c r="AM15" s="97"/>
      <c r="AN15" s="97"/>
      <c r="AO15" s="97"/>
      <c r="AP15" s="97"/>
      <c r="AQ15" s="97"/>
      <c r="AR15" s="98"/>
      <c r="AT15" s="96">
        <f t="shared" si="2"/>
        <v>0</v>
      </c>
      <c r="AU15" s="97">
        <f t="shared" si="3"/>
        <v>0</v>
      </c>
      <c r="AV15" s="98">
        <f t="shared" si="4"/>
        <v>0</v>
      </c>
      <c r="AX15" s="96">
        <f t="shared" si="5"/>
        <v>0</v>
      </c>
      <c r="AY15" s="47" t="str">
        <f t="shared" si="6"/>
        <v/>
      </c>
      <c r="AZ15" s="97">
        <f t="shared" si="7"/>
        <v>0</v>
      </c>
      <c r="BA15" s="48" t="str">
        <f t="shared" si="8"/>
        <v/>
      </c>
      <c r="BC15" s="49"/>
      <c r="BD15" s="47"/>
      <c r="BE15" s="48"/>
      <c r="BG15" s="134"/>
    </row>
    <row r="16" spans="2:59" ht="19" customHeight="1" outlineLevel="1" x14ac:dyDescent="0.25">
      <c r="B16" s="94" t="s">
        <v>4503</v>
      </c>
      <c r="C16" s="95" t="s">
        <v>242</v>
      </c>
      <c r="D16" s="96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8"/>
      <c r="Q16" s="99"/>
      <c r="R16" s="96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8"/>
      <c r="AE16" s="99"/>
      <c r="AF16" s="96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8"/>
      <c r="AT16" s="96">
        <f>P16</f>
        <v>0</v>
      </c>
      <c r="AU16" s="97">
        <f t="shared" si="3"/>
        <v>0</v>
      </c>
      <c r="AV16" s="98">
        <f t="shared" si="4"/>
        <v>0</v>
      </c>
      <c r="AX16" s="96">
        <f t="shared" si="5"/>
        <v>0</v>
      </c>
      <c r="AY16" s="47" t="str">
        <f t="shared" si="6"/>
        <v/>
      </c>
      <c r="AZ16" s="97">
        <f t="shared" si="7"/>
        <v>0</v>
      </c>
      <c r="BA16" s="48" t="str">
        <f t="shared" si="8"/>
        <v/>
      </c>
      <c r="BC16" s="49"/>
      <c r="BD16" s="47"/>
      <c r="BE16" s="48"/>
      <c r="BG16" s="134"/>
    </row>
    <row r="17" spans="2:61" ht="19" customHeight="1" outlineLevel="1" x14ac:dyDescent="0.25">
      <c r="B17" s="94" t="s">
        <v>231</v>
      </c>
      <c r="C17" s="95" t="s">
        <v>242</v>
      </c>
      <c r="D17" s="96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8"/>
      <c r="Q17" s="99"/>
      <c r="R17" s="96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8"/>
      <c r="AE17" s="99"/>
      <c r="AF17" s="96"/>
      <c r="AG17" s="97"/>
      <c r="AH17" s="97"/>
      <c r="AI17" s="97"/>
      <c r="AJ17" s="97"/>
      <c r="AK17" s="97"/>
      <c r="AL17" s="97"/>
      <c r="AM17" s="97"/>
      <c r="AN17" s="97"/>
      <c r="AO17" s="97"/>
      <c r="AP17" s="97"/>
      <c r="AQ17" s="97"/>
      <c r="AR17" s="98"/>
      <c r="AT17" s="96">
        <f t="shared" si="2"/>
        <v>0</v>
      </c>
      <c r="AU17" s="97">
        <f t="shared" si="3"/>
        <v>0</v>
      </c>
      <c r="AV17" s="98">
        <f t="shared" si="4"/>
        <v>0</v>
      </c>
      <c r="AX17" s="96">
        <f t="shared" si="5"/>
        <v>0</v>
      </c>
      <c r="AY17" s="47" t="str">
        <f t="shared" si="6"/>
        <v/>
      </c>
      <c r="AZ17" s="97">
        <f t="shared" si="7"/>
        <v>0</v>
      </c>
      <c r="BA17" s="48" t="str">
        <f t="shared" si="8"/>
        <v/>
      </c>
      <c r="BC17" s="49"/>
      <c r="BD17" s="47"/>
      <c r="BE17" s="48"/>
      <c r="BG17" s="134"/>
    </row>
    <row r="18" spans="2:61" s="93" customFormat="1" ht="19" hidden="1" customHeight="1" x14ac:dyDescent="0.25">
      <c r="B18" s="88">
        <v>2</v>
      </c>
      <c r="C18" s="100" t="s">
        <v>4543</v>
      </c>
      <c r="D18" s="89" t="e">
        <f>SUM(D19:D28)</f>
        <v>#REF!</v>
      </c>
      <c r="E18" s="90" t="e">
        <f t="shared" ref="E18:AR18" si="12">SUM(E19:E28)</f>
        <v>#REF!</v>
      </c>
      <c r="F18" s="90" t="e">
        <f t="shared" si="12"/>
        <v>#REF!</v>
      </c>
      <c r="G18" s="90" t="e">
        <f t="shared" si="12"/>
        <v>#REF!</v>
      </c>
      <c r="H18" s="90" t="e">
        <f t="shared" si="12"/>
        <v>#REF!</v>
      </c>
      <c r="I18" s="90" t="e">
        <f t="shared" si="12"/>
        <v>#REF!</v>
      </c>
      <c r="J18" s="90" t="e">
        <f t="shared" si="12"/>
        <v>#REF!</v>
      </c>
      <c r="K18" s="90" t="e">
        <f t="shared" si="12"/>
        <v>#REF!</v>
      </c>
      <c r="L18" s="90" t="e">
        <f t="shared" si="12"/>
        <v>#REF!</v>
      </c>
      <c r="M18" s="90" t="e">
        <f t="shared" si="12"/>
        <v>#REF!</v>
      </c>
      <c r="N18" s="90" t="e">
        <f t="shared" si="12"/>
        <v>#REF!</v>
      </c>
      <c r="O18" s="90" t="e">
        <f t="shared" si="12"/>
        <v>#REF!</v>
      </c>
      <c r="P18" s="91" t="e">
        <f t="shared" si="12"/>
        <v>#REF!</v>
      </c>
      <c r="Q18" s="92">
        <f t="shared" si="12"/>
        <v>0</v>
      </c>
      <c r="R18" s="89" t="e">
        <f t="shared" si="12"/>
        <v>#REF!</v>
      </c>
      <c r="S18" s="90" t="e">
        <f t="shared" si="12"/>
        <v>#REF!</v>
      </c>
      <c r="T18" s="90" t="e">
        <f t="shared" si="12"/>
        <v>#REF!</v>
      </c>
      <c r="U18" s="90" t="e">
        <f t="shared" si="12"/>
        <v>#REF!</v>
      </c>
      <c r="V18" s="90" t="e">
        <f t="shared" si="12"/>
        <v>#REF!</v>
      </c>
      <c r="W18" s="90" t="e">
        <f t="shared" si="12"/>
        <v>#REF!</v>
      </c>
      <c r="X18" s="90" t="e">
        <f t="shared" si="12"/>
        <v>#REF!</v>
      </c>
      <c r="Y18" s="90" t="e">
        <f t="shared" si="12"/>
        <v>#REF!</v>
      </c>
      <c r="Z18" s="90" t="e">
        <f t="shared" si="12"/>
        <v>#REF!</v>
      </c>
      <c r="AA18" s="90">
        <f t="shared" si="12"/>
        <v>116407.59874599999</v>
      </c>
      <c r="AB18" s="90">
        <f>SUM(AB19:AB28)</f>
        <v>117666.97451516312</v>
      </c>
      <c r="AC18" s="90">
        <f t="shared" si="12"/>
        <v>151344.93963060749</v>
      </c>
      <c r="AD18" s="91" t="e">
        <f>SUM(AD19:AD28)</f>
        <v>#REF!</v>
      </c>
      <c r="AE18" s="92">
        <f t="shared" si="12"/>
        <v>0</v>
      </c>
      <c r="AF18" s="89" t="e">
        <f t="shared" si="12"/>
        <v>#REF!</v>
      </c>
      <c r="AG18" s="90" t="e">
        <f t="shared" si="12"/>
        <v>#REF!</v>
      </c>
      <c r="AH18" s="90" t="e">
        <f t="shared" si="12"/>
        <v>#REF!</v>
      </c>
      <c r="AI18" s="90" t="e">
        <f t="shared" si="12"/>
        <v>#REF!</v>
      </c>
      <c r="AJ18" s="90" t="e">
        <f t="shared" si="12"/>
        <v>#REF!</v>
      </c>
      <c r="AK18" s="90" t="e">
        <f t="shared" si="12"/>
        <v>#REF!</v>
      </c>
      <c r="AL18" s="90" t="e">
        <f t="shared" si="12"/>
        <v>#REF!</v>
      </c>
      <c r="AM18" s="90" t="e">
        <f t="shared" si="12"/>
        <v>#REF!</v>
      </c>
      <c r="AN18" s="90" t="e">
        <f t="shared" si="12"/>
        <v>#REF!</v>
      </c>
      <c r="AO18" s="90" t="e">
        <f t="shared" si="12"/>
        <v>#REF!</v>
      </c>
      <c r="AP18" s="90" t="e">
        <f t="shared" si="12"/>
        <v>#REF!</v>
      </c>
      <c r="AQ18" s="90" t="e">
        <f t="shared" si="12"/>
        <v>#REF!</v>
      </c>
      <c r="AR18" s="91" t="e">
        <f t="shared" si="12"/>
        <v>#REF!</v>
      </c>
      <c r="AT18" s="89" t="e">
        <f t="shared" si="2"/>
        <v>#REF!</v>
      </c>
      <c r="AU18" s="90" t="e">
        <f t="shared" si="3"/>
        <v>#REF!</v>
      </c>
      <c r="AV18" s="91" t="e">
        <f t="shared" si="4"/>
        <v>#REF!</v>
      </c>
      <c r="AX18" s="89" t="e">
        <f t="shared" si="5"/>
        <v>#REF!</v>
      </c>
      <c r="AY18" s="44" t="str">
        <f t="shared" si="6"/>
        <v/>
      </c>
      <c r="AZ18" s="90" t="e">
        <f t="shared" si="7"/>
        <v>#REF!</v>
      </c>
      <c r="BA18" s="45" t="str">
        <f t="shared" si="6"/>
        <v/>
      </c>
      <c r="BC18" s="46" t="str">
        <f>IFERROR(AT18/AT$18,"")</f>
        <v/>
      </c>
      <c r="BD18" s="44" t="str">
        <f t="shared" ref="BC18:BE28" si="13">IFERROR(AU18/AU$18,"")</f>
        <v/>
      </c>
      <c r="BE18" s="45" t="str">
        <f t="shared" si="13"/>
        <v/>
      </c>
      <c r="BG18" s="174"/>
    </row>
    <row r="19" spans="2:61" ht="19" customHeight="1" outlineLevel="1" x14ac:dyDescent="0.25">
      <c r="B19" s="181" t="s">
        <v>4504</v>
      </c>
      <c r="C19" s="95" t="str">
        <f t="shared" ref="C19:C28" si="14">C30</f>
        <v>rPET</v>
      </c>
      <c r="D19" s="96" t="e">
        <f>19396.48348-D26</f>
        <v>#REF!</v>
      </c>
      <c r="E19" s="97" t="e">
        <f>18963.976457-E26</f>
        <v>#REF!</v>
      </c>
      <c r="F19" s="97" t="e">
        <f>53172.37105-F26</f>
        <v>#REF!</v>
      </c>
      <c r="G19" s="97" t="e">
        <f>51252.84836-G26</f>
        <v>#REF!</v>
      </c>
      <c r="H19" s="97" t="e">
        <f>45718.90666-H26</f>
        <v>#REF!</v>
      </c>
      <c r="I19" s="97" t="e">
        <f>44053.037287-I26</f>
        <v>#REF!</v>
      </c>
      <c r="J19" s="97" t="e">
        <f>46420.304964-J26</f>
        <v>#REF!</v>
      </c>
      <c r="K19" s="97" t="e">
        <f>71532.069455-K26</f>
        <v>#REF!</v>
      </c>
      <c r="L19" s="97" t="e">
        <f>50880.777704-L26</f>
        <v>#REF!</v>
      </c>
      <c r="M19" s="97" t="e">
        <f>72547.856348-M26</f>
        <v>#REF!</v>
      </c>
      <c r="N19" s="97" t="e">
        <f>55659.174905-N26</f>
        <v>#REF!</v>
      </c>
      <c r="O19" s="97" t="e">
        <f>91608.39445-O26</f>
        <v>#REF!</v>
      </c>
      <c r="P19" s="98" t="e">
        <f t="shared" ref="P19:P26" si="15">SUM(D19:O19)</f>
        <v>#REF!</v>
      </c>
      <c r="Q19" s="99"/>
      <c r="R19" s="96" t="e">
        <f>-SUMIFS('511'!$J:$J,'511'!$R:$R,'4.DOANH THU (USD)'!$C19,'511'!$A:$A,'4.DOANH THU (USD)'!R$6)/10^6-R26</f>
        <v>#REF!</v>
      </c>
      <c r="S19" s="96" t="e">
        <f>-SUMIFS('511'!$J:$J,'511'!$R:$R,'4.DOANH THU (USD)'!$C19,'511'!$A:$A,'4.DOANH THU (USD)'!S$6)/10^6-S26</f>
        <v>#REF!</v>
      </c>
      <c r="T19" s="96" t="e">
        <f>-SUMIFS('511'!$J:$J,'511'!$R:$R,'4.DOANH THU (USD)'!$C19,'511'!$A:$A,'4.DOANH THU (USD)'!T$6)/10^6-T26</f>
        <v>#REF!</v>
      </c>
      <c r="U19" s="96" t="e">
        <f>-SUMIFS('511'!$J:$J,'511'!$R:$R,'4.DOANH THU (USD)'!$C19,'511'!$A:$A,'4.DOANH THU (USD)'!U$6)/10^6-U26</f>
        <v>#REF!</v>
      </c>
      <c r="V19" s="96" t="e">
        <f>-SUMIFS('511'!$J:$J,'511'!$R:$R,'4.DOANH THU (USD)'!$C19,'511'!$A:$A,'4.DOANH THU (USD)'!V$6)/10^6-V26</f>
        <v>#REF!</v>
      </c>
      <c r="W19" s="96" t="e">
        <f>-SUMIFS('511'!$J:$J,'511'!$R:$R,'4.DOANH THU (USD)'!$C19,'511'!$A:$A,'4.DOANH THU (USD)'!W$6)/10^6-W26</f>
        <v>#REF!</v>
      </c>
      <c r="X19" s="96" t="e">
        <f>-SUMIFS('511'!$J:$J,'511'!$R:$R,'4.DOANH THU (USD)'!$C19,'511'!$A:$A,'4.DOANH THU (USD)'!X$6)/10^6-X26</f>
        <v>#REF!</v>
      </c>
      <c r="Y19" s="96" t="e">
        <f>-SUMIFS('511'!$J:$J,'511'!$R:$R,'4.DOANH THU (USD)'!$C19,'511'!$A:$A,'4.DOANH THU (USD)'!Y$6)/10^6-Y26</f>
        <v>#REF!</v>
      </c>
      <c r="Z19" s="96" t="e">
        <f>-SUMIFS('511'!$J:$J,'511'!$R:$R,'4.DOANH THU (USD)'!$C19,'511'!$A:$A,'4.DOANH THU (USD)'!Z$6)/10^6-Z26</f>
        <v>#REF!</v>
      </c>
      <c r="AA19" s="96">
        <f>-SUMIFS('511'!$J:$J,'511'!$R:$R,'4.DOANH THU (USD)'!$C19,'511'!$A:$A,'4.DOANH THU (USD)'!AA$6)/10^6-AA26</f>
        <v>92687.248105871418</v>
      </c>
      <c r="AB19" s="97">
        <v>94975.5625</v>
      </c>
      <c r="AC19" s="97">
        <v>114281.25</v>
      </c>
      <c r="AD19" s="98" t="e">
        <f>SUM(R19:AC19)</f>
        <v>#REF!</v>
      </c>
      <c r="AE19" s="99"/>
      <c r="AF19" s="96">
        <f>SUMIFS('KH 2026'!AU:AU,'KH 2026'!$K:$K,'4.DOANH THU (USD)'!$C19)/10^6</f>
        <v>112067.2245778568</v>
      </c>
      <c r="AG19" s="97">
        <f>SUMIFS('KH 2026'!AV:AV,'KH 2026'!$K:$K,'4.DOANH THU (USD)'!$C19)/10^6</f>
        <v>109088.86005933344</v>
      </c>
      <c r="AH19" s="97">
        <f>SUMIFS('KH 2026'!AW:AW,'KH 2026'!$K:$K,'4.DOANH THU (USD)'!$C19)/10^6</f>
        <v>115750.31214976058</v>
      </c>
      <c r="AI19" s="97">
        <f>SUMIFS('KH 2026'!AX:AX,'KH 2026'!$K:$K,'4.DOANH THU (USD)'!$C19)/10^6</f>
        <v>112741.81728100179</v>
      </c>
      <c r="AJ19" s="97">
        <f>SUMIFS('KH 2026'!AY:AY,'KH 2026'!$K:$K,'4.DOANH THU (USD)'!$C19)/10^6</f>
        <v>120771.28476260373</v>
      </c>
      <c r="AK19" s="97">
        <f>SUMIFS('KH 2026'!AZ:AZ,'KH 2026'!$K:$K,'4.DOANH THU (USD)'!$C19)/10^6</f>
        <v>115158.11493757696</v>
      </c>
      <c r="AL19" s="97">
        <f>SUMIFS('KH 2026'!BA:BA,'KH 2026'!$K:$K,'4.DOANH THU (USD)'!$C19)/10^6</f>
        <v>120001.73789221453</v>
      </c>
      <c r="AM19" s="97">
        <f>SUMIFS('KH 2026'!BB:BB,'KH 2026'!$K:$K,'4.DOANH THU (USD)'!$C19)/10^6</f>
        <v>115666.60746286582</v>
      </c>
      <c r="AN19" s="97">
        <f>SUMIFS('KH 2026'!BC:BC,'KH 2026'!$K:$K,'4.DOANH THU (USD)'!$C19)/10^6</f>
        <v>115941.47592747044</v>
      </c>
      <c r="AO19" s="97">
        <f>SUMIFS('KH 2026'!BD:BD,'KH 2026'!$K:$K,'4.DOANH THU (USD)'!$C19)/10^6</f>
        <v>112161.28006881817</v>
      </c>
      <c r="AP19" s="97">
        <f>SUMIFS('KH 2026'!BE:BE,'KH 2026'!$K:$K,'4.DOANH THU (USD)'!$C19)/10^6</f>
        <v>120283.48560494813</v>
      </c>
      <c r="AQ19" s="97">
        <f>SUMIFS('KH 2026'!BF:BF,'KH 2026'!$K:$K,'4.DOANH THU (USD)'!$C19)/10^6</f>
        <v>116438.3084527593</v>
      </c>
      <c r="AR19" s="98">
        <f t="shared" ref="AR19:AR23" si="16">SUM(AF19:AQ19)</f>
        <v>1386070.5091772098</v>
      </c>
      <c r="AT19" s="96" t="e">
        <f t="shared" si="2"/>
        <v>#REF!</v>
      </c>
      <c r="AU19" s="97" t="e">
        <f t="shared" si="3"/>
        <v>#REF!</v>
      </c>
      <c r="AV19" s="98">
        <f t="shared" si="4"/>
        <v>1386070.5091772098</v>
      </c>
      <c r="AX19" s="96" t="e">
        <f t="shared" si="5"/>
        <v>#REF!</v>
      </c>
      <c r="AY19" s="47" t="str">
        <f t="shared" si="6"/>
        <v/>
      </c>
      <c r="AZ19" s="97" t="e">
        <f t="shared" si="7"/>
        <v>#REF!</v>
      </c>
      <c r="BA19" s="48" t="str">
        <f t="shared" si="6"/>
        <v/>
      </c>
      <c r="BC19" s="49" t="str">
        <f>IFERROR(AT19/AT$18,"")</f>
        <v/>
      </c>
      <c r="BD19" s="47" t="str">
        <f t="shared" si="13"/>
        <v/>
      </c>
      <c r="BE19" s="48" t="str">
        <f t="shared" si="13"/>
        <v/>
      </c>
      <c r="BG19" s="134"/>
    </row>
    <row r="20" spans="2:61" ht="19" customHeight="1" outlineLevel="1" x14ac:dyDescent="0.25">
      <c r="B20" s="94" t="s">
        <v>4505</v>
      </c>
      <c r="C20" s="95" t="str">
        <f t="shared" si="14"/>
        <v>rHDPE</v>
      </c>
      <c r="D20" s="96">
        <v>2257.5659999999998</v>
      </c>
      <c r="E20" s="97">
        <v>4028.86</v>
      </c>
      <c r="F20" s="97">
        <v>4803.9790000000003</v>
      </c>
      <c r="G20" s="97">
        <v>2931.0627500000001</v>
      </c>
      <c r="H20" s="97">
        <v>5846.4744300000002</v>
      </c>
      <c r="I20" s="97">
        <v>5804.2415149999997</v>
      </c>
      <c r="J20" s="97">
        <v>4174.3171249999996</v>
      </c>
      <c r="K20" s="97">
        <v>4419.8895400000001</v>
      </c>
      <c r="L20" s="97">
        <v>3133.9968749999998</v>
      </c>
      <c r="M20" s="97">
        <v>5728.2765449999997</v>
      </c>
      <c r="N20" s="97">
        <v>6625.3223749999997</v>
      </c>
      <c r="O20" s="97">
        <v>3773.6758</v>
      </c>
      <c r="P20" s="98">
        <f t="shared" si="15"/>
        <v>53527.661955000003</v>
      </c>
      <c r="Q20" s="99"/>
      <c r="R20" s="96">
        <f>-SUMIFS('511'!$J:$J,'511'!$R:$R,'4.DOANH THU (USD)'!$C20,'511'!$A:$A,'4.DOANH THU (USD)'!R$6)/10^6</f>
        <v>7433.9117880000003</v>
      </c>
      <c r="S20" s="97">
        <f>-SUMIFS('511'!$J:$J,'511'!$R:$R,'4.DOANH THU (USD)'!$C20,'511'!$A:$A,'4.DOANH THU (USD)'!S$6)/10^6</f>
        <v>4453.7879000000003</v>
      </c>
      <c r="T20" s="97">
        <f>-SUMIFS('511'!$J:$J,'511'!$R:$R,'4.DOANH THU (USD)'!$C20,'511'!$A:$A,'4.DOANH THU (USD)'!T$6)/10^6</f>
        <v>6071.2318999999998</v>
      </c>
      <c r="U20" s="97">
        <f>-SUMIFS('511'!$J:$J,'511'!$R:$R,'4.DOANH THU (USD)'!$C20,'511'!$A:$A,'4.DOANH THU (USD)'!U$6)/10^6</f>
        <v>7077.5688</v>
      </c>
      <c r="V20" s="97">
        <f>-SUMIFS('511'!$J:$J,'511'!$R:$R,'4.DOANH THU (USD)'!$C20,'511'!$A:$A,'4.DOANH THU (USD)'!V$6)/10^6</f>
        <v>6312.5350500000004</v>
      </c>
      <c r="W20" s="97">
        <f>-SUMIFS('511'!$J:$J,'511'!$R:$R,'4.DOANH THU (USD)'!$C20,'511'!$A:$A,'4.DOANH THU (USD)'!W$6)/10^6</f>
        <v>4270.7939999999999</v>
      </c>
      <c r="X20" s="97">
        <f>-SUMIFS('511'!$J:$J,'511'!$R:$R,'4.DOANH THU (USD)'!$C20,'511'!$A:$A,'4.DOANH THU (USD)'!X$6)/10^6</f>
        <v>3836.6408999999999</v>
      </c>
      <c r="Y20" s="97">
        <f>-SUMIFS('511'!$J:$J,'511'!$R:$R,'4.DOANH THU (USD)'!$C20,'511'!$A:$A,'4.DOANH THU (USD)'!Y$6)/10^6</f>
        <v>4657.6583849999997</v>
      </c>
      <c r="Z20" s="97">
        <f>-SUMIFS('511'!$J:$J,'511'!$R:$R,'4.DOANH THU (USD)'!$C20,'511'!$A:$A,'4.DOANH THU (USD)'!Z$6)/10^6</f>
        <v>4846.3697490000004</v>
      </c>
      <c r="AA20" s="97">
        <f>-SUMIFS('511'!$J:$J,'511'!$R:$R,'4.DOANH THU (USD)'!$C20,'511'!$A:$A,'4.DOANH THU (USD)'!AA$6)/10^6</f>
        <v>7221.6201359999995</v>
      </c>
      <c r="AB20" s="97">
        <v>10528.75</v>
      </c>
      <c r="AC20" s="97">
        <v>12283.875</v>
      </c>
      <c r="AD20" s="98">
        <f t="shared" ref="AD20:AD27" si="17">SUM(R20:AC20)</f>
        <v>78994.74360799999</v>
      </c>
      <c r="AE20" s="99"/>
      <c r="AF20" s="96">
        <f>SUMIFS('KH 2026'!AU:AU,'KH 2026'!$K:$K,'4.DOANH THU (USD)'!$C20)/10^6</f>
        <v>0</v>
      </c>
      <c r="AG20" s="97">
        <f>SUMIFS('KH 2026'!AV:AV,'KH 2026'!$K:$K,'4.DOANH THU (USD)'!$C20)/10^6</f>
        <v>0</v>
      </c>
      <c r="AH20" s="97">
        <f>SUMIFS('KH 2026'!AW:AW,'KH 2026'!$K:$K,'4.DOANH THU (USD)'!$C20)/10^6</f>
        <v>0</v>
      </c>
      <c r="AI20" s="97">
        <f>SUMIFS('KH 2026'!AX:AX,'KH 2026'!$K:$K,'4.DOANH THU (USD)'!$C20)/10^6</f>
        <v>0</v>
      </c>
      <c r="AJ20" s="97">
        <f>SUMIFS('KH 2026'!AY:AY,'KH 2026'!$K:$K,'4.DOANH THU (USD)'!$C20)/10^6</f>
        <v>0</v>
      </c>
      <c r="AK20" s="97">
        <f>SUMIFS('KH 2026'!AZ:AZ,'KH 2026'!$K:$K,'4.DOANH THU (USD)'!$C20)/10^6</f>
        <v>0</v>
      </c>
      <c r="AL20" s="97">
        <f>SUMIFS('KH 2026'!BA:BA,'KH 2026'!$K:$K,'4.DOANH THU (USD)'!$C20)/10^6</f>
        <v>0</v>
      </c>
      <c r="AM20" s="97">
        <f>SUMIFS('KH 2026'!BB:BB,'KH 2026'!$K:$K,'4.DOANH THU (USD)'!$C20)/10^6</f>
        <v>0</v>
      </c>
      <c r="AN20" s="97">
        <f>SUMIFS('KH 2026'!BC:BC,'KH 2026'!$K:$K,'4.DOANH THU (USD)'!$C20)/10^6</f>
        <v>0</v>
      </c>
      <c r="AO20" s="97">
        <f>SUMIFS('KH 2026'!BD:BD,'KH 2026'!$K:$K,'4.DOANH THU (USD)'!$C20)/10^6</f>
        <v>0</v>
      </c>
      <c r="AP20" s="97">
        <f>SUMIFS('KH 2026'!BE:BE,'KH 2026'!$K:$K,'4.DOANH THU (USD)'!$C20)/10^6</f>
        <v>0</v>
      </c>
      <c r="AQ20" s="97">
        <f>SUMIFS('KH 2026'!BF:BF,'KH 2026'!$K:$K,'4.DOANH THU (USD)'!$C20)/10^6</f>
        <v>0</v>
      </c>
      <c r="AR20" s="98">
        <f t="shared" si="16"/>
        <v>0</v>
      </c>
      <c r="AT20" s="96">
        <f t="shared" si="2"/>
        <v>53527.661955000003</v>
      </c>
      <c r="AU20" s="97">
        <f t="shared" si="3"/>
        <v>78994.74360799999</v>
      </c>
      <c r="AV20" s="98">
        <f t="shared" si="4"/>
        <v>0</v>
      </c>
      <c r="AX20" s="96">
        <f t="shared" si="5"/>
        <v>25467.081652999987</v>
      </c>
      <c r="AY20" s="47">
        <f t="shared" si="6"/>
        <v>0.47577422070872111</v>
      </c>
      <c r="AZ20" s="97">
        <f t="shared" si="7"/>
        <v>-78994.74360799999</v>
      </c>
      <c r="BA20" s="48" t="str">
        <f t="shared" si="6"/>
        <v/>
      </c>
      <c r="BC20" s="49" t="str">
        <f t="shared" si="13"/>
        <v/>
      </c>
      <c r="BD20" s="47" t="str">
        <f t="shared" si="13"/>
        <v/>
      </c>
      <c r="BE20" s="48" t="str">
        <f t="shared" si="13"/>
        <v/>
      </c>
      <c r="BG20" s="134"/>
    </row>
    <row r="21" spans="2:61" ht="19" customHeight="1" outlineLevel="1" x14ac:dyDescent="0.25">
      <c r="B21" s="94" t="s">
        <v>4506</v>
      </c>
      <c r="C21" s="95" t="str">
        <f t="shared" si="14"/>
        <v>rPP</v>
      </c>
      <c r="D21" s="96">
        <v>0</v>
      </c>
      <c r="E21" s="97">
        <v>0</v>
      </c>
      <c r="F21" s="97">
        <v>0</v>
      </c>
      <c r="G21" s="97">
        <v>0</v>
      </c>
      <c r="H21" s="97">
        <v>3.7808000000000002</v>
      </c>
      <c r="I21" s="97">
        <v>0</v>
      </c>
      <c r="J21" s="97">
        <v>0</v>
      </c>
      <c r="K21" s="97">
        <v>1.9008449999999999</v>
      </c>
      <c r="L21" s="97">
        <v>0</v>
      </c>
      <c r="M21" s="97">
        <v>0</v>
      </c>
      <c r="N21" s="97">
        <v>0</v>
      </c>
      <c r="O21" s="97">
        <v>0</v>
      </c>
      <c r="P21" s="98">
        <f t="shared" si="15"/>
        <v>5.6816449999999996</v>
      </c>
      <c r="Q21" s="99"/>
      <c r="R21" s="96">
        <f>-SUMIFS('511'!$J:$J,'511'!$R:$R,'4.DOANH THU (USD)'!$C21,'511'!$A:$A,'4.DOANH THU (USD)'!R$6)/10^6</f>
        <v>298.60500000000002</v>
      </c>
      <c r="S21" s="97">
        <f>-SUMIFS('511'!$J:$J,'511'!$R:$R,'4.DOANH THU (USD)'!$C21,'511'!$A:$A,'4.DOANH THU (USD)'!S$6)/10^6</f>
        <v>298.60500000000002</v>
      </c>
      <c r="T21" s="97">
        <f>-SUMIFS('511'!$J:$J,'511'!$R:$R,'4.DOANH THU (USD)'!$C21,'511'!$A:$A,'4.DOANH THU (USD)'!T$6)/10^6</f>
        <v>1256.870001</v>
      </c>
      <c r="U21" s="97">
        <f>-SUMIFS('511'!$J:$J,'511'!$R:$R,'4.DOANH THU (USD)'!$C21,'511'!$A:$A,'4.DOANH THU (USD)'!U$6)/10^6</f>
        <v>674.38549999999998</v>
      </c>
      <c r="V21" s="97">
        <f>-SUMIFS('511'!$J:$J,'511'!$R:$R,'4.DOANH THU (USD)'!$C21,'511'!$A:$A,'4.DOANH THU (USD)'!V$6)/10^6</f>
        <v>779.41274999999996</v>
      </c>
      <c r="W21" s="97">
        <f>-SUMIFS('511'!$J:$J,'511'!$R:$R,'4.DOANH THU (USD)'!$C21,'511'!$A:$A,'4.DOANH THU (USD)'!W$6)/10^6</f>
        <v>116.08275</v>
      </c>
      <c r="X21" s="97">
        <f>-SUMIFS('511'!$J:$J,'511'!$R:$R,'4.DOANH THU (USD)'!$C21,'511'!$A:$A,'4.DOANH THU (USD)'!X$6)/10^6</f>
        <v>7.31759</v>
      </c>
      <c r="Y21" s="97">
        <f>-SUMIFS('511'!$J:$J,'511'!$R:$R,'4.DOANH THU (USD)'!$C21,'511'!$A:$A,'4.DOANH THU (USD)'!Y$6)/10^6</f>
        <v>1081.5932499999999</v>
      </c>
      <c r="Z21" s="97">
        <f>-SUMIFS('511'!$J:$J,'511'!$R:$R,'4.DOANH THU (USD)'!$C21,'511'!$A:$A,'4.DOANH THU (USD)'!Z$6)/10^6</f>
        <v>0.61824999999999997</v>
      </c>
      <c r="AA21" s="97">
        <f>-SUMIFS('511'!$J:$J,'511'!$R:$R,'4.DOANH THU (USD)'!$C21,'511'!$A:$A,'4.DOANH THU (USD)'!AA$6)/10^6</f>
        <v>402.43133599999999</v>
      </c>
      <c r="AB21" s="97">
        <v>1171.3500000000001</v>
      </c>
      <c r="AC21" s="97">
        <v>1450.65</v>
      </c>
      <c r="AD21" s="98">
        <f t="shared" si="17"/>
        <v>7537.9214270000011</v>
      </c>
      <c r="AE21" s="99"/>
      <c r="AF21" s="96">
        <f>SUMIFS('KH 2026'!AU:AU,'KH 2026'!$K:$K,'4.DOANH THU (USD)'!$C21)/10^6</f>
        <v>1319.7</v>
      </c>
      <c r="AG21" s="97">
        <f>SUMIFS('KH 2026'!AV:AV,'KH 2026'!$K:$K,'4.DOANH THU (USD)'!$C21)/10^6</f>
        <v>1168.6500000000001</v>
      </c>
      <c r="AH21" s="97">
        <f>SUMIFS('KH 2026'!AW:AW,'KH 2026'!$K:$K,'4.DOANH THU (USD)'!$C21)/10^6</f>
        <v>1319.7</v>
      </c>
      <c r="AI21" s="97">
        <f>SUMIFS('KH 2026'!AX:AX,'KH 2026'!$K:$K,'4.DOANH THU (USD)'!$C21)/10^6</f>
        <v>1168.6500000000001</v>
      </c>
      <c r="AJ21" s="97">
        <f>SUMIFS('KH 2026'!AY:AY,'KH 2026'!$K:$K,'4.DOANH THU (USD)'!$C21)/10^6</f>
        <v>1319.7</v>
      </c>
      <c r="AK21" s="97">
        <f>SUMIFS('KH 2026'!AZ:AZ,'KH 2026'!$K:$K,'4.DOANH THU (USD)'!$C21)/10^6</f>
        <v>1613.85</v>
      </c>
      <c r="AL21" s="97">
        <f>SUMIFS('KH 2026'!BA:BA,'KH 2026'!$K:$K,'4.DOANH THU (USD)'!$C21)/10^6</f>
        <v>1319.7</v>
      </c>
      <c r="AM21" s="97">
        <f>SUMIFS('KH 2026'!BB:BB,'KH 2026'!$K:$K,'4.DOANH THU (USD)'!$C21)/10^6</f>
        <v>1168.6500000000001</v>
      </c>
      <c r="AN21" s="97">
        <f>SUMIFS('KH 2026'!BC:BC,'KH 2026'!$K:$K,'4.DOANH THU (USD)'!$C21)/10^6</f>
        <v>1319.7</v>
      </c>
      <c r="AO21" s="97">
        <f>SUMIFS('KH 2026'!BD:BD,'KH 2026'!$K:$K,'4.DOANH THU (USD)'!$C21)/10^6</f>
        <v>1613.85</v>
      </c>
      <c r="AP21" s="97">
        <f>SUMIFS('KH 2026'!BE:BE,'KH 2026'!$K:$K,'4.DOANH THU (USD)'!$C21)/10^6</f>
        <v>1319.7</v>
      </c>
      <c r="AQ21" s="97">
        <f>SUMIFS('KH 2026'!BF:BF,'KH 2026'!$K:$K,'4.DOANH THU (USD)'!$C21)/10^6</f>
        <v>1168.6500000000001</v>
      </c>
      <c r="AR21" s="98">
        <f t="shared" si="16"/>
        <v>15820.500000000002</v>
      </c>
      <c r="AT21" s="96">
        <f t="shared" si="2"/>
        <v>5.6816449999999996</v>
      </c>
      <c r="AU21" s="97">
        <f t="shared" si="3"/>
        <v>7537.9214270000011</v>
      </c>
      <c r="AV21" s="98">
        <f t="shared" si="4"/>
        <v>15820.500000000002</v>
      </c>
      <c r="AX21" s="96">
        <f t="shared" si="5"/>
        <v>7532.2397820000015</v>
      </c>
      <c r="AY21" s="47">
        <f t="shared" si="6"/>
        <v>1325.7146094132952</v>
      </c>
      <c r="AZ21" s="97">
        <f t="shared" si="7"/>
        <v>8282.5785730000007</v>
      </c>
      <c r="BA21" s="48">
        <f t="shared" si="6"/>
        <v>0.52353456420467115</v>
      </c>
      <c r="BC21" s="49" t="str">
        <f t="shared" si="13"/>
        <v/>
      </c>
      <c r="BD21" s="47" t="str">
        <f t="shared" si="13"/>
        <v/>
      </c>
      <c r="BE21" s="48" t="str">
        <f t="shared" si="13"/>
        <v/>
      </c>
      <c r="BG21" s="134"/>
    </row>
    <row r="22" spans="2:61" ht="19" customHeight="1" outlineLevel="1" x14ac:dyDescent="0.25">
      <c r="B22" s="94" t="s">
        <v>4507</v>
      </c>
      <c r="C22" s="95" t="str">
        <f t="shared" si="14"/>
        <v>Xơ sợi</v>
      </c>
      <c r="D22" s="96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8">
        <f t="shared" si="15"/>
        <v>0</v>
      </c>
      <c r="Q22" s="99"/>
      <c r="R22" s="96">
        <f>-SUMIFS('511'!$J:$J,'511'!$R:$R,'4.DOANH THU (USD)'!$C22,'511'!$A:$A,'4.DOANH THU (USD)'!R$6)/10^6</f>
        <v>602.28282400000001</v>
      </c>
      <c r="S22" s="97">
        <f>-SUMIFS('511'!$J:$J,'511'!$R:$R,'4.DOANH THU (USD)'!$C22,'511'!$A:$A,'4.DOANH THU (USD)'!S$6)/10^6</f>
        <v>-1165.4440999999999</v>
      </c>
      <c r="T22" s="97">
        <f>-SUMIFS('511'!$J:$J,'511'!$R:$R,'4.DOANH THU (USD)'!$C22,'511'!$A:$A,'4.DOANH THU (USD)'!T$6)/10^6</f>
        <v>7.7458499999999999</v>
      </c>
      <c r="U22" s="97">
        <f>-SUMIFS('511'!$J:$J,'511'!$R:$R,'4.DOANH THU (USD)'!$C22,'511'!$A:$A,'4.DOANH THU (USD)'!U$6)/10^6</f>
        <v>4534.7719999999999</v>
      </c>
      <c r="V22" s="97">
        <f>-SUMIFS('511'!$J:$J,'511'!$R:$R,'4.DOANH THU (USD)'!$C22,'511'!$A:$A,'4.DOANH THU (USD)'!V$6)/10^6</f>
        <v>1635.16535</v>
      </c>
      <c r="W22" s="97">
        <f>-SUMIFS('511'!$J:$J,'511'!$R:$R,'4.DOANH THU (USD)'!$C22,'511'!$A:$A,'4.DOANH THU (USD)'!W$6)/10^6</f>
        <v>3122.5765999999999</v>
      </c>
      <c r="X22" s="97">
        <f>-SUMIFS('511'!$J:$J,'511'!$R:$R,'4.DOANH THU (USD)'!$C22,'511'!$A:$A,'4.DOANH THU (USD)'!X$6)/10^6</f>
        <v>2722.5</v>
      </c>
      <c r="Y22" s="97">
        <f>-SUMIFS('511'!$J:$J,'511'!$R:$R,'4.DOANH THU (USD)'!$C22,'511'!$A:$A,'4.DOANH THU (USD)'!Y$6)/10^6</f>
        <v>0</v>
      </c>
      <c r="Z22" s="97">
        <f>-SUMIFS('511'!$J:$J,'511'!$R:$R,'4.DOANH THU (USD)'!$C22,'511'!$A:$A,'4.DOANH THU (USD)'!Z$6)/10^6</f>
        <v>4752.5708999999997</v>
      </c>
      <c r="AA22" s="97">
        <f>-SUMIFS('511'!$J:$J,'511'!$R:$R,'4.DOANH THU (USD)'!$C22,'511'!$A:$A,'4.DOANH THU (USD)'!AA$6)/10^6</f>
        <v>5188.7</v>
      </c>
      <c r="AB22" s="97">
        <v>1815</v>
      </c>
      <c r="AC22" s="97">
        <v>6930</v>
      </c>
      <c r="AD22" s="98">
        <f t="shared" si="17"/>
        <v>30145.869424</v>
      </c>
      <c r="AE22" s="99"/>
      <c r="AF22" s="96">
        <f>SUMIFS('KH 2026'!AU:AU,'KH 2026'!$K:$K,'4.DOANH THU (USD)'!$C22)/10^6</f>
        <v>1468.5152373333331</v>
      </c>
      <c r="AG22" s="97">
        <f>SUMIFS('KH 2026'!AV:AV,'KH 2026'!$K:$K,'4.DOANH THU (USD)'!$C22)/10^6</f>
        <v>1450.1587968666665</v>
      </c>
      <c r="AH22" s="97">
        <f>SUMIFS('KH 2026'!AW:AW,'KH 2026'!$K:$K,'4.DOANH THU (USD)'!$C22)/10^6</f>
        <v>1431.8023563999998</v>
      </c>
      <c r="AI22" s="97">
        <f>SUMIFS('KH 2026'!AX:AX,'KH 2026'!$K:$K,'4.DOANH THU (USD)'!$C22)/10^6</f>
        <v>1413.4459159333333</v>
      </c>
      <c r="AJ22" s="97">
        <f>SUMIFS('KH 2026'!AY:AY,'KH 2026'!$K:$K,'4.DOANH THU (USD)'!$C22)/10^6</f>
        <v>1395.0894754666665</v>
      </c>
      <c r="AK22" s="97">
        <f>SUMIFS('KH 2026'!AZ:AZ,'KH 2026'!$K:$K,'4.DOANH THU (USD)'!$C22)/10^6</f>
        <v>1376.7330349999997</v>
      </c>
      <c r="AL22" s="97">
        <f>SUMIFS('KH 2026'!BA:BA,'KH 2026'!$K:$K,'4.DOANH THU (USD)'!$C22)/10^6</f>
        <v>1358.376594533333</v>
      </c>
      <c r="AM22" s="97">
        <f>SUMIFS('KH 2026'!BB:BB,'KH 2026'!$K:$K,'4.DOANH THU (USD)'!$C22)/10^6</f>
        <v>1340.0201540666665</v>
      </c>
      <c r="AN22" s="97">
        <f>SUMIFS('KH 2026'!BC:BC,'KH 2026'!$K:$K,'4.DOANH THU (USD)'!$C22)/10^6</f>
        <v>1321.6637135999999</v>
      </c>
      <c r="AO22" s="97">
        <f>SUMIFS('KH 2026'!BD:BD,'KH 2026'!$K:$K,'4.DOANH THU (USD)'!$C22)/10^6</f>
        <v>1303.3072731333332</v>
      </c>
      <c r="AP22" s="97">
        <f>SUMIFS('KH 2026'!BE:BE,'KH 2026'!$K:$K,'4.DOANH THU (USD)'!$C22)/10^6</f>
        <v>1284.9508326666664</v>
      </c>
      <c r="AQ22" s="97">
        <f>SUMIFS('KH 2026'!BF:BF,'KH 2026'!$K:$K,'4.DOANH THU (USD)'!$C22)/10^6</f>
        <v>1266.5943921999999</v>
      </c>
      <c r="AR22" s="98">
        <f t="shared" si="16"/>
        <v>16410.657777199995</v>
      </c>
      <c r="AT22" s="96">
        <f t="shared" si="2"/>
        <v>0</v>
      </c>
      <c r="AU22" s="97">
        <f t="shared" si="3"/>
        <v>30145.869424</v>
      </c>
      <c r="AV22" s="98">
        <f t="shared" si="4"/>
        <v>16410.657777199995</v>
      </c>
      <c r="AX22" s="96">
        <f t="shared" si="5"/>
        <v>30145.869424</v>
      </c>
      <c r="AY22" s="47" t="str">
        <f t="shared" si="6"/>
        <v/>
      </c>
      <c r="AZ22" s="97">
        <f t="shared" si="7"/>
        <v>-13735.211646800006</v>
      </c>
      <c r="BA22" s="48">
        <f t="shared" si="6"/>
        <v>-0.83696898888982396</v>
      </c>
      <c r="BC22" s="49" t="str">
        <f t="shared" si="13"/>
        <v/>
      </c>
      <c r="BD22" s="47" t="str">
        <f t="shared" si="13"/>
        <v/>
      </c>
      <c r="BE22" s="48" t="str">
        <f t="shared" si="13"/>
        <v/>
      </c>
      <c r="BG22" s="134"/>
    </row>
    <row r="23" spans="2:61" ht="19" customHeight="1" outlineLevel="1" x14ac:dyDescent="0.25">
      <c r="B23" s="94" t="s">
        <v>4508</v>
      </c>
      <c r="C23" s="95" t="str">
        <f t="shared" si="14"/>
        <v>Khác (phó sản, phế liệu)</v>
      </c>
      <c r="D23" s="96">
        <v>87.445682999999917</v>
      </c>
      <c r="E23" s="97">
        <v>49.482551999999998</v>
      </c>
      <c r="F23" s="97">
        <v>1236.18343</v>
      </c>
      <c r="G23" s="97">
        <v>103.13108800000001</v>
      </c>
      <c r="H23" s="97">
        <v>1680.784431</v>
      </c>
      <c r="I23" s="97">
        <v>1046.419384</v>
      </c>
      <c r="J23" s="97">
        <v>2931.705109</v>
      </c>
      <c r="K23" s="97">
        <v>2328.603811</v>
      </c>
      <c r="L23" s="97">
        <v>9390.6439059999993</v>
      </c>
      <c r="M23" s="97">
        <v>5347.8269259999997</v>
      </c>
      <c r="N23" s="97">
        <v>618.54416400000002</v>
      </c>
      <c r="O23" s="97">
        <v>898.54196899999999</v>
      </c>
      <c r="P23" s="98">
        <f t="shared" si="15"/>
        <v>25719.312453000002</v>
      </c>
      <c r="Q23" s="99"/>
      <c r="R23" s="96">
        <f>-SUMIFS('511'!$J:$J,'511'!$R:$R,'4.DOANH THU (USD)'!$C23,'511'!$A:$A,'4.DOANH THU (USD)'!R$6)/10^6</f>
        <v>1757.8884230000001</v>
      </c>
      <c r="S23" s="97">
        <f>-SUMIFS('511'!$J:$J,'511'!$R:$R,'4.DOANH THU (USD)'!$C23,'511'!$A:$A,'4.DOANH THU (USD)'!S$6)/10^6</f>
        <v>1219.8436999999999</v>
      </c>
      <c r="T23" s="97">
        <f>-SUMIFS('511'!$J:$J,'511'!$R:$R,'4.DOANH THU (USD)'!$C23,'511'!$A:$A,'4.DOANH THU (USD)'!T$6)/10^6</f>
        <v>195.53848300000001</v>
      </c>
      <c r="U23" s="97">
        <f>-SUMIFS('511'!$J:$J,'511'!$R:$R,'4.DOANH THU (USD)'!$C23,'511'!$A:$A,'4.DOANH THU (USD)'!U$6)/10^6</f>
        <v>140.73871299999999</v>
      </c>
      <c r="V23" s="97">
        <f>-SUMIFS('511'!$J:$J,'511'!$R:$R,'4.DOANH THU (USD)'!$C23,'511'!$A:$A,'4.DOANH THU (USD)'!V$6)/10^6</f>
        <v>928.72836400000006</v>
      </c>
      <c r="W23" s="97">
        <f>-SUMIFS('511'!$J:$J,'511'!$R:$R,'4.DOANH THU (USD)'!$C23,'511'!$A:$A,'4.DOANH THU (USD)'!W$6)/10^6</f>
        <v>867.30227600000001</v>
      </c>
      <c r="X23" s="97">
        <f>-SUMIFS('511'!$J:$J,'511'!$R:$R,'4.DOANH THU (USD)'!$C23,'511'!$A:$A,'4.DOANH THU (USD)'!X$6)/10^6</f>
        <v>473.44707299999999</v>
      </c>
      <c r="Y23" s="97">
        <f>-SUMIFS('511'!$J:$J,'511'!$R:$R,'4.DOANH THU (USD)'!$C23,'511'!$A:$A,'4.DOANH THU (USD)'!Y$6)/10^6</f>
        <v>1235.3370159999999</v>
      </c>
      <c r="Z23" s="97">
        <f>-SUMIFS('511'!$J:$J,'511'!$R:$R,'4.DOANH THU (USD)'!$C23,'511'!$A:$A,'4.DOANH THU (USD)'!Z$6)/10^6</f>
        <v>1457.4907089999999</v>
      </c>
      <c r="AA23" s="97">
        <f>-SUMIFS('511'!$J:$J,'511'!$R:$R,'4.DOANH THU (USD)'!$C23,'511'!$A:$A,'4.DOANH THU (USD)'!AA$6)/10^6</f>
        <v>1886.9294</v>
      </c>
      <c r="AB23" s="97"/>
      <c r="AC23" s="97"/>
      <c r="AD23" s="98">
        <f t="shared" si="17"/>
        <v>10163.244157000001</v>
      </c>
      <c r="AE23" s="99"/>
      <c r="AF23" s="96"/>
      <c r="AG23" s="97"/>
      <c r="AH23" s="97"/>
      <c r="AI23" s="97"/>
      <c r="AJ23" s="97"/>
      <c r="AK23" s="97"/>
      <c r="AL23" s="97"/>
      <c r="AM23" s="97"/>
      <c r="AN23" s="97"/>
      <c r="AO23" s="97"/>
      <c r="AP23" s="97"/>
      <c r="AQ23" s="97"/>
      <c r="AR23" s="98">
        <f t="shared" si="16"/>
        <v>0</v>
      </c>
      <c r="AT23" s="96">
        <f t="shared" si="2"/>
        <v>25719.312453000002</v>
      </c>
      <c r="AU23" s="97">
        <f t="shared" si="3"/>
        <v>10163.244157000001</v>
      </c>
      <c r="AV23" s="98">
        <f t="shared" si="4"/>
        <v>0</v>
      </c>
      <c r="AX23" s="96">
        <f t="shared" si="5"/>
        <v>-15556.068296000001</v>
      </c>
      <c r="AY23" s="47">
        <f t="shared" ref="AY23:BA38" si="18">IFERROR(AX23/AT23,"")</f>
        <v>-0.60483997480210561</v>
      </c>
      <c r="AZ23" s="97">
        <f t="shared" si="7"/>
        <v>-10163.244157000001</v>
      </c>
      <c r="BA23" s="48" t="str">
        <f t="shared" si="18"/>
        <v/>
      </c>
      <c r="BC23" s="49" t="str">
        <f t="shared" si="13"/>
        <v/>
      </c>
      <c r="BD23" s="47" t="str">
        <f t="shared" si="13"/>
        <v/>
      </c>
      <c r="BE23" s="48" t="str">
        <f t="shared" si="13"/>
        <v/>
      </c>
      <c r="BG23" s="134"/>
    </row>
    <row r="24" spans="2:61" ht="46.5" outlineLevel="1" x14ac:dyDescent="0.25">
      <c r="B24" s="94" t="s">
        <v>4509</v>
      </c>
      <c r="C24" s="95" t="s">
        <v>240</v>
      </c>
      <c r="D24" s="96">
        <v>3243.9600780000001</v>
      </c>
      <c r="E24" s="97"/>
      <c r="F24" s="97"/>
      <c r="G24" s="97"/>
      <c r="H24" s="97">
        <v>4382.0384999999997</v>
      </c>
      <c r="I24" s="97"/>
      <c r="J24" s="97"/>
      <c r="K24" s="97"/>
      <c r="L24" s="97">
        <v>1510.758145</v>
      </c>
      <c r="M24" s="97">
        <v>1047.5692790000001</v>
      </c>
      <c r="N24" s="97"/>
      <c r="O24" s="97">
        <v>3275.381511</v>
      </c>
      <c r="P24" s="98">
        <f t="shared" si="15"/>
        <v>13459.707512999999</v>
      </c>
      <c r="Q24" s="99"/>
      <c r="R24" s="96">
        <f>-SUMIFS('511'!$J:$J,'511'!$R:$R,'4.DOANH THU (USD)'!$C24,'511'!$A:$A,'4.DOANH THU (USD)'!R$6)/10^6</f>
        <v>0</v>
      </c>
      <c r="S24" s="97">
        <f>-SUMIFS('511'!$J:$J,'511'!$R:$R,'4.DOANH THU (USD)'!$C24,'511'!$A:$A,'4.DOANH THU (USD)'!S$6)/10^6</f>
        <v>1016.685281</v>
      </c>
      <c r="T24" s="97">
        <f>-SUMIFS('511'!$J:$J,'511'!$R:$R,'4.DOANH THU (USD)'!$C24,'511'!$A:$A,'4.DOANH THU (USD)'!T$6)/10^6</f>
        <v>0</v>
      </c>
      <c r="U24" s="97">
        <f>-SUMIFS('511'!$J:$J,'511'!$R:$R,'4.DOANH THU (USD)'!$C24,'511'!$A:$A,'4.DOANH THU (USD)'!U$6)/10^6</f>
        <v>0</v>
      </c>
      <c r="V24" s="97">
        <f>-SUMIFS('511'!$J:$J,'511'!$R:$R,'4.DOANH THU (USD)'!$C24,'511'!$A:$A,'4.DOANH THU (USD)'!V$6)/10^6</f>
        <v>0</v>
      </c>
      <c r="W24" s="97">
        <f>-SUMIFS('511'!$J:$J,'511'!$R:$R,'4.DOANH THU (USD)'!$C24,'511'!$A:$A,'4.DOANH THU (USD)'!W$6)/10^6</f>
        <v>586</v>
      </c>
      <c r="X24" s="97">
        <f>-SUMIFS('511'!$J:$J,'511'!$R:$R,'4.DOANH THU (USD)'!$C24,'511'!$A:$A,'4.DOANH THU (USD)'!X$6)/10^6</f>
        <v>0</v>
      </c>
      <c r="Y24" s="97">
        <f>-SUMIFS('511'!$J:$J,'511'!$R:$R,'4.DOANH THU (USD)'!$C24,'511'!$A:$A,'4.DOANH THU (USD)'!Y$6)/10^6</f>
        <v>0</v>
      </c>
      <c r="Z24" s="97">
        <f>-SUMIFS('511'!$J:$J,'511'!$R:$R,'4.DOANH THU (USD)'!$C24,'511'!$A:$A,'4.DOANH THU (USD)'!Z$6)/10^6</f>
        <v>11462.110685</v>
      </c>
      <c r="AA24" s="97">
        <f>-SUMIFS('511'!$J:$J,'511'!$R:$R,'4.DOANH THU (USD)'!$C24,'511'!$A:$A,'4.DOANH THU (USD)'!AA$6)/10^6</f>
        <v>0</v>
      </c>
      <c r="AB24" s="97">
        <v>5722.2246189999996</v>
      </c>
      <c r="AC24" s="97">
        <v>12261.9</v>
      </c>
      <c r="AD24" s="98">
        <f t="shared" si="17"/>
        <v>31048.920585</v>
      </c>
      <c r="AE24" s="99"/>
      <c r="AF24" s="96">
        <v>0</v>
      </c>
      <c r="AG24" s="97">
        <v>0</v>
      </c>
      <c r="AH24" s="97">
        <v>0</v>
      </c>
      <c r="AI24" s="97">
        <v>4832.3009999999995</v>
      </c>
      <c r="AJ24" s="97">
        <v>2876.0199999999995</v>
      </c>
      <c r="AK24" s="97">
        <v>3228.2819999999997</v>
      </c>
      <c r="AL24" s="97">
        <v>3459.8059999999996</v>
      </c>
      <c r="AM24" s="97">
        <v>3254.1880000000001</v>
      </c>
      <c r="AN24" s="97">
        <v>3254.1880000000001</v>
      </c>
      <c r="AO24" s="97">
        <v>3487.71</v>
      </c>
      <c r="AP24" s="97">
        <v>3408.5499999999997</v>
      </c>
      <c r="AQ24" s="97">
        <v>3271.9989999999998</v>
      </c>
      <c r="AR24" s="98">
        <f t="shared" ref="AR24:AR26" si="19">SUM(AF24:AQ24)</f>
        <v>31073.044000000002</v>
      </c>
      <c r="AT24" s="96">
        <f t="shared" si="2"/>
        <v>13459.707512999999</v>
      </c>
      <c r="AU24" s="97">
        <f t="shared" si="3"/>
        <v>31048.920585</v>
      </c>
      <c r="AV24" s="98">
        <f t="shared" si="4"/>
        <v>31073.044000000002</v>
      </c>
      <c r="AX24" s="96">
        <f t="shared" si="5"/>
        <v>17589.213071999999</v>
      </c>
      <c r="AY24" s="47">
        <f t="shared" si="18"/>
        <v>1.3068049996637396</v>
      </c>
      <c r="AZ24" s="97">
        <f t="shared" si="7"/>
        <v>24.123415000001842</v>
      </c>
      <c r="BA24" s="48">
        <f t="shared" si="18"/>
        <v>7.7634540729263084E-4</v>
      </c>
      <c r="BC24" s="49" t="str">
        <f t="shared" si="13"/>
        <v/>
      </c>
      <c r="BD24" s="47" t="str">
        <f t="shared" si="13"/>
        <v/>
      </c>
      <c r="BE24" s="48" t="str">
        <f t="shared" si="13"/>
        <v/>
      </c>
      <c r="BG24" s="180" t="s">
        <v>4492</v>
      </c>
    </row>
    <row r="25" spans="2:61" ht="19" customHeight="1" outlineLevel="1" x14ac:dyDescent="0.25">
      <c r="B25" s="94" t="s">
        <v>4510</v>
      </c>
      <c r="C25" s="95" t="str">
        <f t="shared" si="14"/>
        <v>Dây đai</v>
      </c>
      <c r="D25" s="96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8">
        <f t="shared" si="15"/>
        <v>0</v>
      </c>
      <c r="Q25" s="99"/>
      <c r="R25" s="96">
        <f>-SUMIFS('511'!$J:$J,'511'!$R:$R,'4.DOANH THU (USD)'!$C25,'511'!$A:$A,'4.DOANH THU (USD)'!R$6)/10^6</f>
        <v>0</v>
      </c>
      <c r="S25" s="97">
        <f>-SUMIFS('511'!$J:$J,'511'!$R:$R,'4.DOANH THU (USD)'!$C25,'511'!$A:$A,'4.DOANH THU (USD)'!S$6)/10^6</f>
        <v>2881.5</v>
      </c>
      <c r="T25" s="97">
        <f>-SUMIFS('511'!$J:$J,'511'!$R:$R,'4.DOANH THU (USD)'!$C25,'511'!$A:$A,'4.DOANH THU (USD)'!T$6)/10^6</f>
        <v>1017.5</v>
      </c>
      <c r="U25" s="97">
        <f>-SUMIFS('511'!$J:$J,'511'!$R:$R,'4.DOANH THU (USD)'!$C25,'511'!$A:$A,'4.DOANH THU (USD)'!U$6)/10^6</f>
        <v>0</v>
      </c>
      <c r="V25" s="97">
        <f>-SUMIFS('511'!$J:$J,'511'!$R:$R,'4.DOANH THU (USD)'!$C25,'511'!$A:$A,'4.DOANH THU (USD)'!V$6)/10^6</f>
        <v>4012.5</v>
      </c>
      <c r="W25" s="97">
        <f>-SUMIFS('511'!$J:$J,'511'!$R:$R,'4.DOANH THU (USD)'!$C25,'511'!$A:$A,'4.DOANH THU (USD)'!W$6)/10^6</f>
        <v>9377.9199499999995</v>
      </c>
      <c r="X25" s="97">
        <f>-SUMIFS('511'!$J:$J,'511'!$R:$R,'4.DOANH THU (USD)'!$C25,'511'!$A:$A,'4.DOANH THU (USD)'!X$6)/10^6</f>
        <v>3288</v>
      </c>
      <c r="Y25" s="97">
        <f>-SUMIFS('511'!$J:$J,'511'!$R:$R,'4.DOANH THU (USD)'!$C25,'511'!$A:$A,'4.DOANH THU (USD)'!Y$6)/10^6</f>
        <v>7215</v>
      </c>
      <c r="Z25" s="97">
        <f>-SUMIFS('511'!$J:$J,'511'!$R:$R,'4.DOANH THU (USD)'!$C25,'511'!$A:$A,'4.DOANH THU (USD)'!Z$6)/10^6</f>
        <v>0</v>
      </c>
      <c r="AA25" s="97">
        <f>-SUMIFS('511'!$J:$J,'511'!$R:$R,'4.DOANH THU (USD)'!$C25,'511'!$A:$A,'4.DOANH THU (USD)'!AA$6)/10^6</f>
        <v>5119.58</v>
      </c>
      <c r="AB25" s="97"/>
      <c r="AC25" s="97"/>
      <c r="AD25" s="98">
        <f t="shared" si="17"/>
        <v>32911.999949999998</v>
      </c>
      <c r="AE25" s="99"/>
      <c r="AF25" s="96" t="e">
        <f>#REF!</f>
        <v>#REF!</v>
      </c>
      <c r="AG25" s="96" t="e">
        <f>#REF!</f>
        <v>#REF!</v>
      </c>
      <c r="AH25" s="96" t="e">
        <f>#REF!</f>
        <v>#REF!</v>
      </c>
      <c r="AI25" s="96" t="e">
        <f>#REF!</f>
        <v>#REF!</v>
      </c>
      <c r="AJ25" s="96" t="e">
        <f>#REF!</f>
        <v>#REF!</v>
      </c>
      <c r="AK25" s="96" t="e">
        <f>#REF!</f>
        <v>#REF!</v>
      </c>
      <c r="AL25" s="96" t="e">
        <f>#REF!</f>
        <v>#REF!</v>
      </c>
      <c r="AM25" s="96" t="e">
        <f>#REF!</f>
        <v>#REF!</v>
      </c>
      <c r="AN25" s="96" t="e">
        <f>#REF!</f>
        <v>#REF!</v>
      </c>
      <c r="AO25" s="96" t="e">
        <f>#REF!</f>
        <v>#REF!</v>
      </c>
      <c r="AP25" s="96" t="e">
        <f>#REF!</f>
        <v>#REF!</v>
      </c>
      <c r="AQ25" s="96" t="e">
        <f>#REF!</f>
        <v>#REF!</v>
      </c>
      <c r="AR25" s="98" t="e">
        <f t="shared" si="19"/>
        <v>#REF!</v>
      </c>
      <c r="AT25" s="96">
        <f t="shared" si="2"/>
        <v>0</v>
      </c>
      <c r="AU25" s="97">
        <f t="shared" si="3"/>
        <v>32911.999949999998</v>
      </c>
      <c r="AV25" s="98" t="e">
        <f t="shared" si="4"/>
        <v>#REF!</v>
      </c>
      <c r="AX25" s="96">
        <f t="shared" si="5"/>
        <v>32911.999949999998</v>
      </c>
      <c r="AY25" s="47" t="str">
        <f t="shared" si="18"/>
        <v/>
      </c>
      <c r="AZ25" s="97" t="e">
        <f t="shared" si="7"/>
        <v>#REF!</v>
      </c>
      <c r="BA25" s="48" t="str">
        <f t="shared" si="18"/>
        <v/>
      </c>
      <c r="BC25" s="49" t="str">
        <f t="shared" si="13"/>
        <v/>
      </c>
      <c r="BD25" s="47" t="str">
        <f t="shared" si="13"/>
        <v/>
      </c>
      <c r="BE25" s="48" t="str">
        <f t="shared" si="13"/>
        <v/>
      </c>
      <c r="BG25" s="134"/>
    </row>
    <row r="26" spans="2:61" ht="62" outlineLevel="1" x14ac:dyDescent="0.25">
      <c r="B26" s="94" t="s">
        <v>4511</v>
      </c>
      <c r="C26" s="95" t="str">
        <f t="shared" si="14"/>
        <v>Chi phí xuất khẩu</v>
      </c>
      <c r="D26" s="96" t="e">
        <f>#REF!</f>
        <v>#REF!</v>
      </c>
      <c r="E26" s="97" t="e">
        <f>#REF!</f>
        <v>#REF!</v>
      </c>
      <c r="F26" s="97" t="e">
        <f>#REF!</f>
        <v>#REF!</v>
      </c>
      <c r="G26" s="97" t="e">
        <f>#REF!</f>
        <v>#REF!</v>
      </c>
      <c r="H26" s="97" t="e">
        <f>#REF!</f>
        <v>#REF!</v>
      </c>
      <c r="I26" s="97" t="e">
        <f>#REF!</f>
        <v>#REF!</v>
      </c>
      <c r="J26" s="97" t="e">
        <f>#REF!</f>
        <v>#REF!</v>
      </c>
      <c r="K26" s="97" t="e">
        <f>#REF!</f>
        <v>#REF!</v>
      </c>
      <c r="L26" s="97" t="e">
        <f>#REF!</f>
        <v>#REF!</v>
      </c>
      <c r="M26" s="97" t="e">
        <f>#REF!</f>
        <v>#REF!</v>
      </c>
      <c r="N26" s="97" t="e">
        <f>#REF!</f>
        <v>#REF!</v>
      </c>
      <c r="O26" s="97" t="e">
        <f>#REF!</f>
        <v>#REF!</v>
      </c>
      <c r="P26" s="98" t="e">
        <f t="shared" si="15"/>
        <v>#REF!</v>
      </c>
      <c r="Q26" s="99"/>
      <c r="R26" s="96" t="e">
        <f>#REF!</f>
        <v>#REF!</v>
      </c>
      <c r="S26" s="97" t="e">
        <f>#REF!</f>
        <v>#REF!</v>
      </c>
      <c r="T26" s="97" t="e">
        <f>#REF!</f>
        <v>#REF!</v>
      </c>
      <c r="U26" s="97" t="e">
        <f>#REF!</f>
        <v>#REF!</v>
      </c>
      <c r="V26" s="97" t="e">
        <f>#REF!</f>
        <v>#REF!</v>
      </c>
      <c r="W26" s="97" t="e">
        <f>#REF!</f>
        <v>#REF!</v>
      </c>
      <c r="X26" s="97" t="e">
        <f>#REF!</f>
        <v>#REF!</v>
      </c>
      <c r="Y26" s="97" t="e">
        <f>#REF!</f>
        <v>#REF!</v>
      </c>
      <c r="Z26" s="97" t="e">
        <f>#REF!</f>
        <v>#REF!</v>
      </c>
      <c r="AA26" s="97">
        <v>3901.0897681285796</v>
      </c>
      <c r="AB26" s="97">
        <v>3454.0873961631169</v>
      </c>
      <c r="AC26" s="97">
        <v>4137.2646306075103</v>
      </c>
      <c r="AD26" s="98" t="e">
        <f t="shared" si="17"/>
        <v>#REF!</v>
      </c>
      <c r="AE26" s="99"/>
      <c r="AF26" s="96" t="e">
        <f>#REF!/10^6</f>
        <v>#REF!</v>
      </c>
      <c r="AG26" s="97" t="e">
        <f>#REF!/10^6</f>
        <v>#REF!</v>
      </c>
      <c r="AH26" s="97" t="e">
        <f>#REF!/10^6</f>
        <v>#REF!</v>
      </c>
      <c r="AI26" s="97" t="e">
        <f>#REF!/10^6</f>
        <v>#REF!</v>
      </c>
      <c r="AJ26" s="97" t="e">
        <f>#REF!/10^6</f>
        <v>#REF!</v>
      </c>
      <c r="AK26" s="97" t="e">
        <f>#REF!/10^6</f>
        <v>#REF!</v>
      </c>
      <c r="AL26" s="97" t="e">
        <f>#REF!/10^6</f>
        <v>#REF!</v>
      </c>
      <c r="AM26" s="97" t="e">
        <f>#REF!/10^6</f>
        <v>#REF!</v>
      </c>
      <c r="AN26" s="97" t="e">
        <f>#REF!/10^6</f>
        <v>#REF!</v>
      </c>
      <c r="AO26" s="97" t="e">
        <f>#REF!/10^6</f>
        <v>#REF!</v>
      </c>
      <c r="AP26" s="97" t="e">
        <f>#REF!/10^6</f>
        <v>#REF!</v>
      </c>
      <c r="AQ26" s="97" t="e">
        <f>#REF!/10^6</f>
        <v>#REF!</v>
      </c>
      <c r="AR26" s="98" t="e">
        <f t="shared" si="19"/>
        <v>#REF!</v>
      </c>
      <c r="AT26" s="96" t="e">
        <f t="shared" si="2"/>
        <v>#REF!</v>
      </c>
      <c r="AU26" s="97" t="e">
        <f t="shared" si="3"/>
        <v>#REF!</v>
      </c>
      <c r="AV26" s="98" t="e">
        <f t="shared" si="4"/>
        <v>#REF!</v>
      </c>
      <c r="AX26" s="96" t="e">
        <f t="shared" si="5"/>
        <v>#REF!</v>
      </c>
      <c r="AY26" s="47" t="str">
        <f t="shared" si="18"/>
        <v/>
      </c>
      <c r="AZ26" s="97" t="e">
        <f t="shared" si="7"/>
        <v>#REF!</v>
      </c>
      <c r="BA26" s="48" t="str">
        <f t="shared" si="18"/>
        <v/>
      </c>
      <c r="BC26" s="49" t="str">
        <f t="shared" si="13"/>
        <v/>
      </c>
      <c r="BD26" s="47" t="str">
        <f t="shared" si="13"/>
        <v/>
      </c>
      <c r="BE26" s="48" t="str">
        <f t="shared" si="13"/>
        <v/>
      </c>
      <c r="BG26" s="178" t="s">
        <v>4494</v>
      </c>
    </row>
    <row r="27" spans="2:61" ht="19" customHeight="1" outlineLevel="1" x14ac:dyDescent="0.25">
      <c r="B27" s="94" t="s">
        <v>4512</v>
      </c>
      <c r="C27" s="95" t="str">
        <f t="shared" si="14"/>
        <v>XX</v>
      </c>
      <c r="D27" s="96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8"/>
      <c r="Q27" s="99"/>
      <c r="R27" s="96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8">
        <f t="shared" si="17"/>
        <v>0</v>
      </c>
      <c r="AE27" s="99"/>
      <c r="AF27" s="96"/>
      <c r="AG27" s="97"/>
      <c r="AH27" s="97"/>
      <c r="AI27" s="97"/>
      <c r="AJ27" s="97"/>
      <c r="AK27" s="97"/>
      <c r="AL27" s="97"/>
      <c r="AM27" s="97"/>
      <c r="AN27" s="97"/>
      <c r="AO27" s="97"/>
      <c r="AP27" s="97"/>
      <c r="AQ27" s="97"/>
      <c r="AR27" s="98"/>
      <c r="AT27" s="96">
        <f t="shared" si="2"/>
        <v>0</v>
      </c>
      <c r="AU27" s="97">
        <f t="shared" si="3"/>
        <v>0</v>
      </c>
      <c r="AV27" s="98">
        <f t="shared" si="4"/>
        <v>0</v>
      </c>
      <c r="AX27" s="96">
        <f t="shared" si="5"/>
        <v>0</v>
      </c>
      <c r="AY27" s="47" t="str">
        <f t="shared" si="18"/>
        <v/>
      </c>
      <c r="AZ27" s="97">
        <f t="shared" si="7"/>
        <v>0</v>
      </c>
      <c r="BA27" s="48" t="str">
        <f t="shared" si="18"/>
        <v/>
      </c>
      <c r="BC27" s="49" t="str">
        <f t="shared" si="13"/>
        <v/>
      </c>
      <c r="BD27" s="47" t="str">
        <f t="shared" si="13"/>
        <v/>
      </c>
      <c r="BE27" s="48" t="str">
        <f t="shared" si="13"/>
        <v/>
      </c>
      <c r="BG27" s="179"/>
    </row>
    <row r="28" spans="2:61" ht="19" customHeight="1" outlineLevel="1" x14ac:dyDescent="0.25">
      <c r="B28" s="94" t="s">
        <v>232</v>
      </c>
      <c r="C28" s="95" t="str">
        <f t="shared" si="14"/>
        <v>XX</v>
      </c>
      <c r="D28" s="96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8"/>
      <c r="Q28" s="99"/>
      <c r="R28" s="96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8"/>
      <c r="AE28" s="99"/>
      <c r="AF28" s="96"/>
      <c r="AG28" s="97"/>
      <c r="AH28" s="97"/>
      <c r="AI28" s="97"/>
      <c r="AJ28" s="97"/>
      <c r="AK28" s="97"/>
      <c r="AL28" s="97"/>
      <c r="AM28" s="97"/>
      <c r="AN28" s="97"/>
      <c r="AO28" s="97"/>
      <c r="AP28" s="97"/>
      <c r="AQ28" s="97"/>
      <c r="AR28" s="98"/>
      <c r="AT28" s="96">
        <f t="shared" si="2"/>
        <v>0</v>
      </c>
      <c r="AU28" s="97">
        <f t="shared" si="3"/>
        <v>0</v>
      </c>
      <c r="AV28" s="98">
        <f t="shared" si="4"/>
        <v>0</v>
      </c>
      <c r="AX28" s="96">
        <f t="shared" si="5"/>
        <v>0</v>
      </c>
      <c r="AY28" s="47" t="str">
        <f t="shared" si="18"/>
        <v/>
      </c>
      <c r="AZ28" s="97">
        <f t="shared" si="7"/>
        <v>0</v>
      </c>
      <c r="BA28" s="48" t="str">
        <f t="shared" si="18"/>
        <v/>
      </c>
      <c r="BC28" s="49" t="str">
        <f t="shared" si="13"/>
        <v/>
      </c>
      <c r="BD28" s="47" t="str">
        <f t="shared" si="13"/>
        <v/>
      </c>
      <c r="BE28" s="48" t="str">
        <f t="shared" si="13"/>
        <v/>
      </c>
      <c r="BG28" s="134"/>
    </row>
    <row r="29" spans="2:61" s="93" customFormat="1" ht="19" customHeight="1" x14ac:dyDescent="0.25">
      <c r="B29" s="88">
        <v>3</v>
      </c>
      <c r="C29" s="88" t="s">
        <v>4548</v>
      </c>
      <c r="D29" s="89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1"/>
      <c r="Q29" s="92"/>
      <c r="R29" s="89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1"/>
      <c r="AE29" s="92"/>
      <c r="AF29" s="89"/>
      <c r="AG29" s="90"/>
      <c r="AH29" s="90"/>
      <c r="AI29" s="90"/>
      <c r="AJ29" s="90"/>
      <c r="AK29" s="90"/>
      <c r="AL29" s="90"/>
      <c r="AM29" s="90"/>
      <c r="AN29" s="90"/>
      <c r="AO29" s="90"/>
      <c r="AP29" s="90"/>
      <c r="AQ29" s="90"/>
      <c r="AR29" s="91"/>
      <c r="AT29" s="89"/>
      <c r="AU29" s="90"/>
      <c r="AV29" s="91"/>
      <c r="AX29" s="89"/>
      <c r="AY29" s="44"/>
      <c r="AZ29" s="90"/>
      <c r="BA29" s="45"/>
      <c r="BC29" s="46"/>
      <c r="BD29" s="44"/>
      <c r="BE29" s="45"/>
      <c r="BG29" s="174"/>
    </row>
    <row r="30" spans="2:61" ht="19" customHeight="1" outlineLevel="1" x14ac:dyDescent="0.25">
      <c r="B30" s="181" t="s">
        <v>4513</v>
      </c>
      <c r="C30" s="95" t="str">
        <f t="shared" ref="C30:C37" si="20">C8</f>
        <v>rPET</v>
      </c>
      <c r="D30" s="96">
        <f>IFERROR(D19/D8*1000,0)</f>
        <v>0</v>
      </c>
      <c r="E30" s="97">
        <f t="shared" ref="D30:AR36" si="21">IFERROR(E19/E8*1000,0)</f>
        <v>0</v>
      </c>
      <c r="F30" s="97">
        <f t="shared" si="21"/>
        <v>0</v>
      </c>
      <c r="G30" s="97">
        <f t="shared" si="21"/>
        <v>0</v>
      </c>
      <c r="H30" s="97">
        <f t="shared" si="21"/>
        <v>0</v>
      </c>
      <c r="I30" s="97">
        <f t="shared" si="21"/>
        <v>0</v>
      </c>
      <c r="J30" s="97">
        <f t="shared" si="21"/>
        <v>0</v>
      </c>
      <c r="K30" s="97">
        <f t="shared" si="21"/>
        <v>0</v>
      </c>
      <c r="L30" s="97">
        <f t="shared" si="21"/>
        <v>0</v>
      </c>
      <c r="M30" s="97">
        <f t="shared" si="21"/>
        <v>0</v>
      </c>
      <c r="N30" s="97">
        <f t="shared" si="21"/>
        <v>0</v>
      </c>
      <c r="O30" s="97">
        <f t="shared" si="21"/>
        <v>0</v>
      </c>
      <c r="P30" s="98">
        <f t="shared" si="21"/>
        <v>0</v>
      </c>
      <c r="Q30" s="99"/>
      <c r="R30" s="96">
        <f t="shared" si="21"/>
        <v>0</v>
      </c>
      <c r="S30" s="97">
        <f t="shared" si="21"/>
        <v>0</v>
      </c>
      <c r="T30" s="97">
        <f t="shared" si="21"/>
        <v>0</v>
      </c>
      <c r="U30" s="97">
        <f t="shared" si="21"/>
        <v>0</v>
      </c>
      <c r="V30" s="97">
        <f t="shared" si="21"/>
        <v>0</v>
      </c>
      <c r="W30" s="97">
        <f t="shared" si="21"/>
        <v>0</v>
      </c>
      <c r="X30" s="97">
        <f t="shared" si="21"/>
        <v>0</v>
      </c>
      <c r="Y30" s="97">
        <f t="shared" si="21"/>
        <v>0</v>
      </c>
      <c r="Z30" s="97">
        <f t="shared" si="21"/>
        <v>0</v>
      </c>
      <c r="AA30" s="97">
        <f t="shared" si="21"/>
        <v>28541.986852827315</v>
      </c>
      <c r="AB30" s="97">
        <f t="shared" si="21"/>
        <v>33031.531492366012</v>
      </c>
      <c r="AC30" s="97">
        <f t="shared" si="21"/>
        <v>33182.70905923345</v>
      </c>
      <c r="AD30" s="98">
        <f t="shared" si="21"/>
        <v>0</v>
      </c>
      <c r="AE30" s="99"/>
      <c r="AF30" s="96">
        <f t="shared" si="21"/>
        <v>29847.693914898082</v>
      </c>
      <c r="AG30" s="97">
        <f t="shared" si="21"/>
        <v>29848.698032177796</v>
      </c>
      <c r="AH30" s="97">
        <f t="shared" si="21"/>
        <v>29886.701831692411</v>
      </c>
      <c r="AI30" s="97">
        <f t="shared" si="21"/>
        <v>29876.109481186915</v>
      </c>
      <c r="AJ30" s="97">
        <f t="shared" si="21"/>
        <v>29939.462561618842</v>
      </c>
      <c r="AK30" s="97">
        <f t="shared" si="21"/>
        <v>29916.131358660492</v>
      </c>
      <c r="AL30" s="97">
        <f t="shared" si="21"/>
        <v>29941.782013003009</v>
      </c>
      <c r="AM30" s="97">
        <f t="shared" si="21"/>
        <v>29901.436884683702</v>
      </c>
      <c r="AN30" s="97">
        <f t="shared" si="21"/>
        <v>29935.552465415894</v>
      </c>
      <c r="AO30" s="97">
        <f t="shared" si="21"/>
        <v>29909.361122492373</v>
      </c>
      <c r="AP30" s="97">
        <f t="shared" si="21"/>
        <v>29946.174474962456</v>
      </c>
      <c r="AQ30" s="97">
        <f t="shared" si="21"/>
        <v>29917.857124315851</v>
      </c>
      <c r="AR30" s="98">
        <f t="shared" si="21"/>
        <v>29906.397803785287</v>
      </c>
      <c r="AT30" s="96">
        <f>P30/25</f>
        <v>0</v>
      </c>
      <c r="AU30" s="97">
        <f>AD30/25</f>
        <v>0</v>
      </c>
      <c r="AV30" s="98">
        <f>AR30/25</f>
        <v>1196.2559121514114</v>
      </c>
      <c r="AX30" s="96">
        <f t="shared" si="5"/>
        <v>0</v>
      </c>
      <c r="AY30" s="47" t="str">
        <f t="shared" si="18"/>
        <v/>
      </c>
      <c r="AZ30" s="97">
        <f t="shared" si="7"/>
        <v>1196.2559121514114</v>
      </c>
      <c r="BA30" s="48">
        <f t="shared" si="18"/>
        <v>1</v>
      </c>
      <c r="BC30" s="49"/>
      <c r="BD30" s="47"/>
      <c r="BE30" s="48"/>
      <c r="BG30" s="134"/>
    </row>
    <row r="31" spans="2:61" ht="15.5" outlineLevel="1" x14ac:dyDescent="0.25">
      <c r="B31" s="94" t="s">
        <v>4514</v>
      </c>
      <c r="C31" s="95" t="str">
        <f t="shared" si="20"/>
        <v>rHDPE</v>
      </c>
      <c r="D31" s="97">
        <f t="shared" si="21"/>
        <v>37626.099999999991</v>
      </c>
      <c r="E31" s="97">
        <f t="shared" si="21"/>
        <v>37900.846660395109</v>
      </c>
      <c r="F31" s="97">
        <f t="shared" si="21"/>
        <v>37976.118577075096</v>
      </c>
      <c r="G31" s="97">
        <f t="shared" si="21"/>
        <v>36764.66290373158</v>
      </c>
      <c r="H31" s="97">
        <f t="shared" si="21"/>
        <v>35145.62326420199</v>
      </c>
      <c r="I31" s="97">
        <f t="shared" si="21"/>
        <v>35967.414500387291</v>
      </c>
      <c r="J31" s="97">
        <f t="shared" si="21"/>
        <v>36576.71084337349</v>
      </c>
      <c r="K31" s="97">
        <f t="shared" si="21"/>
        <v>34939.838260869561</v>
      </c>
      <c r="L31" s="97">
        <f t="shared" si="21"/>
        <v>36494.86899563318</v>
      </c>
      <c r="M31" s="97">
        <f t="shared" si="21"/>
        <v>35223.837325134511</v>
      </c>
      <c r="N31" s="97">
        <f t="shared" si="21"/>
        <v>36328.018505825909</v>
      </c>
      <c r="O31" s="97">
        <f>IFERROR(O20/O9*1000,0)</f>
        <v>29620.689167974881</v>
      </c>
      <c r="P31" s="98">
        <f>IFERROR(P20/P9*1000,0)</f>
        <v>35705.340996564722</v>
      </c>
      <c r="Q31" s="99"/>
      <c r="R31" s="96">
        <f t="shared" si="21"/>
        <v>34677.139535860057</v>
      </c>
      <c r="S31" s="97">
        <f t="shared" si="21"/>
        <v>32521.269806498731</v>
      </c>
      <c r="T31" s="97">
        <f t="shared" si="21"/>
        <v>35318.393833624199</v>
      </c>
      <c r="U31" s="97">
        <f t="shared" si="21"/>
        <v>33539.006278876914</v>
      </c>
      <c r="V31" s="97">
        <f t="shared" si="21"/>
        <v>32223.251914241962</v>
      </c>
      <c r="W31" s="97">
        <f t="shared" si="21"/>
        <v>33761.217391304352</v>
      </c>
      <c r="X31" s="97">
        <f t="shared" si="21"/>
        <v>34587.702501690328</v>
      </c>
      <c r="Y31" s="97">
        <f t="shared" si="21"/>
        <v>33003.779521700613</v>
      </c>
      <c r="Z31" s="97">
        <f t="shared" si="21"/>
        <v>33825.648221950796</v>
      </c>
      <c r="AA31" s="97">
        <f t="shared" si="21"/>
        <v>30665.053656050954</v>
      </c>
      <c r="AB31" s="97">
        <f t="shared" si="21"/>
        <v>34863.410596026493</v>
      </c>
      <c r="AC31" s="97">
        <f t="shared" si="21"/>
        <v>34847.872340425529</v>
      </c>
      <c r="AD31" s="98">
        <f t="shared" si="21"/>
        <v>33729.968769094448</v>
      </c>
      <c r="AE31" s="99"/>
      <c r="AF31" s="96">
        <f t="shared" si="21"/>
        <v>0</v>
      </c>
      <c r="AG31" s="97">
        <f t="shared" si="21"/>
        <v>0</v>
      </c>
      <c r="AH31" s="97">
        <f t="shared" si="21"/>
        <v>0</v>
      </c>
      <c r="AI31" s="97">
        <f t="shared" si="21"/>
        <v>0</v>
      </c>
      <c r="AJ31" s="97">
        <f t="shared" si="21"/>
        <v>0</v>
      </c>
      <c r="AK31" s="97">
        <f t="shared" si="21"/>
        <v>0</v>
      </c>
      <c r="AL31" s="97">
        <f t="shared" si="21"/>
        <v>0</v>
      </c>
      <c r="AM31" s="97">
        <f t="shared" si="21"/>
        <v>0</v>
      </c>
      <c r="AN31" s="97">
        <f t="shared" si="21"/>
        <v>0</v>
      </c>
      <c r="AO31" s="97">
        <f t="shared" si="21"/>
        <v>0</v>
      </c>
      <c r="AP31" s="97">
        <f t="shared" si="21"/>
        <v>0</v>
      </c>
      <c r="AQ31" s="97">
        <f t="shared" si="21"/>
        <v>0</v>
      </c>
      <c r="AR31" s="98">
        <f t="shared" si="21"/>
        <v>0</v>
      </c>
      <c r="AT31" s="96">
        <f>P31/25</f>
        <v>1428.2136398625889</v>
      </c>
      <c r="AU31" s="97">
        <f>AD31/25</f>
        <v>1349.198750763778</v>
      </c>
      <c r="AV31" s="98">
        <f>AR31/25</f>
        <v>0</v>
      </c>
      <c r="AX31" s="96">
        <f t="shared" si="5"/>
        <v>-79.014889098810954</v>
      </c>
      <c r="AY31" s="47">
        <f t="shared" si="18"/>
        <v>-5.5324278450675717E-2</v>
      </c>
      <c r="AZ31" s="132">
        <f t="shared" si="7"/>
        <v>-1349.198750763778</v>
      </c>
      <c r="BA31" s="133" t="str">
        <f t="shared" si="18"/>
        <v/>
      </c>
      <c r="BC31" s="49"/>
      <c r="BD31" s="47"/>
      <c r="BE31" s="48"/>
      <c r="BG31" s="180"/>
      <c r="BI31" s="134" t="s">
        <v>4489</v>
      </c>
    </row>
    <row r="32" spans="2:61" ht="15.5" outlineLevel="1" x14ac:dyDescent="0.25">
      <c r="B32" s="94" t="s">
        <v>4515</v>
      </c>
      <c r="C32" s="95" t="str">
        <f t="shared" si="20"/>
        <v>rPP</v>
      </c>
      <c r="D32" s="97">
        <f t="shared" si="21"/>
        <v>0</v>
      </c>
      <c r="E32" s="97">
        <f t="shared" si="21"/>
        <v>0</v>
      </c>
      <c r="F32" s="97">
        <f t="shared" si="21"/>
        <v>0</v>
      </c>
      <c r="G32" s="97">
        <f t="shared" si="21"/>
        <v>0</v>
      </c>
      <c r="H32" s="97">
        <f t="shared" si="21"/>
        <v>30246.400000000001</v>
      </c>
      <c r="I32" s="97">
        <f t="shared" si="21"/>
        <v>0</v>
      </c>
      <c r="J32" s="97">
        <f t="shared" si="21"/>
        <v>0</v>
      </c>
      <c r="K32" s="97">
        <f t="shared" si="21"/>
        <v>25344.6</v>
      </c>
      <c r="L32" s="97">
        <f t="shared" si="21"/>
        <v>0</v>
      </c>
      <c r="M32" s="97">
        <f t="shared" si="21"/>
        <v>0</v>
      </c>
      <c r="N32" s="97">
        <f t="shared" si="21"/>
        <v>0</v>
      </c>
      <c r="O32" s="97">
        <f>IFERROR(O21/O10*1000,0)</f>
        <v>0</v>
      </c>
      <c r="P32" s="98">
        <f>IFERROR(P21/P10*1000,0)</f>
        <v>28408.224999999999</v>
      </c>
      <c r="Q32" s="99"/>
      <c r="R32" s="96">
        <f t="shared" si="21"/>
        <v>19907</v>
      </c>
      <c r="S32" s="97">
        <f t="shared" si="21"/>
        <v>19907</v>
      </c>
      <c r="T32" s="97">
        <f t="shared" si="21"/>
        <v>22444.107160714284</v>
      </c>
      <c r="U32" s="97">
        <f t="shared" si="21"/>
        <v>22111</v>
      </c>
      <c r="V32" s="97">
        <f t="shared" si="21"/>
        <v>22110.999999999996</v>
      </c>
      <c r="W32" s="97">
        <f t="shared" si="21"/>
        <v>22111</v>
      </c>
      <c r="X32" s="97">
        <f t="shared" si="21"/>
        <v>24391.966666666667</v>
      </c>
      <c r="Y32" s="97">
        <f t="shared" si="21"/>
        <v>25953.047390521897</v>
      </c>
      <c r="Z32" s="97">
        <f t="shared" si="21"/>
        <v>24729.999999999996</v>
      </c>
      <c r="AA32" s="97">
        <f t="shared" si="21"/>
        <v>22326.287711511788</v>
      </c>
      <c r="AB32" s="97">
        <f t="shared" si="21"/>
        <v>28500.000000000004</v>
      </c>
      <c r="AC32" s="97">
        <f t="shared" si="21"/>
        <v>28500.000000000004</v>
      </c>
      <c r="AD32" s="98">
        <f t="shared" si="21"/>
        <v>24392.594214060351</v>
      </c>
      <c r="AE32" s="99"/>
      <c r="AF32" s="96">
        <f t="shared" si="21"/>
        <v>18329.166666666664</v>
      </c>
      <c r="AG32" s="97">
        <f t="shared" si="21"/>
        <v>18550</v>
      </c>
      <c r="AH32" s="97">
        <f t="shared" si="21"/>
        <v>18329.166666666664</v>
      </c>
      <c r="AI32" s="97">
        <f t="shared" si="21"/>
        <v>18550</v>
      </c>
      <c r="AJ32" s="97">
        <f t="shared" si="21"/>
        <v>18329.166666666664</v>
      </c>
      <c r="AK32" s="97">
        <f t="shared" si="21"/>
        <v>18550</v>
      </c>
      <c r="AL32" s="97">
        <f t="shared" si="21"/>
        <v>18329.166666666664</v>
      </c>
      <c r="AM32" s="97">
        <f t="shared" si="21"/>
        <v>18550</v>
      </c>
      <c r="AN32" s="97">
        <f t="shared" si="21"/>
        <v>18329.166666666664</v>
      </c>
      <c r="AO32" s="97">
        <f t="shared" si="21"/>
        <v>18550</v>
      </c>
      <c r="AP32" s="97">
        <f t="shared" si="21"/>
        <v>18329.166666666664</v>
      </c>
      <c r="AQ32" s="97">
        <f t="shared" si="21"/>
        <v>18550</v>
      </c>
      <c r="AR32" s="98">
        <f t="shared" si="21"/>
        <v>18438.811188811189</v>
      </c>
      <c r="AT32" s="96">
        <f>P32/25</f>
        <v>1136.329</v>
      </c>
      <c r="AU32" s="97">
        <f>AD32/25</f>
        <v>975.7037685624141</v>
      </c>
      <c r="AV32" s="98">
        <f>AR32/25</f>
        <v>737.55244755244757</v>
      </c>
      <c r="AX32" s="96">
        <f t="shared" si="5"/>
        <v>-160.62523143758585</v>
      </c>
      <c r="AY32" s="47">
        <f t="shared" si="18"/>
        <v>-0.1413545121506059</v>
      </c>
      <c r="AZ32" s="132">
        <f t="shared" si="7"/>
        <v>-238.15132100996652</v>
      </c>
      <c r="BA32" s="133">
        <f t="shared" si="18"/>
        <v>-0.32289408271949571</v>
      </c>
      <c r="BC32" s="49"/>
      <c r="BD32" s="47"/>
      <c r="BE32" s="48"/>
      <c r="BG32" s="180"/>
      <c r="BI32" s="134" t="s">
        <v>4490</v>
      </c>
    </row>
    <row r="33" spans="2:59" ht="31" outlineLevel="1" x14ac:dyDescent="0.25">
      <c r="B33" s="94" t="s">
        <v>4516</v>
      </c>
      <c r="C33" s="95" t="str">
        <f t="shared" si="20"/>
        <v>Xơ sợi</v>
      </c>
      <c r="D33" s="96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8"/>
      <c r="Q33" s="99"/>
      <c r="R33" s="96">
        <f t="shared" si="21"/>
        <v>27376.491999999998</v>
      </c>
      <c r="S33" s="97">
        <f t="shared" si="21"/>
        <v>-23297.233383308347</v>
      </c>
      <c r="T33" s="97">
        <f t="shared" si="21"/>
        <v>103278</v>
      </c>
      <c r="U33" s="97">
        <f t="shared" si="21"/>
        <v>20109.853658536587</v>
      </c>
      <c r="V33" s="97">
        <f t="shared" si="21"/>
        <v>19808.181102362207</v>
      </c>
      <c r="W33" s="97">
        <f t="shared" si="21"/>
        <v>16797.076923076922</v>
      </c>
      <c r="X33" s="97">
        <f t="shared" si="21"/>
        <v>16500</v>
      </c>
      <c r="Y33" s="97">
        <f t="shared" si="21"/>
        <v>0</v>
      </c>
      <c r="Z33" s="97">
        <f t="shared" si="21"/>
        <v>21602.594999999998</v>
      </c>
      <c r="AA33" s="97">
        <f t="shared" si="21"/>
        <v>22461.904761904763</v>
      </c>
      <c r="AB33" s="97">
        <f t="shared" si="21"/>
        <v>27500</v>
      </c>
      <c r="AC33" s="97">
        <f t="shared" si="21"/>
        <v>26250</v>
      </c>
      <c r="AD33" s="98">
        <f t="shared" si="21"/>
        <v>19937.085032902349</v>
      </c>
      <c r="AE33" s="99"/>
      <c r="AF33" s="96">
        <f t="shared" si="21"/>
        <v>16960</v>
      </c>
      <c r="AG33" s="97">
        <f t="shared" si="21"/>
        <v>16748</v>
      </c>
      <c r="AH33" s="97">
        <f t="shared" si="21"/>
        <v>16536</v>
      </c>
      <c r="AI33" s="97">
        <f t="shared" si="21"/>
        <v>16324.000000000002</v>
      </c>
      <c r="AJ33" s="97">
        <f t="shared" si="21"/>
        <v>16112.000000000002</v>
      </c>
      <c r="AK33" s="97">
        <f t="shared" si="21"/>
        <v>15899.999999999998</v>
      </c>
      <c r="AL33" s="97">
        <f t="shared" si="21"/>
        <v>15687.999999999998</v>
      </c>
      <c r="AM33" s="97">
        <f t="shared" si="21"/>
        <v>15476</v>
      </c>
      <c r="AN33" s="97">
        <f t="shared" si="21"/>
        <v>15264.000000000002</v>
      </c>
      <c r="AO33" s="97">
        <f t="shared" si="21"/>
        <v>15052</v>
      </c>
      <c r="AP33" s="97">
        <f t="shared" si="21"/>
        <v>14840</v>
      </c>
      <c r="AQ33" s="97">
        <f t="shared" si="21"/>
        <v>14628</v>
      </c>
      <c r="AR33" s="98">
        <f t="shared" si="21"/>
        <v>15793.999999999993</v>
      </c>
      <c r="AT33" s="96">
        <f>P33/25</f>
        <v>0</v>
      </c>
      <c r="AU33" s="97">
        <f>AD33/25</f>
        <v>797.48340131609393</v>
      </c>
      <c r="AV33" s="98">
        <f>AR33/25</f>
        <v>631.75999999999976</v>
      </c>
      <c r="AX33" s="96"/>
      <c r="AY33" s="47" t="str">
        <f t="shared" si="18"/>
        <v/>
      </c>
      <c r="AZ33" s="97">
        <f t="shared" si="7"/>
        <v>-165.72340131609417</v>
      </c>
      <c r="BA33" s="48">
        <f t="shared" si="18"/>
        <v>-0.26232018696355297</v>
      </c>
      <c r="BC33" s="49"/>
      <c r="BD33" s="47"/>
      <c r="BE33" s="48"/>
      <c r="BG33" s="180" t="s">
        <v>4491</v>
      </c>
    </row>
    <row r="34" spans="2:59" ht="19" customHeight="1" outlineLevel="1" x14ac:dyDescent="0.25">
      <c r="B34" s="94" t="s">
        <v>4517</v>
      </c>
      <c r="C34" s="95" t="str">
        <f t="shared" si="20"/>
        <v>Khác (phó sản, phế liệu)</v>
      </c>
      <c r="D34" s="96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8"/>
      <c r="Q34" s="99"/>
      <c r="R34" s="96">
        <f t="shared" si="21"/>
        <v>7121.8588623749138</v>
      </c>
      <c r="S34" s="97">
        <f t="shared" si="21"/>
        <v>21909.686399885046</v>
      </c>
      <c r="T34" s="97">
        <f t="shared" si="21"/>
        <v>34498.67378263938</v>
      </c>
      <c r="U34" s="97">
        <f t="shared" si="21"/>
        <v>70299.057442557445</v>
      </c>
      <c r="V34" s="97">
        <f t="shared" si="21"/>
        <v>24919.59440822131</v>
      </c>
      <c r="W34" s="97">
        <f t="shared" si="21"/>
        <v>22060.340226376702</v>
      </c>
      <c r="X34" s="97">
        <f t="shared" si="21"/>
        <v>20923.063151847269</v>
      </c>
      <c r="Y34" s="97">
        <f t="shared" si="21"/>
        <v>6394.8783285708378</v>
      </c>
      <c r="Z34" s="97">
        <f t="shared" si="21"/>
        <v>5855.5633590055722</v>
      </c>
      <c r="AA34" s="97">
        <f t="shared" si="21"/>
        <v>8579.3696405350602</v>
      </c>
      <c r="AB34" s="97">
        <f t="shared" si="21"/>
        <v>0</v>
      </c>
      <c r="AC34" s="97">
        <f t="shared" si="21"/>
        <v>0</v>
      </c>
      <c r="AD34" s="98">
        <f t="shared" si="21"/>
        <v>9485.8678217188772</v>
      </c>
      <c r="AE34" s="99"/>
      <c r="AF34" s="96"/>
      <c r="AG34" s="97"/>
      <c r="AH34" s="97"/>
      <c r="AI34" s="97"/>
      <c r="AJ34" s="97"/>
      <c r="AK34" s="97"/>
      <c r="AL34" s="97"/>
      <c r="AM34" s="97"/>
      <c r="AN34" s="97"/>
      <c r="AO34" s="97"/>
      <c r="AP34" s="97"/>
      <c r="AQ34" s="97"/>
      <c r="AR34" s="98"/>
      <c r="AT34" s="96">
        <f>P34/25</f>
        <v>0</v>
      </c>
      <c r="AU34" s="97">
        <f>AD34/25</f>
        <v>379.43471286875507</v>
      </c>
      <c r="AV34" s="98">
        <f>AR34/25</f>
        <v>0</v>
      </c>
      <c r="AX34" s="96"/>
      <c r="AY34" s="47" t="str">
        <f t="shared" si="18"/>
        <v/>
      </c>
      <c r="AZ34" s="97"/>
      <c r="BA34" s="48" t="str">
        <f t="shared" si="18"/>
        <v/>
      </c>
      <c r="BC34" s="49"/>
      <c r="BD34" s="47"/>
      <c r="BE34" s="48"/>
      <c r="BG34" s="134"/>
    </row>
    <row r="35" spans="2:59" ht="19" customHeight="1" outlineLevel="1" x14ac:dyDescent="0.25">
      <c r="B35" s="94" t="s">
        <v>4518</v>
      </c>
      <c r="C35" s="95" t="str">
        <f t="shared" si="20"/>
        <v>Khác (tài trợ)</v>
      </c>
      <c r="D35" s="96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8"/>
      <c r="Q35" s="99"/>
      <c r="R35" s="96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8">
        <f t="shared" ref="AD35" si="22">SUM(R35:AC35)</f>
        <v>0</v>
      </c>
      <c r="AE35" s="99"/>
      <c r="AF35" s="96"/>
      <c r="AG35" s="97"/>
      <c r="AH35" s="97"/>
      <c r="AI35" s="97"/>
      <c r="AJ35" s="97"/>
      <c r="AK35" s="97"/>
      <c r="AL35" s="97"/>
      <c r="AM35" s="97"/>
      <c r="AN35" s="97"/>
      <c r="AO35" s="97"/>
      <c r="AP35" s="97"/>
      <c r="AQ35" s="97"/>
      <c r="AR35" s="98"/>
      <c r="AT35" s="96">
        <f t="shared" si="2"/>
        <v>0</v>
      </c>
      <c r="AU35" s="97">
        <f t="shared" si="3"/>
        <v>0</v>
      </c>
      <c r="AV35" s="98">
        <f t="shared" si="4"/>
        <v>0</v>
      </c>
      <c r="AX35" s="96">
        <f t="shared" si="5"/>
        <v>0</v>
      </c>
      <c r="AY35" s="47" t="str">
        <f t="shared" si="18"/>
        <v/>
      </c>
      <c r="AZ35" s="97">
        <f t="shared" si="7"/>
        <v>0</v>
      </c>
      <c r="BA35" s="48" t="str">
        <f t="shared" si="18"/>
        <v/>
      </c>
      <c r="BC35" s="49"/>
      <c r="BD35" s="47"/>
      <c r="BE35" s="48"/>
      <c r="BG35" s="134"/>
    </row>
    <row r="36" spans="2:59" ht="19" customHeight="1" outlineLevel="1" x14ac:dyDescent="0.25">
      <c r="B36" s="94" t="s">
        <v>4519</v>
      </c>
      <c r="C36" s="95" t="str">
        <f t="shared" si="20"/>
        <v>Dây đai</v>
      </c>
      <c r="D36" s="96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8"/>
      <c r="Q36" s="99"/>
      <c r="R36" s="96">
        <f t="shared" si="21"/>
        <v>0</v>
      </c>
      <c r="S36" s="97">
        <f t="shared" si="21"/>
        <v>17463.636363636364</v>
      </c>
      <c r="T36" s="97">
        <f t="shared" si="21"/>
        <v>17543.103448275862</v>
      </c>
      <c r="U36" s="97">
        <f t="shared" si="21"/>
        <v>0</v>
      </c>
      <c r="V36" s="97">
        <f t="shared" si="21"/>
        <v>18074.324324324323</v>
      </c>
      <c r="W36" s="97">
        <f t="shared" si="21"/>
        <v>18342.760923991704</v>
      </c>
      <c r="X36" s="97">
        <f t="shared" si="21"/>
        <v>18266.666666666664</v>
      </c>
      <c r="Y36" s="97">
        <f t="shared" si="21"/>
        <v>18986.842105263157</v>
      </c>
      <c r="Z36" s="97">
        <f t="shared" si="21"/>
        <v>0</v>
      </c>
      <c r="AA36" s="97">
        <f t="shared" si="21"/>
        <v>19338.143083780313</v>
      </c>
      <c r="AB36" s="97">
        <f t="shared" si="21"/>
        <v>0</v>
      </c>
      <c r="AC36" s="97">
        <f t="shared" si="21"/>
        <v>0</v>
      </c>
      <c r="AD36" s="98">
        <f t="shared" si="21"/>
        <v>18479.50586749017</v>
      </c>
      <c r="AE36" s="99"/>
      <c r="AF36" s="96">
        <f t="shared" si="21"/>
        <v>0</v>
      </c>
      <c r="AG36" s="97">
        <f t="shared" si="21"/>
        <v>0</v>
      </c>
      <c r="AH36" s="97">
        <f t="shared" si="21"/>
        <v>0</v>
      </c>
      <c r="AI36" s="97">
        <f t="shared" si="21"/>
        <v>0</v>
      </c>
      <c r="AJ36" s="97">
        <f t="shared" si="21"/>
        <v>0</v>
      </c>
      <c r="AK36" s="97">
        <f t="shared" si="21"/>
        <v>0</v>
      </c>
      <c r="AL36" s="97">
        <f t="shared" si="21"/>
        <v>0</v>
      </c>
      <c r="AM36" s="97">
        <f t="shared" si="21"/>
        <v>0</v>
      </c>
      <c r="AN36" s="97">
        <f t="shared" si="21"/>
        <v>0</v>
      </c>
      <c r="AO36" s="97">
        <f t="shared" si="21"/>
        <v>0</v>
      </c>
      <c r="AP36" s="97">
        <f t="shared" si="21"/>
        <v>0</v>
      </c>
      <c r="AQ36" s="97">
        <f t="shared" si="21"/>
        <v>0</v>
      </c>
      <c r="AR36" s="98">
        <f t="shared" si="21"/>
        <v>0</v>
      </c>
      <c r="AT36" s="96">
        <f t="shared" si="2"/>
        <v>0</v>
      </c>
      <c r="AU36" s="97">
        <f>AD36/25</f>
        <v>739.18023469960679</v>
      </c>
      <c r="AV36" s="98">
        <f>AR36/25</f>
        <v>0</v>
      </c>
      <c r="AX36" s="96">
        <f t="shared" si="5"/>
        <v>739.18023469960679</v>
      </c>
      <c r="AY36" s="47" t="str">
        <f t="shared" si="18"/>
        <v/>
      </c>
      <c r="AZ36" s="97">
        <f t="shared" si="7"/>
        <v>-739.18023469960679</v>
      </c>
      <c r="BA36" s="48" t="str">
        <f t="shared" si="18"/>
        <v/>
      </c>
      <c r="BC36" s="49"/>
      <c r="BD36" s="47"/>
      <c r="BE36" s="48"/>
      <c r="BG36" s="134" t="s">
        <v>4461</v>
      </c>
    </row>
    <row r="37" spans="2:59" ht="19" customHeight="1" outlineLevel="1" x14ac:dyDescent="0.25">
      <c r="B37" s="94" t="s">
        <v>4520</v>
      </c>
      <c r="C37" s="95" t="str">
        <f t="shared" si="20"/>
        <v>Chi phí xuất khẩu</v>
      </c>
      <c r="D37" s="96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8"/>
      <c r="Q37" s="99"/>
      <c r="R37" s="96"/>
      <c r="S37" s="97"/>
      <c r="T37" s="97"/>
      <c r="U37" s="97"/>
      <c r="V37" s="97"/>
      <c r="W37" s="97"/>
      <c r="X37" s="97"/>
      <c r="Y37" s="97"/>
      <c r="Z37" s="97"/>
      <c r="AA37" s="97"/>
      <c r="AB37" s="97"/>
      <c r="AC37" s="97"/>
      <c r="AD37" s="98"/>
      <c r="AE37" s="99"/>
      <c r="AF37" s="96"/>
      <c r="AG37" s="97"/>
      <c r="AH37" s="97"/>
      <c r="AI37" s="97"/>
      <c r="AJ37" s="97"/>
      <c r="AK37" s="97"/>
      <c r="AL37" s="97"/>
      <c r="AM37" s="97"/>
      <c r="AN37" s="97"/>
      <c r="AO37" s="97"/>
      <c r="AP37" s="97"/>
      <c r="AQ37" s="97"/>
      <c r="AR37" s="98"/>
      <c r="AT37" s="96">
        <f t="shared" si="2"/>
        <v>0</v>
      </c>
      <c r="AU37" s="97">
        <f t="shared" si="3"/>
        <v>0</v>
      </c>
      <c r="AV37" s="98">
        <f t="shared" si="4"/>
        <v>0</v>
      </c>
      <c r="AX37" s="96">
        <f t="shared" si="5"/>
        <v>0</v>
      </c>
      <c r="AY37" s="47" t="str">
        <f t="shared" si="18"/>
        <v/>
      </c>
      <c r="AZ37" s="97">
        <f t="shared" si="7"/>
        <v>0</v>
      </c>
      <c r="BA37" s="48" t="str">
        <f t="shared" si="18"/>
        <v/>
      </c>
      <c r="BC37" s="49"/>
      <c r="BD37" s="47"/>
      <c r="BE37" s="48"/>
      <c r="BG37" s="134"/>
    </row>
    <row r="38" spans="2:59" ht="19" customHeight="1" outlineLevel="1" x14ac:dyDescent="0.25">
      <c r="B38" s="94" t="s">
        <v>4521</v>
      </c>
      <c r="C38" s="135" t="str">
        <f>C16</f>
        <v>XX</v>
      </c>
      <c r="D38" s="96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8"/>
      <c r="Q38" s="99"/>
      <c r="R38" s="96"/>
      <c r="S38" s="97"/>
      <c r="T38" s="97"/>
      <c r="U38" s="97"/>
      <c r="V38" s="97"/>
      <c r="W38" s="97"/>
      <c r="X38" s="97"/>
      <c r="Y38" s="97"/>
      <c r="Z38" s="97"/>
      <c r="AA38" s="97"/>
      <c r="AB38" s="97"/>
      <c r="AC38" s="97"/>
      <c r="AD38" s="98"/>
      <c r="AE38" s="99"/>
      <c r="AF38" s="96"/>
      <c r="AG38" s="97"/>
      <c r="AH38" s="97"/>
      <c r="AI38" s="97"/>
      <c r="AJ38" s="97"/>
      <c r="AK38" s="97"/>
      <c r="AL38" s="97"/>
      <c r="AM38" s="97"/>
      <c r="AN38" s="97"/>
      <c r="AO38" s="97"/>
      <c r="AP38" s="97"/>
      <c r="AQ38" s="97"/>
      <c r="AR38" s="98"/>
      <c r="AT38" s="96">
        <f t="shared" si="2"/>
        <v>0</v>
      </c>
      <c r="AU38" s="97">
        <f t="shared" si="3"/>
        <v>0</v>
      </c>
      <c r="AV38" s="98">
        <f t="shared" si="4"/>
        <v>0</v>
      </c>
      <c r="AX38" s="96">
        <f t="shared" si="5"/>
        <v>0</v>
      </c>
      <c r="AY38" s="47" t="str">
        <f t="shared" si="18"/>
        <v/>
      </c>
      <c r="AZ38" s="97">
        <f t="shared" si="7"/>
        <v>0</v>
      </c>
      <c r="BA38" s="48" t="str">
        <f t="shared" si="18"/>
        <v/>
      </c>
      <c r="BC38" s="49"/>
      <c r="BD38" s="47"/>
      <c r="BE38" s="48"/>
      <c r="BG38" s="134"/>
    </row>
    <row r="39" spans="2:59" ht="19" customHeight="1" outlineLevel="1" x14ac:dyDescent="0.25">
      <c r="B39" s="94" t="s">
        <v>233</v>
      </c>
      <c r="C39" s="135" t="str">
        <f>C17</f>
        <v>XX</v>
      </c>
      <c r="D39" s="96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8"/>
      <c r="Q39" s="99"/>
      <c r="R39" s="96"/>
      <c r="S39" s="97"/>
      <c r="T39" s="97"/>
      <c r="U39" s="97"/>
      <c r="V39" s="97"/>
      <c r="W39" s="97"/>
      <c r="X39" s="97"/>
      <c r="Y39" s="97"/>
      <c r="Z39" s="97"/>
      <c r="AA39" s="97"/>
      <c r="AB39" s="97"/>
      <c r="AC39" s="97"/>
      <c r="AD39" s="98"/>
      <c r="AE39" s="99"/>
      <c r="AF39" s="96"/>
      <c r="AG39" s="97"/>
      <c r="AH39" s="97"/>
      <c r="AI39" s="97"/>
      <c r="AJ39" s="97"/>
      <c r="AK39" s="97"/>
      <c r="AL39" s="97"/>
      <c r="AM39" s="97"/>
      <c r="AN39" s="97"/>
      <c r="AO39" s="97"/>
      <c r="AP39" s="97"/>
      <c r="AQ39" s="97"/>
      <c r="AR39" s="98"/>
      <c r="AT39" s="96">
        <f t="shared" si="2"/>
        <v>0</v>
      </c>
      <c r="AU39" s="97">
        <f t="shared" si="3"/>
        <v>0</v>
      </c>
      <c r="AV39" s="98">
        <f t="shared" si="4"/>
        <v>0</v>
      </c>
      <c r="AX39" s="96">
        <f t="shared" si="5"/>
        <v>0</v>
      </c>
      <c r="AY39" s="47" t="str">
        <f t="shared" ref="AY39:AY61" si="23">IFERROR(AX39/AT39,"")</f>
        <v/>
      </c>
      <c r="AZ39" s="97">
        <f t="shared" si="7"/>
        <v>0</v>
      </c>
      <c r="BA39" s="48" t="str">
        <f t="shared" ref="BA39:BA61" si="24">IFERROR(AZ39/AV39,"")</f>
        <v/>
      </c>
      <c r="BC39" s="49"/>
      <c r="BD39" s="47"/>
      <c r="BE39" s="48"/>
      <c r="BG39" s="134"/>
    </row>
    <row r="40" spans="2:59" s="93" customFormat="1" ht="19" hidden="1" customHeight="1" x14ac:dyDescent="0.25">
      <c r="B40" s="88">
        <v>4</v>
      </c>
      <c r="C40" s="88" t="s">
        <v>4546</v>
      </c>
      <c r="D40" s="89" t="e">
        <f>SUM(D41:D50)</f>
        <v>#REF!</v>
      </c>
      <c r="E40" s="90" t="e">
        <f t="shared" ref="E40:AR40" si="25">SUM(E41:E50)</f>
        <v>#REF!</v>
      </c>
      <c r="F40" s="90" t="e">
        <f t="shared" si="25"/>
        <v>#REF!</v>
      </c>
      <c r="G40" s="90" t="e">
        <f t="shared" si="25"/>
        <v>#REF!</v>
      </c>
      <c r="H40" s="90" t="e">
        <f t="shared" si="25"/>
        <v>#REF!</v>
      </c>
      <c r="I40" s="90" t="e">
        <f t="shared" si="25"/>
        <v>#REF!</v>
      </c>
      <c r="J40" s="90" t="e">
        <f t="shared" si="25"/>
        <v>#REF!</v>
      </c>
      <c r="K40" s="90" t="e">
        <f t="shared" si="25"/>
        <v>#REF!</v>
      </c>
      <c r="L40" s="90" t="e">
        <f t="shared" si="25"/>
        <v>#REF!</v>
      </c>
      <c r="M40" s="90" t="e">
        <f t="shared" si="25"/>
        <v>#REF!</v>
      </c>
      <c r="N40" s="90" t="e">
        <f t="shared" si="25"/>
        <v>#REF!</v>
      </c>
      <c r="O40" s="90" t="e">
        <f t="shared" si="25"/>
        <v>#REF!</v>
      </c>
      <c r="P40" s="91" t="e">
        <f t="shared" si="25"/>
        <v>#REF!</v>
      </c>
      <c r="Q40" s="92">
        <f t="shared" si="25"/>
        <v>0</v>
      </c>
      <c r="R40" s="89" t="e">
        <f t="shared" si="25"/>
        <v>#REF!</v>
      </c>
      <c r="S40" s="90" t="e">
        <f t="shared" si="25"/>
        <v>#REF!</v>
      </c>
      <c r="T40" s="90" t="e">
        <f t="shared" si="25"/>
        <v>#REF!</v>
      </c>
      <c r="U40" s="90" t="e">
        <f t="shared" si="25"/>
        <v>#REF!</v>
      </c>
      <c r="V40" s="90" t="e">
        <f t="shared" si="25"/>
        <v>#REF!</v>
      </c>
      <c r="W40" s="90" t="e">
        <f t="shared" si="25"/>
        <v>#REF!</v>
      </c>
      <c r="X40" s="90" t="e">
        <f t="shared" si="25"/>
        <v>#REF!</v>
      </c>
      <c r="Y40" s="90" t="e">
        <f t="shared" si="25"/>
        <v>#REF!</v>
      </c>
      <c r="Z40" s="90" t="e">
        <f t="shared" si="25"/>
        <v>#REF!</v>
      </c>
      <c r="AA40" s="90">
        <f t="shared" si="25"/>
        <v>109401.08934599999</v>
      </c>
      <c r="AB40" s="90">
        <f t="shared" si="25"/>
        <v>111944.74989616312</v>
      </c>
      <c r="AC40" s="90">
        <f t="shared" si="25"/>
        <v>139083.0396306075</v>
      </c>
      <c r="AD40" s="91" t="e">
        <f t="shared" si="25"/>
        <v>#REF!</v>
      </c>
      <c r="AE40" s="92">
        <f t="shared" si="25"/>
        <v>0</v>
      </c>
      <c r="AF40" s="89" t="e">
        <f t="shared" si="25"/>
        <v>#REF!</v>
      </c>
      <c r="AG40" s="90" t="e">
        <f t="shared" si="25"/>
        <v>#REF!</v>
      </c>
      <c r="AH40" s="90" t="e">
        <f t="shared" si="25"/>
        <v>#REF!</v>
      </c>
      <c r="AI40" s="90" t="e">
        <f t="shared" si="25"/>
        <v>#REF!</v>
      </c>
      <c r="AJ40" s="90" t="e">
        <f t="shared" si="25"/>
        <v>#REF!</v>
      </c>
      <c r="AK40" s="90" t="e">
        <f t="shared" si="25"/>
        <v>#REF!</v>
      </c>
      <c r="AL40" s="90" t="e">
        <f t="shared" si="25"/>
        <v>#REF!</v>
      </c>
      <c r="AM40" s="90" t="e">
        <f t="shared" si="25"/>
        <v>#REF!</v>
      </c>
      <c r="AN40" s="90" t="e">
        <f t="shared" si="25"/>
        <v>#REF!</v>
      </c>
      <c r="AO40" s="90" t="e">
        <f t="shared" si="25"/>
        <v>#REF!</v>
      </c>
      <c r="AP40" s="90" t="e">
        <f t="shared" si="25"/>
        <v>#REF!</v>
      </c>
      <c r="AQ40" s="90" t="e">
        <f t="shared" si="25"/>
        <v>#REF!</v>
      </c>
      <c r="AR40" s="91" t="e">
        <f t="shared" si="25"/>
        <v>#REF!</v>
      </c>
      <c r="AT40" s="89" t="e">
        <f t="shared" si="2"/>
        <v>#REF!</v>
      </c>
      <c r="AU40" s="90" t="e">
        <f t="shared" si="3"/>
        <v>#REF!</v>
      </c>
      <c r="AV40" s="91" t="e">
        <f t="shared" si="4"/>
        <v>#REF!</v>
      </c>
      <c r="AX40" s="89" t="e">
        <f t="shared" si="5"/>
        <v>#REF!</v>
      </c>
      <c r="AY40" s="44" t="str">
        <f t="shared" si="23"/>
        <v/>
      </c>
      <c r="AZ40" s="90" t="e">
        <f t="shared" si="7"/>
        <v>#REF!</v>
      </c>
      <c r="BA40" s="45" t="str">
        <f t="shared" si="24"/>
        <v/>
      </c>
      <c r="BC40" s="46" t="str">
        <f t="shared" ref="BC40:BE61" si="26">IFERROR(AT40/AT$18,"")</f>
        <v/>
      </c>
      <c r="BD40" s="44" t="str">
        <f t="shared" si="26"/>
        <v/>
      </c>
      <c r="BE40" s="45" t="str">
        <f t="shared" si="26"/>
        <v/>
      </c>
      <c r="BG40" s="174"/>
    </row>
    <row r="41" spans="2:59" ht="19" customHeight="1" outlineLevel="1" x14ac:dyDescent="0.25">
      <c r="B41" s="181" t="s">
        <v>4522</v>
      </c>
      <c r="C41" s="95" t="s">
        <v>234</v>
      </c>
      <c r="D41" s="96">
        <v>17370.999599999999</v>
      </c>
      <c r="E41" s="97">
        <v>15354.371999999999</v>
      </c>
      <c r="F41" s="97">
        <v>15696.165999999997</v>
      </c>
      <c r="G41" s="97">
        <v>21796.292000000001</v>
      </c>
      <c r="H41" s="97">
        <v>20994.025260000002</v>
      </c>
      <c r="I41" s="97">
        <v>17352.576799999999</v>
      </c>
      <c r="J41" s="97">
        <v>22866.128757599996</v>
      </c>
      <c r="K41" s="97">
        <v>25637.624644999993</v>
      </c>
      <c r="L41" s="97">
        <v>19816.990599999997</v>
      </c>
      <c r="M41" s="97">
        <v>19777.607100000001</v>
      </c>
      <c r="N41" s="97">
        <v>20079.502424999999</v>
      </c>
      <c r="O41" s="97">
        <v>34468.3675</v>
      </c>
      <c r="P41" s="98">
        <f t="shared" ref="P41:P43" si="27">SUM(D41:O41)</f>
        <v>251210.65268759994</v>
      </c>
      <c r="Q41" s="99"/>
      <c r="R41" s="96">
        <v>31405.686620408171</v>
      </c>
      <c r="S41" s="97">
        <v>33874.026489795913</v>
      </c>
      <c r="T41" s="97">
        <v>34792.199577620966</v>
      </c>
      <c r="U41" s="97">
        <v>27333.120792338708</v>
      </c>
      <c r="V41" s="97">
        <v>66084.159899999984</v>
      </c>
      <c r="W41" s="97">
        <v>48667.2382776019</v>
      </c>
      <c r="X41" s="97">
        <v>20131.46430007965</v>
      </c>
      <c r="Y41" s="97">
        <v>44846.922980687086</v>
      </c>
      <c r="Z41" s="97">
        <v>35332.928758161026</v>
      </c>
      <c r="AA41" s="97">
        <v>44118.352201949157</v>
      </c>
      <c r="AB41" s="97">
        <v>53721.762499999997</v>
      </c>
      <c r="AC41" s="97">
        <v>59867.375</v>
      </c>
      <c r="AD41" s="98">
        <f t="shared" ref="AD41:AD43" si="28">SUM(R41:AC41)</f>
        <v>500175.23739864258</v>
      </c>
      <c r="AE41" s="99"/>
      <c r="AF41" s="96" t="e">
        <f>#REF!</f>
        <v>#REF!</v>
      </c>
      <c r="AG41" s="97" t="e">
        <f>#REF!</f>
        <v>#REF!</v>
      </c>
      <c r="AH41" s="97" t="e">
        <f>#REF!</f>
        <v>#REF!</v>
      </c>
      <c r="AI41" s="97" t="e">
        <f>#REF!</f>
        <v>#REF!</v>
      </c>
      <c r="AJ41" s="97" t="e">
        <f>#REF!</f>
        <v>#REF!</v>
      </c>
      <c r="AK41" s="97" t="e">
        <f>#REF!</f>
        <v>#REF!</v>
      </c>
      <c r="AL41" s="97" t="e">
        <f>#REF!</f>
        <v>#REF!</v>
      </c>
      <c r="AM41" s="97" t="e">
        <f>#REF!</f>
        <v>#REF!</v>
      </c>
      <c r="AN41" s="97" t="e">
        <f>#REF!</f>
        <v>#REF!</v>
      </c>
      <c r="AO41" s="97" t="e">
        <f>#REF!</f>
        <v>#REF!</v>
      </c>
      <c r="AP41" s="97" t="e">
        <f>#REF!</f>
        <v>#REF!</v>
      </c>
      <c r="AQ41" s="97" t="e">
        <f>#REF!</f>
        <v>#REF!</v>
      </c>
      <c r="AR41" s="98" t="e">
        <f t="shared" ref="AR41:AR43" si="29">SUM(AF41:AQ41)</f>
        <v>#REF!</v>
      </c>
      <c r="AT41" s="96">
        <f t="shared" si="2"/>
        <v>251210.65268759994</v>
      </c>
      <c r="AU41" s="97">
        <f t="shared" si="3"/>
        <v>500175.23739864258</v>
      </c>
      <c r="AV41" s="98" t="e">
        <f t="shared" si="4"/>
        <v>#REF!</v>
      </c>
      <c r="AX41" s="96">
        <f t="shared" si="5"/>
        <v>248964.58471104264</v>
      </c>
      <c r="AY41" s="47">
        <f t="shared" si="23"/>
        <v>0.99105902575178428</v>
      </c>
      <c r="AZ41" s="97" t="e">
        <f t="shared" si="7"/>
        <v>#REF!</v>
      </c>
      <c r="BA41" s="48" t="str">
        <f t="shared" si="24"/>
        <v/>
      </c>
      <c r="BC41" s="49" t="str">
        <f t="shared" si="26"/>
        <v/>
      </c>
      <c r="BD41" s="47" t="str">
        <f t="shared" si="26"/>
        <v/>
      </c>
      <c r="BE41" s="48" t="str">
        <f t="shared" si="26"/>
        <v/>
      </c>
      <c r="BG41" s="177"/>
    </row>
    <row r="42" spans="2:59" ht="19" customHeight="1" outlineLevel="1" x14ac:dyDescent="0.25">
      <c r="B42" s="94" t="s">
        <v>4523</v>
      </c>
      <c r="C42" s="95" t="s">
        <v>235</v>
      </c>
      <c r="D42" s="96" t="e">
        <f>SUM(D19:D22,D26)-D41</f>
        <v>#REF!</v>
      </c>
      <c r="E42" s="97" t="e">
        <f t="shared" ref="E42:O42" si="30">SUM(E19:E22,E26)-E41</f>
        <v>#REF!</v>
      </c>
      <c r="F42" s="97" t="e">
        <f t="shared" si="30"/>
        <v>#REF!</v>
      </c>
      <c r="G42" s="97" t="e">
        <f t="shared" si="30"/>
        <v>#REF!</v>
      </c>
      <c r="H42" s="97" t="e">
        <f t="shared" si="30"/>
        <v>#REF!</v>
      </c>
      <c r="I42" s="97" t="e">
        <f t="shared" si="30"/>
        <v>#REF!</v>
      </c>
      <c r="J42" s="97" t="e">
        <f t="shared" si="30"/>
        <v>#REF!</v>
      </c>
      <c r="K42" s="97" t="e">
        <f t="shared" si="30"/>
        <v>#REF!</v>
      </c>
      <c r="L42" s="97" t="e">
        <f t="shared" si="30"/>
        <v>#REF!</v>
      </c>
      <c r="M42" s="97" t="e">
        <f t="shared" si="30"/>
        <v>#REF!</v>
      </c>
      <c r="N42" s="97" t="e">
        <f t="shared" si="30"/>
        <v>#REF!</v>
      </c>
      <c r="O42" s="97" t="e">
        <f t="shared" si="30"/>
        <v>#REF!</v>
      </c>
      <c r="P42" s="98" t="e">
        <f t="shared" si="27"/>
        <v>#REF!</v>
      </c>
      <c r="Q42" s="99"/>
      <c r="R42" s="96" t="e">
        <f>SUM(R19:R22,R26)-R41</f>
        <v>#REF!</v>
      </c>
      <c r="S42" s="97" t="e">
        <f t="shared" ref="S42:AC42" si="31">SUM(S19:S22,S26)-S41</f>
        <v>#REF!</v>
      </c>
      <c r="T42" s="97" t="e">
        <f t="shared" si="31"/>
        <v>#REF!</v>
      </c>
      <c r="U42" s="97" t="e">
        <f t="shared" si="31"/>
        <v>#REF!</v>
      </c>
      <c r="V42" s="97" t="e">
        <f t="shared" si="31"/>
        <v>#REF!</v>
      </c>
      <c r="W42" s="97" t="e">
        <f t="shared" si="31"/>
        <v>#REF!</v>
      </c>
      <c r="X42" s="97" t="e">
        <f t="shared" si="31"/>
        <v>#REF!</v>
      </c>
      <c r="Y42" s="97" t="e">
        <f t="shared" si="31"/>
        <v>#REF!</v>
      </c>
      <c r="Z42" s="97" t="e">
        <f t="shared" si="31"/>
        <v>#REF!</v>
      </c>
      <c r="AA42" s="97">
        <f t="shared" si="31"/>
        <v>65282.737144050836</v>
      </c>
      <c r="AB42" s="97">
        <f t="shared" si="31"/>
        <v>58222.987396163124</v>
      </c>
      <c r="AC42" s="97">
        <f t="shared" si="31"/>
        <v>79215.664630607498</v>
      </c>
      <c r="AD42" s="98" t="e">
        <f t="shared" si="28"/>
        <v>#REF!</v>
      </c>
      <c r="AE42" s="99"/>
      <c r="AF42" s="96" t="e">
        <f>#REF!</f>
        <v>#REF!</v>
      </c>
      <c r="AG42" s="97" t="e">
        <f>#REF!</f>
        <v>#REF!</v>
      </c>
      <c r="AH42" s="97" t="e">
        <f>#REF!</f>
        <v>#REF!</v>
      </c>
      <c r="AI42" s="97" t="e">
        <f>#REF!</f>
        <v>#REF!</v>
      </c>
      <c r="AJ42" s="97" t="e">
        <f>#REF!</f>
        <v>#REF!</v>
      </c>
      <c r="AK42" s="97" t="e">
        <f>#REF!</f>
        <v>#REF!</v>
      </c>
      <c r="AL42" s="97" t="e">
        <f>#REF!</f>
        <v>#REF!</v>
      </c>
      <c r="AM42" s="97" t="e">
        <f>#REF!</f>
        <v>#REF!</v>
      </c>
      <c r="AN42" s="97" t="e">
        <f>#REF!</f>
        <v>#REF!</v>
      </c>
      <c r="AO42" s="97" t="e">
        <f>#REF!</f>
        <v>#REF!</v>
      </c>
      <c r="AP42" s="97" t="e">
        <f>#REF!</f>
        <v>#REF!</v>
      </c>
      <c r="AQ42" s="97" t="e">
        <f>#REF!</f>
        <v>#REF!</v>
      </c>
      <c r="AR42" s="98" t="e">
        <f t="shared" si="29"/>
        <v>#REF!</v>
      </c>
      <c r="AT42" s="96" t="e">
        <f t="shared" si="2"/>
        <v>#REF!</v>
      </c>
      <c r="AU42" s="97" t="e">
        <f t="shared" si="3"/>
        <v>#REF!</v>
      </c>
      <c r="AV42" s="98" t="e">
        <f t="shared" si="4"/>
        <v>#REF!</v>
      </c>
      <c r="AX42" s="96" t="e">
        <f t="shared" si="5"/>
        <v>#REF!</v>
      </c>
      <c r="AY42" s="47" t="str">
        <f t="shared" si="23"/>
        <v/>
      </c>
      <c r="AZ42" s="97" t="e">
        <f t="shared" si="7"/>
        <v>#REF!</v>
      </c>
      <c r="BA42" s="48" t="str">
        <f t="shared" si="24"/>
        <v/>
      </c>
      <c r="BC42" s="49" t="str">
        <f t="shared" si="26"/>
        <v/>
      </c>
      <c r="BD42" s="47" t="str">
        <f t="shared" si="26"/>
        <v/>
      </c>
      <c r="BE42" s="48" t="str">
        <f t="shared" si="26"/>
        <v/>
      </c>
      <c r="BG42" s="177"/>
    </row>
    <row r="43" spans="2:59" ht="19" customHeight="1" outlineLevel="1" x14ac:dyDescent="0.25">
      <c r="B43" s="94" t="s">
        <v>4524</v>
      </c>
      <c r="C43" s="95"/>
      <c r="D43" s="96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8">
        <f t="shared" si="27"/>
        <v>0</v>
      </c>
      <c r="Q43" s="99"/>
      <c r="R43" s="96"/>
      <c r="S43" s="97"/>
      <c r="T43" s="97"/>
      <c r="U43" s="97"/>
      <c r="V43" s="97"/>
      <c r="W43" s="97"/>
      <c r="X43" s="97"/>
      <c r="Y43" s="97"/>
      <c r="Z43" s="97"/>
      <c r="AA43" s="97"/>
      <c r="AB43" s="97"/>
      <c r="AC43" s="97"/>
      <c r="AD43" s="98">
        <f t="shared" si="28"/>
        <v>0</v>
      </c>
      <c r="AE43" s="99"/>
      <c r="AF43" s="96"/>
      <c r="AG43" s="97"/>
      <c r="AH43" s="97"/>
      <c r="AI43" s="97"/>
      <c r="AJ43" s="97"/>
      <c r="AK43" s="97"/>
      <c r="AL43" s="97"/>
      <c r="AM43" s="97"/>
      <c r="AN43" s="97"/>
      <c r="AO43" s="97"/>
      <c r="AP43" s="97"/>
      <c r="AQ43" s="97"/>
      <c r="AR43" s="98">
        <f t="shared" si="29"/>
        <v>0</v>
      </c>
      <c r="AT43" s="96">
        <f t="shared" si="2"/>
        <v>0</v>
      </c>
      <c r="AU43" s="97">
        <f t="shared" si="3"/>
        <v>0</v>
      </c>
      <c r="AV43" s="98">
        <f t="shared" si="4"/>
        <v>0</v>
      </c>
      <c r="AX43" s="96">
        <f t="shared" si="5"/>
        <v>0</v>
      </c>
      <c r="AY43" s="47" t="str">
        <f t="shared" si="23"/>
        <v/>
      </c>
      <c r="AZ43" s="97">
        <f t="shared" si="7"/>
        <v>0</v>
      </c>
      <c r="BA43" s="48" t="str">
        <f t="shared" si="24"/>
        <v/>
      </c>
      <c r="BC43" s="49" t="str">
        <f t="shared" si="26"/>
        <v/>
      </c>
      <c r="BD43" s="47" t="str">
        <f t="shared" si="26"/>
        <v/>
      </c>
      <c r="BE43" s="48" t="str">
        <f t="shared" si="26"/>
        <v/>
      </c>
      <c r="BG43" s="134"/>
    </row>
    <row r="44" spans="2:59" ht="19" customHeight="1" outlineLevel="1" x14ac:dyDescent="0.25">
      <c r="B44" s="94" t="s">
        <v>4525</v>
      </c>
      <c r="C44" s="95"/>
      <c r="D44" s="96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8"/>
      <c r="Q44" s="99"/>
      <c r="R44" s="96"/>
      <c r="S44" s="97"/>
      <c r="T44" s="97"/>
      <c r="U44" s="97"/>
      <c r="V44" s="97"/>
      <c r="W44" s="97"/>
      <c r="X44" s="97"/>
      <c r="Y44" s="97"/>
      <c r="Z44" s="97"/>
      <c r="AA44" s="97"/>
      <c r="AB44" s="97"/>
      <c r="AC44" s="97"/>
      <c r="AD44" s="98"/>
      <c r="AE44" s="99"/>
      <c r="AF44" s="96"/>
      <c r="AG44" s="97"/>
      <c r="AH44" s="97"/>
      <c r="AI44" s="97"/>
      <c r="AJ44" s="97"/>
      <c r="AK44" s="97"/>
      <c r="AL44" s="97"/>
      <c r="AM44" s="97"/>
      <c r="AN44" s="97"/>
      <c r="AO44" s="97"/>
      <c r="AP44" s="97"/>
      <c r="AQ44" s="97"/>
      <c r="AR44" s="98"/>
      <c r="AT44" s="96">
        <f t="shared" si="2"/>
        <v>0</v>
      </c>
      <c r="AU44" s="97">
        <f t="shared" si="3"/>
        <v>0</v>
      </c>
      <c r="AV44" s="98">
        <f t="shared" si="4"/>
        <v>0</v>
      </c>
      <c r="AX44" s="96">
        <f t="shared" si="5"/>
        <v>0</v>
      </c>
      <c r="AY44" s="47" t="str">
        <f t="shared" si="23"/>
        <v/>
      </c>
      <c r="AZ44" s="97">
        <f t="shared" si="7"/>
        <v>0</v>
      </c>
      <c r="BA44" s="48" t="str">
        <f t="shared" si="24"/>
        <v/>
      </c>
      <c r="BC44" s="49" t="str">
        <f t="shared" si="26"/>
        <v/>
      </c>
      <c r="BD44" s="47" t="str">
        <f t="shared" si="26"/>
        <v/>
      </c>
      <c r="BE44" s="48" t="str">
        <f t="shared" si="26"/>
        <v/>
      </c>
      <c r="BG44" s="134"/>
    </row>
    <row r="45" spans="2:59" ht="19" customHeight="1" outlineLevel="1" x14ac:dyDescent="0.25">
      <c r="B45" s="94" t="s">
        <v>4526</v>
      </c>
      <c r="C45" s="95"/>
      <c r="D45" s="96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8"/>
      <c r="Q45" s="99"/>
      <c r="R45" s="96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8"/>
      <c r="AE45" s="99"/>
      <c r="AF45" s="96"/>
      <c r="AG45" s="97"/>
      <c r="AH45" s="97"/>
      <c r="AI45" s="97"/>
      <c r="AJ45" s="97"/>
      <c r="AK45" s="97"/>
      <c r="AL45" s="97"/>
      <c r="AM45" s="97"/>
      <c r="AN45" s="97"/>
      <c r="AO45" s="97"/>
      <c r="AP45" s="97"/>
      <c r="AQ45" s="97"/>
      <c r="AR45" s="98"/>
      <c r="AT45" s="96">
        <f t="shared" si="2"/>
        <v>0</v>
      </c>
      <c r="AU45" s="97">
        <f t="shared" si="3"/>
        <v>0</v>
      </c>
      <c r="AV45" s="98">
        <f t="shared" si="4"/>
        <v>0</v>
      </c>
      <c r="AX45" s="96">
        <f t="shared" si="5"/>
        <v>0</v>
      </c>
      <c r="AY45" s="47" t="str">
        <f t="shared" si="23"/>
        <v/>
      </c>
      <c r="AZ45" s="97">
        <f t="shared" si="7"/>
        <v>0</v>
      </c>
      <c r="BA45" s="48" t="str">
        <f t="shared" si="24"/>
        <v/>
      </c>
      <c r="BC45" s="49" t="str">
        <f t="shared" si="26"/>
        <v/>
      </c>
      <c r="BD45" s="47" t="str">
        <f t="shared" si="26"/>
        <v/>
      </c>
      <c r="BE45" s="48" t="str">
        <f t="shared" si="26"/>
        <v/>
      </c>
      <c r="BG45" s="134"/>
    </row>
    <row r="46" spans="2:59" ht="19" customHeight="1" outlineLevel="1" x14ac:dyDescent="0.25">
      <c r="B46" s="94" t="s">
        <v>4527</v>
      </c>
      <c r="C46" s="95"/>
      <c r="D46" s="96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8">
        <f t="shared" ref="P46" si="32">SUM(D46:O46)</f>
        <v>0</v>
      </c>
      <c r="Q46" s="99"/>
      <c r="R46" s="96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8">
        <f t="shared" ref="AD46" si="33">SUM(R46:AC46)</f>
        <v>0</v>
      </c>
      <c r="AE46" s="99"/>
      <c r="AF46" s="96"/>
      <c r="AG46" s="97"/>
      <c r="AH46" s="97"/>
      <c r="AI46" s="97"/>
      <c r="AJ46" s="97"/>
      <c r="AK46" s="97"/>
      <c r="AL46" s="97"/>
      <c r="AM46" s="97"/>
      <c r="AN46" s="97"/>
      <c r="AO46" s="97"/>
      <c r="AP46" s="97"/>
      <c r="AQ46" s="97"/>
      <c r="AR46" s="98">
        <f t="shared" ref="AR46" si="34">SUM(AF46:AQ46)</f>
        <v>0</v>
      </c>
      <c r="AT46" s="96">
        <f t="shared" si="2"/>
        <v>0</v>
      </c>
      <c r="AU46" s="97">
        <f t="shared" si="3"/>
        <v>0</v>
      </c>
      <c r="AV46" s="98">
        <f t="shared" si="4"/>
        <v>0</v>
      </c>
      <c r="AX46" s="96">
        <f t="shared" si="5"/>
        <v>0</v>
      </c>
      <c r="AY46" s="47" t="str">
        <f t="shared" si="23"/>
        <v/>
      </c>
      <c r="AZ46" s="97">
        <f t="shared" si="7"/>
        <v>0</v>
      </c>
      <c r="BA46" s="48" t="str">
        <f t="shared" si="24"/>
        <v/>
      </c>
      <c r="BC46" s="49" t="str">
        <f t="shared" si="26"/>
        <v/>
      </c>
      <c r="BD46" s="47" t="str">
        <f t="shared" si="26"/>
        <v/>
      </c>
      <c r="BE46" s="48" t="str">
        <f t="shared" si="26"/>
        <v/>
      </c>
      <c r="BG46" s="134"/>
    </row>
    <row r="47" spans="2:59" ht="19" customHeight="1" outlineLevel="1" x14ac:dyDescent="0.25">
      <c r="B47" s="94" t="s">
        <v>4528</v>
      </c>
      <c r="C47" s="95"/>
      <c r="D47" s="96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8"/>
      <c r="Q47" s="99"/>
      <c r="R47" s="96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8"/>
      <c r="AE47" s="99"/>
      <c r="AF47" s="96"/>
      <c r="AG47" s="97"/>
      <c r="AH47" s="97"/>
      <c r="AI47" s="97"/>
      <c r="AJ47" s="97"/>
      <c r="AK47" s="97"/>
      <c r="AL47" s="97"/>
      <c r="AM47" s="97"/>
      <c r="AN47" s="97"/>
      <c r="AO47" s="97"/>
      <c r="AP47" s="97"/>
      <c r="AQ47" s="97"/>
      <c r="AR47" s="98"/>
      <c r="AT47" s="96">
        <f t="shared" si="2"/>
        <v>0</v>
      </c>
      <c r="AU47" s="97">
        <f t="shared" si="3"/>
        <v>0</v>
      </c>
      <c r="AV47" s="98">
        <f t="shared" si="4"/>
        <v>0</v>
      </c>
      <c r="AX47" s="96">
        <f t="shared" si="5"/>
        <v>0</v>
      </c>
      <c r="AY47" s="47" t="str">
        <f t="shared" si="23"/>
        <v/>
      </c>
      <c r="AZ47" s="97">
        <f t="shared" si="7"/>
        <v>0</v>
      </c>
      <c r="BA47" s="48" t="str">
        <f t="shared" si="24"/>
        <v/>
      </c>
      <c r="BC47" s="49" t="str">
        <f t="shared" si="26"/>
        <v/>
      </c>
      <c r="BD47" s="47" t="str">
        <f t="shared" si="26"/>
        <v/>
      </c>
      <c r="BE47" s="48" t="str">
        <f t="shared" si="26"/>
        <v/>
      </c>
      <c r="BG47" s="134"/>
    </row>
    <row r="48" spans="2:59" ht="19" customHeight="1" outlineLevel="1" x14ac:dyDescent="0.25">
      <c r="B48" s="94" t="s">
        <v>4529</v>
      </c>
      <c r="C48" s="95"/>
      <c r="D48" s="96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8"/>
      <c r="Q48" s="99"/>
      <c r="R48" s="96"/>
      <c r="S48" s="97"/>
      <c r="T48" s="97"/>
      <c r="U48" s="97"/>
      <c r="V48" s="97"/>
      <c r="W48" s="97"/>
      <c r="X48" s="97"/>
      <c r="Y48" s="97"/>
      <c r="Z48" s="97"/>
      <c r="AA48" s="97"/>
      <c r="AB48" s="97"/>
      <c r="AC48" s="97"/>
      <c r="AD48" s="98"/>
      <c r="AE48" s="99"/>
      <c r="AF48" s="96"/>
      <c r="AG48" s="97"/>
      <c r="AH48" s="97"/>
      <c r="AI48" s="97"/>
      <c r="AJ48" s="97"/>
      <c r="AK48" s="97"/>
      <c r="AL48" s="97"/>
      <c r="AM48" s="97"/>
      <c r="AN48" s="97"/>
      <c r="AO48" s="97"/>
      <c r="AP48" s="97"/>
      <c r="AQ48" s="97"/>
      <c r="AR48" s="98"/>
      <c r="AT48" s="96">
        <f t="shared" si="2"/>
        <v>0</v>
      </c>
      <c r="AU48" s="97">
        <f t="shared" si="3"/>
        <v>0</v>
      </c>
      <c r="AV48" s="98">
        <f t="shared" si="4"/>
        <v>0</v>
      </c>
      <c r="AX48" s="96">
        <f t="shared" si="5"/>
        <v>0</v>
      </c>
      <c r="AY48" s="47" t="str">
        <f t="shared" si="23"/>
        <v/>
      </c>
      <c r="AZ48" s="97">
        <f t="shared" si="7"/>
        <v>0</v>
      </c>
      <c r="BA48" s="48" t="str">
        <f t="shared" si="24"/>
        <v/>
      </c>
      <c r="BC48" s="49" t="str">
        <f t="shared" si="26"/>
        <v/>
      </c>
      <c r="BD48" s="47" t="str">
        <f t="shared" si="26"/>
        <v/>
      </c>
      <c r="BE48" s="48" t="str">
        <f t="shared" si="26"/>
        <v/>
      </c>
      <c r="BG48" s="134"/>
    </row>
    <row r="49" spans="2:59" ht="19" customHeight="1" outlineLevel="1" x14ac:dyDescent="0.25">
      <c r="B49" s="94" t="s">
        <v>4530</v>
      </c>
      <c r="C49" s="95"/>
      <c r="D49" s="96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8"/>
      <c r="Q49" s="99"/>
      <c r="R49" s="96"/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97"/>
      <c r="AD49" s="98"/>
      <c r="AE49" s="99"/>
      <c r="AF49" s="96"/>
      <c r="AG49" s="97"/>
      <c r="AH49" s="97"/>
      <c r="AI49" s="97"/>
      <c r="AJ49" s="97"/>
      <c r="AK49" s="97"/>
      <c r="AL49" s="97"/>
      <c r="AM49" s="97"/>
      <c r="AN49" s="97"/>
      <c r="AO49" s="97"/>
      <c r="AP49" s="97"/>
      <c r="AQ49" s="97"/>
      <c r="AR49" s="98"/>
      <c r="AT49" s="96">
        <f t="shared" si="2"/>
        <v>0</v>
      </c>
      <c r="AU49" s="97">
        <f t="shared" si="3"/>
        <v>0</v>
      </c>
      <c r="AV49" s="98">
        <f t="shared" si="4"/>
        <v>0</v>
      </c>
      <c r="AX49" s="96">
        <f t="shared" si="5"/>
        <v>0</v>
      </c>
      <c r="AY49" s="47" t="str">
        <f t="shared" si="23"/>
        <v/>
      </c>
      <c r="AZ49" s="97">
        <f t="shared" si="7"/>
        <v>0</v>
      </c>
      <c r="BA49" s="48" t="str">
        <f t="shared" si="24"/>
        <v/>
      </c>
      <c r="BC49" s="49" t="str">
        <f t="shared" si="26"/>
        <v/>
      </c>
      <c r="BD49" s="47" t="str">
        <f t="shared" si="26"/>
        <v/>
      </c>
      <c r="BE49" s="48" t="str">
        <f t="shared" si="26"/>
        <v/>
      </c>
      <c r="BG49" s="134"/>
    </row>
    <row r="50" spans="2:59" ht="19" customHeight="1" outlineLevel="1" x14ac:dyDescent="0.25">
      <c r="B50" s="94" t="s">
        <v>4531</v>
      </c>
      <c r="C50" s="95"/>
      <c r="D50" s="96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8"/>
      <c r="Q50" s="99"/>
      <c r="R50" s="96"/>
      <c r="S50" s="97"/>
      <c r="T50" s="97"/>
      <c r="U50" s="97"/>
      <c r="V50" s="97"/>
      <c r="W50" s="97"/>
      <c r="X50" s="97"/>
      <c r="Y50" s="97"/>
      <c r="Z50" s="97"/>
      <c r="AA50" s="97"/>
      <c r="AB50" s="97"/>
      <c r="AC50" s="97"/>
      <c r="AD50" s="98"/>
      <c r="AE50" s="99"/>
      <c r="AF50" s="96"/>
      <c r="AG50" s="97"/>
      <c r="AH50" s="97"/>
      <c r="AI50" s="97"/>
      <c r="AJ50" s="97"/>
      <c r="AK50" s="97"/>
      <c r="AL50" s="97"/>
      <c r="AM50" s="97"/>
      <c r="AN50" s="97"/>
      <c r="AO50" s="97"/>
      <c r="AP50" s="97"/>
      <c r="AQ50" s="97"/>
      <c r="AR50" s="98"/>
      <c r="AT50" s="96">
        <f t="shared" si="2"/>
        <v>0</v>
      </c>
      <c r="AU50" s="97">
        <f t="shared" si="3"/>
        <v>0</v>
      </c>
      <c r="AV50" s="98">
        <f t="shared" si="4"/>
        <v>0</v>
      </c>
      <c r="AX50" s="96">
        <f t="shared" si="5"/>
        <v>0</v>
      </c>
      <c r="AY50" s="47" t="str">
        <f t="shared" si="23"/>
        <v/>
      </c>
      <c r="AZ50" s="97">
        <f t="shared" si="7"/>
        <v>0</v>
      </c>
      <c r="BA50" s="48" t="str">
        <f t="shared" si="24"/>
        <v/>
      </c>
      <c r="BC50" s="49" t="str">
        <f t="shared" si="26"/>
        <v/>
      </c>
      <c r="BD50" s="47" t="str">
        <f t="shared" si="26"/>
        <v/>
      </c>
      <c r="BE50" s="48" t="str">
        <f t="shared" si="26"/>
        <v/>
      </c>
      <c r="BG50" s="134"/>
    </row>
    <row r="51" spans="2:59" s="93" customFormat="1" ht="19" hidden="1" customHeight="1" x14ac:dyDescent="0.25">
      <c r="B51" s="88">
        <v>5</v>
      </c>
      <c r="C51" s="88" t="s">
        <v>4547</v>
      </c>
      <c r="D51" s="89" t="e">
        <f>SUM(D52:D61)</f>
        <v>#REF!</v>
      </c>
      <c r="E51" s="90" t="e">
        <f t="shared" ref="E51:AR51" si="35">SUM(E52:E61)</f>
        <v>#REF!</v>
      </c>
      <c r="F51" s="90" t="e">
        <f t="shared" si="35"/>
        <v>#REF!</v>
      </c>
      <c r="G51" s="90" t="e">
        <f t="shared" si="35"/>
        <v>#REF!</v>
      </c>
      <c r="H51" s="90" t="e">
        <f t="shared" si="35"/>
        <v>#REF!</v>
      </c>
      <c r="I51" s="90" t="e">
        <f t="shared" si="35"/>
        <v>#REF!</v>
      </c>
      <c r="J51" s="90" t="e">
        <f t="shared" si="35"/>
        <v>#REF!</v>
      </c>
      <c r="K51" s="90" t="e">
        <f t="shared" si="35"/>
        <v>#REF!</v>
      </c>
      <c r="L51" s="90" t="e">
        <f t="shared" si="35"/>
        <v>#REF!</v>
      </c>
      <c r="M51" s="90" t="e">
        <f t="shared" si="35"/>
        <v>#REF!</v>
      </c>
      <c r="N51" s="90" t="e">
        <f t="shared" si="35"/>
        <v>#REF!</v>
      </c>
      <c r="O51" s="90" t="e">
        <f t="shared" si="35"/>
        <v>#REF!</v>
      </c>
      <c r="P51" s="91" t="e">
        <f t="shared" si="35"/>
        <v>#REF!</v>
      </c>
      <c r="Q51" s="92">
        <f t="shared" si="35"/>
        <v>0</v>
      </c>
      <c r="R51" s="89" t="e">
        <f t="shared" si="35"/>
        <v>#REF!</v>
      </c>
      <c r="S51" s="90" t="e">
        <f t="shared" si="35"/>
        <v>#REF!</v>
      </c>
      <c r="T51" s="90" t="e">
        <f t="shared" si="35"/>
        <v>#REF!</v>
      </c>
      <c r="U51" s="90" t="e">
        <f t="shared" si="35"/>
        <v>#REF!</v>
      </c>
      <c r="V51" s="90" t="e">
        <f t="shared" si="35"/>
        <v>#REF!</v>
      </c>
      <c r="W51" s="90" t="e">
        <f t="shared" si="35"/>
        <v>#REF!</v>
      </c>
      <c r="X51" s="90" t="e">
        <f t="shared" si="35"/>
        <v>#REF!</v>
      </c>
      <c r="Y51" s="90" t="e">
        <f t="shared" si="35"/>
        <v>#REF!</v>
      </c>
      <c r="Z51" s="90" t="e">
        <f t="shared" si="35"/>
        <v>#REF!</v>
      </c>
      <c r="AA51" s="90">
        <f t="shared" si="35"/>
        <v>109401.08934599999</v>
      </c>
      <c r="AB51" s="90">
        <f t="shared" si="35"/>
        <v>111944.74989616312</v>
      </c>
      <c r="AC51" s="90">
        <f t="shared" si="35"/>
        <v>139083.0396306075</v>
      </c>
      <c r="AD51" s="91" t="e">
        <f t="shared" si="35"/>
        <v>#REF!</v>
      </c>
      <c r="AE51" s="92">
        <f t="shared" si="35"/>
        <v>0</v>
      </c>
      <c r="AF51" s="89" t="e">
        <f t="shared" si="35"/>
        <v>#REF!</v>
      </c>
      <c r="AG51" s="90" t="e">
        <f t="shared" si="35"/>
        <v>#REF!</v>
      </c>
      <c r="AH51" s="90" t="e">
        <f t="shared" si="35"/>
        <v>#REF!</v>
      </c>
      <c r="AI51" s="90" t="e">
        <f t="shared" si="35"/>
        <v>#REF!</v>
      </c>
      <c r="AJ51" s="90" t="e">
        <f t="shared" si="35"/>
        <v>#REF!</v>
      </c>
      <c r="AK51" s="90" t="e">
        <f t="shared" si="35"/>
        <v>#REF!</v>
      </c>
      <c r="AL51" s="90" t="e">
        <f t="shared" si="35"/>
        <v>#REF!</v>
      </c>
      <c r="AM51" s="90" t="e">
        <f t="shared" si="35"/>
        <v>#REF!</v>
      </c>
      <c r="AN51" s="90" t="e">
        <f t="shared" si="35"/>
        <v>#REF!</v>
      </c>
      <c r="AO51" s="90" t="e">
        <f t="shared" si="35"/>
        <v>#REF!</v>
      </c>
      <c r="AP51" s="90" t="e">
        <f t="shared" si="35"/>
        <v>#REF!</v>
      </c>
      <c r="AQ51" s="90" t="e">
        <f t="shared" si="35"/>
        <v>#REF!</v>
      </c>
      <c r="AR51" s="91" t="e">
        <f t="shared" si="35"/>
        <v>#REF!</v>
      </c>
      <c r="AT51" s="89" t="e">
        <f t="shared" si="2"/>
        <v>#REF!</v>
      </c>
      <c r="AU51" s="90" t="e">
        <f t="shared" si="3"/>
        <v>#REF!</v>
      </c>
      <c r="AV51" s="91" t="e">
        <f t="shared" si="4"/>
        <v>#REF!</v>
      </c>
      <c r="AX51" s="89" t="e">
        <f t="shared" si="5"/>
        <v>#REF!</v>
      </c>
      <c r="AY51" s="44" t="str">
        <f t="shared" si="23"/>
        <v/>
      </c>
      <c r="AZ51" s="90" t="e">
        <f t="shared" si="7"/>
        <v>#REF!</v>
      </c>
      <c r="BA51" s="45" t="str">
        <f t="shared" si="24"/>
        <v/>
      </c>
      <c r="BC51" s="46" t="str">
        <f t="shared" si="26"/>
        <v/>
      </c>
      <c r="BD51" s="44" t="str">
        <f t="shared" si="26"/>
        <v/>
      </c>
      <c r="BE51" s="45" t="str">
        <f t="shared" si="26"/>
        <v/>
      </c>
      <c r="BG51" s="174"/>
    </row>
    <row r="52" spans="2:59" ht="19" customHeight="1" outlineLevel="1" x14ac:dyDescent="0.25">
      <c r="B52" s="181" t="s">
        <v>4532</v>
      </c>
      <c r="C52" s="95" t="s">
        <v>236</v>
      </c>
      <c r="D52" s="96" t="e">
        <f>SUM(D19:D22,D26)-D53</f>
        <v>#REF!</v>
      </c>
      <c r="E52" s="97" t="e">
        <f t="shared" ref="E52:O52" si="36">SUM(E19:E22,E26)-E53</f>
        <v>#REF!</v>
      </c>
      <c r="F52" s="97" t="e">
        <f t="shared" si="36"/>
        <v>#REF!</v>
      </c>
      <c r="G52" s="97" t="e">
        <f t="shared" si="36"/>
        <v>#REF!</v>
      </c>
      <c r="H52" s="97" t="e">
        <f t="shared" si="36"/>
        <v>#REF!</v>
      </c>
      <c r="I52" s="97" t="e">
        <f t="shared" si="36"/>
        <v>#REF!</v>
      </c>
      <c r="J52" s="97" t="e">
        <f t="shared" si="36"/>
        <v>#REF!</v>
      </c>
      <c r="K52" s="97" t="e">
        <f t="shared" si="36"/>
        <v>#REF!</v>
      </c>
      <c r="L52" s="97" t="e">
        <f t="shared" si="36"/>
        <v>#REF!</v>
      </c>
      <c r="M52" s="97" t="e">
        <f t="shared" si="36"/>
        <v>#REF!</v>
      </c>
      <c r="N52" s="97" t="e">
        <f t="shared" si="36"/>
        <v>#REF!</v>
      </c>
      <c r="O52" s="97" t="e">
        <f t="shared" si="36"/>
        <v>#REF!</v>
      </c>
      <c r="P52" s="98" t="e">
        <f t="shared" ref="P52:P54" si="37">SUM(D52:O52)</f>
        <v>#REF!</v>
      </c>
      <c r="Q52" s="99"/>
      <c r="R52" s="96" t="e">
        <f>SUM(R19:R22,R26)-R53</f>
        <v>#REF!</v>
      </c>
      <c r="S52" s="97" t="e">
        <f t="shared" ref="S52:AC52" si="38">SUM(S19:S22,S26)-S53</f>
        <v>#REF!</v>
      </c>
      <c r="T52" s="97" t="e">
        <f t="shared" si="38"/>
        <v>#REF!</v>
      </c>
      <c r="U52" s="97" t="e">
        <f t="shared" si="38"/>
        <v>#REF!</v>
      </c>
      <c r="V52" s="97" t="e">
        <f t="shared" si="38"/>
        <v>#REF!</v>
      </c>
      <c r="W52" s="97" t="e">
        <f t="shared" si="38"/>
        <v>#REF!</v>
      </c>
      <c r="X52" s="97" t="e">
        <f t="shared" si="38"/>
        <v>#REF!</v>
      </c>
      <c r="Y52" s="97" t="e">
        <f t="shared" si="38"/>
        <v>#REF!</v>
      </c>
      <c r="Z52" s="97" t="e">
        <f t="shared" si="38"/>
        <v>#REF!</v>
      </c>
      <c r="AA52" s="97">
        <f t="shared" si="38"/>
        <v>81795.53867699999</v>
      </c>
      <c r="AB52" s="97">
        <f t="shared" si="38"/>
        <v>111944.74989616312</v>
      </c>
      <c r="AC52" s="97">
        <f t="shared" si="38"/>
        <v>139083.0396306075</v>
      </c>
      <c r="AD52" s="98" t="e">
        <f t="shared" ref="AD52:AD54" si="39">SUM(R52:AC52)</f>
        <v>#REF!</v>
      </c>
      <c r="AE52" s="99"/>
      <c r="AF52" s="96" t="e">
        <f>#REF!</f>
        <v>#REF!</v>
      </c>
      <c r="AG52" s="97" t="e">
        <f>#REF!</f>
        <v>#REF!</v>
      </c>
      <c r="AH52" s="97" t="e">
        <f>#REF!</f>
        <v>#REF!</v>
      </c>
      <c r="AI52" s="97" t="e">
        <f>#REF!</f>
        <v>#REF!</v>
      </c>
      <c r="AJ52" s="97" t="e">
        <f>#REF!</f>
        <v>#REF!</v>
      </c>
      <c r="AK52" s="97" t="e">
        <f>#REF!</f>
        <v>#REF!</v>
      </c>
      <c r="AL52" s="97" t="e">
        <f>#REF!</f>
        <v>#REF!</v>
      </c>
      <c r="AM52" s="97" t="e">
        <f>#REF!</f>
        <v>#REF!</v>
      </c>
      <c r="AN52" s="97" t="e">
        <f>#REF!</f>
        <v>#REF!</v>
      </c>
      <c r="AO52" s="97" t="e">
        <f>#REF!</f>
        <v>#REF!</v>
      </c>
      <c r="AP52" s="97" t="e">
        <f>#REF!</f>
        <v>#REF!</v>
      </c>
      <c r="AQ52" s="97" t="e">
        <f>#REF!</f>
        <v>#REF!</v>
      </c>
      <c r="AR52" s="98" t="e">
        <f t="shared" ref="AR52:AR54" si="40">SUM(AF52:AQ52)</f>
        <v>#REF!</v>
      </c>
      <c r="AT52" s="96" t="e">
        <f t="shared" si="2"/>
        <v>#REF!</v>
      </c>
      <c r="AU52" s="97" t="e">
        <f t="shared" si="3"/>
        <v>#REF!</v>
      </c>
      <c r="AV52" s="98" t="e">
        <f t="shared" si="4"/>
        <v>#REF!</v>
      </c>
      <c r="AX52" s="96" t="e">
        <f t="shared" si="5"/>
        <v>#REF!</v>
      </c>
      <c r="AY52" s="47" t="str">
        <f t="shared" si="23"/>
        <v/>
      </c>
      <c r="AZ52" s="97" t="e">
        <f t="shared" si="7"/>
        <v>#REF!</v>
      </c>
      <c r="BA52" s="48" t="str">
        <f t="shared" si="24"/>
        <v/>
      </c>
      <c r="BC52" s="49" t="str">
        <f t="shared" si="26"/>
        <v/>
      </c>
      <c r="BD52" s="47" t="str">
        <f t="shared" si="26"/>
        <v/>
      </c>
      <c r="BE52" s="48" t="str">
        <f t="shared" si="26"/>
        <v/>
      </c>
      <c r="BG52" s="134"/>
    </row>
    <row r="53" spans="2:59" ht="19" customHeight="1" outlineLevel="1" x14ac:dyDescent="0.25">
      <c r="B53" s="94" t="s">
        <v>4533</v>
      </c>
      <c r="C53" s="95" t="s">
        <v>237</v>
      </c>
      <c r="D53" s="96">
        <v>387.75</v>
      </c>
      <c r="E53" s="97">
        <v>2066.1812500000001</v>
      </c>
      <c r="F53" s="97">
        <v>1.3</v>
      </c>
      <c r="G53" s="97">
        <v>7342.5</v>
      </c>
      <c r="H53" s="97">
        <v>3298.625</v>
      </c>
      <c r="I53" s="97">
        <v>2342.3125</v>
      </c>
      <c r="J53" s="97">
        <v>325.60000000000002</v>
      </c>
      <c r="K53" s="97">
        <v>2440.625</v>
      </c>
      <c r="L53" s="97">
        <v>665.5</v>
      </c>
      <c r="M53" s="97">
        <v>7111.0875000000005</v>
      </c>
      <c r="N53" s="97">
        <v>0</v>
      </c>
      <c r="O53" s="97">
        <v>33393.125</v>
      </c>
      <c r="P53" s="98">
        <f t="shared" si="37"/>
        <v>59374.606250000004</v>
      </c>
      <c r="Q53" s="99"/>
      <c r="R53" s="96">
        <v>2491.4290430000001</v>
      </c>
      <c r="S53" s="97">
        <v>1995.1566740000001</v>
      </c>
      <c r="T53" s="97">
        <v>6958.0161609999996</v>
      </c>
      <c r="U53" s="97">
        <v>4295.2843499999999</v>
      </c>
      <c r="V53" s="97">
        <v>2355.4824250000001</v>
      </c>
      <c r="W53" s="97">
        <v>3862.7673089999998</v>
      </c>
      <c r="X53" s="97">
        <v>9256.2224279999991</v>
      </c>
      <c r="Y53" s="97">
        <v>25843.959783300001</v>
      </c>
      <c r="Z53" s="97">
        <v>27250.269546</v>
      </c>
      <c r="AA53" s="97">
        <v>27605.550669</v>
      </c>
      <c r="AB53" s="97">
        <v>0</v>
      </c>
      <c r="AC53" s="97">
        <v>0</v>
      </c>
      <c r="AD53" s="98">
        <f t="shared" si="39"/>
        <v>111914.13838829999</v>
      </c>
      <c r="AE53" s="99"/>
      <c r="AF53" s="96" t="e">
        <f>#REF!</f>
        <v>#REF!</v>
      </c>
      <c r="AG53" s="97" t="e">
        <f>#REF!</f>
        <v>#REF!</v>
      </c>
      <c r="AH53" s="97" t="e">
        <f>#REF!</f>
        <v>#REF!</v>
      </c>
      <c r="AI53" s="97" t="e">
        <f>#REF!</f>
        <v>#REF!</v>
      </c>
      <c r="AJ53" s="97" t="e">
        <f>#REF!</f>
        <v>#REF!</v>
      </c>
      <c r="AK53" s="97" t="e">
        <f>#REF!</f>
        <v>#REF!</v>
      </c>
      <c r="AL53" s="97" t="e">
        <f>#REF!</f>
        <v>#REF!</v>
      </c>
      <c r="AM53" s="97" t="e">
        <f>#REF!</f>
        <v>#REF!</v>
      </c>
      <c r="AN53" s="97" t="e">
        <f>#REF!</f>
        <v>#REF!</v>
      </c>
      <c r="AO53" s="97" t="e">
        <f>#REF!</f>
        <v>#REF!</v>
      </c>
      <c r="AP53" s="97" t="e">
        <f>#REF!</f>
        <v>#REF!</v>
      </c>
      <c r="AQ53" s="97" t="e">
        <f>#REF!</f>
        <v>#REF!</v>
      </c>
      <c r="AR53" s="98" t="e">
        <f t="shared" si="40"/>
        <v>#REF!</v>
      </c>
      <c r="AT53" s="96">
        <f t="shared" si="2"/>
        <v>59374.606250000004</v>
      </c>
      <c r="AU53" s="97">
        <f t="shared" si="3"/>
        <v>111914.13838829999</v>
      </c>
      <c r="AV53" s="98" t="e">
        <f t="shared" si="4"/>
        <v>#REF!</v>
      </c>
      <c r="AX53" s="96">
        <f t="shared" si="5"/>
        <v>52539.53213829999</v>
      </c>
      <c r="AY53" s="47">
        <f t="shared" si="23"/>
        <v>0.88488219891647679</v>
      </c>
      <c r="AZ53" s="97" t="e">
        <f t="shared" si="7"/>
        <v>#REF!</v>
      </c>
      <c r="BA53" s="48" t="str">
        <f t="shared" si="24"/>
        <v/>
      </c>
      <c r="BC53" s="49" t="str">
        <f t="shared" si="26"/>
        <v/>
      </c>
      <c r="BD53" s="47" t="str">
        <f t="shared" si="26"/>
        <v/>
      </c>
      <c r="BE53" s="48" t="str">
        <f t="shared" si="26"/>
        <v/>
      </c>
      <c r="BG53" s="134"/>
    </row>
    <row r="54" spans="2:59" ht="19" customHeight="1" outlineLevel="1" x14ac:dyDescent="0.25">
      <c r="B54" s="94" t="s">
        <v>4534</v>
      </c>
      <c r="C54" s="95"/>
      <c r="D54" s="96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8">
        <f t="shared" si="37"/>
        <v>0</v>
      </c>
      <c r="Q54" s="99"/>
      <c r="R54" s="96"/>
      <c r="S54" s="97"/>
      <c r="T54" s="97"/>
      <c r="U54" s="97"/>
      <c r="V54" s="97"/>
      <c r="W54" s="97"/>
      <c r="X54" s="97"/>
      <c r="Y54" s="97"/>
      <c r="Z54" s="97"/>
      <c r="AA54" s="97"/>
      <c r="AB54" s="97"/>
      <c r="AC54" s="97"/>
      <c r="AD54" s="98">
        <f t="shared" si="39"/>
        <v>0</v>
      </c>
      <c r="AE54" s="99"/>
      <c r="AF54" s="96"/>
      <c r="AG54" s="97"/>
      <c r="AH54" s="97"/>
      <c r="AI54" s="97"/>
      <c r="AJ54" s="97"/>
      <c r="AK54" s="97"/>
      <c r="AL54" s="97"/>
      <c r="AM54" s="97"/>
      <c r="AN54" s="97"/>
      <c r="AO54" s="97"/>
      <c r="AP54" s="97"/>
      <c r="AQ54" s="97"/>
      <c r="AR54" s="98">
        <f t="shared" si="40"/>
        <v>0</v>
      </c>
      <c r="AT54" s="96">
        <f t="shared" si="2"/>
        <v>0</v>
      </c>
      <c r="AU54" s="97">
        <f t="shared" si="3"/>
        <v>0</v>
      </c>
      <c r="AV54" s="98">
        <f t="shared" si="4"/>
        <v>0</v>
      </c>
      <c r="AX54" s="96">
        <f t="shared" si="5"/>
        <v>0</v>
      </c>
      <c r="AY54" s="47" t="str">
        <f t="shared" si="23"/>
        <v/>
      </c>
      <c r="AZ54" s="97">
        <f t="shared" si="7"/>
        <v>0</v>
      </c>
      <c r="BA54" s="48" t="str">
        <f t="shared" si="24"/>
        <v/>
      </c>
      <c r="BC54" s="49" t="str">
        <f t="shared" si="26"/>
        <v/>
      </c>
      <c r="BD54" s="47" t="str">
        <f t="shared" si="26"/>
        <v/>
      </c>
      <c r="BE54" s="48" t="str">
        <f t="shared" si="26"/>
        <v/>
      </c>
      <c r="BG54" s="134"/>
    </row>
    <row r="55" spans="2:59" ht="19" customHeight="1" outlineLevel="1" x14ac:dyDescent="0.25">
      <c r="B55" s="94" t="s">
        <v>4535</v>
      </c>
      <c r="C55" s="95"/>
      <c r="D55" s="96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8"/>
      <c r="Q55" s="99"/>
      <c r="R55" s="96"/>
      <c r="S55" s="97"/>
      <c r="T55" s="97"/>
      <c r="U55" s="97"/>
      <c r="V55" s="97"/>
      <c r="W55" s="97"/>
      <c r="X55" s="97"/>
      <c r="Y55" s="97"/>
      <c r="Z55" s="97"/>
      <c r="AA55" s="97"/>
      <c r="AB55" s="97"/>
      <c r="AC55" s="97"/>
      <c r="AD55" s="98"/>
      <c r="AE55" s="99"/>
      <c r="AF55" s="96"/>
      <c r="AG55" s="97"/>
      <c r="AH55" s="97"/>
      <c r="AI55" s="97"/>
      <c r="AJ55" s="97"/>
      <c r="AK55" s="97"/>
      <c r="AL55" s="97"/>
      <c r="AM55" s="97"/>
      <c r="AN55" s="97"/>
      <c r="AO55" s="97"/>
      <c r="AP55" s="97"/>
      <c r="AQ55" s="97"/>
      <c r="AR55" s="98"/>
      <c r="AT55" s="96">
        <f t="shared" si="2"/>
        <v>0</v>
      </c>
      <c r="AU55" s="97">
        <f t="shared" si="3"/>
        <v>0</v>
      </c>
      <c r="AV55" s="98">
        <f t="shared" si="4"/>
        <v>0</v>
      </c>
      <c r="AX55" s="96">
        <f t="shared" si="5"/>
        <v>0</v>
      </c>
      <c r="AY55" s="47" t="str">
        <f t="shared" si="23"/>
        <v/>
      </c>
      <c r="AZ55" s="97">
        <f t="shared" si="7"/>
        <v>0</v>
      </c>
      <c r="BA55" s="48" t="str">
        <f t="shared" si="24"/>
        <v/>
      </c>
      <c r="BC55" s="49" t="str">
        <f t="shared" si="26"/>
        <v/>
      </c>
      <c r="BD55" s="47" t="str">
        <f t="shared" si="26"/>
        <v/>
      </c>
      <c r="BE55" s="48" t="str">
        <f t="shared" si="26"/>
        <v/>
      </c>
      <c r="BG55" s="134"/>
    </row>
    <row r="56" spans="2:59" ht="19" customHeight="1" outlineLevel="1" x14ac:dyDescent="0.25">
      <c r="B56" s="94" t="s">
        <v>4536</v>
      </c>
      <c r="C56" s="95"/>
      <c r="D56" s="96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8"/>
      <c r="Q56" s="99"/>
      <c r="R56" s="96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7"/>
      <c r="AD56" s="98"/>
      <c r="AE56" s="99"/>
      <c r="AF56" s="96"/>
      <c r="AG56" s="97"/>
      <c r="AH56" s="97"/>
      <c r="AI56" s="97"/>
      <c r="AJ56" s="97"/>
      <c r="AK56" s="97"/>
      <c r="AL56" s="97"/>
      <c r="AM56" s="97"/>
      <c r="AN56" s="97"/>
      <c r="AO56" s="97"/>
      <c r="AP56" s="97"/>
      <c r="AQ56" s="97"/>
      <c r="AR56" s="98"/>
      <c r="AT56" s="96">
        <f t="shared" si="2"/>
        <v>0</v>
      </c>
      <c r="AU56" s="97">
        <f t="shared" si="3"/>
        <v>0</v>
      </c>
      <c r="AV56" s="98">
        <f t="shared" si="4"/>
        <v>0</v>
      </c>
      <c r="AX56" s="96">
        <f t="shared" si="5"/>
        <v>0</v>
      </c>
      <c r="AY56" s="47" t="str">
        <f t="shared" si="23"/>
        <v/>
      </c>
      <c r="AZ56" s="97">
        <f t="shared" si="7"/>
        <v>0</v>
      </c>
      <c r="BA56" s="48" t="str">
        <f t="shared" si="24"/>
        <v/>
      </c>
      <c r="BC56" s="49" t="str">
        <f t="shared" si="26"/>
        <v/>
      </c>
      <c r="BD56" s="47" t="str">
        <f t="shared" si="26"/>
        <v/>
      </c>
      <c r="BE56" s="48" t="str">
        <f t="shared" si="26"/>
        <v/>
      </c>
      <c r="BG56" s="134"/>
    </row>
    <row r="57" spans="2:59" ht="19" customHeight="1" outlineLevel="1" x14ac:dyDescent="0.25">
      <c r="B57" s="94" t="s">
        <v>4537</v>
      </c>
      <c r="C57" s="95"/>
      <c r="D57" s="96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8">
        <f t="shared" ref="P57" si="41">SUM(D57:O57)</f>
        <v>0</v>
      </c>
      <c r="Q57" s="99"/>
      <c r="R57" s="96"/>
      <c r="S57" s="97"/>
      <c r="T57" s="97"/>
      <c r="U57" s="97"/>
      <c r="V57" s="97"/>
      <c r="W57" s="97"/>
      <c r="X57" s="97"/>
      <c r="Y57" s="97"/>
      <c r="Z57" s="97"/>
      <c r="AA57" s="97"/>
      <c r="AB57" s="97"/>
      <c r="AC57" s="97"/>
      <c r="AD57" s="98">
        <f t="shared" ref="AD57" si="42">SUM(R57:AC57)</f>
        <v>0</v>
      </c>
      <c r="AE57" s="99"/>
      <c r="AF57" s="96"/>
      <c r="AG57" s="97"/>
      <c r="AH57" s="97"/>
      <c r="AI57" s="97"/>
      <c r="AJ57" s="97"/>
      <c r="AK57" s="97"/>
      <c r="AL57" s="97"/>
      <c r="AM57" s="97"/>
      <c r="AN57" s="97"/>
      <c r="AO57" s="97"/>
      <c r="AP57" s="97"/>
      <c r="AQ57" s="97"/>
      <c r="AR57" s="98">
        <f t="shared" ref="AR57" si="43">SUM(AF57:AQ57)</f>
        <v>0</v>
      </c>
      <c r="AT57" s="96">
        <f t="shared" si="2"/>
        <v>0</v>
      </c>
      <c r="AU57" s="97">
        <f t="shared" si="3"/>
        <v>0</v>
      </c>
      <c r="AV57" s="98">
        <f t="shared" si="4"/>
        <v>0</v>
      </c>
      <c r="AX57" s="96">
        <f t="shared" si="5"/>
        <v>0</v>
      </c>
      <c r="AY57" s="47" t="str">
        <f t="shared" si="23"/>
        <v/>
      </c>
      <c r="AZ57" s="97">
        <f t="shared" si="7"/>
        <v>0</v>
      </c>
      <c r="BA57" s="48" t="str">
        <f t="shared" si="24"/>
        <v/>
      </c>
      <c r="BC57" s="49" t="str">
        <f t="shared" si="26"/>
        <v/>
      </c>
      <c r="BD57" s="47" t="str">
        <f t="shared" si="26"/>
        <v/>
      </c>
      <c r="BE57" s="48" t="str">
        <f t="shared" si="26"/>
        <v/>
      </c>
      <c r="BG57" s="134"/>
    </row>
    <row r="58" spans="2:59" ht="19" customHeight="1" outlineLevel="1" x14ac:dyDescent="0.25">
      <c r="B58" s="94" t="s">
        <v>4538</v>
      </c>
      <c r="C58" s="95"/>
      <c r="D58" s="96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8"/>
      <c r="Q58" s="99"/>
      <c r="R58" s="96"/>
      <c r="S58" s="97"/>
      <c r="T58" s="97"/>
      <c r="U58" s="97"/>
      <c r="V58" s="97"/>
      <c r="W58" s="97"/>
      <c r="X58" s="97"/>
      <c r="Y58" s="97"/>
      <c r="Z58" s="97"/>
      <c r="AA58" s="97"/>
      <c r="AB58" s="97"/>
      <c r="AC58" s="97"/>
      <c r="AD58" s="98"/>
      <c r="AE58" s="99"/>
      <c r="AF58" s="96"/>
      <c r="AG58" s="97"/>
      <c r="AH58" s="97"/>
      <c r="AI58" s="97"/>
      <c r="AJ58" s="97"/>
      <c r="AK58" s="97"/>
      <c r="AL58" s="97"/>
      <c r="AM58" s="97"/>
      <c r="AN58" s="97"/>
      <c r="AO58" s="97"/>
      <c r="AP58" s="97"/>
      <c r="AQ58" s="97"/>
      <c r="AR58" s="98"/>
      <c r="AT58" s="96">
        <f t="shared" si="2"/>
        <v>0</v>
      </c>
      <c r="AU58" s="97">
        <f t="shared" si="3"/>
        <v>0</v>
      </c>
      <c r="AV58" s="98">
        <f t="shared" si="4"/>
        <v>0</v>
      </c>
      <c r="AX58" s="96">
        <f t="shared" si="5"/>
        <v>0</v>
      </c>
      <c r="AY58" s="47" t="str">
        <f t="shared" si="23"/>
        <v/>
      </c>
      <c r="AZ58" s="97">
        <f t="shared" si="7"/>
        <v>0</v>
      </c>
      <c r="BA58" s="48" t="str">
        <f t="shared" si="24"/>
        <v/>
      </c>
      <c r="BC58" s="49" t="str">
        <f t="shared" si="26"/>
        <v/>
      </c>
      <c r="BD58" s="47" t="str">
        <f t="shared" si="26"/>
        <v/>
      </c>
      <c r="BE58" s="48" t="str">
        <f t="shared" si="26"/>
        <v/>
      </c>
      <c r="BG58" s="134"/>
    </row>
    <row r="59" spans="2:59" ht="19" customHeight="1" outlineLevel="1" x14ac:dyDescent="0.25">
      <c r="B59" s="94" t="s">
        <v>4539</v>
      </c>
      <c r="C59" s="95"/>
      <c r="D59" s="96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8"/>
      <c r="Q59" s="99"/>
      <c r="R59" s="96"/>
      <c r="S59" s="97"/>
      <c r="T59" s="97"/>
      <c r="U59" s="97"/>
      <c r="V59" s="97"/>
      <c r="W59" s="97"/>
      <c r="X59" s="97"/>
      <c r="Y59" s="97"/>
      <c r="Z59" s="97"/>
      <c r="AA59" s="97"/>
      <c r="AB59" s="97"/>
      <c r="AC59" s="97"/>
      <c r="AD59" s="98"/>
      <c r="AE59" s="99"/>
      <c r="AF59" s="96"/>
      <c r="AG59" s="97"/>
      <c r="AH59" s="97"/>
      <c r="AI59" s="97"/>
      <c r="AJ59" s="97"/>
      <c r="AK59" s="97"/>
      <c r="AL59" s="97"/>
      <c r="AM59" s="97"/>
      <c r="AN59" s="97"/>
      <c r="AO59" s="97"/>
      <c r="AP59" s="97"/>
      <c r="AQ59" s="97"/>
      <c r="AR59" s="98"/>
      <c r="AT59" s="96">
        <f t="shared" si="2"/>
        <v>0</v>
      </c>
      <c r="AU59" s="97">
        <f t="shared" si="3"/>
        <v>0</v>
      </c>
      <c r="AV59" s="98">
        <f t="shared" si="4"/>
        <v>0</v>
      </c>
      <c r="AX59" s="96">
        <f t="shared" si="5"/>
        <v>0</v>
      </c>
      <c r="AY59" s="47" t="str">
        <f t="shared" si="23"/>
        <v/>
      </c>
      <c r="AZ59" s="97">
        <f t="shared" si="7"/>
        <v>0</v>
      </c>
      <c r="BA59" s="48" t="str">
        <f t="shared" si="24"/>
        <v/>
      </c>
      <c r="BC59" s="49" t="str">
        <f t="shared" si="26"/>
        <v/>
      </c>
      <c r="BD59" s="47" t="str">
        <f t="shared" si="26"/>
        <v/>
      </c>
      <c r="BE59" s="48" t="str">
        <f t="shared" si="26"/>
        <v/>
      </c>
      <c r="BG59" s="134"/>
    </row>
    <row r="60" spans="2:59" ht="19" customHeight="1" outlineLevel="1" x14ac:dyDescent="0.25">
      <c r="B60" s="94" t="s">
        <v>4540</v>
      </c>
      <c r="C60" s="95"/>
      <c r="D60" s="96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8"/>
      <c r="Q60" s="99"/>
      <c r="R60" s="96"/>
      <c r="S60" s="97"/>
      <c r="T60" s="97"/>
      <c r="U60" s="97"/>
      <c r="V60" s="97"/>
      <c r="W60" s="97"/>
      <c r="X60" s="97"/>
      <c r="Y60" s="97"/>
      <c r="Z60" s="97"/>
      <c r="AA60" s="97"/>
      <c r="AB60" s="97"/>
      <c r="AC60" s="97"/>
      <c r="AD60" s="98"/>
      <c r="AE60" s="99"/>
      <c r="AF60" s="96"/>
      <c r="AG60" s="97"/>
      <c r="AH60" s="97"/>
      <c r="AI60" s="97"/>
      <c r="AJ60" s="97"/>
      <c r="AK60" s="97"/>
      <c r="AL60" s="97"/>
      <c r="AM60" s="97"/>
      <c r="AN60" s="97"/>
      <c r="AO60" s="97"/>
      <c r="AP60" s="97"/>
      <c r="AQ60" s="97"/>
      <c r="AR60" s="98"/>
      <c r="AT60" s="96">
        <f t="shared" si="2"/>
        <v>0</v>
      </c>
      <c r="AU60" s="97">
        <f t="shared" si="3"/>
        <v>0</v>
      </c>
      <c r="AV60" s="98">
        <f t="shared" si="4"/>
        <v>0</v>
      </c>
      <c r="AX60" s="96">
        <f t="shared" si="5"/>
        <v>0</v>
      </c>
      <c r="AY60" s="47" t="str">
        <f t="shared" si="23"/>
        <v/>
      </c>
      <c r="AZ60" s="97">
        <f t="shared" si="7"/>
        <v>0</v>
      </c>
      <c r="BA60" s="48" t="str">
        <f t="shared" si="24"/>
        <v/>
      </c>
      <c r="BC60" s="49" t="str">
        <f t="shared" si="26"/>
        <v/>
      </c>
      <c r="BD60" s="47" t="str">
        <f t="shared" si="26"/>
        <v/>
      </c>
      <c r="BE60" s="48" t="str">
        <f t="shared" si="26"/>
        <v/>
      </c>
      <c r="BG60" s="134"/>
    </row>
    <row r="61" spans="2:59" ht="19" customHeight="1" outlineLevel="1" x14ac:dyDescent="0.25">
      <c r="B61" s="94" t="s">
        <v>4541</v>
      </c>
      <c r="C61" s="95"/>
      <c r="D61" s="96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8"/>
      <c r="Q61" s="99"/>
      <c r="R61" s="96"/>
      <c r="S61" s="97"/>
      <c r="T61" s="97"/>
      <c r="U61" s="97"/>
      <c r="V61" s="97"/>
      <c r="W61" s="97"/>
      <c r="X61" s="97"/>
      <c r="Y61" s="97"/>
      <c r="Z61" s="97"/>
      <c r="AA61" s="97"/>
      <c r="AB61" s="97"/>
      <c r="AC61" s="97"/>
      <c r="AD61" s="98"/>
      <c r="AE61" s="99"/>
      <c r="AF61" s="96"/>
      <c r="AG61" s="97"/>
      <c r="AH61" s="97"/>
      <c r="AI61" s="97"/>
      <c r="AJ61" s="97"/>
      <c r="AK61" s="97"/>
      <c r="AL61" s="97"/>
      <c r="AM61" s="97"/>
      <c r="AN61" s="97"/>
      <c r="AO61" s="97"/>
      <c r="AP61" s="97"/>
      <c r="AQ61" s="97"/>
      <c r="AR61" s="98"/>
      <c r="AT61" s="96">
        <f t="shared" si="2"/>
        <v>0</v>
      </c>
      <c r="AU61" s="97">
        <f t="shared" si="3"/>
        <v>0</v>
      </c>
      <c r="AV61" s="98">
        <f t="shared" si="4"/>
        <v>0</v>
      </c>
      <c r="AX61" s="96">
        <f t="shared" si="5"/>
        <v>0</v>
      </c>
      <c r="AY61" s="47" t="str">
        <f t="shared" si="23"/>
        <v/>
      </c>
      <c r="AZ61" s="97">
        <f t="shared" si="7"/>
        <v>0</v>
      </c>
      <c r="BA61" s="48" t="str">
        <f t="shared" si="24"/>
        <v/>
      </c>
      <c r="BC61" s="49" t="str">
        <f t="shared" si="26"/>
        <v/>
      </c>
      <c r="BD61" s="47" t="str">
        <f t="shared" si="26"/>
        <v/>
      </c>
      <c r="BE61" s="48" t="str">
        <f t="shared" si="26"/>
        <v/>
      </c>
      <c r="BG61" s="134"/>
    </row>
    <row r="62" spans="2:59" s="106" customFormat="1" ht="13.5" hidden="1" customHeight="1" x14ac:dyDescent="0.25">
      <c r="B62" s="101"/>
      <c r="C62" s="101"/>
      <c r="D62" s="102"/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4"/>
      <c r="Q62" s="105"/>
      <c r="R62" s="102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4"/>
      <c r="AE62" s="105"/>
      <c r="AF62" s="102"/>
      <c r="AG62" s="103"/>
      <c r="AH62" s="103"/>
      <c r="AI62" s="103"/>
      <c r="AJ62" s="103"/>
      <c r="AK62" s="103"/>
      <c r="AL62" s="103"/>
      <c r="AM62" s="103"/>
      <c r="AN62" s="103"/>
      <c r="AO62" s="103"/>
      <c r="AP62" s="103"/>
      <c r="AQ62" s="103"/>
      <c r="AR62" s="104"/>
      <c r="AT62" s="102"/>
      <c r="AU62" s="103"/>
      <c r="AV62" s="104"/>
      <c r="AX62" s="102"/>
      <c r="AY62" s="50"/>
      <c r="AZ62" s="103"/>
      <c r="BA62" s="51"/>
      <c r="BC62" s="52"/>
      <c r="BD62" s="53"/>
      <c r="BE62" s="54"/>
      <c r="BG62" s="175"/>
    </row>
  </sheetData>
  <conditionalFormatting sqref="B2:B3">
    <cfRule type="containsText" dxfId="63" priority="3" operator="containsText" text="xxx">
      <formula>NOT(ISERROR(SEARCH("xxx",B2)))</formula>
    </cfRule>
  </conditionalFormatting>
  <conditionalFormatting sqref="B7:C39">
    <cfRule type="containsText" dxfId="62" priority="2" operator="containsText" text="xxx">
      <formula>NOT(ISERROR(SEARCH("xxx",B7)))</formula>
    </cfRule>
  </conditionalFormatting>
  <conditionalFormatting sqref="B4:AR4">
    <cfRule type="containsText" dxfId="61" priority="13" operator="containsText" text="xxx">
      <formula>NOT(ISERROR(SEARCH("xxx",B4)))</formula>
    </cfRule>
  </conditionalFormatting>
  <conditionalFormatting sqref="B6:AR6">
    <cfRule type="containsText" dxfId="60" priority="14" operator="containsText" text="xxx">
      <formula>NOT(ISERROR(SEARCH("xxx",B6)))</formula>
    </cfRule>
  </conditionalFormatting>
  <conditionalFormatting sqref="B68:BA1048576">
    <cfRule type="containsText" dxfId="59" priority="16" operator="containsText" text="xxx">
      <formula>NOT(ISERROR(SEARCH("xxx",B68)))</formula>
    </cfRule>
  </conditionalFormatting>
  <conditionalFormatting sqref="C18:BA18 B40:AR61">
    <cfRule type="containsText" dxfId="58" priority="6" operator="containsText" text="xxx">
      <formula>NOT(ISERROR(SEARCH("xxx",B18)))</formula>
    </cfRule>
  </conditionalFormatting>
  <conditionalFormatting sqref="D2:AR2 B62:BA62 B63:C67 AS63:AS67 AW63:AW67 D63:AR1048576">
    <cfRule type="containsText" dxfId="57" priority="15" operator="containsText" text="xxx">
      <formula>NOT(ISERROR(SEARCH("xxx",B2)))</formula>
    </cfRule>
  </conditionalFormatting>
  <conditionalFormatting sqref="D5:AR39">
    <cfRule type="containsText" dxfId="56" priority="4" operator="containsText" text="xxx">
      <formula>NOT(ISERROR(SEARCH("xxx",D5)))</formula>
    </cfRule>
  </conditionalFormatting>
  <conditionalFormatting sqref="AS5:AS28">
    <cfRule type="containsText" dxfId="55" priority="12" operator="containsText" text="xxx">
      <formula>NOT(ISERROR(SEARCH("xxx",AS5)))</formula>
    </cfRule>
  </conditionalFormatting>
  <conditionalFormatting sqref="AT2:AV2">
    <cfRule type="containsText" dxfId="54" priority="11" operator="containsText" text="xxx">
      <formula>NOT(ISERROR(SEARCH("xxx",AT2)))</formula>
    </cfRule>
  </conditionalFormatting>
  <conditionalFormatting sqref="AT4:AV1048576 AX4:BA1048576 BC4:BE1048576 BG4:BG1048576 AW5:AW61 BB5:BB1048576 BF5:BF1048576 BH5:XFD1048576 D18:AS61">
    <cfRule type="containsText" dxfId="53" priority="5" operator="containsText" text="xxx">
      <formula>NOT(ISERROR(SEARCH("xxx",D4)))</formula>
    </cfRule>
  </conditionalFormatting>
  <conditionalFormatting sqref="AX4">
    <cfRule type="containsText" dxfId="52" priority="8" operator="containsText" text="xxx">
      <formula>NOT(ISERROR(SEARCH("xxx",AX4)))</formula>
    </cfRule>
  </conditionalFormatting>
  <conditionalFormatting sqref="AX2:BA2">
    <cfRule type="containsText" dxfId="51" priority="10" operator="containsText" text="xxx">
      <formula>NOT(ISERROR(SEARCH("xxx",AX2)))</formula>
    </cfRule>
  </conditionalFormatting>
  <conditionalFormatting sqref="BC2:BE2">
    <cfRule type="containsText" dxfId="50" priority="9" operator="containsText" text="xxx">
      <formula>NOT(ISERROR(SEARCH("xxx",BC2)))</formula>
    </cfRule>
  </conditionalFormatting>
  <conditionalFormatting sqref="BC4:XFD4">
    <cfRule type="containsText" dxfId="49" priority="7" operator="containsText" text="xxx">
      <formula>NOT(ISERROR(SEARCH("xxx",BC4)))</formula>
    </cfRule>
  </conditionalFormatting>
  <conditionalFormatting sqref="BG2">
    <cfRule type="containsText" dxfId="48" priority="1" operator="containsText" text="xxx">
      <formula>NOT(ISERROR(SEARCH("xxx",BG2)))</formula>
    </cfRule>
  </conditionalFormatting>
  <dataValidations count="1">
    <dataValidation type="list" allowBlank="1" showInputMessage="1" showErrorMessage="1" sqref="B2" xr:uid="{54F0F6F6-0239-4B39-AE50-9CC8B8A6758E}">
      <formula1>CTY</formula1>
    </dataValidation>
  </dataValidations>
  <printOptions horizontalCentered="1"/>
  <pageMargins left="0.196850393700787" right="0" top="0.22" bottom="0.196850393700787" header="0.196850393700787" footer="0.196850393700787"/>
  <pageSetup paperSize="9" scale="78" fitToWidth="2" fitToHeight="2" orientation="landscape" r:id="rId1"/>
  <headerFooter scaleWithDoc="0" alignWithMargins="0"/>
  <colBreaks count="3" manualBreakCount="3">
    <brk id="16" max="56" man="1"/>
    <brk id="30" max="56" man="1"/>
    <brk id="44" max="1048575" man="1"/>
  </col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5AAE2-674D-42F6-AE5B-0C1C5527C2DA}">
  <sheetPr filterMode="1">
    <tabColor rgb="FFC00000"/>
  </sheetPr>
  <dimension ref="A1:S104"/>
  <sheetViews>
    <sheetView showGridLines="0" tabSelected="1" zoomScale="73" zoomScaleNormal="73" workbookViewId="0">
      <pane xSplit="5" ySplit="5" topLeftCell="F6" activePane="bottomRight" state="frozen"/>
      <selection pane="topRight" activeCell="E1" sqref="E1"/>
      <selection pane="bottomLeft" activeCell="A5" sqref="A5"/>
      <selection pane="bottomRight" activeCell="U23" sqref="U23"/>
    </sheetView>
  </sheetViews>
  <sheetFormatPr defaultColWidth="8.7265625" defaultRowHeight="15.5" outlineLevelRow="2" outlineLevelCol="1" x14ac:dyDescent="0.35"/>
  <cols>
    <col min="1" max="1" width="5" style="412" customWidth="1"/>
    <col min="2" max="2" width="12.7265625" style="453" customWidth="1"/>
    <col min="3" max="3" width="8.81640625" style="446" hidden="1" customWidth="1" outlineLevel="1"/>
    <col min="4" max="4" width="15.54296875" style="412" hidden="1" customWidth="1" outlineLevel="1"/>
    <col min="5" max="5" width="33.26953125" style="412" hidden="1" customWidth="1" outlineLevel="1"/>
    <col min="6" max="6" width="17.453125" style="412" bestFit="1" customWidth="1" collapsed="1"/>
    <col min="7" max="7" width="9.54296875" style="412" customWidth="1"/>
    <col min="8" max="8" width="18.453125" style="412" customWidth="1"/>
    <col min="9" max="9" width="18.453125" style="412" hidden="1" customWidth="1"/>
    <col min="10" max="10" width="25.81640625" style="412" customWidth="1"/>
    <col min="11" max="11" width="28.1796875" style="412" hidden="1" customWidth="1"/>
    <col min="12" max="12" width="12" style="412" bestFit="1" customWidth="1"/>
    <col min="13" max="13" width="10.81640625" style="412" customWidth="1"/>
    <col min="14" max="14" width="17.81640625" style="412" customWidth="1"/>
    <col min="15" max="15" width="15.54296875" style="412" customWidth="1"/>
    <col min="16" max="16" width="11.54296875" style="412" bestFit="1" customWidth="1"/>
    <col min="17" max="17" width="10.81640625" style="412" customWidth="1"/>
    <col min="18" max="18" width="16.81640625" style="412" customWidth="1"/>
    <col min="19" max="19" width="15.81640625" style="412" bestFit="1" customWidth="1"/>
    <col min="20" max="16384" width="8.7265625" style="412"/>
  </cols>
  <sheetData>
    <row r="1" spans="1:19" ht="20" x14ac:dyDescent="0.4">
      <c r="B1" s="462" t="s">
        <v>4900</v>
      </c>
      <c r="K1" s="534"/>
    </row>
    <row r="2" spans="1:19" ht="20" x14ac:dyDescent="0.4">
      <c r="B2" s="462"/>
      <c r="K2" s="534"/>
    </row>
    <row r="3" spans="1:19" ht="20" x14ac:dyDescent="0.4">
      <c r="F3" s="460">
        <f>SUM(F6,F23,F30,F41,F58,F71,F74,F93)</f>
        <v>55000.000002186724</v>
      </c>
      <c r="J3" s="547">
        <f>J4*26500</f>
        <v>1615562631954.4097</v>
      </c>
      <c r="K3" s="535">
        <f>K4*26500</f>
        <v>1634432433954.4097</v>
      </c>
      <c r="L3" s="461">
        <f>SUM(L6,L23,L30,L41,L58,L71,L74,L93)</f>
        <v>50376.160699999993</v>
      </c>
    </row>
    <row r="4" spans="1:19" s="445" customFormat="1" ht="22" customHeight="1" x14ac:dyDescent="0.25">
      <c r="B4" s="463"/>
      <c r="C4" s="464"/>
      <c r="F4" s="471" t="s">
        <v>4825</v>
      </c>
      <c r="G4" s="465"/>
      <c r="H4" s="466"/>
      <c r="I4" s="466"/>
      <c r="J4" s="532">
        <f>SUM(J6,J23,J30,J41,J58,J71,J74,J93)</f>
        <v>60964627.62092112</v>
      </c>
      <c r="K4" s="536">
        <f>SUM(K6,K23,K30,K41,K58,K71,K74,K93)</f>
        <v>61676695.62092112</v>
      </c>
      <c r="L4" s="472" t="s">
        <v>4819</v>
      </c>
      <c r="M4" s="467"/>
      <c r="N4" s="468"/>
      <c r="O4" s="468"/>
      <c r="P4" s="473" t="s">
        <v>4901</v>
      </c>
      <c r="Q4" s="469"/>
      <c r="R4" s="470"/>
      <c r="S4" s="470"/>
    </row>
    <row r="5" spans="1:19" s="417" customFormat="1" ht="33" customHeight="1" x14ac:dyDescent="0.25">
      <c r="A5" s="415" t="s">
        <v>207</v>
      </c>
      <c r="B5" s="454" t="s">
        <v>4824</v>
      </c>
      <c r="C5" s="452" t="s">
        <v>4896</v>
      </c>
      <c r="D5" s="415" t="s">
        <v>31</v>
      </c>
      <c r="E5" s="415" t="s">
        <v>32</v>
      </c>
      <c r="F5" s="416" t="s">
        <v>4829</v>
      </c>
      <c r="G5" s="416" t="s">
        <v>4828</v>
      </c>
      <c r="H5" s="416" t="s">
        <v>4827</v>
      </c>
      <c r="I5" s="416"/>
      <c r="J5" s="416" t="s">
        <v>4916</v>
      </c>
      <c r="K5" s="537"/>
      <c r="L5" s="418" t="s">
        <v>4829</v>
      </c>
      <c r="M5" s="418" t="s">
        <v>4828</v>
      </c>
      <c r="N5" s="418" t="s">
        <v>4827</v>
      </c>
      <c r="O5" s="418" t="s">
        <v>4830</v>
      </c>
      <c r="P5" s="419" t="s">
        <v>4829</v>
      </c>
      <c r="Q5" s="419" t="s">
        <v>4828</v>
      </c>
      <c r="R5" s="419" t="s">
        <v>4827</v>
      </c>
      <c r="S5" s="419" t="s">
        <v>4830</v>
      </c>
    </row>
    <row r="6" spans="1:19" x14ac:dyDescent="0.35">
      <c r="A6" s="439" t="s">
        <v>4890</v>
      </c>
      <c r="B6" s="455" t="s">
        <v>0</v>
      </c>
      <c r="C6" s="439"/>
      <c r="D6" s="440"/>
      <c r="E6" s="440"/>
      <c r="F6" s="441">
        <f>SUM(F7:F22)</f>
        <v>46346.956202186724</v>
      </c>
      <c r="G6" s="443">
        <f>SUM(G7:G22)</f>
        <v>0.84267193091534609</v>
      </c>
      <c r="H6" s="441">
        <f>J6/F6</f>
        <v>1128.543313350388</v>
      </c>
      <c r="I6" s="498">
        <v>1143.9071701890903</v>
      </c>
      <c r="J6" s="441">
        <f>SUM(J7:J22)</f>
        <v>52304547.516121119</v>
      </c>
      <c r="K6" s="538">
        <v>53016615.516121119</v>
      </c>
      <c r="L6" s="441">
        <f>SUM(L7:L22)</f>
        <v>39861.4447</v>
      </c>
      <c r="M6" s="443">
        <f>SUM(M7:M22)</f>
        <v>0.79127595565257125</v>
      </c>
      <c r="N6" s="441">
        <f>O6/L6</f>
        <v>1236.5504304011033</v>
      </c>
      <c r="O6" s="441">
        <f>SUM(O7:O22)</f>
        <v>49290686.600194782</v>
      </c>
      <c r="P6" s="474">
        <f>F6-L6</f>
        <v>6485.5115021867241</v>
      </c>
      <c r="Q6" s="442">
        <f>G6-M6</f>
        <v>5.139597526277484E-2</v>
      </c>
      <c r="R6" s="553">
        <f>H6-N6</f>
        <v>-108.00711705071535</v>
      </c>
      <c r="S6" s="474">
        <f t="shared" ref="S6" si="0">J6-O6</f>
        <v>3013860.9159263372</v>
      </c>
    </row>
    <row r="7" spans="1:19" hidden="1" outlineLevel="1" x14ac:dyDescent="0.35">
      <c r="A7" s="437">
        <v>1</v>
      </c>
      <c r="B7" s="456" t="s">
        <v>0</v>
      </c>
      <c r="C7" s="448" t="s">
        <v>4894</v>
      </c>
      <c r="D7" s="548" t="s">
        <v>95</v>
      </c>
      <c r="E7" s="548" t="s">
        <v>170</v>
      </c>
      <c r="F7" s="421">
        <f>SUMIFS(Table1[SL  2026],Table1[Mã SP],'01. TH - SKU'!$D7)</f>
        <v>1342</v>
      </c>
      <c r="G7" s="423">
        <f>IFERROR(F7/F$3,0)</f>
        <v>2.4399999999029889E-2</v>
      </c>
      <c r="H7" s="421">
        <f>IFERROR(SUMIFS(Table1[LK 2026],Table1[Mã SP],'01. TH - SKU'!$D7)/26500/SUMIFS(Table1[SL  2026],Table1[Mã SP],'01. TH - SKU'!$D7),0)</f>
        <v>1248.360655737705</v>
      </c>
      <c r="I7" s="499">
        <v>1248.360655737705</v>
      </c>
      <c r="J7" s="421">
        <f t="shared" ref="J7:J21" si="1">F7*H7</f>
        <v>1675300</v>
      </c>
      <c r="K7" s="539">
        <v>1675300</v>
      </c>
      <c r="L7" s="421">
        <v>289.3</v>
      </c>
      <c r="M7" s="423">
        <f t="shared" ref="M7:M21" si="2">IFERROR(L7/L$3,0)</f>
        <v>5.7427957188488175E-3</v>
      </c>
      <c r="N7" s="421">
        <v>1299.7546158796115</v>
      </c>
      <c r="O7" s="421">
        <v>376019.0103739716</v>
      </c>
      <c r="P7" s="475">
        <f t="shared" ref="P7:P70" si="3">F7-L7</f>
        <v>1052.7</v>
      </c>
      <c r="Q7" s="425">
        <f t="shared" ref="Q7:Q70" si="4">G7-M7</f>
        <v>1.8657204280181069E-2</v>
      </c>
      <c r="R7" s="552">
        <f>IF(H7&lt;&gt;0,H7-N7,"-")</f>
        <v>-51.393960141906518</v>
      </c>
      <c r="S7" s="475">
        <f t="shared" ref="S7:S70" si="5">J7-O7</f>
        <v>1299280.9896260283</v>
      </c>
    </row>
    <row r="8" spans="1:19" hidden="1" outlineLevel="1" x14ac:dyDescent="0.35">
      <c r="A8" s="438">
        <v>2</v>
      </c>
      <c r="B8" s="457" t="s">
        <v>0</v>
      </c>
      <c r="C8" s="449" t="s">
        <v>4894</v>
      </c>
      <c r="D8" s="413" t="s">
        <v>283</v>
      </c>
      <c r="E8" s="413" t="s">
        <v>168</v>
      </c>
      <c r="F8" s="422">
        <f>SUMIFS(Table1[SL  2026],Table1[Mã SP],'01. TH - SKU'!$D8)</f>
        <v>9857</v>
      </c>
      <c r="G8" s="424">
        <f>IFERROR(F8/F$3,0)</f>
        <v>0.17921818181105637</v>
      </c>
      <c r="H8" s="422">
        <f>IFERROR(SUMIFS(Table1[LK 2026],Table1[Mã SP],'01. TH - SKU'!$D8)/26500/SUMIFS(Table1[SL  2026],Table1[Mã SP],'01. TH - SKU'!$D8),0)</f>
        <v>1253.053261641473</v>
      </c>
      <c r="I8" s="500">
        <v>1258.8043015116161</v>
      </c>
      <c r="J8" s="422">
        <f t="shared" si="1"/>
        <v>12351346</v>
      </c>
      <c r="K8" s="479">
        <v>12408034</v>
      </c>
      <c r="L8" s="422">
        <v>6408.5939000000008</v>
      </c>
      <c r="M8" s="424">
        <f t="shared" si="2"/>
        <v>0.12721481373232163</v>
      </c>
      <c r="N8" s="422">
        <v>1346.1208118843886</v>
      </c>
      <c r="O8" s="422">
        <v>8626741.6237053405</v>
      </c>
      <c r="P8" s="476">
        <f t="shared" si="3"/>
        <v>3448.4060999999992</v>
      </c>
      <c r="Q8" s="424">
        <f t="shared" si="4"/>
        <v>5.2003368078734735E-2</v>
      </c>
      <c r="R8" s="550">
        <f>IF(H8&lt;&gt;0,H8-N8,"-")</f>
        <v>-93.067550242915559</v>
      </c>
      <c r="S8" s="476">
        <f t="shared" si="5"/>
        <v>3724604.3762946595</v>
      </c>
    </row>
    <row r="9" spans="1:19" hidden="1" outlineLevel="1" x14ac:dyDescent="0.35">
      <c r="A9" s="438">
        <v>3</v>
      </c>
      <c r="B9" s="457" t="s">
        <v>0</v>
      </c>
      <c r="C9" s="449" t="s">
        <v>4894</v>
      </c>
      <c r="D9" s="413" t="s">
        <v>4833</v>
      </c>
      <c r="E9" s="413" t="s">
        <v>4834</v>
      </c>
      <c r="F9" s="422">
        <f>SUMIFS(Table1[SL  2026],Table1[Mã SP],'01. TH - SKU'!$D9)</f>
        <v>0</v>
      </c>
      <c r="G9" s="422">
        <f>IFERROR(F9/F$3,"-")</f>
        <v>0</v>
      </c>
      <c r="H9" s="422">
        <f>IFERROR(SUMIFS(Table1[LK 2026],Table1[Mã SP],'01. TH - SKU'!$D9)/26500/SUMIFS(Table1[SL  2026],Table1[Mã SP],'01. TH - SKU'!$D9),0)</f>
        <v>0</v>
      </c>
      <c r="I9" s="500">
        <v>0</v>
      </c>
      <c r="J9" s="422">
        <f t="shared" si="1"/>
        <v>0</v>
      </c>
      <c r="K9" s="479">
        <v>0</v>
      </c>
      <c r="L9" s="422">
        <v>96.8</v>
      </c>
      <c r="M9" s="424">
        <f t="shared" si="2"/>
        <v>1.9215438146718475E-3</v>
      </c>
      <c r="N9" s="422">
        <v>759.6676832339881</v>
      </c>
      <c r="O9" s="422">
        <v>73535.831737050044</v>
      </c>
      <c r="P9" s="476">
        <f t="shared" si="3"/>
        <v>-96.8</v>
      </c>
      <c r="Q9" s="424">
        <f t="shared" si="4"/>
        <v>-1.9215438146718475E-3</v>
      </c>
      <c r="R9" s="550" t="str">
        <f t="shared" ref="R9:R72" si="6">IF(H9&lt;&gt;0,H9-N9,"-")</f>
        <v>-</v>
      </c>
      <c r="S9" s="476">
        <f t="shared" si="5"/>
        <v>-73535.831737050044</v>
      </c>
    </row>
    <row r="10" spans="1:19" hidden="1" outlineLevel="1" x14ac:dyDescent="0.35">
      <c r="A10" s="438">
        <v>4</v>
      </c>
      <c r="B10" s="457" t="s">
        <v>0</v>
      </c>
      <c r="C10" s="449" t="s">
        <v>4894</v>
      </c>
      <c r="D10" s="413" t="s">
        <v>110</v>
      </c>
      <c r="E10" s="413" t="s">
        <v>192</v>
      </c>
      <c r="F10" s="422">
        <f>SUMIFS(Table1[SL  2026],Table1[Mã SP],'01. TH - SKU'!$D10)</f>
        <v>17994.900000000001</v>
      </c>
      <c r="G10" s="424">
        <f t="shared" ref="G10:G21" si="7">IFERROR(F10/F$3,0)</f>
        <v>0.32717999998699182</v>
      </c>
      <c r="H10" s="422">
        <f>IFERROR(SUMIFS(Table1[LK 2026],Table1[Mã SP],'01. TH - SKU'!$D10)/26500/SUMIFS(Table1[SL  2026],Table1[Mã SP],'01. TH - SKU'!$D10),0)</f>
        <v>1089.7915520508589</v>
      </c>
      <c r="I10" s="500">
        <v>1100.9780548933309</v>
      </c>
      <c r="J10" s="422">
        <f t="shared" si="1"/>
        <v>19610690</v>
      </c>
      <c r="K10" s="479">
        <v>19811990</v>
      </c>
      <c r="L10" s="422">
        <v>19414.625</v>
      </c>
      <c r="M10" s="424">
        <f t="shared" si="2"/>
        <v>0.38539310519548986</v>
      </c>
      <c r="N10" s="422">
        <v>1206.6415329020422</v>
      </c>
      <c r="O10" s="422">
        <v>23426492.870718312</v>
      </c>
      <c r="P10" s="476">
        <f t="shared" si="3"/>
        <v>-1419.7249999999985</v>
      </c>
      <c r="Q10" s="424">
        <f t="shared" si="4"/>
        <v>-5.8213105208498039E-2</v>
      </c>
      <c r="R10" s="550">
        <f t="shared" si="6"/>
        <v>-116.84998085118332</v>
      </c>
      <c r="S10" s="476">
        <f t="shared" si="5"/>
        <v>-3815802.8707183115</v>
      </c>
    </row>
    <row r="11" spans="1:19" hidden="1" outlineLevel="1" x14ac:dyDescent="0.35">
      <c r="A11" s="438">
        <v>5</v>
      </c>
      <c r="B11" s="457" t="s">
        <v>0</v>
      </c>
      <c r="C11" s="449" t="s">
        <v>4894</v>
      </c>
      <c r="D11" s="413" t="s">
        <v>111</v>
      </c>
      <c r="E11" s="413" t="s">
        <v>466</v>
      </c>
      <c r="F11" s="422">
        <f>SUMIFS(Table1[SL  2026],Table1[Mã SP],'01. TH - SKU'!$D11)</f>
        <v>10794.900000000001</v>
      </c>
      <c r="G11" s="424">
        <f t="shared" si="7"/>
        <v>0.19627090908310565</v>
      </c>
      <c r="H11" s="422">
        <f>IFERROR(SUMIFS(Table1[LK 2026],Table1[Mã SP],'01. TH - SKU'!$D11)/26500/SUMIFS(Table1[SL  2026],Table1[Mã SP],'01. TH - SKU'!$D11),0)</f>
        <v>1157.9356918544868</v>
      </c>
      <c r="I11" s="500">
        <v>1199.9999999999998</v>
      </c>
      <c r="J11" s="422">
        <f t="shared" si="1"/>
        <v>12499800.000000002</v>
      </c>
      <c r="K11" s="479">
        <v>12953880</v>
      </c>
      <c r="L11" s="422">
        <v>10827.7358</v>
      </c>
      <c r="M11" s="424">
        <f t="shared" si="2"/>
        <v>0.21493769373337737</v>
      </c>
      <c r="N11" s="422">
        <v>1247.2710367933187</v>
      </c>
      <c r="O11" s="422">
        <v>13505121.257390134</v>
      </c>
      <c r="P11" s="476">
        <f t="shared" si="3"/>
        <v>-32.835799999998926</v>
      </c>
      <c r="Q11" s="424">
        <f t="shared" si="4"/>
        <v>-1.8666784650271717E-2</v>
      </c>
      <c r="R11" s="550">
        <f t="shared" si="6"/>
        <v>-89.335344938831895</v>
      </c>
      <c r="S11" s="476">
        <f t="shared" si="5"/>
        <v>-1005321.2573901322</v>
      </c>
    </row>
    <row r="12" spans="1:19" hidden="1" outlineLevel="1" x14ac:dyDescent="0.35">
      <c r="A12" s="438">
        <v>6</v>
      </c>
      <c r="B12" s="457" t="s">
        <v>0</v>
      </c>
      <c r="C12" s="449" t="s">
        <v>4894</v>
      </c>
      <c r="D12" s="413" t="s">
        <v>114</v>
      </c>
      <c r="E12" s="413" t="s">
        <v>2451</v>
      </c>
      <c r="F12" s="422">
        <f>SUMIFS(Table1[SL  2026],Table1[Mã SP],'01. TH - SKU'!$D12)</f>
        <v>0</v>
      </c>
      <c r="G12" s="422">
        <f t="shared" si="7"/>
        <v>0</v>
      </c>
      <c r="H12" s="422">
        <f>IFERROR(SUMIFS(Table1[LK 2026],Table1[Mã SP],'01. TH - SKU'!$D12)/26500/SUMIFS(Table1[SL  2026],Table1[Mã SP],'01. TH - SKU'!$D12),0)</f>
        <v>0</v>
      </c>
      <c r="I12" s="500">
        <v>0</v>
      </c>
      <c r="J12" s="422">
        <f t="shared" si="1"/>
        <v>0</v>
      </c>
      <c r="K12" s="479">
        <v>0</v>
      </c>
      <c r="L12" s="422">
        <v>7.7</v>
      </c>
      <c r="M12" s="424">
        <f t="shared" si="2"/>
        <v>1.528500761670788E-4</v>
      </c>
      <c r="N12" s="422">
        <v>1168.8142677346455</v>
      </c>
      <c r="O12" s="422">
        <v>8999.86986155677</v>
      </c>
      <c r="P12" s="476">
        <f t="shared" si="3"/>
        <v>-7.7</v>
      </c>
      <c r="Q12" s="424">
        <f t="shared" si="4"/>
        <v>-1.528500761670788E-4</v>
      </c>
      <c r="R12" s="550" t="str">
        <f t="shared" si="6"/>
        <v>-</v>
      </c>
      <c r="S12" s="476">
        <f t="shared" si="5"/>
        <v>-8999.86986155677</v>
      </c>
    </row>
    <row r="13" spans="1:19" hidden="1" outlineLevel="1" x14ac:dyDescent="0.35">
      <c r="A13" s="438">
        <v>7</v>
      </c>
      <c r="B13" s="457" t="s">
        <v>0</v>
      </c>
      <c r="C13" s="449" t="s">
        <v>4894</v>
      </c>
      <c r="D13" s="413" t="s">
        <v>116</v>
      </c>
      <c r="E13" s="413" t="s">
        <v>173</v>
      </c>
      <c r="F13" s="422">
        <f>SUMIFS(Table1[SL  2026],Table1[Mã SP],'01. TH - SKU'!$D13)</f>
        <v>6358.1562021867239</v>
      </c>
      <c r="G13" s="424">
        <f t="shared" si="7"/>
        <v>0.11560284003516241</v>
      </c>
      <c r="H13" s="422">
        <f>IFERROR(SUMIFS(Table1[LK 2026],Table1[Mã SP],'01. TH - SKU'!$D13)/26500/SUMIFS(Table1[SL  2026],Table1[Mã SP],'01. TH - SKU'!$D13),0)</f>
        <v>969.99999999999977</v>
      </c>
      <c r="I13" s="500">
        <v>969.99999999999977</v>
      </c>
      <c r="J13" s="422">
        <f t="shared" si="1"/>
        <v>6167411.5161211211</v>
      </c>
      <c r="K13" s="479">
        <v>6167411.5161211211</v>
      </c>
      <c r="L13" s="422">
        <v>1895.05</v>
      </c>
      <c r="M13" s="424">
        <f t="shared" si="2"/>
        <v>3.7617991797457485E-2</v>
      </c>
      <c r="N13" s="422">
        <v>1054.4073569865868</v>
      </c>
      <c r="O13" s="422">
        <v>1998154.6618574313</v>
      </c>
      <c r="P13" s="476">
        <f t="shared" si="3"/>
        <v>4463.1062021867237</v>
      </c>
      <c r="Q13" s="424">
        <f t="shared" si="4"/>
        <v>7.7984848237704935E-2</v>
      </c>
      <c r="R13" s="550">
        <f t="shared" si="6"/>
        <v>-84.407356986587047</v>
      </c>
      <c r="S13" s="476">
        <f t="shared" si="5"/>
        <v>4169256.8542636898</v>
      </c>
    </row>
    <row r="14" spans="1:19" hidden="1" outlineLevel="1" x14ac:dyDescent="0.35">
      <c r="A14" s="438">
        <v>8</v>
      </c>
      <c r="B14" s="457" t="s">
        <v>0</v>
      </c>
      <c r="C14" s="449" t="s">
        <v>4894</v>
      </c>
      <c r="D14" s="413" t="s">
        <v>128</v>
      </c>
      <c r="E14" s="413" t="s">
        <v>171</v>
      </c>
      <c r="F14" s="422">
        <f>SUMIFS(Table1[SL  2026],Table1[Mã SP],'01. TH - SKU'!$D14)</f>
        <v>0</v>
      </c>
      <c r="G14" s="422">
        <f t="shared" si="7"/>
        <v>0</v>
      </c>
      <c r="H14" s="422">
        <f>IFERROR(SUMIFS(Table1[LK 2026],Table1[Mã SP],'01. TH - SKU'!$D14)/26500/SUMIFS(Table1[SL  2026],Table1[Mã SP],'01. TH - SKU'!$D14),0)</f>
        <v>0</v>
      </c>
      <c r="I14" s="500">
        <v>0</v>
      </c>
      <c r="J14" s="422">
        <f t="shared" si="1"/>
        <v>0</v>
      </c>
      <c r="K14" s="479">
        <v>0</v>
      </c>
      <c r="L14" s="422">
        <v>0.3</v>
      </c>
      <c r="M14" s="422">
        <f t="shared" si="2"/>
        <v>5.9551977727433291E-6</v>
      </c>
      <c r="N14" s="422">
        <v>1298.3490794106797</v>
      </c>
      <c r="O14" s="422">
        <v>389.5047238232039</v>
      </c>
      <c r="P14" s="476">
        <f t="shared" si="3"/>
        <v>-0.3</v>
      </c>
      <c r="Q14" s="424">
        <f t="shared" si="4"/>
        <v>-5.9551977727433291E-6</v>
      </c>
      <c r="R14" s="550" t="str">
        <f t="shared" si="6"/>
        <v>-</v>
      </c>
      <c r="S14" s="476">
        <f t="shared" si="5"/>
        <v>-389.5047238232039</v>
      </c>
    </row>
    <row r="15" spans="1:19" hidden="1" outlineLevel="1" x14ac:dyDescent="0.35">
      <c r="A15" s="438">
        <v>9</v>
      </c>
      <c r="B15" s="457" t="s">
        <v>0</v>
      </c>
      <c r="C15" s="449" t="s">
        <v>4894</v>
      </c>
      <c r="D15" s="413" t="s">
        <v>4773</v>
      </c>
      <c r="E15" s="413" t="s">
        <v>4835</v>
      </c>
      <c r="F15" s="422">
        <f>SUMIFS(Table1[SL  2026],Table1[Mã SP],'01. TH - SKU'!$D15)</f>
        <v>0</v>
      </c>
      <c r="G15" s="422">
        <f t="shared" si="7"/>
        <v>0</v>
      </c>
      <c r="H15" s="422">
        <f>IFERROR(SUMIFS(Table1[LK 2026],Table1[Mã SP],'01. TH - SKU'!$D15)/26500/SUMIFS(Table1[SL  2026],Table1[Mã SP],'01. TH - SKU'!$D15),0)</f>
        <v>0</v>
      </c>
      <c r="I15" s="500">
        <v>0</v>
      </c>
      <c r="J15" s="422">
        <f t="shared" si="1"/>
        <v>0</v>
      </c>
      <c r="K15" s="479">
        <v>0</v>
      </c>
      <c r="L15" s="422">
        <v>11.59</v>
      </c>
      <c r="M15" s="424">
        <f t="shared" si="2"/>
        <v>2.3006914062031729E-4</v>
      </c>
      <c r="N15" s="422">
        <v>1266.4321449151162</v>
      </c>
      <c r="O15" s="422">
        <v>14677.948559566197</v>
      </c>
      <c r="P15" s="476">
        <f t="shared" si="3"/>
        <v>-11.59</v>
      </c>
      <c r="Q15" s="424">
        <f t="shared" si="4"/>
        <v>-2.3006914062031729E-4</v>
      </c>
      <c r="R15" s="550" t="str">
        <f t="shared" si="6"/>
        <v>-</v>
      </c>
      <c r="S15" s="476">
        <f t="shared" si="5"/>
        <v>-14677.948559566197</v>
      </c>
    </row>
    <row r="16" spans="1:19" hidden="1" outlineLevel="1" x14ac:dyDescent="0.35">
      <c r="A16" s="438">
        <v>10</v>
      </c>
      <c r="B16" s="457" t="s">
        <v>0</v>
      </c>
      <c r="C16" s="449" t="s">
        <v>4894</v>
      </c>
      <c r="D16" s="413" t="s">
        <v>4769</v>
      </c>
      <c r="E16" s="413" t="s">
        <v>4836</v>
      </c>
      <c r="F16" s="422">
        <f>SUMIFS(Table1[SL  2026],Table1[Mã SP],'01. TH - SKU'!$D16)</f>
        <v>0</v>
      </c>
      <c r="G16" s="422">
        <f t="shared" si="7"/>
        <v>0</v>
      </c>
      <c r="H16" s="422">
        <f>IFERROR(SUMIFS(Table1[LK 2026],Table1[Mã SP],'01. TH - SKU'!$D16)/26500/SUMIFS(Table1[SL  2026],Table1[Mã SP],'01. TH - SKU'!$D16),0)</f>
        <v>0</v>
      </c>
      <c r="I16" s="500">
        <v>0</v>
      </c>
      <c r="J16" s="422">
        <f t="shared" si="1"/>
        <v>0</v>
      </c>
      <c r="K16" s="479">
        <v>0</v>
      </c>
      <c r="L16" s="422">
        <v>6.05</v>
      </c>
      <c r="M16" s="424">
        <f t="shared" si="2"/>
        <v>1.2009648841699047E-4</v>
      </c>
      <c r="N16" s="422">
        <v>1371.7292301314731</v>
      </c>
      <c r="O16" s="422">
        <v>8298.9618422954118</v>
      </c>
      <c r="P16" s="476">
        <f t="shared" si="3"/>
        <v>-6.05</v>
      </c>
      <c r="Q16" s="424">
        <f t="shared" si="4"/>
        <v>-1.2009648841699047E-4</v>
      </c>
      <c r="R16" s="550" t="str">
        <f t="shared" si="6"/>
        <v>-</v>
      </c>
      <c r="S16" s="476">
        <f t="shared" si="5"/>
        <v>-8298.9618422954118</v>
      </c>
    </row>
    <row r="17" spans="1:19" hidden="1" outlineLevel="1" x14ac:dyDescent="0.35">
      <c r="A17" s="438">
        <v>11</v>
      </c>
      <c r="B17" s="457" t="s">
        <v>0</v>
      </c>
      <c r="C17" s="449" t="s">
        <v>4894</v>
      </c>
      <c r="D17" s="413" t="s">
        <v>4837</v>
      </c>
      <c r="E17" s="413" t="s">
        <v>4838</v>
      </c>
      <c r="F17" s="422">
        <f>SUMIFS(Table1[SL  2026],Table1[Mã SP],'01. TH - SKU'!$D17)</f>
        <v>0</v>
      </c>
      <c r="G17" s="422">
        <f t="shared" si="7"/>
        <v>0</v>
      </c>
      <c r="H17" s="422">
        <f>IFERROR(SUMIFS(Table1[LK 2026],Table1[Mã SP],'01. TH - SKU'!$D17)/26500/SUMIFS(Table1[SL  2026],Table1[Mã SP],'01. TH - SKU'!$D17),0)</f>
        <v>0</v>
      </c>
      <c r="I17" s="500">
        <v>0</v>
      </c>
      <c r="J17" s="422">
        <f t="shared" si="1"/>
        <v>0</v>
      </c>
      <c r="K17" s="479">
        <v>0</v>
      </c>
      <c r="L17" s="422">
        <v>1.1000000000000001</v>
      </c>
      <c r="M17" s="424">
        <f t="shared" si="2"/>
        <v>2.1835725166725544E-5</v>
      </c>
      <c r="N17" s="422">
        <v>963.73926794108547</v>
      </c>
      <c r="O17" s="422">
        <v>1060.1131947351942</v>
      </c>
      <c r="P17" s="476">
        <f t="shared" si="3"/>
        <v>-1.1000000000000001</v>
      </c>
      <c r="Q17" s="424">
        <f t="shared" si="4"/>
        <v>-2.1835725166725544E-5</v>
      </c>
      <c r="R17" s="550" t="str">
        <f t="shared" si="6"/>
        <v>-</v>
      </c>
      <c r="S17" s="476">
        <f t="shared" si="5"/>
        <v>-1060.1131947351942</v>
      </c>
    </row>
    <row r="18" spans="1:19" hidden="1" outlineLevel="1" x14ac:dyDescent="0.35">
      <c r="A18" s="438">
        <v>12</v>
      </c>
      <c r="B18" s="457" t="s">
        <v>0</v>
      </c>
      <c r="C18" s="449" t="s">
        <v>4894</v>
      </c>
      <c r="D18" s="413" t="s">
        <v>4839</v>
      </c>
      <c r="E18" s="413" t="s">
        <v>4840</v>
      </c>
      <c r="F18" s="422">
        <f>SUMIFS(Table1[SL  2026],Table1[Mã SP],'01. TH - SKU'!$D18)</f>
        <v>0</v>
      </c>
      <c r="G18" s="422">
        <f t="shared" si="7"/>
        <v>0</v>
      </c>
      <c r="H18" s="422">
        <f>IFERROR(SUMIFS(Table1[LK 2026],Table1[Mã SP],'01. TH - SKU'!$D18)/26500/SUMIFS(Table1[SL  2026],Table1[Mã SP],'01. TH - SKU'!$D18),0)</f>
        <v>0</v>
      </c>
      <c r="I18" s="500">
        <v>0</v>
      </c>
      <c r="J18" s="422">
        <f t="shared" si="1"/>
        <v>0</v>
      </c>
      <c r="K18" s="479">
        <v>0</v>
      </c>
      <c r="L18" s="422">
        <v>21.5</v>
      </c>
      <c r="M18" s="424">
        <f t="shared" si="2"/>
        <v>4.2678917371327197E-4</v>
      </c>
      <c r="N18" s="422">
        <v>1188.6979417601801</v>
      </c>
      <c r="O18" s="422">
        <v>25557.005747843872</v>
      </c>
      <c r="P18" s="476">
        <f t="shared" si="3"/>
        <v>-21.5</v>
      </c>
      <c r="Q18" s="424">
        <f t="shared" si="4"/>
        <v>-4.2678917371327197E-4</v>
      </c>
      <c r="R18" s="550" t="str">
        <f t="shared" si="6"/>
        <v>-</v>
      </c>
      <c r="S18" s="476">
        <f t="shared" si="5"/>
        <v>-25557.005747843872</v>
      </c>
    </row>
    <row r="19" spans="1:19" hidden="1" outlineLevel="1" x14ac:dyDescent="0.35">
      <c r="A19" s="438">
        <v>13</v>
      </c>
      <c r="B19" s="457" t="s">
        <v>0</v>
      </c>
      <c r="C19" s="449" t="s">
        <v>4894</v>
      </c>
      <c r="D19" s="413" t="s">
        <v>4771</v>
      </c>
      <c r="E19" s="413" t="s">
        <v>4842</v>
      </c>
      <c r="F19" s="422">
        <f>SUMIFS(Table1[SL  2026],Table1[Mã SP],'01. TH - SKU'!$D19)</f>
        <v>0</v>
      </c>
      <c r="G19" s="422">
        <f t="shared" si="7"/>
        <v>0</v>
      </c>
      <c r="H19" s="422">
        <f>IFERROR(SUMIFS(Table1[LK 2026],Table1[Mã SP],'01. TH - SKU'!$D19)/26500/SUMIFS(Table1[SL  2026],Table1[Mã SP],'01. TH - SKU'!$D19),0)</f>
        <v>0</v>
      </c>
      <c r="I19" s="500">
        <v>0</v>
      </c>
      <c r="J19" s="422">
        <f t="shared" si="1"/>
        <v>0</v>
      </c>
      <c r="K19" s="479">
        <v>0</v>
      </c>
      <c r="L19" s="422">
        <v>859.1</v>
      </c>
      <c r="M19" s="424">
        <f t="shared" si="2"/>
        <v>1.7053701355212648E-2</v>
      </c>
      <c r="N19" s="422">
        <v>1402.8701262047932</v>
      </c>
      <c r="O19" s="422">
        <v>1205205.7254225379</v>
      </c>
      <c r="P19" s="476">
        <f t="shared" si="3"/>
        <v>-859.1</v>
      </c>
      <c r="Q19" s="424">
        <f t="shared" si="4"/>
        <v>-1.7053701355212648E-2</v>
      </c>
      <c r="R19" s="550" t="str">
        <f t="shared" si="6"/>
        <v>-</v>
      </c>
      <c r="S19" s="476">
        <f t="shared" si="5"/>
        <v>-1205205.7254225379</v>
      </c>
    </row>
    <row r="20" spans="1:19" hidden="1" outlineLevel="1" x14ac:dyDescent="0.35">
      <c r="A20" s="438">
        <v>14</v>
      </c>
      <c r="B20" s="457" t="s">
        <v>0</v>
      </c>
      <c r="C20" s="450" t="s">
        <v>4895</v>
      </c>
      <c r="D20" s="413" t="s">
        <v>4841</v>
      </c>
      <c r="E20" s="413" t="s">
        <v>4754</v>
      </c>
      <c r="F20" s="422">
        <f>SUMIFS(Table1[SL  2026],Table1[Mã SP],'01. TH - SKU'!$D20)</f>
        <v>0</v>
      </c>
      <c r="G20" s="422">
        <f t="shared" si="7"/>
        <v>0</v>
      </c>
      <c r="H20" s="422">
        <f>IFERROR(SUMIFS(Table1[LK 2026],Table1[Mã SP],'01. TH - SKU'!$D20)/26500/SUMIFS(Table1[SL  2026],Table1[Mã SP],'01. TH - SKU'!$D20),0)</f>
        <v>0</v>
      </c>
      <c r="I20" s="500">
        <v>0</v>
      </c>
      <c r="J20" s="422">
        <f t="shared" si="1"/>
        <v>0</v>
      </c>
      <c r="K20" s="479">
        <v>0</v>
      </c>
      <c r="L20" s="422">
        <v>2</v>
      </c>
      <c r="M20" s="424">
        <f t="shared" si="2"/>
        <v>3.9701318484955529E-5</v>
      </c>
      <c r="N20" s="422">
        <v>1028.333347699162</v>
      </c>
      <c r="O20" s="422">
        <v>2056.666695398324</v>
      </c>
      <c r="P20" s="476">
        <f t="shared" si="3"/>
        <v>-2</v>
      </c>
      <c r="Q20" s="424">
        <f t="shared" si="4"/>
        <v>-3.9701318484955529E-5</v>
      </c>
      <c r="R20" s="550" t="str">
        <f t="shared" si="6"/>
        <v>-</v>
      </c>
      <c r="S20" s="476">
        <f t="shared" si="5"/>
        <v>-2056.666695398324</v>
      </c>
    </row>
    <row r="21" spans="1:19" hidden="1" outlineLevel="1" x14ac:dyDescent="0.35">
      <c r="A21" s="438">
        <v>15</v>
      </c>
      <c r="B21" s="457" t="s">
        <v>0</v>
      </c>
      <c r="C21" s="451" t="s">
        <v>4895</v>
      </c>
      <c r="D21" s="413" t="s">
        <v>4753</v>
      </c>
      <c r="E21" s="413" t="s">
        <v>4843</v>
      </c>
      <c r="F21" s="422">
        <f>SUMIFS(Table1[SL  2026],Table1[Mã SP],'01. TH - SKU'!$D21)</f>
        <v>0</v>
      </c>
      <c r="G21" s="422">
        <f t="shared" si="7"/>
        <v>0</v>
      </c>
      <c r="H21" s="422">
        <f>IFERROR(SUMIFS(Table1[LK 2026],Table1[Mã SP],'01. TH - SKU'!$D21)/26500/SUMIFS(Table1[SL  2026],Table1[Mã SP],'01. TH - SKU'!$D21),0)</f>
        <v>0</v>
      </c>
      <c r="I21" s="500">
        <v>0</v>
      </c>
      <c r="J21" s="422">
        <f t="shared" si="1"/>
        <v>0</v>
      </c>
      <c r="K21" s="479">
        <v>0</v>
      </c>
      <c r="L21" s="422">
        <v>20</v>
      </c>
      <c r="M21" s="424">
        <f t="shared" si="2"/>
        <v>3.970131848495553E-4</v>
      </c>
      <c r="N21" s="422">
        <v>918.77741823866268</v>
      </c>
      <c r="O21" s="422">
        <v>18375.548364773254</v>
      </c>
      <c r="P21" s="476">
        <f t="shared" si="3"/>
        <v>-20</v>
      </c>
      <c r="Q21" s="424">
        <f t="shared" si="4"/>
        <v>-3.970131848495553E-4</v>
      </c>
      <c r="R21" s="550" t="str">
        <f t="shared" si="6"/>
        <v>-</v>
      </c>
      <c r="S21" s="476">
        <f t="shared" si="5"/>
        <v>-18375.548364773254</v>
      </c>
    </row>
    <row r="22" spans="1:19" hidden="1" outlineLevel="1" x14ac:dyDescent="0.35">
      <c r="A22" s="438"/>
      <c r="B22" s="457"/>
      <c r="C22" s="438"/>
      <c r="D22" s="413"/>
      <c r="E22" s="413"/>
      <c r="F22" s="422"/>
      <c r="G22" s="424"/>
      <c r="H22" s="422"/>
      <c r="I22" s="500"/>
      <c r="J22" s="422"/>
      <c r="K22" s="479"/>
      <c r="L22" s="422"/>
      <c r="M22" s="424"/>
      <c r="N22" s="422"/>
      <c r="O22" s="422"/>
      <c r="P22" s="476">
        <f t="shared" si="3"/>
        <v>0</v>
      </c>
      <c r="Q22" s="424">
        <f t="shared" si="4"/>
        <v>0</v>
      </c>
      <c r="R22" s="550" t="str">
        <f t="shared" si="6"/>
        <v>-</v>
      </c>
      <c r="S22" s="476">
        <f t="shared" si="5"/>
        <v>0</v>
      </c>
    </row>
    <row r="23" spans="1:19" collapsed="1" x14ac:dyDescent="0.35">
      <c r="A23" s="439" t="s">
        <v>4891</v>
      </c>
      <c r="B23" s="455" t="s">
        <v>130</v>
      </c>
      <c r="C23" s="439"/>
      <c r="D23" s="440"/>
      <c r="E23" s="440"/>
      <c r="F23" s="441">
        <f>SUM(F24:F29)</f>
        <v>1039.0438000000001</v>
      </c>
      <c r="G23" s="443">
        <f>SUM(G24:G29)</f>
        <v>1.8891705453794348E-2</v>
      </c>
      <c r="H23" s="441">
        <f>J23/F23</f>
        <v>595.99999999999977</v>
      </c>
      <c r="I23" s="498">
        <v>595.99999999999977</v>
      </c>
      <c r="J23" s="441">
        <f>SUM(J24:J29)</f>
        <v>619270.10479999986</v>
      </c>
      <c r="K23" s="538">
        <v>619270.10479999986</v>
      </c>
      <c r="L23" s="441">
        <f>SUM(L24:L29)</f>
        <v>1632.2249999999999</v>
      </c>
      <c r="M23" s="443">
        <f>SUM(M24:M29)</f>
        <v>3.2400742282053266E-2</v>
      </c>
      <c r="N23" s="441">
        <f>O23/L23</f>
        <v>674.57346432445468</v>
      </c>
      <c r="O23" s="441">
        <f>SUM(O24:O29)</f>
        <v>1101055.6728069829</v>
      </c>
      <c r="P23" s="474">
        <f t="shared" si="3"/>
        <v>-593.18119999999976</v>
      </c>
      <c r="Q23" s="442">
        <f t="shared" si="4"/>
        <v>-1.3509036828258918E-2</v>
      </c>
      <c r="R23" s="549">
        <f>H23-N23</f>
        <v>-78.573464324454903</v>
      </c>
      <c r="S23" s="474">
        <f t="shared" si="5"/>
        <v>-481785.56800698303</v>
      </c>
    </row>
    <row r="24" spans="1:19" hidden="1" outlineLevel="1" x14ac:dyDescent="0.35">
      <c r="A24" s="438">
        <v>16</v>
      </c>
      <c r="B24" s="457" t="s">
        <v>130</v>
      </c>
      <c r="C24" s="449" t="s">
        <v>4894</v>
      </c>
      <c r="D24" s="413" t="s">
        <v>129</v>
      </c>
      <c r="E24" s="413" t="s">
        <v>317</v>
      </c>
      <c r="F24" s="422">
        <f>SUMIFS(Table1[SL  2026],Table1[Mã SP],'01. TH - SKU'!$D24)</f>
        <v>0</v>
      </c>
      <c r="G24" s="422">
        <f>IFERROR(F24/F$3,0)</f>
        <v>0</v>
      </c>
      <c r="H24" s="422">
        <f>IFERROR(SUMIFS(Table1[LK 2026],Table1[Mã SP],'01. TH - SKU'!$D24)/26500/SUMIFS(Table1[SL  2026],Table1[Mã SP],'01. TH - SKU'!$D24),0)</f>
        <v>0</v>
      </c>
      <c r="I24" s="500">
        <v>0</v>
      </c>
      <c r="J24" s="422">
        <f>F24*H24</f>
        <v>0</v>
      </c>
      <c r="K24" s="479">
        <v>0</v>
      </c>
      <c r="L24" s="422">
        <v>88.025000000000006</v>
      </c>
      <c r="M24" s="424">
        <f>IFERROR(L24/L$3,0)</f>
        <v>1.7473542798191054E-3</v>
      </c>
      <c r="N24" s="422">
        <v>726.21687922569686</v>
      </c>
      <c r="O24" s="422">
        <v>63925.240793841971</v>
      </c>
      <c r="P24" s="476">
        <f t="shared" si="3"/>
        <v>-88.025000000000006</v>
      </c>
      <c r="Q24" s="424">
        <f t="shared" si="4"/>
        <v>-1.7473542798191054E-3</v>
      </c>
      <c r="R24" s="550" t="str">
        <f t="shared" si="6"/>
        <v>-</v>
      </c>
      <c r="S24" s="476">
        <f t="shared" si="5"/>
        <v>-63925.240793841971</v>
      </c>
    </row>
    <row r="25" spans="1:19" hidden="1" outlineLevel="2" x14ac:dyDescent="0.35">
      <c r="A25" s="438">
        <v>17</v>
      </c>
      <c r="B25" s="457" t="s">
        <v>130</v>
      </c>
      <c r="C25" s="449" t="s">
        <v>4894</v>
      </c>
      <c r="D25" s="413" t="s">
        <v>131</v>
      </c>
      <c r="E25" s="413" t="s">
        <v>169</v>
      </c>
      <c r="F25" s="422">
        <f>SUMIFS(Table1[SL  2026],Table1[Mã SP],'01. TH - SKU'!$D25)</f>
        <v>0</v>
      </c>
      <c r="G25" s="422">
        <f>IFERROR(F25/F$3,0)</f>
        <v>0</v>
      </c>
      <c r="H25" s="422">
        <f>IFERROR(SUMIFS(Table1[LK 2026],Table1[Mã SP],'01. TH - SKU'!$D25)/26500/SUMIFS(Table1[SL  2026],Table1[Mã SP],'01. TH - SKU'!$D25),0)</f>
        <v>0</v>
      </c>
      <c r="I25" s="500">
        <v>0</v>
      </c>
      <c r="J25" s="422">
        <f>F25*H25</f>
        <v>0</v>
      </c>
      <c r="K25" s="479">
        <v>0</v>
      </c>
      <c r="L25" s="422">
        <v>1</v>
      </c>
      <c r="M25" s="424">
        <f>IFERROR(L25/L$3,0)</f>
        <v>1.9850659242477764E-5</v>
      </c>
      <c r="N25" s="422">
        <v>1044.8380906968871</v>
      </c>
      <c r="O25" s="422">
        <v>1044.8380906968871</v>
      </c>
      <c r="P25" s="476">
        <f t="shared" si="3"/>
        <v>-1</v>
      </c>
      <c r="Q25" s="424">
        <f t="shared" si="4"/>
        <v>-1.9850659242477764E-5</v>
      </c>
      <c r="R25" s="550" t="str">
        <f t="shared" si="6"/>
        <v>-</v>
      </c>
      <c r="S25" s="476">
        <f t="shared" si="5"/>
        <v>-1044.8380906968871</v>
      </c>
    </row>
    <row r="26" spans="1:19" hidden="1" outlineLevel="2" x14ac:dyDescent="0.35">
      <c r="A26" s="438">
        <v>18</v>
      </c>
      <c r="B26" s="457" t="s">
        <v>130</v>
      </c>
      <c r="C26" s="449" t="s">
        <v>4894</v>
      </c>
      <c r="D26" s="413" t="s">
        <v>4844</v>
      </c>
      <c r="E26" s="413" t="s">
        <v>4845</v>
      </c>
      <c r="F26" s="422">
        <f>SUMIFS(Table1[SL  2026],Table1[Mã SP],'01. TH - SKU'!$D26)</f>
        <v>0</v>
      </c>
      <c r="G26" s="422">
        <f>IFERROR(F26/F$3,0)</f>
        <v>0</v>
      </c>
      <c r="H26" s="422">
        <f>IFERROR(SUMIFS(Table1[LK 2026],Table1[Mã SP],'01. TH - SKU'!$D26)/26500/SUMIFS(Table1[SL  2026],Table1[Mã SP],'01. TH - SKU'!$D26),0)</f>
        <v>0</v>
      </c>
      <c r="I26" s="500">
        <v>0</v>
      </c>
      <c r="J26" s="422">
        <f>F26*H26</f>
        <v>0</v>
      </c>
      <c r="K26" s="479">
        <v>0</v>
      </c>
      <c r="L26" s="459">
        <v>2.5000000000000001E-2</v>
      </c>
      <c r="M26" s="424">
        <f>IFERROR(L26/L$3,0)</f>
        <v>4.9626648106194413E-7</v>
      </c>
      <c r="N26" s="422">
        <v>1038.9721052684902</v>
      </c>
      <c r="O26" s="422">
        <v>25.974302631712256</v>
      </c>
      <c r="P26" s="476">
        <f t="shared" si="3"/>
        <v>-2.5000000000000001E-2</v>
      </c>
      <c r="Q26" s="424">
        <f t="shared" si="4"/>
        <v>-4.9626648106194413E-7</v>
      </c>
      <c r="R26" s="550" t="str">
        <f t="shared" si="6"/>
        <v>-</v>
      </c>
      <c r="S26" s="476">
        <f t="shared" si="5"/>
        <v>-25.974302631712256</v>
      </c>
    </row>
    <row r="27" spans="1:19" hidden="1" outlineLevel="2" x14ac:dyDescent="0.35">
      <c r="A27" s="438">
        <v>19</v>
      </c>
      <c r="B27" s="457" t="s">
        <v>130</v>
      </c>
      <c r="C27" s="449" t="s">
        <v>4894</v>
      </c>
      <c r="D27" s="413" t="s">
        <v>197</v>
      </c>
      <c r="E27" s="413" t="s">
        <v>198</v>
      </c>
      <c r="F27" s="422">
        <f>SUMIFS(Table1[SL  2026],Table1[Mã SP],'01. TH - SKU'!$D27)</f>
        <v>1039.0438000000001</v>
      </c>
      <c r="G27" s="424">
        <f>IFERROR(F27/F$3,0)</f>
        <v>1.8891705453794348E-2</v>
      </c>
      <c r="H27" s="422">
        <f>IFERROR(SUMIFS(Table1[LK 2026],Table1[Mã SP],'01. TH - SKU'!$D27)/26500/SUMIFS(Table1[SL  2026],Table1[Mã SP],'01. TH - SKU'!$D27),0)</f>
        <v>595.99999999999977</v>
      </c>
      <c r="I27" s="500">
        <v>595.99999999999977</v>
      </c>
      <c r="J27" s="422">
        <f>F27*H27</f>
        <v>619270.10479999986</v>
      </c>
      <c r="K27" s="479">
        <v>619270.10479999986</v>
      </c>
      <c r="L27" s="422">
        <v>1096.425</v>
      </c>
      <c r="M27" s="424">
        <f>IFERROR(L27/L$3,0)</f>
        <v>2.1764759059933681E-2</v>
      </c>
      <c r="N27" s="422">
        <v>672.12872166073271</v>
      </c>
      <c r="O27" s="422">
        <v>736938.73364686884</v>
      </c>
      <c r="P27" s="476">
        <f t="shared" si="3"/>
        <v>-57.381199999999808</v>
      </c>
      <c r="Q27" s="424">
        <f t="shared" si="4"/>
        <v>-2.8730536061393336E-3</v>
      </c>
      <c r="R27" s="550">
        <f t="shared" si="6"/>
        <v>-76.128721660732936</v>
      </c>
      <c r="S27" s="476">
        <f t="shared" si="5"/>
        <v>-117668.62884686899</v>
      </c>
    </row>
    <row r="28" spans="1:19" hidden="1" outlineLevel="2" x14ac:dyDescent="0.35">
      <c r="A28" s="438">
        <v>20</v>
      </c>
      <c r="B28" s="457" t="s">
        <v>130</v>
      </c>
      <c r="C28" s="449" t="s">
        <v>4894</v>
      </c>
      <c r="D28" s="413" t="s">
        <v>163</v>
      </c>
      <c r="E28" s="413" t="s">
        <v>4846</v>
      </c>
      <c r="F28" s="422">
        <f>SUMIFS(Table1[SL  2026],Table1[Mã SP],'01. TH - SKU'!$D28)</f>
        <v>0</v>
      </c>
      <c r="G28" s="422">
        <f>IFERROR(F28/F$3,0)</f>
        <v>0</v>
      </c>
      <c r="H28" s="422">
        <f>IFERROR(SUMIFS(Table1[LK 2026],Table1[Mã SP],'01. TH - SKU'!$D28)/26500/SUMIFS(Table1[SL  2026],Table1[Mã SP],'01. TH - SKU'!$D28),0)</f>
        <v>0</v>
      </c>
      <c r="I28" s="500">
        <v>0</v>
      </c>
      <c r="J28" s="422">
        <f>F28*H28</f>
        <v>0</v>
      </c>
      <c r="K28" s="479">
        <v>0</v>
      </c>
      <c r="L28" s="422">
        <v>446.75</v>
      </c>
      <c r="M28" s="424">
        <f>IFERROR(L28/L$3,0)</f>
        <v>8.8682820165769411E-3</v>
      </c>
      <c r="N28" s="422">
        <v>669.5487095085474</v>
      </c>
      <c r="O28" s="422">
        <v>299120.88597294356</v>
      </c>
      <c r="P28" s="476">
        <f t="shared" si="3"/>
        <v>-446.75</v>
      </c>
      <c r="Q28" s="424">
        <f t="shared" si="4"/>
        <v>-8.8682820165769411E-3</v>
      </c>
      <c r="R28" s="550" t="str">
        <f t="shared" si="6"/>
        <v>-</v>
      </c>
      <c r="S28" s="476">
        <f t="shared" si="5"/>
        <v>-299120.88597294356</v>
      </c>
    </row>
    <row r="29" spans="1:19" hidden="1" outlineLevel="2" x14ac:dyDescent="0.35">
      <c r="A29" s="438"/>
      <c r="B29" s="457"/>
      <c r="C29" s="438"/>
      <c r="D29" s="413"/>
      <c r="E29" s="413"/>
      <c r="F29" s="422"/>
      <c r="G29" s="424"/>
      <c r="H29" s="422"/>
      <c r="I29" s="500"/>
      <c r="J29" s="422"/>
      <c r="K29" s="479"/>
      <c r="L29" s="422"/>
      <c r="M29" s="424"/>
      <c r="N29" s="422"/>
      <c r="O29" s="422"/>
      <c r="P29" s="476">
        <f t="shared" si="3"/>
        <v>0</v>
      </c>
      <c r="Q29" s="424">
        <f t="shared" si="4"/>
        <v>0</v>
      </c>
      <c r="R29" s="550" t="str">
        <f t="shared" si="6"/>
        <v>-</v>
      </c>
      <c r="S29" s="476">
        <f t="shared" si="5"/>
        <v>0</v>
      </c>
    </row>
    <row r="30" spans="1:19" collapsed="1" x14ac:dyDescent="0.35">
      <c r="A30" s="439" t="s">
        <v>4892</v>
      </c>
      <c r="B30" s="455" t="s">
        <v>4777</v>
      </c>
      <c r="C30" s="439"/>
      <c r="D30" s="440"/>
      <c r="E30" s="440"/>
      <c r="F30" s="441">
        <f>SUM(F31:F40)</f>
        <v>6624</v>
      </c>
      <c r="G30" s="443">
        <f>SUM(G31:G40)</f>
        <v>0.12043636363157526</v>
      </c>
      <c r="H30" s="441">
        <f>J30/F30</f>
        <v>1113.7998188405797</v>
      </c>
      <c r="I30" s="498">
        <v>1113.7998188405797</v>
      </c>
      <c r="J30" s="441">
        <f>SUM(J31:J40)</f>
        <v>7377810</v>
      </c>
      <c r="K30" s="538">
        <v>7377810</v>
      </c>
      <c r="L30" s="441">
        <f>SUM(L31:L40)</f>
        <v>3038.6750000000002</v>
      </c>
      <c r="M30" s="443">
        <f>SUM(M31:M40)</f>
        <v>6.031970197363612E-2</v>
      </c>
      <c r="N30" s="441">
        <f>O30/L30</f>
        <v>1249.8828360431053</v>
      </c>
      <c r="O30" s="441">
        <f>SUM(O31:O40)</f>
        <v>3797987.7268132833</v>
      </c>
      <c r="P30" s="474">
        <f t="shared" si="3"/>
        <v>3585.3249999999998</v>
      </c>
      <c r="Q30" s="442">
        <f t="shared" si="4"/>
        <v>6.0116661657939136E-2</v>
      </c>
      <c r="R30" s="549">
        <f t="shared" ref="R30:R58" si="8">H30-N30</f>
        <v>-136.08301720252553</v>
      </c>
      <c r="S30" s="474">
        <f t="shared" si="5"/>
        <v>3579822.2731867167</v>
      </c>
    </row>
    <row r="31" spans="1:19" hidden="1" outlineLevel="1" x14ac:dyDescent="0.35">
      <c r="A31" s="438">
        <v>21</v>
      </c>
      <c r="B31" s="457" t="s">
        <v>4777</v>
      </c>
      <c r="C31" s="449" t="s">
        <v>4894</v>
      </c>
      <c r="D31" s="413" t="s">
        <v>101</v>
      </c>
      <c r="E31" s="413" t="s">
        <v>175</v>
      </c>
      <c r="F31" s="422">
        <f>SUMIFS(Table1[SL  2026],Table1[Mã SP],'01. TH - SKU'!$D31)</f>
        <v>888</v>
      </c>
      <c r="G31" s="424">
        <f t="shared" ref="G31:G39" si="9">IFERROR(F31/F$3,0)</f>
        <v>1.6145454544812626E-2</v>
      </c>
      <c r="H31" s="422">
        <f>IFERROR(SUMIFS(Table1[LK 2026],Table1[Mã SP],'01. TH - SKU'!$D31)/26500/SUMIFS(Table1[SL  2026],Table1[Mã SP],'01. TH - SKU'!$D31),0)</f>
        <v>1300</v>
      </c>
      <c r="I31" s="500">
        <v>1300</v>
      </c>
      <c r="J31" s="422">
        <f t="shared" ref="J31:J39" si="10">F31*H31</f>
        <v>1154400</v>
      </c>
      <c r="K31" s="479">
        <v>1154400</v>
      </c>
      <c r="L31" s="422">
        <v>1352.8</v>
      </c>
      <c r="M31" s="424">
        <f t="shared" ref="M31:M39" si="11">IFERROR(L31/L$3,0)</f>
        <v>2.685397182322392E-2</v>
      </c>
      <c r="N31" s="422">
        <v>1377.0718803081354</v>
      </c>
      <c r="O31" s="422">
        <v>1862902.8396808454</v>
      </c>
      <c r="P31" s="476">
        <f t="shared" si="3"/>
        <v>-464.79999999999995</v>
      </c>
      <c r="Q31" s="424">
        <f t="shared" si="4"/>
        <v>-1.0708517278411295E-2</v>
      </c>
      <c r="R31" s="550">
        <f t="shared" si="6"/>
        <v>-77.071880308135405</v>
      </c>
      <c r="S31" s="476">
        <f t="shared" si="5"/>
        <v>-708502.83968084538</v>
      </c>
    </row>
    <row r="32" spans="1:19" hidden="1" outlineLevel="1" x14ac:dyDescent="0.35">
      <c r="A32" s="438">
        <v>22</v>
      </c>
      <c r="B32" s="457" t="s">
        <v>4777</v>
      </c>
      <c r="C32" s="449" t="s">
        <v>4894</v>
      </c>
      <c r="D32" s="413" t="s">
        <v>3583</v>
      </c>
      <c r="E32" s="413" t="s">
        <v>3584</v>
      </c>
      <c r="F32" s="422">
        <f>SUMIFS(Table1[SL  2026],Table1[Mã SP],'01. TH - SKU'!$D32)</f>
        <v>780</v>
      </c>
      <c r="G32" s="424">
        <f t="shared" si="9"/>
        <v>1.4181818181254333E-2</v>
      </c>
      <c r="H32" s="422">
        <f>IFERROR(SUMIFS(Table1[LK 2026],Table1[Mã SP],'01. TH - SKU'!$D32)/26500/SUMIFS(Table1[SL  2026],Table1[Mã SP],'01. TH - SKU'!$D32),0)</f>
        <v>600</v>
      </c>
      <c r="I32" s="500">
        <v>600</v>
      </c>
      <c r="J32" s="422">
        <f t="shared" si="10"/>
        <v>468000</v>
      </c>
      <c r="K32" s="479">
        <v>468000</v>
      </c>
      <c r="L32" s="422">
        <v>415.32499999999999</v>
      </c>
      <c r="M32" s="424">
        <f t="shared" si="11"/>
        <v>8.244475049882077E-3</v>
      </c>
      <c r="N32" s="422">
        <v>633.381796743927</v>
      </c>
      <c r="O32" s="422">
        <v>263059.29473267146</v>
      </c>
      <c r="P32" s="476">
        <f t="shared" si="3"/>
        <v>364.67500000000001</v>
      </c>
      <c r="Q32" s="424">
        <f t="shared" si="4"/>
        <v>5.9373431313722563E-3</v>
      </c>
      <c r="R32" s="550">
        <f t="shared" si="6"/>
        <v>-33.381796743926998</v>
      </c>
      <c r="S32" s="476">
        <f t="shared" si="5"/>
        <v>204940.70526732854</v>
      </c>
    </row>
    <row r="33" spans="1:19" hidden="1" outlineLevel="1" x14ac:dyDescent="0.35">
      <c r="A33" s="438">
        <v>23</v>
      </c>
      <c r="B33" s="457" t="s">
        <v>4777</v>
      </c>
      <c r="C33" s="449" t="s">
        <v>4894</v>
      </c>
      <c r="D33" s="413" t="s">
        <v>126</v>
      </c>
      <c r="E33" s="413" t="s">
        <v>190</v>
      </c>
      <c r="F33" s="422">
        <f>SUMIFS(Table1[SL  2026],Table1[Mã SP],'01. TH - SKU'!$D33)</f>
        <v>528</v>
      </c>
      <c r="G33" s="424">
        <f t="shared" si="9"/>
        <v>9.5999999996183166E-3</v>
      </c>
      <c r="H33" s="422">
        <f>IFERROR(SUMIFS(Table1[LK 2026],Table1[Mã SP],'01. TH - SKU'!$D33)/26500/SUMIFS(Table1[SL  2026],Table1[Mã SP],'01. TH - SKU'!$D33),0)</f>
        <v>1150</v>
      </c>
      <c r="I33" s="500">
        <v>1150</v>
      </c>
      <c r="J33" s="422">
        <f t="shared" si="10"/>
        <v>607200</v>
      </c>
      <c r="K33" s="479">
        <v>607200</v>
      </c>
      <c r="L33" s="422">
        <v>407.3</v>
      </c>
      <c r="M33" s="424">
        <f t="shared" si="11"/>
        <v>8.085173509461193E-3</v>
      </c>
      <c r="N33" s="422">
        <v>1262.3334759571451</v>
      </c>
      <c r="O33" s="422">
        <v>514148.42475734523</v>
      </c>
      <c r="P33" s="476">
        <f t="shared" si="3"/>
        <v>120.69999999999999</v>
      </c>
      <c r="Q33" s="424">
        <f t="shared" si="4"/>
        <v>1.5148264901571236E-3</v>
      </c>
      <c r="R33" s="550">
        <f t="shared" si="6"/>
        <v>-112.33347595714508</v>
      </c>
      <c r="S33" s="476">
        <f t="shared" si="5"/>
        <v>93051.57524265477</v>
      </c>
    </row>
    <row r="34" spans="1:19" hidden="1" outlineLevel="1" x14ac:dyDescent="0.35">
      <c r="A34" s="438">
        <v>24</v>
      </c>
      <c r="B34" s="457" t="s">
        <v>4777</v>
      </c>
      <c r="C34" s="449" t="s">
        <v>4894</v>
      </c>
      <c r="D34" s="413" t="s">
        <v>155</v>
      </c>
      <c r="E34" s="413" t="s">
        <v>179</v>
      </c>
      <c r="F34" s="422">
        <f>SUMIFS(Table1[SL  2026],Table1[Mã SP],'01. TH - SKU'!$D34)</f>
        <v>264</v>
      </c>
      <c r="G34" s="424">
        <f t="shared" si="9"/>
        <v>4.7999999998091583E-3</v>
      </c>
      <c r="H34" s="422">
        <f>IFERROR(SUMIFS(Table1[LK 2026],Table1[Mã SP],'01. TH - SKU'!$D34)/26500/SUMIFS(Table1[SL  2026],Table1[Mã SP],'01. TH - SKU'!$D34),0)</f>
        <v>1300</v>
      </c>
      <c r="I34" s="500">
        <v>1300</v>
      </c>
      <c r="J34" s="422">
        <f t="shared" si="10"/>
        <v>343200</v>
      </c>
      <c r="K34" s="479">
        <v>343200</v>
      </c>
      <c r="L34" s="422">
        <v>61.9</v>
      </c>
      <c r="M34" s="424">
        <f t="shared" si="11"/>
        <v>1.2287558071093737E-3</v>
      </c>
      <c r="N34" s="422">
        <v>1316.7005369091528</v>
      </c>
      <c r="O34" s="422">
        <v>81503.76323467656</v>
      </c>
      <c r="P34" s="476">
        <f t="shared" si="3"/>
        <v>202.1</v>
      </c>
      <c r="Q34" s="424">
        <f t="shared" si="4"/>
        <v>3.5712441926997844E-3</v>
      </c>
      <c r="R34" s="550">
        <f t="shared" si="6"/>
        <v>-16.700536909152788</v>
      </c>
      <c r="S34" s="476">
        <f t="shared" si="5"/>
        <v>261696.23676532344</v>
      </c>
    </row>
    <row r="35" spans="1:19" hidden="1" outlineLevel="1" x14ac:dyDescent="0.35">
      <c r="A35" s="438">
        <v>25</v>
      </c>
      <c r="B35" s="457" t="s">
        <v>4777</v>
      </c>
      <c r="C35" s="449" t="s">
        <v>4894</v>
      </c>
      <c r="D35" s="413" t="s">
        <v>157</v>
      </c>
      <c r="E35" s="413" t="s">
        <v>180</v>
      </c>
      <c r="F35" s="422">
        <f>SUMIFS(Table1[SL  2026],Table1[Mã SP],'01. TH - SKU'!$D35)</f>
        <v>264</v>
      </c>
      <c r="G35" s="424">
        <f t="shared" si="9"/>
        <v>4.7999999998091583E-3</v>
      </c>
      <c r="H35" s="422">
        <f>IFERROR(SUMIFS(Table1[LK 2026],Table1[Mã SP],'01. TH - SKU'!$D35)/26500/SUMIFS(Table1[SL  2026],Table1[Mã SP],'01. TH - SKU'!$D35),0)</f>
        <v>1300</v>
      </c>
      <c r="I35" s="500">
        <v>1300</v>
      </c>
      <c r="J35" s="422">
        <f t="shared" si="10"/>
        <v>343200</v>
      </c>
      <c r="K35" s="479">
        <v>343200</v>
      </c>
      <c r="L35" s="422">
        <v>358.875</v>
      </c>
      <c r="M35" s="424">
        <f t="shared" si="11"/>
        <v>7.1239053356442076E-3</v>
      </c>
      <c r="N35" s="422">
        <v>1317.1305625696209</v>
      </c>
      <c r="O35" s="422">
        <v>472685.23064217268</v>
      </c>
      <c r="P35" s="476">
        <f t="shared" si="3"/>
        <v>-94.875</v>
      </c>
      <c r="Q35" s="424">
        <f t="shared" si="4"/>
        <v>-2.3239053358350492E-3</v>
      </c>
      <c r="R35" s="550">
        <f t="shared" si="6"/>
        <v>-17.130562569620906</v>
      </c>
      <c r="S35" s="476">
        <f t="shared" si="5"/>
        <v>-129485.23064217268</v>
      </c>
    </row>
    <row r="36" spans="1:19" hidden="1" outlineLevel="1" x14ac:dyDescent="0.35">
      <c r="A36" s="438">
        <v>26</v>
      </c>
      <c r="B36" s="457" t="s">
        <v>4777</v>
      </c>
      <c r="C36" s="449" t="s">
        <v>4894</v>
      </c>
      <c r="D36" s="478" t="s">
        <v>162</v>
      </c>
      <c r="E36" s="478" t="s">
        <v>4847</v>
      </c>
      <c r="F36" s="422">
        <f>SUMIFS(Table1[SL  2026],Table1[Mã SP],'01. TH - SKU'!$D36)</f>
        <v>2316</v>
      </c>
      <c r="G36" s="424">
        <f t="shared" si="9"/>
        <v>4.2109090907416713E-2</v>
      </c>
      <c r="H36" s="479">
        <f>IFERROR(SUMIFS(Table1[LK 2026],Table1[Mã SP],'01. TH - SKU'!$D36)/26500/SUMIFS(Table1[SL  2026],Table1[Mã SP],'01. TH - SKU'!$D36),0)</f>
        <v>1138.1735751295337</v>
      </c>
      <c r="I36" s="500">
        <v>1138.1735751295337</v>
      </c>
      <c r="J36" s="422">
        <f t="shared" si="10"/>
        <v>2636010</v>
      </c>
      <c r="K36" s="479">
        <v>2636010</v>
      </c>
      <c r="L36" s="422">
        <v>202.625</v>
      </c>
      <c r="M36" s="424">
        <f t="shared" si="11"/>
        <v>4.0222398290070569E-3</v>
      </c>
      <c r="N36" s="422">
        <v>1361.6606141097934</v>
      </c>
      <c r="O36" s="422">
        <v>275906.4819339969</v>
      </c>
      <c r="P36" s="476">
        <f t="shared" si="3"/>
        <v>2113.375</v>
      </c>
      <c r="Q36" s="424">
        <f t="shared" si="4"/>
        <v>3.8086851078409659E-2</v>
      </c>
      <c r="R36" s="550">
        <f t="shared" si="6"/>
        <v>-223.48703898025974</v>
      </c>
      <c r="S36" s="476">
        <f t="shared" si="5"/>
        <v>2360103.518066003</v>
      </c>
    </row>
    <row r="37" spans="1:19" hidden="1" outlineLevel="1" x14ac:dyDescent="0.35">
      <c r="A37" s="438">
        <v>27</v>
      </c>
      <c r="B37" s="457" t="s">
        <v>4777</v>
      </c>
      <c r="C37" s="449" t="s">
        <v>4894</v>
      </c>
      <c r="D37" s="478" t="s">
        <v>3026</v>
      </c>
      <c r="E37" s="478" t="s">
        <v>3027</v>
      </c>
      <c r="F37" s="422">
        <f>SUMIFS(Table1[SL  2026],Table1[Mã SP],'01. TH - SKU'!$D37)</f>
        <v>384</v>
      </c>
      <c r="G37" s="424">
        <f t="shared" si="9"/>
        <v>6.9818181815405941E-3</v>
      </c>
      <c r="H37" s="422">
        <f>IFERROR(SUMIFS(Table1[LK 2026],Table1[Mã SP],'01. TH - SKU'!$D37)/26500/SUMIFS(Table1[SL  2026],Table1[Mã SP],'01. TH - SKU'!$D37),0)</f>
        <v>1300</v>
      </c>
      <c r="I37" s="500">
        <v>1300</v>
      </c>
      <c r="J37" s="422">
        <f t="shared" si="10"/>
        <v>499200</v>
      </c>
      <c r="K37" s="479">
        <v>499200</v>
      </c>
      <c r="L37" s="422">
        <v>234.5</v>
      </c>
      <c r="M37" s="424">
        <f t="shared" si="11"/>
        <v>4.6549795923610362E-3</v>
      </c>
      <c r="N37" s="422">
        <v>1376.5689461113102</v>
      </c>
      <c r="O37" s="422">
        <v>322805.41786310222</v>
      </c>
      <c r="P37" s="476">
        <f t="shared" si="3"/>
        <v>149.5</v>
      </c>
      <c r="Q37" s="424">
        <f t="shared" si="4"/>
        <v>2.3268385891795579E-3</v>
      </c>
      <c r="R37" s="550">
        <f t="shared" si="6"/>
        <v>-76.568946111310197</v>
      </c>
      <c r="S37" s="476">
        <f t="shared" si="5"/>
        <v>176394.58213689778</v>
      </c>
    </row>
    <row r="38" spans="1:19" hidden="1" outlineLevel="1" x14ac:dyDescent="0.35">
      <c r="A38" s="438">
        <v>28</v>
      </c>
      <c r="B38" s="457" t="s">
        <v>4777</v>
      </c>
      <c r="C38" s="449" t="s">
        <v>4894</v>
      </c>
      <c r="D38" s="413" t="s">
        <v>4775</v>
      </c>
      <c r="E38" s="413" t="s">
        <v>4848</v>
      </c>
      <c r="F38" s="422">
        <f>SUMIFS(Table1[SL  2026],Table1[Mã SP],'01. TH - SKU'!$D38)</f>
        <v>1200</v>
      </c>
      <c r="G38" s="424">
        <f t="shared" si="9"/>
        <v>2.1818181817314358E-2</v>
      </c>
      <c r="H38" s="422">
        <f>IFERROR(SUMIFS(Table1[LK 2026],Table1[Mã SP],'01. TH - SKU'!$D38)/26500/SUMIFS(Table1[SL  2026],Table1[Mã SP],'01. TH - SKU'!$D38),0)</f>
        <v>1105.5</v>
      </c>
      <c r="I38" s="500">
        <v>1105.5</v>
      </c>
      <c r="J38" s="422">
        <f t="shared" si="10"/>
        <v>1326600</v>
      </c>
      <c r="K38" s="479">
        <v>1326600</v>
      </c>
      <c r="L38" s="422">
        <v>1.25</v>
      </c>
      <c r="M38" s="424">
        <f t="shared" si="11"/>
        <v>2.4813324053097206E-5</v>
      </c>
      <c r="N38" s="422">
        <v>1326.1211358631786</v>
      </c>
      <c r="O38" s="422">
        <v>1657.6514198289733</v>
      </c>
      <c r="P38" s="476">
        <f t="shared" si="3"/>
        <v>1198.75</v>
      </c>
      <c r="Q38" s="424">
        <f t="shared" si="4"/>
        <v>2.1793368493261259E-2</v>
      </c>
      <c r="R38" s="550">
        <f t="shared" si="6"/>
        <v>-220.62113586317855</v>
      </c>
      <c r="S38" s="476">
        <f t="shared" si="5"/>
        <v>1324942.3485801711</v>
      </c>
    </row>
    <row r="39" spans="1:19" hidden="1" outlineLevel="1" x14ac:dyDescent="0.35">
      <c r="A39" s="438">
        <v>29</v>
      </c>
      <c r="B39" s="457" t="s">
        <v>4777</v>
      </c>
      <c r="C39" s="449" t="s">
        <v>4894</v>
      </c>
      <c r="D39" s="413" t="s">
        <v>4849</v>
      </c>
      <c r="E39" s="413" t="s">
        <v>4850</v>
      </c>
      <c r="F39" s="422">
        <f>SUMIFS(Table1[SL  2026],Table1[Mã SP],'01. TH - SKU'!$D39)</f>
        <v>0</v>
      </c>
      <c r="G39" s="422">
        <f t="shared" si="9"/>
        <v>0</v>
      </c>
      <c r="H39" s="422">
        <f>IFERROR(SUMIFS(Table1[LK 2026],Table1[Mã SP],'01. TH - SKU'!$D39)/26500/SUMIFS(Table1[SL  2026],Table1[Mã SP],'01. TH - SKU'!$D39),0)</f>
        <v>0</v>
      </c>
      <c r="I39" s="500">
        <v>0</v>
      </c>
      <c r="J39" s="422">
        <f t="shared" si="10"/>
        <v>0</v>
      </c>
      <c r="K39" s="479">
        <v>0</v>
      </c>
      <c r="L39" s="422">
        <v>4.0999999999999996</v>
      </c>
      <c r="M39" s="424">
        <f t="shared" si="11"/>
        <v>8.1387702894158824E-5</v>
      </c>
      <c r="N39" s="422">
        <v>809.42013381565619</v>
      </c>
      <c r="O39" s="422">
        <v>3318.6225486441899</v>
      </c>
      <c r="P39" s="476">
        <f t="shared" si="3"/>
        <v>-4.0999999999999996</v>
      </c>
      <c r="Q39" s="424">
        <f t="shared" si="4"/>
        <v>-8.1387702894158824E-5</v>
      </c>
      <c r="R39" s="550" t="str">
        <f t="shared" si="6"/>
        <v>-</v>
      </c>
      <c r="S39" s="476">
        <f t="shared" si="5"/>
        <v>-3318.6225486441899</v>
      </c>
    </row>
    <row r="40" spans="1:19" hidden="1" outlineLevel="1" x14ac:dyDescent="0.35">
      <c r="A40" s="438"/>
      <c r="B40" s="457"/>
      <c r="C40" s="438"/>
      <c r="D40" s="413"/>
      <c r="E40" s="413"/>
      <c r="F40" s="422"/>
      <c r="G40" s="424"/>
      <c r="H40" s="422"/>
      <c r="I40" s="500"/>
      <c r="J40" s="422"/>
      <c r="K40" s="479"/>
      <c r="L40" s="422"/>
      <c r="M40" s="424"/>
      <c r="N40" s="422"/>
      <c r="O40" s="422"/>
      <c r="P40" s="476">
        <f t="shared" si="3"/>
        <v>0</v>
      </c>
      <c r="Q40" s="424">
        <f t="shared" si="4"/>
        <v>0</v>
      </c>
      <c r="R40" s="550" t="str">
        <f t="shared" si="6"/>
        <v>-</v>
      </c>
      <c r="S40" s="476">
        <f t="shared" si="5"/>
        <v>0</v>
      </c>
    </row>
    <row r="41" spans="1:19" hidden="1" collapsed="1" x14ac:dyDescent="0.35">
      <c r="A41" s="439" t="s">
        <v>34</v>
      </c>
      <c r="B41" s="455" t="s">
        <v>4778</v>
      </c>
      <c r="C41" s="439"/>
      <c r="D41" s="440"/>
      <c r="E41" s="440"/>
      <c r="F41" s="441">
        <f>SUM(F42:F57)</f>
        <v>0</v>
      </c>
      <c r="G41" s="441">
        <f>SUM(G42:G57)</f>
        <v>0</v>
      </c>
      <c r="H41" s="441">
        <f>IFERROR(J41/F41,0)</f>
        <v>0</v>
      </c>
      <c r="I41" s="498">
        <v>0</v>
      </c>
      <c r="J41" s="441">
        <f>SUM(J42:J57)</f>
        <v>0</v>
      </c>
      <c r="K41" s="538">
        <v>0</v>
      </c>
      <c r="L41" s="441">
        <f>SUM(L42:L57)</f>
        <v>1837.0750000000003</v>
      </c>
      <c r="M41" s="443">
        <f>SUM(M42:M57)</f>
        <v>3.6467149827874842E-2</v>
      </c>
      <c r="N41" s="441">
        <f>IFERROR(O41/L41,0)</f>
        <v>651.98089288892754</v>
      </c>
      <c r="O41" s="441">
        <f>SUM(O42:O57)</f>
        <v>1197737.7988039267</v>
      </c>
      <c r="P41" s="474">
        <f t="shared" si="3"/>
        <v>-1837.0750000000003</v>
      </c>
      <c r="Q41" s="442">
        <f t="shared" si="4"/>
        <v>-3.6467149827874842E-2</v>
      </c>
      <c r="R41" s="549" t="str">
        <f t="shared" si="6"/>
        <v>-</v>
      </c>
      <c r="S41" s="474">
        <f t="shared" si="5"/>
        <v>-1197737.7988039267</v>
      </c>
    </row>
    <row r="42" spans="1:19" hidden="1" outlineLevel="1" x14ac:dyDescent="0.35">
      <c r="A42" s="438">
        <v>30</v>
      </c>
      <c r="B42" s="457" t="s">
        <v>4778</v>
      </c>
      <c r="C42" s="438"/>
      <c r="D42" s="413" t="s">
        <v>117</v>
      </c>
      <c r="E42" s="413" t="s">
        <v>176</v>
      </c>
      <c r="F42" s="422">
        <f>SUMIFS(Table1[SL  2026],Table1[Mã SP],'01. TH - SKU'!$D42)</f>
        <v>0</v>
      </c>
      <c r="G42" s="422">
        <f t="shared" ref="G42:G56" si="12">IFERROR(F42/F$3,0)</f>
        <v>0</v>
      </c>
      <c r="H42" s="422">
        <f>IFERROR(SUMIFS(Table1[LK 2026],Table1[Mã SP],'01. TH - SKU'!$D42)/26500/SUMIFS(Table1[SL  2026],Table1[Mã SP],'01. TH - SKU'!$D42),0)</f>
        <v>0</v>
      </c>
      <c r="I42" s="500">
        <v>0</v>
      </c>
      <c r="J42" s="422">
        <f t="shared" ref="J42:J56" si="13">F42*H42</f>
        <v>0</v>
      </c>
      <c r="K42" s="479">
        <v>0</v>
      </c>
      <c r="L42" s="422">
        <v>187</v>
      </c>
      <c r="M42" s="424">
        <f t="shared" ref="M42:M56" si="14">IFERROR(L42/L$3,0)</f>
        <v>3.7120732783433421E-3</v>
      </c>
      <c r="N42" s="422">
        <v>777.7921476154703</v>
      </c>
      <c r="O42" s="422">
        <v>145447.13160409295</v>
      </c>
      <c r="P42" s="476">
        <f t="shared" si="3"/>
        <v>-187</v>
      </c>
      <c r="Q42" s="424">
        <f t="shared" si="4"/>
        <v>-3.7120732783433421E-3</v>
      </c>
      <c r="R42" s="550" t="str">
        <f t="shared" si="6"/>
        <v>-</v>
      </c>
      <c r="S42" s="476">
        <f t="shared" si="5"/>
        <v>-145447.13160409295</v>
      </c>
    </row>
    <row r="43" spans="1:19" hidden="1" outlineLevel="1" x14ac:dyDescent="0.35">
      <c r="A43" s="438">
        <v>31</v>
      </c>
      <c r="B43" s="457" t="s">
        <v>4778</v>
      </c>
      <c r="C43" s="438"/>
      <c r="D43" s="413" t="s">
        <v>118</v>
      </c>
      <c r="E43" s="413" t="s">
        <v>184</v>
      </c>
      <c r="F43" s="422">
        <f>SUMIFS(Table1[SL  2026],Table1[Mã SP],'01. TH - SKU'!$D43)</f>
        <v>0</v>
      </c>
      <c r="G43" s="422">
        <f t="shared" si="12"/>
        <v>0</v>
      </c>
      <c r="H43" s="422">
        <f>IFERROR(SUMIFS(Table1[LK 2026],Table1[Mã SP],'01. TH - SKU'!$D43)/26500/SUMIFS(Table1[SL  2026],Table1[Mã SP],'01. TH - SKU'!$D43),0)</f>
        <v>0</v>
      </c>
      <c r="I43" s="500">
        <v>0</v>
      </c>
      <c r="J43" s="422">
        <f t="shared" si="13"/>
        <v>0</v>
      </c>
      <c r="K43" s="479">
        <v>0</v>
      </c>
      <c r="L43" s="422">
        <v>147.52500000000001</v>
      </c>
      <c r="M43" s="424">
        <f t="shared" si="14"/>
        <v>2.9284685047465324E-3</v>
      </c>
      <c r="N43" s="422">
        <v>741.40328331872854</v>
      </c>
      <c r="O43" s="422">
        <v>109375.51937159544</v>
      </c>
      <c r="P43" s="476">
        <f t="shared" si="3"/>
        <v>-147.52500000000001</v>
      </c>
      <c r="Q43" s="424">
        <f t="shared" si="4"/>
        <v>-2.9284685047465324E-3</v>
      </c>
      <c r="R43" s="550" t="str">
        <f t="shared" si="6"/>
        <v>-</v>
      </c>
      <c r="S43" s="476">
        <f t="shared" si="5"/>
        <v>-109375.51937159544</v>
      </c>
    </row>
    <row r="44" spans="1:19" hidden="1" outlineLevel="1" x14ac:dyDescent="0.35">
      <c r="A44" s="438">
        <v>32</v>
      </c>
      <c r="B44" s="457" t="s">
        <v>4778</v>
      </c>
      <c r="C44" s="438"/>
      <c r="D44" s="413" t="s">
        <v>119</v>
      </c>
      <c r="E44" s="413" t="s">
        <v>182</v>
      </c>
      <c r="F44" s="422">
        <f>SUMIFS(Table1[SL  2026],Table1[Mã SP],'01. TH - SKU'!$D44)</f>
        <v>0</v>
      </c>
      <c r="G44" s="422">
        <f t="shared" si="12"/>
        <v>0</v>
      </c>
      <c r="H44" s="422">
        <f>IFERROR(SUMIFS(Table1[LK 2026],Table1[Mã SP],'01. TH - SKU'!$D44)/26500/SUMIFS(Table1[SL  2026],Table1[Mã SP],'01. TH - SKU'!$D44),0)</f>
        <v>0</v>
      </c>
      <c r="I44" s="500">
        <v>0</v>
      </c>
      <c r="J44" s="422">
        <f t="shared" si="13"/>
        <v>0</v>
      </c>
      <c r="K44" s="479">
        <v>0</v>
      </c>
      <c r="L44" s="422">
        <v>5.4249999999999998</v>
      </c>
      <c r="M44" s="424">
        <f t="shared" si="14"/>
        <v>1.0768982639044187E-4</v>
      </c>
      <c r="N44" s="422">
        <v>764.18370030119002</v>
      </c>
      <c r="O44" s="422">
        <v>4145.6965741339554</v>
      </c>
      <c r="P44" s="476">
        <f t="shared" si="3"/>
        <v>-5.4249999999999998</v>
      </c>
      <c r="Q44" s="424">
        <f t="shared" si="4"/>
        <v>-1.0768982639044187E-4</v>
      </c>
      <c r="R44" s="550" t="str">
        <f t="shared" si="6"/>
        <v>-</v>
      </c>
      <c r="S44" s="476">
        <f t="shared" si="5"/>
        <v>-4145.6965741339554</v>
      </c>
    </row>
    <row r="45" spans="1:19" hidden="1" outlineLevel="1" x14ac:dyDescent="0.35">
      <c r="A45" s="438">
        <v>33</v>
      </c>
      <c r="B45" s="457" t="s">
        <v>4778</v>
      </c>
      <c r="C45" s="438"/>
      <c r="D45" s="413" t="s">
        <v>120</v>
      </c>
      <c r="E45" s="413" t="s">
        <v>186</v>
      </c>
      <c r="F45" s="422">
        <f>SUMIFS(Table1[SL  2026],Table1[Mã SP],'01. TH - SKU'!$D45)</f>
        <v>0</v>
      </c>
      <c r="G45" s="422">
        <f t="shared" si="12"/>
        <v>0</v>
      </c>
      <c r="H45" s="422">
        <f>IFERROR(SUMIFS(Table1[LK 2026],Table1[Mã SP],'01. TH - SKU'!$D45)/26500/SUMIFS(Table1[SL  2026],Table1[Mã SP],'01. TH - SKU'!$D45),0)</f>
        <v>0</v>
      </c>
      <c r="I45" s="500">
        <v>0</v>
      </c>
      <c r="J45" s="422">
        <f t="shared" si="13"/>
        <v>0</v>
      </c>
      <c r="K45" s="479">
        <v>0</v>
      </c>
      <c r="L45" s="422">
        <v>123.9</v>
      </c>
      <c r="M45" s="424">
        <f t="shared" si="14"/>
        <v>2.4594966801429951E-3</v>
      </c>
      <c r="N45" s="422">
        <v>729.14986451778634</v>
      </c>
      <c r="O45" s="422">
        <v>90341.668213753728</v>
      </c>
      <c r="P45" s="476">
        <f t="shared" si="3"/>
        <v>-123.9</v>
      </c>
      <c r="Q45" s="424">
        <f t="shared" si="4"/>
        <v>-2.4594966801429951E-3</v>
      </c>
      <c r="R45" s="550" t="str">
        <f t="shared" si="6"/>
        <v>-</v>
      </c>
      <c r="S45" s="476">
        <f t="shared" si="5"/>
        <v>-90341.668213753728</v>
      </c>
    </row>
    <row r="46" spans="1:19" hidden="1" outlineLevel="1" x14ac:dyDescent="0.35">
      <c r="A46" s="438">
        <v>34</v>
      </c>
      <c r="B46" s="457" t="s">
        <v>4778</v>
      </c>
      <c r="C46" s="438"/>
      <c r="D46" s="413" t="s">
        <v>121</v>
      </c>
      <c r="E46" s="413" t="s">
        <v>183</v>
      </c>
      <c r="F46" s="422">
        <f>SUMIFS(Table1[SL  2026],Table1[Mã SP],'01. TH - SKU'!$D46)</f>
        <v>0</v>
      </c>
      <c r="G46" s="422">
        <f t="shared" si="12"/>
        <v>0</v>
      </c>
      <c r="H46" s="422">
        <f>IFERROR(SUMIFS(Table1[LK 2026],Table1[Mã SP],'01. TH - SKU'!$D46)/26500/SUMIFS(Table1[SL  2026],Table1[Mã SP],'01. TH - SKU'!$D46),0)</f>
        <v>0</v>
      </c>
      <c r="I46" s="500">
        <v>0</v>
      </c>
      <c r="J46" s="422">
        <f t="shared" si="13"/>
        <v>0</v>
      </c>
      <c r="K46" s="479">
        <v>0</v>
      </c>
      <c r="L46" s="422">
        <v>16</v>
      </c>
      <c r="M46" s="424">
        <f t="shared" si="14"/>
        <v>3.1761054787964423E-4</v>
      </c>
      <c r="N46" s="422">
        <v>1062.1485065223765</v>
      </c>
      <c r="O46" s="422">
        <v>16994.376104358023</v>
      </c>
      <c r="P46" s="476">
        <f t="shared" si="3"/>
        <v>-16</v>
      </c>
      <c r="Q46" s="424">
        <f t="shared" si="4"/>
        <v>-3.1761054787964423E-4</v>
      </c>
      <c r="R46" s="550" t="str">
        <f t="shared" si="6"/>
        <v>-</v>
      </c>
      <c r="S46" s="476">
        <f t="shared" si="5"/>
        <v>-16994.376104358023</v>
      </c>
    </row>
    <row r="47" spans="1:19" hidden="1" outlineLevel="1" x14ac:dyDescent="0.35">
      <c r="A47" s="438">
        <v>35</v>
      </c>
      <c r="B47" s="457" t="s">
        <v>4778</v>
      </c>
      <c r="C47" s="438"/>
      <c r="D47" s="413" t="s">
        <v>122</v>
      </c>
      <c r="E47" s="413" t="s">
        <v>181</v>
      </c>
      <c r="F47" s="422">
        <f>SUMIFS(Table1[SL  2026],Table1[Mã SP],'01. TH - SKU'!$D47)</f>
        <v>0</v>
      </c>
      <c r="G47" s="422">
        <f t="shared" si="12"/>
        <v>0</v>
      </c>
      <c r="H47" s="422">
        <f>IFERROR(SUMIFS(Table1[LK 2026],Table1[Mã SP],'01. TH - SKU'!$D47)/26500/SUMIFS(Table1[SL  2026],Table1[Mã SP],'01. TH - SKU'!$D47),0)</f>
        <v>0</v>
      </c>
      <c r="I47" s="500">
        <v>0</v>
      </c>
      <c r="J47" s="422">
        <f t="shared" si="13"/>
        <v>0</v>
      </c>
      <c r="K47" s="479">
        <v>0</v>
      </c>
      <c r="L47" s="422">
        <v>205.9</v>
      </c>
      <c r="M47" s="424">
        <f t="shared" si="14"/>
        <v>4.087250738026172E-3</v>
      </c>
      <c r="N47" s="422">
        <v>699.02811325153277</v>
      </c>
      <c r="O47" s="422">
        <v>143929.8885184906</v>
      </c>
      <c r="P47" s="476">
        <f t="shared" si="3"/>
        <v>-205.9</v>
      </c>
      <c r="Q47" s="424">
        <f t="shared" si="4"/>
        <v>-4.087250738026172E-3</v>
      </c>
      <c r="R47" s="550" t="str">
        <f t="shared" si="6"/>
        <v>-</v>
      </c>
      <c r="S47" s="476">
        <f t="shared" si="5"/>
        <v>-143929.8885184906</v>
      </c>
    </row>
    <row r="48" spans="1:19" hidden="1" outlineLevel="1" x14ac:dyDescent="0.35">
      <c r="A48" s="438">
        <v>36</v>
      </c>
      <c r="B48" s="457" t="s">
        <v>4778</v>
      </c>
      <c r="C48" s="438"/>
      <c r="D48" s="413" t="s">
        <v>137</v>
      </c>
      <c r="E48" s="413" t="s">
        <v>138</v>
      </c>
      <c r="F48" s="422">
        <f>SUMIFS(Table1[SL  2026],Table1[Mã SP],'01. TH - SKU'!$D48)</f>
        <v>0</v>
      </c>
      <c r="G48" s="422">
        <f t="shared" si="12"/>
        <v>0</v>
      </c>
      <c r="H48" s="422">
        <f>IFERROR(SUMIFS(Table1[LK 2026],Table1[Mã SP],'01. TH - SKU'!$D48)/26500/SUMIFS(Table1[SL  2026],Table1[Mã SP],'01. TH - SKU'!$D48),0)</f>
        <v>0</v>
      </c>
      <c r="I48" s="500">
        <v>0</v>
      </c>
      <c r="J48" s="422">
        <f t="shared" si="13"/>
        <v>0</v>
      </c>
      <c r="K48" s="479">
        <v>0</v>
      </c>
      <c r="L48" s="422">
        <v>231.57499999999999</v>
      </c>
      <c r="M48" s="424">
        <f t="shared" si="14"/>
        <v>4.596916414076788E-3</v>
      </c>
      <c r="N48" s="422">
        <v>614.51571358919728</v>
      </c>
      <c r="O48" s="422">
        <v>142306.47637441836</v>
      </c>
      <c r="P48" s="476">
        <f t="shared" si="3"/>
        <v>-231.57499999999999</v>
      </c>
      <c r="Q48" s="424">
        <f t="shared" si="4"/>
        <v>-4.596916414076788E-3</v>
      </c>
      <c r="R48" s="550" t="str">
        <f t="shared" si="6"/>
        <v>-</v>
      </c>
      <c r="S48" s="476">
        <f t="shared" si="5"/>
        <v>-142306.47637441836</v>
      </c>
    </row>
    <row r="49" spans="1:19" hidden="1" outlineLevel="1" x14ac:dyDescent="0.35">
      <c r="A49" s="438">
        <v>37</v>
      </c>
      <c r="B49" s="457" t="s">
        <v>4778</v>
      </c>
      <c r="C49" s="438"/>
      <c r="D49" s="413" t="s">
        <v>139</v>
      </c>
      <c r="E49" s="413" t="s">
        <v>140</v>
      </c>
      <c r="F49" s="422">
        <f>SUMIFS(Table1[SL  2026],Table1[Mã SP],'01. TH - SKU'!$D49)</f>
        <v>0</v>
      </c>
      <c r="G49" s="422">
        <f t="shared" si="12"/>
        <v>0</v>
      </c>
      <c r="H49" s="422">
        <f>IFERROR(SUMIFS(Table1[LK 2026],Table1[Mã SP],'01. TH - SKU'!$D49)/26500/SUMIFS(Table1[SL  2026],Table1[Mã SP],'01. TH - SKU'!$D49),0)</f>
        <v>0</v>
      </c>
      <c r="I49" s="500">
        <v>0</v>
      </c>
      <c r="J49" s="422">
        <f t="shared" si="13"/>
        <v>0</v>
      </c>
      <c r="K49" s="479">
        <v>0</v>
      </c>
      <c r="L49" s="422">
        <v>534.625</v>
      </c>
      <c r="M49" s="424">
        <f t="shared" si="14"/>
        <v>1.0612658697509676E-2</v>
      </c>
      <c r="N49" s="422">
        <v>564.31730157905702</v>
      </c>
      <c r="O49" s="422">
        <v>301698.13735670334</v>
      </c>
      <c r="P49" s="476">
        <f t="shared" si="3"/>
        <v>-534.625</v>
      </c>
      <c r="Q49" s="424">
        <f t="shared" si="4"/>
        <v>-1.0612658697509676E-2</v>
      </c>
      <c r="R49" s="550" t="str">
        <f t="shared" si="6"/>
        <v>-</v>
      </c>
      <c r="S49" s="476">
        <f t="shared" si="5"/>
        <v>-301698.13735670334</v>
      </c>
    </row>
    <row r="50" spans="1:19" hidden="1" outlineLevel="1" x14ac:dyDescent="0.35">
      <c r="A50" s="438">
        <v>38</v>
      </c>
      <c r="B50" s="457" t="s">
        <v>4778</v>
      </c>
      <c r="C50" s="438"/>
      <c r="D50" s="413" t="s">
        <v>141</v>
      </c>
      <c r="E50" s="413" t="s">
        <v>142</v>
      </c>
      <c r="F50" s="422">
        <f>SUMIFS(Table1[SL  2026],Table1[Mã SP],'01. TH - SKU'!$D50)</f>
        <v>0</v>
      </c>
      <c r="G50" s="422">
        <f t="shared" si="12"/>
        <v>0</v>
      </c>
      <c r="H50" s="422">
        <f>IFERROR(SUMIFS(Table1[LK 2026],Table1[Mã SP],'01. TH - SKU'!$D50)/26500/SUMIFS(Table1[SL  2026],Table1[Mã SP],'01. TH - SKU'!$D50),0)</f>
        <v>0</v>
      </c>
      <c r="I50" s="500">
        <v>0</v>
      </c>
      <c r="J50" s="422">
        <f t="shared" si="13"/>
        <v>0</v>
      </c>
      <c r="K50" s="479">
        <v>0</v>
      </c>
      <c r="L50" s="422">
        <v>117.325</v>
      </c>
      <c r="M50" s="424">
        <f t="shared" si="14"/>
        <v>2.3289785956237038E-3</v>
      </c>
      <c r="N50" s="422">
        <v>605.55064766396094</v>
      </c>
      <c r="O50" s="422">
        <v>71046.229737174217</v>
      </c>
      <c r="P50" s="476">
        <f t="shared" si="3"/>
        <v>-117.325</v>
      </c>
      <c r="Q50" s="424">
        <f t="shared" si="4"/>
        <v>-2.3289785956237038E-3</v>
      </c>
      <c r="R50" s="550" t="str">
        <f t="shared" si="6"/>
        <v>-</v>
      </c>
      <c r="S50" s="476">
        <f t="shared" si="5"/>
        <v>-71046.229737174217</v>
      </c>
    </row>
    <row r="51" spans="1:19" hidden="1" outlineLevel="1" x14ac:dyDescent="0.35">
      <c r="A51" s="438">
        <v>39</v>
      </c>
      <c r="B51" s="457" t="s">
        <v>4778</v>
      </c>
      <c r="C51" s="438"/>
      <c r="D51" s="413" t="s">
        <v>143</v>
      </c>
      <c r="E51" s="413" t="s">
        <v>144</v>
      </c>
      <c r="F51" s="422">
        <f>SUMIFS(Table1[SL  2026],Table1[Mã SP],'01. TH - SKU'!$D51)</f>
        <v>0</v>
      </c>
      <c r="G51" s="422">
        <f t="shared" si="12"/>
        <v>0</v>
      </c>
      <c r="H51" s="422">
        <f>IFERROR(SUMIFS(Table1[LK 2026],Table1[Mã SP],'01. TH - SKU'!$D51)/26500/SUMIFS(Table1[SL  2026],Table1[Mã SP],'01. TH - SKU'!$D51),0)</f>
        <v>0</v>
      </c>
      <c r="I51" s="500">
        <v>0</v>
      </c>
      <c r="J51" s="422">
        <f t="shared" si="13"/>
        <v>0</v>
      </c>
      <c r="K51" s="479">
        <v>0</v>
      </c>
      <c r="L51" s="422">
        <v>125.375</v>
      </c>
      <c r="M51" s="424">
        <f t="shared" si="14"/>
        <v>2.4887764025256498E-3</v>
      </c>
      <c r="N51" s="422">
        <v>601.42755200821193</v>
      </c>
      <c r="O51" s="422">
        <v>75403.979333029565</v>
      </c>
      <c r="P51" s="476">
        <f t="shared" si="3"/>
        <v>-125.375</v>
      </c>
      <c r="Q51" s="424">
        <f t="shared" si="4"/>
        <v>-2.4887764025256498E-3</v>
      </c>
      <c r="R51" s="550" t="str">
        <f t="shared" si="6"/>
        <v>-</v>
      </c>
      <c r="S51" s="476">
        <f t="shared" si="5"/>
        <v>-75403.979333029565</v>
      </c>
    </row>
    <row r="52" spans="1:19" hidden="1" outlineLevel="1" x14ac:dyDescent="0.35">
      <c r="A52" s="438">
        <v>40</v>
      </c>
      <c r="B52" s="457" t="s">
        <v>4778</v>
      </c>
      <c r="C52" s="438"/>
      <c r="D52" s="413" t="s">
        <v>145</v>
      </c>
      <c r="E52" s="413" t="s">
        <v>146</v>
      </c>
      <c r="F52" s="422">
        <f>SUMIFS(Table1[SL  2026],Table1[Mã SP],'01. TH - SKU'!$D52)</f>
        <v>0</v>
      </c>
      <c r="G52" s="422">
        <f t="shared" si="12"/>
        <v>0</v>
      </c>
      <c r="H52" s="422">
        <f>IFERROR(SUMIFS(Table1[LK 2026],Table1[Mã SP],'01. TH - SKU'!$D52)/26500/SUMIFS(Table1[SL  2026],Table1[Mã SP],'01. TH - SKU'!$D52),0)</f>
        <v>0</v>
      </c>
      <c r="I52" s="500">
        <v>0</v>
      </c>
      <c r="J52" s="422">
        <f t="shared" si="13"/>
        <v>0</v>
      </c>
      <c r="K52" s="479">
        <v>0</v>
      </c>
      <c r="L52" s="422">
        <v>66.325000000000003</v>
      </c>
      <c r="M52" s="424">
        <f t="shared" si="14"/>
        <v>1.3165949742573377E-3</v>
      </c>
      <c r="N52" s="422">
        <v>606.76618584247217</v>
      </c>
      <c r="O52" s="422">
        <v>40243.76727600197</v>
      </c>
      <c r="P52" s="476">
        <f t="shared" si="3"/>
        <v>-66.325000000000003</v>
      </c>
      <c r="Q52" s="424">
        <f t="shared" si="4"/>
        <v>-1.3165949742573377E-3</v>
      </c>
      <c r="R52" s="550" t="str">
        <f t="shared" si="6"/>
        <v>-</v>
      </c>
      <c r="S52" s="476">
        <f t="shared" si="5"/>
        <v>-40243.76727600197</v>
      </c>
    </row>
    <row r="53" spans="1:19" hidden="1" outlineLevel="1" x14ac:dyDescent="0.35">
      <c r="A53" s="438">
        <v>41</v>
      </c>
      <c r="B53" s="457" t="s">
        <v>4778</v>
      </c>
      <c r="C53" s="438"/>
      <c r="D53" s="413" t="s">
        <v>147</v>
      </c>
      <c r="E53" s="413" t="s">
        <v>148</v>
      </c>
      <c r="F53" s="422">
        <f>SUMIFS(Table1[SL  2026],Table1[Mã SP],'01. TH - SKU'!$D53)</f>
        <v>0</v>
      </c>
      <c r="G53" s="422">
        <f t="shared" si="12"/>
        <v>0</v>
      </c>
      <c r="H53" s="422">
        <f>IFERROR(SUMIFS(Table1[LK 2026],Table1[Mã SP],'01. TH - SKU'!$D53)/26500/SUMIFS(Table1[SL  2026],Table1[Mã SP],'01. TH - SKU'!$D53),0)</f>
        <v>0</v>
      </c>
      <c r="I53" s="500">
        <v>0</v>
      </c>
      <c r="J53" s="422">
        <f t="shared" si="13"/>
        <v>0</v>
      </c>
      <c r="K53" s="479">
        <v>0</v>
      </c>
      <c r="L53" s="422">
        <v>39.524999999999999</v>
      </c>
      <c r="M53" s="424">
        <f t="shared" si="14"/>
        <v>7.8459730655893367E-4</v>
      </c>
      <c r="N53" s="422">
        <v>487.5674860859574</v>
      </c>
      <c r="O53" s="422">
        <v>19271.104887547466</v>
      </c>
      <c r="P53" s="476">
        <f t="shared" si="3"/>
        <v>-39.524999999999999</v>
      </c>
      <c r="Q53" s="424">
        <f t="shared" si="4"/>
        <v>-7.8459730655893367E-4</v>
      </c>
      <c r="R53" s="550" t="str">
        <f t="shared" si="6"/>
        <v>-</v>
      </c>
      <c r="S53" s="476">
        <f t="shared" si="5"/>
        <v>-19271.104887547466</v>
      </c>
    </row>
    <row r="54" spans="1:19" hidden="1" outlineLevel="1" x14ac:dyDescent="0.35">
      <c r="A54" s="438">
        <v>42</v>
      </c>
      <c r="B54" s="457" t="s">
        <v>4778</v>
      </c>
      <c r="C54" s="438"/>
      <c r="D54" s="413" t="s">
        <v>149</v>
      </c>
      <c r="E54" s="413" t="s">
        <v>150</v>
      </c>
      <c r="F54" s="422">
        <f>SUMIFS(Table1[SL  2026],Table1[Mã SP],'01. TH - SKU'!$D54)</f>
        <v>0</v>
      </c>
      <c r="G54" s="422">
        <f t="shared" si="12"/>
        <v>0</v>
      </c>
      <c r="H54" s="422">
        <f>IFERROR(SUMIFS(Table1[LK 2026],Table1[Mã SP],'01. TH - SKU'!$D54)/26500/SUMIFS(Table1[SL  2026],Table1[Mã SP],'01. TH - SKU'!$D54),0)</f>
        <v>0</v>
      </c>
      <c r="I54" s="500">
        <v>0</v>
      </c>
      <c r="J54" s="422">
        <f t="shared" si="13"/>
        <v>0</v>
      </c>
      <c r="K54" s="479">
        <v>0</v>
      </c>
      <c r="L54" s="422">
        <v>0.57499999999999996</v>
      </c>
      <c r="M54" s="424">
        <f t="shared" si="14"/>
        <v>1.1414129064424713E-5</v>
      </c>
      <c r="N54" s="422">
        <v>747.90324579270748</v>
      </c>
      <c r="O54" s="422">
        <v>430.04436633080678</v>
      </c>
      <c r="P54" s="476">
        <f t="shared" si="3"/>
        <v>-0.57499999999999996</v>
      </c>
      <c r="Q54" s="424">
        <f t="shared" si="4"/>
        <v>-1.1414129064424713E-5</v>
      </c>
      <c r="R54" s="550" t="str">
        <f t="shared" si="6"/>
        <v>-</v>
      </c>
      <c r="S54" s="476">
        <f t="shared" si="5"/>
        <v>-430.04436633080678</v>
      </c>
    </row>
    <row r="55" spans="1:19" hidden="1" outlineLevel="1" x14ac:dyDescent="0.35">
      <c r="A55" s="438">
        <v>43</v>
      </c>
      <c r="B55" s="457" t="s">
        <v>4778</v>
      </c>
      <c r="C55" s="438"/>
      <c r="D55" s="413" t="s">
        <v>4851</v>
      </c>
      <c r="E55" s="413" t="s">
        <v>4852</v>
      </c>
      <c r="F55" s="422">
        <f>SUMIFS(Table1[SL  2026],Table1[Mã SP],'01. TH - SKU'!$D55)</f>
        <v>0</v>
      </c>
      <c r="G55" s="422">
        <f t="shared" si="12"/>
        <v>0</v>
      </c>
      <c r="H55" s="422">
        <f>IFERROR(SUMIFS(Table1[LK 2026],Table1[Mã SP],'01. TH - SKU'!$D55)/26500/SUMIFS(Table1[SL  2026],Table1[Mã SP],'01. TH - SKU'!$D55),0)</f>
        <v>0</v>
      </c>
      <c r="I55" s="500">
        <v>0</v>
      </c>
      <c r="J55" s="422">
        <f t="shared" si="13"/>
        <v>0</v>
      </c>
      <c r="K55" s="479">
        <v>0</v>
      </c>
      <c r="L55" s="422">
        <v>11</v>
      </c>
      <c r="M55" s="424">
        <f t="shared" si="14"/>
        <v>2.1835725166725542E-4</v>
      </c>
      <c r="N55" s="422">
        <v>699.24260296793102</v>
      </c>
      <c r="O55" s="422">
        <v>7691.6686326472418</v>
      </c>
      <c r="P55" s="476">
        <f t="shared" si="3"/>
        <v>-11</v>
      </c>
      <c r="Q55" s="424">
        <f t="shared" si="4"/>
        <v>-2.1835725166725542E-4</v>
      </c>
      <c r="R55" s="550" t="str">
        <f t="shared" si="6"/>
        <v>-</v>
      </c>
      <c r="S55" s="476">
        <f t="shared" si="5"/>
        <v>-7691.6686326472418</v>
      </c>
    </row>
    <row r="56" spans="1:19" hidden="1" outlineLevel="1" x14ac:dyDescent="0.35">
      <c r="A56" s="438">
        <v>44</v>
      </c>
      <c r="B56" s="457" t="s">
        <v>4778</v>
      </c>
      <c r="C56" s="438"/>
      <c r="D56" s="413" t="s">
        <v>4761</v>
      </c>
      <c r="E56" s="413" t="s">
        <v>4853</v>
      </c>
      <c r="F56" s="422">
        <f>SUMIFS(Table1[SL  2026],Table1[Mã SP],'01. TH - SKU'!$D56)</f>
        <v>0</v>
      </c>
      <c r="G56" s="422">
        <f t="shared" si="12"/>
        <v>0</v>
      </c>
      <c r="H56" s="422">
        <f>IFERROR(SUMIFS(Table1[LK 2026],Table1[Mã SP],'01. TH - SKU'!$D56)/26500/SUMIFS(Table1[SL  2026],Table1[Mã SP],'01. TH - SKU'!$D56),0)</f>
        <v>0</v>
      </c>
      <c r="I56" s="500">
        <v>0</v>
      </c>
      <c r="J56" s="422">
        <f t="shared" si="13"/>
        <v>0</v>
      </c>
      <c r="K56" s="479">
        <v>0</v>
      </c>
      <c r="L56" s="422">
        <v>25</v>
      </c>
      <c r="M56" s="424">
        <f t="shared" si="14"/>
        <v>4.9626648106194417E-4</v>
      </c>
      <c r="N56" s="422">
        <v>1176.4844181459566</v>
      </c>
      <c r="O56" s="422">
        <v>29412.110453648915</v>
      </c>
      <c r="P56" s="476">
        <f t="shared" si="3"/>
        <v>-25</v>
      </c>
      <c r="Q56" s="424">
        <f t="shared" si="4"/>
        <v>-4.9626648106194417E-4</v>
      </c>
      <c r="R56" s="550" t="str">
        <f t="shared" si="6"/>
        <v>-</v>
      </c>
      <c r="S56" s="476">
        <f t="shared" si="5"/>
        <v>-29412.110453648915</v>
      </c>
    </row>
    <row r="57" spans="1:19" hidden="1" outlineLevel="1" x14ac:dyDescent="0.35">
      <c r="A57" s="438"/>
      <c r="B57" s="457"/>
      <c r="C57" s="438"/>
      <c r="D57" s="413"/>
      <c r="E57" s="413"/>
      <c r="F57" s="422"/>
      <c r="G57" s="424"/>
      <c r="H57" s="422"/>
      <c r="I57" s="500"/>
      <c r="J57" s="422"/>
      <c r="K57" s="479"/>
      <c r="L57" s="422"/>
      <c r="M57" s="424"/>
      <c r="N57" s="422"/>
      <c r="O57" s="422"/>
      <c r="P57" s="476">
        <f t="shared" si="3"/>
        <v>0</v>
      </c>
      <c r="Q57" s="424">
        <f t="shared" si="4"/>
        <v>0</v>
      </c>
      <c r="R57" s="550" t="str">
        <f t="shared" si="6"/>
        <v>-</v>
      </c>
      <c r="S57" s="476">
        <f t="shared" si="5"/>
        <v>0</v>
      </c>
    </row>
    <row r="58" spans="1:19" collapsed="1" x14ac:dyDescent="0.35">
      <c r="A58" s="439" t="s">
        <v>4893</v>
      </c>
      <c r="B58" s="455" t="s">
        <v>2</v>
      </c>
      <c r="C58" s="439"/>
      <c r="D58" s="440"/>
      <c r="E58" s="440"/>
      <c r="F58" s="441">
        <f>SUM(F59:F70)</f>
        <v>858</v>
      </c>
      <c r="G58" s="443">
        <f>SUM(G59:G70)</f>
        <v>1.5599999999379765E-2</v>
      </c>
      <c r="H58" s="441">
        <f>J58/F58</f>
        <v>695.80419580419584</v>
      </c>
      <c r="I58" s="498">
        <v>695.80419580419584</v>
      </c>
      <c r="J58" s="441">
        <f>SUM(J59:J70)</f>
        <v>597000</v>
      </c>
      <c r="K58" s="538">
        <v>597000</v>
      </c>
      <c r="L58" s="441">
        <f>SUM(L59:L70)</f>
        <v>275</v>
      </c>
      <c r="M58" s="443">
        <f>SUM(M59:M70)</f>
        <v>5.4589312916813858E-3</v>
      </c>
      <c r="N58" s="441">
        <f>O58/L58</f>
        <v>852.79717715151935</v>
      </c>
      <c r="O58" s="441">
        <f>SUM(O59:O70)</f>
        <v>234519.22371666782</v>
      </c>
      <c r="P58" s="474">
        <f t="shared" si="3"/>
        <v>583</v>
      </c>
      <c r="Q58" s="442">
        <f t="shared" si="4"/>
        <v>1.0141068707698379E-2</v>
      </c>
      <c r="R58" s="549">
        <f t="shared" si="8"/>
        <v>-156.99298134732351</v>
      </c>
      <c r="S58" s="474">
        <f t="shared" si="5"/>
        <v>362480.77628333215</v>
      </c>
    </row>
    <row r="59" spans="1:19" hidden="1" outlineLevel="1" x14ac:dyDescent="0.35">
      <c r="A59" s="438">
        <v>45</v>
      </c>
      <c r="B59" s="457" t="s">
        <v>2</v>
      </c>
      <c r="C59" s="438"/>
      <c r="D59" s="413" t="s">
        <v>133</v>
      </c>
      <c r="E59" s="413" t="s">
        <v>4854</v>
      </c>
      <c r="F59" s="422">
        <f>SUMIFS(Table1[SL  2026],Table1[Mã SP],'01. TH - SKU'!$D59)</f>
        <v>36</v>
      </c>
      <c r="G59" s="424">
        <f t="shared" ref="G59:G69" si="15">IFERROR(F59/F$3,0)</f>
        <v>6.5454545451943075E-4</v>
      </c>
      <c r="H59" s="422">
        <f>IFERROR(SUMIFS(Table1[LK 2026],Table1[Mã SP],'01. TH - SKU'!$D59)/26500/SUMIFS(Table1[SL  2026],Table1[Mã SP],'01. TH - SKU'!$D59),0)</f>
        <v>700</v>
      </c>
      <c r="I59" s="500">
        <v>700</v>
      </c>
      <c r="J59" s="422">
        <f t="shared" ref="J59:J69" si="16">F59*H59</f>
        <v>25200</v>
      </c>
      <c r="K59" s="479">
        <v>25200</v>
      </c>
      <c r="L59" s="422">
        <v>102.88</v>
      </c>
      <c r="M59" s="424">
        <f t="shared" ref="M59:M69" si="17">IFERROR(L59/L$3,0)</f>
        <v>2.0422358228661124E-3</v>
      </c>
      <c r="N59" s="422">
        <v>744.20215755171614</v>
      </c>
      <c r="O59" s="422">
        <v>76563.517968920554</v>
      </c>
      <c r="P59" s="476">
        <f t="shared" si="3"/>
        <v>-66.88</v>
      </c>
      <c r="Q59" s="424">
        <f t="shared" si="4"/>
        <v>-1.3876903683466817E-3</v>
      </c>
      <c r="R59" s="550">
        <f t="shared" si="6"/>
        <v>-44.202157551716141</v>
      </c>
      <c r="S59" s="476">
        <f t="shared" si="5"/>
        <v>-51363.517968920554</v>
      </c>
    </row>
    <row r="60" spans="1:19" hidden="1" outlineLevel="1" x14ac:dyDescent="0.35">
      <c r="A60" s="438">
        <v>46</v>
      </c>
      <c r="B60" s="457" t="s">
        <v>2</v>
      </c>
      <c r="C60" s="438"/>
      <c r="D60" s="413" t="s">
        <v>135</v>
      </c>
      <c r="E60" s="413" t="s">
        <v>2798</v>
      </c>
      <c r="F60" s="422">
        <f>SUMIFS(Table1[SL  2026],Table1[Mã SP],'01. TH - SKU'!$D60)</f>
        <v>618</v>
      </c>
      <c r="G60" s="424">
        <f t="shared" si="15"/>
        <v>1.1236363635916895E-2</v>
      </c>
      <c r="H60" s="422">
        <f>IFERROR(SUMIFS(Table1[LK 2026],Table1[Mã SP],'01. TH - SKU'!$D60)/26500/SUMIFS(Table1[SL  2026],Table1[Mã SP],'01. TH - SKU'!$D60),0)</f>
        <v>700</v>
      </c>
      <c r="I60" s="500">
        <v>700</v>
      </c>
      <c r="J60" s="422">
        <f t="shared" si="16"/>
        <v>432600</v>
      </c>
      <c r="K60" s="479">
        <v>432600</v>
      </c>
      <c r="L60" s="422">
        <v>0.73</v>
      </c>
      <c r="M60" s="424">
        <f t="shared" si="17"/>
        <v>1.4490981247008769E-5</v>
      </c>
      <c r="N60" s="422">
        <v>1026.7960112857022</v>
      </c>
      <c r="O60" s="422">
        <v>749.56108823856255</v>
      </c>
      <c r="P60" s="476">
        <f t="shared" si="3"/>
        <v>617.27</v>
      </c>
      <c r="Q60" s="424">
        <f t="shared" si="4"/>
        <v>1.1221872654669887E-2</v>
      </c>
      <c r="R60" s="550">
        <f t="shared" si="6"/>
        <v>-326.79601128570221</v>
      </c>
      <c r="S60" s="476">
        <f t="shared" si="5"/>
        <v>431850.43891176145</v>
      </c>
    </row>
    <row r="61" spans="1:19" hidden="1" outlineLevel="1" x14ac:dyDescent="0.35">
      <c r="A61" s="438">
        <v>47</v>
      </c>
      <c r="B61" s="457" t="s">
        <v>2</v>
      </c>
      <c r="C61" s="438"/>
      <c r="D61" s="413" t="s">
        <v>4855</v>
      </c>
      <c r="E61" s="413" t="s">
        <v>4856</v>
      </c>
      <c r="F61" s="422">
        <f>SUMIFS(Table1[SL  2026],Table1[Mã SP],'01. TH - SKU'!$D61)</f>
        <v>0</v>
      </c>
      <c r="G61" s="424">
        <f t="shared" si="15"/>
        <v>0</v>
      </c>
      <c r="H61" s="422">
        <f>IFERROR(SUMIFS(Table1[LK 2026],Table1[Mã SP],'01. TH - SKU'!$D61)/26500/SUMIFS(Table1[SL  2026],Table1[Mã SP],'01. TH - SKU'!$D61),0)</f>
        <v>0</v>
      </c>
      <c r="I61" s="500">
        <v>0</v>
      </c>
      <c r="J61" s="422">
        <f t="shared" si="16"/>
        <v>0</v>
      </c>
      <c r="K61" s="479">
        <v>0</v>
      </c>
      <c r="L61" s="422">
        <v>0.05</v>
      </c>
      <c r="M61" s="424">
        <f t="shared" si="17"/>
        <v>9.9253296212388826E-7</v>
      </c>
      <c r="N61" s="422">
        <v>1093.8997132804279</v>
      </c>
      <c r="O61" s="422">
        <v>54.694985664021395</v>
      </c>
      <c r="P61" s="476">
        <f t="shared" si="3"/>
        <v>-0.05</v>
      </c>
      <c r="Q61" s="424">
        <f t="shared" si="4"/>
        <v>-9.9253296212388826E-7</v>
      </c>
      <c r="R61" s="550" t="str">
        <f t="shared" si="6"/>
        <v>-</v>
      </c>
      <c r="S61" s="476">
        <f t="shared" si="5"/>
        <v>-54.694985664021395</v>
      </c>
    </row>
    <row r="62" spans="1:19" hidden="1" outlineLevel="1" x14ac:dyDescent="0.35">
      <c r="A62" s="438">
        <v>48</v>
      </c>
      <c r="B62" s="457" t="s">
        <v>2</v>
      </c>
      <c r="C62" s="438"/>
      <c r="D62" s="413" t="s">
        <v>151</v>
      </c>
      <c r="E62" s="413" t="s">
        <v>152</v>
      </c>
      <c r="F62" s="422">
        <f>SUMIFS(Table1[SL  2026],Table1[Mã SP],'01. TH - SKU'!$D62)</f>
        <v>36</v>
      </c>
      <c r="G62" s="424">
        <f t="shared" si="15"/>
        <v>6.5454545451943075E-4</v>
      </c>
      <c r="H62" s="422">
        <f>IFERROR(SUMIFS(Table1[LK 2026],Table1[Mã SP],'01. TH - SKU'!$D62)/26500/SUMIFS(Table1[SL  2026],Table1[Mã SP],'01. TH - SKU'!$D62),0)</f>
        <v>600</v>
      </c>
      <c r="I62" s="500">
        <v>600</v>
      </c>
      <c r="J62" s="422">
        <f t="shared" si="16"/>
        <v>21600</v>
      </c>
      <c r="K62" s="479">
        <v>21600</v>
      </c>
      <c r="L62" s="422">
        <v>47.35</v>
      </c>
      <c r="M62" s="424">
        <f t="shared" si="17"/>
        <v>9.3992871513132214E-4</v>
      </c>
      <c r="N62" s="422">
        <v>682.54998798912777</v>
      </c>
      <c r="O62" s="422">
        <v>32318.7419312852</v>
      </c>
      <c r="P62" s="476">
        <f t="shared" si="3"/>
        <v>-11.350000000000001</v>
      </c>
      <c r="Q62" s="424">
        <f t="shared" si="4"/>
        <v>-2.8538326061189139E-4</v>
      </c>
      <c r="R62" s="550">
        <f t="shared" si="6"/>
        <v>-82.549987989127771</v>
      </c>
      <c r="S62" s="476">
        <f t="shared" si="5"/>
        <v>-10718.7419312852</v>
      </c>
    </row>
    <row r="63" spans="1:19" hidden="1" outlineLevel="1" x14ac:dyDescent="0.35">
      <c r="A63" s="438">
        <v>49</v>
      </c>
      <c r="B63" s="457" t="s">
        <v>2</v>
      </c>
      <c r="C63" s="438"/>
      <c r="D63" s="413" t="s">
        <v>153</v>
      </c>
      <c r="E63" s="413" t="s">
        <v>154</v>
      </c>
      <c r="F63" s="422">
        <f>SUMIFS(Table1[SL  2026],Table1[Mã SP],'01. TH - SKU'!$D63)</f>
        <v>0</v>
      </c>
      <c r="G63" s="424">
        <f t="shared" si="15"/>
        <v>0</v>
      </c>
      <c r="H63" s="422">
        <f>IFERROR(SUMIFS(Table1[LK 2026],Table1[Mã SP],'01. TH - SKU'!$D63)/26500/SUMIFS(Table1[SL  2026],Table1[Mã SP],'01. TH - SKU'!$D63),0)</f>
        <v>0</v>
      </c>
      <c r="I63" s="500">
        <v>0</v>
      </c>
      <c r="J63" s="422">
        <f t="shared" si="16"/>
        <v>0</v>
      </c>
      <c r="K63" s="479">
        <v>0</v>
      </c>
      <c r="L63" s="422">
        <v>0.1</v>
      </c>
      <c r="M63" s="424">
        <f t="shared" si="17"/>
        <v>1.9850659242477765E-6</v>
      </c>
      <c r="N63" s="422">
        <v>787.71801346715108</v>
      </c>
      <c r="O63" s="422">
        <v>78.771801346715108</v>
      </c>
      <c r="P63" s="476">
        <f t="shared" si="3"/>
        <v>-0.1</v>
      </c>
      <c r="Q63" s="424">
        <f t="shared" si="4"/>
        <v>-1.9850659242477765E-6</v>
      </c>
      <c r="R63" s="550" t="str">
        <f t="shared" si="6"/>
        <v>-</v>
      </c>
      <c r="S63" s="476">
        <f t="shared" si="5"/>
        <v>-78.771801346715108</v>
      </c>
    </row>
    <row r="64" spans="1:19" hidden="1" outlineLevel="1" x14ac:dyDescent="0.35">
      <c r="A64" s="438">
        <v>50</v>
      </c>
      <c r="B64" s="457" t="s">
        <v>2</v>
      </c>
      <c r="C64" s="438"/>
      <c r="D64" s="413" t="s">
        <v>1205</v>
      </c>
      <c r="E64" s="413" t="s">
        <v>1206</v>
      </c>
      <c r="F64" s="422">
        <f>SUMIFS(Table1[SL  2026],Table1[Mã SP],'01. TH - SKU'!$D64)</f>
        <v>0</v>
      </c>
      <c r="G64" s="424">
        <f t="shared" si="15"/>
        <v>0</v>
      </c>
      <c r="H64" s="422">
        <f>IFERROR(SUMIFS(Table1[LK 2026],Table1[Mã SP],'01. TH - SKU'!$D64)/26500/SUMIFS(Table1[SL  2026],Table1[Mã SP],'01. TH - SKU'!$D64),0)</f>
        <v>0</v>
      </c>
      <c r="I64" s="500">
        <v>0</v>
      </c>
      <c r="J64" s="422">
        <f t="shared" si="16"/>
        <v>0</v>
      </c>
      <c r="K64" s="479">
        <v>0</v>
      </c>
      <c r="L64" s="422">
        <v>15.505000000000001</v>
      </c>
      <c r="M64" s="424">
        <f t="shared" si="17"/>
        <v>3.0778447155461775E-4</v>
      </c>
      <c r="N64" s="422">
        <v>822.20426569139272</v>
      </c>
      <c r="O64" s="422">
        <v>12748.277139545045</v>
      </c>
      <c r="P64" s="476">
        <f t="shared" si="3"/>
        <v>-15.505000000000001</v>
      </c>
      <c r="Q64" s="424">
        <f t="shared" si="4"/>
        <v>-3.0778447155461775E-4</v>
      </c>
      <c r="R64" s="550" t="str">
        <f t="shared" si="6"/>
        <v>-</v>
      </c>
      <c r="S64" s="476">
        <f t="shared" si="5"/>
        <v>-12748.277139545045</v>
      </c>
    </row>
    <row r="65" spans="1:19" hidden="1" outlineLevel="1" x14ac:dyDescent="0.35">
      <c r="A65" s="438">
        <v>51</v>
      </c>
      <c r="B65" s="457" t="s">
        <v>2</v>
      </c>
      <c r="C65" s="438"/>
      <c r="D65" s="413" t="s">
        <v>4563</v>
      </c>
      <c r="E65" s="413" t="s">
        <v>4857</v>
      </c>
      <c r="F65" s="422">
        <f>SUMIFS(Table1[SL  2026],Table1[Mã SP],'01. TH - SKU'!$D65)</f>
        <v>0</v>
      </c>
      <c r="G65" s="424">
        <f t="shared" si="15"/>
        <v>0</v>
      </c>
      <c r="H65" s="422">
        <f>IFERROR(SUMIFS(Table1[LK 2026],Table1[Mã SP],'01. TH - SKU'!$D65)/26500/SUMIFS(Table1[SL  2026],Table1[Mã SP],'01. TH - SKU'!$D65),0)</f>
        <v>0</v>
      </c>
      <c r="I65" s="500">
        <v>0</v>
      </c>
      <c r="J65" s="422">
        <f t="shared" si="16"/>
        <v>0</v>
      </c>
      <c r="K65" s="479">
        <v>0</v>
      </c>
      <c r="L65" s="422">
        <v>0.05</v>
      </c>
      <c r="M65" s="424">
        <f t="shared" si="17"/>
        <v>9.9253296212388826E-7</v>
      </c>
      <c r="N65" s="422">
        <v>1051.2485037237202</v>
      </c>
      <c r="O65" s="422">
        <v>52.562425186186012</v>
      </c>
      <c r="P65" s="476">
        <f t="shared" si="3"/>
        <v>-0.05</v>
      </c>
      <c r="Q65" s="424">
        <f t="shared" si="4"/>
        <v>-9.9253296212388826E-7</v>
      </c>
      <c r="R65" s="550" t="str">
        <f t="shared" si="6"/>
        <v>-</v>
      </c>
      <c r="S65" s="476">
        <f t="shared" si="5"/>
        <v>-52.562425186186012</v>
      </c>
    </row>
    <row r="66" spans="1:19" hidden="1" outlineLevel="1" x14ac:dyDescent="0.35">
      <c r="A66" s="438">
        <v>52</v>
      </c>
      <c r="B66" s="457" t="s">
        <v>2</v>
      </c>
      <c r="C66" s="438"/>
      <c r="D66" s="413" t="s">
        <v>2785</v>
      </c>
      <c r="E66" s="413" t="s">
        <v>2786</v>
      </c>
      <c r="F66" s="422">
        <f>SUMIFS(Table1[SL  2026],Table1[Mã SP],'01. TH - SKU'!$D66)</f>
        <v>24</v>
      </c>
      <c r="G66" s="424">
        <f t="shared" si="15"/>
        <v>4.3636363634628713E-4</v>
      </c>
      <c r="H66" s="422">
        <f>IFERROR(SUMIFS(Table1[LK 2026],Table1[Mã SP],'01. TH - SKU'!$D66)/26500/SUMIFS(Table1[SL  2026],Table1[Mã SP],'01. TH - SKU'!$D66),0)</f>
        <v>700</v>
      </c>
      <c r="I66" s="500">
        <v>700</v>
      </c>
      <c r="J66" s="422">
        <f t="shared" si="16"/>
        <v>16800</v>
      </c>
      <c r="K66" s="479">
        <v>16800</v>
      </c>
      <c r="L66" s="422">
        <v>67</v>
      </c>
      <c r="M66" s="424">
        <f t="shared" si="17"/>
        <v>1.3299941692460101E-3</v>
      </c>
      <c r="N66" s="422">
        <v>1053.148933931102</v>
      </c>
      <c r="O66" s="422">
        <v>70560.978573383836</v>
      </c>
      <c r="P66" s="476">
        <f t="shared" si="3"/>
        <v>-43</v>
      </c>
      <c r="Q66" s="424">
        <f t="shared" si="4"/>
        <v>-8.9363053289972301E-4</v>
      </c>
      <c r="R66" s="550">
        <f t="shared" si="6"/>
        <v>-353.14893393110196</v>
      </c>
      <c r="S66" s="476">
        <f t="shared" si="5"/>
        <v>-53760.978573383836</v>
      </c>
    </row>
    <row r="67" spans="1:19" hidden="1" outlineLevel="1" x14ac:dyDescent="0.35">
      <c r="A67" s="438">
        <v>53</v>
      </c>
      <c r="B67" s="457" t="s">
        <v>2</v>
      </c>
      <c r="C67" s="438"/>
      <c r="D67" s="413" t="s">
        <v>2789</v>
      </c>
      <c r="E67" s="413" t="s">
        <v>2790</v>
      </c>
      <c r="F67" s="422">
        <f>SUMIFS(Table1[SL  2026],Table1[Mã SP],'01. TH - SKU'!$D67)</f>
        <v>24</v>
      </c>
      <c r="G67" s="424">
        <f t="shared" si="15"/>
        <v>4.3636363634628713E-4</v>
      </c>
      <c r="H67" s="422">
        <f>IFERROR(SUMIFS(Table1[LK 2026],Table1[Mã SP],'01. TH - SKU'!$D67)/26500/SUMIFS(Table1[SL  2026],Table1[Mã SP],'01. TH - SKU'!$D67),0)</f>
        <v>700</v>
      </c>
      <c r="I67" s="500">
        <v>700</v>
      </c>
      <c r="J67" s="422">
        <f t="shared" si="16"/>
        <v>16800</v>
      </c>
      <c r="K67" s="479">
        <v>16800</v>
      </c>
      <c r="L67" s="422">
        <v>35.954999999999998</v>
      </c>
      <c r="M67" s="424">
        <f t="shared" si="17"/>
        <v>7.1373045306328804E-4</v>
      </c>
      <c r="N67" s="422">
        <v>1035.8631401903074</v>
      </c>
      <c r="O67" s="422">
        <v>37244.459205542502</v>
      </c>
      <c r="P67" s="476">
        <f t="shared" si="3"/>
        <v>-11.954999999999998</v>
      </c>
      <c r="Q67" s="424">
        <f t="shared" si="4"/>
        <v>-2.7736681671700091E-4</v>
      </c>
      <c r="R67" s="550">
        <f t="shared" si="6"/>
        <v>-335.86314019030738</v>
      </c>
      <c r="S67" s="476">
        <f t="shared" si="5"/>
        <v>-20444.459205542502</v>
      </c>
    </row>
    <row r="68" spans="1:19" hidden="1" outlineLevel="1" x14ac:dyDescent="0.35">
      <c r="A68" s="438">
        <v>54</v>
      </c>
      <c r="B68" s="457" t="s">
        <v>2</v>
      </c>
      <c r="C68" s="438"/>
      <c r="D68" s="413" t="s">
        <v>4091</v>
      </c>
      <c r="E68" s="413" t="s">
        <v>4092</v>
      </c>
      <c r="F68" s="422">
        <f>SUMIFS(Table1[SL  2026],Table1[Mã SP],'01. TH - SKU'!$D68)</f>
        <v>0</v>
      </c>
      <c r="G68" s="424">
        <f t="shared" si="15"/>
        <v>0</v>
      </c>
      <c r="H68" s="422">
        <f>IFERROR(SUMIFS(Table1[LK 2026],Table1[Mã SP],'01. TH - SKU'!$D68)/26500/SUMIFS(Table1[SL  2026],Table1[Mã SP],'01. TH - SKU'!$D68),0)</f>
        <v>0</v>
      </c>
      <c r="I68" s="500">
        <v>0</v>
      </c>
      <c r="J68" s="422">
        <f t="shared" si="16"/>
        <v>0</v>
      </c>
      <c r="K68" s="479">
        <v>0</v>
      </c>
      <c r="L68" s="422">
        <v>0.38</v>
      </c>
      <c r="M68" s="424">
        <f t="shared" si="17"/>
        <v>7.5432505121415505E-6</v>
      </c>
      <c r="N68" s="422">
        <v>874.71671637085456</v>
      </c>
      <c r="O68" s="422">
        <v>332.39235222092475</v>
      </c>
      <c r="P68" s="476">
        <f t="shared" si="3"/>
        <v>-0.38</v>
      </c>
      <c r="Q68" s="424">
        <f t="shared" si="4"/>
        <v>-7.5432505121415505E-6</v>
      </c>
      <c r="R68" s="550" t="str">
        <f t="shared" si="6"/>
        <v>-</v>
      </c>
      <c r="S68" s="476">
        <f t="shared" si="5"/>
        <v>-332.39235222092475</v>
      </c>
    </row>
    <row r="69" spans="1:19" hidden="1" outlineLevel="1" x14ac:dyDescent="0.35">
      <c r="A69" s="438">
        <v>55</v>
      </c>
      <c r="B69" s="457" t="s">
        <v>2</v>
      </c>
      <c r="C69" s="438"/>
      <c r="D69" s="413" t="s">
        <v>4759</v>
      </c>
      <c r="E69" s="413" t="s">
        <v>4858</v>
      </c>
      <c r="F69" s="422">
        <f>SUMIFS(Table1[SL  2026],Table1[Mã SP],'01. TH - SKU'!$D69)</f>
        <v>120</v>
      </c>
      <c r="G69" s="424">
        <f t="shared" si="15"/>
        <v>2.1818181817314358E-3</v>
      </c>
      <c r="H69" s="422">
        <f>IFERROR(SUMIFS(Table1[LK 2026],Table1[Mã SP],'01. TH - SKU'!$D69)/26500/SUMIFS(Table1[SL  2026],Table1[Mã SP],'01. TH - SKU'!$D69),0)</f>
        <v>700</v>
      </c>
      <c r="I69" s="500">
        <v>700</v>
      </c>
      <c r="J69" s="422">
        <f t="shared" si="16"/>
        <v>84000</v>
      </c>
      <c r="K69" s="479">
        <v>84000</v>
      </c>
      <c r="L69" s="422">
        <v>5</v>
      </c>
      <c r="M69" s="424">
        <f t="shared" si="17"/>
        <v>9.9253296212388825E-5</v>
      </c>
      <c r="N69" s="422">
        <v>763.05324906685746</v>
      </c>
      <c r="O69" s="422">
        <v>3815.2662453342873</v>
      </c>
      <c r="P69" s="476">
        <f t="shared" si="3"/>
        <v>115</v>
      </c>
      <c r="Q69" s="424">
        <f t="shared" si="4"/>
        <v>2.0825648855190468E-3</v>
      </c>
      <c r="R69" s="550">
        <f t="shared" si="6"/>
        <v>-63.053249066857461</v>
      </c>
      <c r="S69" s="476">
        <f t="shared" si="5"/>
        <v>80184.733754665707</v>
      </c>
    </row>
    <row r="70" spans="1:19" hidden="1" outlineLevel="1" x14ac:dyDescent="0.35">
      <c r="A70" s="438"/>
      <c r="B70" s="457"/>
      <c r="C70" s="438"/>
      <c r="D70" s="413"/>
      <c r="E70" s="413"/>
      <c r="F70" s="422"/>
      <c r="G70" s="424"/>
      <c r="H70" s="422"/>
      <c r="I70" s="500"/>
      <c r="J70" s="422"/>
      <c r="K70" s="479"/>
      <c r="L70" s="422"/>
      <c r="M70" s="424"/>
      <c r="N70" s="422"/>
      <c r="O70" s="422"/>
      <c r="P70" s="476">
        <f t="shared" si="3"/>
        <v>0</v>
      </c>
      <c r="Q70" s="424">
        <f t="shared" si="4"/>
        <v>0</v>
      </c>
      <c r="R70" s="550" t="str">
        <f t="shared" si="6"/>
        <v>-</v>
      </c>
      <c r="S70" s="476">
        <f t="shared" si="5"/>
        <v>0</v>
      </c>
    </row>
    <row r="71" spans="1:19" hidden="1" collapsed="1" x14ac:dyDescent="0.35">
      <c r="A71" s="439" t="s">
        <v>4897</v>
      </c>
      <c r="B71" s="455" t="s">
        <v>4859</v>
      </c>
      <c r="C71" s="439"/>
      <c r="D71" s="440"/>
      <c r="E71" s="440"/>
      <c r="F71" s="441">
        <f>SUM(F72:F73)</f>
        <v>0</v>
      </c>
      <c r="G71" s="443">
        <f>SUM(G72:G73)</f>
        <v>0</v>
      </c>
      <c r="H71" s="441">
        <f>IFERROR(J71/F71,0)</f>
        <v>0</v>
      </c>
      <c r="I71" s="498">
        <v>0</v>
      </c>
      <c r="J71" s="441">
        <f>SUM(J72:J73)</f>
        <v>0</v>
      </c>
      <c r="K71" s="538">
        <v>0</v>
      </c>
      <c r="L71" s="441">
        <f>SUM(L72:L73)</f>
        <v>16.018000000000001</v>
      </c>
      <c r="M71" s="443">
        <f>SUM(M72:M73)</f>
        <v>3.1796785974600887E-4</v>
      </c>
      <c r="N71" s="441">
        <f>IFERROR(O71/L71,0)</f>
        <v>567.93368869160588</v>
      </c>
      <c r="O71" s="441">
        <f>SUM(O72:O73)</f>
        <v>9097.1618254621426</v>
      </c>
      <c r="P71" s="474">
        <f t="shared" ref="P71:P94" si="18">F71-L71</f>
        <v>-16.018000000000001</v>
      </c>
      <c r="Q71" s="442">
        <f t="shared" ref="Q71:Q94" si="19">G71-M71</f>
        <v>-3.1796785974600887E-4</v>
      </c>
      <c r="R71" s="549" t="str">
        <f t="shared" si="6"/>
        <v>-</v>
      </c>
      <c r="S71" s="474">
        <f t="shared" ref="S71:S94" si="20">J71-O71</f>
        <v>-9097.1618254621426</v>
      </c>
    </row>
    <row r="72" spans="1:19" hidden="1" outlineLevel="1" x14ac:dyDescent="0.35">
      <c r="A72" s="438">
        <v>56</v>
      </c>
      <c r="B72" s="457" t="s">
        <v>4859</v>
      </c>
      <c r="C72" s="438"/>
      <c r="D72" s="413" t="s">
        <v>4860</v>
      </c>
      <c r="E72" s="413" t="s">
        <v>4861</v>
      </c>
      <c r="F72" s="422">
        <f>SUMIFS(Table1[SL  2026],Table1[Mã SP],'01. TH - SKU'!$D72)</f>
        <v>0</v>
      </c>
      <c r="G72" s="422">
        <f>IFERROR(F72/F$3,0)</f>
        <v>0</v>
      </c>
      <c r="H72" s="422">
        <f>IFERROR(SUMIFS(Table1[LK 2026],Table1[Mã SP],'01. TH - SKU'!$D72)/26500/SUMIFS(Table1[SL  2026],Table1[Mã SP],'01. TH - SKU'!$D72),0)</f>
        <v>0</v>
      </c>
      <c r="I72" s="500">
        <v>0</v>
      </c>
      <c r="J72" s="422">
        <f>F72*H72</f>
        <v>0</v>
      </c>
      <c r="K72" s="479">
        <v>0</v>
      </c>
      <c r="L72" s="422">
        <v>16.018000000000001</v>
      </c>
      <c r="M72" s="424">
        <f>IFERROR(L72/L$3,0)</f>
        <v>3.1796785974600887E-4</v>
      </c>
      <c r="N72" s="422">
        <v>567.93368869160588</v>
      </c>
      <c r="O72" s="422">
        <v>9097.1618254621426</v>
      </c>
      <c r="P72" s="476">
        <f t="shared" si="18"/>
        <v>-16.018000000000001</v>
      </c>
      <c r="Q72" s="424">
        <f t="shared" si="19"/>
        <v>-3.1796785974600887E-4</v>
      </c>
      <c r="R72" s="550" t="str">
        <f t="shared" si="6"/>
        <v>-</v>
      </c>
      <c r="S72" s="476">
        <f t="shared" si="20"/>
        <v>-9097.1618254621426</v>
      </c>
    </row>
    <row r="73" spans="1:19" hidden="1" outlineLevel="1" x14ac:dyDescent="0.35">
      <c r="A73" s="438"/>
      <c r="B73" s="457"/>
      <c r="C73" s="438"/>
      <c r="D73" s="413"/>
      <c r="E73" s="413"/>
      <c r="F73" s="422"/>
      <c r="G73" s="424"/>
      <c r="H73" s="422"/>
      <c r="I73" s="500"/>
      <c r="J73" s="422"/>
      <c r="K73" s="479"/>
      <c r="L73" s="422"/>
      <c r="M73" s="424"/>
      <c r="N73" s="422"/>
      <c r="O73" s="422"/>
      <c r="P73" s="476">
        <f t="shared" si="18"/>
        <v>0</v>
      </c>
      <c r="Q73" s="424">
        <f t="shared" si="19"/>
        <v>0</v>
      </c>
      <c r="R73" s="550" t="str">
        <f t="shared" ref="R73" si="21">IF(H73&lt;&gt;0,H73-N73,"-")</f>
        <v>-</v>
      </c>
      <c r="S73" s="476">
        <f t="shared" si="20"/>
        <v>0</v>
      </c>
    </row>
    <row r="74" spans="1:19" collapsed="1" x14ac:dyDescent="0.35">
      <c r="A74" s="439" t="s">
        <v>4898</v>
      </c>
      <c r="B74" s="455" t="s">
        <v>4779</v>
      </c>
      <c r="C74" s="439"/>
      <c r="D74" s="440"/>
      <c r="E74" s="440"/>
      <c r="F74" s="441">
        <f>SUM(F75:F92)</f>
        <v>132</v>
      </c>
      <c r="G74" s="443">
        <f>SUM(G75:G92)</f>
        <v>2.3999999999045792E-3</v>
      </c>
      <c r="H74" s="441">
        <f>J74/F74</f>
        <v>500</v>
      </c>
      <c r="I74" s="498">
        <v>500</v>
      </c>
      <c r="J74" s="441">
        <f>SUM(J75:J92)</f>
        <v>66000</v>
      </c>
      <c r="K74" s="538">
        <v>66000</v>
      </c>
      <c r="L74" s="441">
        <f>SUM(L75:L92)</f>
        <v>2171.723</v>
      </c>
      <c r="M74" s="443">
        <f>SUM(M75:M92)</f>
        <v>4.3110133242051533E-2</v>
      </c>
      <c r="N74" s="441">
        <f>O74/L74</f>
        <v>321.37557843001605</v>
      </c>
      <c r="O74" s="441">
        <f>SUM(O75:O92)</f>
        <v>697938.73531476967</v>
      </c>
      <c r="P74" s="474">
        <f t="shared" si="18"/>
        <v>-2039.723</v>
      </c>
      <c r="Q74" s="442">
        <f t="shared" si="19"/>
        <v>-4.0710133242146951E-2</v>
      </c>
      <c r="R74" s="549">
        <f t="shared" ref="R74" si="22">H74-N74</f>
        <v>178.62442156998395</v>
      </c>
      <c r="S74" s="474">
        <f t="shared" si="20"/>
        <v>-631938.73531476967</v>
      </c>
    </row>
    <row r="75" spans="1:19" hidden="1" outlineLevel="1" x14ac:dyDescent="0.35">
      <c r="A75" s="438">
        <v>57</v>
      </c>
      <c r="B75" s="457" t="s">
        <v>4779</v>
      </c>
      <c r="C75" s="438"/>
      <c r="D75" s="413" t="s">
        <v>4862</v>
      </c>
      <c r="E75" s="413" t="s">
        <v>4863</v>
      </c>
      <c r="F75" s="422">
        <f>SUMIFS(Table1[SL  2026],Table1[Mã SP],'01. TH - SKU'!$D75)</f>
        <v>0</v>
      </c>
      <c r="G75" s="424">
        <f t="shared" ref="G75:G91" si="23">IFERROR(F75/F$3,0)</f>
        <v>0</v>
      </c>
      <c r="H75" s="422">
        <f>IFERROR(SUMIFS(Table1[LK 2026],Table1[Mã SP],'01. TH - SKU'!$D75)/26500/SUMIFS(Table1[SL  2026],Table1[Mã SP],'01. TH - SKU'!$D75),0)</f>
        <v>0</v>
      </c>
      <c r="I75" s="500">
        <v>0</v>
      </c>
      <c r="J75" s="422">
        <f t="shared" ref="J75:J91" si="24">F75*H75</f>
        <v>0</v>
      </c>
      <c r="K75" s="479">
        <v>0</v>
      </c>
      <c r="L75" s="422">
        <v>3.883</v>
      </c>
      <c r="M75" s="424">
        <f t="shared" ref="M75:M91" si="25">IFERROR(L75/L$3,0)</f>
        <v>7.7080109838541163E-5</v>
      </c>
      <c r="N75" s="422">
        <v>723.56521295308698</v>
      </c>
      <c r="O75" s="422">
        <v>2809.6037218968368</v>
      </c>
      <c r="P75" s="476">
        <f t="shared" si="18"/>
        <v>-3.883</v>
      </c>
      <c r="Q75" s="424">
        <f t="shared" si="19"/>
        <v>-7.7080109838541163E-5</v>
      </c>
      <c r="R75" s="550" t="str">
        <f t="shared" ref="R75:R93" si="26">IF(H75&lt;&gt;0,H75-N75,"-")</f>
        <v>-</v>
      </c>
      <c r="S75" s="476">
        <f t="shared" si="20"/>
        <v>-2809.6037218968368</v>
      </c>
    </row>
    <row r="76" spans="1:19" hidden="1" outlineLevel="1" x14ac:dyDescent="0.35">
      <c r="A76" s="438">
        <v>58</v>
      </c>
      <c r="B76" s="457" t="s">
        <v>4779</v>
      </c>
      <c r="C76" s="438"/>
      <c r="D76" s="413" t="s">
        <v>337</v>
      </c>
      <c r="E76" s="413" t="s">
        <v>338</v>
      </c>
      <c r="F76" s="422">
        <f>SUMIFS(Table1[SL  2026],Table1[Mã SP],'01. TH - SKU'!$D76)</f>
        <v>0</v>
      </c>
      <c r="G76" s="424">
        <f t="shared" si="23"/>
        <v>0</v>
      </c>
      <c r="H76" s="422">
        <f>IFERROR(SUMIFS(Table1[LK 2026],Table1[Mã SP],'01. TH - SKU'!$D76)/26500/SUMIFS(Table1[SL  2026],Table1[Mã SP],'01. TH - SKU'!$D76),0)</f>
        <v>0</v>
      </c>
      <c r="I76" s="500">
        <v>0</v>
      </c>
      <c r="J76" s="422">
        <f t="shared" si="24"/>
        <v>0</v>
      </c>
      <c r="K76" s="479">
        <v>0</v>
      </c>
      <c r="L76" s="422">
        <v>167.55799999999999</v>
      </c>
      <c r="M76" s="424">
        <f t="shared" si="25"/>
        <v>3.3261367613510893E-3</v>
      </c>
      <c r="N76" s="422">
        <v>776.38640335528612</v>
      </c>
      <c r="O76" s="422">
        <v>130089.75297340503</v>
      </c>
      <c r="P76" s="476">
        <f t="shared" si="18"/>
        <v>-167.55799999999999</v>
      </c>
      <c r="Q76" s="424">
        <f t="shared" si="19"/>
        <v>-3.3261367613510893E-3</v>
      </c>
      <c r="R76" s="550" t="str">
        <f t="shared" si="26"/>
        <v>-</v>
      </c>
      <c r="S76" s="476">
        <f t="shared" si="20"/>
        <v>-130089.75297340503</v>
      </c>
    </row>
    <row r="77" spans="1:19" hidden="1" outlineLevel="1" x14ac:dyDescent="0.35">
      <c r="A77" s="438">
        <v>59</v>
      </c>
      <c r="B77" s="457" t="s">
        <v>4779</v>
      </c>
      <c r="C77" s="438"/>
      <c r="D77" s="413" t="s">
        <v>4864</v>
      </c>
      <c r="E77" s="413" t="s">
        <v>4865</v>
      </c>
      <c r="F77" s="422">
        <f>SUMIFS(Table1[SL  2026],Table1[Mã SP],'01. TH - SKU'!$D77)</f>
        <v>0</v>
      </c>
      <c r="G77" s="424">
        <f t="shared" si="23"/>
        <v>0</v>
      </c>
      <c r="H77" s="422">
        <f>IFERROR(SUMIFS(Table1[LK 2026],Table1[Mã SP],'01. TH - SKU'!$D77)/26500/SUMIFS(Table1[SL  2026],Table1[Mã SP],'01. TH - SKU'!$D77),0)</f>
        <v>0</v>
      </c>
      <c r="I77" s="500">
        <v>0</v>
      </c>
      <c r="J77" s="422">
        <f t="shared" si="24"/>
        <v>0</v>
      </c>
      <c r="K77" s="479">
        <v>0</v>
      </c>
      <c r="L77" s="422">
        <v>14.722</v>
      </c>
      <c r="M77" s="424">
        <f t="shared" si="25"/>
        <v>2.9224140536775764E-4</v>
      </c>
      <c r="N77" s="422">
        <v>10.477419505795645</v>
      </c>
      <c r="O77" s="422">
        <v>154.24856996432348</v>
      </c>
      <c r="P77" s="476">
        <f t="shared" si="18"/>
        <v>-14.722</v>
      </c>
      <c r="Q77" s="424">
        <f t="shared" si="19"/>
        <v>-2.9224140536775764E-4</v>
      </c>
      <c r="R77" s="550" t="str">
        <f t="shared" si="26"/>
        <v>-</v>
      </c>
      <c r="S77" s="476">
        <f t="shared" si="20"/>
        <v>-154.24856996432348</v>
      </c>
    </row>
    <row r="78" spans="1:19" hidden="1" outlineLevel="1" x14ac:dyDescent="0.35">
      <c r="A78" s="438">
        <v>60</v>
      </c>
      <c r="B78" s="457" t="s">
        <v>4779</v>
      </c>
      <c r="C78" s="438"/>
      <c r="D78" s="413" t="s">
        <v>4763</v>
      </c>
      <c r="E78" s="413" t="s">
        <v>4866</v>
      </c>
      <c r="F78" s="422">
        <f>SUMIFS(Table1[SL  2026],Table1[Mã SP],'01. TH - SKU'!$D78)</f>
        <v>66</v>
      </c>
      <c r="G78" s="424">
        <f t="shared" si="23"/>
        <v>1.1999999999522896E-3</v>
      </c>
      <c r="H78" s="422">
        <f>IFERROR(SUMIFS(Table1[LK 2026],Table1[Mã SP],'01. TH - SKU'!$D78)/26500/SUMIFS(Table1[SL  2026],Table1[Mã SP],'01. TH - SKU'!$D78),0)</f>
        <v>500</v>
      </c>
      <c r="I78" s="500">
        <v>500</v>
      </c>
      <c r="J78" s="422">
        <f t="shared" si="24"/>
        <v>33000</v>
      </c>
      <c r="K78" s="479">
        <v>33000</v>
      </c>
      <c r="L78" s="422">
        <v>376.18900000000002</v>
      </c>
      <c r="M78" s="424">
        <f t="shared" si="25"/>
        <v>7.4675996497684683E-3</v>
      </c>
      <c r="N78" s="422">
        <v>424.85514003329337</v>
      </c>
      <c r="O78" s="422">
        <v>159825.83027398461</v>
      </c>
      <c r="P78" s="476">
        <f t="shared" si="18"/>
        <v>-310.18900000000002</v>
      </c>
      <c r="Q78" s="424">
        <f t="shared" si="19"/>
        <v>-6.2675996498161787E-3</v>
      </c>
      <c r="R78" s="550">
        <f t="shared" si="26"/>
        <v>75.144859966706633</v>
      </c>
      <c r="S78" s="476">
        <f t="shared" si="20"/>
        <v>-126825.83027398461</v>
      </c>
    </row>
    <row r="79" spans="1:19" hidden="1" outlineLevel="1" x14ac:dyDescent="0.35">
      <c r="A79" s="438">
        <v>61</v>
      </c>
      <c r="B79" s="457" t="s">
        <v>4779</v>
      </c>
      <c r="C79" s="438"/>
      <c r="D79" s="413" t="s">
        <v>2429</v>
      </c>
      <c r="E79" s="413" t="s">
        <v>2430</v>
      </c>
      <c r="F79" s="422">
        <f>SUMIFS(Table1[SL  2026],Table1[Mã SP],'01. TH - SKU'!$D79)</f>
        <v>0</v>
      </c>
      <c r="G79" s="424">
        <f t="shared" si="23"/>
        <v>0</v>
      </c>
      <c r="H79" s="422">
        <f>IFERROR(SUMIFS(Table1[LK 2026],Table1[Mã SP],'01. TH - SKU'!$D79)/26500/SUMIFS(Table1[SL  2026],Table1[Mã SP],'01. TH - SKU'!$D79),0)</f>
        <v>0</v>
      </c>
      <c r="I79" s="500">
        <v>0</v>
      </c>
      <c r="J79" s="422">
        <f t="shared" si="24"/>
        <v>0</v>
      </c>
      <c r="K79" s="479">
        <v>0</v>
      </c>
      <c r="L79" s="422">
        <v>102.80200000000001</v>
      </c>
      <c r="M79" s="424">
        <f t="shared" si="25"/>
        <v>2.0406874714451991E-3</v>
      </c>
      <c r="N79" s="422">
        <v>180.75219822471641</v>
      </c>
      <c r="O79" s="422">
        <v>18581.687481897297</v>
      </c>
      <c r="P79" s="476">
        <f t="shared" si="18"/>
        <v>-102.80200000000001</v>
      </c>
      <c r="Q79" s="424">
        <f t="shared" si="19"/>
        <v>-2.0406874714451991E-3</v>
      </c>
      <c r="R79" s="550" t="str">
        <f t="shared" si="26"/>
        <v>-</v>
      </c>
      <c r="S79" s="476">
        <f t="shared" si="20"/>
        <v>-18581.687481897297</v>
      </c>
    </row>
    <row r="80" spans="1:19" hidden="1" outlineLevel="1" x14ac:dyDescent="0.35">
      <c r="A80" s="438">
        <v>62</v>
      </c>
      <c r="B80" s="457" t="s">
        <v>4779</v>
      </c>
      <c r="C80" s="438"/>
      <c r="D80" s="413" t="s">
        <v>2427</v>
      </c>
      <c r="E80" s="413" t="s">
        <v>2428</v>
      </c>
      <c r="F80" s="422">
        <f>SUMIFS(Table1[SL  2026],Table1[Mã SP],'01. TH - SKU'!$D80)</f>
        <v>0</v>
      </c>
      <c r="G80" s="424">
        <f t="shared" si="23"/>
        <v>0</v>
      </c>
      <c r="H80" s="422">
        <f>IFERROR(SUMIFS(Table1[LK 2026],Table1[Mã SP],'01. TH - SKU'!$D80)/26500/SUMIFS(Table1[SL  2026],Table1[Mã SP],'01. TH - SKU'!$D80),0)</f>
        <v>0</v>
      </c>
      <c r="I80" s="500">
        <v>0</v>
      </c>
      <c r="J80" s="422">
        <f t="shared" si="24"/>
        <v>0</v>
      </c>
      <c r="K80" s="479">
        <v>0</v>
      </c>
      <c r="L80" s="422">
        <v>159.52699999999999</v>
      </c>
      <c r="M80" s="424">
        <f t="shared" si="25"/>
        <v>3.1667161169747502E-3</v>
      </c>
      <c r="N80" s="422">
        <v>183.35302257258328</v>
      </c>
      <c r="O80" s="422">
        <v>29249.757631936493</v>
      </c>
      <c r="P80" s="476">
        <f t="shared" si="18"/>
        <v>-159.52699999999999</v>
      </c>
      <c r="Q80" s="424">
        <f t="shared" si="19"/>
        <v>-3.1667161169747502E-3</v>
      </c>
      <c r="R80" s="550" t="str">
        <f t="shared" si="26"/>
        <v>-</v>
      </c>
      <c r="S80" s="476">
        <f t="shared" si="20"/>
        <v>-29249.757631936493</v>
      </c>
    </row>
    <row r="81" spans="1:19" hidden="1" outlineLevel="1" x14ac:dyDescent="0.35">
      <c r="A81" s="438">
        <v>63</v>
      </c>
      <c r="B81" s="457" t="s">
        <v>4779</v>
      </c>
      <c r="C81" s="438"/>
      <c r="D81" s="413" t="s">
        <v>2425</v>
      </c>
      <c r="E81" s="413" t="s">
        <v>2426</v>
      </c>
      <c r="F81" s="422">
        <f>SUMIFS(Table1[SL  2026],Table1[Mã SP],'01. TH - SKU'!$D81)</f>
        <v>0</v>
      </c>
      <c r="G81" s="424">
        <f t="shared" si="23"/>
        <v>0</v>
      </c>
      <c r="H81" s="422">
        <f>IFERROR(SUMIFS(Table1[LK 2026],Table1[Mã SP],'01. TH - SKU'!$D81)/26500/SUMIFS(Table1[SL  2026],Table1[Mã SP],'01. TH - SKU'!$D81),0)</f>
        <v>0</v>
      </c>
      <c r="I81" s="500">
        <v>0</v>
      </c>
      <c r="J81" s="422">
        <f t="shared" si="24"/>
        <v>0</v>
      </c>
      <c r="K81" s="479">
        <v>0</v>
      </c>
      <c r="L81" s="422">
        <v>155.09399999999999</v>
      </c>
      <c r="M81" s="424">
        <f t="shared" si="25"/>
        <v>3.0787181445528465E-3</v>
      </c>
      <c r="N81" s="422">
        <v>187.13096272500323</v>
      </c>
      <c r="O81" s="422">
        <v>29022.88953287165</v>
      </c>
      <c r="P81" s="476">
        <f t="shared" si="18"/>
        <v>-155.09399999999999</v>
      </c>
      <c r="Q81" s="424">
        <f t="shared" si="19"/>
        <v>-3.0787181445528465E-3</v>
      </c>
      <c r="R81" s="550" t="str">
        <f t="shared" si="26"/>
        <v>-</v>
      </c>
      <c r="S81" s="476">
        <f t="shared" si="20"/>
        <v>-29022.88953287165</v>
      </c>
    </row>
    <row r="82" spans="1:19" hidden="1" outlineLevel="1" x14ac:dyDescent="0.35">
      <c r="A82" s="438">
        <v>64</v>
      </c>
      <c r="B82" s="457" t="s">
        <v>4779</v>
      </c>
      <c r="C82" s="438"/>
      <c r="D82" s="413" t="s">
        <v>2423</v>
      </c>
      <c r="E82" s="413" t="s">
        <v>2424</v>
      </c>
      <c r="F82" s="422">
        <f>SUMIFS(Table1[SL  2026],Table1[Mã SP],'01. TH - SKU'!$D82)</f>
        <v>0</v>
      </c>
      <c r="G82" s="424">
        <f t="shared" si="23"/>
        <v>0</v>
      </c>
      <c r="H82" s="422">
        <f>IFERROR(SUMIFS(Table1[LK 2026],Table1[Mã SP],'01. TH - SKU'!$D82)/26500/SUMIFS(Table1[SL  2026],Table1[Mã SP],'01. TH - SKU'!$D82),0)</f>
        <v>0</v>
      </c>
      <c r="I82" s="500">
        <v>0</v>
      </c>
      <c r="J82" s="422">
        <f t="shared" si="24"/>
        <v>0</v>
      </c>
      <c r="K82" s="479">
        <v>0</v>
      </c>
      <c r="L82" s="422">
        <v>302.63799999999998</v>
      </c>
      <c r="M82" s="424">
        <f t="shared" si="25"/>
        <v>6.0075638118249853E-3</v>
      </c>
      <c r="N82" s="422">
        <v>182.02499744553199</v>
      </c>
      <c r="O82" s="422">
        <v>55087.681176920909</v>
      </c>
      <c r="P82" s="476">
        <f t="shared" si="18"/>
        <v>-302.63799999999998</v>
      </c>
      <c r="Q82" s="424">
        <f t="shared" si="19"/>
        <v>-6.0075638118249853E-3</v>
      </c>
      <c r="R82" s="550" t="str">
        <f t="shared" si="26"/>
        <v>-</v>
      </c>
      <c r="S82" s="476">
        <f t="shared" si="20"/>
        <v>-55087.681176920909</v>
      </c>
    </row>
    <row r="83" spans="1:19" hidden="1" outlineLevel="1" x14ac:dyDescent="0.35">
      <c r="A83" s="438">
        <v>65</v>
      </c>
      <c r="B83" s="457" t="s">
        <v>4779</v>
      </c>
      <c r="C83" s="438"/>
      <c r="D83" s="413" t="s">
        <v>2403</v>
      </c>
      <c r="E83" s="413" t="s">
        <v>2404</v>
      </c>
      <c r="F83" s="422">
        <f>SUMIFS(Table1[SL  2026],Table1[Mã SP],'01. TH - SKU'!$D83)</f>
        <v>0</v>
      </c>
      <c r="G83" s="424">
        <f t="shared" si="23"/>
        <v>0</v>
      </c>
      <c r="H83" s="422">
        <f>IFERROR(SUMIFS(Table1[LK 2026],Table1[Mã SP],'01. TH - SKU'!$D83)/26500/SUMIFS(Table1[SL  2026],Table1[Mã SP],'01. TH - SKU'!$D83),0)</f>
        <v>0</v>
      </c>
      <c r="I83" s="500">
        <v>0</v>
      </c>
      <c r="J83" s="422">
        <f t="shared" si="24"/>
        <v>0</v>
      </c>
      <c r="K83" s="479">
        <v>0</v>
      </c>
      <c r="L83" s="422">
        <v>45.526000000000003</v>
      </c>
      <c r="M83" s="424">
        <f t="shared" si="25"/>
        <v>9.0372111267304279E-4</v>
      </c>
      <c r="N83" s="422">
        <v>747.42854195678331</v>
      </c>
      <c r="O83" s="422">
        <v>34027.43180112452</v>
      </c>
      <c r="P83" s="476">
        <f t="shared" si="18"/>
        <v>-45.526000000000003</v>
      </c>
      <c r="Q83" s="424">
        <f t="shared" si="19"/>
        <v>-9.0372111267304279E-4</v>
      </c>
      <c r="R83" s="550" t="str">
        <f t="shared" si="26"/>
        <v>-</v>
      </c>
      <c r="S83" s="476">
        <f t="shared" si="20"/>
        <v>-34027.43180112452</v>
      </c>
    </row>
    <row r="84" spans="1:19" hidden="1" outlineLevel="1" x14ac:dyDescent="0.35">
      <c r="A84" s="438">
        <v>66</v>
      </c>
      <c r="B84" s="457" t="s">
        <v>4779</v>
      </c>
      <c r="C84" s="438"/>
      <c r="D84" s="413" t="s">
        <v>4867</v>
      </c>
      <c r="E84" s="413" t="s">
        <v>4868</v>
      </c>
      <c r="F84" s="422">
        <f>SUMIFS(Table1[SL  2026],Table1[Mã SP],'01. TH - SKU'!$D84)</f>
        <v>0</v>
      </c>
      <c r="G84" s="424">
        <f t="shared" si="23"/>
        <v>0</v>
      </c>
      <c r="H84" s="422">
        <f>IFERROR(SUMIFS(Table1[LK 2026],Table1[Mã SP],'01. TH - SKU'!$D84)/26500/SUMIFS(Table1[SL  2026],Table1[Mã SP],'01. TH - SKU'!$D84),0)</f>
        <v>0</v>
      </c>
      <c r="I84" s="500">
        <v>0</v>
      </c>
      <c r="J84" s="422">
        <f t="shared" si="24"/>
        <v>0</v>
      </c>
      <c r="K84" s="479">
        <v>0</v>
      </c>
      <c r="L84" s="422">
        <v>0.97399999999999998</v>
      </c>
      <c r="M84" s="424">
        <f t="shared" si="25"/>
        <v>1.9334542102173343E-5</v>
      </c>
      <c r="N84" s="422">
        <v>743.97691784018605</v>
      </c>
      <c r="O84" s="422">
        <v>724.63351797634118</v>
      </c>
      <c r="P84" s="476">
        <f t="shared" si="18"/>
        <v>-0.97399999999999998</v>
      </c>
      <c r="Q84" s="424">
        <f t="shared" si="19"/>
        <v>-1.9334542102173343E-5</v>
      </c>
      <c r="R84" s="550" t="str">
        <f t="shared" si="26"/>
        <v>-</v>
      </c>
      <c r="S84" s="476">
        <f t="shared" si="20"/>
        <v>-724.63351797634118</v>
      </c>
    </row>
    <row r="85" spans="1:19" hidden="1" outlineLevel="1" x14ac:dyDescent="0.35">
      <c r="A85" s="438">
        <v>67</v>
      </c>
      <c r="B85" s="457" t="s">
        <v>4779</v>
      </c>
      <c r="C85" s="438"/>
      <c r="D85" s="413" t="s">
        <v>4869</v>
      </c>
      <c r="E85" s="413" t="s">
        <v>4870</v>
      </c>
      <c r="F85" s="422">
        <f>SUMIFS(Table1[SL  2026],Table1[Mã SP],'01. TH - SKU'!$D85)</f>
        <v>0</v>
      </c>
      <c r="G85" s="424">
        <f t="shared" si="23"/>
        <v>0</v>
      </c>
      <c r="H85" s="422">
        <f>IFERROR(SUMIFS(Table1[LK 2026],Table1[Mã SP],'01. TH - SKU'!$D85)/26500/SUMIFS(Table1[SL  2026],Table1[Mã SP],'01. TH - SKU'!$D85),0)</f>
        <v>0</v>
      </c>
      <c r="I85" s="500">
        <v>0</v>
      </c>
      <c r="J85" s="422">
        <f t="shared" si="24"/>
        <v>0</v>
      </c>
      <c r="K85" s="479">
        <v>0</v>
      </c>
      <c r="L85" s="422">
        <v>230.54</v>
      </c>
      <c r="M85" s="424">
        <f t="shared" si="25"/>
        <v>4.5763709817608234E-3</v>
      </c>
      <c r="N85" s="422">
        <v>68.470686088585495</v>
      </c>
      <c r="O85" s="422">
        <v>15785.2319708625</v>
      </c>
      <c r="P85" s="476">
        <f t="shared" si="18"/>
        <v>-230.54</v>
      </c>
      <c r="Q85" s="424">
        <f t="shared" si="19"/>
        <v>-4.5763709817608234E-3</v>
      </c>
      <c r="R85" s="550" t="str">
        <f t="shared" si="26"/>
        <v>-</v>
      </c>
      <c r="S85" s="476">
        <f t="shared" si="20"/>
        <v>-15785.2319708625</v>
      </c>
    </row>
    <row r="86" spans="1:19" hidden="1" outlineLevel="1" x14ac:dyDescent="0.35">
      <c r="A86" s="438">
        <v>68</v>
      </c>
      <c r="B86" s="457" t="s">
        <v>4779</v>
      </c>
      <c r="C86" s="438"/>
      <c r="D86" s="413" t="s">
        <v>4871</v>
      </c>
      <c r="E86" s="413" t="s">
        <v>4872</v>
      </c>
      <c r="F86" s="422">
        <f>SUMIFS(Table1[SL  2026],Table1[Mã SP],'01. TH - SKU'!$D86)</f>
        <v>0</v>
      </c>
      <c r="G86" s="424">
        <f t="shared" si="23"/>
        <v>0</v>
      </c>
      <c r="H86" s="422">
        <f>IFERROR(SUMIFS(Table1[LK 2026],Table1[Mã SP],'01. TH - SKU'!$D86)/26500/SUMIFS(Table1[SL  2026],Table1[Mã SP],'01. TH - SKU'!$D86),0)</f>
        <v>0</v>
      </c>
      <c r="I86" s="500">
        <v>0</v>
      </c>
      <c r="J86" s="422">
        <f t="shared" si="24"/>
        <v>0</v>
      </c>
      <c r="K86" s="479">
        <v>0</v>
      </c>
      <c r="L86" s="422">
        <v>41.209000000000003</v>
      </c>
      <c r="M86" s="424">
        <f t="shared" si="25"/>
        <v>8.1802581672326628E-4</v>
      </c>
      <c r="N86" s="422">
        <v>729.3888453917192</v>
      </c>
      <c r="O86" s="422">
        <v>30057.384929747361</v>
      </c>
      <c r="P86" s="476">
        <f t="shared" si="18"/>
        <v>-41.209000000000003</v>
      </c>
      <c r="Q86" s="424">
        <f t="shared" si="19"/>
        <v>-8.1802581672326628E-4</v>
      </c>
      <c r="R86" s="550" t="str">
        <f t="shared" si="26"/>
        <v>-</v>
      </c>
      <c r="S86" s="476">
        <f t="shared" si="20"/>
        <v>-30057.384929747361</v>
      </c>
    </row>
    <row r="87" spans="1:19" hidden="1" outlineLevel="1" x14ac:dyDescent="0.35">
      <c r="A87" s="438">
        <v>69</v>
      </c>
      <c r="B87" s="457" t="s">
        <v>4779</v>
      </c>
      <c r="C87" s="438"/>
      <c r="D87" s="413" t="s">
        <v>4873</v>
      </c>
      <c r="E87" s="413" t="s">
        <v>4874</v>
      </c>
      <c r="F87" s="422">
        <f>SUMIFS(Table1[SL  2026],Table1[Mã SP],'01. TH - SKU'!$D87)</f>
        <v>0</v>
      </c>
      <c r="G87" s="424">
        <f t="shared" si="23"/>
        <v>0</v>
      </c>
      <c r="H87" s="422">
        <f>IFERROR(SUMIFS(Table1[LK 2026],Table1[Mã SP],'01. TH - SKU'!$D87)/26500/SUMIFS(Table1[SL  2026],Table1[Mã SP],'01. TH - SKU'!$D87),0)</f>
        <v>0</v>
      </c>
      <c r="I87" s="500">
        <v>0</v>
      </c>
      <c r="J87" s="422">
        <f t="shared" si="24"/>
        <v>0</v>
      </c>
      <c r="K87" s="479">
        <v>0</v>
      </c>
      <c r="L87" s="422">
        <v>3.1920000000000002</v>
      </c>
      <c r="M87" s="424">
        <f t="shared" si="25"/>
        <v>6.3363304301989026E-5</v>
      </c>
      <c r="N87" s="422">
        <v>643.90934851588725</v>
      </c>
      <c r="O87" s="422">
        <v>2055.3586404627122</v>
      </c>
      <c r="P87" s="476">
        <f t="shared" si="18"/>
        <v>-3.1920000000000002</v>
      </c>
      <c r="Q87" s="424">
        <f t="shared" si="19"/>
        <v>-6.3363304301989026E-5</v>
      </c>
      <c r="R87" s="550" t="str">
        <f t="shared" si="26"/>
        <v>-</v>
      </c>
      <c r="S87" s="476">
        <f t="shared" si="20"/>
        <v>-2055.3586404627122</v>
      </c>
    </row>
    <row r="88" spans="1:19" hidden="1" outlineLevel="1" x14ac:dyDescent="0.35">
      <c r="A88" s="438">
        <v>70</v>
      </c>
      <c r="B88" s="457" t="s">
        <v>4779</v>
      </c>
      <c r="C88" s="438"/>
      <c r="D88" s="413" t="s">
        <v>4765</v>
      </c>
      <c r="E88" s="413" t="s">
        <v>4875</v>
      </c>
      <c r="F88" s="422">
        <f>SUMIFS(Table1[SL  2026],Table1[Mã SP],'01. TH - SKU'!$D88)</f>
        <v>66</v>
      </c>
      <c r="G88" s="424">
        <f t="shared" si="23"/>
        <v>1.1999999999522896E-3</v>
      </c>
      <c r="H88" s="422">
        <f>IFERROR(SUMIFS(Table1[LK 2026],Table1[Mã SP],'01. TH - SKU'!$D88)/26500/SUMIFS(Table1[SL  2026],Table1[Mã SP],'01. TH - SKU'!$D88),0)</f>
        <v>500</v>
      </c>
      <c r="I88" s="500">
        <v>500</v>
      </c>
      <c r="J88" s="422">
        <f t="shared" si="24"/>
        <v>33000</v>
      </c>
      <c r="K88" s="479">
        <v>33000</v>
      </c>
      <c r="L88" s="422">
        <v>154.29599999999999</v>
      </c>
      <c r="M88" s="424">
        <f t="shared" si="25"/>
        <v>3.062877318477349E-3</v>
      </c>
      <c r="N88" s="422">
        <v>419.92405351738728</v>
      </c>
      <c r="O88" s="422">
        <v>64792.601761518788</v>
      </c>
      <c r="P88" s="476">
        <f t="shared" si="18"/>
        <v>-88.295999999999992</v>
      </c>
      <c r="Q88" s="424">
        <f t="shared" si="19"/>
        <v>-1.8628773185250594E-3</v>
      </c>
      <c r="R88" s="550">
        <f t="shared" si="26"/>
        <v>80.075946482612721</v>
      </c>
      <c r="S88" s="476">
        <f t="shared" si="20"/>
        <v>-31792.601761518788</v>
      </c>
    </row>
    <row r="89" spans="1:19" hidden="1" outlineLevel="1" x14ac:dyDescent="0.35">
      <c r="A89" s="438">
        <v>71</v>
      </c>
      <c r="B89" s="457" t="s">
        <v>4779</v>
      </c>
      <c r="C89" s="438"/>
      <c r="D89" s="413" t="s">
        <v>4876</v>
      </c>
      <c r="E89" s="413" t="s">
        <v>4877</v>
      </c>
      <c r="F89" s="422">
        <f>SUMIFS(Table1[SL  2026],Table1[Mã SP],'01. TH - SKU'!$D89)</f>
        <v>0</v>
      </c>
      <c r="G89" s="424">
        <f t="shared" si="23"/>
        <v>0</v>
      </c>
      <c r="H89" s="422">
        <f>IFERROR(SUMIFS(Table1[LK 2026],Table1[Mã SP],'01. TH - SKU'!$D89)/26500/SUMIFS(Table1[SL  2026],Table1[Mã SP],'01. TH - SKU'!$D89),0)</f>
        <v>0</v>
      </c>
      <c r="I89" s="500">
        <v>0</v>
      </c>
      <c r="J89" s="422">
        <f t="shared" si="24"/>
        <v>0</v>
      </c>
      <c r="K89" s="479">
        <v>0</v>
      </c>
      <c r="L89" s="422">
        <v>260.16300000000001</v>
      </c>
      <c r="M89" s="424">
        <f t="shared" si="25"/>
        <v>5.1644070605007426E-3</v>
      </c>
      <c r="N89" s="422">
        <v>440.87776759696993</v>
      </c>
      <c r="O89" s="422">
        <v>114700.08265133049</v>
      </c>
      <c r="P89" s="476">
        <f t="shared" si="18"/>
        <v>-260.16300000000001</v>
      </c>
      <c r="Q89" s="424">
        <f t="shared" si="19"/>
        <v>-5.1644070605007426E-3</v>
      </c>
      <c r="R89" s="550" t="str">
        <f t="shared" si="26"/>
        <v>-</v>
      </c>
      <c r="S89" s="476">
        <f t="shared" si="20"/>
        <v>-114700.08265133049</v>
      </c>
    </row>
    <row r="90" spans="1:19" hidden="1" outlineLevel="1" x14ac:dyDescent="0.35">
      <c r="A90" s="438">
        <v>72</v>
      </c>
      <c r="B90" s="457" t="s">
        <v>4779</v>
      </c>
      <c r="C90" s="438"/>
      <c r="D90" s="413" t="s">
        <v>4878</v>
      </c>
      <c r="E90" s="413" t="s">
        <v>4879</v>
      </c>
      <c r="F90" s="422">
        <f>SUMIFS(Table1[SL  2026],Table1[Mã SP],'01. TH - SKU'!$D90)</f>
        <v>0</v>
      </c>
      <c r="G90" s="424">
        <f t="shared" si="23"/>
        <v>0</v>
      </c>
      <c r="H90" s="422">
        <f>IFERROR(SUMIFS(Table1[LK 2026],Table1[Mã SP],'01. TH - SKU'!$D90)/26500/SUMIFS(Table1[SL  2026],Table1[Mã SP],'01. TH - SKU'!$D90),0)</f>
        <v>0</v>
      </c>
      <c r="I90" s="500">
        <v>0</v>
      </c>
      <c r="J90" s="422">
        <f t="shared" si="24"/>
        <v>0</v>
      </c>
      <c r="K90" s="479">
        <v>0</v>
      </c>
      <c r="L90" s="422">
        <v>24</v>
      </c>
      <c r="M90" s="424">
        <f t="shared" si="25"/>
        <v>4.7641582181946637E-4</v>
      </c>
      <c r="N90" s="422">
        <v>389.84274422270249</v>
      </c>
      <c r="O90" s="422">
        <v>9356.2258613448594</v>
      </c>
      <c r="P90" s="476">
        <f t="shared" si="18"/>
        <v>-24</v>
      </c>
      <c r="Q90" s="424">
        <f t="shared" si="19"/>
        <v>-4.7641582181946637E-4</v>
      </c>
      <c r="R90" s="550" t="str">
        <f t="shared" si="26"/>
        <v>-</v>
      </c>
      <c r="S90" s="476">
        <f t="shared" si="20"/>
        <v>-9356.2258613448594</v>
      </c>
    </row>
    <row r="91" spans="1:19" hidden="1" outlineLevel="1" x14ac:dyDescent="0.35">
      <c r="A91" s="438">
        <v>73</v>
      </c>
      <c r="B91" s="457" t="s">
        <v>4779</v>
      </c>
      <c r="C91" s="438"/>
      <c r="D91" s="413" t="s">
        <v>4880</v>
      </c>
      <c r="E91" s="413" t="s">
        <v>4881</v>
      </c>
      <c r="F91" s="422">
        <f>SUMIFS(Table1[SL  2026],Table1[Mã SP],'01. TH - SKU'!$D91)</f>
        <v>0</v>
      </c>
      <c r="G91" s="424">
        <f t="shared" si="23"/>
        <v>0</v>
      </c>
      <c r="H91" s="422">
        <f>IFERROR(SUMIFS(Table1[LK 2026],Table1[Mã SP],'01. TH - SKU'!$D91)/26500/SUMIFS(Table1[SL  2026],Table1[Mã SP],'01. TH - SKU'!$D91),0)</f>
        <v>0</v>
      </c>
      <c r="I91" s="500">
        <v>0</v>
      </c>
      <c r="J91" s="422">
        <f t="shared" si="24"/>
        <v>0</v>
      </c>
      <c r="K91" s="479">
        <v>0</v>
      </c>
      <c r="L91" s="422">
        <v>129.41</v>
      </c>
      <c r="M91" s="424">
        <f t="shared" si="25"/>
        <v>2.5688738125690474E-3</v>
      </c>
      <c r="N91" s="422">
        <v>12.505469573641797</v>
      </c>
      <c r="O91" s="422">
        <v>1618.3328175249849</v>
      </c>
      <c r="P91" s="476">
        <f t="shared" si="18"/>
        <v>-129.41</v>
      </c>
      <c r="Q91" s="424">
        <f t="shared" si="19"/>
        <v>-2.5688738125690474E-3</v>
      </c>
      <c r="R91" s="550" t="str">
        <f t="shared" si="26"/>
        <v>-</v>
      </c>
      <c r="S91" s="476">
        <f t="shared" si="20"/>
        <v>-1618.3328175249849</v>
      </c>
    </row>
    <row r="92" spans="1:19" hidden="1" outlineLevel="1" x14ac:dyDescent="0.35">
      <c r="A92" s="438"/>
      <c r="B92" s="457"/>
      <c r="C92" s="438"/>
      <c r="D92" s="413"/>
      <c r="E92" s="413"/>
      <c r="F92" s="422"/>
      <c r="G92" s="424"/>
      <c r="H92" s="422"/>
      <c r="I92" s="500"/>
      <c r="J92" s="422"/>
      <c r="K92" s="479"/>
      <c r="L92" s="422"/>
      <c r="M92" s="424"/>
      <c r="N92" s="422"/>
      <c r="O92" s="422"/>
      <c r="P92" s="476">
        <f t="shared" si="18"/>
        <v>0</v>
      </c>
      <c r="Q92" s="424">
        <f t="shared" si="19"/>
        <v>0</v>
      </c>
      <c r="R92" s="550" t="str">
        <f t="shared" si="26"/>
        <v>-</v>
      </c>
      <c r="S92" s="476">
        <f t="shared" si="20"/>
        <v>0</v>
      </c>
    </row>
    <row r="93" spans="1:19" hidden="1" collapsed="1" x14ac:dyDescent="0.35">
      <c r="A93" s="439" t="s">
        <v>4899</v>
      </c>
      <c r="B93" s="455" t="s">
        <v>241</v>
      </c>
      <c r="C93" s="439"/>
      <c r="D93" s="440"/>
      <c r="E93" s="440"/>
      <c r="F93" s="441">
        <f>SUM(F94:F95)</f>
        <v>0</v>
      </c>
      <c r="G93" s="441">
        <f>SUM(G94:G95)</f>
        <v>0</v>
      </c>
      <c r="H93" s="441">
        <f>IFERROR(J93/F93,0)</f>
        <v>0</v>
      </c>
      <c r="I93" s="498">
        <v>0</v>
      </c>
      <c r="J93" s="441">
        <f>SUM(J94:J95)</f>
        <v>0</v>
      </c>
      <c r="K93" s="538">
        <v>0</v>
      </c>
      <c r="L93" s="441">
        <f>SUM(L94:L95)</f>
        <v>1544</v>
      </c>
      <c r="M93" s="443">
        <f>SUM(M94:M95)</f>
        <v>3.0649417870385668E-2</v>
      </c>
      <c r="N93" s="441">
        <f>IFERROR(O93/L93,0)</f>
        <v>665.25784560896557</v>
      </c>
      <c r="O93" s="441">
        <f>SUM(O94:O95)</f>
        <v>1027158.1136202429</v>
      </c>
      <c r="P93" s="474">
        <f t="shared" si="18"/>
        <v>-1544</v>
      </c>
      <c r="Q93" s="442">
        <f t="shared" si="19"/>
        <v>-3.0649417870385668E-2</v>
      </c>
      <c r="R93" s="549" t="str">
        <f t="shared" si="26"/>
        <v>-</v>
      </c>
      <c r="S93" s="474">
        <f t="shared" si="20"/>
        <v>-1027158.1136202429</v>
      </c>
    </row>
    <row r="94" spans="1:19" hidden="1" outlineLevel="1" x14ac:dyDescent="0.35">
      <c r="A94" s="438">
        <v>74</v>
      </c>
      <c r="B94" s="457" t="s">
        <v>4882</v>
      </c>
      <c r="C94" s="438"/>
      <c r="D94" s="413" t="s">
        <v>705</v>
      </c>
      <c r="E94" s="413" t="s">
        <v>706</v>
      </c>
      <c r="F94" s="422">
        <f>SUMIFS(Table1[SL  2026],Table1[Mã SP],'01. TH - SKU'!$D94)</f>
        <v>0</v>
      </c>
      <c r="G94" s="424">
        <f>IFERROR(F94/F$3,0)</f>
        <v>0</v>
      </c>
      <c r="H94" s="422">
        <f>IFERROR(SUMIFS(Table1[LK 2026],Table1[Mã SP],'01. TH - SKU'!$D94)/26500/SUMIFS(Table1[SL  2026],Table1[Mã SP],'01. TH - SKU'!$D94),0)</f>
        <v>0</v>
      </c>
      <c r="I94" s="500">
        <v>0</v>
      </c>
      <c r="J94" s="422">
        <f>F94*H94</f>
        <v>0</v>
      </c>
      <c r="K94" s="479">
        <v>0</v>
      </c>
      <c r="L94" s="422">
        <v>1544</v>
      </c>
      <c r="M94" s="424">
        <f>IFERROR(L94/L$3,0)</f>
        <v>3.0649417870385668E-2</v>
      </c>
      <c r="N94" s="422">
        <v>665.25784560896557</v>
      </c>
      <c r="O94" s="422">
        <v>1027158.1136202429</v>
      </c>
      <c r="P94" s="476">
        <f t="shared" si="18"/>
        <v>-1544</v>
      </c>
      <c r="Q94" s="424">
        <f t="shared" si="19"/>
        <v>-3.0649417870385668E-2</v>
      </c>
      <c r="R94" s="550" t="str">
        <f t="shared" ref="R94" si="27">IF(H94&lt;&gt;0,H94-N94,"-")</f>
        <v>-</v>
      </c>
      <c r="S94" s="476">
        <f t="shared" si="20"/>
        <v>-1027158.1136202429</v>
      </c>
    </row>
    <row r="95" spans="1:19" hidden="1" outlineLevel="1" x14ac:dyDescent="0.35">
      <c r="A95" s="413"/>
      <c r="B95" s="457"/>
      <c r="C95" s="438"/>
      <c r="D95" s="413"/>
      <c r="E95" s="413"/>
      <c r="F95" s="413"/>
      <c r="G95" s="413"/>
      <c r="H95" s="413"/>
      <c r="I95" s="501"/>
      <c r="J95" s="413"/>
      <c r="K95" s="540"/>
      <c r="L95" s="413"/>
      <c r="M95" s="413"/>
      <c r="N95" s="413"/>
      <c r="O95" s="413"/>
      <c r="P95" s="476"/>
      <c r="Q95" s="413"/>
      <c r="R95" s="550"/>
      <c r="S95" s="476"/>
    </row>
    <row r="96" spans="1:19" hidden="1" outlineLevel="1" x14ac:dyDescent="0.35">
      <c r="A96" s="414"/>
      <c r="B96" s="458"/>
      <c r="C96" s="447"/>
      <c r="D96" s="414"/>
      <c r="E96" s="414"/>
      <c r="F96" s="414"/>
      <c r="G96" s="414"/>
      <c r="H96" s="414"/>
      <c r="I96" s="502"/>
      <c r="J96" s="414"/>
      <c r="K96" s="541"/>
      <c r="L96" s="414"/>
      <c r="M96" s="414"/>
      <c r="N96" s="414"/>
      <c r="O96" s="414"/>
      <c r="P96" s="477"/>
      <c r="Q96" s="414"/>
      <c r="R96" s="551"/>
      <c r="S96" s="477"/>
    </row>
    <row r="97" spans="4:14" collapsed="1" x14ac:dyDescent="0.35"/>
    <row r="101" spans="4:14" x14ac:dyDescent="0.35">
      <c r="N101" s="503"/>
    </row>
    <row r="103" spans="4:14" x14ac:dyDescent="0.35">
      <c r="D103" s="480"/>
      <c r="E103" s="480"/>
      <c r="F103" s="480"/>
    </row>
    <row r="104" spans="4:14" x14ac:dyDescent="0.35">
      <c r="D104" s="480"/>
      <c r="E104" s="480"/>
      <c r="F104" s="480"/>
    </row>
  </sheetData>
  <autoFilter ref="A5:S96" xr:uid="{7475AAE2-674D-42F6-AE5B-0C1C5527C2DA}">
    <filterColumn colId="5">
      <filters blank="1">
        <filter val="1.039"/>
        <filter val="1.200"/>
        <filter val="1.342"/>
        <filter val="10.795"/>
        <filter val="120"/>
        <filter val="132"/>
        <filter val="17.995"/>
        <filter val="2.316"/>
        <filter val="24"/>
        <filter val="264"/>
        <filter val="36"/>
        <filter val="384"/>
        <filter val="46.347"/>
        <filter val="528"/>
        <filter val="6.358"/>
        <filter val="6.624"/>
        <filter val="618"/>
        <filter val="66"/>
        <filter val="780"/>
        <filter val="858"/>
        <filter val="888"/>
        <filter val="9.857"/>
      </filters>
    </filterColumn>
  </autoFilter>
  <conditionalFormatting sqref="P6:S96">
    <cfRule type="cellIs" dxfId="47" priority="1" operator="lessThan">
      <formula>0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1E68D-B8BB-495D-B3AC-9526C9C6D396}">
  <sheetPr filterMode="1">
    <tabColor rgb="FFC00000"/>
  </sheetPr>
  <dimension ref="A5:E37"/>
  <sheetViews>
    <sheetView workbookViewId="0">
      <selection activeCell="N27" sqref="N27"/>
    </sheetView>
  </sheetViews>
  <sheetFormatPr defaultRowHeight="12.5" x14ac:dyDescent="0.25"/>
  <cols>
    <col min="2" max="2" width="11.453125" bestFit="1" customWidth="1"/>
    <col min="3" max="3" width="30.453125" bestFit="1" customWidth="1"/>
    <col min="4" max="5" width="20.54296875" customWidth="1"/>
  </cols>
  <sheetData>
    <row r="5" spans="1:5" ht="29" x14ac:dyDescent="0.25">
      <c r="A5" s="585" t="s">
        <v>207</v>
      </c>
      <c r="B5" s="585"/>
      <c r="C5" s="586" t="s">
        <v>212</v>
      </c>
      <c r="D5" s="600" t="s">
        <v>4973</v>
      </c>
      <c r="E5" s="599" t="s">
        <v>4972</v>
      </c>
    </row>
    <row r="6" spans="1:5" ht="15.5" x14ac:dyDescent="0.35">
      <c r="A6" s="587" t="s">
        <v>4890</v>
      </c>
      <c r="B6" s="587"/>
      <c r="C6" s="588" t="s">
        <v>0</v>
      </c>
      <c r="D6" s="602"/>
      <c r="E6" s="602"/>
    </row>
    <row r="7" spans="1:5" ht="14.5" x14ac:dyDescent="0.25">
      <c r="A7" s="589">
        <v>1</v>
      </c>
      <c r="B7" s="595" t="s">
        <v>95</v>
      </c>
      <c r="C7" s="590" t="s">
        <v>170</v>
      </c>
      <c r="D7" s="603">
        <f>_xlfn.XLOOKUP(C7,'01. TH - SKU'!$E$6:$E$96,'01. TH - SKU'!$H$6:$H$96,0)</f>
        <v>1248.360655737705</v>
      </c>
      <c r="E7" s="603">
        <f>_xlfn.XLOOKUP(C7,'01. TH - SKU'!$E$6:$E$96,'01. TH - SKU'!$F$6:$F$96,0)</f>
        <v>1342</v>
      </c>
    </row>
    <row r="8" spans="1:5" ht="14.5" x14ac:dyDescent="0.25">
      <c r="A8" s="591">
        <v>2</v>
      </c>
      <c r="B8" s="591" t="s">
        <v>283</v>
      </c>
      <c r="C8" s="592" t="s">
        <v>168</v>
      </c>
      <c r="D8" s="604">
        <f>_xlfn.XLOOKUP(C8,'01. TH - SKU'!$E$6:$E$96,'01. TH - SKU'!$H$6:$H$96,0)</f>
        <v>1253.053261641473</v>
      </c>
      <c r="E8" s="604">
        <f>_xlfn.XLOOKUP(C8,'01. TH - SKU'!$E$6:$E$96,'01. TH - SKU'!$F$6:$F$96,0)</f>
        <v>9857</v>
      </c>
    </row>
    <row r="9" spans="1:5" ht="14.5" x14ac:dyDescent="0.25">
      <c r="A9" s="593">
        <v>3</v>
      </c>
      <c r="B9" s="593" t="s">
        <v>110</v>
      </c>
      <c r="C9" s="592" t="s">
        <v>192</v>
      </c>
      <c r="D9" s="604">
        <f>_xlfn.XLOOKUP(C9,'01. TH - SKU'!$E$6:$E$96,'01. TH - SKU'!$H$6:$H$96,0)</f>
        <v>1089.7915520508589</v>
      </c>
      <c r="E9" s="604">
        <f>_xlfn.XLOOKUP(C9,'01. TH - SKU'!$E$6:$E$96,'01. TH - SKU'!$F$6:$F$96,0)</f>
        <v>17994.900000000001</v>
      </c>
    </row>
    <row r="10" spans="1:5" ht="14.5" x14ac:dyDescent="0.25">
      <c r="A10" s="593">
        <v>4</v>
      </c>
      <c r="B10" s="593" t="s">
        <v>111</v>
      </c>
      <c r="C10" s="592" t="s">
        <v>466</v>
      </c>
      <c r="D10" s="604">
        <f>_xlfn.XLOOKUP(C10,'01. TH - SKU'!$E$6:$E$96,'01. TH - SKU'!$H$6:$H$96,0)</f>
        <v>1157.9356918544868</v>
      </c>
      <c r="E10" s="604">
        <f>_xlfn.XLOOKUP(C10,'01. TH - SKU'!$E$6:$E$96,'01. TH - SKU'!$F$6:$F$96,0)</f>
        <v>10794.900000000001</v>
      </c>
    </row>
    <row r="11" spans="1:5" ht="14.5" x14ac:dyDescent="0.25">
      <c r="A11" s="591">
        <v>5</v>
      </c>
      <c r="B11" s="591" t="s">
        <v>116</v>
      </c>
      <c r="C11" s="594" t="s">
        <v>173</v>
      </c>
      <c r="D11" s="605">
        <f>_xlfn.XLOOKUP(C11,'01. TH - SKU'!$E$6:$E$96,'01. TH - SKU'!$H$6:$H$96,0)</f>
        <v>969.99999999999977</v>
      </c>
      <c r="E11" s="605">
        <f>_xlfn.XLOOKUP(C11,'01. TH - SKU'!$E$6:$E$96,'01. TH - SKU'!$F$6:$F$96,0)</f>
        <v>6358.1562021867239</v>
      </c>
    </row>
    <row r="12" spans="1:5" ht="14.5" hidden="1" x14ac:dyDescent="0.25">
      <c r="A12" s="596"/>
      <c r="B12" s="596"/>
      <c r="C12" s="601"/>
      <c r="D12" s="606"/>
      <c r="E12" s="606"/>
    </row>
    <row r="13" spans="1:5" ht="15.5" x14ac:dyDescent="0.35">
      <c r="A13" s="587" t="s">
        <v>4891</v>
      </c>
      <c r="B13" s="587"/>
      <c r="C13" s="588" t="s">
        <v>130</v>
      </c>
      <c r="D13" s="602">
        <f>_xlfn.XLOOKUP(C13,'01. TH - SKU'!$E$6:$E$96,'01. TH - SKU'!$H$6:$H$96,0)</f>
        <v>0</v>
      </c>
      <c r="E13" s="602">
        <f>_xlfn.XLOOKUP(C13,'01. TH - SKU'!$E$6:$E$96,'01. TH - SKU'!$F$6:$F$96,0)</f>
        <v>0</v>
      </c>
    </row>
    <row r="14" spans="1:5" ht="14.5" x14ac:dyDescent="0.25">
      <c r="A14" s="595">
        <v>1</v>
      </c>
      <c r="B14" s="595" t="s">
        <v>197</v>
      </c>
      <c r="C14" s="590" t="s">
        <v>198</v>
      </c>
      <c r="D14" s="603">
        <f>_xlfn.XLOOKUP(C14,'01. TH - SKU'!$E$6:$E$96,'01. TH - SKU'!$H$6:$H$96,0)</f>
        <v>595.99999999999977</v>
      </c>
      <c r="E14" s="603">
        <f>_xlfn.XLOOKUP(C14,'01. TH - SKU'!$E$6:$E$96,'01. TH - SKU'!$F$6:$F$96,0)</f>
        <v>1039.0438000000001</v>
      </c>
    </row>
    <row r="15" spans="1:5" ht="14.5" hidden="1" x14ac:dyDescent="0.25">
      <c r="A15" s="596"/>
      <c r="B15" s="596"/>
      <c r="C15" s="601"/>
      <c r="D15" s="606"/>
      <c r="E15" s="606"/>
    </row>
    <row r="16" spans="1:5" ht="15.5" x14ac:dyDescent="0.35">
      <c r="A16" s="587" t="s">
        <v>4892</v>
      </c>
      <c r="B16" s="587"/>
      <c r="C16" s="588" t="s">
        <v>4777</v>
      </c>
      <c r="D16" s="602">
        <f>_xlfn.XLOOKUP(C16,'01. TH - SKU'!$E$6:$E$96,'01. TH - SKU'!$H$6:$H$96,0)</f>
        <v>0</v>
      </c>
      <c r="E16" s="602">
        <f>_xlfn.XLOOKUP(C16,'01. TH - SKU'!$E$6:$E$96,'01. TH - SKU'!$F$6:$F$96,0)</f>
        <v>0</v>
      </c>
    </row>
    <row r="17" spans="1:5" ht="14.5" x14ac:dyDescent="0.25">
      <c r="A17" s="589"/>
      <c r="B17" s="595" t="s">
        <v>101</v>
      </c>
      <c r="C17" s="590" t="s">
        <v>175</v>
      </c>
      <c r="D17" s="603">
        <f>_xlfn.XLOOKUP(C17,'01. TH - SKU'!$E$6:$E$96,'01. TH - SKU'!$H$6:$H$96,0)</f>
        <v>1300</v>
      </c>
      <c r="E17" s="603">
        <f>_xlfn.XLOOKUP(C17,'01. TH - SKU'!$E$6:$E$96,'01. TH - SKU'!$F$6:$F$96,0)</f>
        <v>888</v>
      </c>
    </row>
    <row r="18" spans="1:5" ht="14.5" x14ac:dyDescent="0.25">
      <c r="A18" s="596"/>
      <c r="B18" s="596" t="s">
        <v>3583</v>
      </c>
      <c r="C18" s="590" t="s">
        <v>3584</v>
      </c>
      <c r="D18" s="603">
        <f>_xlfn.XLOOKUP(C18,'01. TH - SKU'!$E$6:$E$96,'01. TH - SKU'!$H$6:$H$96,0)</f>
        <v>600</v>
      </c>
      <c r="E18" s="603">
        <f>_xlfn.XLOOKUP(C18,'01. TH - SKU'!$E$6:$E$96,'01. TH - SKU'!$F$6:$F$96,0)</f>
        <v>780</v>
      </c>
    </row>
    <row r="19" spans="1:5" ht="14.5" x14ac:dyDescent="0.25">
      <c r="A19" s="596"/>
      <c r="B19" s="596" t="s">
        <v>126</v>
      </c>
      <c r="C19" s="590" t="s">
        <v>190</v>
      </c>
      <c r="D19" s="603">
        <f>_xlfn.XLOOKUP(C19,'01. TH - SKU'!$E$6:$E$96,'01. TH - SKU'!$H$6:$H$96,0)</f>
        <v>1150</v>
      </c>
      <c r="E19" s="603">
        <f>_xlfn.XLOOKUP(C19,'01. TH - SKU'!$E$6:$E$96,'01. TH - SKU'!$F$6:$F$96,0)</f>
        <v>528</v>
      </c>
    </row>
    <row r="20" spans="1:5" ht="14.5" x14ac:dyDescent="0.25">
      <c r="A20" s="596"/>
      <c r="B20" s="596" t="s">
        <v>155</v>
      </c>
      <c r="C20" s="590" t="s">
        <v>179</v>
      </c>
      <c r="D20" s="603">
        <f>_xlfn.XLOOKUP(C20,'01. TH - SKU'!$E$6:$E$96,'01. TH - SKU'!$H$6:$H$96,0)</f>
        <v>1300</v>
      </c>
      <c r="E20" s="603">
        <f>_xlfn.XLOOKUP(C20,'01. TH - SKU'!$E$6:$E$96,'01. TH - SKU'!$F$6:$F$96,0)</f>
        <v>264</v>
      </c>
    </row>
    <row r="21" spans="1:5" ht="14.5" x14ac:dyDescent="0.25">
      <c r="A21" s="596"/>
      <c r="B21" s="596" t="s">
        <v>157</v>
      </c>
      <c r="C21" s="590" t="s">
        <v>180</v>
      </c>
      <c r="D21" s="603">
        <f>_xlfn.XLOOKUP(C21,'01. TH - SKU'!$E$6:$E$96,'01. TH - SKU'!$H$6:$H$96,0)</f>
        <v>1300</v>
      </c>
      <c r="E21" s="603">
        <f>_xlfn.XLOOKUP(C21,'01. TH - SKU'!$E$6:$E$96,'01. TH - SKU'!$F$6:$F$96,0)</f>
        <v>264</v>
      </c>
    </row>
    <row r="22" spans="1:5" ht="14.5" x14ac:dyDescent="0.25">
      <c r="A22" s="591"/>
      <c r="B22" s="591" t="s">
        <v>162</v>
      </c>
      <c r="C22" s="592" t="s">
        <v>4847</v>
      </c>
      <c r="D22" s="604">
        <f>_xlfn.XLOOKUP(C22,'01. TH - SKU'!$E$6:$E$96,'01. TH - SKU'!$H$6:$H$96,0)</f>
        <v>1138.1735751295337</v>
      </c>
      <c r="E22" s="604">
        <f>_xlfn.XLOOKUP(C22,'01. TH - SKU'!$E$6:$E$96,'01. TH - SKU'!$F$6:$F$96,0)</f>
        <v>2316</v>
      </c>
    </row>
    <row r="23" spans="1:5" ht="14.5" x14ac:dyDescent="0.25">
      <c r="A23" s="593"/>
      <c r="B23" s="593" t="s">
        <v>3026</v>
      </c>
      <c r="C23" s="592" t="s">
        <v>3027</v>
      </c>
      <c r="D23" s="604">
        <f>_xlfn.XLOOKUP(C23,'01. TH - SKU'!$E$6:$E$96,'01. TH - SKU'!$H$6:$H$96,0)</f>
        <v>1300</v>
      </c>
      <c r="E23" s="604">
        <f>_xlfn.XLOOKUP(C23,'01. TH - SKU'!$E$6:$E$96,'01. TH - SKU'!$F$6:$F$96,0)</f>
        <v>384</v>
      </c>
    </row>
    <row r="24" spans="1:5" ht="14.5" x14ac:dyDescent="0.25">
      <c r="A24" s="593"/>
      <c r="B24" s="593" t="s">
        <v>4775</v>
      </c>
      <c r="C24" s="592" t="s">
        <v>4848</v>
      </c>
      <c r="D24" s="604">
        <f>_xlfn.XLOOKUP(C24,'01. TH - SKU'!$E$6:$E$96,'01. TH - SKU'!$H$6:$H$96,0)</f>
        <v>1105.5</v>
      </c>
      <c r="E24" s="604">
        <f>_xlfn.XLOOKUP(C24,'01. TH - SKU'!$E$6:$E$96,'01. TH - SKU'!$F$6:$F$96,0)</f>
        <v>1200</v>
      </c>
    </row>
    <row r="25" spans="1:5" ht="14.5" hidden="1" x14ac:dyDescent="0.25">
      <c r="A25" s="591"/>
      <c r="B25" s="591"/>
      <c r="C25" s="594"/>
      <c r="D25" s="605"/>
      <c r="E25" s="605"/>
    </row>
    <row r="26" spans="1:5" ht="15.5" x14ac:dyDescent="0.35">
      <c r="A26" s="587" t="s">
        <v>4893</v>
      </c>
      <c r="B26" s="587"/>
      <c r="C26" s="588" t="s">
        <v>2</v>
      </c>
      <c r="D26" s="602">
        <f>_xlfn.XLOOKUP(C26,'01. TH - SKU'!$E$6:$E$96,'01. TH - SKU'!$H$6:$H$96,0)</f>
        <v>0</v>
      </c>
      <c r="E26" s="602">
        <f>_xlfn.XLOOKUP(C26,'01. TH - SKU'!$E$6:$E$96,'01. TH - SKU'!$F$6:$F$96,0)</f>
        <v>0</v>
      </c>
    </row>
    <row r="27" spans="1:5" ht="14.5" x14ac:dyDescent="0.25">
      <c r="A27" s="589"/>
      <c r="B27" s="595" t="s">
        <v>133</v>
      </c>
      <c r="C27" s="590" t="s">
        <v>4854</v>
      </c>
      <c r="D27" s="603">
        <f>_xlfn.XLOOKUP(C27,'01. TH - SKU'!$E$6:$E$96,'01. TH - SKU'!$H$6:$H$96,0)</f>
        <v>700</v>
      </c>
      <c r="E27" s="603">
        <f>_xlfn.XLOOKUP(C27,'01. TH - SKU'!$E$6:$E$96,'01. TH - SKU'!$F$6:$F$96,0)</f>
        <v>36</v>
      </c>
    </row>
    <row r="28" spans="1:5" ht="14.5" x14ac:dyDescent="0.25">
      <c r="A28" s="596"/>
      <c r="B28" s="596" t="s">
        <v>135</v>
      </c>
      <c r="C28" s="590" t="s">
        <v>2798</v>
      </c>
      <c r="D28" s="603">
        <f>_xlfn.XLOOKUP(C28,'01. TH - SKU'!$E$6:$E$96,'01. TH - SKU'!$H$6:$H$96,0)</f>
        <v>700</v>
      </c>
      <c r="E28" s="603">
        <f>_xlfn.XLOOKUP(C28,'01. TH - SKU'!$E$6:$E$96,'01. TH - SKU'!$F$6:$F$96,0)</f>
        <v>618</v>
      </c>
    </row>
    <row r="29" spans="1:5" ht="14.5" x14ac:dyDescent="0.25">
      <c r="A29" s="596"/>
      <c r="B29" s="596" t="s">
        <v>151</v>
      </c>
      <c r="C29" s="590" t="s">
        <v>152</v>
      </c>
      <c r="D29" s="603">
        <f>_xlfn.XLOOKUP(C29,'01. TH - SKU'!$E$6:$E$96,'01. TH - SKU'!$H$6:$H$96,0)</f>
        <v>600</v>
      </c>
      <c r="E29" s="603">
        <f>_xlfn.XLOOKUP(C29,'01. TH - SKU'!$E$6:$E$96,'01. TH - SKU'!$F$6:$F$96,0)</f>
        <v>36</v>
      </c>
    </row>
    <row r="30" spans="1:5" ht="14.5" x14ac:dyDescent="0.25">
      <c r="A30" s="591"/>
      <c r="B30" s="591" t="s">
        <v>2785</v>
      </c>
      <c r="C30" s="592" t="s">
        <v>2786</v>
      </c>
      <c r="D30" s="604">
        <f>_xlfn.XLOOKUP(C30,'01. TH - SKU'!$E$6:$E$96,'01. TH - SKU'!$H$6:$H$96,0)</f>
        <v>700</v>
      </c>
      <c r="E30" s="604">
        <f>_xlfn.XLOOKUP(C30,'01. TH - SKU'!$E$6:$E$96,'01. TH - SKU'!$F$6:$F$96,0)</f>
        <v>24</v>
      </c>
    </row>
    <row r="31" spans="1:5" ht="14.5" x14ac:dyDescent="0.25">
      <c r="A31" s="593"/>
      <c r="B31" s="593" t="s">
        <v>2789</v>
      </c>
      <c r="C31" s="592" t="s">
        <v>2790</v>
      </c>
      <c r="D31" s="604">
        <f>_xlfn.XLOOKUP(C31,'01. TH - SKU'!$E$6:$E$96,'01. TH - SKU'!$H$6:$H$96,0)</f>
        <v>700</v>
      </c>
      <c r="E31" s="604">
        <f>_xlfn.XLOOKUP(C31,'01. TH - SKU'!$E$6:$E$96,'01. TH - SKU'!$F$6:$F$96,0)</f>
        <v>24</v>
      </c>
    </row>
    <row r="32" spans="1:5" ht="14.5" x14ac:dyDescent="0.25">
      <c r="A32" s="593"/>
      <c r="B32" s="593" t="s">
        <v>4759</v>
      </c>
      <c r="C32" s="592" t="s">
        <v>4858</v>
      </c>
      <c r="D32" s="604">
        <f>_xlfn.XLOOKUP(C32,'01. TH - SKU'!$E$6:$E$96,'01. TH - SKU'!$H$6:$H$96,0)</f>
        <v>700</v>
      </c>
      <c r="E32" s="604">
        <f>_xlfn.XLOOKUP(C32,'01. TH - SKU'!$E$6:$E$96,'01. TH - SKU'!$F$6:$F$96,0)</f>
        <v>120</v>
      </c>
    </row>
    <row r="33" spans="1:5" ht="14.5" hidden="1" x14ac:dyDescent="0.25">
      <c r="A33" s="591"/>
      <c r="B33" s="591"/>
      <c r="C33" s="594"/>
      <c r="D33" s="605"/>
      <c r="E33" s="605"/>
    </row>
    <row r="34" spans="1:5" ht="15.5" x14ac:dyDescent="0.35">
      <c r="A34" s="587" t="s">
        <v>4898</v>
      </c>
      <c r="B34" s="587"/>
      <c r="C34" s="588" t="s">
        <v>4779</v>
      </c>
      <c r="D34" s="602">
        <f>_xlfn.XLOOKUP(C34,'01. TH - SKU'!$E$6:$E$96,'01. TH - SKU'!$H$6:$H$96,0)</f>
        <v>0</v>
      </c>
      <c r="E34" s="602">
        <f>_xlfn.XLOOKUP(C34,'01. TH - SKU'!$E$6:$E$96,'01. TH - SKU'!$F$6:$F$96,0)</f>
        <v>0</v>
      </c>
    </row>
    <row r="35" spans="1:5" ht="14.5" x14ac:dyDescent="0.25">
      <c r="A35" s="589"/>
      <c r="B35" s="595" t="s">
        <v>4763</v>
      </c>
      <c r="C35" s="590" t="s">
        <v>4866</v>
      </c>
      <c r="D35" s="603">
        <f>_xlfn.XLOOKUP(C35,'01. TH - SKU'!$E$6:$E$96,'01. TH - SKU'!$H$6:$H$96,0)</f>
        <v>500</v>
      </c>
      <c r="E35" s="603">
        <f>_xlfn.XLOOKUP(C35,'01. TH - SKU'!$E$6:$E$96,'01. TH - SKU'!$F$6:$F$96,0)</f>
        <v>66</v>
      </c>
    </row>
    <row r="36" spans="1:5" ht="14.5" x14ac:dyDescent="0.25">
      <c r="A36" s="591"/>
      <c r="B36" s="591" t="s">
        <v>4765</v>
      </c>
      <c r="C36" s="592" t="s">
        <v>4875</v>
      </c>
      <c r="D36" s="604">
        <f>_xlfn.XLOOKUP(C36,'01. TH - SKU'!$E$6:$E$96,'01. TH - SKU'!$H$6:$H$96,0)</f>
        <v>500</v>
      </c>
      <c r="E36" s="604">
        <f>_xlfn.XLOOKUP(C36,'01. TH - SKU'!$E$6:$E$96,'01. TH - SKU'!$F$6:$F$96,0)</f>
        <v>66</v>
      </c>
    </row>
    <row r="37" spans="1:5" ht="14.5" hidden="1" x14ac:dyDescent="0.25">
      <c r="A37" s="597"/>
      <c r="B37" s="597"/>
      <c r="C37" s="598"/>
      <c r="D37" s="607"/>
      <c r="E37" s="607"/>
    </row>
  </sheetData>
  <autoFilter ref="A5:E37" xr:uid="{0A21E68D-B8BB-495D-B3AC-9526C9C6D396}">
    <filterColumn colId="2">
      <customFilters>
        <customFilter operator="notEqual" val=" "/>
      </customFilters>
    </filterColumn>
  </autoFilter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01183-C941-4452-B6B5-A2D78C0F2B70}">
  <sheetPr>
    <tabColor rgb="FFC00000"/>
  </sheetPr>
  <dimension ref="A2:U33"/>
  <sheetViews>
    <sheetView showGridLines="0" zoomScale="115" zoomScaleNormal="115" workbookViewId="0">
      <pane xSplit="14" ySplit="5" topLeftCell="O17" activePane="bottomRight" state="frozen"/>
      <selection pane="topRight" activeCell="N1" sqref="N1"/>
      <selection pane="bottomLeft" activeCell="A6" sqref="A6"/>
      <selection pane="bottomRight" activeCell="U15" sqref="U15"/>
    </sheetView>
  </sheetViews>
  <sheetFormatPr defaultColWidth="8.7265625" defaultRowHeight="13" outlineLevelCol="1" x14ac:dyDescent="0.3"/>
  <cols>
    <col min="1" max="1" width="5.54296875" style="382" customWidth="1"/>
    <col min="2" max="2" width="11.81640625" style="382" customWidth="1"/>
    <col min="3" max="14" width="8.81640625" style="382" hidden="1" customWidth="1" outlineLevel="1"/>
    <col min="15" max="15" width="10.1796875" style="382" bestFit="1" customWidth="1" collapsed="1"/>
    <col min="16" max="17" width="10.1796875" style="382" customWidth="1"/>
    <col min="18" max="18" width="8.7265625" style="382"/>
    <col min="19" max="19" width="41.26953125" style="382" bestFit="1" customWidth="1"/>
    <col min="20" max="20" width="7.90625" style="382" bestFit="1" customWidth="1"/>
    <col min="21" max="16384" width="8.7265625" style="382"/>
  </cols>
  <sheetData>
    <row r="2" spans="1:20" ht="17.5" x14ac:dyDescent="0.35">
      <c r="B2" s="426" t="s">
        <v>4883</v>
      </c>
    </row>
    <row r="3" spans="1:20" x14ac:dyDescent="0.3">
      <c r="T3" s="420"/>
    </row>
    <row r="4" spans="1:20" x14ac:dyDescent="0.3">
      <c r="A4" s="431" t="s">
        <v>4885</v>
      </c>
      <c r="B4" s="427" t="s">
        <v>4884</v>
      </c>
    </row>
    <row r="5" spans="1:20" ht="14" x14ac:dyDescent="0.3">
      <c r="A5" s="395" t="s">
        <v>207</v>
      </c>
      <c r="B5" s="395" t="s">
        <v>33</v>
      </c>
      <c r="C5" s="395">
        <v>1</v>
      </c>
      <c r="D5" s="395">
        <v>2</v>
      </c>
      <c r="E5" s="395">
        <v>3</v>
      </c>
      <c r="F5" s="395">
        <v>4</v>
      </c>
      <c r="G5" s="395">
        <v>5</v>
      </c>
      <c r="H5" s="395">
        <v>6</v>
      </c>
      <c r="I5" s="395">
        <v>7</v>
      </c>
      <c r="J5" s="395">
        <v>8</v>
      </c>
      <c r="K5" s="395">
        <v>9</v>
      </c>
      <c r="L5" s="395">
        <v>10</v>
      </c>
      <c r="M5" s="395">
        <v>11</v>
      </c>
      <c r="N5" s="395">
        <v>12</v>
      </c>
      <c r="O5" s="395">
        <v>2026</v>
      </c>
      <c r="P5" s="396" t="s">
        <v>4819</v>
      </c>
      <c r="Q5" s="396" t="s">
        <v>4820</v>
      </c>
      <c r="R5" s="396" t="s">
        <v>4826</v>
      </c>
    </row>
    <row r="6" spans="1:20" x14ac:dyDescent="0.3">
      <c r="A6" s="428">
        <v>1</v>
      </c>
      <c r="B6" s="397" t="s">
        <v>0</v>
      </c>
      <c r="C6" s="398">
        <f>SUMIFS('KH 2026'!N:N,'KH 2026'!$K:$K,'02. Tóm tắt SL bán + DT EXW'!$B6)</f>
        <v>3754.6359493428045</v>
      </c>
      <c r="D6" s="398">
        <f>SUMIFS('KH 2026'!O:O,'KH 2026'!$K:$K,'02. Tóm tắt SL bán + DT EXW'!$B6)</f>
        <v>3654.727584490699</v>
      </c>
      <c r="E6" s="398">
        <f>SUMIFS('KH 2026'!P:P,'KH 2026'!$K:$K,'02. Tóm tắt SL bán + DT EXW'!$B6)</f>
        <v>3872.9704201424065</v>
      </c>
      <c r="F6" s="398">
        <f>SUMIFS('KH 2026'!Q:Q,'KH 2026'!$K:$K,'02. Tóm tắt SL bán + DT EXW'!$B6)</f>
        <v>3773.6445353433878</v>
      </c>
      <c r="G6" s="398">
        <f>SUMIFS('KH 2026'!R:R,'KH 2026'!$K:$K,'02. Tóm tắt SL bán + DT EXW'!$B6)</f>
        <v>4033.8494558492021</v>
      </c>
      <c r="H6" s="398">
        <f>SUMIFS('KH 2026'!S:S,'KH 2026'!$K:$K,'02. Tóm tắt SL bán + DT EXW'!$B6)</f>
        <v>3849.3651988942602</v>
      </c>
      <c r="I6" s="398">
        <f>SUMIFS('KH 2026'!T:T,'KH 2026'!$K:$K,'02. Tóm tắt SL bán + DT EXW'!$B6)</f>
        <v>4007.835533639935</v>
      </c>
      <c r="J6" s="398">
        <f>SUMIFS('KH 2026'!U:U,'KH 2026'!$K:$K,'02. Tóm tắt SL bán + DT EXW'!$B6)</f>
        <v>3868.2625155754067</v>
      </c>
      <c r="K6" s="398">
        <f>SUMIFS('KH 2026'!V:V,'KH 2026'!$K:$K,'02. Tóm tắt SL bán + DT EXW'!$B6)</f>
        <v>3873.0361185555512</v>
      </c>
      <c r="L6" s="398">
        <f>SUMIFS('KH 2026'!W:W,'KH 2026'!$K:$K,'02. Tóm tắt SL bán + DT EXW'!$B6)</f>
        <v>3750.039314095241</v>
      </c>
      <c r="M6" s="398">
        <f>SUMIFS('KH 2026'!X:X,'KH 2026'!$K:$K,'02. Tóm tắt SL bán + DT EXW'!$B6)</f>
        <v>4016.6561410211293</v>
      </c>
      <c r="N6" s="398">
        <f>SUMIFS('KH 2026'!Y:Y,'KH 2026'!$K:$K,'02. Tóm tắt SL bán + DT EXW'!$B6)</f>
        <v>3891.9334352366977</v>
      </c>
      <c r="O6" s="399">
        <f>SUM(C6:N6)</f>
        <v>46346.956202186724</v>
      </c>
      <c r="P6" s="432">
        <v>39861.4447</v>
      </c>
      <c r="Q6" s="432">
        <v>32194.443199999998</v>
      </c>
      <c r="R6" s="432">
        <v>18992.715</v>
      </c>
      <c r="T6" s="420">
        <v>1000000</v>
      </c>
    </row>
    <row r="7" spans="1:20" x14ac:dyDescent="0.3">
      <c r="A7" s="429">
        <v>2</v>
      </c>
      <c r="B7" s="368" t="s">
        <v>130</v>
      </c>
      <c r="C7" s="400">
        <f>SUMIFS('KH 2026'!N:N,'KH 2026'!$K:$K,'02. Tóm tắt SL bán + DT EXW'!$B7)</f>
        <v>86.586983333333322</v>
      </c>
      <c r="D7" s="400">
        <f>SUMIFS('KH 2026'!O:O,'KH 2026'!$K:$K,'02. Tóm tắt SL bán + DT EXW'!$B7)</f>
        <v>86.586983333333322</v>
      </c>
      <c r="E7" s="400">
        <f>SUMIFS('KH 2026'!P:P,'KH 2026'!$K:$K,'02. Tóm tắt SL bán + DT EXW'!$B7)</f>
        <v>86.586983333333322</v>
      </c>
      <c r="F7" s="400">
        <f>SUMIFS('KH 2026'!Q:Q,'KH 2026'!$K:$K,'02. Tóm tắt SL bán + DT EXW'!$B7)</f>
        <v>86.586983333333322</v>
      </c>
      <c r="G7" s="400">
        <f>SUMIFS('KH 2026'!R:R,'KH 2026'!$K:$K,'02. Tóm tắt SL bán + DT EXW'!$B7)</f>
        <v>86.586983333333322</v>
      </c>
      <c r="H7" s="400">
        <f>SUMIFS('KH 2026'!S:S,'KH 2026'!$K:$K,'02. Tóm tắt SL bán + DT EXW'!$B7)</f>
        <v>86.586983333333322</v>
      </c>
      <c r="I7" s="400">
        <f>SUMIFS('KH 2026'!T:T,'KH 2026'!$K:$K,'02. Tóm tắt SL bán + DT EXW'!$B7)</f>
        <v>86.586983333333322</v>
      </c>
      <c r="J7" s="400">
        <f>SUMIFS('KH 2026'!U:U,'KH 2026'!$K:$K,'02. Tóm tắt SL bán + DT EXW'!$B7)</f>
        <v>86.586983333333322</v>
      </c>
      <c r="K7" s="400">
        <f>SUMIFS('KH 2026'!V:V,'KH 2026'!$K:$K,'02. Tóm tắt SL bán + DT EXW'!$B7)</f>
        <v>86.586983333333322</v>
      </c>
      <c r="L7" s="400">
        <f>SUMIFS('KH 2026'!W:W,'KH 2026'!$K:$K,'02. Tóm tắt SL bán + DT EXW'!$B7)</f>
        <v>86.586983333333322</v>
      </c>
      <c r="M7" s="400">
        <f>SUMIFS('KH 2026'!X:X,'KH 2026'!$K:$K,'02. Tóm tắt SL bán + DT EXW'!$B7)</f>
        <v>86.586983333333322</v>
      </c>
      <c r="N7" s="400">
        <f>SUMIFS('KH 2026'!Y:Y,'KH 2026'!$K:$K,'02. Tóm tắt SL bán + DT EXW'!$B7)</f>
        <v>86.586983333333322</v>
      </c>
      <c r="O7" s="401">
        <f t="shared" ref="O7:O11" si="0">SUM(C7:N7)</f>
        <v>1039.0438000000001</v>
      </c>
      <c r="P7" s="433">
        <v>1632.2249999999999</v>
      </c>
      <c r="Q7" s="433">
        <v>1734.35</v>
      </c>
      <c r="R7" s="433">
        <v>55.625</v>
      </c>
      <c r="T7" s="420">
        <v>1000</v>
      </c>
    </row>
    <row r="8" spans="1:20" x14ac:dyDescent="0.3">
      <c r="A8" s="429">
        <v>3</v>
      </c>
      <c r="B8" s="368" t="s">
        <v>4777</v>
      </c>
      <c r="C8" s="400">
        <f>SUMIFS('KH 2026'!N:N,'KH 2026'!$K:$K,'02. Tóm tắt SL bán + DT EXW'!$B8)</f>
        <v>394</v>
      </c>
      <c r="D8" s="400">
        <f>SUMIFS('KH 2026'!O:O,'KH 2026'!$K:$K,'02. Tóm tắt SL bán + DT EXW'!$B8)</f>
        <v>438</v>
      </c>
      <c r="E8" s="400">
        <f>SUMIFS('KH 2026'!P:P,'KH 2026'!$K:$K,'02. Tóm tắt SL bán + DT EXW'!$B8)</f>
        <v>636</v>
      </c>
      <c r="F8" s="400">
        <f>SUMIFS('KH 2026'!Q:Q,'KH 2026'!$K:$K,'02. Tóm tắt SL bán + DT EXW'!$B8)</f>
        <v>460</v>
      </c>
      <c r="G8" s="400">
        <f>SUMIFS('KH 2026'!R:R,'KH 2026'!$K:$K,'02. Tóm tắt SL bán + DT EXW'!$B8)</f>
        <v>460</v>
      </c>
      <c r="H8" s="400">
        <f>SUMIFS('KH 2026'!S:S,'KH 2026'!$K:$K,'02. Tóm tắt SL bán + DT EXW'!$B8)</f>
        <v>658</v>
      </c>
      <c r="I8" s="400">
        <f>SUMIFS('KH 2026'!T:T,'KH 2026'!$K:$K,'02. Tóm tắt SL bán + DT EXW'!$B8)</f>
        <v>512</v>
      </c>
      <c r="J8" s="400">
        <f>SUMIFS('KH 2026'!U:U,'KH 2026'!$K:$K,'02. Tóm tắt SL bán + DT EXW'!$B8)</f>
        <v>534</v>
      </c>
      <c r="K8" s="400">
        <f>SUMIFS('KH 2026'!V:V,'KH 2026'!$K:$K,'02. Tóm tắt SL bán + DT EXW'!$B8)</f>
        <v>732</v>
      </c>
      <c r="L8" s="400">
        <f>SUMIFS('KH 2026'!W:W,'KH 2026'!$K:$K,'02. Tóm tắt SL bán + DT EXW'!$B8)</f>
        <v>534</v>
      </c>
      <c r="M8" s="400">
        <f>SUMIFS('KH 2026'!X:X,'KH 2026'!$K:$K,'02. Tóm tắt SL bán + DT EXW'!$B8)</f>
        <v>534</v>
      </c>
      <c r="N8" s="400">
        <f>SUMIFS('KH 2026'!Y:Y,'KH 2026'!$K:$K,'02. Tóm tắt SL bán + DT EXW'!$B8)</f>
        <v>732</v>
      </c>
      <c r="O8" s="401">
        <f t="shared" si="0"/>
        <v>6624</v>
      </c>
      <c r="P8" s="433">
        <v>3038.6750000000002</v>
      </c>
      <c r="Q8" s="433">
        <v>332.35</v>
      </c>
      <c r="R8" s="433">
        <v>1285.6500000000001</v>
      </c>
    </row>
    <row r="9" spans="1:20" x14ac:dyDescent="0.3">
      <c r="A9" s="429">
        <v>4</v>
      </c>
      <c r="B9" s="368" t="s">
        <v>4778</v>
      </c>
      <c r="C9" s="400">
        <f>SUMIFS('KH 2026'!N:N,'KH 2026'!$K:$K,'02. Tóm tắt SL bán + DT EXW'!$B9)</f>
        <v>0</v>
      </c>
      <c r="D9" s="400">
        <f>SUMIFS('KH 2026'!O:O,'KH 2026'!$K:$K,'02. Tóm tắt SL bán + DT EXW'!$B9)</f>
        <v>0</v>
      </c>
      <c r="E9" s="400">
        <f>SUMIFS('KH 2026'!P:P,'KH 2026'!$K:$K,'02. Tóm tắt SL bán + DT EXW'!$B9)</f>
        <v>0</v>
      </c>
      <c r="F9" s="400">
        <f>SUMIFS('KH 2026'!Q:Q,'KH 2026'!$K:$K,'02. Tóm tắt SL bán + DT EXW'!$B9)</f>
        <v>0</v>
      </c>
      <c r="G9" s="400">
        <f>SUMIFS('KH 2026'!R:R,'KH 2026'!$K:$K,'02. Tóm tắt SL bán + DT EXW'!$B9)</f>
        <v>0</v>
      </c>
      <c r="H9" s="400">
        <f>SUMIFS('KH 2026'!S:S,'KH 2026'!$K:$K,'02. Tóm tắt SL bán + DT EXW'!$B9)</f>
        <v>0</v>
      </c>
      <c r="I9" s="400">
        <f>SUMIFS('KH 2026'!T:T,'KH 2026'!$K:$K,'02. Tóm tắt SL bán + DT EXW'!$B9)</f>
        <v>0</v>
      </c>
      <c r="J9" s="400">
        <f>SUMIFS('KH 2026'!U:U,'KH 2026'!$K:$K,'02. Tóm tắt SL bán + DT EXW'!$B9)</f>
        <v>0</v>
      </c>
      <c r="K9" s="400">
        <f>SUMIFS('KH 2026'!V:V,'KH 2026'!$K:$K,'02. Tóm tắt SL bán + DT EXW'!$B9)</f>
        <v>0</v>
      </c>
      <c r="L9" s="400">
        <f>SUMIFS('KH 2026'!W:W,'KH 2026'!$K:$K,'02. Tóm tắt SL bán + DT EXW'!$B9)</f>
        <v>0</v>
      </c>
      <c r="M9" s="400">
        <f>SUMIFS('KH 2026'!X:X,'KH 2026'!$K:$K,'02. Tóm tắt SL bán + DT EXW'!$B9)</f>
        <v>0</v>
      </c>
      <c r="N9" s="400">
        <f>SUMIFS('KH 2026'!Y:Y,'KH 2026'!$K:$K,'02. Tóm tắt SL bán + DT EXW'!$B9)</f>
        <v>0</v>
      </c>
      <c r="O9" s="401">
        <f t="shared" si="0"/>
        <v>0</v>
      </c>
      <c r="P9" s="433">
        <v>1837.075</v>
      </c>
      <c r="Q9" s="433">
        <v>263.07499999999999</v>
      </c>
      <c r="R9" s="433">
        <v>213.5</v>
      </c>
    </row>
    <row r="10" spans="1:20" x14ac:dyDescent="0.3">
      <c r="A10" s="429">
        <v>5</v>
      </c>
      <c r="B10" s="368" t="s">
        <v>2</v>
      </c>
      <c r="C10" s="400">
        <f>SUMIFS('KH 2026'!N:N,'KH 2026'!$K:$K,'02. Tóm tắt SL bán + DT EXW'!$B10)</f>
        <v>72</v>
      </c>
      <c r="D10" s="400">
        <f>SUMIFS('KH 2026'!O:O,'KH 2026'!$K:$K,'02. Tóm tắt SL bán + DT EXW'!$B10)</f>
        <v>63</v>
      </c>
      <c r="E10" s="400">
        <f>SUMIFS('KH 2026'!P:P,'KH 2026'!$K:$K,'02. Tóm tắt SL bán + DT EXW'!$B10)</f>
        <v>72</v>
      </c>
      <c r="F10" s="400">
        <f>SUMIFS('KH 2026'!Q:Q,'KH 2026'!$K:$K,'02. Tóm tắt SL bán + DT EXW'!$B10)</f>
        <v>63</v>
      </c>
      <c r="G10" s="400">
        <f>SUMIFS('KH 2026'!R:R,'KH 2026'!$K:$K,'02. Tóm tắt SL bán + DT EXW'!$B10)</f>
        <v>72</v>
      </c>
      <c r="H10" s="400">
        <f>SUMIFS('KH 2026'!S:S,'KH 2026'!$K:$K,'02. Tóm tắt SL bán + DT EXW'!$B10)</f>
        <v>87</v>
      </c>
      <c r="I10" s="400">
        <f>SUMIFS('KH 2026'!T:T,'KH 2026'!$K:$K,'02. Tóm tắt SL bán + DT EXW'!$B10)</f>
        <v>72</v>
      </c>
      <c r="J10" s="400">
        <f>SUMIFS('KH 2026'!U:U,'KH 2026'!$K:$K,'02. Tóm tắt SL bán + DT EXW'!$B10)</f>
        <v>63</v>
      </c>
      <c r="K10" s="400">
        <f>SUMIFS('KH 2026'!V:V,'KH 2026'!$K:$K,'02. Tóm tắt SL bán + DT EXW'!$B10)</f>
        <v>72</v>
      </c>
      <c r="L10" s="400">
        <f>SUMIFS('KH 2026'!W:W,'KH 2026'!$K:$K,'02. Tóm tắt SL bán + DT EXW'!$B10)</f>
        <v>87</v>
      </c>
      <c r="M10" s="400">
        <f>SUMIFS('KH 2026'!X:X,'KH 2026'!$K:$K,'02. Tóm tắt SL bán + DT EXW'!$B10)</f>
        <v>72</v>
      </c>
      <c r="N10" s="400">
        <f>SUMIFS('KH 2026'!Y:Y,'KH 2026'!$K:$K,'02. Tóm tắt SL bán + DT EXW'!$B10)</f>
        <v>63</v>
      </c>
      <c r="O10" s="401">
        <f t="shared" si="0"/>
        <v>858</v>
      </c>
      <c r="P10" s="433">
        <v>275</v>
      </c>
      <c r="Q10" s="433">
        <v>1335.05</v>
      </c>
      <c r="R10" s="433">
        <v>0.2</v>
      </c>
    </row>
    <row r="11" spans="1:20" x14ac:dyDescent="0.3">
      <c r="A11" s="430">
        <v>6</v>
      </c>
      <c r="B11" s="402" t="s">
        <v>4779</v>
      </c>
      <c r="C11" s="403">
        <f>SUMIFS('KH 2026'!N:N,'KH 2026'!$K:$K,'02. Tóm tắt SL bán + DT EXW'!$B11)</f>
        <v>11</v>
      </c>
      <c r="D11" s="403">
        <f>SUMIFS('KH 2026'!O:O,'KH 2026'!$K:$K,'02. Tóm tắt SL bán + DT EXW'!$B11)</f>
        <v>11</v>
      </c>
      <c r="E11" s="403">
        <f>SUMIFS('KH 2026'!P:P,'KH 2026'!$K:$K,'02. Tóm tắt SL bán + DT EXW'!$B11)</f>
        <v>11</v>
      </c>
      <c r="F11" s="403">
        <f>SUMIFS('KH 2026'!Q:Q,'KH 2026'!$K:$K,'02. Tóm tắt SL bán + DT EXW'!$B11)</f>
        <v>11</v>
      </c>
      <c r="G11" s="403">
        <f>SUMIFS('KH 2026'!R:R,'KH 2026'!$K:$K,'02. Tóm tắt SL bán + DT EXW'!$B11)</f>
        <v>11</v>
      </c>
      <c r="H11" s="403">
        <f>SUMIFS('KH 2026'!S:S,'KH 2026'!$K:$K,'02. Tóm tắt SL bán + DT EXW'!$B11)</f>
        <v>11</v>
      </c>
      <c r="I11" s="403">
        <f>SUMIFS('KH 2026'!T:T,'KH 2026'!$K:$K,'02. Tóm tắt SL bán + DT EXW'!$B11)</f>
        <v>11</v>
      </c>
      <c r="J11" s="403">
        <f>SUMIFS('KH 2026'!U:U,'KH 2026'!$K:$K,'02. Tóm tắt SL bán + DT EXW'!$B11)</f>
        <v>11</v>
      </c>
      <c r="K11" s="403">
        <f>SUMIFS('KH 2026'!V:V,'KH 2026'!$K:$K,'02. Tóm tắt SL bán + DT EXW'!$B11)</f>
        <v>11</v>
      </c>
      <c r="L11" s="403">
        <f>SUMIFS('KH 2026'!W:W,'KH 2026'!$K:$K,'02. Tóm tắt SL bán + DT EXW'!$B11)</f>
        <v>11</v>
      </c>
      <c r="M11" s="403">
        <f>SUMIFS('KH 2026'!X:X,'KH 2026'!$K:$K,'02. Tóm tắt SL bán + DT EXW'!$B11)</f>
        <v>11</v>
      </c>
      <c r="N11" s="403">
        <f>SUMIFS('KH 2026'!Y:Y,'KH 2026'!$K:$K,'02. Tóm tắt SL bán + DT EXW'!$B11)</f>
        <v>11</v>
      </c>
      <c r="O11" s="404">
        <f t="shared" si="0"/>
        <v>132</v>
      </c>
      <c r="P11" s="434">
        <v>3731.741</v>
      </c>
      <c r="Q11" s="434">
        <v>4185.576</v>
      </c>
      <c r="R11" s="434">
        <v>2035.1</v>
      </c>
      <c r="S11" s="382" t="s">
        <v>4831</v>
      </c>
    </row>
    <row r="12" spans="1:20" x14ac:dyDescent="0.3">
      <c r="A12" s="393"/>
      <c r="B12" s="393" t="s">
        <v>4818</v>
      </c>
      <c r="C12" s="394">
        <f>SUM(C6:C11)</f>
        <v>4318.2229326761371</v>
      </c>
      <c r="D12" s="394">
        <f t="shared" ref="D12:P12" si="1">SUM(D6:D11)</f>
        <v>4253.3145678240326</v>
      </c>
      <c r="E12" s="394">
        <f t="shared" si="1"/>
        <v>4678.5574034757392</v>
      </c>
      <c r="F12" s="394">
        <f t="shared" si="1"/>
        <v>4394.231518676721</v>
      </c>
      <c r="G12" s="394">
        <f t="shared" si="1"/>
        <v>4663.4364391825357</v>
      </c>
      <c r="H12" s="394">
        <f t="shared" si="1"/>
        <v>4691.9521822275929</v>
      </c>
      <c r="I12" s="394">
        <f t="shared" si="1"/>
        <v>4689.4225169732681</v>
      </c>
      <c r="J12" s="394">
        <f t="shared" si="1"/>
        <v>4562.8494989087394</v>
      </c>
      <c r="K12" s="394">
        <f t="shared" si="1"/>
        <v>4774.6231018888848</v>
      </c>
      <c r="L12" s="394">
        <f t="shared" si="1"/>
        <v>4468.6262974285746</v>
      </c>
      <c r="M12" s="394">
        <f t="shared" si="1"/>
        <v>4720.2431243544625</v>
      </c>
      <c r="N12" s="394">
        <f t="shared" si="1"/>
        <v>4784.5204185700313</v>
      </c>
      <c r="O12" s="394">
        <f t="shared" si="1"/>
        <v>55000.000002186724</v>
      </c>
      <c r="P12" s="394">
        <f t="shared" si="1"/>
        <v>50376.1607</v>
      </c>
      <c r="Q12" s="394">
        <f t="shared" ref="Q12:R12" si="2">SUM(Q6:Q11)</f>
        <v>40044.8442</v>
      </c>
      <c r="R12" s="394">
        <f t="shared" si="2"/>
        <v>22582.79</v>
      </c>
    </row>
    <row r="14" spans="1:20" x14ac:dyDescent="0.3">
      <c r="A14" s="431" t="s">
        <v>4886</v>
      </c>
      <c r="B14" s="427" t="s">
        <v>4887</v>
      </c>
    </row>
    <row r="15" spans="1:20" ht="14" x14ac:dyDescent="0.3">
      <c r="A15" s="395" t="s">
        <v>207</v>
      </c>
      <c r="B15" s="392" t="s">
        <v>33</v>
      </c>
      <c r="C15" s="392">
        <v>1</v>
      </c>
      <c r="D15" s="392">
        <v>2</v>
      </c>
      <c r="E15" s="392">
        <v>3</v>
      </c>
      <c r="F15" s="392">
        <v>4</v>
      </c>
      <c r="G15" s="392">
        <v>5</v>
      </c>
      <c r="H15" s="392">
        <v>6</v>
      </c>
      <c r="I15" s="392">
        <v>7</v>
      </c>
      <c r="J15" s="392">
        <v>8</v>
      </c>
      <c r="K15" s="392">
        <v>9</v>
      </c>
      <c r="L15" s="392">
        <v>10</v>
      </c>
      <c r="M15" s="392">
        <v>11</v>
      </c>
      <c r="N15" s="392">
        <v>12</v>
      </c>
      <c r="O15" s="392">
        <v>2026</v>
      </c>
      <c r="P15" s="396" t="s">
        <v>4819</v>
      </c>
      <c r="Q15" s="396" t="s">
        <v>4820</v>
      </c>
      <c r="R15" s="396" t="s">
        <v>4826</v>
      </c>
    </row>
    <row r="16" spans="1:20" x14ac:dyDescent="0.3">
      <c r="A16" s="428">
        <v>1</v>
      </c>
      <c r="B16" s="397" t="s">
        <v>0</v>
      </c>
      <c r="C16" s="398">
        <f>SUMIFS('KH 2026'!AU:AU,'KH 2026'!$K:$K,'02. Tóm tắt SL bán + DT EXW'!$B16)/10^6</f>
        <v>112067.2245778568</v>
      </c>
      <c r="D16" s="398">
        <f>SUMIFS('KH 2026'!AV:AV,'KH 2026'!$K:$K,'02. Tóm tắt SL bán + DT EXW'!$B16)/10^6</f>
        <v>109088.86005933344</v>
      </c>
      <c r="E16" s="398">
        <f>SUMIFS('KH 2026'!AW:AW,'KH 2026'!$K:$K,'02. Tóm tắt SL bán + DT EXW'!$B16)/10^6</f>
        <v>115750.31214976058</v>
      </c>
      <c r="F16" s="398">
        <f>SUMIFS('KH 2026'!AX:AX,'KH 2026'!$K:$K,'02. Tóm tắt SL bán + DT EXW'!$B16)/10^6</f>
        <v>112741.81728100179</v>
      </c>
      <c r="G16" s="398">
        <f>SUMIFS('KH 2026'!AY:AY,'KH 2026'!$K:$K,'02. Tóm tắt SL bán + DT EXW'!$B16)/10^6</f>
        <v>120771.28476260373</v>
      </c>
      <c r="H16" s="398">
        <f>SUMIFS('KH 2026'!AZ:AZ,'KH 2026'!$K:$K,'02. Tóm tắt SL bán + DT EXW'!$B16)/10^6</f>
        <v>115158.11493757696</v>
      </c>
      <c r="I16" s="398">
        <f>SUMIFS('KH 2026'!BA:BA,'KH 2026'!$K:$K,'02. Tóm tắt SL bán + DT EXW'!$B16)/10^6</f>
        <v>120001.73789221453</v>
      </c>
      <c r="J16" s="398">
        <f>SUMIFS('KH 2026'!BB:BB,'KH 2026'!$K:$K,'02. Tóm tắt SL bán + DT EXW'!$B16)/10^6</f>
        <v>115666.60746286582</v>
      </c>
      <c r="K16" s="398">
        <f>SUMIFS('KH 2026'!BC:BC,'KH 2026'!$K:$K,'02. Tóm tắt SL bán + DT EXW'!$B16)/10^6</f>
        <v>115941.47592747044</v>
      </c>
      <c r="L16" s="398">
        <f>SUMIFS('KH 2026'!BD:BD,'KH 2026'!$K:$K,'02. Tóm tắt SL bán + DT EXW'!$B16)/10^6</f>
        <v>112161.28006881817</v>
      </c>
      <c r="M16" s="398">
        <f>SUMIFS('KH 2026'!BE:BE,'KH 2026'!$K:$K,'02. Tóm tắt SL bán + DT EXW'!$B16)/10^6</f>
        <v>120283.48560494813</v>
      </c>
      <c r="N16" s="398">
        <f>SUMIFS('KH 2026'!BF:BF,'KH 2026'!$K:$K,'02. Tóm tắt SL bán + DT EXW'!$B16)/10^6</f>
        <v>116438.3084527593</v>
      </c>
      <c r="O16" s="399">
        <f>SUM(C16:N16)</f>
        <v>1386070.5091772098</v>
      </c>
      <c r="P16" s="432">
        <v>1269898.3981858322</v>
      </c>
      <c r="Q16" s="432">
        <v>981020.21915252251</v>
      </c>
      <c r="R16" s="432">
        <v>565260.58004799997</v>
      </c>
      <c r="T16" s="420"/>
    </row>
    <row r="17" spans="1:21" x14ac:dyDescent="0.3">
      <c r="A17" s="429">
        <v>2</v>
      </c>
      <c r="B17" s="368" t="s">
        <v>130</v>
      </c>
      <c r="C17" s="400">
        <f>SUMIFS('KH 2026'!AU:AU,'KH 2026'!$K:$K,'02. Tóm tắt SL bán + DT EXW'!$B17)/10^6</f>
        <v>1468.5152373333331</v>
      </c>
      <c r="D17" s="400">
        <f>SUMIFS('KH 2026'!AV:AV,'KH 2026'!$K:$K,'02. Tóm tắt SL bán + DT EXW'!$B17)/10^6</f>
        <v>1450.1587968666665</v>
      </c>
      <c r="E17" s="400">
        <f>SUMIFS('KH 2026'!AW:AW,'KH 2026'!$K:$K,'02. Tóm tắt SL bán + DT EXW'!$B17)/10^6</f>
        <v>1431.8023563999998</v>
      </c>
      <c r="F17" s="400">
        <f>SUMIFS('KH 2026'!AX:AX,'KH 2026'!$K:$K,'02. Tóm tắt SL bán + DT EXW'!$B17)/10^6</f>
        <v>1413.4459159333333</v>
      </c>
      <c r="G17" s="400">
        <f>SUMIFS('KH 2026'!AY:AY,'KH 2026'!$K:$K,'02. Tóm tắt SL bán + DT EXW'!$B17)/10^6</f>
        <v>1395.0894754666665</v>
      </c>
      <c r="H17" s="400">
        <f>SUMIFS('KH 2026'!AZ:AZ,'KH 2026'!$K:$K,'02. Tóm tắt SL bán + DT EXW'!$B17)/10^6</f>
        <v>1376.7330349999997</v>
      </c>
      <c r="I17" s="400">
        <f>SUMIFS('KH 2026'!BA:BA,'KH 2026'!$K:$K,'02. Tóm tắt SL bán + DT EXW'!$B17)/10^6</f>
        <v>1358.376594533333</v>
      </c>
      <c r="J17" s="400">
        <f>SUMIFS('KH 2026'!BB:BB,'KH 2026'!$K:$K,'02. Tóm tắt SL bán + DT EXW'!$B17)/10^6</f>
        <v>1340.0201540666665</v>
      </c>
      <c r="K17" s="400">
        <f>SUMIFS('KH 2026'!BC:BC,'KH 2026'!$K:$K,'02. Tóm tắt SL bán + DT EXW'!$B17)/10^6</f>
        <v>1321.6637135999999</v>
      </c>
      <c r="L17" s="400">
        <f>SUMIFS('KH 2026'!BD:BD,'KH 2026'!$K:$K,'02. Tóm tắt SL bán + DT EXW'!$B17)/10^6</f>
        <v>1303.3072731333332</v>
      </c>
      <c r="M17" s="400">
        <f>SUMIFS('KH 2026'!BE:BE,'KH 2026'!$K:$K,'02. Tóm tắt SL bán + DT EXW'!$B17)/10^6</f>
        <v>1284.9508326666664</v>
      </c>
      <c r="N17" s="400">
        <f>SUMIFS('KH 2026'!BF:BF,'KH 2026'!$K:$K,'02. Tóm tắt SL bán + DT EXW'!$B17)/10^6</f>
        <v>1266.5943921999999</v>
      </c>
      <c r="O17" s="401">
        <f t="shared" ref="O17:O21" si="3">SUM(C17:N17)</f>
        <v>16410.657777199995</v>
      </c>
      <c r="P17" s="433">
        <v>28677.886153000021</v>
      </c>
      <c r="Q17" s="433">
        <v>23344.269924000015</v>
      </c>
      <c r="R17" s="433">
        <v>1301.7066749999999</v>
      </c>
      <c r="U17" s="420"/>
    </row>
    <row r="18" spans="1:21" x14ac:dyDescent="0.3">
      <c r="A18" s="429">
        <v>3</v>
      </c>
      <c r="B18" s="368" t="s">
        <v>4777</v>
      </c>
      <c r="C18" s="400">
        <f>SUMIFS('KH 2026'!AU:AU,'KH 2026'!$K:$K,'02. Tóm tắt SL bán + DT EXW'!$B18)/10^6</f>
        <v>12179.4</v>
      </c>
      <c r="D18" s="400">
        <f>SUMIFS('KH 2026'!AV:AV,'KH 2026'!$K:$K,'02. Tóm tắt SL bán + DT EXW'!$B18)/10^6</f>
        <v>13550.880999999999</v>
      </c>
      <c r="E18" s="400">
        <f>SUMIFS('KH 2026'!AW:AW,'KH 2026'!$K:$K,'02. Tóm tắt SL bán + DT EXW'!$B18)/10^6</f>
        <v>19865.036</v>
      </c>
      <c r="F18" s="400">
        <f>SUMIFS('KH 2026'!AX:AX,'KH 2026'!$K:$K,'02. Tóm tắt SL bán + DT EXW'!$B18)/10^6</f>
        <v>14056.871999999999</v>
      </c>
      <c r="G18" s="400">
        <f>SUMIFS('KH 2026'!AY:AY,'KH 2026'!$K:$K,'02. Tóm tắt SL bán + DT EXW'!$B18)/10^6</f>
        <v>13948.116</v>
      </c>
      <c r="H18" s="400">
        <f>SUMIFS('KH 2026'!AZ:AZ,'KH 2026'!$K:$K,'02. Tóm tắt SL bán + DT EXW'!$B18)/10^6</f>
        <v>19952.115000000002</v>
      </c>
      <c r="I18" s="400">
        <f>SUMIFS('KH 2026'!BA:BA,'KH 2026'!$K:$K,'02. Tóm tắt SL bán + DT EXW'!$B18)/10^6</f>
        <v>14875.722</v>
      </c>
      <c r="J18" s="400">
        <f>SUMIFS('KH 2026'!BB:BB,'KH 2026'!$K:$K,'02. Tóm tắt SL bán + DT EXW'!$B18)/10^6</f>
        <v>15412.93</v>
      </c>
      <c r="K18" s="400">
        <f>SUMIFS('KH 2026'!BC:BC,'KH 2026'!$K:$K,'02. Tóm tắt SL bán + DT EXW'!$B18)/10^6</f>
        <v>21095.696</v>
      </c>
      <c r="L18" s="400">
        <f>SUMIFS('KH 2026'!BD:BD,'KH 2026'!$K:$K,'02. Tóm tắt SL bán + DT EXW'!$B18)/10^6</f>
        <v>15151.11</v>
      </c>
      <c r="M18" s="400">
        <f>SUMIFS('KH 2026'!BE:BE,'KH 2026'!$K:$K,'02. Tóm tắt SL bán + DT EXW'!$B18)/10^6</f>
        <v>15020.2</v>
      </c>
      <c r="N18" s="400">
        <f>SUMIFS('KH 2026'!BF:BF,'KH 2026'!$K:$K,'02. Tóm tắt SL bán + DT EXW'!$B18)/10^6</f>
        <v>20403.886999999999</v>
      </c>
      <c r="O18" s="401">
        <f t="shared" si="3"/>
        <v>195511.96499999997</v>
      </c>
      <c r="P18" s="433">
        <v>98205.361789777788</v>
      </c>
      <c r="Q18" s="433">
        <v>61183.567400925909</v>
      </c>
      <c r="R18" s="433">
        <v>47513.748800000001</v>
      </c>
    </row>
    <row r="19" spans="1:21" x14ac:dyDescent="0.3">
      <c r="A19" s="429">
        <v>4</v>
      </c>
      <c r="B19" s="368" t="s">
        <v>4778</v>
      </c>
      <c r="C19" s="400">
        <f>SUMIFS('KH 2026'!AU:AU,'KH 2026'!$K:$K,'02. Tóm tắt SL bán + DT EXW'!$B19)/10^6</f>
        <v>0</v>
      </c>
      <c r="D19" s="400">
        <f>SUMIFS('KH 2026'!AV:AV,'KH 2026'!$K:$K,'02. Tóm tắt SL bán + DT EXW'!$B19)/10^6</f>
        <v>0</v>
      </c>
      <c r="E19" s="400">
        <f>SUMIFS('KH 2026'!AW:AW,'KH 2026'!$K:$K,'02. Tóm tắt SL bán + DT EXW'!$B19)/10^6</f>
        <v>0</v>
      </c>
      <c r="F19" s="400">
        <f>SUMIFS('KH 2026'!AX:AX,'KH 2026'!$K:$K,'02. Tóm tắt SL bán + DT EXW'!$B19)/10^6</f>
        <v>0</v>
      </c>
      <c r="G19" s="400">
        <f>SUMIFS('KH 2026'!AY:AY,'KH 2026'!$K:$K,'02. Tóm tắt SL bán + DT EXW'!$B19)/10^6</f>
        <v>0</v>
      </c>
      <c r="H19" s="400">
        <f>SUMIFS('KH 2026'!AZ:AZ,'KH 2026'!$K:$K,'02. Tóm tắt SL bán + DT EXW'!$B19)/10^6</f>
        <v>0</v>
      </c>
      <c r="I19" s="400">
        <f>SUMIFS('KH 2026'!BA:BA,'KH 2026'!$K:$K,'02. Tóm tắt SL bán + DT EXW'!$B19)/10^6</f>
        <v>0</v>
      </c>
      <c r="J19" s="400">
        <f>SUMIFS('KH 2026'!BB:BB,'KH 2026'!$K:$K,'02. Tóm tắt SL bán + DT EXW'!$B19)/10^6</f>
        <v>0</v>
      </c>
      <c r="K19" s="400">
        <f>SUMIFS('KH 2026'!BC:BC,'KH 2026'!$K:$K,'02. Tóm tắt SL bán + DT EXW'!$B19)/10^6</f>
        <v>0</v>
      </c>
      <c r="L19" s="400">
        <f>SUMIFS('KH 2026'!BD:BD,'KH 2026'!$K:$K,'02. Tóm tắt SL bán + DT EXW'!$B19)/10^6</f>
        <v>0</v>
      </c>
      <c r="M19" s="400">
        <f>SUMIFS('KH 2026'!BE:BE,'KH 2026'!$K:$K,'02. Tóm tắt SL bán + DT EXW'!$B19)/10^6</f>
        <v>0</v>
      </c>
      <c r="N19" s="400">
        <f>SUMIFS('KH 2026'!BF:BF,'KH 2026'!$K:$K,'02. Tóm tắt SL bán + DT EXW'!$B19)/10^6</f>
        <v>0</v>
      </c>
      <c r="O19" s="401">
        <f t="shared" si="3"/>
        <v>0</v>
      </c>
      <c r="P19" s="433">
        <v>31092.992498000011</v>
      </c>
      <c r="Q19" s="433">
        <v>7288.4616850000002</v>
      </c>
      <c r="R19" s="433">
        <v>6013.9131550000002</v>
      </c>
    </row>
    <row r="20" spans="1:21" x14ac:dyDescent="0.3">
      <c r="A20" s="429">
        <v>5</v>
      </c>
      <c r="B20" s="368" t="s">
        <v>2</v>
      </c>
      <c r="C20" s="400">
        <f>SUMIFS('KH 2026'!AU:AU,'KH 2026'!$K:$K,'02. Tóm tắt SL bán + DT EXW'!$B20)/10^6</f>
        <v>1319.7</v>
      </c>
      <c r="D20" s="400">
        <f>SUMIFS('KH 2026'!AV:AV,'KH 2026'!$K:$K,'02. Tóm tắt SL bán + DT EXW'!$B20)/10^6</f>
        <v>1168.6500000000001</v>
      </c>
      <c r="E20" s="400">
        <f>SUMIFS('KH 2026'!AW:AW,'KH 2026'!$K:$K,'02. Tóm tắt SL bán + DT EXW'!$B20)/10^6</f>
        <v>1319.7</v>
      </c>
      <c r="F20" s="400">
        <f>SUMIFS('KH 2026'!AX:AX,'KH 2026'!$K:$K,'02. Tóm tắt SL bán + DT EXW'!$B20)/10^6</f>
        <v>1168.6500000000001</v>
      </c>
      <c r="G20" s="400">
        <f>SUMIFS('KH 2026'!AY:AY,'KH 2026'!$K:$K,'02. Tóm tắt SL bán + DT EXW'!$B20)/10^6</f>
        <v>1319.7</v>
      </c>
      <c r="H20" s="400">
        <f>SUMIFS('KH 2026'!AZ:AZ,'KH 2026'!$K:$K,'02. Tóm tắt SL bán + DT EXW'!$B20)/10^6</f>
        <v>1613.85</v>
      </c>
      <c r="I20" s="400">
        <f>SUMIFS('KH 2026'!BA:BA,'KH 2026'!$K:$K,'02. Tóm tắt SL bán + DT EXW'!$B20)/10^6</f>
        <v>1319.7</v>
      </c>
      <c r="J20" s="400">
        <f>SUMIFS('KH 2026'!BB:BB,'KH 2026'!$K:$K,'02. Tóm tắt SL bán + DT EXW'!$B20)/10^6</f>
        <v>1168.6500000000001</v>
      </c>
      <c r="K20" s="400">
        <f>SUMIFS('KH 2026'!BC:BC,'KH 2026'!$K:$K,'02. Tóm tắt SL bán + DT EXW'!$B20)/10^6</f>
        <v>1319.7</v>
      </c>
      <c r="L20" s="400">
        <f>SUMIFS('KH 2026'!BD:BD,'KH 2026'!$K:$K,'02. Tóm tắt SL bán + DT EXW'!$B20)/10^6</f>
        <v>1613.85</v>
      </c>
      <c r="M20" s="400">
        <f>SUMIFS('KH 2026'!BE:BE,'KH 2026'!$K:$K,'02. Tóm tắt SL bán + DT EXW'!$B20)/10^6</f>
        <v>1319.7</v>
      </c>
      <c r="N20" s="400">
        <f>SUMIFS('KH 2026'!BF:BF,'KH 2026'!$K:$K,'02. Tóm tắt SL bán + DT EXW'!$B20)/10^6</f>
        <v>1168.6500000000001</v>
      </c>
      <c r="O20" s="401">
        <f t="shared" si="3"/>
        <v>15820.500000000002</v>
      </c>
      <c r="P20" s="433">
        <v>6076.6820610000004</v>
      </c>
      <c r="Q20" s="433">
        <v>6042.0734409999986</v>
      </c>
      <c r="R20" s="433">
        <v>5.6816449999999996</v>
      </c>
    </row>
    <row r="21" spans="1:21" x14ac:dyDescent="0.3">
      <c r="A21" s="430">
        <v>6</v>
      </c>
      <c r="B21" s="402" t="s">
        <v>4779</v>
      </c>
      <c r="C21" s="403">
        <f>SUMIFS('KH 2026'!AU:AU,'KH 2026'!$K:$K,'02. Tóm tắt SL bán + DT EXW'!$B21)/10^6</f>
        <v>145.75</v>
      </c>
      <c r="D21" s="403">
        <f>SUMIFS('KH 2026'!AV:AV,'KH 2026'!$K:$K,'02. Tóm tắt SL bán + DT EXW'!$B21)/10^6</f>
        <v>145.75</v>
      </c>
      <c r="E21" s="403">
        <f>SUMIFS('KH 2026'!AW:AW,'KH 2026'!$K:$K,'02. Tóm tắt SL bán + DT EXW'!$B21)/10^6</f>
        <v>145.75</v>
      </c>
      <c r="F21" s="403">
        <f>SUMIFS('KH 2026'!AX:AX,'KH 2026'!$K:$K,'02. Tóm tắt SL bán + DT EXW'!$B21)/10^6</f>
        <v>145.75</v>
      </c>
      <c r="G21" s="403">
        <f>SUMIFS('KH 2026'!AY:AY,'KH 2026'!$K:$K,'02. Tóm tắt SL bán + DT EXW'!$B21)/10^6</f>
        <v>145.75</v>
      </c>
      <c r="H21" s="403">
        <f>SUMIFS('KH 2026'!AZ:AZ,'KH 2026'!$K:$K,'02. Tóm tắt SL bán + DT EXW'!$B21)/10^6</f>
        <v>145.75</v>
      </c>
      <c r="I21" s="403">
        <f>SUMIFS('KH 2026'!BA:BA,'KH 2026'!$K:$K,'02. Tóm tắt SL bán + DT EXW'!$B21)/10^6</f>
        <v>145.75</v>
      </c>
      <c r="J21" s="403">
        <f>SUMIFS('KH 2026'!BB:BB,'KH 2026'!$K:$K,'02. Tóm tắt SL bán + DT EXW'!$B21)/10^6</f>
        <v>145.75</v>
      </c>
      <c r="K21" s="403">
        <f>SUMIFS('KH 2026'!BC:BC,'KH 2026'!$K:$K,'02. Tóm tắt SL bán + DT EXW'!$B21)/10^6</f>
        <v>145.75</v>
      </c>
      <c r="L21" s="403">
        <f>SUMIFS('KH 2026'!BD:BD,'KH 2026'!$K:$K,'02. Tóm tắt SL bán + DT EXW'!$B21)/10^6</f>
        <v>145.75</v>
      </c>
      <c r="M21" s="403">
        <f>SUMIFS('KH 2026'!BE:BE,'KH 2026'!$K:$K,'02. Tóm tắt SL bán + DT EXW'!$B21)/10^6</f>
        <v>145.75</v>
      </c>
      <c r="N21" s="403">
        <f>SUMIFS('KH 2026'!BF:BF,'KH 2026'!$K:$K,'02. Tóm tắt SL bán + DT EXW'!$B21)/10^6</f>
        <v>145.75</v>
      </c>
      <c r="O21" s="404">
        <f t="shared" si="3"/>
        <v>1749</v>
      </c>
      <c r="P21" s="434">
        <v>46077.08722449249</v>
      </c>
      <c r="Q21" s="434">
        <v>42990.305356454803</v>
      </c>
      <c r="R21" s="434">
        <v>39256.537122000002</v>
      </c>
      <c r="S21" s="382" t="s">
        <v>4832</v>
      </c>
    </row>
    <row r="22" spans="1:21" x14ac:dyDescent="0.3">
      <c r="A22" s="393"/>
      <c r="B22" s="393" t="s">
        <v>4818</v>
      </c>
      <c r="C22" s="394">
        <f>SUM(C16:C21)</f>
        <v>127180.58981519013</v>
      </c>
      <c r="D22" s="394">
        <f t="shared" ref="D22:R22" si="4">SUM(D16:D21)</f>
        <v>125404.2998562001</v>
      </c>
      <c r="E22" s="394">
        <f t="shared" si="4"/>
        <v>138512.60050616058</v>
      </c>
      <c r="F22" s="394">
        <f t="shared" si="4"/>
        <v>129526.53519693512</v>
      </c>
      <c r="G22" s="394">
        <f t="shared" si="4"/>
        <v>137579.94023807041</v>
      </c>
      <c r="H22" s="394">
        <f t="shared" si="4"/>
        <v>138246.56297257697</v>
      </c>
      <c r="I22" s="394">
        <f t="shared" si="4"/>
        <v>137701.28648674788</v>
      </c>
      <c r="J22" s="394">
        <f t="shared" si="4"/>
        <v>133733.95761693249</v>
      </c>
      <c r="K22" s="394">
        <f t="shared" si="4"/>
        <v>139824.28564107046</v>
      </c>
      <c r="L22" s="394">
        <f t="shared" si="4"/>
        <v>130375.29734195152</v>
      </c>
      <c r="M22" s="394">
        <f t="shared" si="4"/>
        <v>138054.08643761481</v>
      </c>
      <c r="N22" s="394">
        <f t="shared" si="4"/>
        <v>139423.1898449593</v>
      </c>
      <c r="O22" s="394">
        <f t="shared" si="4"/>
        <v>1615562.6319544096</v>
      </c>
      <c r="P22" s="394">
        <f t="shared" si="4"/>
        <v>1480028.4079121025</v>
      </c>
      <c r="Q22" s="394">
        <f t="shared" si="4"/>
        <v>1121868.8969599032</v>
      </c>
      <c r="R22" s="394">
        <f t="shared" si="4"/>
        <v>659352.16744499991</v>
      </c>
    </row>
    <row r="26" spans="1:21" x14ac:dyDescent="0.3">
      <c r="A26" s="431" t="s">
        <v>4889</v>
      </c>
      <c r="B26" s="427" t="s">
        <v>4888</v>
      </c>
      <c r="F26" s="435" t="s">
        <v>12</v>
      </c>
      <c r="G26" s="436">
        <v>26500</v>
      </c>
    </row>
    <row r="27" spans="1:21" ht="14" x14ac:dyDescent="0.3">
      <c r="A27" s="395" t="s">
        <v>207</v>
      </c>
      <c r="B27" s="392" t="s">
        <v>33</v>
      </c>
      <c r="C27" s="392">
        <v>1</v>
      </c>
      <c r="D27" s="392">
        <v>2</v>
      </c>
      <c r="E27" s="392">
        <v>3</v>
      </c>
      <c r="F27" s="392">
        <v>4</v>
      </c>
      <c r="G27" s="392">
        <v>5</v>
      </c>
      <c r="H27" s="392">
        <v>6</v>
      </c>
      <c r="I27" s="392">
        <v>7</v>
      </c>
      <c r="J27" s="392">
        <v>8</v>
      </c>
      <c r="K27" s="392">
        <v>9</v>
      </c>
      <c r="L27" s="392">
        <v>10</v>
      </c>
      <c r="M27" s="392">
        <v>11</v>
      </c>
      <c r="N27" s="392">
        <v>12</v>
      </c>
      <c r="O27" s="392">
        <v>2026</v>
      </c>
      <c r="P27" s="396" t="s">
        <v>4819</v>
      </c>
      <c r="Q27" s="396" t="s">
        <v>4820</v>
      </c>
      <c r="R27" s="396" t="s">
        <v>4826</v>
      </c>
    </row>
    <row r="28" spans="1:21" x14ac:dyDescent="0.3">
      <c r="A28" s="428">
        <v>1</v>
      </c>
      <c r="B28" s="397" t="s">
        <v>0</v>
      </c>
      <c r="C28" s="398">
        <f>IFERROR(C16/C6/$G$26*10^6,0)</f>
        <v>1126.3280722603049</v>
      </c>
      <c r="D28" s="398">
        <f t="shared" ref="D28:N28" si="5">IFERROR(D16/D6/$G$26*10^6,0)</f>
        <v>1126.3659634784074</v>
      </c>
      <c r="E28" s="398">
        <f t="shared" si="5"/>
        <v>1127.8000691204682</v>
      </c>
      <c r="F28" s="398">
        <f t="shared" si="5"/>
        <v>1127.4003577806384</v>
      </c>
      <c r="G28" s="398">
        <f t="shared" si="5"/>
        <v>1129.7910400610883</v>
      </c>
      <c r="H28" s="398">
        <f t="shared" si="5"/>
        <v>1128.9106173079431</v>
      </c>
      <c r="I28" s="398">
        <f t="shared" si="5"/>
        <v>1129.8785665284156</v>
      </c>
      <c r="J28" s="398">
        <f t="shared" si="5"/>
        <v>1128.3561088559889</v>
      </c>
      <c r="K28" s="398">
        <f t="shared" si="5"/>
        <v>1129.6434892609773</v>
      </c>
      <c r="L28" s="398">
        <f t="shared" si="5"/>
        <v>1128.6551366978256</v>
      </c>
      <c r="M28" s="398">
        <f t="shared" si="5"/>
        <v>1130.044319809904</v>
      </c>
      <c r="N28" s="398">
        <f t="shared" si="5"/>
        <v>1128.9757405402208</v>
      </c>
      <c r="O28" s="398">
        <f>IFERROR(O16/O6/$G$26*10^6,0)</f>
        <v>1128.543313350388</v>
      </c>
      <c r="P28" s="432">
        <v>1236.5507302659144</v>
      </c>
      <c r="Q28" s="432">
        <v>1226.4601714134569</v>
      </c>
      <c r="R28" s="432">
        <v>1253.1882693928576</v>
      </c>
    </row>
    <row r="29" spans="1:21" x14ac:dyDescent="0.3">
      <c r="A29" s="429">
        <v>2</v>
      </c>
      <c r="B29" s="368" t="s">
        <v>130</v>
      </c>
      <c r="C29" s="400">
        <f t="shared" ref="C29:N33" si="6">IFERROR(C17/C7/$G$26*10^6,0)</f>
        <v>640</v>
      </c>
      <c r="D29" s="400">
        <f t="shared" si="6"/>
        <v>632.00000000000011</v>
      </c>
      <c r="E29" s="400">
        <f t="shared" si="6"/>
        <v>624.00000000000011</v>
      </c>
      <c r="F29" s="400">
        <f t="shared" si="6"/>
        <v>616</v>
      </c>
      <c r="G29" s="400">
        <f t="shared" si="6"/>
        <v>608</v>
      </c>
      <c r="H29" s="400">
        <f t="shared" si="6"/>
        <v>600</v>
      </c>
      <c r="I29" s="400">
        <f t="shared" si="6"/>
        <v>592</v>
      </c>
      <c r="J29" s="400">
        <f t="shared" si="6"/>
        <v>584</v>
      </c>
      <c r="K29" s="400">
        <f t="shared" si="6"/>
        <v>576</v>
      </c>
      <c r="L29" s="400">
        <f t="shared" si="6"/>
        <v>568</v>
      </c>
      <c r="M29" s="400">
        <f t="shared" si="6"/>
        <v>560</v>
      </c>
      <c r="N29" s="400">
        <f t="shared" si="6"/>
        <v>552</v>
      </c>
      <c r="O29" s="400">
        <f t="shared" ref="O29" si="7">IFERROR(O17/O7/$G$26*10^6,0)</f>
        <v>595.99999999999977</v>
      </c>
      <c r="P29" s="433">
        <v>1249.8790031087901</v>
      </c>
      <c r="Q29" s="433">
        <v>692.84042298783675</v>
      </c>
      <c r="R29" s="433">
        <v>985.36647078221154</v>
      </c>
    </row>
    <row r="30" spans="1:21" x14ac:dyDescent="0.3">
      <c r="A30" s="429">
        <v>3</v>
      </c>
      <c r="B30" s="368" t="s">
        <v>4777</v>
      </c>
      <c r="C30" s="400">
        <f t="shared" si="6"/>
        <v>1166.4974619289339</v>
      </c>
      <c r="D30" s="400">
        <f t="shared" si="6"/>
        <v>1167.4748858447488</v>
      </c>
      <c r="E30" s="400">
        <f t="shared" si="6"/>
        <v>1178.6540880503144</v>
      </c>
      <c r="F30" s="400">
        <f t="shared" si="6"/>
        <v>1153.1478260869565</v>
      </c>
      <c r="G30" s="400">
        <f t="shared" si="6"/>
        <v>1144.2260869565218</v>
      </c>
      <c r="H30" s="400">
        <f t="shared" si="6"/>
        <v>1144.2401215805471</v>
      </c>
      <c r="I30" s="400">
        <f t="shared" si="6"/>
        <v>1096.3828125</v>
      </c>
      <c r="J30" s="400">
        <f t="shared" si="6"/>
        <v>1089.1760299625469</v>
      </c>
      <c r="K30" s="400">
        <f t="shared" si="6"/>
        <v>1087.5191256830599</v>
      </c>
      <c r="L30" s="400">
        <f t="shared" si="6"/>
        <v>1070.6741573033707</v>
      </c>
      <c r="M30" s="400">
        <f t="shared" si="6"/>
        <v>1061.4232209737829</v>
      </c>
      <c r="N30" s="400">
        <f t="shared" si="6"/>
        <v>1051.8551912568305</v>
      </c>
      <c r="O30" s="400">
        <f t="shared" ref="O30" si="8">IFERROR(O18/O8/$G$26*10^6,0)</f>
        <v>1113.7998188405795</v>
      </c>
      <c r="P30" s="433">
        <v>651.96568632917956</v>
      </c>
      <c r="Q30" s="433">
        <v>1418.257327609964</v>
      </c>
      <c r="R30" s="433">
        <v>1556.1491349044506</v>
      </c>
    </row>
    <row r="31" spans="1:21" x14ac:dyDescent="0.3">
      <c r="A31" s="429">
        <v>4</v>
      </c>
      <c r="B31" s="368" t="s">
        <v>4778</v>
      </c>
      <c r="C31" s="400">
        <f t="shared" si="6"/>
        <v>0</v>
      </c>
      <c r="D31" s="400">
        <f t="shared" si="6"/>
        <v>0</v>
      </c>
      <c r="E31" s="400">
        <f t="shared" si="6"/>
        <v>0</v>
      </c>
      <c r="F31" s="400">
        <f t="shared" si="6"/>
        <v>0</v>
      </c>
      <c r="G31" s="400">
        <f t="shared" si="6"/>
        <v>0</v>
      </c>
      <c r="H31" s="400">
        <f t="shared" si="6"/>
        <v>0</v>
      </c>
      <c r="I31" s="400">
        <f t="shared" si="6"/>
        <v>0</v>
      </c>
      <c r="J31" s="400">
        <f t="shared" si="6"/>
        <v>0</v>
      </c>
      <c r="K31" s="400">
        <f t="shared" si="6"/>
        <v>0</v>
      </c>
      <c r="L31" s="400">
        <f t="shared" si="6"/>
        <v>0</v>
      </c>
      <c r="M31" s="400">
        <f t="shared" si="6"/>
        <v>0</v>
      </c>
      <c r="N31" s="400">
        <f t="shared" si="6"/>
        <v>0</v>
      </c>
      <c r="O31" s="400">
        <f t="shared" ref="O31" si="9">IFERROR(O19/O9/$G$26*10^6,0)</f>
        <v>0</v>
      </c>
      <c r="P31" s="433">
        <v>852.79148422770663</v>
      </c>
      <c r="Q31" s="433">
        <v>880.90718936410656</v>
      </c>
      <c r="R31" s="433">
        <v>1186.079898051667</v>
      </c>
    </row>
    <row r="32" spans="1:21" x14ac:dyDescent="0.3">
      <c r="A32" s="429">
        <v>5</v>
      </c>
      <c r="B32" s="368" t="s">
        <v>2</v>
      </c>
      <c r="C32" s="400">
        <f t="shared" si="6"/>
        <v>691.66666666666663</v>
      </c>
      <c r="D32" s="400">
        <f t="shared" si="6"/>
        <v>700</v>
      </c>
      <c r="E32" s="400">
        <f t="shared" si="6"/>
        <v>691.66666666666663</v>
      </c>
      <c r="F32" s="400">
        <f t="shared" si="6"/>
        <v>700</v>
      </c>
      <c r="G32" s="400">
        <f t="shared" si="6"/>
        <v>691.66666666666663</v>
      </c>
      <c r="H32" s="400">
        <f t="shared" si="6"/>
        <v>700</v>
      </c>
      <c r="I32" s="400">
        <f t="shared" si="6"/>
        <v>691.66666666666663</v>
      </c>
      <c r="J32" s="400">
        <f t="shared" si="6"/>
        <v>700</v>
      </c>
      <c r="K32" s="400">
        <f t="shared" si="6"/>
        <v>691.66666666666663</v>
      </c>
      <c r="L32" s="400">
        <f t="shared" si="6"/>
        <v>700</v>
      </c>
      <c r="M32" s="400">
        <f t="shared" si="6"/>
        <v>691.66666666666663</v>
      </c>
      <c r="N32" s="400">
        <f t="shared" si="6"/>
        <v>700</v>
      </c>
      <c r="O32" s="400">
        <f t="shared" ref="O32" si="10">IFERROR(O20/O10/$G$26*10^6,0)</f>
        <v>695.80419580419584</v>
      </c>
      <c r="P32" s="433">
        <v>674.51496302037845</v>
      </c>
      <c r="Q32" s="433">
        <v>940.40358498224555</v>
      </c>
      <c r="R32" s="433">
        <v>1196.1861552065352</v>
      </c>
    </row>
    <row r="33" spans="1:18" x14ac:dyDescent="0.3">
      <c r="A33" s="430">
        <v>6</v>
      </c>
      <c r="B33" s="402" t="s">
        <v>4779</v>
      </c>
      <c r="C33" s="403">
        <f t="shared" si="6"/>
        <v>500</v>
      </c>
      <c r="D33" s="403">
        <f t="shared" si="6"/>
        <v>500</v>
      </c>
      <c r="E33" s="403">
        <f t="shared" si="6"/>
        <v>500</v>
      </c>
      <c r="F33" s="403">
        <f t="shared" si="6"/>
        <v>500</v>
      </c>
      <c r="G33" s="403">
        <f t="shared" si="6"/>
        <v>500</v>
      </c>
      <c r="H33" s="403">
        <f t="shared" si="6"/>
        <v>500</v>
      </c>
      <c r="I33" s="403">
        <f t="shared" si="6"/>
        <v>500</v>
      </c>
      <c r="J33" s="403">
        <f t="shared" si="6"/>
        <v>500</v>
      </c>
      <c r="K33" s="403">
        <f t="shared" si="6"/>
        <v>500</v>
      </c>
      <c r="L33" s="403">
        <f t="shared" si="6"/>
        <v>500</v>
      </c>
      <c r="M33" s="403">
        <f t="shared" si="6"/>
        <v>500</v>
      </c>
      <c r="N33" s="403">
        <f t="shared" si="6"/>
        <v>500</v>
      </c>
      <c r="O33" s="403">
        <f t="shared" ref="O33" si="11">IFERROR(O21/O11/$G$26*10^6,0)</f>
        <v>500</v>
      </c>
      <c r="P33" s="434">
        <v>464.71210233230863</v>
      </c>
      <c r="Q33" s="434">
        <v>434.65616959427143</v>
      </c>
      <c r="R33" s="434">
        <v>552.93805335793434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2E74E-29A0-4EBF-BEDA-B623226DAD6B}">
  <sheetPr>
    <tabColor rgb="FFC00000"/>
  </sheetPr>
  <dimension ref="A3:L16"/>
  <sheetViews>
    <sheetView showGridLines="0" workbookViewId="0">
      <pane ySplit="4" topLeftCell="A5" activePane="bottomLeft" state="frozen"/>
      <selection pane="bottomLeft" activeCell="I11" sqref="I11"/>
    </sheetView>
  </sheetViews>
  <sheetFormatPr defaultColWidth="8.7265625" defaultRowHeight="15.5" x14ac:dyDescent="0.35"/>
  <cols>
    <col min="1" max="1" width="4.54296875" style="412" bestFit="1" customWidth="1"/>
    <col min="2" max="2" width="14.1796875" style="412" bestFit="1" customWidth="1"/>
    <col min="3" max="3" width="35.453125" style="412" customWidth="1"/>
    <col min="4" max="4" width="11.26953125" style="412" customWidth="1"/>
    <col min="5" max="6" width="12.54296875" style="412" customWidth="1"/>
    <col min="7" max="7" width="20.81640625" style="412" customWidth="1"/>
    <col min="8" max="8" width="24.26953125" style="412" customWidth="1"/>
    <col min="9" max="10" width="12.1796875" style="412" customWidth="1"/>
    <col min="11" max="11" width="1.1796875" style="412" customWidth="1"/>
    <col min="12" max="12" width="13.7265625" style="412" customWidth="1"/>
    <col min="13" max="16384" width="8.7265625" style="412"/>
  </cols>
  <sheetData>
    <row r="3" spans="1:12" s="563" customFormat="1" x14ac:dyDescent="0.35">
      <c r="F3" s="533">
        <f>SUM(F5:F16)</f>
        <v>27396</v>
      </c>
      <c r="L3" s="533">
        <f>SUM(L5:L16)</f>
        <v>-20251.512000000002</v>
      </c>
    </row>
    <row r="4" spans="1:12" ht="45" x14ac:dyDescent="0.35">
      <c r="A4" s="513" t="s">
        <v>207</v>
      </c>
      <c r="B4" s="513" t="s">
        <v>26</v>
      </c>
      <c r="C4" s="514" t="s">
        <v>27</v>
      </c>
      <c r="D4" s="513" t="s">
        <v>31</v>
      </c>
      <c r="E4" s="514" t="s">
        <v>32</v>
      </c>
      <c r="F4" s="514" t="s">
        <v>4915</v>
      </c>
      <c r="G4" s="514" t="s">
        <v>4917</v>
      </c>
      <c r="H4" s="515" t="s">
        <v>4918</v>
      </c>
      <c r="I4" s="515" t="s">
        <v>4902</v>
      </c>
      <c r="J4" s="515" t="s">
        <v>4903</v>
      </c>
      <c r="L4" s="560" t="s">
        <v>4936</v>
      </c>
    </row>
    <row r="5" spans="1:12" ht="17.5" x14ac:dyDescent="0.35">
      <c r="A5" s="437">
        <v>1</v>
      </c>
      <c r="B5" s="517">
        <v>200319</v>
      </c>
      <c r="C5" s="526" t="s">
        <v>4561</v>
      </c>
      <c r="D5" s="516" t="s">
        <v>110</v>
      </c>
      <c r="E5" s="517" t="s">
        <v>4752</v>
      </c>
      <c r="F5" s="529">
        <f>'KH 2026'!Z11</f>
        <v>7920</v>
      </c>
      <c r="G5" s="517">
        <v>1044</v>
      </c>
      <c r="H5" s="544">
        <v>1030</v>
      </c>
      <c r="I5" s="437" t="s">
        <v>4905</v>
      </c>
      <c r="J5" s="518">
        <v>1030</v>
      </c>
      <c r="L5" s="559">
        <f t="shared" ref="L5:L16" si="0">F5*(H5-G5)*26.5/10^3</f>
        <v>-2938.32</v>
      </c>
    </row>
    <row r="6" spans="1:12" ht="17.5" x14ac:dyDescent="0.35">
      <c r="A6" s="438">
        <v>2</v>
      </c>
      <c r="B6" s="520">
        <v>200319</v>
      </c>
      <c r="C6" s="527" t="s">
        <v>4561</v>
      </c>
      <c r="D6" s="519" t="s">
        <v>110</v>
      </c>
      <c r="E6" s="520" t="s">
        <v>4752</v>
      </c>
      <c r="F6" s="529">
        <f>'KH 2026'!Z12</f>
        <v>5280</v>
      </c>
      <c r="G6" s="520">
        <v>1088</v>
      </c>
      <c r="H6" s="545">
        <v>1070</v>
      </c>
      <c r="I6" s="438" t="s">
        <v>4906</v>
      </c>
      <c r="J6" s="521">
        <v>1070</v>
      </c>
      <c r="L6" s="561">
        <f t="shared" si="0"/>
        <v>-2518.56</v>
      </c>
    </row>
    <row r="7" spans="1:12" ht="17.5" x14ac:dyDescent="0.35">
      <c r="A7" s="438">
        <v>3</v>
      </c>
      <c r="B7" s="520">
        <v>104894</v>
      </c>
      <c r="C7" s="527" t="s">
        <v>4651</v>
      </c>
      <c r="D7" s="519" t="s">
        <v>110</v>
      </c>
      <c r="E7" s="520" t="s">
        <v>4752</v>
      </c>
      <c r="F7" s="530">
        <f>'KH 2026'!Z15+'KH 2026'!Z32</f>
        <v>3168</v>
      </c>
      <c r="G7" s="520">
        <v>1260</v>
      </c>
      <c r="H7" s="545">
        <v>1245</v>
      </c>
      <c r="I7" s="438" t="s">
        <v>4907</v>
      </c>
      <c r="J7" s="521" t="s">
        <v>4908</v>
      </c>
      <c r="L7" s="561">
        <f t="shared" si="0"/>
        <v>-1259.28</v>
      </c>
    </row>
    <row r="8" spans="1:12" ht="17.5" x14ac:dyDescent="0.35">
      <c r="A8" s="438">
        <v>4</v>
      </c>
      <c r="B8" s="520">
        <v>105207</v>
      </c>
      <c r="C8" s="527" t="s">
        <v>4652</v>
      </c>
      <c r="D8" s="519" t="s">
        <v>283</v>
      </c>
      <c r="E8" s="520" t="s">
        <v>4756</v>
      </c>
      <c r="F8" s="530">
        <f>'KH 2026'!Z16</f>
        <v>611</v>
      </c>
      <c r="G8" s="520">
        <v>1260</v>
      </c>
      <c r="H8" s="545">
        <v>1250</v>
      </c>
      <c r="I8" s="438" t="s">
        <v>4909</v>
      </c>
      <c r="J8" s="521" t="s">
        <v>4910</v>
      </c>
      <c r="L8" s="561">
        <f t="shared" si="0"/>
        <v>-161.91499999999999</v>
      </c>
    </row>
    <row r="9" spans="1:12" ht="17.5" x14ac:dyDescent="0.35">
      <c r="A9" s="438">
        <v>5</v>
      </c>
      <c r="B9" s="520">
        <v>105271</v>
      </c>
      <c r="C9" s="527" t="s">
        <v>4653</v>
      </c>
      <c r="D9" s="522" t="s">
        <v>283</v>
      </c>
      <c r="E9" s="520" t="s">
        <v>4756</v>
      </c>
      <c r="F9" s="530">
        <f>'KH 2026'!Z17</f>
        <v>605</v>
      </c>
      <c r="G9" s="520">
        <v>1260</v>
      </c>
      <c r="H9" s="545">
        <v>1250</v>
      </c>
      <c r="I9" s="438" t="s">
        <v>4909</v>
      </c>
      <c r="J9" s="521" t="s">
        <v>4910</v>
      </c>
      <c r="L9" s="561">
        <f t="shared" si="0"/>
        <v>-160.32499999999999</v>
      </c>
    </row>
    <row r="10" spans="1:12" ht="17.5" x14ac:dyDescent="0.35">
      <c r="A10" s="438">
        <v>6</v>
      </c>
      <c r="B10" s="519" t="s">
        <v>4570</v>
      </c>
      <c r="C10" s="527" t="s">
        <v>4654</v>
      </c>
      <c r="D10" s="522" t="s">
        <v>283</v>
      </c>
      <c r="E10" s="520" t="s">
        <v>4756</v>
      </c>
      <c r="F10" s="530">
        <f>'KH 2026'!Z18</f>
        <v>2640</v>
      </c>
      <c r="G10" s="520">
        <v>1260</v>
      </c>
      <c r="H10" s="545">
        <v>1250</v>
      </c>
      <c r="I10" s="438" t="s">
        <v>4909</v>
      </c>
      <c r="J10" s="521" t="s">
        <v>4910</v>
      </c>
      <c r="L10" s="561">
        <f t="shared" si="0"/>
        <v>-699.6</v>
      </c>
    </row>
    <row r="11" spans="1:12" ht="17.5" x14ac:dyDescent="0.35">
      <c r="A11" s="438">
        <v>7</v>
      </c>
      <c r="B11" s="520">
        <v>105350</v>
      </c>
      <c r="C11" s="527" t="s">
        <v>4655</v>
      </c>
      <c r="D11" s="519" t="s">
        <v>283</v>
      </c>
      <c r="E11" s="520" t="s">
        <v>4756</v>
      </c>
      <c r="F11" s="530">
        <f>'KH 2026'!Z19</f>
        <v>704</v>
      </c>
      <c r="G11" s="520">
        <v>1260</v>
      </c>
      <c r="H11" s="545">
        <v>1250</v>
      </c>
      <c r="I11" s="438" t="s">
        <v>4909</v>
      </c>
      <c r="J11" s="521" t="s">
        <v>4910</v>
      </c>
      <c r="L11" s="561">
        <f t="shared" si="0"/>
        <v>-186.56</v>
      </c>
    </row>
    <row r="12" spans="1:12" ht="17.5" x14ac:dyDescent="0.35">
      <c r="A12" s="438">
        <v>8</v>
      </c>
      <c r="B12" s="520">
        <v>105222</v>
      </c>
      <c r="C12" s="527" t="s">
        <v>4681</v>
      </c>
      <c r="D12" s="519" t="s">
        <v>283</v>
      </c>
      <c r="E12" s="520" t="s">
        <v>4756</v>
      </c>
      <c r="F12" s="530">
        <f>'KH 2026'!Z64</f>
        <v>264</v>
      </c>
      <c r="G12" s="520">
        <v>1302</v>
      </c>
      <c r="H12" s="545">
        <v>1288</v>
      </c>
      <c r="I12" s="438"/>
      <c r="J12" s="521"/>
      <c r="L12" s="561">
        <f t="shared" si="0"/>
        <v>-97.944000000000003</v>
      </c>
    </row>
    <row r="13" spans="1:12" ht="17.5" x14ac:dyDescent="0.35">
      <c r="A13" s="438">
        <v>9</v>
      </c>
      <c r="B13" s="520">
        <v>105312</v>
      </c>
      <c r="C13" s="527" t="s">
        <v>4682</v>
      </c>
      <c r="D13" s="519" t="s">
        <v>283</v>
      </c>
      <c r="E13" s="520" t="s">
        <v>4756</v>
      </c>
      <c r="F13" s="530">
        <f>'KH 2026'!Z63</f>
        <v>264</v>
      </c>
      <c r="G13" s="520">
        <v>1302</v>
      </c>
      <c r="H13" s="545">
        <v>1288</v>
      </c>
      <c r="I13" s="438"/>
      <c r="J13" s="521"/>
      <c r="L13" s="561">
        <f t="shared" si="0"/>
        <v>-97.944000000000003</v>
      </c>
    </row>
    <row r="14" spans="1:12" ht="17.5" x14ac:dyDescent="0.35">
      <c r="A14" s="438">
        <v>10</v>
      </c>
      <c r="B14" s="520">
        <v>105328</v>
      </c>
      <c r="C14" s="527" t="s">
        <v>4807</v>
      </c>
      <c r="D14" s="519" t="s">
        <v>283</v>
      </c>
      <c r="E14" s="520" t="s">
        <v>4756</v>
      </c>
      <c r="F14" s="530">
        <f>'KH 2026'!Z59</f>
        <v>264</v>
      </c>
      <c r="G14" s="520">
        <v>1302</v>
      </c>
      <c r="H14" s="545">
        <v>1288</v>
      </c>
      <c r="I14" s="438"/>
      <c r="J14" s="521"/>
      <c r="L14" s="561">
        <f t="shared" si="0"/>
        <v>-97.944000000000003</v>
      </c>
    </row>
    <row r="15" spans="1:12" ht="17.5" x14ac:dyDescent="0.35">
      <c r="A15" s="438">
        <v>11</v>
      </c>
      <c r="B15" s="520">
        <v>200332</v>
      </c>
      <c r="C15" s="527" t="s">
        <v>4805</v>
      </c>
      <c r="D15" s="519" t="s">
        <v>111</v>
      </c>
      <c r="E15" s="520" t="s">
        <v>4755</v>
      </c>
      <c r="F15" s="530">
        <f>'KH 2026'!Z14</f>
        <v>3960</v>
      </c>
      <c r="G15" s="520">
        <v>1200</v>
      </c>
      <c r="H15" s="545">
        <v>1120</v>
      </c>
      <c r="I15" s="438"/>
      <c r="J15" s="521"/>
      <c r="L15" s="561">
        <f t="shared" si="0"/>
        <v>-8395.2000000000007</v>
      </c>
    </row>
    <row r="16" spans="1:12" ht="17.5" x14ac:dyDescent="0.35">
      <c r="A16" s="438">
        <v>12</v>
      </c>
      <c r="B16" s="524">
        <v>200365</v>
      </c>
      <c r="C16" s="528" t="s">
        <v>4663</v>
      </c>
      <c r="D16" s="523" t="s">
        <v>111</v>
      </c>
      <c r="E16" s="524" t="s">
        <v>4755</v>
      </c>
      <c r="F16" s="531">
        <f>'KH 2026'!Z31</f>
        <v>1716</v>
      </c>
      <c r="G16" s="524">
        <v>1200</v>
      </c>
      <c r="H16" s="546">
        <v>1120</v>
      </c>
      <c r="I16" s="447"/>
      <c r="J16" s="525"/>
      <c r="L16" s="562">
        <f t="shared" si="0"/>
        <v>-3637.92</v>
      </c>
    </row>
  </sheetData>
  <autoFilter ref="A4:J16" xr:uid="{58C2E74E-29A0-4EBF-BEDA-B623226DAD6B}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DF93D-BAA2-4F8A-8FAD-9C84E4BB5374}">
  <sheetPr>
    <tabColor theme="5" tint="0.79998168889431442"/>
  </sheetPr>
  <dimension ref="B4:J27"/>
  <sheetViews>
    <sheetView topLeftCell="A56" workbookViewId="0">
      <selection activeCell="G14" sqref="G14"/>
    </sheetView>
  </sheetViews>
  <sheetFormatPr defaultRowHeight="12.5" x14ac:dyDescent="0.25"/>
  <cols>
    <col min="2" max="2" width="14.81640625" customWidth="1"/>
    <col min="3" max="3" width="34.54296875" customWidth="1"/>
    <col min="4" max="4" width="12.453125" customWidth="1"/>
    <col min="5" max="5" width="10.54296875" customWidth="1"/>
    <col min="6" max="6" width="14.54296875" customWidth="1"/>
    <col min="7" max="7" width="15.453125" customWidth="1"/>
    <col min="8" max="8" width="10.54296875" customWidth="1"/>
    <col min="9" max="9" width="12.26953125" customWidth="1"/>
    <col min="10" max="10" width="23.54296875" customWidth="1"/>
  </cols>
  <sheetData>
    <row r="4" spans="2:10" x14ac:dyDescent="0.25">
      <c r="B4" s="480">
        <v>110000332</v>
      </c>
      <c r="C4" s="480" t="s">
        <v>168</v>
      </c>
      <c r="D4" s="481">
        <v>1200</v>
      </c>
    </row>
    <row r="5" spans="2:10" x14ac:dyDescent="0.25">
      <c r="B5" s="480">
        <v>110000355</v>
      </c>
      <c r="C5" s="480" t="s">
        <v>466</v>
      </c>
      <c r="D5" s="481">
        <v>1120</v>
      </c>
      <c r="I5">
        <f>(1280+1295)/2</f>
        <v>1287.5</v>
      </c>
    </row>
    <row r="9" spans="2:10" x14ac:dyDescent="0.25">
      <c r="H9" s="492"/>
    </row>
    <row r="10" spans="2:10" x14ac:dyDescent="0.25">
      <c r="G10" s="496" t="s">
        <v>4913</v>
      </c>
    </row>
    <row r="11" spans="2:10" ht="28" x14ac:dyDescent="0.25">
      <c r="B11" s="482" t="s">
        <v>26</v>
      </c>
      <c r="C11" s="483" t="s">
        <v>27</v>
      </c>
      <c r="D11" s="482" t="s">
        <v>31</v>
      </c>
      <c r="E11" s="484" t="s">
        <v>32</v>
      </c>
      <c r="F11" s="484" t="s">
        <v>4914</v>
      </c>
      <c r="G11" s="497" t="s">
        <v>4904</v>
      </c>
      <c r="H11" s="497" t="s">
        <v>4902</v>
      </c>
      <c r="I11" s="497" t="s">
        <v>4903</v>
      </c>
      <c r="J11" s="493"/>
    </row>
    <row r="12" spans="2:10" ht="16" x14ac:dyDescent="0.3">
      <c r="B12" s="485" t="s">
        <v>191</v>
      </c>
      <c r="C12" s="506" t="s">
        <v>4561</v>
      </c>
      <c r="D12" s="486" t="s">
        <v>110</v>
      </c>
      <c r="E12" s="487" t="s">
        <v>4752</v>
      </c>
      <c r="F12" s="487">
        <v>1044</v>
      </c>
      <c r="G12" s="510">
        <v>1030</v>
      </c>
      <c r="H12" t="s">
        <v>4905</v>
      </c>
      <c r="I12" s="494">
        <v>1030</v>
      </c>
      <c r="J12" s="494"/>
    </row>
    <row r="13" spans="2:10" ht="16" x14ac:dyDescent="0.3">
      <c r="B13" s="485" t="s">
        <v>191</v>
      </c>
      <c r="C13" s="507" t="s">
        <v>4561</v>
      </c>
      <c r="D13" s="485" t="s">
        <v>110</v>
      </c>
      <c r="E13" s="487" t="s">
        <v>4752</v>
      </c>
      <c r="F13" s="487">
        <v>1088</v>
      </c>
      <c r="G13" s="510">
        <v>1070</v>
      </c>
      <c r="H13" t="s">
        <v>4906</v>
      </c>
      <c r="I13" s="494">
        <v>1070</v>
      </c>
      <c r="J13" s="494"/>
    </row>
    <row r="14" spans="2:10" ht="16" x14ac:dyDescent="0.3">
      <c r="B14" s="485" t="s">
        <v>195</v>
      </c>
      <c r="C14" s="488" t="s">
        <v>4651</v>
      </c>
      <c r="D14" s="485" t="s">
        <v>110</v>
      </c>
      <c r="E14" s="487" t="s">
        <v>4752</v>
      </c>
      <c r="F14" s="487">
        <v>1260</v>
      </c>
      <c r="G14" s="495">
        <v>1245</v>
      </c>
      <c r="H14" t="s">
        <v>4907</v>
      </c>
      <c r="I14" s="494" t="s">
        <v>4908</v>
      </c>
      <c r="J14" s="494"/>
    </row>
    <row r="15" spans="2:10" ht="16" x14ac:dyDescent="0.3">
      <c r="B15" s="485" t="s">
        <v>4568</v>
      </c>
      <c r="C15" s="508" t="s">
        <v>4652</v>
      </c>
      <c r="D15" s="485" t="s">
        <v>283</v>
      </c>
      <c r="E15" s="487" t="s">
        <v>4756</v>
      </c>
      <c r="F15" s="487">
        <v>1260</v>
      </c>
      <c r="G15" s="510">
        <v>1250</v>
      </c>
      <c r="H15" t="s">
        <v>4909</v>
      </c>
      <c r="I15" s="494" t="s">
        <v>4910</v>
      </c>
      <c r="J15" s="494"/>
    </row>
    <row r="16" spans="2:10" ht="16" x14ac:dyDescent="0.3">
      <c r="B16" s="485" t="s">
        <v>4569</v>
      </c>
      <c r="C16" s="508" t="s">
        <v>4653</v>
      </c>
      <c r="D16" s="486" t="s">
        <v>283</v>
      </c>
      <c r="E16" s="487" t="s">
        <v>4756</v>
      </c>
      <c r="F16" s="487">
        <v>1260</v>
      </c>
      <c r="G16" s="510">
        <v>1250</v>
      </c>
      <c r="H16" t="s">
        <v>4909</v>
      </c>
      <c r="I16" s="494" t="s">
        <v>4910</v>
      </c>
      <c r="J16" s="494"/>
    </row>
    <row r="17" spans="2:10" ht="16" x14ac:dyDescent="0.3">
      <c r="B17" s="485" t="s">
        <v>4570</v>
      </c>
      <c r="C17" s="508" t="s">
        <v>4654</v>
      </c>
      <c r="D17" s="486" t="s">
        <v>283</v>
      </c>
      <c r="E17" s="487" t="s">
        <v>4756</v>
      </c>
      <c r="F17" s="487">
        <v>1260</v>
      </c>
      <c r="G17" s="510">
        <v>1250</v>
      </c>
      <c r="H17" t="s">
        <v>4909</v>
      </c>
      <c r="I17" s="494" t="s">
        <v>4910</v>
      </c>
      <c r="J17" s="494"/>
    </row>
    <row r="18" spans="2:10" ht="16" x14ac:dyDescent="0.3">
      <c r="B18" s="485" t="s">
        <v>4571</v>
      </c>
      <c r="C18" s="509" t="s">
        <v>4655</v>
      </c>
      <c r="D18" s="485" t="s">
        <v>283</v>
      </c>
      <c r="E18" s="487" t="s">
        <v>4756</v>
      </c>
      <c r="F18" s="487">
        <v>1260</v>
      </c>
      <c r="G18" s="510">
        <v>1250</v>
      </c>
      <c r="H18" t="s">
        <v>4909</v>
      </c>
      <c r="I18" s="494" t="s">
        <v>4910</v>
      </c>
      <c r="J18" s="494"/>
    </row>
    <row r="19" spans="2:10" ht="16" x14ac:dyDescent="0.3">
      <c r="B19" s="490" t="s">
        <v>4488</v>
      </c>
      <c r="C19" s="509" t="s">
        <v>4681</v>
      </c>
      <c r="D19" s="485" t="s">
        <v>283</v>
      </c>
      <c r="E19" s="490" t="s">
        <v>4756</v>
      </c>
      <c r="F19" s="490">
        <v>1302</v>
      </c>
      <c r="G19" s="510">
        <v>1288</v>
      </c>
      <c r="H19">
        <v>0</v>
      </c>
      <c r="I19" s="494">
        <v>0</v>
      </c>
      <c r="J19" s="494"/>
    </row>
    <row r="20" spans="2:10" ht="16" x14ac:dyDescent="0.3">
      <c r="B20" s="490" t="s">
        <v>4593</v>
      </c>
      <c r="C20" s="509" t="s">
        <v>4682</v>
      </c>
      <c r="D20" s="485" t="s">
        <v>283</v>
      </c>
      <c r="E20" s="490" t="s">
        <v>4756</v>
      </c>
      <c r="F20" s="490">
        <v>1302</v>
      </c>
      <c r="G20" s="510">
        <v>1288</v>
      </c>
      <c r="H20">
        <v>0</v>
      </c>
      <c r="I20" s="494">
        <v>0</v>
      </c>
      <c r="J20" s="494"/>
    </row>
    <row r="21" spans="2:10" ht="16" x14ac:dyDescent="0.3">
      <c r="B21" s="490" t="s">
        <v>4594</v>
      </c>
      <c r="C21" s="509" t="s">
        <v>4807</v>
      </c>
      <c r="D21" s="485" t="s">
        <v>283</v>
      </c>
      <c r="E21" s="490" t="s">
        <v>4756</v>
      </c>
      <c r="F21" s="490">
        <v>1302</v>
      </c>
      <c r="G21" s="510">
        <v>1288</v>
      </c>
      <c r="H21">
        <v>0</v>
      </c>
      <c r="I21" s="494">
        <v>0</v>
      </c>
      <c r="J21" s="494"/>
    </row>
    <row r="22" spans="2:10" ht="16" x14ac:dyDescent="0.3">
      <c r="B22" s="485" t="s">
        <v>193</v>
      </c>
      <c r="C22" s="507" t="s">
        <v>4805</v>
      </c>
      <c r="D22" s="485" t="s">
        <v>111</v>
      </c>
      <c r="E22" s="487" t="s">
        <v>4755</v>
      </c>
      <c r="F22" s="487">
        <v>1200</v>
      </c>
      <c r="G22" s="495">
        <v>1120</v>
      </c>
      <c r="H22">
        <v>0</v>
      </c>
      <c r="I22" s="494">
        <v>0</v>
      </c>
      <c r="J22" s="494" t="s">
        <v>4911</v>
      </c>
    </row>
    <row r="23" spans="2:10" ht="16" x14ac:dyDescent="0.3">
      <c r="B23" s="485" t="s">
        <v>4578</v>
      </c>
      <c r="C23" s="489" t="s">
        <v>4663</v>
      </c>
      <c r="D23" s="486" t="s">
        <v>111</v>
      </c>
      <c r="E23" s="487" t="s">
        <v>4755</v>
      </c>
      <c r="F23" s="487">
        <v>1200</v>
      </c>
      <c r="G23" s="495">
        <v>1120</v>
      </c>
      <c r="H23">
        <v>0</v>
      </c>
      <c r="I23" s="494">
        <v>0</v>
      </c>
      <c r="J23" s="494" t="s">
        <v>4912</v>
      </c>
    </row>
    <row r="25" spans="2:10" x14ac:dyDescent="0.25">
      <c r="H25" s="492"/>
    </row>
    <row r="26" spans="2:10" ht="13" x14ac:dyDescent="0.3">
      <c r="H26" s="491"/>
    </row>
    <row r="27" spans="2:10" ht="13" x14ac:dyDescent="0.3">
      <c r="H27" s="491"/>
    </row>
  </sheetData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5C5CB-FAAB-4A11-8B78-515AFB8F9F3C}">
  <sheetPr codeName="Sheet11">
    <tabColor theme="5" tint="0.39997558519241921"/>
  </sheetPr>
  <dimension ref="A1:VNQ51"/>
  <sheetViews>
    <sheetView zoomScale="85" zoomScaleNormal="85" workbookViewId="0">
      <pane xSplit="4" ySplit="5" topLeftCell="E45" activePane="bottomRight" state="frozen"/>
      <selection pane="topRight" activeCell="E1" sqref="E1"/>
      <selection pane="bottomLeft" activeCell="A6" sqref="A6"/>
      <selection pane="bottomRight" activeCell="K58" sqref="K58"/>
    </sheetView>
  </sheetViews>
  <sheetFormatPr defaultColWidth="8.81640625" defaultRowHeight="14.5" x14ac:dyDescent="0.35"/>
  <cols>
    <col min="1" max="1" width="14.1796875" style="137" customWidth="1"/>
    <col min="2" max="2" width="7.453125" style="137" customWidth="1"/>
    <col min="3" max="3" width="17.453125" style="342" bestFit="1" customWidth="1"/>
    <col min="4" max="4" width="10.453125" style="169" customWidth="1"/>
    <col min="5" max="16" width="11" style="137" customWidth="1"/>
    <col min="17" max="17" width="13.7265625" style="137" customWidth="1"/>
    <col min="18" max="18" width="13.54296875" style="137" hidden="1" customWidth="1"/>
    <col min="19" max="16384" width="8.81640625" style="137"/>
  </cols>
  <sheetData>
    <row r="1" spans="1:18" ht="21" x14ac:dyDescent="0.5">
      <c r="B1" s="170" t="s">
        <v>4478</v>
      </c>
    </row>
    <row r="2" spans="1:18" ht="23.5" x14ac:dyDescent="0.55000000000000004">
      <c r="A2" s="136" t="s">
        <v>4480</v>
      </c>
      <c r="B2" s="136"/>
      <c r="C2" s="343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</row>
    <row r="3" spans="1:18" ht="17.5" customHeight="1" x14ac:dyDescent="0.55000000000000004">
      <c r="A3" s="136"/>
      <c r="B3" s="136"/>
      <c r="C3" s="343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</row>
    <row r="4" spans="1:18" ht="17.5" x14ac:dyDescent="0.35">
      <c r="A4" s="613" t="s">
        <v>4462</v>
      </c>
      <c r="B4" s="614" t="s">
        <v>207</v>
      </c>
      <c r="C4" s="616" t="s">
        <v>261</v>
      </c>
      <c r="D4" s="611" t="s">
        <v>4422</v>
      </c>
      <c r="E4" s="610" t="s">
        <v>4464</v>
      </c>
      <c r="F4" s="610"/>
      <c r="G4" s="610"/>
      <c r="H4" s="610" t="s">
        <v>4465</v>
      </c>
      <c r="I4" s="610"/>
      <c r="J4" s="610"/>
      <c r="K4" s="610" t="s">
        <v>4466</v>
      </c>
      <c r="L4" s="610"/>
      <c r="M4" s="610"/>
      <c r="N4" s="610" t="s">
        <v>4467</v>
      </c>
      <c r="O4" s="610"/>
      <c r="P4" s="610"/>
      <c r="Q4" s="608" t="s">
        <v>4804</v>
      </c>
    </row>
    <row r="5" spans="1:18" ht="23.15" customHeight="1" x14ac:dyDescent="0.35">
      <c r="A5" s="613"/>
      <c r="B5" s="615"/>
      <c r="C5" s="616"/>
      <c r="D5" s="612"/>
      <c r="E5" s="350" t="s">
        <v>85</v>
      </c>
      <c r="F5" s="350" t="s">
        <v>86</v>
      </c>
      <c r="G5" s="350" t="s">
        <v>87</v>
      </c>
      <c r="H5" s="350" t="s">
        <v>88</v>
      </c>
      <c r="I5" s="350" t="s">
        <v>89</v>
      </c>
      <c r="J5" s="350" t="s">
        <v>90</v>
      </c>
      <c r="K5" s="350" t="s">
        <v>91</v>
      </c>
      <c r="L5" s="350" t="s">
        <v>92</v>
      </c>
      <c r="M5" s="350" t="s">
        <v>93</v>
      </c>
      <c r="N5" s="350" t="s">
        <v>4468</v>
      </c>
      <c r="O5" s="350" t="s">
        <v>4469</v>
      </c>
      <c r="P5" s="350" t="s">
        <v>4470</v>
      </c>
      <c r="Q5" s="609"/>
    </row>
    <row r="6" spans="1:18" ht="20.149999999999999" customHeight="1" x14ac:dyDescent="0.4">
      <c r="A6" s="617" t="s">
        <v>4471</v>
      </c>
      <c r="B6" s="139">
        <v>1</v>
      </c>
      <c r="C6" s="341" t="s">
        <v>4797</v>
      </c>
      <c r="D6" s="140" t="s">
        <v>4803</v>
      </c>
      <c r="E6" s="141"/>
      <c r="F6" s="141"/>
      <c r="G6" s="141"/>
      <c r="H6" s="141"/>
      <c r="I6" s="141"/>
      <c r="J6" s="141"/>
      <c r="K6" s="141">
        <f>$R6/6</f>
        <v>1180.806</v>
      </c>
      <c r="L6" s="141">
        <f t="shared" ref="L6:P13" si="0">$R6/6</f>
        <v>1180.806</v>
      </c>
      <c r="M6" s="141">
        <f t="shared" si="0"/>
        <v>1180.806</v>
      </c>
      <c r="N6" s="141">
        <f t="shared" si="0"/>
        <v>1180.806</v>
      </c>
      <c r="O6" s="141">
        <f t="shared" si="0"/>
        <v>1180.806</v>
      </c>
      <c r="P6" s="141">
        <f t="shared" si="0"/>
        <v>1180.806</v>
      </c>
      <c r="Q6" s="142">
        <f>SUM(E6:P6)</f>
        <v>7084.8360000000011</v>
      </c>
      <c r="R6" s="348">
        <v>7084.8360000000002</v>
      </c>
    </row>
    <row r="7" spans="1:18" ht="20.149999999999999" customHeight="1" x14ac:dyDescent="0.4">
      <c r="A7" s="617"/>
      <c r="B7" s="139">
        <v>2</v>
      </c>
      <c r="C7" s="341" t="s">
        <v>4472</v>
      </c>
      <c r="D7" s="140" t="s">
        <v>4803</v>
      </c>
      <c r="E7" s="141"/>
      <c r="F7" s="141"/>
      <c r="G7" s="141"/>
      <c r="H7" s="141"/>
      <c r="I7" s="141"/>
      <c r="J7" s="141"/>
      <c r="K7" s="141">
        <f t="shared" ref="K7:K13" si="1">$R7/6</f>
        <v>333.33333333333331</v>
      </c>
      <c r="L7" s="141">
        <f t="shared" si="0"/>
        <v>333.33333333333331</v>
      </c>
      <c r="M7" s="141">
        <f t="shared" si="0"/>
        <v>333.33333333333331</v>
      </c>
      <c r="N7" s="141">
        <f t="shared" si="0"/>
        <v>333.33333333333331</v>
      </c>
      <c r="O7" s="141">
        <f t="shared" si="0"/>
        <v>333.33333333333331</v>
      </c>
      <c r="P7" s="141">
        <f t="shared" si="0"/>
        <v>333.33333333333331</v>
      </c>
      <c r="Q7" s="142">
        <v>53</v>
      </c>
      <c r="R7" s="348">
        <v>2000</v>
      </c>
    </row>
    <row r="8" spans="1:18" ht="20.149999999999999" customHeight="1" x14ac:dyDescent="0.4">
      <c r="A8" s="617"/>
      <c r="B8" s="139">
        <v>3</v>
      </c>
      <c r="C8" s="341" t="s">
        <v>4798</v>
      </c>
      <c r="D8" s="140" t="s">
        <v>4803</v>
      </c>
      <c r="E8" s="141"/>
      <c r="F8" s="141"/>
      <c r="G8" s="141"/>
      <c r="H8" s="141"/>
      <c r="I8" s="141"/>
      <c r="J8" s="141"/>
      <c r="K8" s="141">
        <f t="shared" si="1"/>
        <v>15.333333333333334</v>
      </c>
      <c r="L8" s="141">
        <f t="shared" si="0"/>
        <v>15.333333333333334</v>
      </c>
      <c r="M8" s="141">
        <f t="shared" si="0"/>
        <v>15.333333333333334</v>
      </c>
      <c r="N8" s="141">
        <f t="shared" si="0"/>
        <v>15.333333333333334</v>
      </c>
      <c r="O8" s="141">
        <f t="shared" si="0"/>
        <v>15.333333333333334</v>
      </c>
      <c r="P8" s="141">
        <f t="shared" si="0"/>
        <v>15.333333333333334</v>
      </c>
      <c r="Q8" s="142">
        <f>SUM(H8:P8)</f>
        <v>92</v>
      </c>
      <c r="R8" s="348">
        <v>92</v>
      </c>
    </row>
    <row r="9" spans="1:18" ht="20.149999999999999" customHeight="1" x14ac:dyDescent="0.45">
      <c r="A9" s="617"/>
      <c r="B9" s="139">
        <v>4</v>
      </c>
      <c r="C9" s="341" t="s">
        <v>4474</v>
      </c>
      <c r="D9" s="140" t="s">
        <v>4803</v>
      </c>
      <c r="E9" s="141"/>
      <c r="F9" s="141"/>
      <c r="G9" s="141"/>
      <c r="H9" s="143"/>
      <c r="I9" s="143"/>
      <c r="J9" s="143"/>
      <c r="K9" s="141">
        <f t="shared" si="1"/>
        <v>152.66666666666666</v>
      </c>
      <c r="L9" s="141">
        <f t="shared" si="0"/>
        <v>152.66666666666666</v>
      </c>
      <c r="M9" s="141">
        <f t="shared" si="0"/>
        <v>152.66666666666666</v>
      </c>
      <c r="N9" s="141">
        <f t="shared" si="0"/>
        <v>152.66666666666666</v>
      </c>
      <c r="O9" s="141">
        <f t="shared" si="0"/>
        <v>152.66666666666666</v>
      </c>
      <c r="P9" s="141">
        <f t="shared" si="0"/>
        <v>152.66666666666666</v>
      </c>
      <c r="Q9" s="142">
        <f>SUM(H9:P9)</f>
        <v>915.99999999999989</v>
      </c>
      <c r="R9" s="348">
        <v>916</v>
      </c>
    </row>
    <row r="10" spans="1:18" ht="20.149999999999999" customHeight="1" x14ac:dyDescent="0.4">
      <c r="A10" s="617"/>
      <c r="B10" s="139">
        <v>5</v>
      </c>
      <c r="C10" s="341" t="s">
        <v>4473</v>
      </c>
      <c r="D10" s="140" t="s">
        <v>4803</v>
      </c>
      <c r="E10" s="141"/>
      <c r="F10" s="141"/>
      <c r="G10" s="141"/>
      <c r="H10" s="141"/>
      <c r="I10" s="141"/>
      <c r="J10" s="141"/>
      <c r="K10" s="141">
        <f t="shared" si="1"/>
        <v>8.8333333333333339</v>
      </c>
      <c r="L10" s="141">
        <f t="shared" si="0"/>
        <v>8.8333333333333339</v>
      </c>
      <c r="M10" s="141">
        <f t="shared" si="0"/>
        <v>8.8333333333333339</v>
      </c>
      <c r="N10" s="141">
        <f t="shared" si="0"/>
        <v>8.8333333333333339</v>
      </c>
      <c r="O10" s="141">
        <f t="shared" si="0"/>
        <v>8.8333333333333339</v>
      </c>
      <c r="P10" s="141">
        <f t="shared" si="0"/>
        <v>8.8333333333333339</v>
      </c>
      <c r="Q10" s="142">
        <f>SUM(E10:P10)</f>
        <v>53.000000000000007</v>
      </c>
      <c r="R10" s="348">
        <v>53</v>
      </c>
    </row>
    <row r="11" spans="1:18" ht="20.149999999999999" customHeight="1" x14ac:dyDescent="0.4">
      <c r="A11" s="617"/>
      <c r="B11" s="139">
        <v>6</v>
      </c>
      <c r="C11" s="341" t="s">
        <v>4475</v>
      </c>
      <c r="D11" s="140" t="s">
        <v>4803</v>
      </c>
      <c r="E11" s="141"/>
      <c r="F11" s="141"/>
      <c r="G11" s="141"/>
      <c r="H11" s="141"/>
      <c r="I11" s="141"/>
      <c r="J11" s="141"/>
      <c r="K11" s="141">
        <f t="shared" si="1"/>
        <v>2.1666666666666665</v>
      </c>
      <c r="L11" s="141">
        <f t="shared" si="0"/>
        <v>2.1666666666666665</v>
      </c>
      <c r="M11" s="141">
        <f t="shared" si="0"/>
        <v>2.1666666666666665</v>
      </c>
      <c r="N11" s="141">
        <f t="shared" si="0"/>
        <v>2.1666666666666665</v>
      </c>
      <c r="O11" s="141">
        <f t="shared" si="0"/>
        <v>2.1666666666666665</v>
      </c>
      <c r="P11" s="141">
        <f t="shared" si="0"/>
        <v>2.1666666666666665</v>
      </c>
      <c r="Q11" s="142">
        <f t="shared" ref="Q11:Q12" si="2">SUM(E11:P11)</f>
        <v>12.999999999999998</v>
      </c>
      <c r="R11" s="348">
        <v>13</v>
      </c>
    </row>
    <row r="12" spans="1:18" ht="20.149999999999999" customHeight="1" x14ac:dyDescent="0.4">
      <c r="A12" s="617"/>
      <c r="B12" s="139">
        <v>7</v>
      </c>
      <c r="C12" s="341" t="s">
        <v>4799</v>
      </c>
      <c r="D12" s="140" t="s">
        <v>4803</v>
      </c>
      <c r="E12" s="141"/>
      <c r="F12" s="141"/>
      <c r="G12" s="141"/>
      <c r="H12" s="141"/>
      <c r="I12" s="141"/>
      <c r="J12" s="141"/>
      <c r="K12" s="141">
        <f t="shared" si="1"/>
        <v>333.33333333333331</v>
      </c>
      <c r="L12" s="141">
        <f t="shared" si="0"/>
        <v>333.33333333333331</v>
      </c>
      <c r="M12" s="141">
        <f t="shared" si="0"/>
        <v>333.33333333333331</v>
      </c>
      <c r="N12" s="141">
        <f t="shared" si="0"/>
        <v>333.33333333333331</v>
      </c>
      <c r="O12" s="141">
        <f t="shared" si="0"/>
        <v>333.33333333333331</v>
      </c>
      <c r="P12" s="141">
        <f t="shared" si="0"/>
        <v>333.33333333333331</v>
      </c>
      <c r="Q12" s="142">
        <f t="shared" si="2"/>
        <v>1999.9999999999998</v>
      </c>
      <c r="R12" s="348">
        <v>2000</v>
      </c>
    </row>
    <row r="13" spans="1:18" ht="20.149999999999999" customHeight="1" x14ac:dyDescent="0.4">
      <c r="A13" s="617"/>
      <c r="B13" s="139">
        <v>8</v>
      </c>
      <c r="C13" s="341" t="s">
        <v>4800</v>
      </c>
      <c r="D13" s="140" t="s">
        <v>4803</v>
      </c>
      <c r="E13" s="141"/>
      <c r="F13" s="141"/>
      <c r="G13" s="141"/>
      <c r="H13" s="141"/>
      <c r="I13" s="141"/>
      <c r="J13" s="141"/>
      <c r="K13" s="141">
        <f t="shared" si="1"/>
        <v>500</v>
      </c>
      <c r="L13" s="141">
        <f t="shared" si="0"/>
        <v>500</v>
      </c>
      <c r="M13" s="141">
        <f t="shared" si="0"/>
        <v>500</v>
      </c>
      <c r="N13" s="141">
        <f t="shared" si="0"/>
        <v>500</v>
      </c>
      <c r="O13" s="141">
        <f t="shared" si="0"/>
        <v>500</v>
      </c>
      <c r="P13" s="141">
        <f t="shared" si="0"/>
        <v>500</v>
      </c>
      <c r="Q13" s="142">
        <f>SUM(E13:P13)</f>
        <v>3000</v>
      </c>
      <c r="R13" s="348">
        <v>3000</v>
      </c>
    </row>
    <row r="14" spans="1:18" ht="20.149999999999999" customHeight="1" x14ac:dyDescent="0.35">
      <c r="A14" s="618" t="s">
        <v>4423</v>
      </c>
      <c r="B14" s="618"/>
      <c r="C14" s="618"/>
      <c r="D14" s="352"/>
      <c r="E14" s="353">
        <f>SUM(E6:E13)</f>
        <v>0</v>
      </c>
      <c r="F14" s="353">
        <f t="shared" ref="F14:Q14" si="3">SUM(F6:F13)</f>
        <v>0</v>
      </c>
      <c r="G14" s="353">
        <f t="shared" si="3"/>
        <v>0</v>
      </c>
      <c r="H14" s="353">
        <f t="shared" si="3"/>
        <v>0</v>
      </c>
      <c r="I14" s="353">
        <f t="shared" si="3"/>
        <v>0</v>
      </c>
      <c r="J14" s="353">
        <f t="shared" si="3"/>
        <v>0</v>
      </c>
      <c r="K14" s="353">
        <f t="shared" si="3"/>
        <v>2526.4726666666666</v>
      </c>
      <c r="L14" s="353">
        <f t="shared" si="3"/>
        <v>2526.4726666666666</v>
      </c>
      <c r="M14" s="353">
        <f t="shared" si="3"/>
        <v>2526.4726666666666</v>
      </c>
      <c r="N14" s="353">
        <f t="shared" si="3"/>
        <v>2526.4726666666666</v>
      </c>
      <c r="O14" s="353">
        <f t="shared" si="3"/>
        <v>2526.4726666666666</v>
      </c>
      <c r="P14" s="353">
        <f t="shared" si="3"/>
        <v>2526.4726666666666</v>
      </c>
      <c r="Q14" s="353">
        <f t="shared" si="3"/>
        <v>13211.836000000001</v>
      </c>
    </row>
    <row r="15" spans="1:18" ht="15" customHeight="1" x14ac:dyDescent="0.45">
      <c r="A15" s="144"/>
      <c r="B15" s="144"/>
      <c r="C15" s="344"/>
      <c r="D15" s="146"/>
      <c r="E15" s="147"/>
      <c r="F15" s="148"/>
      <c r="G15" s="147"/>
      <c r="H15" s="147"/>
      <c r="I15" s="147"/>
      <c r="J15" s="147"/>
      <c r="K15" s="147"/>
      <c r="L15" s="149"/>
      <c r="M15" s="147"/>
      <c r="N15" s="147"/>
      <c r="O15" s="147"/>
      <c r="P15" s="147"/>
      <c r="Q15" s="150"/>
    </row>
    <row r="16" spans="1:18" ht="17.5" x14ac:dyDescent="0.35">
      <c r="A16" s="613" t="s">
        <v>4462</v>
      </c>
      <c r="B16" s="614" t="s">
        <v>207</v>
      </c>
      <c r="C16" s="616" t="s">
        <v>261</v>
      </c>
      <c r="D16" s="611" t="s">
        <v>4422</v>
      </c>
      <c r="E16" s="610" t="s">
        <v>4464</v>
      </c>
      <c r="F16" s="610"/>
      <c r="G16" s="610"/>
      <c r="H16" s="610" t="s">
        <v>4465</v>
      </c>
      <c r="I16" s="610"/>
      <c r="J16" s="610"/>
      <c r="K16" s="610" t="s">
        <v>4466</v>
      </c>
      <c r="L16" s="610"/>
      <c r="M16" s="610"/>
      <c r="N16" s="610" t="s">
        <v>4467</v>
      </c>
      <c r="O16" s="610"/>
      <c r="P16" s="610"/>
      <c r="Q16" s="608" t="s">
        <v>4804</v>
      </c>
    </row>
    <row r="17" spans="1:15253" ht="22" customHeight="1" x14ac:dyDescent="0.35">
      <c r="A17" s="613"/>
      <c r="B17" s="615"/>
      <c r="C17" s="616"/>
      <c r="D17" s="612"/>
      <c r="E17" s="350" t="s">
        <v>85</v>
      </c>
      <c r="F17" s="350" t="s">
        <v>86</v>
      </c>
      <c r="G17" s="350" t="s">
        <v>87</v>
      </c>
      <c r="H17" s="350" t="s">
        <v>88</v>
      </c>
      <c r="I17" s="350" t="s">
        <v>89</v>
      </c>
      <c r="J17" s="350" t="s">
        <v>90</v>
      </c>
      <c r="K17" s="350" t="s">
        <v>91</v>
      </c>
      <c r="L17" s="350" t="s">
        <v>92</v>
      </c>
      <c r="M17" s="350" t="s">
        <v>93</v>
      </c>
      <c r="N17" s="350" t="s">
        <v>4468</v>
      </c>
      <c r="O17" s="350" t="s">
        <v>4469</v>
      </c>
      <c r="P17" s="350" t="s">
        <v>4470</v>
      </c>
      <c r="Q17" s="609"/>
    </row>
    <row r="18" spans="1:15253" ht="20.149999999999999" customHeight="1" x14ac:dyDescent="0.4">
      <c r="A18" s="619" t="s">
        <v>4476</v>
      </c>
      <c r="B18" s="139">
        <v>1</v>
      </c>
      <c r="C18" s="341" t="s">
        <v>4798</v>
      </c>
      <c r="D18" s="140" t="s">
        <v>4803</v>
      </c>
      <c r="E18" s="151"/>
      <c r="F18" s="151"/>
      <c r="G18" s="151"/>
      <c r="H18" s="151"/>
      <c r="I18" s="151"/>
      <c r="J18" s="151"/>
      <c r="K18" s="141">
        <f t="shared" ref="K18:P23" si="4">$R18/6</f>
        <v>16.166666666666668</v>
      </c>
      <c r="L18" s="141">
        <f t="shared" si="4"/>
        <v>16.166666666666668</v>
      </c>
      <c r="M18" s="141">
        <f t="shared" si="4"/>
        <v>16.166666666666668</v>
      </c>
      <c r="N18" s="141">
        <f t="shared" si="4"/>
        <v>16.166666666666668</v>
      </c>
      <c r="O18" s="141">
        <f t="shared" si="4"/>
        <v>16.166666666666668</v>
      </c>
      <c r="P18" s="141">
        <f t="shared" si="4"/>
        <v>16.166666666666668</v>
      </c>
      <c r="Q18" s="152">
        <f>SUM(H18:P18)</f>
        <v>97.000000000000014</v>
      </c>
      <c r="R18" s="349">
        <v>97</v>
      </c>
      <c r="S18" s="154"/>
      <c r="T18" s="155"/>
      <c r="U18" s="155"/>
      <c r="V18" s="155"/>
      <c r="W18" s="155"/>
      <c r="X18" s="155"/>
      <c r="Y18" s="155"/>
      <c r="Z18" s="156"/>
      <c r="AA18" s="156"/>
      <c r="AB18" s="156"/>
      <c r="AC18" s="156"/>
      <c r="AD18" s="156"/>
      <c r="AE18" s="156"/>
      <c r="AF18" s="157"/>
      <c r="AG18" s="153"/>
      <c r="AH18" s="153"/>
      <c r="AI18" s="154"/>
      <c r="AJ18" s="155"/>
      <c r="AK18" s="155"/>
      <c r="AL18" s="155"/>
      <c r="AM18" s="155"/>
      <c r="AN18" s="155"/>
      <c r="AO18" s="155"/>
      <c r="AP18" s="156"/>
      <c r="AQ18" s="156"/>
      <c r="AR18" s="156"/>
      <c r="AS18" s="156"/>
      <c r="AT18" s="156"/>
      <c r="AU18" s="156"/>
      <c r="AV18" s="157"/>
      <c r="AW18" s="153"/>
      <c r="AX18" s="153"/>
      <c r="AY18" s="154"/>
      <c r="AZ18" s="155"/>
      <c r="BA18" s="155"/>
      <c r="BB18" s="155"/>
      <c r="BC18" s="155"/>
      <c r="BD18" s="155"/>
      <c r="BE18" s="155"/>
      <c r="BF18" s="156"/>
      <c r="BG18" s="155"/>
      <c r="BH18" s="155"/>
      <c r="BI18" s="155"/>
      <c r="BJ18" s="155"/>
      <c r="BK18" s="156"/>
      <c r="BL18" s="156"/>
      <c r="BM18" s="156"/>
      <c r="BN18" s="156"/>
      <c r="BO18" s="156"/>
      <c r="BP18" s="156"/>
      <c r="BQ18" s="157"/>
      <c r="BR18" s="153"/>
      <c r="BS18" s="153"/>
      <c r="BT18" s="154"/>
      <c r="BU18" s="155"/>
      <c r="BV18" s="155"/>
      <c r="BW18" s="155"/>
      <c r="BX18" s="155"/>
      <c r="BY18" s="155"/>
      <c r="BZ18" s="155"/>
      <c r="CA18" s="156"/>
      <c r="CB18" s="156"/>
      <c r="CC18" s="156"/>
      <c r="CD18" s="156"/>
      <c r="CE18" s="156"/>
      <c r="CF18" s="156"/>
      <c r="CG18" s="157"/>
      <c r="CH18" s="153"/>
      <c r="CI18" s="153"/>
      <c r="CJ18" s="154"/>
      <c r="CK18" s="155"/>
      <c r="CL18" s="155"/>
      <c r="CM18" s="155"/>
      <c r="CN18" s="155"/>
      <c r="CO18" s="155"/>
      <c r="CP18" s="155"/>
      <c r="CQ18" s="156"/>
      <c r="CR18" s="156"/>
      <c r="CS18" s="156"/>
      <c r="CT18" s="156"/>
      <c r="CU18" s="156"/>
      <c r="CV18" s="156"/>
      <c r="CW18" s="157"/>
      <c r="CX18" s="153"/>
      <c r="CY18" s="153"/>
      <c r="CZ18" s="154"/>
      <c r="DA18" s="155"/>
      <c r="DB18" s="155"/>
      <c r="DC18" s="155"/>
      <c r="DD18" s="155"/>
      <c r="DE18" s="155"/>
      <c r="DF18" s="155"/>
      <c r="DG18" s="156"/>
      <c r="DH18" s="156"/>
      <c r="DI18" s="156"/>
      <c r="DJ18" s="156"/>
      <c r="DK18" s="156"/>
      <c r="DL18" s="156"/>
      <c r="DM18" s="157"/>
      <c r="DN18" s="153"/>
      <c r="DO18" s="153"/>
      <c r="DP18" s="154"/>
      <c r="DQ18" s="155"/>
      <c r="DR18" s="155"/>
      <c r="DS18" s="155"/>
      <c r="DT18" s="155"/>
      <c r="DU18" s="155"/>
      <c r="DV18" s="155"/>
      <c r="DW18" s="156"/>
      <c r="DX18" s="156"/>
      <c r="DY18" s="156"/>
      <c r="DZ18" s="156"/>
      <c r="EA18" s="156"/>
      <c r="EB18" s="156"/>
      <c r="EC18" s="157"/>
      <c r="ED18" s="153"/>
      <c r="EE18" s="153"/>
      <c r="EF18" s="154"/>
      <c r="EG18" s="155"/>
      <c r="EH18" s="155"/>
      <c r="EI18" s="155"/>
      <c r="EJ18" s="155"/>
      <c r="EK18" s="155"/>
      <c r="EL18" s="155"/>
      <c r="EM18" s="156"/>
      <c r="EN18" s="156"/>
      <c r="EO18" s="156"/>
      <c r="EP18" s="156"/>
      <c r="EQ18" s="156"/>
      <c r="ER18" s="156"/>
      <c r="ES18" s="157"/>
      <c r="ET18" s="153"/>
      <c r="EU18" s="153"/>
      <c r="EV18" s="154"/>
      <c r="EW18" s="155"/>
      <c r="EX18" s="155"/>
      <c r="EY18" s="155"/>
      <c r="EZ18" s="155"/>
      <c r="FA18" s="155"/>
      <c r="FB18" s="155"/>
      <c r="FC18" s="156"/>
      <c r="FD18" s="156"/>
      <c r="FE18" s="156"/>
      <c r="FF18" s="156"/>
      <c r="FG18" s="156"/>
      <c r="FH18" s="156"/>
      <c r="FI18" s="157"/>
      <c r="FJ18" s="153"/>
      <c r="FK18" s="153"/>
      <c r="FL18" s="154"/>
      <c r="FM18" s="155"/>
      <c r="FN18" s="155"/>
      <c r="FO18" s="155"/>
      <c r="FP18" s="155"/>
      <c r="FQ18" s="155"/>
      <c r="FR18" s="155"/>
      <c r="FS18" s="156"/>
      <c r="FT18" s="156"/>
      <c r="FU18" s="156"/>
      <c r="FV18" s="156"/>
      <c r="FW18" s="156"/>
      <c r="FX18" s="156"/>
      <c r="FY18" s="157"/>
      <c r="FZ18" s="153"/>
      <c r="GA18" s="153"/>
      <c r="GB18" s="154"/>
      <c r="GC18" s="155"/>
      <c r="GD18" s="155"/>
      <c r="GE18" s="155"/>
      <c r="GF18" s="155"/>
      <c r="GG18" s="155"/>
      <c r="GH18" s="155"/>
      <c r="GI18" s="156"/>
      <c r="GJ18" s="156"/>
      <c r="GK18" s="156"/>
      <c r="GL18" s="156"/>
      <c r="GM18" s="156"/>
      <c r="GN18" s="156"/>
      <c r="GO18" s="157"/>
      <c r="GP18" s="153"/>
      <c r="GQ18" s="153"/>
      <c r="GR18" s="154"/>
      <c r="GS18" s="155"/>
      <c r="GT18" s="155"/>
      <c r="GU18" s="155"/>
      <c r="GV18" s="155"/>
      <c r="GW18" s="155"/>
      <c r="GX18" s="155"/>
      <c r="GY18" s="156"/>
      <c r="GZ18" s="156"/>
      <c r="HA18" s="156"/>
      <c r="HB18" s="156"/>
      <c r="HC18" s="156"/>
      <c r="HD18" s="156"/>
      <c r="HE18" s="157"/>
      <c r="HF18" s="153"/>
      <c r="HG18" s="153"/>
      <c r="HH18" s="154"/>
      <c r="HI18" s="155"/>
      <c r="HJ18" s="155"/>
      <c r="HK18" s="155"/>
      <c r="HL18" s="155"/>
      <c r="HM18" s="155"/>
      <c r="HN18" s="155"/>
      <c r="HO18" s="156"/>
      <c r="HP18" s="156"/>
      <c r="HQ18" s="156"/>
      <c r="HR18" s="156"/>
      <c r="HS18" s="156"/>
      <c r="HT18" s="156"/>
      <c r="HU18" s="157"/>
      <c r="HV18" s="153"/>
      <c r="HW18" s="153"/>
      <c r="HX18" s="154"/>
      <c r="HY18" s="155"/>
      <c r="HZ18" s="155"/>
      <c r="IA18" s="155"/>
      <c r="IB18" s="155"/>
      <c r="IC18" s="155"/>
      <c r="ID18" s="155"/>
      <c r="IE18" s="156"/>
      <c r="IF18" s="156"/>
      <c r="IG18" s="156"/>
      <c r="IH18" s="156"/>
      <c r="II18" s="156"/>
      <c r="IJ18" s="156"/>
      <c r="IK18" s="157"/>
      <c r="IL18" s="153"/>
      <c r="IM18" s="153"/>
      <c r="IN18" s="154"/>
      <c r="IO18" s="155"/>
      <c r="IP18" s="155"/>
      <c r="IQ18" s="155"/>
      <c r="IR18" s="155"/>
      <c r="IS18" s="155"/>
      <c r="IT18" s="155"/>
      <c r="IU18" s="156"/>
      <c r="IV18" s="156"/>
      <c r="IW18" s="156"/>
      <c r="IX18" s="156"/>
      <c r="IY18" s="156"/>
      <c r="IZ18" s="156"/>
      <c r="JA18" s="157"/>
      <c r="JB18" s="153"/>
      <c r="JC18" s="153"/>
      <c r="JD18" s="154"/>
      <c r="JE18" s="155"/>
      <c r="JF18" s="155"/>
      <c r="JG18" s="155"/>
      <c r="JH18" s="155"/>
      <c r="JI18" s="155"/>
      <c r="JJ18" s="155"/>
      <c r="JK18" s="156"/>
      <c r="JL18" s="156"/>
      <c r="JM18" s="156"/>
      <c r="JN18" s="156"/>
      <c r="JO18" s="156"/>
      <c r="JP18" s="156"/>
      <c r="JQ18" s="157"/>
      <c r="JR18" s="153"/>
      <c r="JS18" s="153"/>
      <c r="JT18" s="154"/>
      <c r="JU18" s="155"/>
      <c r="JV18" s="155"/>
      <c r="JW18" s="155"/>
      <c r="JX18" s="155"/>
      <c r="JY18" s="155"/>
      <c r="JZ18" s="155"/>
      <c r="KA18" s="156"/>
      <c r="KB18" s="156"/>
      <c r="KC18" s="156"/>
      <c r="KD18" s="156"/>
      <c r="KE18" s="156"/>
      <c r="KF18" s="156"/>
      <c r="KG18" s="157"/>
      <c r="KH18" s="153"/>
      <c r="KI18" s="153"/>
      <c r="KJ18" s="154"/>
      <c r="KK18" s="155"/>
      <c r="KL18" s="155"/>
      <c r="KM18" s="155"/>
      <c r="KN18" s="155"/>
      <c r="KO18" s="155"/>
      <c r="KP18" s="155"/>
      <c r="KQ18" s="156"/>
      <c r="KR18" s="156"/>
      <c r="KS18" s="156"/>
      <c r="KT18" s="156"/>
      <c r="KU18" s="156"/>
      <c r="KV18" s="156"/>
      <c r="KW18" s="157"/>
      <c r="KX18" s="153"/>
      <c r="KY18" s="153"/>
      <c r="KZ18" s="154"/>
      <c r="LA18" s="155"/>
      <c r="LB18" s="155"/>
      <c r="LC18" s="155"/>
      <c r="LD18" s="155"/>
      <c r="LE18" s="155"/>
      <c r="LF18" s="155"/>
      <c r="LG18" s="156"/>
      <c r="LH18" s="156"/>
      <c r="LI18" s="156"/>
      <c r="LJ18" s="156"/>
      <c r="LK18" s="156"/>
      <c r="LL18" s="156"/>
      <c r="LM18" s="157"/>
      <c r="LN18" s="153"/>
      <c r="LO18" s="153"/>
      <c r="LP18" s="154"/>
      <c r="LQ18" s="155"/>
      <c r="LR18" s="155"/>
      <c r="LS18" s="155"/>
      <c r="LT18" s="155"/>
      <c r="LU18" s="155"/>
      <c r="LV18" s="155"/>
      <c r="LW18" s="156"/>
      <c r="LX18" s="156"/>
      <c r="LY18" s="156"/>
      <c r="LZ18" s="156"/>
      <c r="MA18" s="156"/>
      <c r="MB18" s="156"/>
      <c r="MC18" s="157"/>
      <c r="MD18" s="153"/>
      <c r="ME18" s="153"/>
      <c r="MF18" s="154"/>
      <c r="MG18" s="155"/>
      <c r="MH18" s="155"/>
      <c r="MI18" s="155"/>
      <c r="MJ18" s="155"/>
      <c r="MK18" s="155"/>
      <c r="ML18" s="155"/>
      <c r="MM18" s="156"/>
      <c r="MN18" s="156"/>
      <c r="MO18" s="156"/>
      <c r="MP18" s="156"/>
      <c r="MQ18" s="156"/>
      <c r="MR18" s="156"/>
      <c r="MS18" s="157"/>
      <c r="MT18" s="153"/>
      <c r="MU18" s="153"/>
      <c r="MV18" s="154"/>
      <c r="MW18" s="155"/>
      <c r="MX18" s="155"/>
      <c r="MY18" s="155"/>
      <c r="MZ18" s="155"/>
      <c r="NA18" s="155"/>
      <c r="NB18" s="155"/>
      <c r="NC18" s="156"/>
      <c r="ND18" s="156"/>
      <c r="NE18" s="156"/>
      <c r="NF18" s="156"/>
      <c r="NG18" s="156"/>
      <c r="NH18" s="156"/>
      <c r="NI18" s="157"/>
      <c r="NJ18" s="153"/>
      <c r="NK18" s="153"/>
      <c r="NL18" s="154"/>
      <c r="NM18" s="155"/>
      <c r="NN18" s="155"/>
      <c r="NO18" s="155"/>
      <c r="NP18" s="155"/>
      <c r="NQ18" s="155"/>
      <c r="NR18" s="155"/>
      <c r="NS18" s="156"/>
      <c r="NT18" s="156"/>
      <c r="NU18" s="156"/>
      <c r="NV18" s="156"/>
      <c r="NW18" s="156"/>
      <c r="NX18" s="156"/>
      <c r="NY18" s="157"/>
      <c r="NZ18" s="153"/>
      <c r="OA18" s="153"/>
      <c r="OB18" s="154"/>
      <c r="OC18" s="155"/>
      <c r="OD18" s="155"/>
      <c r="OE18" s="155"/>
      <c r="OF18" s="155"/>
      <c r="OG18" s="155"/>
      <c r="OH18" s="155"/>
      <c r="OI18" s="156"/>
      <c r="OJ18" s="156"/>
      <c r="OK18" s="156"/>
      <c r="OL18" s="156"/>
      <c r="OM18" s="156"/>
      <c r="ON18" s="156"/>
      <c r="OO18" s="157"/>
      <c r="OP18" s="153"/>
      <c r="OQ18" s="153"/>
      <c r="OR18" s="154"/>
      <c r="OS18" s="155"/>
      <c r="OT18" s="155"/>
      <c r="OU18" s="155"/>
      <c r="OV18" s="155"/>
      <c r="OW18" s="155"/>
      <c r="OX18" s="155"/>
      <c r="OY18" s="156"/>
      <c r="OZ18" s="156"/>
      <c r="PA18" s="156"/>
      <c r="PB18" s="156"/>
      <c r="PC18" s="156"/>
      <c r="PD18" s="156"/>
      <c r="PE18" s="157"/>
      <c r="PF18" s="153"/>
      <c r="PG18" s="153"/>
      <c r="PH18" s="154"/>
      <c r="PI18" s="155"/>
      <c r="PJ18" s="155"/>
      <c r="PK18" s="155"/>
      <c r="PL18" s="155"/>
      <c r="PM18" s="155"/>
      <c r="PN18" s="155"/>
      <c r="PO18" s="156"/>
      <c r="PP18" s="156"/>
      <c r="PQ18" s="156"/>
      <c r="PR18" s="156"/>
      <c r="PS18" s="156"/>
      <c r="PT18" s="156"/>
      <c r="PU18" s="157"/>
      <c r="PV18" s="153"/>
      <c r="PW18" s="153"/>
      <c r="PX18" s="154"/>
      <c r="PY18" s="155"/>
      <c r="PZ18" s="155"/>
      <c r="QA18" s="155"/>
      <c r="QB18" s="155"/>
      <c r="QC18" s="155"/>
      <c r="QD18" s="155"/>
      <c r="QE18" s="156"/>
      <c r="QF18" s="156"/>
      <c r="QG18" s="156"/>
      <c r="QH18" s="156"/>
      <c r="QI18" s="156"/>
      <c r="QJ18" s="156"/>
      <c r="QK18" s="157"/>
      <c r="QL18" s="153"/>
      <c r="QM18" s="153"/>
      <c r="QN18" s="154"/>
      <c r="QO18" s="155"/>
      <c r="QP18" s="155"/>
      <c r="QQ18" s="155"/>
      <c r="QR18" s="155"/>
      <c r="QS18" s="155"/>
      <c r="QT18" s="155"/>
      <c r="QU18" s="156"/>
      <c r="QV18" s="156"/>
      <c r="QW18" s="156"/>
      <c r="QX18" s="156"/>
      <c r="QY18" s="156"/>
      <c r="QZ18" s="156"/>
      <c r="RA18" s="157"/>
      <c r="RB18" s="153"/>
      <c r="RC18" s="153"/>
      <c r="RD18" s="154"/>
      <c r="RE18" s="155"/>
      <c r="RF18" s="155"/>
      <c r="RG18" s="155"/>
      <c r="RH18" s="155"/>
      <c r="RI18" s="155"/>
      <c r="RJ18" s="155"/>
      <c r="RK18" s="156"/>
      <c r="RL18" s="156"/>
      <c r="RM18" s="156"/>
      <c r="RN18" s="156"/>
      <c r="RO18" s="156"/>
      <c r="RP18" s="156"/>
      <c r="RQ18" s="157"/>
      <c r="RR18" s="153"/>
      <c r="RS18" s="153"/>
      <c r="RT18" s="154"/>
      <c r="RU18" s="155"/>
      <c r="RV18" s="155"/>
      <c r="RW18" s="155"/>
      <c r="RX18" s="155"/>
      <c r="RY18" s="155"/>
      <c r="RZ18" s="155"/>
      <c r="SA18" s="156"/>
      <c r="SB18" s="156"/>
      <c r="SC18" s="156"/>
      <c r="SD18" s="156"/>
      <c r="SE18" s="156"/>
      <c r="SF18" s="156"/>
      <c r="SG18" s="157"/>
      <c r="SH18" s="153"/>
      <c r="SI18" s="153"/>
      <c r="SJ18" s="154"/>
      <c r="SK18" s="155"/>
      <c r="SL18" s="155"/>
      <c r="SM18" s="155"/>
      <c r="SN18" s="155"/>
      <c r="SO18" s="155"/>
      <c r="SP18" s="155"/>
      <c r="SQ18" s="156"/>
      <c r="SR18" s="156"/>
      <c r="SS18" s="156"/>
      <c r="ST18" s="156"/>
      <c r="SU18" s="156"/>
      <c r="SV18" s="156"/>
      <c r="SW18" s="157"/>
      <c r="SX18" s="153"/>
      <c r="SY18" s="153"/>
      <c r="SZ18" s="154"/>
      <c r="TA18" s="155"/>
      <c r="TB18" s="155"/>
      <c r="TC18" s="155"/>
      <c r="TD18" s="155"/>
      <c r="TE18" s="155"/>
      <c r="TF18" s="155"/>
      <c r="TG18" s="156"/>
      <c r="TH18" s="156"/>
      <c r="TI18" s="156"/>
      <c r="TJ18" s="156"/>
      <c r="TK18" s="156"/>
      <c r="TL18" s="156"/>
      <c r="TM18" s="157"/>
      <c r="TN18" s="153"/>
      <c r="TO18" s="153"/>
      <c r="TP18" s="154"/>
      <c r="TQ18" s="155"/>
      <c r="TR18" s="155"/>
      <c r="TS18" s="155"/>
      <c r="TT18" s="155"/>
      <c r="TU18" s="155"/>
      <c r="TV18" s="155"/>
      <c r="TW18" s="156"/>
      <c r="TX18" s="156"/>
      <c r="TY18" s="156"/>
      <c r="TZ18" s="156"/>
      <c r="UA18" s="156"/>
      <c r="UB18" s="156"/>
      <c r="UC18" s="157"/>
      <c r="UD18" s="153"/>
      <c r="UE18" s="153"/>
      <c r="UF18" s="154"/>
      <c r="UG18" s="155"/>
      <c r="UH18" s="155"/>
      <c r="UI18" s="155"/>
      <c r="UJ18" s="155"/>
      <c r="UK18" s="155"/>
      <c r="UL18" s="155"/>
      <c r="UM18" s="156"/>
      <c r="UN18" s="156"/>
      <c r="UO18" s="156"/>
      <c r="UP18" s="156"/>
      <c r="UQ18" s="156"/>
      <c r="UR18" s="156"/>
      <c r="US18" s="157"/>
      <c r="UT18" s="153"/>
      <c r="UU18" s="153"/>
      <c r="UV18" s="154"/>
      <c r="UW18" s="155"/>
      <c r="UX18" s="155"/>
      <c r="UY18" s="155"/>
      <c r="UZ18" s="155"/>
      <c r="VA18" s="155"/>
      <c r="VB18" s="155"/>
      <c r="VC18" s="156"/>
      <c r="VD18" s="156"/>
      <c r="VE18" s="156"/>
      <c r="VF18" s="156"/>
      <c r="VG18" s="156"/>
      <c r="VH18" s="156"/>
      <c r="VI18" s="157"/>
      <c r="VJ18" s="153"/>
      <c r="VK18" s="153"/>
      <c r="VL18" s="154"/>
      <c r="VM18" s="155"/>
      <c r="VN18" s="155"/>
      <c r="VO18" s="155"/>
      <c r="VP18" s="155"/>
      <c r="VQ18" s="155"/>
      <c r="VR18" s="155"/>
      <c r="VS18" s="156"/>
      <c r="VT18" s="156"/>
      <c r="VU18" s="156"/>
      <c r="VV18" s="156"/>
      <c r="VW18" s="156"/>
      <c r="VX18" s="156"/>
      <c r="VY18" s="157"/>
      <c r="VZ18" s="153"/>
      <c r="WA18" s="153"/>
      <c r="WB18" s="154"/>
      <c r="WC18" s="155"/>
      <c r="WD18" s="155"/>
      <c r="WE18" s="155"/>
      <c r="WF18" s="155"/>
      <c r="WG18" s="155"/>
      <c r="WH18" s="155"/>
      <c r="WI18" s="156"/>
      <c r="WJ18" s="156"/>
      <c r="WK18" s="156"/>
      <c r="WL18" s="156"/>
      <c r="WM18" s="156"/>
      <c r="WN18" s="156"/>
      <c r="WO18" s="157"/>
      <c r="WP18" s="153"/>
      <c r="WQ18" s="153"/>
      <c r="WR18" s="154"/>
      <c r="WS18" s="155"/>
      <c r="WT18" s="155"/>
      <c r="WU18" s="155"/>
      <c r="WV18" s="155"/>
      <c r="WW18" s="155"/>
      <c r="WX18" s="155"/>
      <c r="WY18" s="156"/>
      <c r="WZ18" s="156"/>
      <c r="XA18" s="156"/>
      <c r="XB18" s="156"/>
      <c r="XC18" s="156"/>
      <c r="XD18" s="156"/>
      <c r="XE18" s="157"/>
      <c r="XF18" s="153"/>
      <c r="XG18" s="153"/>
      <c r="XH18" s="154"/>
      <c r="XI18" s="155"/>
      <c r="XJ18" s="155"/>
      <c r="XK18" s="155"/>
      <c r="XL18" s="155"/>
      <c r="XM18" s="155"/>
      <c r="XN18" s="155"/>
      <c r="XO18" s="156"/>
      <c r="XP18" s="156"/>
      <c r="XQ18" s="156"/>
      <c r="XR18" s="156"/>
      <c r="XS18" s="156"/>
      <c r="XT18" s="156"/>
      <c r="XU18" s="157"/>
      <c r="XV18" s="153"/>
      <c r="XW18" s="153"/>
      <c r="XX18" s="154"/>
      <c r="XY18" s="155"/>
      <c r="XZ18" s="155"/>
      <c r="YA18" s="155"/>
      <c r="YB18" s="155"/>
      <c r="YC18" s="155"/>
      <c r="YD18" s="155"/>
      <c r="YE18" s="156"/>
      <c r="YF18" s="156"/>
      <c r="YG18" s="156"/>
      <c r="YH18" s="156"/>
      <c r="YI18" s="156"/>
      <c r="YJ18" s="156"/>
      <c r="YK18" s="157"/>
      <c r="YL18" s="153"/>
      <c r="YM18" s="153"/>
      <c r="YN18" s="154"/>
      <c r="YO18" s="155"/>
      <c r="YP18" s="155"/>
      <c r="YQ18" s="155"/>
      <c r="YR18" s="155"/>
      <c r="YS18" s="155"/>
      <c r="YT18" s="155"/>
      <c r="YU18" s="156"/>
      <c r="YV18" s="156"/>
      <c r="YW18" s="156"/>
      <c r="YX18" s="156"/>
      <c r="YY18" s="156"/>
      <c r="YZ18" s="156"/>
      <c r="ZA18" s="157"/>
      <c r="ZB18" s="153"/>
      <c r="ZC18" s="153"/>
      <c r="ZD18" s="154"/>
      <c r="ZE18" s="155"/>
      <c r="ZF18" s="155"/>
      <c r="ZG18" s="155"/>
      <c r="ZH18" s="155"/>
      <c r="ZI18" s="155"/>
      <c r="ZJ18" s="155"/>
      <c r="ZK18" s="156"/>
      <c r="ZL18" s="156"/>
      <c r="ZM18" s="156"/>
      <c r="ZN18" s="156"/>
      <c r="ZO18" s="156"/>
      <c r="ZP18" s="156"/>
      <c r="ZQ18" s="157"/>
      <c r="ZR18" s="153"/>
      <c r="ZS18" s="153"/>
      <c r="ZT18" s="154"/>
      <c r="ZU18" s="155"/>
      <c r="ZV18" s="155"/>
      <c r="ZW18" s="155"/>
      <c r="ZX18" s="155"/>
      <c r="ZY18" s="155"/>
      <c r="ZZ18" s="155"/>
      <c r="AAA18" s="156"/>
      <c r="AAB18" s="156"/>
      <c r="AAC18" s="156"/>
      <c r="AAD18" s="156"/>
      <c r="AAE18" s="156"/>
      <c r="AAF18" s="156"/>
      <c r="AAG18" s="157"/>
      <c r="AAH18" s="153"/>
      <c r="AAI18" s="153"/>
      <c r="AAJ18" s="154"/>
      <c r="AAK18" s="155"/>
      <c r="AAL18" s="155"/>
      <c r="AAM18" s="155"/>
      <c r="AAN18" s="155"/>
      <c r="AAO18" s="155"/>
      <c r="AAP18" s="155"/>
      <c r="AAQ18" s="156"/>
      <c r="AAR18" s="156"/>
      <c r="AAS18" s="156"/>
      <c r="AAT18" s="156"/>
      <c r="AAU18" s="156"/>
      <c r="AAV18" s="156"/>
      <c r="AAW18" s="157"/>
      <c r="AAX18" s="153"/>
      <c r="AAY18" s="153"/>
      <c r="AAZ18" s="154"/>
      <c r="ABA18" s="155"/>
      <c r="ABB18" s="155"/>
      <c r="ABC18" s="155"/>
      <c r="ABD18" s="155"/>
      <c r="ABE18" s="155"/>
      <c r="ABF18" s="155"/>
      <c r="ABG18" s="156"/>
      <c r="ABH18" s="156"/>
      <c r="ABI18" s="156"/>
      <c r="ABJ18" s="156"/>
      <c r="ABK18" s="156"/>
      <c r="ABL18" s="156"/>
      <c r="ABM18" s="157"/>
      <c r="ABN18" s="153"/>
      <c r="ABO18" s="153"/>
      <c r="ABP18" s="154"/>
      <c r="ABQ18" s="155"/>
      <c r="ABR18" s="155"/>
      <c r="ABS18" s="155"/>
      <c r="ABT18" s="155"/>
      <c r="ABU18" s="155"/>
      <c r="ABV18" s="155"/>
      <c r="ABW18" s="156"/>
      <c r="ABX18" s="156"/>
      <c r="ABY18" s="156"/>
      <c r="ABZ18" s="156"/>
      <c r="ACA18" s="156"/>
      <c r="ACB18" s="156"/>
      <c r="ACC18" s="157"/>
      <c r="ACD18" s="153"/>
      <c r="ACE18" s="153"/>
      <c r="ACF18" s="154"/>
      <c r="ACG18" s="155"/>
      <c r="ACH18" s="155"/>
      <c r="ACI18" s="155"/>
      <c r="ACJ18" s="155"/>
      <c r="ACK18" s="155"/>
      <c r="ACL18" s="155"/>
      <c r="ACM18" s="156"/>
      <c r="ACN18" s="156"/>
      <c r="ACO18" s="156"/>
      <c r="ACP18" s="156"/>
      <c r="ACQ18" s="156"/>
      <c r="ACR18" s="156"/>
      <c r="ACS18" s="157"/>
      <c r="ACT18" s="153"/>
      <c r="ACU18" s="153"/>
      <c r="ACV18" s="154"/>
      <c r="ACW18" s="155"/>
      <c r="ACX18" s="155"/>
      <c r="ACY18" s="155"/>
      <c r="ACZ18" s="155"/>
      <c r="ADA18" s="155"/>
      <c r="ADB18" s="155"/>
      <c r="ADC18" s="156"/>
      <c r="ADD18" s="156"/>
      <c r="ADE18" s="156"/>
      <c r="ADF18" s="156"/>
      <c r="ADG18" s="156"/>
      <c r="ADH18" s="156"/>
      <c r="ADI18" s="157"/>
      <c r="ADJ18" s="153"/>
      <c r="ADK18" s="153"/>
      <c r="ADL18" s="154"/>
      <c r="ADM18" s="155"/>
      <c r="ADN18" s="155"/>
      <c r="ADO18" s="155"/>
      <c r="ADP18" s="155"/>
      <c r="ADQ18" s="155"/>
      <c r="ADR18" s="155"/>
      <c r="ADS18" s="156"/>
      <c r="ADT18" s="156"/>
      <c r="ADU18" s="156"/>
      <c r="ADV18" s="156"/>
      <c r="ADW18" s="156"/>
      <c r="ADX18" s="156"/>
      <c r="ADY18" s="157"/>
      <c r="ADZ18" s="153"/>
      <c r="AEA18" s="153"/>
      <c r="AEB18" s="154"/>
      <c r="AEC18" s="155"/>
      <c r="AED18" s="155"/>
      <c r="AEE18" s="155"/>
      <c r="AEF18" s="155"/>
      <c r="AEG18" s="155"/>
      <c r="AEH18" s="155"/>
      <c r="AEI18" s="156"/>
      <c r="AEJ18" s="156"/>
      <c r="AEK18" s="156"/>
      <c r="AEL18" s="156"/>
      <c r="AEM18" s="156"/>
      <c r="AEN18" s="156"/>
      <c r="AEO18" s="157"/>
      <c r="AEP18" s="153"/>
      <c r="AEQ18" s="153"/>
      <c r="AER18" s="154"/>
      <c r="AES18" s="155"/>
      <c r="AET18" s="155"/>
      <c r="AEU18" s="155"/>
      <c r="AEV18" s="155"/>
      <c r="AEW18" s="155"/>
      <c r="AEX18" s="155"/>
      <c r="AEY18" s="156"/>
      <c r="AEZ18" s="156"/>
      <c r="AFA18" s="156"/>
      <c r="AFB18" s="156"/>
      <c r="AFC18" s="156"/>
      <c r="AFD18" s="156"/>
      <c r="AFE18" s="157"/>
      <c r="AFF18" s="153"/>
      <c r="AFG18" s="153"/>
      <c r="AFH18" s="154"/>
      <c r="AFI18" s="155"/>
      <c r="AFJ18" s="155"/>
      <c r="AFK18" s="155"/>
      <c r="AFL18" s="155"/>
      <c r="AFM18" s="155"/>
      <c r="AFN18" s="155"/>
      <c r="AFO18" s="156"/>
      <c r="AFP18" s="156"/>
      <c r="AFQ18" s="156"/>
      <c r="AFR18" s="156"/>
      <c r="AFS18" s="156"/>
      <c r="AFT18" s="156"/>
      <c r="AFU18" s="157"/>
      <c r="AFV18" s="153"/>
      <c r="AFW18" s="153"/>
      <c r="AFX18" s="154"/>
      <c r="AFY18" s="155"/>
      <c r="AFZ18" s="155"/>
      <c r="AGA18" s="155"/>
      <c r="AGB18" s="155"/>
      <c r="AGC18" s="155"/>
      <c r="AGD18" s="155"/>
      <c r="AGE18" s="156"/>
      <c r="AGF18" s="156"/>
      <c r="AGG18" s="156"/>
      <c r="AGH18" s="156"/>
      <c r="AGI18" s="156"/>
      <c r="AGJ18" s="156"/>
      <c r="AGK18" s="157"/>
      <c r="AGL18" s="153"/>
      <c r="AGM18" s="153"/>
      <c r="AGN18" s="154"/>
      <c r="AGO18" s="155"/>
      <c r="AGP18" s="155"/>
      <c r="AGQ18" s="155"/>
      <c r="AGR18" s="155"/>
      <c r="AGS18" s="155"/>
      <c r="AGT18" s="155"/>
      <c r="AGU18" s="156"/>
      <c r="AGV18" s="156"/>
      <c r="AGW18" s="156"/>
      <c r="AGX18" s="156"/>
      <c r="AGY18" s="156"/>
      <c r="AGZ18" s="156"/>
      <c r="AHA18" s="157"/>
      <c r="AHB18" s="153"/>
      <c r="AHC18" s="153"/>
      <c r="AHD18" s="154"/>
      <c r="AHE18" s="155"/>
      <c r="AHF18" s="155"/>
      <c r="AHG18" s="155"/>
      <c r="AHH18" s="155"/>
      <c r="AHI18" s="155"/>
      <c r="AHJ18" s="155"/>
      <c r="AHK18" s="156"/>
      <c r="AHL18" s="156"/>
      <c r="AHM18" s="156"/>
      <c r="AHN18" s="156"/>
      <c r="AHO18" s="156"/>
      <c r="AHP18" s="156"/>
      <c r="AHQ18" s="157"/>
      <c r="AHR18" s="153"/>
      <c r="AHS18" s="153"/>
      <c r="AHT18" s="154"/>
      <c r="AHU18" s="155"/>
      <c r="AHV18" s="155"/>
      <c r="AHW18" s="155"/>
      <c r="AHX18" s="155"/>
      <c r="AHY18" s="155"/>
      <c r="AHZ18" s="155"/>
      <c r="AIA18" s="156"/>
      <c r="AIB18" s="156"/>
      <c r="AIC18" s="156"/>
      <c r="AID18" s="156"/>
      <c r="AIE18" s="156"/>
      <c r="AIF18" s="156"/>
      <c r="AIG18" s="157"/>
      <c r="AIH18" s="153"/>
      <c r="AII18" s="153"/>
      <c r="AIJ18" s="154"/>
      <c r="AIK18" s="155"/>
      <c r="AIL18" s="155"/>
      <c r="AIM18" s="155"/>
      <c r="AIN18" s="155"/>
      <c r="AIO18" s="155"/>
      <c r="AIP18" s="155"/>
      <c r="AIQ18" s="156"/>
      <c r="AIR18" s="156"/>
      <c r="AIS18" s="156"/>
      <c r="AIT18" s="156"/>
      <c r="AIU18" s="156"/>
      <c r="AIV18" s="156"/>
      <c r="AIW18" s="157"/>
      <c r="AIX18" s="153"/>
      <c r="AIY18" s="153"/>
      <c r="AIZ18" s="154"/>
      <c r="AJA18" s="155"/>
      <c r="AJB18" s="155"/>
      <c r="AJC18" s="155"/>
      <c r="AJD18" s="155"/>
      <c r="AJE18" s="155"/>
      <c r="AJF18" s="155"/>
      <c r="AJG18" s="156"/>
      <c r="AJH18" s="156"/>
      <c r="AJI18" s="156"/>
      <c r="AJJ18" s="156"/>
      <c r="AJK18" s="156"/>
      <c r="AJL18" s="156"/>
      <c r="AJM18" s="157"/>
      <c r="AJN18" s="153"/>
      <c r="AJO18" s="153"/>
      <c r="AJP18" s="154"/>
      <c r="AJQ18" s="155"/>
      <c r="AJR18" s="155"/>
      <c r="AJS18" s="155"/>
      <c r="AJT18" s="155"/>
      <c r="AJU18" s="155"/>
      <c r="AJV18" s="155"/>
      <c r="AJW18" s="156"/>
      <c r="AJX18" s="156"/>
      <c r="AJY18" s="156"/>
      <c r="AJZ18" s="156"/>
      <c r="AKA18" s="156"/>
      <c r="AKB18" s="156"/>
      <c r="AKC18" s="157"/>
      <c r="AKD18" s="153"/>
      <c r="AKE18" s="153"/>
      <c r="AKF18" s="154"/>
      <c r="AKG18" s="155"/>
      <c r="AKH18" s="155"/>
      <c r="AKI18" s="155"/>
      <c r="AKJ18" s="155"/>
      <c r="AKK18" s="155"/>
      <c r="AKL18" s="155"/>
      <c r="AKM18" s="156"/>
      <c r="AKN18" s="156"/>
      <c r="AKO18" s="156"/>
      <c r="AKP18" s="156"/>
      <c r="AKQ18" s="156"/>
      <c r="AKR18" s="156"/>
      <c r="AKS18" s="157"/>
      <c r="AKT18" s="153"/>
      <c r="AKU18" s="153"/>
      <c r="AKV18" s="154"/>
      <c r="AKW18" s="155"/>
      <c r="AKX18" s="155"/>
      <c r="AKY18" s="155"/>
      <c r="AKZ18" s="155"/>
      <c r="ALA18" s="155"/>
      <c r="ALB18" s="155"/>
      <c r="ALC18" s="156"/>
      <c r="ALD18" s="156"/>
      <c r="ALE18" s="156"/>
      <c r="ALF18" s="156"/>
      <c r="ALG18" s="156"/>
      <c r="ALH18" s="156"/>
      <c r="ALI18" s="157"/>
      <c r="ALJ18" s="153"/>
      <c r="ALK18" s="153"/>
      <c r="ALL18" s="154"/>
      <c r="ALM18" s="155"/>
      <c r="ALN18" s="155"/>
      <c r="ALO18" s="155"/>
      <c r="ALP18" s="155"/>
      <c r="ALQ18" s="155"/>
      <c r="ALR18" s="155"/>
      <c r="ALS18" s="156"/>
      <c r="ALT18" s="156"/>
      <c r="ALU18" s="156"/>
      <c r="ALV18" s="156"/>
      <c r="ALW18" s="156"/>
      <c r="ALX18" s="156"/>
      <c r="ALY18" s="157"/>
      <c r="ALZ18" s="153"/>
      <c r="AMA18" s="153"/>
      <c r="AMB18" s="154"/>
      <c r="AMC18" s="155"/>
      <c r="AMD18" s="155"/>
      <c r="AME18" s="155"/>
      <c r="AMF18" s="155"/>
      <c r="AMG18" s="155"/>
      <c r="AMH18" s="155"/>
      <c r="AMI18" s="156"/>
      <c r="AMJ18" s="156"/>
      <c r="AMK18" s="156"/>
      <c r="AML18" s="156"/>
      <c r="AMM18" s="156"/>
      <c r="AMN18" s="156"/>
      <c r="AMO18" s="157"/>
      <c r="AMP18" s="153"/>
      <c r="AMQ18" s="153"/>
      <c r="AMR18" s="154"/>
      <c r="AMS18" s="155"/>
      <c r="AMT18" s="155"/>
      <c r="AMU18" s="155"/>
      <c r="AMV18" s="155"/>
      <c r="AMW18" s="155"/>
      <c r="AMX18" s="155"/>
      <c r="AMY18" s="156"/>
      <c r="AMZ18" s="156"/>
      <c r="ANA18" s="156"/>
      <c r="ANB18" s="156"/>
      <c r="ANC18" s="156"/>
      <c r="AND18" s="156"/>
      <c r="ANE18" s="157"/>
      <c r="ANF18" s="153"/>
      <c r="ANG18" s="153"/>
      <c r="ANH18" s="154"/>
      <c r="ANI18" s="155"/>
      <c r="ANJ18" s="155"/>
      <c r="ANK18" s="155"/>
      <c r="ANL18" s="155"/>
      <c r="ANM18" s="155"/>
      <c r="ANN18" s="155"/>
      <c r="ANO18" s="156"/>
      <c r="ANP18" s="156"/>
      <c r="ANQ18" s="156"/>
      <c r="ANR18" s="156"/>
      <c r="ANS18" s="156"/>
      <c r="ANT18" s="156"/>
      <c r="ANU18" s="157"/>
      <c r="ANV18" s="153"/>
      <c r="ANW18" s="153"/>
      <c r="ANX18" s="154"/>
      <c r="ANY18" s="155"/>
      <c r="ANZ18" s="155"/>
      <c r="AOA18" s="155"/>
      <c r="AOB18" s="155"/>
      <c r="AOC18" s="155"/>
      <c r="AOD18" s="155"/>
      <c r="AOE18" s="156"/>
      <c r="AOF18" s="156"/>
      <c r="AOG18" s="156"/>
      <c r="AOH18" s="156"/>
      <c r="AOI18" s="156"/>
      <c r="AOJ18" s="156"/>
      <c r="AOK18" s="157"/>
      <c r="AOL18" s="153"/>
      <c r="AOM18" s="153"/>
      <c r="AON18" s="154"/>
      <c r="AOO18" s="155"/>
      <c r="AOP18" s="155"/>
      <c r="AOQ18" s="155"/>
      <c r="AOR18" s="155"/>
      <c r="AOS18" s="155"/>
      <c r="AOT18" s="155"/>
      <c r="AOU18" s="156"/>
      <c r="AOV18" s="156"/>
      <c r="AOW18" s="156"/>
      <c r="AOX18" s="156"/>
      <c r="AOY18" s="156"/>
      <c r="AOZ18" s="156"/>
      <c r="APA18" s="157"/>
      <c r="APB18" s="153"/>
      <c r="APC18" s="153"/>
      <c r="APD18" s="154"/>
      <c r="APE18" s="155"/>
      <c r="APF18" s="155"/>
      <c r="APG18" s="155"/>
      <c r="APH18" s="155"/>
      <c r="API18" s="155"/>
      <c r="APJ18" s="155"/>
      <c r="APK18" s="156"/>
      <c r="APL18" s="156"/>
      <c r="APM18" s="156"/>
      <c r="APN18" s="156"/>
      <c r="APO18" s="156"/>
      <c r="APP18" s="156"/>
      <c r="APQ18" s="157"/>
      <c r="APR18" s="153"/>
      <c r="APS18" s="153"/>
      <c r="APT18" s="154"/>
      <c r="APU18" s="155"/>
      <c r="APV18" s="155"/>
      <c r="APW18" s="155"/>
      <c r="APX18" s="155"/>
      <c r="APY18" s="155"/>
      <c r="APZ18" s="155"/>
      <c r="AQA18" s="156"/>
      <c r="AQB18" s="156"/>
      <c r="AQC18" s="156"/>
      <c r="AQD18" s="156"/>
      <c r="AQE18" s="156"/>
      <c r="AQF18" s="156"/>
      <c r="AQG18" s="157"/>
      <c r="AQH18" s="153"/>
      <c r="AQI18" s="153"/>
      <c r="AQJ18" s="154"/>
      <c r="AQK18" s="155"/>
      <c r="AQL18" s="155"/>
      <c r="AQM18" s="155"/>
      <c r="AQN18" s="155"/>
      <c r="AQO18" s="155"/>
      <c r="AQP18" s="155"/>
      <c r="AQQ18" s="156"/>
      <c r="AQR18" s="156"/>
      <c r="AQS18" s="156"/>
      <c r="AQT18" s="156"/>
      <c r="AQU18" s="156"/>
      <c r="AQV18" s="156"/>
      <c r="AQW18" s="157"/>
      <c r="AQX18" s="153"/>
      <c r="AQY18" s="153"/>
      <c r="AQZ18" s="154"/>
      <c r="ARA18" s="155"/>
      <c r="ARB18" s="155"/>
      <c r="ARC18" s="155"/>
      <c r="ARD18" s="155"/>
      <c r="ARE18" s="155"/>
      <c r="ARF18" s="155"/>
      <c r="ARG18" s="156"/>
      <c r="ARH18" s="156"/>
      <c r="ARI18" s="156"/>
      <c r="ARJ18" s="156"/>
      <c r="ARK18" s="156"/>
      <c r="ARL18" s="156"/>
      <c r="ARM18" s="157"/>
      <c r="ARN18" s="153"/>
      <c r="ARO18" s="153"/>
      <c r="ARP18" s="154"/>
      <c r="ARQ18" s="155"/>
      <c r="ARR18" s="155"/>
      <c r="ARS18" s="155"/>
      <c r="ART18" s="155"/>
      <c r="ARU18" s="155"/>
      <c r="ARV18" s="155"/>
      <c r="ARW18" s="156"/>
      <c r="ARX18" s="156"/>
      <c r="ARY18" s="156"/>
      <c r="ARZ18" s="156"/>
      <c r="ASA18" s="156"/>
      <c r="ASB18" s="156"/>
      <c r="ASC18" s="157"/>
      <c r="ASD18" s="153"/>
      <c r="ASE18" s="153"/>
      <c r="ASF18" s="154"/>
      <c r="ASG18" s="155"/>
      <c r="ASH18" s="155"/>
      <c r="ASI18" s="155"/>
      <c r="ASJ18" s="155"/>
      <c r="ASK18" s="155"/>
      <c r="ASL18" s="155"/>
      <c r="ASM18" s="156"/>
      <c r="ASN18" s="156"/>
      <c r="ASO18" s="156"/>
      <c r="ASP18" s="156"/>
      <c r="ASQ18" s="156"/>
      <c r="ASR18" s="156"/>
      <c r="ASS18" s="157"/>
      <c r="AST18" s="153"/>
      <c r="ASU18" s="153"/>
      <c r="ASV18" s="154"/>
      <c r="ASW18" s="155"/>
      <c r="ASX18" s="155"/>
      <c r="ASY18" s="155"/>
      <c r="ASZ18" s="155"/>
      <c r="ATA18" s="155"/>
      <c r="ATB18" s="155"/>
      <c r="ATC18" s="156"/>
      <c r="ATD18" s="156"/>
      <c r="ATE18" s="156"/>
      <c r="ATF18" s="156"/>
      <c r="ATG18" s="156"/>
      <c r="ATH18" s="156"/>
      <c r="ATI18" s="157"/>
      <c r="ATJ18" s="153"/>
      <c r="ATK18" s="153"/>
      <c r="ATL18" s="154"/>
      <c r="ATM18" s="155"/>
      <c r="ATN18" s="155"/>
      <c r="ATO18" s="155"/>
      <c r="ATP18" s="155"/>
      <c r="ATQ18" s="155"/>
      <c r="ATR18" s="155"/>
      <c r="ATS18" s="156"/>
      <c r="ATT18" s="156"/>
      <c r="ATU18" s="156"/>
      <c r="ATV18" s="156"/>
      <c r="ATW18" s="156"/>
      <c r="ATX18" s="156"/>
      <c r="ATY18" s="157"/>
      <c r="ATZ18" s="153"/>
      <c r="AUA18" s="153"/>
      <c r="AUB18" s="154"/>
      <c r="AUC18" s="155"/>
      <c r="AUD18" s="155"/>
      <c r="AUE18" s="155"/>
      <c r="AUF18" s="155"/>
      <c r="AUG18" s="155"/>
      <c r="AUH18" s="155"/>
      <c r="AUI18" s="156"/>
      <c r="AUJ18" s="156"/>
      <c r="AUK18" s="156"/>
      <c r="AUL18" s="156"/>
      <c r="AUM18" s="156"/>
      <c r="AUN18" s="156"/>
      <c r="AUO18" s="157"/>
      <c r="AUP18" s="153"/>
      <c r="AUQ18" s="153"/>
      <c r="AUR18" s="154"/>
      <c r="AUS18" s="155"/>
      <c r="AUT18" s="155"/>
      <c r="AUU18" s="155"/>
      <c r="AUV18" s="155"/>
      <c r="AUW18" s="155"/>
      <c r="AUX18" s="155"/>
      <c r="AUY18" s="156"/>
      <c r="AUZ18" s="156"/>
      <c r="AVA18" s="156"/>
      <c r="AVB18" s="156"/>
      <c r="AVC18" s="156"/>
      <c r="AVD18" s="156"/>
      <c r="AVE18" s="157"/>
      <c r="AVF18" s="153"/>
      <c r="AVG18" s="153"/>
      <c r="AVH18" s="154"/>
      <c r="AVI18" s="155"/>
      <c r="AVJ18" s="155"/>
      <c r="AVK18" s="155"/>
      <c r="AVL18" s="155"/>
      <c r="AVM18" s="155"/>
      <c r="AVN18" s="155"/>
      <c r="AVO18" s="156"/>
      <c r="AVP18" s="156"/>
      <c r="AVQ18" s="156"/>
      <c r="AVR18" s="156"/>
      <c r="AVS18" s="156"/>
      <c r="AVT18" s="156"/>
      <c r="AVU18" s="157"/>
      <c r="AVV18" s="153"/>
      <c r="AVW18" s="153"/>
      <c r="AVX18" s="154"/>
      <c r="AVY18" s="155"/>
      <c r="AVZ18" s="155"/>
      <c r="AWA18" s="155"/>
      <c r="AWB18" s="155"/>
      <c r="AWC18" s="155"/>
      <c r="AWD18" s="155"/>
      <c r="AWE18" s="156"/>
      <c r="AWF18" s="156"/>
      <c r="AWG18" s="156"/>
      <c r="AWH18" s="156"/>
      <c r="AWI18" s="156"/>
      <c r="AWJ18" s="156"/>
      <c r="AWK18" s="157"/>
      <c r="AWL18" s="153"/>
      <c r="AWM18" s="153"/>
      <c r="AWN18" s="154"/>
      <c r="AWO18" s="155"/>
      <c r="AWP18" s="155"/>
      <c r="AWQ18" s="155"/>
      <c r="AWR18" s="155"/>
      <c r="AWS18" s="155"/>
      <c r="AWT18" s="155"/>
      <c r="AWU18" s="156"/>
      <c r="AWV18" s="156"/>
      <c r="AWW18" s="156"/>
      <c r="AWX18" s="156"/>
      <c r="AWY18" s="156"/>
      <c r="AWZ18" s="156"/>
      <c r="AXA18" s="157"/>
      <c r="AXB18" s="153"/>
      <c r="AXC18" s="153"/>
      <c r="AXD18" s="154"/>
      <c r="AXE18" s="155"/>
      <c r="AXF18" s="155"/>
      <c r="AXG18" s="155"/>
      <c r="AXH18" s="155"/>
      <c r="AXI18" s="155"/>
      <c r="AXJ18" s="155"/>
      <c r="AXK18" s="156"/>
      <c r="AXL18" s="156"/>
      <c r="AXM18" s="156"/>
      <c r="AXN18" s="156"/>
      <c r="AXO18" s="156"/>
      <c r="AXP18" s="156"/>
      <c r="AXQ18" s="157"/>
      <c r="AXR18" s="153"/>
      <c r="AXS18" s="153"/>
      <c r="AXT18" s="154"/>
      <c r="AXU18" s="155"/>
      <c r="AXV18" s="155"/>
      <c r="AXW18" s="155"/>
      <c r="AXX18" s="155"/>
      <c r="AXY18" s="155"/>
      <c r="AXZ18" s="155"/>
      <c r="AYA18" s="156"/>
      <c r="AYB18" s="156"/>
      <c r="AYC18" s="156"/>
      <c r="AYD18" s="156"/>
      <c r="AYE18" s="156"/>
      <c r="AYF18" s="156"/>
      <c r="AYG18" s="157"/>
      <c r="AYH18" s="153"/>
      <c r="AYI18" s="153"/>
      <c r="AYJ18" s="154"/>
      <c r="AYK18" s="155"/>
      <c r="AYL18" s="155"/>
      <c r="AYM18" s="155"/>
      <c r="AYN18" s="155"/>
      <c r="AYO18" s="155"/>
      <c r="AYP18" s="155"/>
      <c r="AYQ18" s="156"/>
      <c r="AYR18" s="156"/>
      <c r="AYS18" s="156"/>
      <c r="AYT18" s="156"/>
      <c r="AYU18" s="156"/>
      <c r="AYV18" s="156"/>
      <c r="AYW18" s="157"/>
      <c r="AYX18" s="153"/>
      <c r="AYY18" s="153"/>
      <c r="AYZ18" s="154"/>
      <c r="AZA18" s="155"/>
      <c r="AZB18" s="155"/>
      <c r="AZC18" s="155"/>
      <c r="AZD18" s="155"/>
      <c r="AZE18" s="155"/>
      <c r="AZF18" s="155"/>
      <c r="AZG18" s="156"/>
      <c r="AZH18" s="156"/>
      <c r="AZI18" s="156"/>
      <c r="AZJ18" s="156"/>
      <c r="AZK18" s="156"/>
      <c r="AZL18" s="156"/>
      <c r="AZM18" s="157"/>
      <c r="AZN18" s="153"/>
      <c r="AZO18" s="153"/>
      <c r="AZP18" s="154"/>
      <c r="AZQ18" s="155"/>
      <c r="AZR18" s="155"/>
      <c r="AZS18" s="155"/>
      <c r="AZT18" s="155"/>
      <c r="AZU18" s="155"/>
      <c r="AZV18" s="155"/>
      <c r="AZW18" s="156"/>
      <c r="AZX18" s="156"/>
      <c r="AZY18" s="156"/>
      <c r="AZZ18" s="156"/>
      <c r="BAA18" s="156"/>
      <c r="BAB18" s="156"/>
      <c r="BAC18" s="157"/>
      <c r="BAD18" s="153"/>
      <c r="BAE18" s="153"/>
      <c r="BAF18" s="154"/>
      <c r="BAG18" s="155"/>
      <c r="BAH18" s="155"/>
      <c r="BAI18" s="155"/>
      <c r="BAJ18" s="155"/>
      <c r="BAK18" s="155"/>
      <c r="BAL18" s="155"/>
      <c r="BAM18" s="156"/>
      <c r="BAN18" s="156"/>
      <c r="BAO18" s="156"/>
      <c r="BAP18" s="156"/>
      <c r="BAQ18" s="156"/>
      <c r="BAR18" s="156"/>
      <c r="BAS18" s="157"/>
      <c r="BAT18" s="153"/>
      <c r="BAU18" s="153"/>
      <c r="BAV18" s="154"/>
      <c r="BAW18" s="155"/>
      <c r="BAX18" s="155"/>
      <c r="BAY18" s="155"/>
      <c r="BAZ18" s="155"/>
      <c r="BBA18" s="155"/>
      <c r="BBB18" s="155"/>
      <c r="BBC18" s="156"/>
      <c r="BBD18" s="156"/>
      <c r="BBE18" s="156"/>
      <c r="BBF18" s="156"/>
      <c r="BBG18" s="156"/>
      <c r="BBH18" s="156"/>
      <c r="BBI18" s="157"/>
      <c r="BBJ18" s="153"/>
      <c r="BBK18" s="153"/>
      <c r="BBL18" s="154"/>
      <c r="BBM18" s="155"/>
      <c r="BBN18" s="155"/>
      <c r="BBO18" s="155"/>
      <c r="BBP18" s="155"/>
      <c r="BBQ18" s="155"/>
      <c r="BBR18" s="155"/>
      <c r="BBS18" s="156"/>
      <c r="BBT18" s="156"/>
      <c r="BBU18" s="156"/>
      <c r="BBV18" s="156"/>
      <c r="BBW18" s="156"/>
      <c r="BBX18" s="156"/>
      <c r="BBY18" s="157"/>
      <c r="BBZ18" s="153"/>
      <c r="BCA18" s="153"/>
      <c r="BCB18" s="154"/>
      <c r="BCC18" s="155"/>
      <c r="BCD18" s="155"/>
      <c r="BCE18" s="155"/>
      <c r="BCF18" s="155"/>
      <c r="BCG18" s="155"/>
      <c r="BCH18" s="155"/>
      <c r="BCI18" s="156"/>
      <c r="BCJ18" s="156"/>
      <c r="BCK18" s="156"/>
      <c r="BCL18" s="156"/>
      <c r="BCM18" s="156"/>
      <c r="BCN18" s="156"/>
      <c r="BCO18" s="157"/>
      <c r="BCP18" s="153"/>
      <c r="BCQ18" s="153"/>
      <c r="BCR18" s="154"/>
      <c r="BCS18" s="155"/>
      <c r="BCT18" s="155"/>
      <c r="BCU18" s="155"/>
      <c r="BCV18" s="155"/>
      <c r="BCW18" s="155"/>
      <c r="BCX18" s="155"/>
      <c r="BCY18" s="156"/>
      <c r="BCZ18" s="156"/>
      <c r="BDA18" s="156"/>
      <c r="BDB18" s="156"/>
      <c r="BDC18" s="156"/>
      <c r="BDD18" s="156"/>
      <c r="BDE18" s="157"/>
      <c r="BDF18" s="153"/>
      <c r="BDG18" s="153"/>
      <c r="BDH18" s="154"/>
      <c r="BDI18" s="155"/>
      <c r="BDJ18" s="155"/>
      <c r="BDK18" s="155"/>
      <c r="BDL18" s="155"/>
      <c r="BDM18" s="155"/>
      <c r="BDN18" s="155"/>
      <c r="BDO18" s="156"/>
      <c r="BDP18" s="156"/>
      <c r="BDQ18" s="156"/>
      <c r="BDR18" s="156"/>
      <c r="BDS18" s="156"/>
      <c r="BDT18" s="156"/>
      <c r="BDU18" s="157"/>
      <c r="BDV18" s="153"/>
      <c r="BDW18" s="153"/>
      <c r="BDX18" s="154"/>
      <c r="BDY18" s="155"/>
      <c r="BDZ18" s="155"/>
      <c r="BEA18" s="155"/>
      <c r="BEB18" s="155"/>
      <c r="BEC18" s="155"/>
      <c r="BED18" s="155"/>
      <c r="BEE18" s="156"/>
      <c r="BEF18" s="156"/>
      <c r="BEG18" s="156"/>
      <c r="BEH18" s="156"/>
      <c r="BEI18" s="156"/>
      <c r="BEJ18" s="156"/>
      <c r="BEK18" s="157"/>
      <c r="BEL18" s="153"/>
      <c r="BEM18" s="153"/>
      <c r="BEN18" s="154"/>
      <c r="BEO18" s="155"/>
      <c r="BEP18" s="155"/>
      <c r="BEQ18" s="155"/>
      <c r="BER18" s="155"/>
      <c r="BES18" s="155"/>
      <c r="BET18" s="155"/>
      <c r="BEU18" s="156"/>
      <c r="BEV18" s="156"/>
      <c r="BEW18" s="156"/>
      <c r="BEX18" s="156"/>
      <c r="BEY18" s="156"/>
      <c r="BEZ18" s="156"/>
      <c r="BFA18" s="157"/>
      <c r="BFB18" s="153"/>
      <c r="BFC18" s="153"/>
      <c r="BFD18" s="154"/>
      <c r="BFE18" s="155"/>
      <c r="BFF18" s="155"/>
      <c r="BFG18" s="155"/>
      <c r="BFH18" s="155"/>
      <c r="BFI18" s="155"/>
      <c r="BFJ18" s="155"/>
      <c r="BFK18" s="156"/>
      <c r="BFL18" s="156"/>
      <c r="BFM18" s="156"/>
      <c r="BFN18" s="156"/>
      <c r="BFO18" s="156"/>
      <c r="BFP18" s="156"/>
      <c r="BFQ18" s="157"/>
      <c r="BFR18" s="153"/>
      <c r="BFS18" s="153"/>
      <c r="BFT18" s="154"/>
      <c r="BFU18" s="155"/>
      <c r="BFV18" s="155"/>
      <c r="BFW18" s="155"/>
      <c r="BFX18" s="155"/>
      <c r="BFY18" s="155"/>
      <c r="BFZ18" s="155"/>
      <c r="BGA18" s="156"/>
      <c r="BGB18" s="156"/>
      <c r="BGC18" s="156"/>
      <c r="BGD18" s="156"/>
      <c r="BGE18" s="156"/>
      <c r="BGF18" s="156"/>
      <c r="BGG18" s="157"/>
      <c r="BGH18" s="153"/>
      <c r="BGI18" s="153"/>
      <c r="BGJ18" s="154"/>
      <c r="BGK18" s="155"/>
      <c r="BGL18" s="155"/>
      <c r="BGM18" s="155"/>
      <c r="BGN18" s="155"/>
      <c r="BGO18" s="155"/>
      <c r="BGP18" s="155"/>
      <c r="BGQ18" s="156"/>
      <c r="BGR18" s="156"/>
      <c r="BGS18" s="156"/>
      <c r="BGT18" s="156"/>
      <c r="BGU18" s="156"/>
      <c r="BGV18" s="156"/>
      <c r="BGW18" s="157"/>
      <c r="BGX18" s="153"/>
      <c r="BGY18" s="153"/>
      <c r="BGZ18" s="154"/>
      <c r="BHA18" s="155"/>
      <c r="BHB18" s="155"/>
      <c r="BHC18" s="155"/>
      <c r="BHD18" s="155"/>
      <c r="BHE18" s="155"/>
      <c r="BHF18" s="155"/>
      <c r="BHG18" s="156"/>
      <c r="BHH18" s="156"/>
      <c r="BHI18" s="156"/>
      <c r="BHJ18" s="156"/>
      <c r="BHK18" s="156"/>
      <c r="BHL18" s="156"/>
      <c r="BHM18" s="157"/>
      <c r="BHN18" s="153"/>
      <c r="BHO18" s="153"/>
      <c r="BHP18" s="154"/>
      <c r="BHQ18" s="155"/>
      <c r="BHR18" s="155"/>
      <c r="BHS18" s="155"/>
      <c r="BHT18" s="155"/>
      <c r="BHU18" s="155"/>
      <c r="BHV18" s="155"/>
      <c r="BHW18" s="156"/>
      <c r="BHX18" s="156"/>
      <c r="BHY18" s="156"/>
      <c r="BHZ18" s="156"/>
      <c r="BIA18" s="156"/>
      <c r="BIB18" s="156"/>
      <c r="BIC18" s="157"/>
      <c r="BID18" s="153"/>
      <c r="BIE18" s="153"/>
      <c r="BIF18" s="154"/>
      <c r="BIG18" s="155"/>
      <c r="BIH18" s="155"/>
      <c r="BII18" s="155"/>
      <c r="BIJ18" s="155"/>
      <c r="BIK18" s="155"/>
      <c r="BIL18" s="155"/>
      <c r="BIM18" s="156"/>
      <c r="BIN18" s="156"/>
      <c r="BIO18" s="156"/>
      <c r="BIP18" s="156"/>
      <c r="BIQ18" s="156"/>
      <c r="BIR18" s="156"/>
      <c r="BIS18" s="157"/>
      <c r="BIT18" s="153"/>
      <c r="BIU18" s="153"/>
      <c r="BIV18" s="154"/>
      <c r="BIW18" s="155"/>
      <c r="BIX18" s="155"/>
      <c r="BIY18" s="155"/>
      <c r="BIZ18" s="155"/>
      <c r="BJA18" s="155"/>
      <c r="BJB18" s="155"/>
      <c r="BJC18" s="156"/>
      <c r="BJD18" s="156"/>
      <c r="BJE18" s="156"/>
      <c r="BJF18" s="156"/>
      <c r="BJG18" s="156"/>
      <c r="BJH18" s="156"/>
      <c r="BJI18" s="157"/>
      <c r="BJJ18" s="153"/>
      <c r="BJK18" s="153"/>
      <c r="BJL18" s="154"/>
      <c r="BJM18" s="155"/>
      <c r="BJN18" s="155"/>
      <c r="BJO18" s="155"/>
      <c r="BJP18" s="155"/>
      <c r="BJQ18" s="155"/>
      <c r="BJR18" s="155"/>
      <c r="BJS18" s="156"/>
      <c r="BJT18" s="156"/>
      <c r="BJU18" s="156"/>
      <c r="BJV18" s="156"/>
      <c r="BJW18" s="156"/>
      <c r="BJX18" s="156"/>
      <c r="BJY18" s="157"/>
      <c r="BJZ18" s="153"/>
      <c r="BKA18" s="153"/>
      <c r="BKB18" s="154"/>
      <c r="BKC18" s="155"/>
      <c r="BKD18" s="155"/>
      <c r="BKE18" s="155"/>
      <c r="BKF18" s="155"/>
      <c r="BKG18" s="155"/>
      <c r="BKH18" s="155"/>
      <c r="BKI18" s="156"/>
      <c r="BKJ18" s="156"/>
      <c r="BKK18" s="156"/>
      <c r="BKL18" s="156"/>
      <c r="BKM18" s="156"/>
      <c r="BKN18" s="156"/>
      <c r="BKO18" s="157"/>
      <c r="BKP18" s="153"/>
      <c r="BKQ18" s="153"/>
      <c r="BKR18" s="154"/>
      <c r="BKS18" s="155"/>
      <c r="BKT18" s="155"/>
      <c r="BKU18" s="155"/>
      <c r="BKV18" s="155"/>
      <c r="BKW18" s="155"/>
      <c r="BKX18" s="155"/>
      <c r="BKY18" s="156"/>
      <c r="BKZ18" s="156"/>
      <c r="BLA18" s="156"/>
      <c r="BLB18" s="156"/>
      <c r="BLC18" s="156"/>
      <c r="BLD18" s="156"/>
      <c r="BLE18" s="157"/>
      <c r="BLF18" s="153"/>
      <c r="BLG18" s="153"/>
      <c r="BLH18" s="154"/>
      <c r="BLI18" s="155"/>
      <c r="BLJ18" s="155"/>
      <c r="BLK18" s="155"/>
      <c r="BLL18" s="155"/>
      <c r="BLM18" s="155"/>
      <c r="BLN18" s="155"/>
      <c r="BLO18" s="156"/>
      <c r="BLP18" s="156"/>
      <c r="BLQ18" s="156"/>
      <c r="BLR18" s="156"/>
      <c r="BLS18" s="156"/>
      <c r="BLT18" s="156"/>
      <c r="BLU18" s="157"/>
      <c r="BLV18" s="153"/>
      <c r="BLW18" s="153"/>
      <c r="BLX18" s="154"/>
      <c r="BLY18" s="155"/>
      <c r="BLZ18" s="155"/>
      <c r="BMA18" s="155"/>
      <c r="BMB18" s="155"/>
      <c r="BMC18" s="155"/>
      <c r="BMD18" s="155"/>
      <c r="BME18" s="156"/>
      <c r="BMF18" s="156"/>
      <c r="BMG18" s="156"/>
      <c r="BMH18" s="156"/>
      <c r="BMI18" s="156"/>
      <c r="BMJ18" s="156"/>
      <c r="BMK18" s="157"/>
      <c r="BML18" s="153"/>
      <c r="BMM18" s="153"/>
      <c r="BMN18" s="154"/>
      <c r="BMO18" s="155"/>
      <c r="BMP18" s="155"/>
      <c r="BMQ18" s="155"/>
      <c r="BMR18" s="155"/>
      <c r="BMS18" s="155"/>
      <c r="BMT18" s="155"/>
      <c r="BMU18" s="156"/>
      <c r="BMV18" s="156"/>
      <c r="BMW18" s="156"/>
      <c r="BMX18" s="156"/>
      <c r="BMY18" s="156"/>
      <c r="BMZ18" s="156"/>
      <c r="BNA18" s="157"/>
      <c r="BNB18" s="153"/>
      <c r="BNC18" s="153"/>
      <c r="BND18" s="154"/>
      <c r="BNE18" s="155"/>
      <c r="BNF18" s="155"/>
      <c r="BNG18" s="155"/>
      <c r="BNH18" s="155"/>
      <c r="BNI18" s="155"/>
      <c r="BNJ18" s="155"/>
      <c r="BNK18" s="156"/>
      <c r="BNL18" s="156"/>
      <c r="BNM18" s="156"/>
      <c r="BNN18" s="156"/>
      <c r="BNO18" s="156"/>
      <c r="BNP18" s="156"/>
      <c r="BNQ18" s="157"/>
      <c r="BNR18" s="153"/>
      <c r="BNS18" s="153"/>
      <c r="BNT18" s="154"/>
      <c r="BNU18" s="155"/>
      <c r="BNV18" s="155"/>
      <c r="BNW18" s="155"/>
      <c r="BNX18" s="155"/>
      <c r="BNY18" s="155"/>
      <c r="BNZ18" s="155"/>
      <c r="BOA18" s="156"/>
      <c r="BOB18" s="156"/>
      <c r="BOC18" s="156"/>
      <c r="BOD18" s="156"/>
      <c r="BOE18" s="156"/>
      <c r="BOF18" s="156"/>
      <c r="BOG18" s="157"/>
      <c r="BOH18" s="153"/>
      <c r="BOI18" s="153"/>
      <c r="BOJ18" s="154"/>
      <c r="BOK18" s="155"/>
      <c r="BOL18" s="155"/>
      <c r="BOM18" s="155"/>
      <c r="BON18" s="155"/>
      <c r="BOO18" s="155"/>
      <c r="BOP18" s="155"/>
      <c r="BOQ18" s="156"/>
      <c r="BOR18" s="156"/>
      <c r="BOS18" s="156"/>
      <c r="BOT18" s="156"/>
      <c r="BOU18" s="156"/>
      <c r="BOV18" s="156"/>
      <c r="BOW18" s="157"/>
      <c r="BOX18" s="153"/>
      <c r="BOY18" s="153"/>
      <c r="BOZ18" s="154"/>
      <c r="BPA18" s="155"/>
      <c r="BPB18" s="155"/>
      <c r="BPC18" s="155"/>
      <c r="BPD18" s="155"/>
      <c r="BPE18" s="155"/>
      <c r="BPF18" s="155"/>
      <c r="BPG18" s="156"/>
      <c r="BPH18" s="156"/>
      <c r="BPI18" s="156"/>
      <c r="BPJ18" s="156"/>
      <c r="BPK18" s="156"/>
      <c r="BPL18" s="156"/>
      <c r="BPM18" s="157"/>
      <c r="BPN18" s="153"/>
      <c r="BPO18" s="153"/>
      <c r="BPP18" s="154"/>
      <c r="BPQ18" s="155"/>
      <c r="BPR18" s="155"/>
      <c r="BPS18" s="155"/>
      <c r="BPT18" s="155"/>
      <c r="BPU18" s="155"/>
      <c r="BPV18" s="155"/>
      <c r="BPW18" s="156"/>
      <c r="BPX18" s="156"/>
      <c r="BPY18" s="156"/>
      <c r="BPZ18" s="156"/>
      <c r="BQA18" s="156"/>
      <c r="BQB18" s="156"/>
      <c r="BQC18" s="157"/>
      <c r="BQD18" s="153"/>
      <c r="BQE18" s="153"/>
      <c r="BQF18" s="154"/>
      <c r="BQG18" s="155"/>
      <c r="BQH18" s="155"/>
      <c r="BQI18" s="155"/>
      <c r="BQJ18" s="155"/>
      <c r="BQK18" s="155"/>
      <c r="BQL18" s="155"/>
      <c r="BQM18" s="156"/>
      <c r="BQN18" s="156"/>
      <c r="BQO18" s="156"/>
      <c r="BQP18" s="156"/>
      <c r="BQQ18" s="156"/>
      <c r="BQR18" s="156"/>
      <c r="BQS18" s="157"/>
      <c r="BQT18" s="153"/>
      <c r="BQU18" s="153"/>
      <c r="BQV18" s="154"/>
      <c r="BQW18" s="155"/>
      <c r="BQX18" s="155"/>
      <c r="BQY18" s="155"/>
      <c r="BQZ18" s="155"/>
      <c r="BRA18" s="155"/>
      <c r="BRB18" s="155"/>
      <c r="BRC18" s="156"/>
      <c r="BRD18" s="156"/>
      <c r="BRE18" s="156"/>
      <c r="BRF18" s="156"/>
      <c r="BRG18" s="156"/>
      <c r="BRH18" s="156"/>
      <c r="BRI18" s="157"/>
      <c r="BRJ18" s="153"/>
      <c r="BRK18" s="153"/>
      <c r="BRL18" s="154"/>
      <c r="BRM18" s="155"/>
      <c r="BRN18" s="155"/>
      <c r="BRO18" s="155"/>
      <c r="BRP18" s="155"/>
      <c r="BRQ18" s="155"/>
      <c r="BRR18" s="155"/>
      <c r="BRS18" s="156"/>
      <c r="BRT18" s="156"/>
      <c r="BRU18" s="156"/>
      <c r="BRV18" s="156"/>
      <c r="BRW18" s="156"/>
      <c r="BRX18" s="156"/>
      <c r="BRY18" s="157"/>
      <c r="BRZ18" s="153"/>
      <c r="BSA18" s="153"/>
      <c r="BSB18" s="154"/>
      <c r="BSC18" s="155"/>
      <c r="BSD18" s="155"/>
      <c r="BSE18" s="155"/>
      <c r="BSF18" s="155"/>
      <c r="BSG18" s="155"/>
      <c r="BSH18" s="155"/>
      <c r="BSI18" s="156"/>
      <c r="BSJ18" s="156"/>
      <c r="BSK18" s="156"/>
      <c r="BSL18" s="156"/>
      <c r="BSM18" s="156"/>
      <c r="BSN18" s="156"/>
      <c r="BSO18" s="157"/>
      <c r="BSP18" s="153"/>
      <c r="BSQ18" s="153"/>
      <c r="BSR18" s="154"/>
      <c r="BSS18" s="155"/>
      <c r="BST18" s="155"/>
      <c r="BSU18" s="155"/>
      <c r="BSV18" s="155"/>
      <c r="BSW18" s="155"/>
      <c r="BSX18" s="155"/>
      <c r="BSY18" s="156"/>
      <c r="BSZ18" s="156"/>
      <c r="BTA18" s="156"/>
      <c r="BTB18" s="156"/>
      <c r="BTC18" s="156"/>
      <c r="BTD18" s="156"/>
      <c r="BTE18" s="157"/>
      <c r="BTF18" s="153"/>
      <c r="BTG18" s="153"/>
      <c r="BTH18" s="154"/>
      <c r="BTI18" s="155"/>
      <c r="BTJ18" s="155"/>
      <c r="BTK18" s="155"/>
      <c r="BTL18" s="155"/>
      <c r="BTM18" s="155"/>
      <c r="BTN18" s="155"/>
      <c r="BTO18" s="156"/>
      <c r="BTP18" s="156"/>
      <c r="BTQ18" s="156"/>
      <c r="BTR18" s="156"/>
      <c r="BTS18" s="156"/>
      <c r="BTT18" s="156"/>
      <c r="BTU18" s="157"/>
      <c r="BTV18" s="153"/>
      <c r="BTW18" s="153"/>
      <c r="BTX18" s="154"/>
      <c r="BTY18" s="155"/>
      <c r="BTZ18" s="155"/>
      <c r="BUA18" s="155"/>
      <c r="BUB18" s="155"/>
      <c r="BUC18" s="155"/>
      <c r="BUD18" s="155"/>
      <c r="BUE18" s="156"/>
      <c r="BUF18" s="156"/>
      <c r="BUG18" s="156"/>
      <c r="BUH18" s="156"/>
      <c r="BUI18" s="156"/>
      <c r="BUJ18" s="156"/>
      <c r="BUK18" s="157"/>
      <c r="BUL18" s="153"/>
      <c r="BUM18" s="153"/>
      <c r="BUN18" s="154"/>
      <c r="BUO18" s="155"/>
      <c r="BUP18" s="155"/>
      <c r="BUQ18" s="155"/>
      <c r="BUR18" s="155"/>
      <c r="BUS18" s="155"/>
      <c r="BUT18" s="155"/>
      <c r="BUU18" s="156"/>
      <c r="BUV18" s="156"/>
      <c r="BUW18" s="156"/>
      <c r="BUX18" s="156"/>
      <c r="BUY18" s="156"/>
      <c r="BUZ18" s="156"/>
      <c r="BVA18" s="157"/>
      <c r="BVB18" s="153"/>
      <c r="BVC18" s="153"/>
      <c r="BVD18" s="154"/>
      <c r="BVE18" s="155"/>
      <c r="BVF18" s="155"/>
      <c r="BVG18" s="155"/>
      <c r="BVH18" s="155"/>
      <c r="BVI18" s="155"/>
      <c r="BVJ18" s="155"/>
      <c r="BVK18" s="156"/>
      <c r="BVL18" s="156"/>
      <c r="BVM18" s="156"/>
      <c r="BVN18" s="156"/>
      <c r="BVO18" s="156"/>
      <c r="BVP18" s="156"/>
      <c r="BVQ18" s="157"/>
      <c r="BVR18" s="153"/>
      <c r="BVS18" s="153"/>
      <c r="BVT18" s="154"/>
      <c r="BVU18" s="155"/>
      <c r="BVV18" s="155"/>
      <c r="BVW18" s="155"/>
      <c r="BVX18" s="155"/>
      <c r="BVY18" s="155"/>
      <c r="BVZ18" s="155"/>
      <c r="BWA18" s="156"/>
      <c r="BWB18" s="156"/>
      <c r="BWC18" s="156"/>
      <c r="BWD18" s="156"/>
      <c r="BWE18" s="156"/>
      <c r="BWF18" s="156"/>
      <c r="BWG18" s="157"/>
      <c r="BWH18" s="153"/>
      <c r="BWI18" s="153"/>
      <c r="BWJ18" s="154"/>
      <c r="BWK18" s="155"/>
      <c r="BWL18" s="155"/>
      <c r="BWM18" s="155"/>
      <c r="BWN18" s="155"/>
      <c r="BWO18" s="155"/>
      <c r="BWP18" s="155"/>
      <c r="BWQ18" s="156"/>
      <c r="BWR18" s="156"/>
      <c r="BWS18" s="156"/>
      <c r="BWT18" s="156"/>
      <c r="BWU18" s="156"/>
      <c r="BWV18" s="156"/>
      <c r="BWW18" s="157"/>
      <c r="BWX18" s="153"/>
      <c r="BWY18" s="153"/>
      <c r="BWZ18" s="154"/>
      <c r="BXA18" s="155"/>
      <c r="BXB18" s="155"/>
      <c r="BXC18" s="155"/>
      <c r="BXD18" s="155"/>
      <c r="BXE18" s="155"/>
      <c r="BXF18" s="155"/>
      <c r="BXG18" s="156"/>
      <c r="BXH18" s="156"/>
      <c r="BXI18" s="156"/>
      <c r="BXJ18" s="156"/>
      <c r="BXK18" s="156"/>
      <c r="BXL18" s="156"/>
      <c r="BXM18" s="157"/>
      <c r="BXN18" s="153"/>
      <c r="BXO18" s="153"/>
      <c r="BXP18" s="154"/>
      <c r="BXQ18" s="155"/>
      <c r="BXR18" s="155"/>
      <c r="BXS18" s="155"/>
      <c r="BXT18" s="155"/>
      <c r="BXU18" s="155"/>
      <c r="BXV18" s="155"/>
      <c r="BXW18" s="156"/>
      <c r="BXX18" s="156"/>
      <c r="BXY18" s="156"/>
      <c r="BXZ18" s="156"/>
      <c r="BYA18" s="156"/>
      <c r="BYB18" s="156"/>
      <c r="BYC18" s="157"/>
      <c r="BYD18" s="153"/>
      <c r="BYE18" s="153"/>
      <c r="BYF18" s="154"/>
      <c r="BYG18" s="155"/>
      <c r="BYH18" s="155"/>
      <c r="BYI18" s="155"/>
      <c r="BYJ18" s="155"/>
      <c r="BYK18" s="155"/>
      <c r="BYL18" s="155"/>
      <c r="BYM18" s="156"/>
      <c r="BYN18" s="156"/>
      <c r="BYO18" s="156"/>
      <c r="BYP18" s="156"/>
      <c r="BYQ18" s="156"/>
      <c r="BYR18" s="156"/>
      <c r="BYS18" s="157"/>
      <c r="BYT18" s="153"/>
      <c r="BYU18" s="153"/>
      <c r="BYV18" s="154"/>
      <c r="BYW18" s="155"/>
      <c r="BYX18" s="155"/>
      <c r="BYY18" s="155"/>
      <c r="BYZ18" s="155"/>
      <c r="BZA18" s="155"/>
      <c r="BZB18" s="155"/>
      <c r="BZC18" s="156"/>
      <c r="BZD18" s="156"/>
      <c r="BZE18" s="156"/>
      <c r="BZF18" s="156"/>
      <c r="BZG18" s="156"/>
      <c r="BZH18" s="156"/>
      <c r="BZI18" s="157"/>
      <c r="BZJ18" s="153"/>
      <c r="BZK18" s="153"/>
      <c r="BZL18" s="154"/>
      <c r="BZM18" s="155"/>
      <c r="BZN18" s="155"/>
      <c r="BZO18" s="155"/>
      <c r="BZP18" s="155"/>
      <c r="BZQ18" s="155"/>
      <c r="BZR18" s="155"/>
      <c r="BZS18" s="156"/>
      <c r="BZT18" s="156"/>
      <c r="BZU18" s="156"/>
      <c r="BZV18" s="156"/>
      <c r="BZW18" s="156"/>
      <c r="BZX18" s="156"/>
      <c r="BZY18" s="157"/>
      <c r="BZZ18" s="153"/>
      <c r="CAA18" s="153"/>
      <c r="CAB18" s="154"/>
      <c r="CAC18" s="155"/>
      <c r="CAD18" s="155"/>
      <c r="CAE18" s="155"/>
      <c r="CAF18" s="155"/>
      <c r="CAG18" s="155"/>
      <c r="CAH18" s="155"/>
      <c r="CAI18" s="156"/>
      <c r="CAJ18" s="156"/>
      <c r="CAK18" s="156"/>
      <c r="CAL18" s="156"/>
      <c r="CAM18" s="156"/>
      <c r="CAN18" s="156"/>
      <c r="CAO18" s="157"/>
      <c r="CAP18" s="153"/>
      <c r="CAQ18" s="153"/>
      <c r="CAR18" s="154"/>
      <c r="CAS18" s="155"/>
      <c r="CAT18" s="155"/>
      <c r="CAU18" s="155"/>
      <c r="CAV18" s="155"/>
      <c r="CAW18" s="155"/>
      <c r="CAX18" s="155"/>
      <c r="CAY18" s="156"/>
      <c r="CAZ18" s="156"/>
      <c r="CBA18" s="156"/>
      <c r="CBB18" s="156"/>
      <c r="CBC18" s="156"/>
      <c r="CBD18" s="156"/>
      <c r="CBE18" s="157"/>
      <c r="CBF18" s="153"/>
      <c r="CBG18" s="153"/>
      <c r="CBH18" s="154"/>
      <c r="CBI18" s="155"/>
      <c r="CBJ18" s="155"/>
      <c r="CBK18" s="155"/>
      <c r="CBL18" s="155"/>
      <c r="CBM18" s="155"/>
      <c r="CBN18" s="155"/>
      <c r="CBO18" s="156"/>
      <c r="CBP18" s="156"/>
      <c r="CBQ18" s="156"/>
      <c r="CBR18" s="156"/>
      <c r="CBS18" s="156"/>
      <c r="CBT18" s="156"/>
      <c r="CBU18" s="157"/>
      <c r="CBV18" s="153"/>
      <c r="CBW18" s="153"/>
      <c r="CBX18" s="154"/>
      <c r="CBY18" s="155"/>
      <c r="CBZ18" s="155"/>
      <c r="CCA18" s="155"/>
      <c r="CCB18" s="155"/>
      <c r="CCC18" s="155"/>
      <c r="CCD18" s="155"/>
      <c r="CCE18" s="156"/>
      <c r="CCF18" s="156"/>
      <c r="CCG18" s="156"/>
      <c r="CCH18" s="156"/>
      <c r="CCI18" s="156"/>
      <c r="CCJ18" s="156"/>
      <c r="CCK18" s="157"/>
      <c r="CCL18" s="153"/>
      <c r="CCM18" s="153"/>
      <c r="CCN18" s="154"/>
      <c r="CCO18" s="155"/>
      <c r="CCP18" s="155"/>
      <c r="CCQ18" s="155"/>
      <c r="CCR18" s="155"/>
      <c r="CCS18" s="155"/>
      <c r="CCT18" s="155"/>
      <c r="CCU18" s="156"/>
      <c r="CCV18" s="156"/>
      <c r="CCW18" s="156"/>
      <c r="CCX18" s="156"/>
      <c r="CCY18" s="156"/>
      <c r="CCZ18" s="156"/>
      <c r="CDA18" s="157"/>
      <c r="CDB18" s="153"/>
      <c r="CDC18" s="153"/>
      <c r="CDD18" s="154"/>
      <c r="CDE18" s="155"/>
      <c r="CDF18" s="155"/>
      <c r="CDG18" s="155"/>
      <c r="CDH18" s="155"/>
      <c r="CDI18" s="155"/>
      <c r="CDJ18" s="155"/>
      <c r="CDK18" s="156"/>
      <c r="CDL18" s="156"/>
      <c r="CDM18" s="156"/>
      <c r="CDN18" s="156"/>
      <c r="CDO18" s="156"/>
      <c r="CDP18" s="156"/>
      <c r="CDQ18" s="157"/>
      <c r="CDR18" s="153"/>
      <c r="CDS18" s="153"/>
      <c r="CDT18" s="154"/>
      <c r="CDU18" s="155"/>
      <c r="CDV18" s="155"/>
      <c r="CDW18" s="155"/>
      <c r="CDX18" s="155"/>
      <c r="CDY18" s="155"/>
      <c r="CDZ18" s="155"/>
      <c r="CEA18" s="156"/>
      <c r="CEB18" s="156"/>
      <c r="CEC18" s="156"/>
      <c r="CED18" s="156"/>
      <c r="CEE18" s="156"/>
      <c r="CEF18" s="156"/>
      <c r="CEG18" s="157"/>
      <c r="CEH18" s="153"/>
      <c r="CEI18" s="153"/>
      <c r="CEJ18" s="154"/>
      <c r="CEK18" s="155"/>
      <c r="CEL18" s="155"/>
      <c r="CEM18" s="155"/>
      <c r="CEN18" s="155"/>
      <c r="CEO18" s="155"/>
      <c r="CEP18" s="155"/>
      <c r="CEQ18" s="156"/>
      <c r="CER18" s="156"/>
      <c r="CES18" s="156"/>
      <c r="CET18" s="156"/>
      <c r="CEU18" s="156"/>
      <c r="CEV18" s="156"/>
      <c r="CEW18" s="157"/>
      <c r="CEX18" s="153"/>
      <c r="CEY18" s="153"/>
      <c r="CEZ18" s="154"/>
      <c r="CFA18" s="155"/>
      <c r="CFB18" s="155"/>
      <c r="CFC18" s="155"/>
      <c r="CFD18" s="155"/>
      <c r="CFE18" s="155"/>
      <c r="CFF18" s="155"/>
      <c r="CFG18" s="156"/>
      <c r="CFH18" s="156"/>
      <c r="CFI18" s="156"/>
      <c r="CFJ18" s="156"/>
      <c r="CFK18" s="156"/>
      <c r="CFL18" s="156"/>
      <c r="CFM18" s="157"/>
      <c r="CFN18" s="153"/>
      <c r="CFO18" s="153"/>
      <c r="CFP18" s="154"/>
      <c r="CFQ18" s="155"/>
      <c r="CFR18" s="155"/>
      <c r="CFS18" s="155"/>
      <c r="CFT18" s="155"/>
      <c r="CFU18" s="155"/>
      <c r="CFV18" s="155"/>
      <c r="CFW18" s="156"/>
      <c r="CFX18" s="156"/>
      <c r="CFY18" s="156"/>
      <c r="CFZ18" s="156"/>
      <c r="CGA18" s="156"/>
      <c r="CGB18" s="156"/>
      <c r="CGC18" s="157"/>
      <c r="CGD18" s="153"/>
      <c r="CGE18" s="153"/>
      <c r="CGF18" s="154"/>
      <c r="CGG18" s="155"/>
      <c r="CGH18" s="155"/>
      <c r="CGI18" s="155"/>
      <c r="CGJ18" s="155"/>
      <c r="CGK18" s="155"/>
      <c r="CGL18" s="155"/>
      <c r="CGM18" s="156"/>
      <c r="CGN18" s="156"/>
      <c r="CGO18" s="156"/>
      <c r="CGP18" s="156"/>
      <c r="CGQ18" s="156"/>
      <c r="CGR18" s="156"/>
      <c r="CGS18" s="157"/>
      <c r="CGT18" s="153"/>
      <c r="CGU18" s="153"/>
      <c r="CGV18" s="154"/>
      <c r="CGW18" s="155"/>
      <c r="CGX18" s="155"/>
      <c r="CGY18" s="155"/>
      <c r="CGZ18" s="155"/>
      <c r="CHA18" s="155"/>
      <c r="CHB18" s="155"/>
      <c r="CHC18" s="156"/>
      <c r="CHD18" s="156"/>
      <c r="CHE18" s="156"/>
      <c r="CHF18" s="156"/>
      <c r="CHG18" s="156"/>
      <c r="CHH18" s="156"/>
      <c r="CHI18" s="157"/>
      <c r="CHJ18" s="153"/>
      <c r="CHK18" s="153"/>
      <c r="CHL18" s="154"/>
      <c r="CHM18" s="155"/>
      <c r="CHN18" s="155"/>
      <c r="CHO18" s="155"/>
      <c r="CHP18" s="155"/>
      <c r="CHQ18" s="155"/>
      <c r="CHR18" s="155"/>
      <c r="CHS18" s="156"/>
      <c r="CHT18" s="156"/>
      <c r="CHU18" s="156"/>
      <c r="CHV18" s="156"/>
      <c r="CHW18" s="156"/>
      <c r="CHX18" s="156"/>
      <c r="CHY18" s="157"/>
      <c r="CHZ18" s="153"/>
      <c r="CIA18" s="153"/>
      <c r="CIB18" s="154"/>
      <c r="CIC18" s="155"/>
      <c r="CID18" s="155"/>
      <c r="CIE18" s="155"/>
      <c r="CIF18" s="155"/>
      <c r="CIG18" s="155"/>
      <c r="CIH18" s="155"/>
      <c r="CII18" s="156"/>
      <c r="CIJ18" s="156"/>
      <c r="CIK18" s="156"/>
      <c r="CIL18" s="156"/>
      <c r="CIM18" s="156"/>
      <c r="CIN18" s="156"/>
      <c r="CIO18" s="157"/>
      <c r="CIP18" s="153"/>
      <c r="CIQ18" s="153"/>
      <c r="CIR18" s="154"/>
      <c r="CIS18" s="155"/>
      <c r="CIT18" s="155"/>
      <c r="CIU18" s="155"/>
      <c r="CIV18" s="155"/>
      <c r="CIW18" s="155"/>
      <c r="CIX18" s="155"/>
      <c r="CIY18" s="156"/>
      <c r="CIZ18" s="156"/>
      <c r="CJA18" s="156"/>
      <c r="CJB18" s="156"/>
      <c r="CJC18" s="156"/>
      <c r="CJD18" s="156"/>
      <c r="CJE18" s="157"/>
      <c r="CJF18" s="153"/>
      <c r="CJG18" s="153"/>
      <c r="CJH18" s="154"/>
      <c r="CJI18" s="155"/>
      <c r="CJJ18" s="155"/>
      <c r="CJK18" s="155"/>
      <c r="CJL18" s="155"/>
      <c r="CJM18" s="155"/>
      <c r="CJN18" s="155"/>
      <c r="CJO18" s="156"/>
      <c r="CJP18" s="156"/>
      <c r="CJQ18" s="156"/>
      <c r="CJR18" s="156"/>
      <c r="CJS18" s="156"/>
      <c r="CJT18" s="156"/>
      <c r="CJU18" s="157"/>
      <c r="CJV18" s="153"/>
      <c r="CJW18" s="153"/>
      <c r="CJX18" s="154"/>
      <c r="CJY18" s="155"/>
      <c r="CJZ18" s="155"/>
      <c r="CKA18" s="155"/>
      <c r="CKB18" s="155"/>
      <c r="CKC18" s="155"/>
      <c r="CKD18" s="155"/>
      <c r="CKE18" s="156"/>
      <c r="CKF18" s="156"/>
      <c r="CKG18" s="156"/>
      <c r="CKH18" s="156"/>
      <c r="CKI18" s="156"/>
      <c r="CKJ18" s="156"/>
      <c r="CKK18" s="157"/>
      <c r="CKL18" s="153"/>
      <c r="CKM18" s="153"/>
      <c r="CKN18" s="154"/>
      <c r="CKO18" s="155"/>
      <c r="CKP18" s="155"/>
      <c r="CKQ18" s="155"/>
      <c r="CKR18" s="155"/>
      <c r="CKS18" s="155"/>
      <c r="CKT18" s="155"/>
      <c r="CKU18" s="156"/>
      <c r="CKV18" s="156"/>
      <c r="CKW18" s="156"/>
      <c r="CKX18" s="156"/>
      <c r="CKY18" s="156"/>
      <c r="CKZ18" s="156"/>
      <c r="CLA18" s="157"/>
      <c r="CLB18" s="153"/>
      <c r="CLC18" s="153"/>
      <c r="CLD18" s="154"/>
      <c r="CLE18" s="155"/>
      <c r="CLF18" s="155"/>
      <c r="CLG18" s="155"/>
      <c r="CLH18" s="155"/>
      <c r="CLI18" s="155"/>
      <c r="CLJ18" s="155"/>
      <c r="CLK18" s="156"/>
      <c r="CLL18" s="156"/>
      <c r="CLM18" s="156"/>
      <c r="CLN18" s="156"/>
      <c r="CLO18" s="156"/>
      <c r="CLP18" s="156"/>
      <c r="CLQ18" s="157"/>
      <c r="CLR18" s="153"/>
      <c r="CLS18" s="153"/>
      <c r="CLT18" s="154"/>
      <c r="CLU18" s="155"/>
      <c r="CLV18" s="155"/>
      <c r="CLW18" s="155"/>
      <c r="CLX18" s="155"/>
      <c r="CLY18" s="155"/>
      <c r="CLZ18" s="155"/>
      <c r="CMA18" s="156"/>
      <c r="CMB18" s="156"/>
      <c r="CMC18" s="156"/>
      <c r="CMD18" s="156"/>
      <c r="CME18" s="156"/>
      <c r="CMF18" s="156"/>
      <c r="CMG18" s="157"/>
      <c r="CMH18" s="153"/>
      <c r="CMI18" s="153"/>
      <c r="CMJ18" s="154"/>
      <c r="CMK18" s="155"/>
      <c r="CML18" s="155"/>
      <c r="CMM18" s="155"/>
      <c r="CMN18" s="155"/>
      <c r="CMO18" s="155"/>
      <c r="CMP18" s="155"/>
      <c r="CMQ18" s="156"/>
      <c r="CMR18" s="156"/>
      <c r="CMS18" s="156"/>
      <c r="CMT18" s="156"/>
      <c r="CMU18" s="156"/>
      <c r="CMV18" s="156"/>
      <c r="CMW18" s="157"/>
      <c r="CMX18" s="153"/>
      <c r="CMY18" s="153"/>
      <c r="CMZ18" s="154"/>
      <c r="CNA18" s="155"/>
      <c r="CNB18" s="155"/>
      <c r="CNC18" s="155"/>
      <c r="CND18" s="155"/>
      <c r="CNE18" s="155"/>
      <c r="CNF18" s="155"/>
      <c r="CNG18" s="156"/>
      <c r="CNH18" s="156"/>
      <c r="CNI18" s="156"/>
      <c r="CNJ18" s="156"/>
      <c r="CNK18" s="156"/>
      <c r="CNL18" s="156"/>
      <c r="CNM18" s="157"/>
      <c r="CNN18" s="153"/>
      <c r="CNO18" s="153"/>
      <c r="CNP18" s="154"/>
      <c r="CNQ18" s="155"/>
      <c r="CNR18" s="155"/>
      <c r="CNS18" s="155"/>
      <c r="CNT18" s="155"/>
      <c r="CNU18" s="155"/>
      <c r="CNV18" s="155"/>
      <c r="CNW18" s="156"/>
      <c r="CNX18" s="156"/>
      <c r="CNY18" s="156"/>
      <c r="CNZ18" s="156"/>
      <c r="COA18" s="156"/>
      <c r="COB18" s="156"/>
      <c r="COC18" s="157"/>
      <c r="COD18" s="153"/>
      <c r="COE18" s="153"/>
      <c r="COF18" s="154"/>
      <c r="COG18" s="155"/>
      <c r="COH18" s="155"/>
      <c r="COI18" s="155"/>
      <c r="COJ18" s="155"/>
      <c r="COK18" s="155"/>
      <c r="COL18" s="155"/>
      <c r="COM18" s="156"/>
      <c r="CON18" s="156"/>
      <c r="COO18" s="156"/>
      <c r="COP18" s="156"/>
      <c r="COQ18" s="156"/>
      <c r="COR18" s="156"/>
      <c r="COS18" s="157"/>
      <c r="COT18" s="153"/>
      <c r="COU18" s="153"/>
      <c r="COV18" s="154"/>
      <c r="COW18" s="155"/>
      <c r="COX18" s="155"/>
      <c r="COY18" s="155"/>
      <c r="COZ18" s="155"/>
      <c r="CPA18" s="155"/>
      <c r="CPB18" s="155"/>
      <c r="CPC18" s="156"/>
      <c r="CPD18" s="156"/>
      <c r="CPE18" s="156"/>
      <c r="CPF18" s="156"/>
      <c r="CPG18" s="156"/>
      <c r="CPH18" s="156"/>
      <c r="CPI18" s="157"/>
      <c r="CPJ18" s="153"/>
      <c r="CPK18" s="153"/>
      <c r="CPL18" s="154"/>
      <c r="CPM18" s="155"/>
      <c r="CPN18" s="155"/>
      <c r="CPO18" s="155"/>
      <c r="CPP18" s="155"/>
      <c r="CPQ18" s="155"/>
      <c r="CPR18" s="155"/>
      <c r="CPS18" s="156"/>
      <c r="CPT18" s="156"/>
      <c r="CPU18" s="156"/>
      <c r="CPV18" s="156"/>
      <c r="CPW18" s="156"/>
      <c r="CPX18" s="156"/>
      <c r="CPY18" s="157"/>
      <c r="CPZ18" s="153"/>
      <c r="CQA18" s="153"/>
      <c r="CQB18" s="154"/>
      <c r="CQC18" s="155"/>
      <c r="CQD18" s="155"/>
      <c r="CQE18" s="155"/>
      <c r="CQF18" s="155"/>
      <c r="CQG18" s="155"/>
      <c r="CQH18" s="155"/>
      <c r="CQI18" s="156"/>
      <c r="CQJ18" s="156"/>
      <c r="CQK18" s="156"/>
      <c r="CQL18" s="156"/>
      <c r="CQM18" s="156"/>
      <c r="CQN18" s="156"/>
      <c r="CQO18" s="157"/>
      <c r="CQP18" s="153"/>
      <c r="CQQ18" s="153"/>
      <c r="CQR18" s="154"/>
      <c r="CQS18" s="155"/>
      <c r="CQT18" s="155"/>
      <c r="CQU18" s="155"/>
      <c r="CQV18" s="155"/>
      <c r="CQW18" s="155"/>
      <c r="CQX18" s="155"/>
      <c r="CQY18" s="156"/>
      <c r="CQZ18" s="156"/>
      <c r="CRA18" s="156"/>
      <c r="CRB18" s="156"/>
      <c r="CRC18" s="156"/>
      <c r="CRD18" s="156"/>
      <c r="CRE18" s="157"/>
      <c r="CRF18" s="153"/>
      <c r="CRG18" s="153"/>
      <c r="CRH18" s="154"/>
      <c r="CRI18" s="155"/>
      <c r="CRJ18" s="155"/>
      <c r="CRK18" s="155"/>
      <c r="CRL18" s="155"/>
      <c r="CRM18" s="155"/>
      <c r="CRN18" s="155"/>
      <c r="CRO18" s="156"/>
      <c r="CRP18" s="156"/>
      <c r="CRQ18" s="156"/>
      <c r="CRR18" s="156"/>
      <c r="CRS18" s="156"/>
      <c r="CRT18" s="156"/>
      <c r="CRU18" s="157"/>
      <c r="CRV18" s="153"/>
      <c r="CRW18" s="153"/>
      <c r="CRX18" s="154"/>
      <c r="CRY18" s="155"/>
      <c r="CRZ18" s="155"/>
      <c r="CSA18" s="155"/>
      <c r="CSB18" s="155"/>
      <c r="CSC18" s="155"/>
      <c r="CSD18" s="155"/>
      <c r="CSE18" s="156"/>
      <c r="CSF18" s="156"/>
      <c r="CSG18" s="156"/>
      <c r="CSH18" s="156"/>
      <c r="CSI18" s="156"/>
      <c r="CSJ18" s="156"/>
      <c r="CSK18" s="157"/>
      <c r="CSL18" s="153"/>
      <c r="CSM18" s="153"/>
      <c r="CSN18" s="154"/>
      <c r="CSO18" s="155"/>
      <c r="CSP18" s="155"/>
      <c r="CSQ18" s="155"/>
      <c r="CSR18" s="155"/>
      <c r="CSS18" s="155"/>
      <c r="CST18" s="155"/>
      <c r="CSU18" s="156"/>
      <c r="CSV18" s="156"/>
      <c r="CSW18" s="156"/>
      <c r="CSX18" s="156"/>
      <c r="CSY18" s="156"/>
      <c r="CSZ18" s="156"/>
      <c r="CTA18" s="157"/>
      <c r="CTB18" s="153"/>
      <c r="CTC18" s="153"/>
      <c r="CTD18" s="154"/>
      <c r="CTE18" s="155"/>
      <c r="CTF18" s="155"/>
      <c r="CTG18" s="155"/>
      <c r="CTH18" s="155"/>
      <c r="CTI18" s="155"/>
      <c r="CTJ18" s="155"/>
      <c r="CTK18" s="156"/>
      <c r="CTL18" s="156"/>
      <c r="CTM18" s="156"/>
      <c r="CTN18" s="156"/>
      <c r="CTO18" s="156"/>
      <c r="CTP18" s="156"/>
      <c r="CTQ18" s="157"/>
      <c r="CTR18" s="153"/>
      <c r="CTS18" s="153"/>
      <c r="CTT18" s="154"/>
      <c r="CTU18" s="155"/>
      <c r="CTV18" s="155"/>
      <c r="CTW18" s="155"/>
      <c r="CTX18" s="155"/>
      <c r="CTY18" s="155"/>
      <c r="CTZ18" s="155"/>
      <c r="CUA18" s="156"/>
      <c r="CUB18" s="156"/>
      <c r="CUC18" s="156"/>
      <c r="CUD18" s="156"/>
      <c r="CUE18" s="156"/>
      <c r="CUF18" s="156"/>
      <c r="CUG18" s="157"/>
      <c r="CUH18" s="153"/>
      <c r="CUI18" s="153"/>
      <c r="CUJ18" s="154"/>
      <c r="CUK18" s="155"/>
      <c r="CUL18" s="155"/>
      <c r="CUM18" s="155"/>
      <c r="CUN18" s="155"/>
      <c r="CUO18" s="155"/>
      <c r="CUP18" s="155"/>
      <c r="CUQ18" s="156"/>
      <c r="CUR18" s="156"/>
      <c r="CUS18" s="156"/>
      <c r="CUT18" s="156"/>
      <c r="CUU18" s="156"/>
      <c r="CUV18" s="156"/>
      <c r="CUW18" s="157"/>
      <c r="CUX18" s="153"/>
      <c r="CUY18" s="153"/>
      <c r="CUZ18" s="154"/>
      <c r="CVA18" s="155"/>
      <c r="CVB18" s="155"/>
      <c r="CVC18" s="155"/>
      <c r="CVD18" s="155"/>
      <c r="CVE18" s="155"/>
      <c r="CVF18" s="155"/>
      <c r="CVG18" s="156"/>
      <c r="CVH18" s="156"/>
      <c r="CVI18" s="156"/>
      <c r="CVJ18" s="156"/>
      <c r="CVK18" s="156"/>
      <c r="CVL18" s="156"/>
      <c r="CVM18" s="157"/>
      <c r="CVN18" s="153"/>
      <c r="CVO18" s="153"/>
      <c r="CVP18" s="154"/>
      <c r="CVQ18" s="155"/>
      <c r="CVR18" s="155"/>
      <c r="CVS18" s="155"/>
      <c r="CVT18" s="155"/>
      <c r="CVU18" s="155"/>
      <c r="CVV18" s="155"/>
      <c r="CVW18" s="156"/>
      <c r="CVX18" s="156"/>
      <c r="CVY18" s="156"/>
      <c r="CVZ18" s="156"/>
      <c r="CWA18" s="156"/>
      <c r="CWB18" s="156"/>
      <c r="CWC18" s="157"/>
      <c r="CWD18" s="153"/>
      <c r="CWE18" s="153"/>
      <c r="CWF18" s="154"/>
      <c r="CWG18" s="155"/>
      <c r="CWH18" s="155"/>
      <c r="CWI18" s="155"/>
      <c r="CWJ18" s="155"/>
      <c r="CWK18" s="155"/>
      <c r="CWL18" s="155"/>
      <c r="CWM18" s="156"/>
      <c r="CWN18" s="156"/>
      <c r="CWO18" s="156"/>
      <c r="CWP18" s="156"/>
      <c r="CWQ18" s="156"/>
      <c r="CWR18" s="156"/>
      <c r="CWS18" s="157"/>
      <c r="CWT18" s="153"/>
      <c r="CWU18" s="153"/>
      <c r="CWV18" s="154"/>
      <c r="CWW18" s="155"/>
      <c r="CWX18" s="155"/>
      <c r="CWY18" s="155"/>
      <c r="CWZ18" s="155"/>
      <c r="CXA18" s="155"/>
      <c r="CXB18" s="155"/>
      <c r="CXC18" s="156"/>
      <c r="CXD18" s="156"/>
      <c r="CXE18" s="156"/>
      <c r="CXF18" s="156"/>
      <c r="CXG18" s="156"/>
      <c r="CXH18" s="156"/>
      <c r="CXI18" s="157"/>
      <c r="CXJ18" s="153"/>
      <c r="CXK18" s="153"/>
      <c r="CXL18" s="154"/>
      <c r="CXM18" s="155"/>
      <c r="CXN18" s="155"/>
      <c r="CXO18" s="155"/>
      <c r="CXP18" s="155"/>
      <c r="CXQ18" s="155"/>
      <c r="CXR18" s="155"/>
      <c r="CXS18" s="156"/>
      <c r="CXT18" s="156"/>
      <c r="CXU18" s="156"/>
      <c r="CXV18" s="156"/>
      <c r="CXW18" s="156"/>
      <c r="CXX18" s="156"/>
      <c r="CXY18" s="157"/>
      <c r="CXZ18" s="153"/>
      <c r="CYA18" s="153"/>
      <c r="CYB18" s="154"/>
      <c r="CYC18" s="155"/>
      <c r="CYD18" s="155"/>
      <c r="CYE18" s="155"/>
      <c r="CYF18" s="155"/>
      <c r="CYG18" s="155"/>
      <c r="CYH18" s="155"/>
      <c r="CYI18" s="156"/>
      <c r="CYJ18" s="156"/>
      <c r="CYK18" s="156"/>
      <c r="CYL18" s="156"/>
      <c r="CYM18" s="156"/>
      <c r="CYN18" s="156"/>
      <c r="CYO18" s="157"/>
      <c r="CYP18" s="153"/>
      <c r="CYQ18" s="153"/>
      <c r="CYR18" s="154"/>
      <c r="CYS18" s="155"/>
      <c r="CYT18" s="155"/>
      <c r="CYU18" s="155"/>
      <c r="CYV18" s="155"/>
      <c r="CYW18" s="155"/>
      <c r="CYX18" s="155"/>
      <c r="CYY18" s="156"/>
      <c r="CYZ18" s="156"/>
      <c r="CZA18" s="156"/>
      <c r="CZB18" s="156"/>
      <c r="CZC18" s="156"/>
      <c r="CZD18" s="156"/>
      <c r="CZE18" s="157"/>
      <c r="CZF18" s="153"/>
      <c r="CZG18" s="153"/>
      <c r="CZH18" s="154"/>
      <c r="CZI18" s="155"/>
      <c r="CZJ18" s="155"/>
      <c r="CZK18" s="155"/>
      <c r="CZL18" s="155"/>
      <c r="CZM18" s="155"/>
      <c r="CZN18" s="155"/>
      <c r="CZO18" s="156"/>
      <c r="CZP18" s="156"/>
      <c r="CZQ18" s="156"/>
      <c r="CZR18" s="156"/>
      <c r="CZS18" s="156"/>
      <c r="CZT18" s="156"/>
      <c r="CZU18" s="157"/>
      <c r="CZV18" s="153"/>
      <c r="CZW18" s="153"/>
      <c r="CZX18" s="154"/>
      <c r="CZY18" s="155"/>
      <c r="CZZ18" s="155"/>
      <c r="DAA18" s="155"/>
      <c r="DAB18" s="155"/>
      <c r="DAC18" s="155"/>
      <c r="DAD18" s="155"/>
      <c r="DAE18" s="156"/>
      <c r="DAF18" s="156"/>
      <c r="DAG18" s="156"/>
      <c r="DAH18" s="156"/>
      <c r="DAI18" s="156"/>
      <c r="DAJ18" s="156"/>
      <c r="DAK18" s="157"/>
      <c r="DAL18" s="153"/>
      <c r="DAM18" s="153"/>
      <c r="DAN18" s="154"/>
      <c r="DAO18" s="155"/>
      <c r="DAP18" s="155"/>
      <c r="DAQ18" s="155"/>
      <c r="DAR18" s="155"/>
      <c r="DAS18" s="155"/>
      <c r="DAT18" s="155"/>
      <c r="DAU18" s="156"/>
      <c r="DAV18" s="156"/>
      <c r="DAW18" s="156"/>
      <c r="DAX18" s="156"/>
      <c r="DAY18" s="156"/>
      <c r="DAZ18" s="156"/>
      <c r="DBA18" s="157"/>
      <c r="DBB18" s="153"/>
      <c r="DBC18" s="153"/>
      <c r="DBD18" s="154"/>
      <c r="DBE18" s="155"/>
      <c r="DBF18" s="155"/>
      <c r="DBG18" s="155"/>
      <c r="DBH18" s="155"/>
      <c r="DBI18" s="155"/>
      <c r="DBJ18" s="155"/>
      <c r="DBK18" s="156"/>
      <c r="DBL18" s="156"/>
      <c r="DBM18" s="156"/>
      <c r="DBN18" s="156"/>
      <c r="DBO18" s="156"/>
      <c r="DBP18" s="156"/>
      <c r="DBQ18" s="157"/>
      <c r="DBR18" s="153"/>
      <c r="DBS18" s="153"/>
      <c r="DBT18" s="154"/>
      <c r="DBU18" s="155"/>
      <c r="DBV18" s="155"/>
      <c r="DBW18" s="155"/>
      <c r="DBX18" s="155"/>
      <c r="DBY18" s="155"/>
      <c r="DBZ18" s="155"/>
      <c r="DCA18" s="156"/>
      <c r="DCB18" s="156"/>
      <c r="DCC18" s="156"/>
      <c r="DCD18" s="156"/>
      <c r="DCE18" s="156"/>
      <c r="DCF18" s="156"/>
      <c r="DCG18" s="157"/>
      <c r="DCH18" s="153"/>
      <c r="DCI18" s="153"/>
      <c r="DCJ18" s="154"/>
      <c r="DCK18" s="155"/>
      <c r="DCL18" s="155"/>
      <c r="DCM18" s="155"/>
      <c r="DCN18" s="155"/>
      <c r="DCO18" s="155"/>
      <c r="DCP18" s="155"/>
      <c r="DCQ18" s="156"/>
      <c r="DCR18" s="156"/>
      <c r="DCS18" s="156"/>
      <c r="DCT18" s="156"/>
      <c r="DCU18" s="156"/>
      <c r="DCV18" s="156"/>
      <c r="DCW18" s="157"/>
      <c r="DCX18" s="153"/>
      <c r="DCY18" s="153"/>
      <c r="DCZ18" s="154"/>
      <c r="DDA18" s="155"/>
      <c r="DDB18" s="155"/>
      <c r="DDC18" s="155"/>
      <c r="DDD18" s="155"/>
      <c r="DDE18" s="155"/>
      <c r="DDF18" s="155"/>
      <c r="DDG18" s="156"/>
      <c r="DDH18" s="156"/>
      <c r="DDI18" s="156"/>
      <c r="DDJ18" s="156"/>
      <c r="DDK18" s="156"/>
      <c r="DDL18" s="156"/>
      <c r="DDM18" s="157"/>
      <c r="DDN18" s="153"/>
      <c r="DDO18" s="153"/>
      <c r="DDP18" s="154"/>
      <c r="DDQ18" s="155"/>
      <c r="DDR18" s="155"/>
      <c r="DDS18" s="155"/>
      <c r="DDT18" s="155"/>
      <c r="DDU18" s="155"/>
      <c r="DDV18" s="155"/>
      <c r="DDW18" s="156"/>
      <c r="DDX18" s="156"/>
      <c r="DDY18" s="156"/>
      <c r="DDZ18" s="156"/>
      <c r="DEA18" s="156"/>
      <c r="DEB18" s="156"/>
      <c r="DEC18" s="157"/>
      <c r="DED18" s="153"/>
      <c r="DEE18" s="153"/>
      <c r="DEF18" s="154"/>
      <c r="DEG18" s="155"/>
      <c r="DEH18" s="155"/>
      <c r="DEI18" s="155"/>
      <c r="DEJ18" s="155"/>
      <c r="DEK18" s="155"/>
      <c r="DEL18" s="155"/>
      <c r="DEM18" s="156"/>
      <c r="DEN18" s="156"/>
      <c r="DEO18" s="156"/>
      <c r="DEP18" s="156"/>
      <c r="DEQ18" s="156"/>
      <c r="DER18" s="156"/>
      <c r="DES18" s="157"/>
      <c r="DET18" s="153"/>
      <c r="DEU18" s="153"/>
      <c r="DEV18" s="154"/>
      <c r="DEW18" s="155"/>
      <c r="DEX18" s="155"/>
      <c r="DEY18" s="155"/>
      <c r="DEZ18" s="155"/>
      <c r="DFA18" s="155"/>
      <c r="DFB18" s="155"/>
      <c r="DFC18" s="156"/>
      <c r="DFD18" s="156"/>
      <c r="DFE18" s="156"/>
      <c r="DFF18" s="156"/>
      <c r="DFG18" s="156"/>
      <c r="DFH18" s="156"/>
      <c r="DFI18" s="157"/>
      <c r="DFJ18" s="153"/>
      <c r="DFK18" s="153"/>
      <c r="DFL18" s="154"/>
      <c r="DFM18" s="155"/>
      <c r="DFN18" s="155"/>
      <c r="DFO18" s="155"/>
      <c r="DFP18" s="155"/>
      <c r="DFQ18" s="155"/>
      <c r="DFR18" s="155"/>
      <c r="DFS18" s="156"/>
      <c r="DFT18" s="156"/>
      <c r="DFU18" s="156"/>
      <c r="DFV18" s="156"/>
      <c r="DFW18" s="156"/>
      <c r="DFX18" s="156"/>
      <c r="DFY18" s="157"/>
      <c r="DFZ18" s="153"/>
      <c r="DGA18" s="153"/>
      <c r="DGB18" s="154"/>
      <c r="DGC18" s="155"/>
      <c r="DGD18" s="155"/>
      <c r="DGE18" s="155"/>
      <c r="DGF18" s="155"/>
      <c r="DGG18" s="155"/>
      <c r="DGH18" s="155"/>
      <c r="DGI18" s="156"/>
      <c r="DGJ18" s="156"/>
      <c r="DGK18" s="156"/>
      <c r="DGL18" s="156"/>
      <c r="DGM18" s="156"/>
      <c r="DGN18" s="156"/>
      <c r="DGO18" s="157"/>
      <c r="DGP18" s="153"/>
      <c r="DGQ18" s="153"/>
      <c r="DGR18" s="154"/>
      <c r="DGS18" s="155"/>
      <c r="DGT18" s="155"/>
      <c r="DGU18" s="155"/>
      <c r="DGV18" s="155"/>
      <c r="DGW18" s="155"/>
      <c r="DGX18" s="155"/>
      <c r="DGY18" s="156"/>
      <c r="DGZ18" s="156"/>
      <c r="DHA18" s="156"/>
      <c r="DHB18" s="156"/>
      <c r="DHC18" s="156"/>
      <c r="DHD18" s="156"/>
      <c r="DHE18" s="157"/>
      <c r="DHF18" s="153"/>
      <c r="DHG18" s="153"/>
      <c r="DHH18" s="154"/>
      <c r="DHI18" s="155"/>
      <c r="DHJ18" s="155"/>
      <c r="DHK18" s="155"/>
      <c r="DHL18" s="155"/>
      <c r="DHM18" s="155"/>
      <c r="DHN18" s="155"/>
      <c r="DHO18" s="156"/>
      <c r="DHP18" s="156"/>
      <c r="DHQ18" s="156"/>
      <c r="DHR18" s="156"/>
      <c r="DHS18" s="156"/>
      <c r="DHT18" s="156"/>
      <c r="DHU18" s="157"/>
      <c r="DHV18" s="153"/>
      <c r="DHW18" s="153"/>
      <c r="DHX18" s="154"/>
      <c r="DHY18" s="155"/>
      <c r="DHZ18" s="155"/>
      <c r="DIA18" s="155"/>
      <c r="DIB18" s="155"/>
      <c r="DIC18" s="155"/>
      <c r="DID18" s="155"/>
      <c r="DIE18" s="156"/>
      <c r="DIF18" s="156"/>
      <c r="DIG18" s="156"/>
      <c r="DIH18" s="156"/>
      <c r="DII18" s="156"/>
      <c r="DIJ18" s="156"/>
      <c r="DIK18" s="157"/>
      <c r="DIL18" s="153"/>
      <c r="DIM18" s="153"/>
      <c r="DIN18" s="154"/>
      <c r="DIO18" s="155"/>
      <c r="DIP18" s="155"/>
      <c r="DIQ18" s="155"/>
      <c r="DIR18" s="155"/>
      <c r="DIS18" s="155"/>
      <c r="DIT18" s="155"/>
      <c r="DIU18" s="156"/>
      <c r="DIV18" s="156"/>
      <c r="DIW18" s="156"/>
      <c r="DIX18" s="156"/>
      <c r="DIY18" s="156"/>
      <c r="DIZ18" s="156"/>
      <c r="DJA18" s="157"/>
      <c r="DJB18" s="153"/>
      <c r="DJC18" s="153"/>
      <c r="DJD18" s="154"/>
      <c r="DJE18" s="155"/>
      <c r="DJF18" s="155"/>
      <c r="DJG18" s="155"/>
      <c r="DJH18" s="155"/>
      <c r="DJI18" s="155"/>
      <c r="DJJ18" s="155"/>
      <c r="DJK18" s="156"/>
      <c r="DJL18" s="156"/>
      <c r="DJM18" s="156"/>
      <c r="DJN18" s="156"/>
      <c r="DJO18" s="156"/>
      <c r="DJP18" s="156"/>
      <c r="DJQ18" s="157"/>
      <c r="DJR18" s="153"/>
      <c r="DJS18" s="153"/>
      <c r="DJT18" s="154"/>
      <c r="DJU18" s="155"/>
      <c r="DJV18" s="155"/>
      <c r="DJW18" s="155"/>
      <c r="DJX18" s="155"/>
      <c r="DJY18" s="155"/>
      <c r="DJZ18" s="155"/>
      <c r="DKA18" s="156"/>
      <c r="DKB18" s="156"/>
      <c r="DKC18" s="156"/>
      <c r="DKD18" s="156"/>
      <c r="DKE18" s="156"/>
      <c r="DKF18" s="156"/>
      <c r="DKG18" s="157"/>
      <c r="DKH18" s="153"/>
      <c r="DKI18" s="153"/>
      <c r="DKJ18" s="154"/>
      <c r="DKK18" s="155"/>
      <c r="DKL18" s="155"/>
      <c r="DKM18" s="155"/>
      <c r="DKN18" s="155"/>
      <c r="DKO18" s="155"/>
      <c r="DKP18" s="155"/>
      <c r="DKQ18" s="156"/>
      <c r="DKR18" s="156"/>
      <c r="DKS18" s="156"/>
      <c r="DKT18" s="156"/>
      <c r="DKU18" s="156"/>
      <c r="DKV18" s="156"/>
      <c r="DKW18" s="157"/>
      <c r="DKX18" s="153"/>
      <c r="DKY18" s="153"/>
      <c r="DKZ18" s="154"/>
      <c r="DLA18" s="155"/>
      <c r="DLB18" s="155"/>
      <c r="DLC18" s="155"/>
      <c r="DLD18" s="155"/>
      <c r="DLE18" s="155"/>
      <c r="DLF18" s="155"/>
      <c r="DLG18" s="156"/>
      <c r="DLH18" s="156"/>
      <c r="DLI18" s="156"/>
      <c r="DLJ18" s="156"/>
      <c r="DLK18" s="156"/>
      <c r="DLL18" s="156"/>
      <c r="DLM18" s="157"/>
      <c r="DLN18" s="153"/>
      <c r="DLO18" s="153"/>
      <c r="DLP18" s="154"/>
      <c r="DLQ18" s="155"/>
      <c r="DLR18" s="155"/>
      <c r="DLS18" s="155"/>
      <c r="DLT18" s="155"/>
      <c r="DLU18" s="155"/>
      <c r="DLV18" s="155"/>
      <c r="DLW18" s="156"/>
      <c r="DLX18" s="156"/>
      <c r="DLY18" s="156"/>
      <c r="DLZ18" s="156"/>
      <c r="DMA18" s="156"/>
      <c r="DMB18" s="156"/>
      <c r="DMC18" s="157"/>
      <c r="DMD18" s="153"/>
      <c r="DME18" s="153"/>
      <c r="DMF18" s="154"/>
      <c r="DMG18" s="155"/>
      <c r="DMH18" s="155"/>
      <c r="DMI18" s="155"/>
      <c r="DMJ18" s="155"/>
      <c r="DMK18" s="155"/>
      <c r="DML18" s="155"/>
      <c r="DMM18" s="156"/>
      <c r="DMN18" s="156"/>
      <c r="DMO18" s="156"/>
      <c r="DMP18" s="156"/>
      <c r="DMQ18" s="156"/>
      <c r="DMR18" s="156"/>
      <c r="DMS18" s="157"/>
      <c r="DMT18" s="153"/>
      <c r="DMU18" s="153"/>
      <c r="DMV18" s="154"/>
      <c r="DMW18" s="155"/>
      <c r="DMX18" s="155"/>
      <c r="DMY18" s="155"/>
      <c r="DMZ18" s="155"/>
      <c r="DNA18" s="155"/>
      <c r="DNB18" s="155"/>
      <c r="DNC18" s="156"/>
      <c r="DND18" s="156"/>
      <c r="DNE18" s="156"/>
      <c r="DNF18" s="156"/>
      <c r="DNG18" s="156"/>
      <c r="DNH18" s="156"/>
      <c r="DNI18" s="157"/>
      <c r="DNJ18" s="153"/>
      <c r="DNK18" s="153"/>
      <c r="DNL18" s="154"/>
      <c r="DNM18" s="155"/>
      <c r="DNN18" s="155"/>
      <c r="DNO18" s="155"/>
      <c r="DNP18" s="155"/>
      <c r="DNQ18" s="155"/>
      <c r="DNR18" s="155"/>
      <c r="DNS18" s="156"/>
      <c r="DNT18" s="156"/>
      <c r="DNU18" s="156"/>
      <c r="DNV18" s="156"/>
      <c r="DNW18" s="156"/>
      <c r="DNX18" s="156"/>
      <c r="DNY18" s="157"/>
      <c r="DNZ18" s="153"/>
      <c r="DOA18" s="153"/>
      <c r="DOB18" s="154"/>
      <c r="DOC18" s="155"/>
      <c r="DOD18" s="155"/>
      <c r="DOE18" s="155"/>
      <c r="DOF18" s="155"/>
      <c r="DOG18" s="155"/>
      <c r="DOH18" s="155"/>
      <c r="DOI18" s="156"/>
      <c r="DOJ18" s="156"/>
      <c r="DOK18" s="156"/>
      <c r="DOL18" s="156"/>
      <c r="DOM18" s="156"/>
      <c r="DON18" s="156"/>
      <c r="DOO18" s="157"/>
      <c r="DOP18" s="153"/>
      <c r="DOQ18" s="153"/>
      <c r="DOR18" s="154"/>
      <c r="DOS18" s="155"/>
      <c r="DOT18" s="155"/>
      <c r="DOU18" s="155"/>
      <c r="DOV18" s="155"/>
      <c r="DOW18" s="155"/>
      <c r="DOX18" s="155"/>
      <c r="DOY18" s="156"/>
      <c r="DOZ18" s="156"/>
      <c r="DPA18" s="156"/>
      <c r="DPB18" s="156"/>
      <c r="DPC18" s="156"/>
      <c r="DPD18" s="156"/>
      <c r="DPE18" s="157"/>
      <c r="DPF18" s="153"/>
      <c r="DPG18" s="153"/>
      <c r="DPH18" s="154"/>
      <c r="DPI18" s="155"/>
      <c r="DPJ18" s="155"/>
      <c r="DPK18" s="155"/>
      <c r="DPL18" s="155"/>
      <c r="DPM18" s="155"/>
      <c r="DPN18" s="155"/>
      <c r="DPO18" s="156"/>
      <c r="DPP18" s="156"/>
      <c r="DPQ18" s="156"/>
      <c r="DPR18" s="156"/>
      <c r="DPS18" s="156"/>
      <c r="DPT18" s="156"/>
      <c r="DPU18" s="157"/>
      <c r="DPV18" s="153"/>
      <c r="DPW18" s="153"/>
      <c r="DPX18" s="154"/>
      <c r="DPY18" s="155"/>
      <c r="DPZ18" s="155"/>
      <c r="DQA18" s="155"/>
      <c r="DQB18" s="155"/>
      <c r="DQC18" s="155"/>
      <c r="DQD18" s="155"/>
      <c r="DQE18" s="156"/>
      <c r="DQF18" s="156"/>
      <c r="DQG18" s="156"/>
      <c r="DQH18" s="156"/>
      <c r="DQI18" s="156"/>
      <c r="DQJ18" s="156"/>
      <c r="DQK18" s="157"/>
      <c r="DQL18" s="153"/>
      <c r="DQM18" s="153"/>
      <c r="DQN18" s="154"/>
      <c r="DQO18" s="155"/>
      <c r="DQP18" s="155"/>
      <c r="DQQ18" s="155"/>
      <c r="DQR18" s="155"/>
      <c r="DQS18" s="155"/>
      <c r="DQT18" s="155"/>
      <c r="DQU18" s="156"/>
      <c r="DQV18" s="156"/>
      <c r="DQW18" s="156"/>
      <c r="DQX18" s="156"/>
      <c r="DQY18" s="156"/>
      <c r="DQZ18" s="156"/>
      <c r="DRA18" s="157"/>
      <c r="DRB18" s="153"/>
      <c r="DRC18" s="153"/>
      <c r="DRD18" s="154"/>
      <c r="DRE18" s="155"/>
      <c r="DRF18" s="155"/>
      <c r="DRG18" s="155"/>
      <c r="DRH18" s="155"/>
      <c r="DRI18" s="155"/>
      <c r="DRJ18" s="155"/>
      <c r="DRK18" s="156"/>
      <c r="DRL18" s="156"/>
      <c r="DRM18" s="156"/>
      <c r="DRN18" s="156"/>
      <c r="DRO18" s="156"/>
      <c r="DRP18" s="156"/>
      <c r="DRQ18" s="157"/>
      <c r="DRR18" s="153"/>
      <c r="DRS18" s="153"/>
      <c r="DRT18" s="154"/>
      <c r="DRU18" s="155"/>
      <c r="DRV18" s="155"/>
      <c r="DRW18" s="155"/>
      <c r="DRX18" s="155"/>
      <c r="DRY18" s="155"/>
      <c r="DRZ18" s="155"/>
      <c r="DSA18" s="156"/>
      <c r="DSB18" s="156"/>
      <c r="DSC18" s="156"/>
      <c r="DSD18" s="156"/>
      <c r="DSE18" s="156"/>
      <c r="DSF18" s="156"/>
      <c r="DSG18" s="157"/>
      <c r="DSH18" s="153"/>
      <c r="DSI18" s="153"/>
      <c r="DSJ18" s="154"/>
      <c r="DSK18" s="155"/>
      <c r="DSL18" s="155"/>
      <c r="DSM18" s="155"/>
      <c r="DSN18" s="155"/>
      <c r="DSO18" s="155"/>
      <c r="DSP18" s="155"/>
      <c r="DSQ18" s="156"/>
      <c r="DSR18" s="156"/>
      <c r="DSS18" s="156"/>
      <c r="DST18" s="156"/>
      <c r="DSU18" s="156"/>
      <c r="DSV18" s="156"/>
      <c r="DSW18" s="157"/>
      <c r="DSX18" s="153"/>
      <c r="DSY18" s="153"/>
      <c r="DSZ18" s="154"/>
      <c r="DTA18" s="155"/>
      <c r="DTB18" s="155"/>
      <c r="DTC18" s="155"/>
      <c r="DTD18" s="155"/>
      <c r="DTE18" s="155"/>
      <c r="DTF18" s="155"/>
      <c r="DTG18" s="156"/>
      <c r="DTH18" s="156"/>
      <c r="DTI18" s="156"/>
      <c r="DTJ18" s="156"/>
      <c r="DTK18" s="156"/>
      <c r="DTL18" s="156"/>
      <c r="DTM18" s="157"/>
      <c r="DTN18" s="153"/>
      <c r="DTO18" s="153"/>
      <c r="DTP18" s="154"/>
      <c r="DTQ18" s="155"/>
      <c r="DTR18" s="155"/>
      <c r="DTS18" s="155"/>
      <c r="DTT18" s="155"/>
      <c r="DTU18" s="155"/>
      <c r="DTV18" s="155"/>
      <c r="DTW18" s="156"/>
      <c r="DTX18" s="156"/>
      <c r="DTY18" s="156"/>
      <c r="DTZ18" s="156"/>
      <c r="DUA18" s="156"/>
      <c r="DUB18" s="156"/>
      <c r="DUC18" s="157"/>
      <c r="DUD18" s="153"/>
      <c r="DUE18" s="153"/>
      <c r="DUF18" s="154"/>
      <c r="DUG18" s="155"/>
      <c r="DUH18" s="155"/>
      <c r="DUI18" s="155"/>
      <c r="DUJ18" s="155"/>
      <c r="DUK18" s="155"/>
      <c r="DUL18" s="155"/>
      <c r="DUM18" s="156"/>
      <c r="DUN18" s="156"/>
      <c r="DUO18" s="156"/>
      <c r="DUP18" s="156"/>
      <c r="DUQ18" s="156"/>
      <c r="DUR18" s="156"/>
      <c r="DUS18" s="157"/>
      <c r="DUT18" s="153"/>
      <c r="DUU18" s="153"/>
      <c r="DUV18" s="154"/>
      <c r="DUW18" s="155"/>
      <c r="DUX18" s="155"/>
      <c r="DUY18" s="155"/>
      <c r="DUZ18" s="155"/>
      <c r="DVA18" s="155"/>
      <c r="DVB18" s="155"/>
      <c r="DVC18" s="156"/>
      <c r="DVD18" s="156"/>
      <c r="DVE18" s="156"/>
      <c r="DVF18" s="156"/>
      <c r="DVG18" s="156"/>
      <c r="DVH18" s="156"/>
      <c r="DVI18" s="157"/>
      <c r="DVJ18" s="153"/>
      <c r="DVK18" s="153"/>
      <c r="DVL18" s="154"/>
      <c r="DVM18" s="155"/>
      <c r="DVN18" s="155"/>
      <c r="DVO18" s="155"/>
      <c r="DVP18" s="155"/>
      <c r="DVQ18" s="155"/>
      <c r="DVR18" s="155"/>
      <c r="DVS18" s="156"/>
      <c r="DVT18" s="156"/>
      <c r="DVU18" s="156"/>
      <c r="DVV18" s="156"/>
      <c r="DVW18" s="156"/>
      <c r="DVX18" s="156"/>
      <c r="DVY18" s="157"/>
      <c r="DVZ18" s="153"/>
      <c r="DWA18" s="153"/>
      <c r="DWB18" s="154"/>
      <c r="DWC18" s="155"/>
      <c r="DWD18" s="155"/>
      <c r="DWE18" s="155"/>
      <c r="DWF18" s="155"/>
      <c r="DWG18" s="155"/>
      <c r="DWH18" s="155"/>
      <c r="DWI18" s="156"/>
      <c r="DWJ18" s="156"/>
      <c r="DWK18" s="156"/>
      <c r="DWL18" s="156"/>
      <c r="DWM18" s="156"/>
      <c r="DWN18" s="156"/>
      <c r="DWO18" s="157"/>
      <c r="DWP18" s="153"/>
      <c r="DWQ18" s="153"/>
      <c r="DWR18" s="154"/>
      <c r="DWS18" s="155"/>
      <c r="DWT18" s="155"/>
      <c r="DWU18" s="155"/>
      <c r="DWV18" s="155"/>
      <c r="DWW18" s="155"/>
      <c r="DWX18" s="155"/>
      <c r="DWY18" s="156"/>
      <c r="DWZ18" s="156"/>
      <c r="DXA18" s="156"/>
      <c r="DXB18" s="156"/>
      <c r="DXC18" s="156"/>
      <c r="DXD18" s="156"/>
      <c r="DXE18" s="157"/>
      <c r="DXF18" s="153"/>
      <c r="DXG18" s="153"/>
      <c r="DXH18" s="154"/>
      <c r="DXI18" s="155"/>
      <c r="DXJ18" s="155"/>
      <c r="DXK18" s="155"/>
      <c r="DXL18" s="155"/>
      <c r="DXM18" s="155"/>
      <c r="DXN18" s="155"/>
      <c r="DXO18" s="156"/>
      <c r="DXP18" s="156"/>
      <c r="DXQ18" s="156"/>
      <c r="DXR18" s="156"/>
      <c r="DXS18" s="156"/>
      <c r="DXT18" s="156"/>
      <c r="DXU18" s="157"/>
      <c r="DXV18" s="153"/>
      <c r="DXW18" s="153"/>
      <c r="DXX18" s="154"/>
      <c r="DXY18" s="155"/>
      <c r="DXZ18" s="155"/>
      <c r="DYA18" s="155"/>
      <c r="DYB18" s="155"/>
      <c r="DYC18" s="155"/>
      <c r="DYD18" s="155"/>
      <c r="DYE18" s="156"/>
      <c r="DYF18" s="156"/>
      <c r="DYG18" s="156"/>
      <c r="DYH18" s="156"/>
      <c r="DYI18" s="156"/>
      <c r="DYJ18" s="156"/>
      <c r="DYK18" s="157"/>
      <c r="DYL18" s="153"/>
      <c r="DYM18" s="153"/>
      <c r="DYN18" s="154"/>
      <c r="DYO18" s="155"/>
      <c r="DYP18" s="155"/>
      <c r="DYQ18" s="155"/>
      <c r="DYR18" s="155"/>
      <c r="DYS18" s="155"/>
      <c r="DYT18" s="155"/>
      <c r="DYU18" s="156"/>
      <c r="DYV18" s="156"/>
      <c r="DYW18" s="156"/>
      <c r="DYX18" s="156"/>
      <c r="DYY18" s="156"/>
      <c r="DYZ18" s="156"/>
      <c r="DZA18" s="157"/>
      <c r="DZB18" s="153"/>
      <c r="DZC18" s="153"/>
      <c r="DZD18" s="154"/>
      <c r="DZE18" s="155"/>
      <c r="DZF18" s="155"/>
      <c r="DZG18" s="155"/>
      <c r="DZH18" s="155"/>
      <c r="DZI18" s="155"/>
      <c r="DZJ18" s="155"/>
      <c r="DZK18" s="156"/>
      <c r="DZL18" s="156"/>
      <c r="DZM18" s="156"/>
      <c r="DZN18" s="156"/>
      <c r="DZO18" s="156"/>
      <c r="DZP18" s="156"/>
      <c r="DZQ18" s="157"/>
      <c r="DZR18" s="153"/>
      <c r="DZS18" s="153"/>
      <c r="DZT18" s="154"/>
      <c r="DZU18" s="155"/>
      <c r="DZV18" s="155"/>
      <c r="DZW18" s="155"/>
      <c r="DZX18" s="155"/>
      <c r="DZY18" s="155"/>
      <c r="DZZ18" s="155"/>
      <c r="EAA18" s="156"/>
      <c r="EAB18" s="156"/>
      <c r="EAC18" s="156"/>
      <c r="EAD18" s="156"/>
      <c r="EAE18" s="156"/>
      <c r="EAF18" s="156"/>
      <c r="EAG18" s="157"/>
      <c r="EAH18" s="153"/>
      <c r="EAI18" s="153"/>
      <c r="EAJ18" s="154"/>
      <c r="EAK18" s="155"/>
      <c r="EAL18" s="155"/>
      <c r="EAM18" s="155"/>
      <c r="EAN18" s="155"/>
      <c r="EAO18" s="155"/>
      <c r="EAP18" s="155"/>
      <c r="EAQ18" s="156"/>
      <c r="EAR18" s="156"/>
      <c r="EAS18" s="156"/>
      <c r="EAT18" s="156"/>
      <c r="EAU18" s="156"/>
      <c r="EAV18" s="156"/>
      <c r="EAW18" s="157"/>
      <c r="EAX18" s="153"/>
      <c r="EAY18" s="153"/>
      <c r="EAZ18" s="154"/>
      <c r="EBA18" s="155"/>
      <c r="EBB18" s="155"/>
      <c r="EBC18" s="155"/>
      <c r="EBD18" s="155"/>
      <c r="EBE18" s="155"/>
      <c r="EBF18" s="155"/>
      <c r="EBG18" s="156"/>
      <c r="EBH18" s="156"/>
      <c r="EBI18" s="156"/>
      <c r="EBJ18" s="156"/>
      <c r="EBK18" s="156"/>
      <c r="EBL18" s="156"/>
      <c r="EBM18" s="157"/>
      <c r="EBN18" s="153"/>
      <c r="EBO18" s="153"/>
      <c r="EBP18" s="154"/>
      <c r="EBQ18" s="155"/>
      <c r="EBR18" s="155"/>
      <c r="EBS18" s="155"/>
      <c r="EBT18" s="155"/>
      <c r="EBU18" s="155"/>
      <c r="EBV18" s="155"/>
      <c r="EBW18" s="156"/>
      <c r="EBX18" s="156"/>
      <c r="EBY18" s="156"/>
      <c r="EBZ18" s="156"/>
      <c r="ECA18" s="156"/>
      <c r="ECB18" s="156"/>
      <c r="ECC18" s="157"/>
      <c r="ECD18" s="153"/>
      <c r="ECE18" s="153"/>
      <c r="ECF18" s="154"/>
      <c r="ECG18" s="155"/>
      <c r="ECH18" s="155"/>
      <c r="ECI18" s="155"/>
      <c r="ECJ18" s="155"/>
      <c r="ECK18" s="155"/>
      <c r="ECL18" s="155"/>
      <c r="ECM18" s="156"/>
      <c r="ECN18" s="156"/>
      <c r="ECO18" s="156"/>
      <c r="ECP18" s="156"/>
      <c r="ECQ18" s="156"/>
      <c r="ECR18" s="156"/>
      <c r="ECS18" s="157"/>
      <c r="ECT18" s="153"/>
      <c r="ECU18" s="153"/>
      <c r="ECV18" s="154"/>
      <c r="ECW18" s="155"/>
      <c r="ECX18" s="155"/>
      <c r="ECY18" s="155"/>
      <c r="ECZ18" s="155"/>
      <c r="EDA18" s="155"/>
      <c r="EDB18" s="155"/>
      <c r="EDC18" s="156"/>
      <c r="EDD18" s="156"/>
      <c r="EDE18" s="156"/>
      <c r="EDF18" s="156"/>
      <c r="EDG18" s="156"/>
      <c r="EDH18" s="156"/>
      <c r="EDI18" s="157"/>
      <c r="EDJ18" s="153"/>
      <c r="EDK18" s="153"/>
      <c r="EDL18" s="154"/>
      <c r="EDM18" s="155"/>
      <c r="EDN18" s="155"/>
      <c r="EDO18" s="155"/>
      <c r="EDP18" s="155"/>
      <c r="EDQ18" s="155"/>
      <c r="EDR18" s="155"/>
      <c r="EDS18" s="156"/>
      <c r="EDT18" s="156"/>
      <c r="EDU18" s="156"/>
      <c r="EDV18" s="156"/>
      <c r="EDW18" s="156"/>
      <c r="EDX18" s="156"/>
      <c r="EDY18" s="157"/>
      <c r="EDZ18" s="153"/>
      <c r="EEA18" s="153"/>
      <c r="EEB18" s="154"/>
      <c r="EEC18" s="155"/>
      <c r="EED18" s="155"/>
      <c r="EEE18" s="155"/>
      <c r="EEF18" s="155"/>
      <c r="EEG18" s="155"/>
      <c r="EEH18" s="155"/>
      <c r="EEI18" s="156"/>
      <c r="EEJ18" s="156"/>
      <c r="EEK18" s="156"/>
      <c r="EEL18" s="156"/>
      <c r="EEM18" s="156"/>
      <c r="EEN18" s="156"/>
      <c r="EEO18" s="157"/>
      <c r="EEP18" s="153"/>
      <c r="EEQ18" s="153"/>
      <c r="EER18" s="154"/>
      <c r="EES18" s="155"/>
      <c r="EET18" s="155"/>
      <c r="EEU18" s="155"/>
      <c r="EEV18" s="155"/>
      <c r="EEW18" s="155"/>
      <c r="EEX18" s="155"/>
      <c r="EEY18" s="156"/>
      <c r="EEZ18" s="156"/>
      <c r="EFA18" s="156"/>
      <c r="EFB18" s="156"/>
      <c r="EFC18" s="156"/>
      <c r="EFD18" s="156"/>
      <c r="EFE18" s="157"/>
      <c r="EFF18" s="153"/>
      <c r="EFG18" s="153"/>
      <c r="EFH18" s="154"/>
      <c r="EFI18" s="155"/>
      <c r="EFJ18" s="155"/>
      <c r="EFK18" s="155"/>
      <c r="EFL18" s="155"/>
      <c r="EFM18" s="155"/>
      <c r="EFN18" s="155"/>
      <c r="EFO18" s="156"/>
      <c r="EFP18" s="156"/>
      <c r="EFQ18" s="156"/>
      <c r="EFR18" s="156"/>
      <c r="EFS18" s="156"/>
      <c r="EFT18" s="156"/>
      <c r="EFU18" s="157"/>
      <c r="EFV18" s="153"/>
      <c r="EFW18" s="153"/>
      <c r="EFX18" s="154"/>
      <c r="EFY18" s="155"/>
      <c r="EFZ18" s="155"/>
      <c r="EGA18" s="155"/>
      <c r="EGB18" s="155"/>
      <c r="EGC18" s="155"/>
      <c r="EGD18" s="155"/>
      <c r="EGE18" s="156"/>
      <c r="EGF18" s="156"/>
      <c r="EGG18" s="156"/>
      <c r="EGH18" s="156"/>
      <c r="EGI18" s="156"/>
      <c r="EGJ18" s="156"/>
      <c r="EGK18" s="157"/>
      <c r="EGL18" s="153"/>
      <c r="EGM18" s="153"/>
      <c r="EGN18" s="154"/>
      <c r="EGO18" s="155"/>
      <c r="EGP18" s="155"/>
      <c r="EGQ18" s="155"/>
      <c r="EGR18" s="155"/>
      <c r="EGS18" s="155"/>
      <c r="EGT18" s="155"/>
      <c r="EGU18" s="156"/>
      <c r="EGV18" s="156"/>
      <c r="EGW18" s="156"/>
      <c r="EGX18" s="156"/>
      <c r="EGY18" s="156"/>
      <c r="EGZ18" s="156"/>
      <c r="EHA18" s="157"/>
      <c r="EHB18" s="153"/>
      <c r="EHC18" s="153"/>
      <c r="EHD18" s="154"/>
      <c r="EHE18" s="155"/>
      <c r="EHF18" s="155"/>
      <c r="EHG18" s="155"/>
      <c r="EHH18" s="155"/>
      <c r="EHI18" s="155"/>
      <c r="EHJ18" s="155"/>
      <c r="EHK18" s="156"/>
      <c r="EHL18" s="156"/>
      <c r="EHM18" s="156"/>
      <c r="EHN18" s="156"/>
      <c r="EHO18" s="156"/>
      <c r="EHP18" s="156"/>
      <c r="EHQ18" s="157"/>
      <c r="EHR18" s="153"/>
      <c r="EHS18" s="153"/>
      <c r="EHT18" s="154"/>
      <c r="EHU18" s="155"/>
      <c r="EHV18" s="155"/>
      <c r="EHW18" s="155"/>
      <c r="EHX18" s="155"/>
      <c r="EHY18" s="155"/>
      <c r="EHZ18" s="155"/>
      <c r="EIA18" s="156"/>
      <c r="EIB18" s="156"/>
      <c r="EIC18" s="156"/>
      <c r="EID18" s="156"/>
      <c r="EIE18" s="156"/>
      <c r="EIF18" s="156"/>
      <c r="EIG18" s="157"/>
      <c r="EIH18" s="153"/>
      <c r="EII18" s="153"/>
      <c r="EIJ18" s="154"/>
      <c r="EIK18" s="155"/>
      <c r="EIL18" s="155"/>
      <c r="EIM18" s="155"/>
      <c r="EIN18" s="155"/>
      <c r="EIO18" s="155"/>
      <c r="EIP18" s="155"/>
      <c r="EIQ18" s="156"/>
      <c r="EIR18" s="156"/>
      <c r="EIS18" s="156"/>
      <c r="EIT18" s="156"/>
      <c r="EIU18" s="156"/>
      <c r="EIV18" s="156"/>
      <c r="EIW18" s="157"/>
      <c r="EIX18" s="153"/>
      <c r="EIY18" s="153"/>
      <c r="EIZ18" s="154"/>
      <c r="EJA18" s="155"/>
      <c r="EJB18" s="155"/>
      <c r="EJC18" s="155"/>
      <c r="EJD18" s="155"/>
      <c r="EJE18" s="155"/>
      <c r="EJF18" s="155"/>
      <c r="EJG18" s="156"/>
      <c r="EJH18" s="156"/>
      <c r="EJI18" s="156"/>
      <c r="EJJ18" s="156"/>
      <c r="EJK18" s="156"/>
      <c r="EJL18" s="156"/>
      <c r="EJM18" s="157"/>
      <c r="EJN18" s="153"/>
      <c r="EJO18" s="153"/>
      <c r="EJP18" s="154"/>
      <c r="EJQ18" s="155"/>
      <c r="EJR18" s="155"/>
      <c r="EJS18" s="155"/>
      <c r="EJT18" s="155"/>
      <c r="EJU18" s="155"/>
      <c r="EJV18" s="155"/>
      <c r="EJW18" s="156"/>
      <c r="EJX18" s="156"/>
      <c r="EJY18" s="156"/>
      <c r="EJZ18" s="156"/>
      <c r="EKA18" s="156"/>
      <c r="EKB18" s="156"/>
      <c r="EKC18" s="157"/>
      <c r="EKD18" s="153"/>
      <c r="EKE18" s="153"/>
      <c r="EKF18" s="154"/>
      <c r="EKG18" s="155"/>
      <c r="EKH18" s="155"/>
      <c r="EKI18" s="155"/>
      <c r="EKJ18" s="155"/>
      <c r="EKK18" s="155"/>
      <c r="EKL18" s="155"/>
      <c r="EKM18" s="156"/>
      <c r="EKN18" s="156"/>
      <c r="EKO18" s="156"/>
      <c r="EKP18" s="156"/>
      <c r="EKQ18" s="156"/>
      <c r="EKR18" s="156"/>
      <c r="EKS18" s="157"/>
      <c r="EKT18" s="153"/>
      <c r="EKU18" s="153"/>
      <c r="EKV18" s="154"/>
      <c r="EKW18" s="155"/>
      <c r="EKX18" s="155"/>
      <c r="EKY18" s="155"/>
      <c r="EKZ18" s="155"/>
      <c r="ELA18" s="155"/>
      <c r="ELB18" s="155"/>
      <c r="ELC18" s="156"/>
      <c r="ELD18" s="156"/>
      <c r="ELE18" s="156"/>
      <c r="ELF18" s="156"/>
      <c r="ELG18" s="156"/>
      <c r="ELH18" s="156"/>
      <c r="ELI18" s="157"/>
      <c r="ELJ18" s="153"/>
      <c r="ELK18" s="153"/>
      <c r="ELL18" s="154"/>
      <c r="ELM18" s="155"/>
      <c r="ELN18" s="155"/>
      <c r="ELO18" s="155"/>
      <c r="ELP18" s="155"/>
      <c r="ELQ18" s="155"/>
      <c r="ELR18" s="155"/>
      <c r="ELS18" s="156"/>
      <c r="ELT18" s="156"/>
      <c r="ELU18" s="156"/>
      <c r="ELV18" s="156"/>
      <c r="ELW18" s="156"/>
      <c r="ELX18" s="156"/>
      <c r="ELY18" s="157"/>
      <c r="ELZ18" s="153"/>
      <c r="EMA18" s="153"/>
      <c r="EMB18" s="154"/>
      <c r="EMC18" s="155"/>
      <c r="EMD18" s="155"/>
      <c r="EME18" s="155"/>
      <c r="EMF18" s="155"/>
      <c r="EMG18" s="155"/>
      <c r="EMH18" s="155"/>
      <c r="EMI18" s="156"/>
      <c r="EMJ18" s="156"/>
      <c r="EMK18" s="156"/>
      <c r="EML18" s="156"/>
      <c r="EMM18" s="156"/>
      <c r="EMN18" s="156"/>
      <c r="EMO18" s="157"/>
      <c r="EMP18" s="153"/>
      <c r="EMQ18" s="153"/>
      <c r="EMR18" s="154"/>
      <c r="EMS18" s="155"/>
      <c r="EMT18" s="155"/>
      <c r="EMU18" s="155"/>
      <c r="EMV18" s="155"/>
      <c r="EMW18" s="155"/>
      <c r="EMX18" s="155"/>
      <c r="EMY18" s="156"/>
      <c r="EMZ18" s="156"/>
      <c r="ENA18" s="156"/>
      <c r="ENB18" s="156"/>
      <c r="ENC18" s="156"/>
      <c r="END18" s="156"/>
      <c r="ENE18" s="157"/>
      <c r="ENF18" s="153"/>
      <c r="ENG18" s="153"/>
      <c r="ENH18" s="154"/>
      <c r="ENI18" s="155"/>
      <c r="ENJ18" s="155"/>
      <c r="ENK18" s="155"/>
      <c r="ENL18" s="155"/>
      <c r="ENM18" s="155"/>
      <c r="ENN18" s="155"/>
      <c r="ENO18" s="156"/>
      <c r="ENP18" s="156"/>
      <c r="ENQ18" s="156"/>
      <c r="ENR18" s="156"/>
      <c r="ENS18" s="156"/>
      <c r="ENT18" s="156"/>
      <c r="ENU18" s="157"/>
      <c r="ENV18" s="153"/>
      <c r="ENW18" s="153"/>
      <c r="ENX18" s="154"/>
      <c r="ENY18" s="155"/>
      <c r="ENZ18" s="155"/>
      <c r="EOA18" s="155"/>
      <c r="EOB18" s="155"/>
      <c r="EOC18" s="155"/>
      <c r="EOD18" s="155"/>
      <c r="EOE18" s="156"/>
      <c r="EOF18" s="156"/>
      <c r="EOG18" s="156"/>
      <c r="EOH18" s="156"/>
      <c r="EOI18" s="156"/>
      <c r="EOJ18" s="156"/>
      <c r="EOK18" s="157"/>
      <c r="EOL18" s="153"/>
      <c r="EOM18" s="153"/>
      <c r="EON18" s="154"/>
      <c r="EOO18" s="155"/>
      <c r="EOP18" s="155"/>
      <c r="EOQ18" s="155"/>
      <c r="EOR18" s="155"/>
      <c r="EOS18" s="155"/>
      <c r="EOT18" s="155"/>
      <c r="EOU18" s="156"/>
      <c r="EOV18" s="156"/>
      <c r="EOW18" s="156"/>
      <c r="EOX18" s="156"/>
      <c r="EOY18" s="156"/>
      <c r="EOZ18" s="156"/>
      <c r="EPA18" s="157"/>
      <c r="EPB18" s="153"/>
      <c r="EPC18" s="153"/>
      <c r="EPD18" s="154"/>
      <c r="EPE18" s="155"/>
      <c r="EPF18" s="155"/>
      <c r="EPG18" s="155"/>
      <c r="EPH18" s="155"/>
      <c r="EPI18" s="155"/>
      <c r="EPJ18" s="155"/>
      <c r="EPK18" s="156"/>
      <c r="EPL18" s="156"/>
      <c r="EPM18" s="156"/>
      <c r="EPN18" s="156"/>
      <c r="EPO18" s="156"/>
      <c r="EPP18" s="156"/>
      <c r="EPQ18" s="157"/>
      <c r="EPR18" s="153"/>
      <c r="EPS18" s="153"/>
      <c r="EPT18" s="154"/>
      <c r="EPU18" s="155"/>
      <c r="EPV18" s="155"/>
      <c r="EPW18" s="155"/>
      <c r="EPX18" s="155"/>
      <c r="EPY18" s="155"/>
      <c r="EPZ18" s="155"/>
      <c r="EQA18" s="156"/>
      <c r="EQB18" s="156"/>
      <c r="EQC18" s="156"/>
      <c r="EQD18" s="156"/>
      <c r="EQE18" s="156"/>
      <c r="EQF18" s="156"/>
      <c r="EQG18" s="157"/>
      <c r="EQH18" s="153"/>
      <c r="EQI18" s="153"/>
      <c r="EQJ18" s="154"/>
      <c r="EQK18" s="155"/>
      <c r="EQL18" s="155"/>
      <c r="EQM18" s="155"/>
      <c r="EQN18" s="155"/>
      <c r="EQO18" s="155"/>
      <c r="EQP18" s="155"/>
      <c r="EQQ18" s="156"/>
      <c r="EQR18" s="156"/>
      <c r="EQS18" s="156"/>
      <c r="EQT18" s="156"/>
      <c r="EQU18" s="156"/>
      <c r="EQV18" s="156"/>
      <c r="EQW18" s="157"/>
      <c r="EQX18" s="153"/>
      <c r="EQY18" s="153"/>
      <c r="EQZ18" s="154"/>
      <c r="ERA18" s="155"/>
      <c r="ERB18" s="155"/>
      <c r="ERC18" s="155"/>
      <c r="ERD18" s="155"/>
      <c r="ERE18" s="155"/>
      <c r="ERF18" s="155"/>
      <c r="ERG18" s="156"/>
      <c r="ERH18" s="156"/>
      <c r="ERI18" s="156"/>
      <c r="ERJ18" s="156"/>
      <c r="ERK18" s="156"/>
      <c r="ERL18" s="156"/>
      <c r="ERM18" s="157"/>
      <c r="ERN18" s="153"/>
      <c r="ERO18" s="153"/>
      <c r="ERP18" s="154"/>
      <c r="ERQ18" s="155"/>
      <c r="ERR18" s="155"/>
      <c r="ERS18" s="155"/>
      <c r="ERT18" s="155"/>
      <c r="ERU18" s="155"/>
      <c r="ERV18" s="155"/>
      <c r="ERW18" s="156"/>
      <c r="ERX18" s="156"/>
      <c r="ERY18" s="156"/>
      <c r="ERZ18" s="156"/>
      <c r="ESA18" s="156"/>
      <c r="ESB18" s="156"/>
      <c r="ESC18" s="157"/>
      <c r="ESD18" s="153"/>
      <c r="ESE18" s="153"/>
      <c r="ESF18" s="154"/>
      <c r="ESG18" s="155"/>
      <c r="ESH18" s="155"/>
      <c r="ESI18" s="155"/>
      <c r="ESJ18" s="155"/>
      <c r="ESK18" s="155"/>
      <c r="ESL18" s="155"/>
      <c r="ESM18" s="156"/>
      <c r="ESN18" s="156"/>
      <c r="ESO18" s="156"/>
      <c r="ESP18" s="156"/>
      <c r="ESQ18" s="156"/>
      <c r="ESR18" s="156"/>
      <c r="ESS18" s="157"/>
      <c r="EST18" s="153"/>
      <c r="ESU18" s="153"/>
      <c r="ESV18" s="154"/>
      <c r="ESW18" s="155"/>
      <c r="ESX18" s="155"/>
      <c r="ESY18" s="155"/>
      <c r="ESZ18" s="155"/>
      <c r="ETA18" s="155"/>
      <c r="ETB18" s="155"/>
      <c r="ETC18" s="156"/>
      <c r="ETD18" s="156"/>
      <c r="ETE18" s="156"/>
      <c r="ETF18" s="156"/>
      <c r="ETG18" s="156"/>
      <c r="ETH18" s="156"/>
      <c r="ETI18" s="157"/>
      <c r="ETJ18" s="153"/>
      <c r="ETK18" s="153"/>
      <c r="ETL18" s="154"/>
      <c r="ETM18" s="155"/>
      <c r="ETN18" s="155"/>
      <c r="ETO18" s="155"/>
      <c r="ETP18" s="155"/>
      <c r="ETQ18" s="155"/>
      <c r="ETR18" s="155"/>
      <c r="ETS18" s="156"/>
      <c r="ETT18" s="156"/>
      <c r="ETU18" s="156"/>
      <c r="ETV18" s="156"/>
      <c r="ETW18" s="156"/>
      <c r="ETX18" s="156"/>
      <c r="ETY18" s="157"/>
      <c r="ETZ18" s="153"/>
      <c r="EUA18" s="153"/>
      <c r="EUB18" s="154"/>
      <c r="EUC18" s="155"/>
      <c r="EUD18" s="155"/>
      <c r="EUE18" s="155"/>
      <c r="EUF18" s="155"/>
      <c r="EUG18" s="155"/>
      <c r="EUH18" s="155"/>
      <c r="EUI18" s="156"/>
      <c r="EUJ18" s="156"/>
      <c r="EUK18" s="156"/>
      <c r="EUL18" s="156"/>
      <c r="EUM18" s="156"/>
      <c r="EUN18" s="156"/>
      <c r="EUO18" s="157"/>
      <c r="EUP18" s="153"/>
      <c r="EUQ18" s="153"/>
      <c r="EUR18" s="154"/>
      <c r="EUS18" s="155"/>
      <c r="EUT18" s="155"/>
      <c r="EUU18" s="155"/>
      <c r="EUV18" s="155"/>
      <c r="EUW18" s="155"/>
      <c r="EUX18" s="155"/>
      <c r="EUY18" s="156"/>
      <c r="EUZ18" s="156"/>
      <c r="EVA18" s="156"/>
      <c r="EVB18" s="156"/>
      <c r="EVC18" s="156"/>
      <c r="EVD18" s="156"/>
      <c r="EVE18" s="157"/>
      <c r="EVF18" s="153"/>
      <c r="EVG18" s="153"/>
      <c r="EVH18" s="154"/>
      <c r="EVI18" s="155"/>
      <c r="EVJ18" s="155"/>
      <c r="EVK18" s="155"/>
      <c r="EVL18" s="155"/>
      <c r="EVM18" s="155"/>
      <c r="EVN18" s="155"/>
      <c r="EVO18" s="156"/>
      <c r="EVP18" s="156"/>
      <c r="EVQ18" s="156"/>
      <c r="EVR18" s="156"/>
      <c r="EVS18" s="156"/>
      <c r="EVT18" s="156"/>
      <c r="EVU18" s="157"/>
      <c r="EVV18" s="153"/>
      <c r="EVW18" s="153"/>
      <c r="EVX18" s="154"/>
      <c r="EVY18" s="155"/>
      <c r="EVZ18" s="155"/>
      <c r="EWA18" s="155"/>
      <c r="EWB18" s="155"/>
      <c r="EWC18" s="155"/>
      <c r="EWD18" s="155"/>
      <c r="EWE18" s="156"/>
      <c r="EWF18" s="156"/>
      <c r="EWG18" s="156"/>
      <c r="EWH18" s="156"/>
      <c r="EWI18" s="156"/>
      <c r="EWJ18" s="156"/>
      <c r="EWK18" s="157"/>
      <c r="EWL18" s="153"/>
      <c r="EWM18" s="153"/>
      <c r="EWN18" s="154"/>
      <c r="EWO18" s="155"/>
      <c r="EWP18" s="155"/>
      <c r="EWQ18" s="155"/>
      <c r="EWR18" s="155"/>
      <c r="EWS18" s="155"/>
      <c r="EWT18" s="155"/>
      <c r="EWU18" s="156"/>
      <c r="EWV18" s="156"/>
      <c r="EWW18" s="156"/>
      <c r="EWX18" s="156"/>
      <c r="EWY18" s="156"/>
      <c r="EWZ18" s="156"/>
      <c r="EXA18" s="157"/>
      <c r="EXB18" s="153"/>
      <c r="EXC18" s="153"/>
      <c r="EXD18" s="154"/>
      <c r="EXE18" s="155"/>
      <c r="EXF18" s="155"/>
      <c r="EXG18" s="155"/>
      <c r="EXH18" s="155"/>
      <c r="EXI18" s="155"/>
      <c r="EXJ18" s="155"/>
      <c r="EXK18" s="156"/>
      <c r="EXL18" s="156"/>
      <c r="EXM18" s="156"/>
      <c r="EXN18" s="156"/>
      <c r="EXO18" s="156"/>
      <c r="EXP18" s="156"/>
      <c r="EXQ18" s="157"/>
      <c r="EXR18" s="153"/>
      <c r="EXS18" s="153"/>
      <c r="EXT18" s="154"/>
      <c r="EXU18" s="155"/>
      <c r="EXV18" s="155"/>
      <c r="EXW18" s="155"/>
      <c r="EXX18" s="155"/>
      <c r="EXY18" s="155"/>
      <c r="EXZ18" s="155"/>
      <c r="EYA18" s="156"/>
      <c r="EYB18" s="156"/>
      <c r="EYC18" s="156"/>
      <c r="EYD18" s="156"/>
      <c r="EYE18" s="156"/>
      <c r="EYF18" s="156"/>
      <c r="EYG18" s="157"/>
      <c r="EYH18" s="153"/>
      <c r="EYI18" s="153"/>
      <c r="EYJ18" s="154"/>
      <c r="EYK18" s="155"/>
      <c r="EYL18" s="155"/>
      <c r="EYM18" s="155"/>
      <c r="EYN18" s="155"/>
      <c r="EYO18" s="155"/>
      <c r="EYP18" s="155"/>
      <c r="EYQ18" s="156"/>
      <c r="EYR18" s="156"/>
      <c r="EYS18" s="156"/>
      <c r="EYT18" s="156"/>
      <c r="EYU18" s="156"/>
      <c r="EYV18" s="156"/>
      <c r="EYW18" s="157"/>
      <c r="EYX18" s="153"/>
      <c r="EYY18" s="153"/>
      <c r="EYZ18" s="154"/>
      <c r="EZA18" s="155"/>
      <c r="EZB18" s="155"/>
      <c r="EZC18" s="155"/>
      <c r="EZD18" s="155"/>
      <c r="EZE18" s="155"/>
      <c r="EZF18" s="155"/>
      <c r="EZG18" s="156"/>
      <c r="EZH18" s="156"/>
      <c r="EZI18" s="156"/>
      <c r="EZJ18" s="156"/>
      <c r="EZK18" s="156"/>
      <c r="EZL18" s="156"/>
      <c r="EZM18" s="157"/>
      <c r="EZN18" s="153"/>
      <c r="EZO18" s="153"/>
      <c r="EZP18" s="154"/>
      <c r="EZQ18" s="155"/>
      <c r="EZR18" s="155"/>
      <c r="EZS18" s="155"/>
      <c r="EZT18" s="155"/>
      <c r="EZU18" s="155"/>
      <c r="EZV18" s="155"/>
      <c r="EZW18" s="156"/>
      <c r="EZX18" s="156"/>
      <c r="EZY18" s="156"/>
      <c r="EZZ18" s="156"/>
      <c r="FAA18" s="156"/>
      <c r="FAB18" s="156"/>
      <c r="FAC18" s="157"/>
      <c r="FAD18" s="153"/>
      <c r="FAE18" s="153"/>
      <c r="FAF18" s="154"/>
      <c r="FAG18" s="155"/>
      <c r="FAH18" s="155"/>
      <c r="FAI18" s="155"/>
      <c r="FAJ18" s="155"/>
      <c r="FAK18" s="155"/>
      <c r="FAL18" s="155"/>
      <c r="FAM18" s="156"/>
      <c r="FAN18" s="156"/>
      <c r="FAO18" s="156"/>
      <c r="FAP18" s="156"/>
      <c r="FAQ18" s="156"/>
      <c r="FAR18" s="156"/>
      <c r="FAS18" s="157"/>
      <c r="FAT18" s="153"/>
      <c r="FAU18" s="153"/>
      <c r="FAV18" s="154"/>
      <c r="FAW18" s="155"/>
      <c r="FAX18" s="155"/>
      <c r="FAY18" s="155"/>
      <c r="FAZ18" s="155"/>
      <c r="FBA18" s="155"/>
      <c r="FBB18" s="155"/>
      <c r="FBC18" s="156"/>
      <c r="FBD18" s="156"/>
      <c r="FBE18" s="156"/>
      <c r="FBF18" s="156"/>
      <c r="FBG18" s="156"/>
      <c r="FBH18" s="156"/>
      <c r="FBI18" s="157"/>
      <c r="FBJ18" s="153"/>
      <c r="FBK18" s="153"/>
      <c r="FBL18" s="154"/>
      <c r="FBM18" s="155"/>
      <c r="FBN18" s="155"/>
      <c r="FBO18" s="155"/>
      <c r="FBP18" s="155"/>
      <c r="FBQ18" s="155"/>
      <c r="FBR18" s="155"/>
      <c r="FBS18" s="156"/>
      <c r="FBT18" s="156"/>
      <c r="FBU18" s="156"/>
      <c r="FBV18" s="156"/>
      <c r="FBW18" s="156"/>
      <c r="FBX18" s="156"/>
      <c r="FBY18" s="157"/>
      <c r="FBZ18" s="153"/>
      <c r="FCA18" s="153"/>
      <c r="FCB18" s="154"/>
      <c r="FCC18" s="155"/>
      <c r="FCD18" s="155"/>
      <c r="FCE18" s="155"/>
      <c r="FCF18" s="155"/>
      <c r="FCG18" s="155"/>
      <c r="FCH18" s="155"/>
      <c r="FCI18" s="156"/>
      <c r="FCJ18" s="156"/>
      <c r="FCK18" s="156"/>
      <c r="FCL18" s="156"/>
      <c r="FCM18" s="156"/>
      <c r="FCN18" s="156"/>
      <c r="FCO18" s="157"/>
      <c r="FCP18" s="153"/>
      <c r="FCQ18" s="153"/>
      <c r="FCR18" s="154"/>
      <c r="FCS18" s="155"/>
      <c r="FCT18" s="155"/>
      <c r="FCU18" s="155"/>
      <c r="FCV18" s="155"/>
      <c r="FCW18" s="155"/>
      <c r="FCX18" s="155"/>
      <c r="FCY18" s="156"/>
      <c r="FCZ18" s="156"/>
      <c r="FDA18" s="156"/>
      <c r="FDB18" s="156"/>
      <c r="FDC18" s="156"/>
      <c r="FDD18" s="156"/>
      <c r="FDE18" s="157"/>
      <c r="FDF18" s="153"/>
      <c r="FDG18" s="153"/>
      <c r="FDH18" s="154"/>
      <c r="FDI18" s="155"/>
      <c r="FDJ18" s="155"/>
      <c r="FDK18" s="155"/>
      <c r="FDL18" s="155"/>
      <c r="FDM18" s="155"/>
      <c r="FDN18" s="155"/>
      <c r="FDO18" s="156"/>
      <c r="FDP18" s="156"/>
      <c r="FDQ18" s="156"/>
      <c r="FDR18" s="156"/>
      <c r="FDS18" s="156"/>
      <c r="FDT18" s="156"/>
      <c r="FDU18" s="157"/>
      <c r="FDV18" s="153"/>
      <c r="FDW18" s="153"/>
      <c r="FDX18" s="154"/>
      <c r="FDY18" s="155"/>
      <c r="FDZ18" s="155"/>
      <c r="FEA18" s="155"/>
      <c r="FEB18" s="155"/>
      <c r="FEC18" s="155"/>
      <c r="FED18" s="155"/>
      <c r="FEE18" s="156"/>
      <c r="FEF18" s="156"/>
      <c r="FEG18" s="156"/>
      <c r="FEH18" s="156"/>
      <c r="FEI18" s="156"/>
      <c r="FEJ18" s="156"/>
      <c r="FEK18" s="157"/>
      <c r="FEL18" s="153"/>
      <c r="FEM18" s="153"/>
      <c r="FEN18" s="154"/>
      <c r="FEO18" s="155"/>
      <c r="FEP18" s="155"/>
      <c r="FEQ18" s="155"/>
      <c r="FER18" s="155"/>
      <c r="FES18" s="155"/>
      <c r="FET18" s="155"/>
      <c r="FEU18" s="156"/>
      <c r="FEV18" s="156"/>
      <c r="FEW18" s="156"/>
      <c r="FEX18" s="156"/>
      <c r="FEY18" s="156"/>
      <c r="FEZ18" s="156"/>
      <c r="FFA18" s="157"/>
      <c r="FFB18" s="153"/>
      <c r="FFC18" s="153"/>
      <c r="FFD18" s="154"/>
      <c r="FFE18" s="155"/>
      <c r="FFF18" s="155"/>
      <c r="FFG18" s="155"/>
      <c r="FFH18" s="155"/>
      <c r="FFI18" s="155"/>
      <c r="FFJ18" s="155"/>
      <c r="FFK18" s="156"/>
      <c r="FFL18" s="156"/>
      <c r="FFM18" s="156"/>
      <c r="FFN18" s="156"/>
      <c r="FFO18" s="156"/>
      <c r="FFP18" s="156"/>
      <c r="FFQ18" s="157"/>
      <c r="FFR18" s="153"/>
      <c r="FFS18" s="153"/>
      <c r="FFT18" s="154"/>
      <c r="FFU18" s="155"/>
      <c r="FFV18" s="155"/>
      <c r="FFW18" s="155"/>
      <c r="FFX18" s="155"/>
      <c r="FFY18" s="155"/>
      <c r="FFZ18" s="155"/>
      <c r="FGA18" s="156"/>
      <c r="FGB18" s="156"/>
      <c r="FGC18" s="156"/>
      <c r="FGD18" s="156"/>
      <c r="FGE18" s="156"/>
      <c r="FGF18" s="156"/>
      <c r="FGG18" s="157"/>
      <c r="FGH18" s="153"/>
      <c r="FGI18" s="153"/>
      <c r="FGJ18" s="154"/>
      <c r="FGK18" s="155"/>
      <c r="FGL18" s="155"/>
      <c r="FGM18" s="155"/>
      <c r="FGN18" s="155"/>
      <c r="FGO18" s="155"/>
      <c r="FGP18" s="155"/>
      <c r="FGQ18" s="156"/>
      <c r="FGR18" s="156"/>
      <c r="FGS18" s="156"/>
      <c r="FGT18" s="156"/>
      <c r="FGU18" s="156"/>
      <c r="FGV18" s="156"/>
      <c r="FGW18" s="157"/>
      <c r="FGX18" s="153"/>
      <c r="FGY18" s="153"/>
      <c r="FGZ18" s="154"/>
      <c r="FHA18" s="155"/>
      <c r="FHB18" s="155"/>
      <c r="FHC18" s="155"/>
      <c r="FHD18" s="155"/>
      <c r="FHE18" s="155"/>
      <c r="FHF18" s="155"/>
      <c r="FHG18" s="156"/>
      <c r="FHH18" s="156"/>
      <c r="FHI18" s="156"/>
      <c r="FHJ18" s="156"/>
      <c r="FHK18" s="156"/>
      <c r="FHL18" s="156"/>
      <c r="FHM18" s="157"/>
      <c r="FHN18" s="153"/>
      <c r="FHO18" s="153"/>
      <c r="FHP18" s="154"/>
      <c r="FHQ18" s="155"/>
      <c r="FHR18" s="155"/>
      <c r="FHS18" s="155"/>
      <c r="FHT18" s="155"/>
      <c r="FHU18" s="155"/>
      <c r="FHV18" s="155"/>
      <c r="FHW18" s="156"/>
      <c r="FHX18" s="156"/>
      <c r="FHY18" s="156"/>
      <c r="FHZ18" s="156"/>
      <c r="FIA18" s="156"/>
      <c r="FIB18" s="156"/>
      <c r="FIC18" s="157"/>
      <c r="FID18" s="153"/>
      <c r="FIE18" s="153"/>
      <c r="FIF18" s="154"/>
      <c r="FIG18" s="155"/>
      <c r="FIH18" s="155"/>
      <c r="FII18" s="155"/>
      <c r="FIJ18" s="155"/>
      <c r="FIK18" s="155"/>
      <c r="FIL18" s="155"/>
      <c r="FIM18" s="156"/>
      <c r="FIN18" s="156"/>
      <c r="FIO18" s="156"/>
      <c r="FIP18" s="156"/>
      <c r="FIQ18" s="156"/>
      <c r="FIR18" s="156"/>
      <c r="FIS18" s="157"/>
      <c r="FIT18" s="153"/>
      <c r="FIU18" s="153"/>
      <c r="FIV18" s="154"/>
      <c r="FIW18" s="155"/>
      <c r="FIX18" s="155"/>
      <c r="FIY18" s="155"/>
      <c r="FIZ18" s="155"/>
      <c r="FJA18" s="155"/>
      <c r="FJB18" s="155"/>
      <c r="FJC18" s="156"/>
      <c r="FJD18" s="156"/>
      <c r="FJE18" s="156"/>
      <c r="FJF18" s="156"/>
      <c r="FJG18" s="156"/>
      <c r="FJH18" s="156"/>
      <c r="FJI18" s="157"/>
      <c r="FJJ18" s="153"/>
      <c r="FJK18" s="153"/>
      <c r="FJL18" s="154"/>
      <c r="FJM18" s="155"/>
      <c r="FJN18" s="155"/>
      <c r="FJO18" s="155"/>
      <c r="FJP18" s="155"/>
      <c r="FJQ18" s="155"/>
      <c r="FJR18" s="155"/>
      <c r="FJS18" s="156"/>
      <c r="FJT18" s="156"/>
      <c r="FJU18" s="156"/>
      <c r="FJV18" s="156"/>
      <c r="FJW18" s="156"/>
      <c r="FJX18" s="156"/>
      <c r="FJY18" s="157"/>
      <c r="FJZ18" s="153"/>
      <c r="FKA18" s="153"/>
      <c r="FKB18" s="154"/>
      <c r="FKC18" s="155"/>
      <c r="FKD18" s="155"/>
      <c r="FKE18" s="155"/>
      <c r="FKF18" s="155"/>
      <c r="FKG18" s="155"/>
      <c r="FKH18" s="155"/>
      <c r="FKI18" s="156"/>
      <c r="FKJ18" s="156"/>
      <c r="FKK18" s="156"/>
      <c r="FKL18" s="156"/>
      <c r="FKM18" s="156"/>
      <c r="FKN18" s="156"/>
      <c r="FKO18" s="157"/>
      <c r="FKP18" s="153"/>
      <c r="FKQ18" s="153"/>
      <c r="FKR18" s="154"/>
      <c r="FKS18" s="155"/>
      <c r="FKT18" s="155"/>
      <c r="FKU18" s="155"/>
      <c r="FKV18" s="155"/>
      <c r="FKW18" s="155"/>
      <c r="FKX18" s="155"/>
      <c r="FKY18" s="156"/>
      <c r="FKZ18" s="156"/>
      <c r="FLA18" s="156"/>
      <c r="FLB18" s="156"/>
      <c r="FLC18" s="156"/>
      <c r="FLD18" s="156"/>
      <c r="FLE18" s="157"/>
      <c r="FLF18" s="153"/>
      <c r="FLG18" s="153"/>
      <c r="FLH18" s="154"/>
      <c r="FLI18" s="155"/>
      <c r="FLJ18" s="155"/>
      <c r="FLK18" s="155"/>
      <c r="FLL18" s="155"/>
      <c r="FLM18" s="155"/>
      <c r="FLN18" s="155"/>
      <c r="FLO18" s="156"/>
      <c r="FLP18" s="156"/>
      <c r="FLQ18" s="156"/>
      <c r="FLR18" s="156"/>
      <c r="FLS18" s="156"/>
      <c r="FLT18" s="156"/>
      <c r="FLU18" s="157"/>
      <c r="FLV18" s="153"/>
      <c r="FLW18" s="153"/>
      <c r="FLX18" s="154"/>
      <c r="FLY18" s="155"/>
      <c r="FLZ18" s="155"/>
      <c r="FMA18" s="155"/>
      <c r="FMB18" s="155"/>
      <c r="FMC18" s="155"/>
      <c r="FMD18" s="155"/>
      <c r="FME18" s="156"/>
      <c r="FMF18" s="156"/>
      <c r="FMG18" s="156"/>
      <c r="FMH18" s="156"/>
      <c r="FMI18" s="156"/>
      <c r="FMJ18" s="156"/>
      <c r="FMK18" s="157"/>
      <c r="FML18" s="153"/>
      <c r="FMM18" s="153"/>
      <c r="FMN18" s="154"/>
      <c r="FMO18" s="155"/>
      <c r="FMP18" s="155"/>
      <c r="FMQ18" s="155"/>
      <c r="FMR18" s="155"/>
      <c r="FMS18" s="155"/>
      <c r="FMT18" s="155"/>
      <c r="FMU18" s="156"/>
      <c r="FMV18" s="156"/>
      <c r="FMW18" s="156"/>
      <c r="FMX18" s="156"/>
      <c r="FMY18" s="156"/>
      <c r="FMZ18" s="156"/>
      <c r="FNA18" s="157"/>
      <c r="FNB18" s="153"/>
      <c r="FNC18" s="153"/>
      <c r="FND18" s="154"/>
      <c r="FNE18" s="155"/>
      <c r="FNF18" s="155"/>
      <c r="FNG18" s="155"/>
      <c r="FNH18" s="155"/>
      <c r="FNI18" s="155"/>
      <c r="FNJ18" s="155"/>
      <c r="FNK18" s="156"/>
      <c r="FNL18" s="156"/>
      <c r="FNM18" s="156"/>
      <c r="FNN18" s="156"/>
      <c r="FNO18" s="156"/>
      <c r="FNP18" s="156"/>
      <c r="FNQ18" s="157"/>
      <c r="FNR18" s="153"/>
      <c r="FNS18" s="153"/>
      <c r="FNT18" s="154"/>
      <c r="FNU18" s="155"/>
      <c r="FNV18" s="155"/>
      <c r="FNW18" s="155"/>
      <c r="FNX18" s="155"/>
      <c r="FNY18" s="155"/>
      <c r="FNZ18" s="155"/>
      <c r="FOA18" s="156"/>
      <c r="FOB18" s="156"/>
      <c r="FOC18" s="156"/>
      <c r="FOD18" s="156"/>
      <c r="FOE18" s="156"/>
      <c r="FOF18" s="156"/>
      <c r="FOG18" s="157"/>
      <c r="FOH18" s="153"/>
      <c r="FOI18" s="153"/>
      <c r="FOJ18" s="154"/>
      <c r="FOK18" s="155"/>
      <c r="FOL18" s="155"/>
      <c r="FOM18" s="155"/>
      <c r="FON18" s="155"/>
      <c r="FOO18" s="155"/>
      <c r="FOP18" s="155"/>
      <c r="FOQ18" s="156"/>
      <c r="FOR18" s="156"/>
      <c r="FOS18" s="156"/>
      <c r="FOT18" s="156"/>
      <c r="FOU18" s="156"/>
      <c r="FOV18" s="156"/>
      <c r="FOW18" s="157"/>
      <c r="FOX18" s="153"/>
      <c r="FOY18" s="153"/>
      <c r="FOZ18" s="154"/>
      <c r="FPA18" s="155"/>
      <c r="FPB18" s="155"/>
      <c r="FPC18" s="155"/>
      <c r="FPD18" s="155"/>
      <c r="FPE18" s="155"/>
      <c r="FPF18" s="155"/>
      <c r="FPG18" s="156"/>
      <c r="FPH18" s="156"/>
      <c r="FPI18" s="156"/>
      <c r="FPJ18" s="156"/>
      <c r="FPK18" s="156"/>
      <c r="FPL18" s="156"/>
      <c r="FPM18" s="157"/>
      <c r="FPN18" s="153"/>
      <c r="FPO18" s="153"/>
      <c r="FPP18" s="154"/>
      <c r="FPQ18" s="155"/>
      <c r="FPR18" s="155"/>
      <c r="FPS18" s="155"/>
      <c r="FPT18" s="155"/>
      <c r="FPU18" s="155"/>
      <c r="FPV18" s="155"/>
      <c r="FPW18" s="156"/>
      <c r="FPX18" s="156"/>
      <c r="FPY18" s="156"/>
      <c r="FPZ18" s="156"/>
      <c r="FQA18" s="156"/>
      <c r="FQB18" s="156"/>
      <c r="FQC18" s="157"/>
      <c r="FQD18" s="153"/>
      <c r="FQE18" s="153"/>
      <c r="FQF18" s="154"/>
      <c r="FQG18" s="155"/>
      <c r="FQH18" s="155"/>
      <c r="FQI18" s="155"/>
      <c r="FQJ18" s="155"/>
      <c r="FQK18" s="155"/>
      <c r="FQL18" s="155"/>
      <c r="FQM18" s="156"/>
      <c r="FQN18" s="156"/>
      <c r="FQO18" s="156"/>
      <c r="FQP18" s="156"/>
      <c r="FQQ18" s="156"/>
      <c r="FQR18" s="156"/>
      <c r="FQS18" s="157"/>
      <c r="FQT18" s="153"/>
      <c r="FQU18" s="153"/>
      <c r="FQV18" s="154"/>
      <c r="FQW18" s="155"/>
      <c r="FQX18" s="155"/>
      <c r="FQY18" s="155"/>
      <c r="FQZ18" s="155"/>
      <c r="FRA18" s="155"/>
      <c r="FRB18" s="155"/>
      <c r="FRC18" s="156"/>
      <c r="FRD18" s="156"/>
      <c r="FRE18" s="156"/>
      <c r="FRF18" s="156"/>
      <c r="FRG18" s="156"/>
      <c r="FRH18" s="156"/>
      <c r="FRI18" s="157"/>
      <c r="FRJ18" s="153"/>
      <c r="FRK18" s="153"/>
      <c r="FRL18" s="154"/>
      <c r="FRM18" s="155"/>
      <c r="FRN18" s="155"/>
      <c r="FRO18" s="155"/>
      <c r="FRP18" s="155"/>
      <c r="FRQ18" s="155"/>
      <c r="FRR18" s="155"/>
      <c r="FRS18" s="156"/>
      <c r="FRT18" s="156"/>
      <c r="FRU18" s="156"/>
      <c r="FRV18" s="156"/>
      <c r="FRW18" s="156"/>
      <c r="FRX18" s="156"/>
      <c r="FRY18" s="157"/>
      <c r="FRZ18" s="153"/>
      <c r="FSA18" s="153"/>
      <c r="FSB18" s="154"/>
      <c r="FSC18" s="155"/>
      <c r="FSD18" s="155"/>
      <c r="FSE18" s="155"/>
      <c r="FSF18" s="155"/>
      <c r="FSG18" s="155"/>
      <c r="FSH18" s="155"/>
      <c r="FSI18" s="156"/>
      <c r="FSJ18" s="156"/>
      <c r="FSK18" s="156"/>
      <c r="FSL18" s="156"/>
      <c r="FSM18" s="156"/>
      <c r="FSN18" s="156"/>
      <c r="FSO18" s="157"/>
      <c r="FSP18" s="153"/>
      <c r="FSQ18" s="153"/>
      <c r="FSR18" s="154"/>
      <c r="FSS18" s="155"/>
      <c r="FST18" s="155"/>
      <c r="FSU18" s="155"/>
      <c r="FSV18" s="155"/>
      <c r="FSW18" s="155"/>
      <c r="FSX18" s="155"/>
      <c r="FSY18" s="156"/>
      <c r="FSZ18" s="156"/>
      <c r="FTA18" s="156"/>
      <c r="FTB18" s="156"/>
      <c r="FTC18" s="156"/>
      <c r="FTD18" s="156"/>
      <c r="FTE18" s="157"/>
      <c r="FTF18" s="153"/>
      <c r="FTG18" s="153"/>
      <c r="FTH18" s="154"/>
      <c r="FTI18" s="155"/>
      <c r="FTJ18" s="155"/>
      <c r="FTK18" s="155"/>
      <c r="FTL18" s="155"/>
      <c r="FTM18" s="155"/>
      <c r="FTN18" s="155"/>
      <c r="FTO18" s="156"/>
      <c r="FTP18" s="156"/>
      <c r="FTQ18" s="156"/>
      <c r="FTR18" s="156"/>
      <c r="FTS18" s="156"/>
      <c r="FTT18" s="156"/>
      <c r="FTU18" s="157"/>
      <c r="FTV18" s="153"/>
      <c r="FTW18" s="153"/>
      <c r="FTX18" s="154"/>
      <c r="FTY18" s="155"/>
      <c r="FTZ18" s="155"/>
      <c r="FUA18" s="155"/>
      <c r="FUB18" s="155"/>
      <c r="FUC18" s="155"/>
      <c r="FUD18" s="155"/>
      <c r="FUE18" s="156"/>
      <c r="FUF18" s="156"/>
      <c r="FUG18" s="156"/>
      <c r="FUH18" s="156"/>
      <c r="FUI18" s="156"/>
      <c r="FUJ18" s="156"/>
      <c r="FUK18" s="157"/>
      <c r="FUL18" s="153"/>
      <c r="FUM18" s="153"/>
      <c r="FUN18" s="154"/>
      <c r="FUO18" s="155"/>
      <c r="FUP18" s="155"/>
      <c r="FUQ18" s="155"/>
      <c r="FUR18" s="155"/>
      <c r="FUS18" s="155"/>
      <c r="FUT18" s="155"/>
      <c r="FUU18" s="156"/>
      <c r="FUV18" s="156"/>
      <c r="FUW18" s="156"/>
      <c r="FUX18" s="156"/>
      <c r="FUY18" s="156"/>
      <c r="FUZ18" s="156"/>
      <c r="FVA18" s="157"/>
      <c r="FVB18" s="153"/>
      <c r="FVC18" s="153"/>
      <c r="FVD18" s="154"/>
      <c r="FVE18" s="155"/>
      <c r="FVF18" s="155"/>
      <c r="FVG18" s="155"/>
      <c r="FVH18" s="155"/>
      <c r="FVI18" s="155"/>
      <c r="FVJ18" s="155"/>
      <c r="FVK18" s="156"/>
      <c r="FVL18" s="156"/>
      <c r="FVM18" s="156"/>
      <c r="FVN18" s="156"/>
      <c r="FVO18" s="156"/>
      <c r="FVP18" s="156"/>
      <c r="FVQ18" s="157"/>
      <c r="FVR18" s="153"/>
      <c r="FVS18" s="153"/>
      <c r="FVT18" s="154"/>
      <c r="FVU18" s="155"/>
      <c r="FVV18" s="155"/>
      <c r="FVW18" s="155"/>
      <c r="FVX18" s="155"/>
      <c r="FVY18" s="155"/>
      <c r="FVZ18" s="155"/>
      <c r="FWA18" s="156"/>
      <c r="FWB18" s="156"/>
      <c r="FWC18" s="156"/>
      <c r="FWD18" s="156"/>
      <c r="FWE18" s="156"/>
      <c r="FWF18" s="156"/>
      <c r="FWG18" s="157"/>
      <c r="FWH18" s="153"/>
      <c r="FWI18" s="153"/>
      <c r="FWJ18" s="154"/>
      <c r="FWK18" s="155"/>
      <c r="FWL18" s="155"/>
      <c r="FWM18" s="155"/>
      <c r="FWN18" s="155"/>
      <c r="FWO18" s="155"/>
      <c r="FWP18" s="155"/>
      <c r="FWQ18" s="156"/>
      <c r="FWR18" s="156"/>
      <c r="FWS18" s="156"/>
      <c r="FWT18" s="156"/>
      <c r="FWU18" s="156"/>
      <c r="FWV18" s="156"/>
      <c r="FWW18" s="157"/>
      <c r="FWX18" s="153"/>
      <c r="FWY18" s="153"/>
      <c r="FWZ18" s="154"/>
      <c r="FXA18" s="155"/>
      <c r="FXB18" s="155"/>
      <c r="FXC18" s="155"/>
      <c r="FXD18" s="155"/>
      <c r="FXE18" s="155"/>
      <c r="FXF18" s="155"/>
      <c r="FXG18" s="156"/>
      <c r="FXH18" s="156"/>
      <c r="FXI18" s="156"/>
      <c r="FXJ18" s="156"/>
      <c r="FXK18" s="156"/>
      <c r="FXL18" s="156"/>
      <c r="FXM18" s="157"/>
      <c r="FXN18" s="153"/>
      <c r="FXO18" s="153"/>
      <c r="FXP18" s="154"/>
      <c r="FXQ18" s="155"/>
      <c r="FXR18" s="155"/>
      <c r="FXS18" s="155"/>
      <c r="FXT18" s="155"/>
      <c r="FXU18" s="155"/>
      <c r="FXV18" s="155"/>
      <c r="FXW18" s="156"/>
      <c r="FXX18" s="156"/>
      <c r="FXY18" s="156"/>
      <c r="FXZ18" s="156"/>
      <c r="FYA18" s="156"/>
      <c r="FYB18" s="156"/>
      <c r="FYC18" s="157"/>
      <c r="FYD18" s="153"/>
      <c r="FYE18" s="153"/>
      <c r="FYF18" s="154"/>
      <c r="FYG18" s="155"/>
      <c r="FYH18" s="155"/>
      <c r="FYI18" s="155"/>
      <c r="FYJ18" s="155"/>
      <c r="FYK18" s="155"/>
      <c r="FYL18" s="155"/>
      <c r="FYM18" s="156"/>
      <c r="FYN18" s="156"/>
      <c r="FYO18" s="156"/>
      <c r="FYP18" s="156"/>
      <c r="FYQ18" s="156"/>
      <c r="FYR18" s="156"/>
      <c r="FYS18" s="157"/>
      <c r="FYT18" s="153"/>
      <c r="FYU18" s="153"/>
      <c r="FYV18" s="154"/>
      <c r="FYW18" s="155"/>
      <c r="FYX18" s="155"/>
      <c r="FYY18" s="155"/>
      <c r="FYZ18" s="155"/>
      <c r="FZA18" s="155"/>
      <c r="FZB18" s="155"/>
      <c r="FZC18" s="156"/>
      <c r="FZD18" s="156"/>
      <c r="FZE18" s="156"/>
      <c r="FZF18" s="156"/>
      <c r="FZG18" s="156"/>
      <c r="FZH18" s="156"/>
      <c r="FZI18" s="157"/>
      <c r="FZJ18" s="153"/>
      <c r="FZK18" s="153"/>
      <c r="FZL18" s="154"/>
      <c r="FZM18" s="155"/>
      <c r="FZN18" s="155"/>
      <c r="FZO18" s="155"/>
      <c r="FZP18" s="155"/>
      <c r="FZQ18" s="155"/>
      <c r="FZR18" s="155"/>
      <c r="FZS18" s="156"/>
      <c r="FZT18" s="156"/>
      <c r="FZU18" s="156"/>
      <c r="FZV18" s="156"/>
      <c r="FZW18" s="156"/>
      <c r="FZX18" s="156"/>
      <c r="FZY18" s="157"/>
      <c r="FZZ18" s="153"/>
      <c r="GAA18" s="153"/>
      <c r="GAB18" s="154"/>
      <c r="GAC18" s="155"/>
      <c r="GAD18" s="155"/>
      <c r="GAE18" s="155"/>
      <c r="GAF18" s="155"/>
      <c r="GAG18" s="155"/>
      <c r="GAH18" s="155"/>
      <c r="GAI18" s="156"/>
      <c r="GAJ18" s="156"/>
      <c r="GAK18" s="156"/>
      <c r="GAL18" s="156"/>
      <c r="GAM18" s="156"/>
      <c r="GAN18" s="156"/>
      <c r="GAO18" s="157"/>
      <c r="GAP18" s="153"/>
      <c r="GAQ18" s="153"/>
      <c r="GAR18" s="154"/>
      <c r="GAS18" s="155"/>
      <c r="GAT18" s="155"/>
      <c r="GAU18" s="155"/>
      <c r="GAV18" s="155"/>
      <c r="GAW18" s="155"/>
      <c r="GAX18" s="155"/>
      <c r="GAY18" s="156"/>
      <c r="GAZ18" s="156"/>
      <c r="GBA18" s="156"/>
      <c r="GBB18" s="156"/>
      <c r="GBC18" s="156"/>
      <c r="GBD18" s="156"/>
      <c r="GBE18" s="157"/>
      <c r="GBF18" s="153"/>
      <c r="GBG18" s="153"/>
      <c r="GBH18" s="154"/>
      <c r="GBI18" s="155"/>
      <c r="GBJ18" s="155"/>
      <c r="GBK18" s="155"/>
      <c r="GBL18" s="155"/>
      <c r="GBM18" s="155"/>
      <c r="GBN18" s="155"/>
      <c r="GBO18" s="156"/>
      <c r="GBP18" s="156"/>
      <c r="GBQ18" s="156"/>
      <c r="GBR18" s="156"/>
      <c r="GBS18" s="156"/>
      <c r="GBT18" s="156"/>
      <c r="GBU18" s="157"/>
      <c r="GBV18" s="153"/>
      <c r="GBW18" s="153"/>
      <c r="GBX18" s="154"/>
      <c r="GBY18" s="155"/>
      <c r="GBZ18" s="155"/>
      <c r="GCA18" s="155"/>
      <c r="GCB18" s="155"/>
      <c r="GCC18" s="155"/>
      <c r="GCD18" s="155"/>
      <c r="GCE18" s="156"/>
      <c r="GCF18" s="156"/>
      <c r="GCG18" s="156"/>
      <c r="GCH18" s="156"/>
      <c r="GCI18" s="156"/>
      <c r="GCJ18" s="156"/>
      <c r="GCK18" s="157"/>
      <c r="GCL18" s="153"/>
      <c r="GCM18" s="153"/>
      <c r="GCN18" s="154"/>
      <c r="GCO18" s="155"/>
      <c r="GCP18" s="155"/>
      <c r="GCQ18" s="155"/>
      <c r="GCR18" s="155"/>
      <c r="GCS18" s="155"/>
      <c r="GCT18" s="155"/>
      <c r="GCU18" s="156"/>
      <c r="GCV18" s="156"/>
      <c r="GCW18" s="156"/>
      <c r="GCX18" s="156"/>
      <c r="GCY18" s="156"/>
      <c r="GCZ18" s="156"/>
      <c r="GDA18" s="157"/>
      <c r="GDB18" s="153"/>
      <c r="GDC18" s="153"/>
      <c r="GDD18" s="154"/>
      <c r="GDE18" s="155"/>
      <c r="GDF18" s="155"/>
      <c r="GDG18" s="155"/>
      <c r="GDH18" s="155"/>
      <c r="GDI18" s="155"/>
      <c r="GDJ18" s="155"/>
      <c r="GDK18" s="156"/>
      <c r="GDL18" s="156"/>
      <c r="GDM18" s="156"/>
      <c r="GDN18" s="156"/>
      <c r="GDO18" s="156"/>
      <c r="GDP18" s="156"/>
      <c r="GDQ18" s="157"/>
      <c r="GDR18" s="153"/>
      <c r="GDS18" s="153"/>
      <c r="GDT18" s="154"/>
      <c r="GDU18" s="155"/>
      <c r="GDV18" s="155"/>
      <c r="GDW18" s="155"/>
      <c r="GDX18" s="155"/>
      <c r="GDY18" s="155"/>
      <c r="GDZ18" s="155"/>
      <c r="GEA18" s="156"/>
      <c r="GEB18" s="156"/>
      <c r="GEC18" s="156"/>
      <c r="GED18" s="156"/>
      <c r="GEE18" s="156"/>
      <c r="GEF18" s="156"/>
      <c r="GEG18" s="157"/>
      <c r="GEH18" s="153"/>
      <c r="GEI18" s="153"/>
      <c r="GEJ18" s="154"/>
      <c r="GEK18" s="155"/>
      <c r="GEL18" s="155"/>
      <c r="GEM18" s="155"/>
      <c r="GEN18" s="155"/>
      <c r="GEO18" s="155"/>
      <c r="GEP18" s="155"/>
      <c r="GEQ18" s="156"/>
      <c r="GER18" s="156"/>
      <c r="GES18" s="156"/>
      <c r="GET18" s="156"/>
      <c r="GEU18" s="156"/>
      <c r="GEV18" s="156"/>
      <c r="GEW18" s="157"/>
      <c r="GEX18" s="153"/>
      <c r="GEY18" s="153"/>
      <c r="GEZ18" s="154"/>
      <c r="GFA18" s="155"/>
      <c r="GFB18" s="155"/>
      <c r="GFC18" s="155"/>
      <c r="GFD18" s="155"/>
      <c r="GFE18" s="155"/>
      <c r="GFF18" s="155"/>
      <c r="GFG18" s="156"/>
      <c r="GFH18" s="156"/>
      <c r="GFI18" s="156"/>
      <c r="GFJ18" s="156"/>
      <c r="GFK18" s="156"/>
      <c r="GFL18" s="156"/>
      <c r="GFM18" s="157"/>
      <c r="GFN18" s="153"/>
      <c r="GFO18" s="153"/>
      <c r="GFP18" s="154"/>
      <c r="GFQ18" s="155"/>
      <c r="GFR18" s="155"/>
      <c r="GFS18" s="155"/>
      <c r="GFT18" s="155"/>
      <c r="GFU18" s="155"/>
      <c r="GFV18" s="155"/>
      <c r="GFW18" s="156"/>
      <c r="GFX18" s="156"/>
      <c r="GFY18" s="156"/>
      <c r="GFZ18" s="156"/>
      <c r="GGA18" s="156"/>
      <c r="GGB18" s="156"/>
      <c r="GGC18" s="157"/>
      <c r="GGD18" s="153"/>
      <c r="GGE18" s="153"/>
      <c r="GGF18" s="154"/>
      <c r="GGG18" s="155"/>
      <c r="GGH18" s="155"/>
      <c r="GGI18" s="155"/>
      <c r="GGJ18" s="155"/>
      <c r="GGK18" s="155"/>
      <c r="GGL18" s="155"/>
      <c r="GGM18" s="156"/>
      <c r="GGN18" s="156"/>
      <c r="GGO18" s="156"/>
      <c r="GGP18" s="156"/>
      <c r="GGQ18" s="156"/>
      <c r="GGR18" s="156"/>
      <c r="GGS18" s="157"/>
      <c r="GGT18" s="153"/>
      <c r="GGU18" s="153"/>
      <c r="GGV18" s="154"/>
      <c r="GGW18" s="155"/>
      <c r="GGX18" s="155"/>
      <c r="GGY18" s="155"/>
      <c r="GGZ18" s="155"/>
      <c r="GHA18" s="155"/>
      <c r="GHB18" s="155"/>
      <c r="GHC18" s="156"/>
      <c r="GHD18" s="156"/>
      <c r="GHE18" s="156"/>
      <c r="GHF18" s="156"/>
      <c r="GHG18" s="156"/>
      <c r="GHH18" s="156"/>
      <c r="GHI18" s="157"/>
      <c r="GHJ18" s="153"/>
      <c r="GHK18" s="153"/>
      <c r="GHL18" s="154"/>
      <c r="GHM18" s="155"/>
      <c r="GHN18" s="155"/>
      <c r="GHO18" s="155"/>
      <c r="GHP18" s="155"/>
      <c r="GHQ18" s="155"/>
      <c r="GHR18" s="155"/>
      <c r="GHS18" s="156"/>
      <c r="GHT18" s="156"/>
      <c r="GHU18" s="156"/>
      <c r="GHV18" s="156"/>
      <c r="GHW18" s="156"/>
      <c r="GHX18" s="156"/>
      <c r="GHY18" s="157"/>
      <c r="GHZ18" s="153"/>
      <c r="GIA18" s="153"/>
      <c r="GIB18" s="154"/>
      <c r="GIC18" s="155"/>
      <c r="GID18" s="155"/>
      <c r="GIE18" s="155"/>
      <c r="GIF18" s="155"/>
      <c r="GIG18" s="155"/>
      <c r="GIH18" s="155"/>
      <c r="GII18" s="156"/>
      <c r="GIJ18" s="156"/>
      <c r="GIK18" s="156"/>
      <c r="GIL18" s="156"/>
      <c r="GIM18" s="156"/>
      <c r="GIN18" s="156"/>
      <c r="GIO18" s="157"/>
      <c r="GIP18" s="153"/>
      <c r="GIQ18" s="153"/>
      <c r="GIR18" s="154"/>
      <c r="GIS18" s="155"/>
      <c r="GIT18" s="155"/>
      <c r="GIU18" s="155"/>
      <c r="GIV18" s="155"/>
      <c r="GIW18" s="155"/>
      <c r="GIX18" s="155"/>
      <c r="GIY18" s="156"/>
      <c r="GIZ18" s="156"/>
      <c r="GJA18" s="156"/>
      <c r="GJB18" s="156"/>
      <c r="GJC18" s="156"/>
      <c r="GJD18" s="156"/>
      <c r="GJE18" s="157"/>
      <c r="GJF18" s="153"/>
      <c r="GJG18" s="153"/>
      <c r="GJH18" s="154"/>
      <c r="GJI18" s="155"/>
      <c r="GJJ18" s="155"/>
      <c r="GJK18" s="155"/>
      <c r="GJL18" s="155"/>
      <c r="GJM18" s="155"/>
      <c r="GJN18" s="155"/>
      <c r="GJO18" s="156"/>
      <c r="GJP18" s="156"/>
      <c r="GJQ18" s="156"/>
      <c r="GJR18" s="156"/>
      <c r="GJS18" s="156"/>
      <c r="GJT18" s="156"/>
      <c r="GJU18" s="157"/>
      <c r="GJV18" s="153"/>
      <c r="GJW18" s="153"/>
      <c r="GJX18" s="154"/>
      <c r="GJY18" s="155"/>
      <c r="GJZ18" s="155"/>
      <c r="GKA18" s="155"/>
      <c r="GKB18" s="155"/>
      <c r="GKC18" s="155"/>
      <c r="GKD18" s="155"/>
      <c r="GKE18" s="156"/>
      <c r="GKF18" s="156"/>
      <c r="GKG18" s="156"/>
      <c r="GKH18" s="156"/>
      <c r="GKI18" s="156"/>
      <c r="GKJ18" s="156"/>
      <c r="GKK18" s="157"/>
      <c r="GKL18" s="153"/>
      <c r="GKM18" s="153"/>
      <c r="GKN18" s="154"/>
      <c r="GKO18" s="155"/>
      <c r="GKP18" s="155"/>
      <c r="GKQ18" s="155"/>
      <c r="GKR18" s="155"/>
      <c r="GKS18" s="155"/>
      <c r="GKT18" s="155"/>
      <c r="GKU18" s="156"/>
      <c r="GKV18" s="156"/>
      <c r="GKW18" s="156"/>
      <c r="GKX18" s="156"/>
      <c r="GKY18" s="156"/>
      <c r="GKZ18" s="156"/>
      <c r="GLA18" s="157"/>
      <c r="GLB18" s="153"/>
      <c r="GLC18" s="153"/>
      <c r="GLD18" s="154"/>
      <c r="GLE18" s="155"/>
      <c r="GLF18" s="155"/>
      <c r="GLG18" s="155"/>
      <c r="GLH18" s="155"/>
      <c r="GLI18" s="155"/>
      <c r="GLJ18" s="155"/>
      <c r="GLK18" s="156"/>
      <c r="GLL18" s="156"/>
      <c r="GLM18" s="156"/>
      <c r="GLN18" s="156"/>
      <c r="GLO18" s="156"/>
      <c r="GLP18" s="156"/>
      <c r="GLQ18" s="157"/>
      <c r="GLR18" s="153"/>
      <c r="GLS18" s="153"/>
      <c r="GLT18" s="154"/>
      <c r="GLU18" s="155"/>
      <c r="GLV18" s="155"/>
      <c r="GLW18" s="155"/>
      <c r="GLX18" s="155"/>
      <c r="GLY18" s="155"/>
      <c r="GLZ18" s="155"/>
      <c r="GMA18" s="156"/>
      <c r="GMB18" s="156"/>
      <c r="GMC18" s="156"/>
      <c r="GMD18" s="156"/>
      <c r="GME18" s="156"/>
      <c r="GMF18" s="156"/>
      <c r="GMG18" s="157"/>
      <c r="GMH18" s="153"/>
      <c r="GMI18" s="153"/>
      <c r="GMJ18" s="154"/>
      <c r="GMK18" s="155"/>
      <c r="GML18" s="155"/>
      <c r="GMM18" s="155"/>
      <c r="GMN18" s="155"/>
      <c r="GMO18" s="155"/>
      <c r="GMP18" s="155"/>
      <c r="GMQ18" s="156"/>
      <c r="GMR18" s="156"/>
      <c r="GMS18" s="156"/>
      <c r="GMT18" s="156"/>
      <c r="GMU18" s="156"/>
      <c r="GMV18" s="156"/>
      <c r="GMW18" s="157"/>
      <c r="GMX18" s="153"/>
      <c r="GMY18" s="153"/>
      <c r="GMZ18" s="154"/>
      <c r="GNA18" s="155"/>
      <c r="GNB18" s="155"/>
      <c r="GNC18" s="155"/>
      <c r="GND18" s="155"/>
      <c r="GNE18" s="155"/>
      <c r="GNF18" s="155"/>
      <c r="GNG18" s="156"/>
      <c r="GNH18" s="156"/>
      <c r="GNI18" s="156"/>
      <c r="GNJ18" s="156"/>
      <c r="GNK18" s="156"/>
      <c r="GNL18" s="156"/>
      <c r="GNM18" s="157"/>
      <c r="GNN18" s="153"/>
      <c r="GNO18" s="153"/>
      <c r="GNP18" s="154"/>
      <c r="GNQ18" s="155"/>
      <c r="GNR18" s="155"/>
      <c r="GNS18" s="155"/>
      <c r="GNT18" s="155"/>
      <c r="GNU18" s="155"/>
      <c r="GNV18" s="155"/>
      <c r="GNW18" s="156"/>
      <c r="GNX18" s="156"/>
      <c r="GNY18" s="156"/>
      <c r="GNZ18" s="156"/>
      <c r="GOA18" s="156"/>
      <c r="GOB18" s="156"/>
      <c r="GOC18" s="157"/>
      <c r="GOD18" s="153"/>
      <c r="GOE18" s="153"/>
      <c r="GOF18" s="154"/>
      <c r="GOG18" s="155"/>
      <c r="GOH18" s="155"/>
      <c r="GOI18" s="155"/>
      <c r="GOJ18" s="155"/>
      <c r="GOK18" s="155"/>
      <c r="GOL18" s="155"/>
      <c r="GOM18" s="156"/>
      <c r="GON18" s="156"/>
      <c r="GOO18" s="156"/>
      <c r="GOP18" s="156"/>
      <c r="GOQ18" s="156"/>
      <c r="GOR18" s="156"/>
      <c r="GOS18" s="157"/>
      <c r="GOT18" s="153"/>
      <c r="GOU18" s="153"/>
      <c r="GOV18" s="154"/>
      <c r="GOW18" s="155"/>
      <c r="GOX18" s="155"/>
      <c r="GOY18" s="155"/>
      <c r="GOZ18" s="155"/>
      <c r="GPA18" s="155"/>
      <c r="GPB18" s="155"/>
      <c r="GPC18" s="156"/>
      <c r="GPD18" s="156"/>
      <c r="GPE18" s="156"/>
      <c r="GPF18" s="156"/>
      <c r="GPG18" s="156"/>
      <c r="GPH18" s="156"/>
      <c r="GPI18" s="157"/>
      <c r="GPJ18" s="153"/>
      <c r="GPK18" s="153"/>
      <c r="GPL18" s="154"/>
      <c r="GPM18" s="155"/>
      <c r="GPN18" s="155"/>
      <c r="GPO18" s="155"/>
      <c r="GPP18" s="155"/>
      <c r="GPQ18" s="155"/>
      <c r="GPR18" s="155"/>
      <c r="GPS18" s="156"/>
      <c r="GPT18" s="156"/>
      <c r="GPU18" s="156"/>
      <c r="GPV18" s="156"/>
      <c r="GPW18" s="156"/>
      <c r="GPX18" s="156"/>
      <c r="GPY18" s="157"/>
      <c r="GPZ18" s="153"/>
      <c r="GQA18" s="153"/>
      <c r="GQB18" s="154"/>
      <c r="GQC18" s="155"/>
      <c r="GQD18" s="155"/>
      <c r="GQE18" s="155"/>
      <c r="GQF18" s="155"/>
      <c r="GQG18" s="155"/>
      <c r="GQH18" s="155"/>
      <c r="GQI18" s="156"/>
      <c r="GQJ18" s="156"/>
      <c r="GQK18" s="156"/>
      <c r="GQL18" s="156"/>
      <c r="GQM18" s="156"/>
      <c r="GQN18" s="156"/>
      <c r="GQO18" s="157"/>
      <c r="GQP18" s="153"/>
      <c r="GQQ18" s="153"/>
      <c r="GQR18" s="154"/>
      <c r="GQS18" s="155"/>
      <c r="GQT18" s="155"/>
      <c r="GQU18" s="155"/>
      <c r="GQV18" s="155"/>
      <c r="GQW18" s="155"/>
      <c r="GQX18" s="155"/>
      <c r="GQY18" s="156"/>
      <c r="GQZ18" s="156"/>
      <c r="GRA18" s="156"/>
      <c r="GRB18" s="156"/>
      <c r="GRC18" s="156"/>
      <c r="GRD18" s="156"/>
      <c r="GRE18" s="157"/>
      <c r="GRF18" s="153"/>
      <c r="GRG18" s="153"/>
      <c r="GRH18" s="154"/>
      <c r="GRI18" s="155"/>
      <c r="GRJ18" s="155"/>
      <c r="GRK18" s="155"/>
      <c r="GRL18" s="155"/>
      <c r="GRM18" s="155"/>
      <c r="GRN18" s="155"/>
      <c r="GRO18" s="156"/>
      <c r="GRP18" s="156"/>
      <c r="GRQ18" s="156"/>
      <c r="GRR18" s="156"/>
      <c r="GRS18" s="156"/>
      <c r="GRT18" s="156"/>
      <c r="GRU18" s="157"/>
      <c r="GRV18" s="153"/>
      <c r="GRW18" s="153"/>
      <c r="GRX18" s="154"/>
      <c r="GRY18" s="155"/>
      <c r="GRZ18" s="155"/>
      <c r="GSA18" s="155"/>
      <c r="GSB18" s="155"/>
      <c r="GSC18" s="155"/>
      <c r="GSD18" s="155"/>
      <c r="GSE18" s="156"/>
      <c r="GSF18" s="156"/>
      <c r="GSG18" s="156"/>
      <c r="GSH18" s="156"/>
      <c r="GSI18" s="156"/>
      <c r="GSJ18" s="156"/>
      <c r="GSK18" s="157"/>
      <c r="GSL18" s="153"/>
      <c r="GSM18" s="153"/>
      <c r="GSN18" s="154"/>
      <c r="GSO18" s="155"/>
      <c r="GSP18" s="155"/>
      <c r="GSQ18" s="155"/>
      <c r="GSR18" s="155"/>
      <c r="GSS18" s="155"/>
      <c r="GST18" s="155"/>
      <c r="GSU18" s="156"/>
      <c r="GSV18" s="156"/>
      <c r="GSW18" s="156"/>
      <c r="GSX18" s="156"/>
      <c r="GSY18" s="156"/>
      <c r="GSZ18" s="156"/>
      <c r="GTA18" s="157"/>
      <c r="GTB18" s="153"/>
      <c r="GTC18" s="153"/>
      <c r="GTD18" s="154"/>
      <c r="GTE18" s="155"/>
      <c r="GTF18" s="155"/>
      <c r="GTG18" s="155"/>
      <c r="GTH18" s="155"/>
      <c r="GTI18" s="155"/>
      <c r="GTJ18" s="155"/>
      <c r="GTK18" s="156"/>
      <c r="GTL18" s="156"/>
      <c r="GTM18" s="156"/>
      <c r="GTN18" s="156"/>
      <c r="GTO18" s="156"/>
      <c r="GTP18" s="156"/>
      <c r="GTQ18" s="157"/>
      <c r="GTR18" s="153"/>
      <c r="GTS18" s="153"/>
      <c r="GTT18" s="154"/>
      <c r="GTU18" s="155"/>
      <c r="GTV18" s="155"/>
      <c r="GTW18" s="155"/>
      <c r="GTX18" s="155"/>
      <c r="GTY18" s="155"/>
      <c r="GTZ18" s="155"/>
      <c r="GUA18" s="156"/>
      <c r="GUB18" s="156"/>
      <c r="GUC18" s="156"/>
      <c r="GUD18" s="156"/>
      <c r="GUE18" s="156"/>
      <c r="GUF18" s="156"/>
      <c r="GUG18" s="157"/>
      <c r="GUH18" s="153"/>
      <c r="GUI18" s="153"/>
      <c r="GUJ18" s="154"/>
      <c r="GUK18" s="155"/>
      <c r="GUL18" s="155"/>
      <c r="GUM18" s="155"/>
      <c r="GUN18" s="155"/>
      <c r="GUO18" s="155"/>
      <c r="GUP18" s="155"/>
      <c r="GUQ18" s="156"/>
      <c r="GUR18" s="156"/>
      <c r="GUS18" s="156"/>
      <c r="GUT18" s="156"/>
      <c r="GUU18" s="156"/>
      <c r="GUV18" s="156"/>
      <c r="GUW18" s="157"/>
      <c r="GUX18" s="153"/>
      <c r="GUY18" s="153"/>
      <c r="GUZ18" s="154"/>
      <c r="GVA18" s="155"/>
      <c r="GVB18" s="155"/>
      <c r="GVC18" s="155"/>
      <c r="GVD18" s="155"/>
      <c r="GVE18" s="155"/>
      <c r="GVF18" s="155"/>
      <c r="GVG18" s="156"/>
      <c r="GVH18" s="156"/>
      <c r="GVI18" s="156"/>
      <c r="GVJ18" s="156"/>
      <c r="GVK18" s="156"/>
      <c r="GVL18" s="156"/>
      <c r="GVM18" s="157"/>
      <c r="GVN18" s="153"/>
      <c r="GVO18" s="153"/>
      <c r="GVP18" s="154"/>
      <c r="GVQ18" s="155"/>
      <c r="GVR18" s="155"/>
      <c r="GVS18" s="155"/>
      <c r="GVT18" s="155"/>
      <c r="GVU18" s="155"/>
      <c r="GVV18" s="155"/>
      <c r="GVW18" s="156"/>
      <c r="GVX18" s="156"/>
      <c r="GVY18" s="156"/>
      <c r="GVZ18" s="156"/>
      <c r="GWA18" s="156"/>
      <c r="GWB18" s="156"/>
      <c r="GWC18" s="157"/>
      <c r="GWD18" s="153"/>
      <c r="GWE18" s="153"/>
      <c r="GWF18" s="154"/>
      <c r="GWG18" s="155"/>
      <c r="GWH18" s="155"/>
      <c r="GWI18" s="155"/>
      <c r="GWJ18" s="155"/>
      <c r="GWK18" s="155"/>
      <c r="GWL18" s="155"/>
      <c r="GWM18" s="156"/>
      <c r="GWN18" s="156"/>
      <c r="GWO18" s="156"/>
      <c r="GWP18" s="156"/>
      <c r="GWQ18" s="156"/>
      <c r="GWR18" s="156"/>
      <c r="GWS18" s="157"/>
      <c r="GWT18" s="153"/>
      <c r="GWU18" s="153"/>
      <c r="GWV18" s="154"/>
      <c r="GWW18" s="155"/>
      <c r="GWX18" s="155"/>
      <c r="GWY18" s="155"/>
      <c r="GWZ18" s="155"/>
      <c r="GXA18" s="155"/>
      <c r="GXB18" s="155"/>
      <c r="GXC18" s="156"/>
      <c r="GXD18" s="156"/>
      <c r="GXE18" s="156"/>
      <c r="GXF18" s="156"/>
      <c r="GXG18" s="156"/>
      <c r="GXH18" s="156"/>
      <c r="GXI18" s="157"/>
      <c r="GXJ18" s="153"/>
      <c r="GXK18" s="153"/>
      <c r="GXL18" s="154"/>
      <c r="GXM18" s="155"/>
      <c r="GXN18" s="155"/>
      <c r="GXO18" s="155"/>
      <c r="GXP18" s="155"/>
      <c r="GXQ18" s="155"/>
      <c r="GXR18" s="155"/>
      <c r="GXS18" s="156"/>
      <c r="GXT18" s="156"/>
      <c r="GXU18" s="156"/>
      <c r="GXV18" s="156"/>
      <c r="GXW18" s="156"/>
      <c r="GXX18" s="156"/>
      <c r="GXY18" s="157"/>
      <c r="GXZ18" s="153"/>
      <c r="GYA18" s="153"/>
      <c r="GYB18" s="154"/>
      <c r="GYC18" s="155"/>
      <c r="GYD18" s="155"/>
      <c r="GYE18" s="155"/>
      <c r="GYF18" s="155"/>
      <c r="GYG18" s="155"/>
      <c r="GYH18" s="155"/>
      <c r="GYI18" s="156"/>
      <c r="GYJ18" s="156"/>
      <c r="GYK18" s="156"/>
      <c r="GYL18" s="156"/>
      <c r="GYM18" s="156"/>
      <c r="GYN18" s="156"/>
      <c r="GYO18" s="157"/>
      <c r="GYP18" s="153"/>
      <c r="GYQ18" s="153"/>
      <c r="GYR18" s="154"/>
      <c r="GYS18" s="155"/>
      <c r="GYT18" s="155"/>
      <c r="GYU18" s="155"/>
      <c r="GYV18" s="155"/>
      <c r="GYW18" s="155"/>
      <c r="GYX18" s="155"/>
      <c r="GYY18" s="156"/>
      <c r="GYZ18" s="156"/>
      <c r="GZA18" s="156"/>
      <c r="GZB18" s="156"/>
      <c r="GZC18" s="156"/>
      <c r="GZD18" s="156"/>
      <c r="GZE18" s="157"/>
      <c r="GZF18" s="153"/>
      <c r="GZG18" s="153"/>
      <c r="GZH18" s="154"/>
      <c r="GZI18" s="155"/>
      <c r="GZJ18" s="155"/>
      <c r="GZK18" s="155"/>
      <c r="GZL18" s="155"/>
      <c r="GZM18" s="155"/>
      <c r="GZN18" s="155"/>
      <c r="GZO18" s="156"/>
      <c r="GZP18" s="156"/>
      <c r="GZQ18" s="156"/>
      <c r="GZR18" s="156"/>
      <c r="GZS18" s="156"/>
      <c r="GZT18" s="156"/>
      <c r="GZU18" s="157"/>
      <c r="GZV18" s="153"/>
      <c r="GZW18" s="153"/>
      <c r="GZX18" s="154"/>
      <c r="GZY18" s="155"/>
      <c r="GZZ18" s="155"/>
      <c r="HAA18" s="155"/>
      <c r="HAB18" s="155"/>
      <c r="HAC18" s="155"/>
      <c r="HAD18" s="155"/>
      <c r="HAE18" s="156"/>
      <c r="HAF18" s="156"/>
      <c r="HAG18" s="156"/>
      <c r="HAH18" s="156"/>
      <c r="HAI18" s="156"/>
      <c r="HAJ18" s="156"/>
      <c r="HAK18" s="157"/>
      <c r="HAL18" s="153"/>
      <c r="HAM18" s="153"/>
      <c r="HAN18" s="154"/>
      <c r="HAO18" s="155"/>
      <c r="HAP18" s="155"/>
      <c r="HAQ18" s="155"/>
      <c r="HAR18" s="155"/>
      <c r="HAS18" s="155"/>
      <c r="HAT18" s="155"/>
      <c r="HAU18" s="156"/>
      <c r="HAV18" s="156"/>
      <c r="HAW18" s="156"/>
      <c r="HAX18" s="156"/>
      <c r="HAY18" s="156"/>
      <c r="HAZ18" s="156"/>
      <c r="HBA18" s="157"/>
      <c r="HBB18" s="153"/>
      <c r="HBC18" s="153"/>
      <c r="HBD18" s="154"/>
      <c r="HBE18" s="155"/>
      <c r="HBF18" s="155"/>
      <c r="HBG18" s="155"/>
      <c r="HBH18" s="155"/>
      <c r="HBI18" s="155"/>
      <c r="HBJ18" s="155"/>
      <c r="HBK18" s="156"/>
      <c r="HBL18" s="156"/>
      <c r="HBM18" s="156"/>
      <c r="HBN18" s="156"/>
      <c r="HBO18" s="156"/>
      <c r="HBP18" s="156"/>
      <c r="HBQ18" s="157"/>
      <c r="HBR18" s="153"/>
      <c r="HBS18" s="153"/>
      <c r="HBT18" s="154"/>
      <c r="HBU18" s="155"/>
      <c r="HBV18" s="155"/>
      <c r="HBW18" s="155"/>
      <c r="HBX18" s="155"/>
      <c r="HBY18" s="155"/>
      <c r="HBZ18" s="155"/>
      <c r="HCA18" s="156"/>
      <c r="HCB18" s="156"/>
      <c r="HCC18" s="156"/>
      <c r="HCD18" s="156"/>
      <c r="HCE18" s="156"/>
      <c r="HCF18" s="156"/>
      <c r="HCG18" s="157"/>
      <c r="HCH18" s="153"/>
      <c r="HCI18" s="153"/>
      <c r="HCJ18" s="154"/>
      <c r="HCK18" s="155"/>
      <c r="HCL18" s="155"/>
      <c r="HCM18" s="155"/>
      <c r="HCN18" s="155"/>
      <c r="HCO18" s="155"/>
      <c r="HCP18" s="155"/>
      <c r="HCQ18" s="156"/>
      <c r="HCR18" s="156"/>
      <c r="HCS18" s="156"/>
      <c r="HCT18" s="156"/>
      <c r="HCU18" s="156"/>
      <c r="HCV18" s="156"/>
      <c r="HCW18" s="157"/>
      <c r="HCX18" s="153"/>
      <c r="HCY18" s="153"/>
      <c r="HCZ18" s="154"/>
      <c r="HDA18" s="155"/>
      <c r="HDB18" s="155"/>
      <c r="HDC18" s="155"/>
      <c r="HDD18" s="155"/>
      <c r="HDE18" s="155"/>
      <c r="HDF18" s="155"/>
      <c r="HDG18" s="156"/>
      <c r="HDH18" s="156"/>
      <c r="HDI18" s="156"/>
      <c r="HDJ18" s="156"/>
      <c r="HDK18" s="156"/>
      <c r="HDL18" s="156"/>
      <c r="HDM18" s="157"/>
      <c r="HDN18" s="153"/>
      <c r="HDO18" s="153"/>
      <c r="HDP18" s="154"/>
      <c r="HDQ18" s="155"/>
      <c r="HDR18" s="155"/>
      <c r="HDS18" s="155"/>
      <c r="HDT18" s="155"/>
      <c r="HDU18" s="155"/>
      <c r="HDV18" s="155"/>
      <c r="HDW18" s="156"/>
      <c r="HDX18" s="156"/>
      <c r="HDY18" s="156"/>
      <c r="HDZ18" s="156"/>
      <c r="HEA18" s="156"/>
      <c r="HEB18" s="156"/>
      <c r="HEC18" s="157"/>
      <c r="HED18" s="153"/>
      <c r="HEE18" s="153"/>
      <c r="HEF18" s="154"/>
      <c r="HEG18" s="155"/>
      <c r="HEH18" s="155"/>
      <c r="HEI18" s="155"/>
      <c r="HEJ18" s="155"/>
      <c r="HEK18" s="155"/>
      <c r="HEL18" s="155"/>
      <c r="HEM18" s="156"/>
      <c r="HEN18" s="156"/>
      <c r="HEO18" s="156"/>
      <c r="HEP18" s="156"/>
      <c r="HEQ18" s="156"/>
      <c r="HER18" s="156"/>
      <c r="HES18" s="157"/>
      <c r="HET18" s="153"/>
      <c r="HEU18" s="153"/>
      <c r="HEV18" s="154"/>
      <c r="HEW18" s="155"/>
      <c r="HEX18" s="155"/>
      <c r="HEY18" s="155"/>
      <c r="HEZ18" s="155"/>
      <c r="HFA18" s="155"/>
      <c r="HFB18" s="155"/>
      <c r="HFC18" s="156"/>
      <c r="HFD18" s="156"/>
      <c r="HFE18" s="156"/>
      <c r="HFF18" s="156"/>
      <c r="HFG18" s="156"/>
      <c r="HFH18" s="156"/>
      <c r="HFI18" s="157"/>
      <c r="HFJ18" s="153"/>
      <c r="HFK18" s="153"/>
      <c r="HFL18" s="154"/>
      <c r="HFM18" s="155"/>
      <c r="HFN18" s="155"/>
      <c r="HFO18" s="155"/>
      <c r="HFP18" s="155"/>
      <c r="HFQ18" s="155"/>
      <c r="HFR18" s="155"/>
      <c r="HFS18" s="156"/>
      <c r="HFT18" s="156"/>
      <c r="HFU18" s="156"/>
      <c r="HFV18" s="156"/>
      <c r="HFW18" s="156"/>
      <c r="HFX18" s="156"/>
      <c r="HFY18" s="157"/>
      <c r="HFZ18" s="153"/>
      <c r="HGA18" s="153"/>
      <c r="HGB18" s="154"/>
      <c r="HGC18" s="155"/>
      <c r="HGD18" s="155"/>
      <c r="HGE18" s="155"/>
      <c r="HGF18" s="155"/>
      <c r="HGG18" s="155"/>
      <c r="HGH18" s="155"/>
      <c r="HGI18" s="156"/>
      <c r="HGJ18" s="156"/>
      <c r="HGK18" s="156"/>
      <c r="HGL18" s="156"/>
      <c r="HGM18" s="156"/>
      <c r="HGN18" s="156"/>
      <c r="HGO18" s="157"/>
      <c r="HGP18" s="153"/>
      <c r="HGQ18" s="153"/>
      <c r="HGR18" s="154"/>
      <c r="HGS18" s="155"/>
      <c r="HGT18" s="155"/>
      <c r="HGU18" s="155"/>
      <c r="HGV18" s="155"/>
      <c r="HGW18" s="155"/>
      <c r="HGX18" s="155"/>
      <c r="HGY18" s="156"/>
      <c r="HGZ18" s="156"/>
      <c r="HHA18" s="156"/>
      <c r="HHB18" s="156"/>
      <c r="HHC18" s="156"/>
      <c r="HHD18" s="156"/>
      <c r="HHE18" s="157"/>
      <c r="HHF18" s="153"/>
      <c r="HHG18" s="153"/>
      <c r="HHH18" s="154"/>
      <c r="HHI18" s="155"/>
      <c r="HHJ18" s="155"/>
      <c r="HHK18" s="155"/>
      <c r="HHL18" s="155"/>
      <c r="HHM18" s="155"/>
      <c r="HHN18" s="155"/>
      <c r="HHO18" s="156"/>
      <c r="HHP18" s="156"/>
      <c r="HHQ18" s="156"/>
      <c r="HHR18" s="156"/>
      <c r="HHS18" s="156"/>
      <c r="HHT18" s="156"/>
      <c r="HHU18" s="157"/>
      <c r="HHV18" s="153"/>
      <c r="HHW18" s="153"/>
      <c r="HHX18" s="154"/>
      <c r="HHY18" s="155"/>
      <c r="HHZ18" s="155"/>
      <c r="HIA18" s="155"/>
      <c r="HIB18" s="155"/>
      <c r="HIC18" s="155"/>
      <c r="HID18" s="155"/>
      <c r="HIE18" s="156"/>
      <c r="HIF18" s="156"/>
      <c r="HIG18" s="156"/>
      <c r="HIH18" s="156"/>
      <c r="HII18" s="156"/>
      <c r="HIJ18" s="156"/>
      <c r="HIK18" s="157"/>
      <c r="HIL18" s="153"/>
      <c r="HIM18" s="153"/>
      <c r="HIN18" s="154"/>
      <c r="HIO18" s="155"/>
      <c r="HIP18" s="155"/>
      <c r="HIQ18" s="155"/>
      <c r="HIR18" s="155"/>
      <c r="HIS18" s="155"/>
      <c r="HIT18" s="155"/>
      <c r="HIU18" s="156"/>
      <c r="HIV18" s="156"/>
      <c r="HIW18" s="156"/>
      <c r="HIX18" s="156"/>
      <c r="HIY18" s="156"/>
      <c r="HIZ18" s="156"/>
      <c r="HJA18" s="157"/>
      <c r="HJB18" s="153"/>
      <c r="HJC18" s="153"/>
      <c r="HJD18" s="154"/>
      <c r="HJE18" s="155"/>
      <c r="HJF18" s="155"/>
      <c r="HJG18" s="155"/>
      <c r="HJH18" s="155"/>
      <c r="HJI18" s="155"/>
      <c r="HJJ18" s="155"/>
      <c r="HJK18" s="156"/>
      <c r="HJL18" s="156"/>
      <c r="HJM18" s="156"/>
      <c r="HJN18" s="156"/>
      <c r="HJO18" s="156"/>
      <c r="HJP18" s="156"/>
      <c r="HJQ18" s="157"/>
      <c r="HJR18" s="153"/>
      <c r="HJS18" s="153"/>
      <c r="HJT18" s="154"/>
      <c r="HJU18" s="155"/>
      <c r="HJV18" s="155"/>
      <c r="HJW18" s="155"/>
      <c r="HJX18" s="155"/>
      <c r="HJY18" s="155"/>
      <c r="HJZ18" s="155"/>
      <c r="HKA18" s="156"/>
      <c r="HKB18" s="156"/>
      <c r="HKC18" s="156"/>
      <c r="HKD18" s="156"/>
      <c r="HKE18" s="156"/>
      <c r="HKF18" s="156"/>
      <c r="HKG18" s="157"/>
      <c r="HKH18" s="153"/>
      <c r="HKI18" s="153"/>
      <c r="HKJ18" s="154"/>
      <c r="HKK18" s="155"/>
      <c r="HKL18" s="155"/>
      <c r="HKM18" s="155"/>
      <c r="HKN18" s="155"/>
      <c r="HKO18" s="155"/>
      <c r="HKP18" s="155"/>
      <c r="HKQ18" s="156"/>
      <c r="HKR18" s="156"/>
      <c r="HKS18" s="156"/>
      <c r="HKT18" s="156"/>
      <c r="HKU18" s="156"/>
      <c r="HKV18" s="156"/>
      <c r="HKW18" s="157"/>
      <c r="HKX18" s="153"/>
      <c r="HKY18" s="153"/>
      <c r="HKZ18" s="154"/>
      <c r="HLA18" s="155"/>
      <c r="HLB18" s="155"/>
      <c r="HLC18" s="155"/>
      <c r="HLD18" s="155"/>
      <c r="HLE18" s="155"/>
      <c r="HLF18" s="155"/>
      <c r="HLG18" s="156"/>
      <c r="HLH18" s="156"/>
      <c r="HLI18" s="156"/>
      <c r="HLJ18" s="156"/>
      <c r="HLK18" s="156"/>
      <c r="HLL18" s="156"/>
      <c r="HLM18" s="157"/>
      <c r="HLN18" s="153"/>
      <c r="HLO18" s="153"/>
      <c r="HLP18" s="154"/>
      <c r="HLQ18" s="155"/>
      <c r="HLR18" s="155"/>
      <c r="HLS18" s="155"/>
      <c r="HLT18" s="155"/>
      <c r="HLU18" s="155"/>
      <c r="HLV18" s="155"/>
      <c r="HLW18" s="156"/>
      <c r="HLX18" s="156"/>
      <c r="HLY18" s="156"/>
      <c r="HLZ18" s="156"/>
      <c r="HMA18" s="156"/>
      <c r="HMB18" s="156"/>
      <c r="HMC18" s="157"/>
      <c r="HMD18" s="153"/>
      <c r="HME18" s="153"/>
      <c r="HMF18" s="154"/>
      <c r="HMG18" s="155"/>
      <c r="HMH18" s="155"/>
      <c r="HMI18" s="155"/>
      <c r="HMJ18" s="155"/>
      <c r="HMK18" s="155"/>
      <c r="HML18" s="155"/>
      <c r="HMM18" s="156"/>
      <c r="HMN18" s="156"/>
      <c r="HMO18" s="156"/>
      <c r="HMP18" s="156"/>
      <c r="HMQ18" s="156"/>
      <c r="HMR18" s="156"/>
      <c r="HMS18" s="157"/>
      <c r="HMT18" s="153"/>
      <c r="HMU18" s="153"/>
      <c r="HMV18" s="154"/>
      <c r="HMW18" s="155"/>
      <c r="HMX18" s="155"/>
      <c r="HMY18" s="155"/>
      <c r="HMZ18" s="155"/>
      <c r="HNA18" s="155"/>
      <c r="HNB18" s="155"/>
      <c r="HNC18" s="156"/>
      <c r="HND18" s="156"/>
      <c r="HNE18" s="156"/>
      <c r="HNF18" s="156"/>
      <c r="HNG18" s="156"/>
      <c r="HNH18" s="156"/>
      <c r="HNI18" s="157"/>
      <c r="HNJ18" s="153"/>
      <c r="HNK18" s="153"/>
      <c r="HNL18" s="154"/>
      <c r="HNM18" s="155"/>
      <c r="HNN18" s="155"/>
      <c r="HNO18" s="155"/>
      <c r="HNP18" s="155"/>
      <c r="HNQ18" s="155"/>
      <c r="HNR18" s="155"/>
      <c r="HNS18" s="156"/>
      <c r="HNT18" s="156"/>
      <c r="HNU18" s="156"/>
      <c r="HNV18" s="156"/>
      <c r="HNW18" s="156"/>
      <c r="HNX18" s="156"/>
      <c r="HNY18" s="157"/>
      <c r="HNZ18" s="153"/>
      <c r="HOA18" s="153"/>
      <c r="HOB18" s="154"/>
      <c r="HOC18" s="155"/>
      <c r="HOD18" s="155"/>
      <c r="HOE18" s="155"/>
      <c r="HOF18" s="155"/>
      <c r="HOG18" s="155"/>
      <c r="HOH18" s="155"/>
      <c r="HOI18" s="156"/>
      <c r="HOJ18" s="156"/>
      <c r="HOK18" s="156"/>
      <c r="HOL18" s="156"/>
      <c r="HOM18" s="156"/>
      <c r="HON18" s="156"/>
      <c r="HOO18" s="157"/>
      <c r="HOP18" s="153"/>
      <c r="HOQ18" s="153"/>
      <c r="HOR18" s="154"/>
      <c r="HOS18" s="155"/>
      <c r="HOT18" s="155"/>
      <c r="HOU18" s="155"/>
      <c r="HOV18" s="155"/>
      <c r="HOW18" s="155"/>
      <c r="HOX18" s="155"/>
      <c r="HOY18" s="156"/>
      <c r="HOZ18" s="156"/>
      <c r="HPA18" s="156"/>
      <c r="HPB18" s="156"/>
      <c r="HPC18" s="156"/>
      <c r="HPD18" s="156"/>
      <c r="HPE18" s="157"/>
      <c r="HPF18" s="153"/>
      <c r="HPG18" s="153"/>
      <c r="HPH18" s="154"/>
      <c r="HPI18" s="155"/>
      <c r="HPJ18" s="155"/>
      <c r="HPK18" s="155"/>
      <c r="HPL18" s="155"/>
      <c r="HPM18" s="155"/>
      <c r="HPN18" s="155"/>
      <c r="HPO18" s="156"/>
      <c r="HPP18" s="156"/>
      <c r="HPQ18" s="156"/>
      <c r="HPR18" s="156"/>
      <c r="HPS18" s="156"/>
      <c r="HPT18" s="156"/>
      <c r="HPU18" s="157"/>
      <c r="HPV18" s="153"/>
      <c r="HPW18" s="153"/>
      <c r="HPX18" s="154"/>
      <c r="HPY18" s="155"/>
      <c r="HPZ18" s="155"/>
      <c r="HQA18" s="155"/>
      <c r="HQB18" s="155"/>
      <c r="HQC18" s="155"/>
      <c r="HQD18" s="155"/>
      <c r="HQE18" s="156"/>
      <c r="HQF18" s="156"/>
      <c r="HQG18" s="156"/>
      <c r="HQH18" s="156"/>
      <c r="HQI18" s="156"/>
      <c r="HQJ18" s="156"/>
      <c r="HQK18" s="157"/>
      <c r="HQL18" s="153"/>
      <c r="HQM18" s="153"/>
      <c r="HQN18" s="154"/>
      <c r="HQO18" s="155"/>
      <c r="HQP18" s="155"/>
      <c r="HQQ18" s="155"/>
      <c r="HQR18" s="155"/>
      <c r="HQS18" s="155"/>
      <c r="HQT18" s="155"/>
      <c r="HQU18" s="156"/>
      <c r="HQV18" s="156"/>
      <c r="HQW18" s="156"/>
      <c r="HQX18" s="156"/>
      <c r="HQY18" s="156"/>
      <c r="HQZ18" s="156"/>
      <c r="HRA18" s="157"/>
      <c r="HRB18" s="153"/>
      <c r="HRC18" s="153"/>
      <c r="HRD18" s="154"/>
      <c r="HRE18" s="155"/>
      <c r="HRF18" s="155"/>
      <c r="HRG18" s="155"/>
      <c r="HRH18" s="155"/>
      <c r="HRI18" s="155"/>
      <c r="HRJ18" s="155"/>
      <c r="HRK18" s="156"/>
      <c r="HRL18" s="156"/>
      <c r="HRM18" s="156"/>
      <c r="HRN18" s="156"/>
      <c r="HRO18" s="156"/>
      <c r="HRP18" s="156"/>
      <c r="HRQ18" s="157"/>
      <c r="HRR18" s="153"/>
      <c r="HRS18" s="153"/>
      <c r="HRT18" s="154"/>
      <c r="HRU18" s="155"/>
      <c r="HRV18" s="155"/>
      <c r="HRW18" s="155"/>
      <c r="HRX18" s="155"/>
      <c r="HRY18" s="155"/>
      <c r="HRZ18" s="155"/>
      <c r="HSA18" s="156"/>
      <c r="HSB18" s="156"/>
      <c r="HSC18" s="156"/>
      <c r="HSD18" s="156"/>
      <c r="HSE18" s="156"/>
      <c r="HSF18" s="156"/>
      <c r="HSG18" s="157"/>
      <c r="HSH18" s="153"/>
      <c r="HSI18" s="153"/>
      <c r="HSJ18" s="154"/>
      <c r="HSK18" s="155"/>
      <c r="HSL18" s="155"/>
      <c r="HSM18" s="155"/>
      <c r="HSN18" s="155"/>
      <c r="HSO18" s="155"/>
      <c r="HSP18" s="155"/>
      <c r="HSQ18" s="156"/>
      <c r="HSR18" s="156"/>
      <c r="HSS18" s="156"/>
      <c r="HST18" s="156"/>
      <c r="HSU18" s="156"/>
      <c r="HSV18" s="156"/>
      <c r="HSW18" s="157"/>
      <c r="HSX18" s="153"/>
      <c r="HSY18" s="153"/>
      <c r="HSZ18" s="154"/>
      <c r="HTA18" s="155"/>
      <c r="HTB18" s="155"/>
      <c r="HTC18" s="155"/>
      <c r="HTD18" s="155"/>
      <c r="HTE18" s="155"/>
      <c r="HTF18" s="155"/>
      <c r="HTG18" s="156"/>
      <c r="HTH18" s="156"/>
      <c r="HTI18" s="156"/>
      <c r="HTJ18" s="156"/>
      <c r="HTK18" s="156"/>
      <c r="HTL18" s="156"/>
      <c r="HTM18" s="157"/>
      <c r="HTN18" s="153"/>
      <c r="HTO18" s="153"/>
      <c r="HTP18" s="154"/>
      <c r="HTQ18" s="155"/>
      <c r="HTR18" s="155"/>
      <c r="HTS18" s="155"/>
      <c r="HTT18" s="155"/>
      <c r="HTU18" s="155"/>
      <c r="HTV18" s="155"/>
      <c r="HTW18" s="156"/>
      <c r="HTX18" s="156"/>
      <c r="HTY18" s="156"/>
      <c r="HTZ18" s="156"/>
      <c r="HUA18" s="156"/>
      <c r="HUB18" s="156"/>
      <c r="HUC18" s="157"/>
      <c r="HUD18" s="153"/>
      <c r="HUE18" s="153"/>
      <c r="HUF18" s="154"/>
      <c r="HUG18" s="155"/>
      <c r="HUH18" s="155"/>
      <c r="HUI18" s="155"/>
      <c r="HUJ18" s="155"/>
      <c r="HUK18" s="155"/>
      <c r="HUL18" s="155"/>
      <c r="HUM18" s="156"/>
      <c r="HUN18" s="156"/>
      <c r="HUO18" s="156"/>
      <c r="HUP18" s="156"/>
      <c r="HUQ18" s="156"/>
      <c r="HUR18" s="156"/>
      <c r="HUS18" s="157"/>
      <c r="HUT18" s="153"/>
      <c r="HUU18" s="153"/>
      <c r="HUV18" s="154"/>
      <c r="HUW18" s="155"/>
      <c r="HUX18" s="155"/>
      <c r="HUY18" s="155"/>
      <c r="HUZ18" s="155"/>
      <c r="HVA18" s="155"/>
      <c r="HVB18" s="155"/>
      <c r="HVC18" s="156"/>
      <c r="HVD18" s="156"/>
      <c r="HVE18" s="156"/>
      <c r="HVF18" s="156"/>
      <c r="HVG18" s="156"/>
      <c r="HVH18" s="156"/>
      <c r="HVI18" s="157"/>
      <c r="HVJ18" s="153"/>
      <c r="HVK18" s="153"/>
      <c r="HVL18" s="154"/>
      <c r="HVM18" s="155"/>
      <c r="HVN18" s="155"/>
      <c r="HVO18" s="155"/>
      <c r="HVP18" s="155"/>
      <c r="HVQ18" s="155"/>
      <c r="HVR18" s="155"/>
      <c r="HVS18" s="156"/>
      <c r="HVT18" s="156"/>
      <c r="HVU18" s="156"/>
      <c r="HVV18" s="156"/>
      <c r="HVW18" s="156"/>
      <c r="HVX18" s="156"/>
      <c r="HVY18" s="157"/>
      <c r="HVZ18" s="153"/>
      <c r="HWA18" s="153"/>
      <c r="HWB18" s="154"/>
      <c r="HWC18" s="155"/>
      <c r="HWD18" s="155"/>
      <c r="HWE18" s="155"/>
      <c r="HWF18" s="155"/>
      <c r="HWG18" s="155"/>
      <c r="HWH18" s="155"/>
      <c r="HWI18" s="156"/>
      <c r="HWJ18" s="156"/>
      <c r="HWK18" s="156"/>
      <c r="HWL18" s="156"/>
      <c r="HWM18" s="156"/>
      <c r="HWN18" s="156"/>
      <c r="HWO18" s="157"/>
      <c r="HWP18" s="153"/>
      <c r="HWQ18" s="153"/>
      <c r="HWR18" s="154"/>
      <c r="HWS18" s="155"/>
      <c r="HWT18" s="155"/>
      <c r="HWU18" s="155"/>
      <c r="HWV18" s="155"/>
      <c r="HWW18" s="155"/>
      <c r="HWX18" s="155"/>
      <c r="HWY18" s="156"/>
      <c r="HWZ18" s="156"/>
      <c r="HXA18" s="156"/>
      <c r="HXB18" s="156"/>
      <c r="HXC18" s="156"/>
      <c r="HXD18" s="156"/>
      <c r="HXE18" s="157"/>
      <c r="HXF18" s="153"/>
      <c r="HXG18" s="153"/>
      <c r="HXH18" s="154"/>
      <c r="HXI18" s="155"/>
      <c r="HXJ18" s="155"/>
      <c r="HXK18" s="155"/>
      <c r="HXL18" s="155"/>
      <c r="HXM18" s="155"/>
      <c r="HXN18" s="155"/>
      <c r="HXO18" s="156"/>
      <c r="HXP18" s="156"/>
      <c r="HXQ18" s="156"/>
      <c r="HXR18" s="156"/>
      <c r="HXS18" s="156"/>
      <c r="HXT18" s="156"/>
      <c r="HXU18" s="157"/>
      <c r="HXV18" s="153"/>
      <c r="HXW18" s="153"/>
      <c r="HXX18" s="154"/>
      <c r="HXY18" s="155"/>
      <c r="HXZ18" s="155"/>
      <c r="HYA18" s="155"/>
      <c r="HYB18" s="155"/>
      <c r="HYC18" s="155"/>
      <c r="HYD18" s="155"/>
      <c r="HYE18" s="156"/>
      <c r="HYF18" s="156"/>
      <c r="HYG18" s="156"/>
      <c r="HYH18" s="156"/>
      <c r="HYI18" s="156"/>
      <c r="HYJ18" s="156"/>
      <c r="HYK18" s="157"/>
      <c r="HYL18" s="153"/>
      <c r="HYM18" s="153"/>
      <c r="HYN18" s="154"/>
      <c r="HYO18" s="155"/>
      <c r="HYP18" s="155"/>
      <c r="HYQ18" s="155"/>
      <c r="HYR18" s="155"/>
      <c r="HYS18" s="155"/>
      <c r="HYT18" s="155"/>
      <c r="HYU18" s="156"/>
      <c r="HYV18" s="156"/>
      <c r="HYW18" s="156"/>
      <c r="HYX18" s="156"/>
      <c r="HYY18" s="156"/>
      <c r="HYZ18" s="156"/>
      <c r="HZA18" s="157"/>
      <c r="HZB18" s="153"/>
      <c r="HZC18" s="153"/>
      <c r="HZD18" s="154"/>
      <c r="HZE18" s="155"/>
      <c r="HZF18" s="155"/>
      <c r="HZG18" s="155"/>
      <c r="HZH18" s="155"/>
      <c r="HZI18" s="155"/>
      <c r="HZJ18" s="155"/>
      <c r="HZK18" s="156"/>
      <c r="HZL18" s="156"/>
      <c r="HZM18" s="156"/>
      <c r="HZN18" s="156"/>
      <c r="HZO18" s="156"/>
      <c r="HZP18" s="156"/>
      <c r="HZQ18" s="157"/>
      <c r="HZR18" s="153"/>
      <c r="HZS18" s="153"/>
      <c r="HZT18" s="154"/>
      <c r="HZU18" s="155"/>
      <c r="HZV18" s="155"/>
      <c r="HZW18" s="155"/>
      <c r="HZX18" s="155"/>
      <c r="HZY18" s="155"/>
      <c r="HZZ18" s="155"/>
      <c r="IAA18" s="156"/>
      <c r="IAB18" s="156"/>
      <c r="IAC18" s="156"/>
      <c r="IAD18" s="156"/>
      <c r="IAE18" s="156"/>
      <c r="IAF18" s="156"/>
      <c r="IAG18" s="157"/>
      <c r="IAH18" s="153"/>
      <c r="IAI18" s="153"/>
      <c r="IAJ18" s="154"/>
      <c r="IAK18" s="155"/>
      <c r="IAL18" s="155"/>
      <c r="IAM18" s="155"/>
      <c r="IAN18" s="155"/>
      <c r="IAO18" s="155"/>
      <c r="IAP18" s="155"/>
      <c r="IAQ18" s="156"/>
      <c r="IAR18" s="156"/>
      <c r="IAS18" s="156"/>
      <c r="IAT18" s="156"/>
      <c r="IAU18" s="156"/>
      <c r="IAV18" s="156"/>
      <c r="IAW18" s="157"/>
      <c r="IAX18" s="153"/>
      <c r="IAY18" s="153"/>
      <c r="IAZ18" s="154"/>
      <c r="IBA18" s="155"/>
      <c r="IBB18" s="155"/>
      <c r="IBC18" s="155"/>
      <c r="IBD18" s="155"/>
      <c r="IBE18" s="155"/>
      <c r="IBF18" s="155"/>
      <c r="IBG18" s="156"/>
      <c r="IBH18" s="156"/>
      <c r="IBI18" s="156"/>
      <c r="IBJ18" s="156"/>
      <c r="IBK18" s="156"/>
      <c r="IBL18" s="156"/>
      <c r="IBM18" s="157"/>
      <c r="IBN18" s="153"/>
      <c r="IBO18" s="153"/>
      <c r="IBP18" s="154"/>
      <c r="IBQ18" s="155"/>
      <c r="IBR18" s="155"/>
      <c r="IBS18" s="155"/>
      <c r="IBT18" s="155"/>
      <c r="IBU18" s="155"/>
      <c r="IBV18" s="155"/>
      <c r="IBW18" s="156"/>
      <c r="IBX18" s="156"/>
      <c r="IBY18" s="156"/>
      <c r="IBZ18" s="156"/>
      <c r="ICA18" s="156"/>
      <c r="ICB18" s="156"/>
      <c r="ICC18" s="157"/>
      <c r="ICD18" s="153"/>
      <c r="ICE18" s="153"/>
      <c r="ICF18" s="154"/>
      <c r="ICG18" s="155"/>
      <c r="ICH18" s="155"/>
      <c r="ICI18" s="155"/>
      <c r="ICJ18" s="155"/>
      <c r="ICK18" s="155"/>
      <c r="ICL18" s="155"/>
      <c r="ICM18" s="156"/>
      <c r="ICN18" s="156"/>
      <c r="ICO18" s="156"/>
      <c r="ICP18" s="156"/>
      <c r="ICQ18" s="156"/>
      <c r="ICR18" s="156"/>
      <c r="ICS18" s="157"/>
      <c r="ICT18" s="153"/>
      <c r="ICU18" s="153"/>
      <c r="ICV18" s="154"/>
      <c r="ICW18" s="155"/>
      <c r="ICX18" s="155"/>
      <c r="ICY18" s="155"/>
      <c r="ICZ18" s="155"/>
      <c r="IDA18" s="155"/>
      <c r="IDB18" s="155"/>
      <c r="IDC18" s="156"/>
      <c r="IDD18" s="156"/>
      <c r="IDE18" s="156"/>
      <c r="IDF18" s="156"/>
      <c r="IDG18" s="156"/>
      <c r="IDH18" s="156"/>
      <c r="IDI18" s="157"/>
      <c r="IDJ18" s="153"/>
      <c r="IDK18" s="153"/>
      <c r="IDL18" s="154"/>
      <c r="IDM18" s="155"/>
      <c r="IDN18" s="155"/>
      <c r="IDO18" s="155"/>
      <c r="IDP18" s="155"/>
      <c r="IDQ18" s="155"/>
      <c r="IDR18" s="155"/>
      <c r="IDS18" s="156"/>
      <c r="IDT18" s="156"/>
      <c r="IDU18" s="156"/>
      <c r="IDV18" s="156"/>
      <c r="IDW18" s="156"/>
      <c r="IDX18" s="156"/>
      <c r="IDY18" s="157"/>
      <c r="IDZ18" s="153"/>
      <c r="IEA18" s="153"/>
      <c r="IEB18" s="154"/>
      <c r="IEC18" s="155"/>
      <c r="IED18" s="155"/>
      <c r="IEE18" s="155"/>
      <c r="IEF18" s="155"/>
      <c r="IEG18" s="155"/>
      <c r="IEH18" s="155"/>
      <c r="IEI18" s="156"/>
      <c r="IEJ18" s="156"/>
      <c r="IEK18" s="156"/>
      <c r="IEL18" s="156"/>
      <c r="IEM18" s="156"/>
      <c r="IEN18" s="156"/>
      <c r="IEO18" s="157"/>
      <c r="IEP18" s="153"/>
      <c r="IEQ18" s="153"/>
      <c r="IER18" s="154"/>
      <c r="IES18" s="155"/>
      <c r="IET18" s="155"/>
      <c r="IEU18" s="155"/>
      <c r="IEV18" s="155"/>
      <c r="IEW18" s="155"/>
      <c r="IEX18" s="155"/>
      <c r="IEY18" s="156"/>
      <c r="IEZ18" s="156"/>
      <c r="IFA18" s="156"/>
      <c r="IFB18" s="156"/>
      <c r="IFC18" s="156"/>
      <c r="IFD18" s="156"/>
      <c r="IFE18" s="157"/>
      <c r="IFF18" s="153"/>
      <c r="IFG18" s="153"/>
      <c r="IFH18" s="154"/>
      <c r="IFI18" s="155"/>
      <c r="IFJ18" s="155"/>
      <c r="IFK18" s="155"/>
      <c r="IFL18" s="155"/>
      <c r="IFM18" s="155"/>
      <c r="IFN18" s="155"/>
      <c r="IFO18" s="156"/>
      <c r="IFP18" s="156"/>
      <c r="IFQ18" s="156"/>
      <c r="IFR18" s="156"/>
      <c r="IFS18" s="156"/>
      <c r="IFT18" s="156"/>
      <c r="IFU18" s="157"/>
      <c r="IFV18" s="153"/>
      <c r="IFW18" s="153"/>
      <c r="IFX18" s="154"/>
      <c r="IFY18" s="155"/>
      <c r="IFZ18" s="155"/>
      <c r="IGA18" s="155"/>
      <c r="IGB18" s="155"/>
      <c r="IGC18" s="155"/>
      <c r="IGD18" s="155"/>
      <c r="IGE18" s="156"/>
      <c r="IGF18" s="156"/>
      <c r="IGG18" s="156"/>
      <c r="IGH18" s="156"/>
      <c r="IGI18" s="156"/>
      <c r="IGJ18" s="156"/>
      <c r="IGK18" s="157"/>
      <c r="IGL18" s="153"/>
      <c r="IGM18" s="153"/>
      <c r="IGN18" s="154"/>
      <c r="IGO18" s="155"/>
      <c r="IGP18" s="155"/>
      <c r="IGQ18" s="155"/>
      <c r="IGR18" s="155"/>
      <c r="IGS18" s="155"/>
      <c r="IGT18" s="155"/>
      <c r="IGU18" s="156"/>
      <c r="IGV18" s="156"/>
      <c r="IGW18" s="156"/>
      <c r="IGX18" s="156"/>
      <c r="IGY18" s="156"/>
      <c r="IGZ18" s="156"/>
      <c r="IHA18" s="157"/>
      <c r="IHB18" s="153"/>
      <c r="IHC18" s="153"/>
      <c r="IHD18" s="154"/>
      <c r="IHE18" s="155"/>
      <c r="IHF18" s="155"/>
      <c r="IHG18" s="155"/>
      <c r="IHH18" s="155"/>
      <c r="IHI18" s="155"/>
      <c r="IHJ18" s="155"/>
      <c r="IHK18" s="156"/>
      <c r="IHL18" s="156"/>
      <c r="IHM18" s="156"/>
      <c r="IHN18" s="156"/>
      <c r="IHO18" s="156"/>
      <c r="IHP18" s="156"/>
      <c r="IHQ18" s="157"/>
      <c r="IHR18" s="153"/>
      <c r="IHS18" s="153"/>
      <c r="IHT18" s="154"/>
      <c r="IHU18" s="155"/>
      <c r="IHV18" s="155"/>
      <c r="IHW18" s="155"/>
      <c r="IHX18" s="155"/>
      <c r="IHY18" s="155"/>
      <c r="IHZ18" s="155"/>
      <c r="IIA18" s="156"/>
      <c r="IIB18" s="156"/>
      <c r="IIC18" s="156"/>
      <c r="IID18" s="156"/>
      <c r="IIE18" s="156"/>
      <c r="IIF18" s="156"/>
      <c r="IIG18" s="157"/>
      <c r="IIH18" s="153"/>
      <c r="III18" s="153"/>
      <c r="IIJ18" s="154"/>
      <c r="IIK18" s="155"/>
      <c r="IIL18" s="155"/>
      <c r="IIM18" s="155"/>
      <c r="IIN18" s="155"/>
      <c r="IIO18" s="155"/>
      <c r="IIP18" s="155"/>
      <c r="IIQ18" s="156"/>
      <c r="IIR18" s="156"/>
      <c r="IIS18" s="156"/>
      <c r="IIT18" s="156"/>
      <c r="IIU18" s="156"/>
      <c r="IIV18" s="156"/>
      <c r="IIW18" s="157"/>
      <c r="IIX18" s="153"/>
      <c r="IIY18" s="153"/>
      <c r="IIZ18" s="154"/>
      <c r="IJA18" s="155"/>
      <c r="IJB18" s="155"/>
      <c r="IJC18" s="155"/>
      <c r="IJD18" s="155"/>
      <c r="IJE18" s="155"/>
      <c r="IJF18" s="155"/>
      <c r="IJG18" s="156"/>
      <c r="IJH18" s="156"/>
      <c r="IJI18" s="156"/>
      <c r="IJJ18" s="156"/>
      <c r="IJK18" s="156"/>
      <c r="IJL18" s="156"/>
      <c r="IJM18" s="157"/>
      <c r="IJN18" s="153"/>
      <c r="IJO18" s="153"/>
      <c r="IJP18" s="154"/>
      <c r="IJQ18" s="155"/>
      <c r="IJR18" s="155"/>
      <c r="IJS18" s="155"/>
      <c r="IJT18" s="155"/>
      <c r="IJU18" s="155"/>
      <c r="IJV18" s="155"/>
      <c r="IJW18" s="156"/>
      <c r="IJX18" s="156"/>
      <c r="IJY18" s="156"/>
      <c r="IJZ18" s="156"/>
      <c r="IKA18" s="156"/>
      <c r="IKB18" s="156"/>
      <c r="IKC18" s="157"/>
      <c r="IKD18" s="153"/>
      <c r="IKE18" s="153"/>
      <c r="IKF18" s="154"/>
      <c r="IKG18" s="155"/>
      <c r="IKH18" s="155"/>
      <c r="IKI18" s="155"/>
      <c r="IKJ18" s="155"/>
      <c r="IKK18" s="155"/>
      <c r="IKL18" s="155"/>
      <c r="IKM18" s="156"/>
      <c r="IKN18" s="156"/>
      <c r="IKO18" s="156"/>
      <c r="IKP18" s="156"/>
      <c r="IKQ18" s="156"/>
      <c r="IKR18" s="156"/>
      <c r="IKS18" s="157"/>
      <c r="IKT18" s="153"/>
      <c r="IKU18" s="153"/>
      <c r="IKV18" s="154"/>
      <c r="IKW18" s="155"/>
      <c r="IKX18" s="155"/>
      <c r="IKY18" s="155"/>
      <c r="IKZ18" s="155"/>
      <c r="ILA18" s="155"/>
      <c r="ILB18" s="155"/>
      <c r="ILC18" s="156"/>
      <c r="ILD18" s="156"/>
      <c r="ILE18" s="156"/>
      <c r="ILF18" s="156"/>
      <c r="ILG18" s="156"/>
      <c r="ILH18" s="156"/>
      <c r="ILI18" s="157"/>
      <c r="ILJ18" s="153"/>
      <c r="ILK18" s="153"/>
      <c r="ILL18" s="154"/>
      <c r="ILM18" s="155"/>
      <c r="ILN18" s="155"/>
      <c r="ILO18" s="155"/>
      <c r="ILP18" s="155"/>
      <c r="ILQ18" s="155"/>
      <c r="ILR18" s="155"/>
      <c r="ILS18" s="156"/>
      <c r="ILT18" s="156"/>
      <c r="ILU18" s="156"/>
      <c r="ILV18" s="156"/>
      <c r="ILW18" s="156"/>
      <c r="ILX18" s="156"/>
      <c r="ILY18" s="157"/>
      <c r="ILZ18" s="153"/>
      <c r="IMA18" s="153"/>
      <c r="IMB18" s="154"/>
      <c r="IMC18" s="155"/>
      <c r="IMD18" s="155"/>
      <c r="IME18" s="155"/>
      <c r="IMF18" s="155"/>
      <c r="IMG18" s="155"/>
      <c r="IMH18" s="155"/>
      <c r="IMI18" s="156"/>
      <c r="IMJ18" s="156"/>
      <c r="IMK18" s="156"/>
      <c r="IML18" s="156"/>
      <c r="IMM18" s="156"/>
      <c r="IMN18" s="156"/>
      <c r="IMO18" s="157"/>
      <c r="IMP18" s="153"/>
      <c r="IMQ18" s="153"/>
      <c r="IMR18" s="154"/>
      <c r="IMS18" s="155"/>
      <c r="IMT18" s="155"/>
      <c r="IMU18" s="155"/>
      <c r="IMV18" s="155"/>
      <c r="IMW18" s="155"/>
      <c r="IMX18" s="155"/>
      <c r="IMY18" s="156"/>
      <c r="IMZ18" s="156"/>
      <c r="INA18" s="156"/>
      <c r="INB18" s="156"/>
      <c r="INC18" s="156"/>
      <c r="IND18" s="156"/>
      <c r="INE18" s="157"/>
      <c r="INF18" s="153"/>
      <c r="ING18" s="153"/>
      <c r="INH18" s="154"/>
      <c r="INI18" s="155"/>
      <c r="INJ18" s="155"/>
      <c r="INK18" s="155"/>
      <c r="INL18" s="155"/>
      <c r="INM18" s="155"/>
      <c r="INN18" s="155"/>
      <c r="INO18" s="156"/>
      <c r="INP18" s="156"/>
      <c r="INQ18" s="156"/>
      <c r="INR18" s="156"/>
      <c r="INS18" s="156"/>
      <c r="INT18" s="156"/>
      <c r="INU18" s="157"/>
      <c r="INV18" s="153"/>
      <c r="INW18" s="153"/>
      <c r="INX18" s="154"/>
      <c r="INY18" s="155"/>
      <c r="INZ18" s="155"/>
      <c r="IOA18" s="155"/>
      <c r="IOB18" s="155"/>
      <c r="IOC18" s="155"/>
      <c r="IOD18" s="155"/>
      <c r="IOE18" s="156"/>
      <c r="IOF18" s="156"/>
      <c r="IOG18" s="156"/>
      <c r="IOH18" s="156"/>
      <c r="IOI18" s="156"/>
      <c r="IOJ18" s="156"/>
      <c r="IOK18" s="157"/>
      <c r="IOL18" s="153"/>
      <c r="IOM18" s="153"/>
      <c r="ION18" s="154"/>
      <c r="IOO18" s="155"/>
      <c r="IOP18" s="155"/>
      <c r="IOQ18" s="155"/>
      <c r="IOR18" s="155"/>
      <c r="IOS18" s="155"/>
      <c r="IOT18" s="155"/>
      <c r="IOU18" s="156"/>
      <c r="IOV18" s="156"/>
      <c r="IOW18" s="156"/>
      <c r="IOX18" s="156"/>
      <c r="IOY18" s="156"/>
      <c r="IOZ18" s="156"/>
      <c r="IPA18" s="157"/>
      <c r="IPB18" s="153"/>
      <c r="IPC18" s="153"/>
      <c r="IPD18" s="154"/>
      <c r="IPE18" s="155"/>
      <c r="IPF18" s="155"/>
      <c r="IPG18" s="155"/>
      <c r="IPH18" s="155"/>
      <c r="IPI18" s="155"/>
      <c r="IPJ18" s="155"/>
      <c r="IPK18" s="156"/>
      <c r="IPL18" s="156"/>
      <c r="IPM18" s="156"/>
      <c r="IPN18" s="156"/>
      <c r="IPO18" s="156"/>
      <c r="IPP18" s="156"/>
      <c r="IPQ18" s="157"/>
      <c r="IPR18" s="153"/>
      <c r="IPS18" s="153"/>
      <c r="IPT18" s="154"/>
      <c r="IPU18" s="155"/>
      <c r="IPV18" s="155"/>
      <c r="IPW18" s="155"/>
      <c r="IPX18" s="155"/>
      <c r="IPY18" s="155"/>
      <c r="IPZ18" s="155"/>
      <c r="IQA18" s="156"/>
      <c r="IQB18" s="156"/>
      <c r="IQC18" s="156"/>
      <c r="IQD18" s="156"/>
      <c r="IQE18" s="156"/>
      <c r="IQF18" s="156"/>
      <c r="IQG18" s="157"/>
      <c r="IQH18" s="153"/>
      <c r="IQI18" s="153"/>
      <c r="IQJ18" s="154"/>
      <c r="IQK18" s="155"/>
      <c r="IQL18" s="155"/>
      <c r="IQM18" s="155"/>
      <c r="IQN18" s="155"/>
      <c r="IQO18" s="155"/>
      <c r="IQP18" s="155"/>
      <c r="IQQ18" s="156"/>
      <c r="IQR18" s="156"/>
      <c r="IQS18" s="156"/>
      <c r="IQT18" s="156"/>
      <c r="IQU18" s="156"/>
      <c r="IQV18" s="156"/>
      <c r="IQW18" s="157"/>
      <c r="IQX18" s="153"/>
      <c r="IQY18" s="153"/>
      <c r="IQZ18" s="154"/>
      <c r="IRA18" s="155"/>
      <c r="IRB18" s="155"/>
      <c r="IRC18" s="155"/>
      <c r="IRD18" s="155"/>
      <c r="IRE18" s="155"/>
      <c r="IRF18" s="155"/>
      <c r="IRG18" s="156"/>
      <c r="IRH18" s="156"/>
      <c r="IRI18" s="156"/>
      <c r="IRJ18" s="156"/>
      <c r="IRK18" s="156"/>
      <c r="IRL18" s="156"/>
      <c r="IRM18" s="157"/>
      <c r="IRN18" s="153"/>
      <c r="IRO18" s="153"/>
      <c r="IRP18" s="154"/>
      <c r="IRQ18" s="155"/>
      <c r="IRR18" s="155"/>
      <c r="IRS18" s="155"/>
      <c r="IRT18" s="155"/>
      <c r="IRU18" s="155"/>
      <c r="IRV18" s="155"/>
      <c r="IRW18" s="156"/>
      <c r="IRX18" s="156"/>
      <c r="IRY18" s="156"/>
      <c r="IRZ18" s="156"/>
      <c r="ISA18" s="156"/>
      <c r="ISB18" s="156"/>
      <c r="ISC18" s="157"/>
      <c r="ISD18" s="153"/>
      <c r="ISE18" s="153"/>
      <c r="ISF18" s="154"/>
      <c r="ISG18" s="155"/>
      <c r="ISH18" s="155"/>
      <c r="ISI18" s="155"/>
      <c r="ISJ18" s="155"/>
      <c r="ISK18" s="155"/>
      <c r="ISL18" s="155"/>
      <c r="ISM18" s="156"/>
      <c r="ISN18" s="156"/>
      <c r="ISO18" s="156"/>
      <c r="ISP18" s="156"/>
      <c r="ISQ18" s="156"/>
      <c r="ISR18" s="156"/>
      <c r="ISS18" s="157"/>
      <c r="IST18" s="153"/>
      <c r="ISU18" s="153"/>
      <c r="ISV18" s="154"/>
      <c r="ISW18" s="155"/>
      <c r="ISX18" s="155"/>
      <c r="ISY18" s="155"/>
      <c r="ISZ18" s="155"/>
      <c r="ITA18" s="155"/>
      <c r="ITB18" s="155"/>
      <c r="ITC18" s="156"/>
      <c r="ITD18" s="156"/>
      <c r="ITE18" s="156"/>
      <c r="ITF18" s="156"/>
      <c r="ITG18" s="156"/>
      <c r="ITH18" s="156"/>
      <c r="ITI18" s="157"/>
      <c r="ITJ18" s="153"/>
      <c r="ITK18" s="153"/>
      <c r="ITL18" s="154"/>
      <c r="ITM18" s="155"/>
      <c r="ITN18" s="155"/>
      <c r="ITO18" s="155"/>
      <c r="ITP18" s="155"/>
      <c r="ITQ18" s="155"/>
      <c r="ITR18" s="155"/>
      <c r="ITS18" s="156"/>
      <c r="ITT18" s="156"/>
      <c r="ITU18" s="156"/>
      <c r="ITV18" s="156"/>
      <c r="ITW18" s="156"/>
      <c r="ITX18" s="156"/>
      <c r="ITY18" s="157"/>
      <c r="ITZ18" s="153"/>
      <c r="IUA18" s="153"/>
      <c r="IUB18" s="154"/>
      <c r="IUC18" s="155"/>
      <c r="IUD18" s="155"/>
      <c r="IUE18" s="155"/>
      <c r="IUF18" s="155"/>
      <c r="IUG18" s="155"/>
      <c r="IUH18" s="155"/>
      <c r="IUI18" s="156"/>
      <c r="IUJ18" s="156"/>
      <c r="IUK18" s="156"/>
      <c r="IUL18" s="156"/>
      <c r="IUM18" s="156"/>
      <c r="IUN18" s="156"/>
      <c r="IUO18" s="157"/>
      <c r="IUP18" s="153"/>
      <c r="IUQ18" s="153"/>
      <c r="IUR18" s="154"/>
      <c r="IUS18" s="155"/>
      <c r="IUT18" s="155"/>
      <c r="IUU18" s="155"/>
      <c r="IUV18" s="155"/>
      <c r="IUW18" s="155"/>
      <c r="IUX18" s="155"/>
      <c r="IUY18" s="156"/>
      <c r="IUZ18" s="156"/>
      <c r="IVA18" s="156"/>
      <c r="IVB18" s="156"/>
      <c r="IVC18" s="156"/>
      <c r="IVD18" s="156"/>
      <c r="IVE18" s="157"/>
      <c r="IVF18" s="153"/>
      <c r="IVG18" s="153"/>
      <c r="IVH18" s="154"/>
      <c r="IVI18" s="155"/>
      <c r="IVJ18" s="155"/>
      <c r="IVK18" s="155"/>
      <c r="IVL18" s="155"/>
      <c r="IVM18" s="155"/>
      <c r="IVN18" s="155"/>
      <c r="IVO18" s="156"/>
      <c r="IVP18" s="156"/>
      <c r="IVQ18" s="156"/>
      <c r="IVR18" s="156"/>
      <c r="IVS18" s="156"/>
      <c r="IVT18" s="156"/>
      <c r="IVU18" s="157"/>
      <c r="IVV18" s="153"/>
      <c r="IVW18" s="153"/>
      <c r="IVX18" s="154"/>
      <c r="IVY18" s="155"/>
      <c r="IVZ18" s="155"/>
      <c r="IWA18" s="155"/>
      <c r="IWB18" s="155"/>
      <c r="IWC18" s="155"/>
      <c r="IWD18" s="155"/>
      <c r="IWE18" s="156"/>
      <c r="IWF18" s="156"/>
      <c r="IWG18" s="156"/>
      <c r="IWH18" s="156"/>
      <c r="IWI18" s="156"/>
      <c r="IWJ18" s="156"/>
      <c r="IWK18" s="157"/>
      <c r="IWL18" s="153"/>
      <c r="IWM18" s="153"/>
      <c r="IWN18" s="154"/>
      <c r="IWO18" s="155"/>
      <c r="IWP18" s="155"/>
      <c r="IWQ18" s="155"/>
      <c r="IWR18" s="155"/>
      <c r="IWS18" s="155"/>
      <c r="IWT18" s="155"/>
      <c r="IWU18" s="156"/>
      <c r="IWV18" s="156"/>
      <c r="IWW18" s="156"/>
      <c r="IWX18" s="156"/>
      <c r="IWY18" s="156"/>
      <c r="IWZ18" s="156"/>
      <c r="IXA18" s="157"/>
      <c r="IXB18" s="153"/>
      <c r="IXC18" s="153"/>
      <c r="IXD18" s="154"/>
      <c r="IXE18" s="155"/>
      <c r="IXF18" s="155"/>
      <c r="IXG18" s="155"/>
      <c r="IXH18" s="155"/>
      <c r="IXI18" s="155"/>
      <c r="IXJ18" s="155"/>
      <c r="IXK18" s="156"/>
      <c r="IXL18" s="156"/>
      <c r="IXM18" s="156"/>
      <c r="IXN18" s="156"/>
      <c r="IXO18" s="156"/>
      <c r="IXP18" s="156"/>
      <c r="IXQ18" s="157"/>
      <c r="IXR18" s="153"/>
      <c r="IXS18" s="153"/>
      <c r="IXT18" s="154"/>
      <c r="IXU18" s="155"/>
      <c r="IXV18" s="155"/>
      <c r="IXW18" s="155"/>
      <c r="IXX18" s="155"/>
      <c r="IXY18" s="155"/>
      <c r="IXZ18" s="155"/>
      <c r="IYA18" s="156"/>
      <c r="IYB18" s="156"/>
      <c r="IYC18" s="156"/>
      <c r="IYD18" s="156"/>
      <c r="IYE18" s="156"/>
      <c r="IYF18" s="156"/>
      <c r="IYG18" s="157"/>
      <c r="IYH18" s="153"/>
      <c r="IYI18" s="153"/>
      <c r="IYJ18" s="154"/>
      <c r="IYK18" s="155"/>
      <c r="IYL18" s="155"/>
      <c r="IYM18" s="155"/>
      <c r="IYN18" s="155"/>
      <c r="IYO18" s="155"/>
      <c r="IYP18" s="155"/>
      <c r="IYQ18" s="156"/>
      <c r="IYR18" s="156"/>
      <c r="IYS18" s="156"/>
      <c r="IYT18" s="156"/>
      <c r="IYU18" s="156"/>
      <c r="IYV18" s="156"/>
      <c r="IYW18" s="157"/>
      <c r="IYX18" s="153"/>
      <c r="IYY18" s="153"/>
      <c r="IYZ18" s="154"/>
      <c r="IZA18" s="155"/>
      <c r="IZB18" s="155"/>
      <c r="IZC18" s="155"/>
      <c r="IZD18" s="155"/>
      <c r="IZE18" s="155"/>
      <c r="IZF18" s="155"/>
      <c r="IZG18" s="156"/>
      <c r="IZH18" s="156"/>
      <c r="IZI18" s="156"/>
      <c r="IZJ18" s="156"/>
      <c r="IZK18" s="156"/>
      <c r="IZL18" s="156"/>
      <c r="IZM18" s="157"/>
      <c r="IZN18" s="153"/>
      <c r="IZO18" s="153"/>
      <c r="IZP18" s="154"/>
      <c r="IZQ18" s="155"/>
      <c r="IZR18" s="155"/>
      <c r="IZS18" s="155"/>
      <c r="IZT18" s="155"/>
      <c r="IZU18" s="155"/>
      <c r="IZV18" s="155"/>
      <c r="IZW18" s="156"/>
      <c r="IZX18" s="156"/>
      <c r="IZY18" s="156"/>
      <c r="IZZ18" s="156"/>
      <c r="JAA18" s="156"/>
      <c r="JAB18" s="156"/>
      <c r="JAC18" s="157"/>
      <c r="JAD18" s="153"/>
      <c r="JAE18" s="153"/>
      <c r="JAF18" s="154"/>
      <c r="JAG18" s="155"/>
      <c r="JAH18" s="155"/>
      <c r="JAI18" s="155"/>
      <c r="JAJ18" s="155"/>
      <c r="JAK18" s="155"/>
      <c r="JAL18" s="155"/>
      <c r="JAM18" s="156"/>
      <c r="JAN18" s="156"/>
      <c r="JAO18" s="156"/>
      <c r="JAP18" s="156"/>
      <c r="JAQ18" s="156"/>
      <c r="JAR18" s="156"/>
      <c r="JAS18" s="157"/>
      <c r="JAT18" s="153"/>
      <c r="JAU18" s="153"/>
      <c r="JAV18" s="154"/>
      <c r="JAW18" s="155"/>
      <c r="JAX18" s="155"/>
      <c r="JAY18" s="155"/>
      <c r="JAZ18" s="155"/>
      <c r="JBA18" s="155"/>
      <c r="JBB18" s="155"/>
      <c r="JBC18" s="156"/>
      <c r="JBD18" s="156"/>
      <c r="JBE18" s="156"/>
      <c r="JBF18" s="156"/>
      <c r="JBG18" s="156"/>
      <c r="JBH18" s="156"/>
      <c r="JBI18" s="157"/>
      <c r="JBJ18" s="153"/>
      <c r="JBK18" s="153"/>
      <c r="JBL18" s="154"/>
      <c r="JBM18" s="155"/>
      <c r="JBN18" s="155"/>
      <c r="JBO18" s="155"/>
      <c r="JBP18" s="155"/>
      <c r="JBQ18" s="155"/>
      <c r="JBR18" s="155"/>
      <c r="JBS18" s="156"/>
      <c r="JBT18" s="156"/>
      <c r="JBU18" s="156"/>
      <c r="JBV18" s="156"/>
      <c r="JBW18" s="156"/>
      <c r="JBX18" s="156"/>
      <c r="JBY18" s="157"/>
      <c r="JBZ18" s="153"/>
      <c r="JCA18" s="153"/>
      <c r="JCB18" s="154"/>
      <c r="JCC18" s="155"/>
      <c r="JCD18" s="155"/>
      <c r="JCE18" s="155"/>
      <c r="JCF18" s="155"/>
      <c r="JCG18" s="155"/>
      <c r="JCH18" s="155"/>
      <c r="JCI18" s="156"/>
      <c r="JCJ18" s="156"/>
      <c r="JCK18" s="156"/>
      <c r="JCL18" s="156"/>
      <c r="JCM18" s="156"/>
      <c r="JCN18" s="156"/>
      <c r="JCO18" s="157"/>
      <c r="JCP18" s="153"/>
      <c r="JCQ18" s="153"/>
      <c r="JCR18" s="154"/>
      <c r="JCS18" s="155"/>
      <c r="JCT18" s="155"/>
      <c r="JCU18" s="155"/>
      <c r="JCV18" s="155"/>
      <c r="JCW18" s="155"/>
      <c r="JCX18" s="155"/>
      <c r="JCY18" s="156"/>
      <c r="JCZ18" s="156"/>
      <c r="JDA18" s="156"/>
      <c r="JDB18" s="156"/>
      <c r="JDC18" s="156"/>
      <c r="JDD18" s="156"/>
      <c r="JDE18" s="157"/>
      <c r="JDF18" s="153"/>
      <c r="JDG18" s="153"/>
      <c r="JDH18" s="154"/>
      <c r="JDI18" s="155"/>
      <c r="JDJ18" s="155"/>
      <c r="JDK18" s="155"/>
      <c r="JDL18" s="155"/>
      <c r="JDM18" s="155"/>
      <c r="JDN18" s="155"/>
      <c r="JDO18" s="156"/>
      <c r="JDP18" s="156"/>
      <c r="JDQ18" s="156"/>
      <c r="JDR18" s="156"/>
      <c r="JDS18" s="156"/>
      <c r="JDT18" s="156"/>
      <c r="JDU18" s="157"/>
      <c r="JDV18" s="153"/>
      <c r="JDW18" s="153"/>
      <c r="JDX18" s="154"/>
      <c r="JDY18" s="155"/>
      <c r="JDZ18" s="155"/>
      <c r="JEA18" s="155"/>
      <c r="JEB18" s="155"/>
      <c r="JEC18" s="155"/>
      <c r="JED18" s="155"/>
      <c r="JEE18" s="156"/>
      <c r="JEF18" s="156"/>
      <c r="JEG18" s="156"/>
      <c r="JEH18" s="156"/>
      <c r="JEI18" s="156"/>
      <c r="JEJ18" s="156"/>
      <c r="JEK18" s="157"/>
      <c r="JEL18" s="153"/>
      <c r="JEM18" s="153"/>
      <c r="JEN18" s="154"/>
      <c r="JEO18" s="155"/>
      <c r="JEP18" s="155"/>
      <c r="JEQ18" s="155"/>
      <c r="JER18" s="155"/>
      <c r="JES18" s="155"/>
      <c r="JET18" s="155"/>
      <c r="JEU18" s="156"/>
      <c r="JEV18" s="156"/>
      <c r="JEW18" s="156"/>
      <c r="JEX18" s="156"/>
      <c r="JEY18" s="156"/>
      <c r="JEZ18" s="156"/>
      <c r="JFA18" s="157"/>
      <c r="JFB18" s="153"/>
      <c r="JFC18" s="153"/>
      <c r="JFD18" s="154"/>
      <c r="JFE18" s="155"/>
      <c r="JFF18" s="155"/>
      <c r="JFG18" s="155"/>
      <c r="JFH18" s="155"/>
      <c r="JFI18" s="155"/>
      <c r="JFJ18" s="155"/>
      <c r="JFK18" s="156"/>
      <c r="JFL18" s="156"/>
      <c r="JFM18" s="156"/>
      <c r="JFN18" s="156"/>
      <c r="JFO18" s="156"/>
      <c r="JFP18" s="156"/>
      <c r="JFQ18" s="157"/>
      <c r="JFR18" s="153"/>
      <c r="JFS18" s="153"/>
      <c r="JFT18" s="154"/>
      <c r="JFU18" s="155"/>
      <c r="JFV18" s="155"/>
      <c r="JFW18" s="155"/>
      <c r="JFX18" s="155"/>
      <c r="JFY18" s="155"/>
      <c r="JFZ18" s="155"/>
      <c r="JGA18" s="156"/>
      <c r="JGB18" s="156"/>
      <c r="JGC18" s="156"/>
      <c r="JGD18" s="156"/>
      <c r="JGE18" s="156"/>
      <c r="JGF18" s="156"/>
      <c r="JGG18" s="157"/>
      <c r="JGH18" s="153"/>
      <c r="JGI18" s="153"/>
      <c r="JGJ18" s="154"/>
      <c r="JGK18" s="155"/>
      <c r="JGL18" s="155"/>
      <c r="JGM18" s="155"/>
      <c r="JGN18" s="155"/>
      <c r="JGO18" s="155"/>
      <c r="JGP18" s="155"/>
      <c r="JGQ18" s="156"/>
      <c r="JGR18" s="156"/>
      <c r="JGS18" s="156"/>
      <c r="JGT18" s="156"/>
      <c r="JGU18" s="156"/>
      <c r="JGV18" s="156"/>
      <c r="JGW18" s="157"/>
      <c r="JGX18" s="153"/>
      <c r="JGY18" s="153"/>
      <c r="JGZ18" s="154"/>
      <c r="JHA18" s="155"/>
      <c r="JHB18" s="155"/>
      <c r="JHC18" s="155"/>
      <c r="JHD18" s="155"/>
      <c r="JHE18" s="155"/>
      <c r="JHF18" s="155"/>
      <c r="JHG18" s="156"/>
      <c r="JHH18" s="156"/>
      <c r="JHI18" s="156"/>
      <c r="JHJ18" s="156"/>
      <c r="JHK18" s="156"/>
      <c r="JHL18" s="156"/>
      <c r="JHM18" s="157"/>
      <c r="JHN18" s="153"/>
      <c r="JHO18" s="153"/>
      <c r="JHP18" s="154"/>
      <c r="JHQ18" s="155"/>
      <c r="JHR18" s="155"/>
      <c r="JHS18" s="155"/>
      <c r="JHT18" s="155"/>
      <c r="JHU18" s="155"/>
      <c r="JHV18" s="155"/>
      <c r="JHW18" s="156"/>
      <c r="JHX18" s="156"/>
      <c r="JHY18" s="156"/>
      <c r="JHZ18" s="156"/>
      <c r="JIA18" s="156"/>
      <c r="JIB18" s="156"/>
      <c r="JIC18" s="157"/>
      <c r="JID18" s="153"/>
      <c r="JIE18" s="153"/>
      <c r="JIF18" s="154"/>
      <c r="JIG18" s="155"/>
      <c r="JIH18" s="155"/>
      <c r="JII18" s="155"/>
      <c r="JIJ18" s="155"/>
      <c r="JIK18" s="155"/>
      <c r="JIL18" s="155"/>
      <c r="JIM18" s="156"/>
      <c r="JIN18" s="156"/>
      <c r="JIO18" s="156"/>
      <c r="JIP18" s="156"/>
      <c r="JIQ18" s="156"/>
      <c r="JIR18" s="156"/>
      <c r="JIS18" s="157"/>
      <c r="JIT18" s="153"/>
      <c r="JIU18" s="153"/>
      <c r="JIV18" s="154"/>
      <c r="JIW18" s="155"/>
      <c r="JIX18" s="155"/>
      <c r="JIY18" s="155"/>
      <c r="JIZ18" s="155"/>
      <c r="JJA18" s="155"/>
      <c r="JJB18" s="155"/>
      <c r="JJC18" s="156"/>
      <c r="JJD18" s="156"/>
      <c r="JJE18" s="156"/>
      <c r="JJF18" s="156"/>
      <c r="JJG18" s="156"/>
      <c r="JJH18" s="156"/>
      <c r="JJI18" s="157"/>
      <c r="JJJ18" s="153"/>
      <c r="JJK18" s="153"/>
      <c r="JJL18" s="154"/>
      <c r="JJM18" s="155"/>
      <c r="JJN18" s="155"/>
      <c r="JJO18" s="155"/>
      <c r="JJP18" s="155"/>
      <c r="JJQ18" s="155"/>
      <c r="JJR18" s="155"/>
      <c r="JJS18" s="156"/>
      <c r="JJT18" s="156"/>
      <c r="JJU18" s="156"/>
      <c r="JJV18" s="156"/>
      <c r="JJW18" s="156"/>
      <c r="JJX18" s="156"/>
      <c r="JJY18" s="157"/>
      <c r="JJZ18" s="153"/>
      <c r="JKA18" s="153"/>
      <c r="JKB18" s="154"/>
      <c r="JKC18" s="155"/>
      <c r="JKD18" s="155"/>
      <c r="JKE18" s="155"/>
      <c r="JKF18" s="155"/>
      <c r="JKG18" s="155"/>
      <c r="JKH18" s="155"/>
      <c r="JKI18" s="156"/>
      <c r="JKJ18" s="156"/>
      <c r="JKK18" s="156"/>
      <c r="JKL18" s="156"/>
      <c r="JKM18" s="156"/>
      <c r="JKN18" s="156"/>
      <c r="JKO18" s="157"/>
      <c r="JKP18" s="153"/>
      <c r="JKQ18" s="153"/>
      <c r="JKR18" s="154"/>
      <c r="JKS18" s="155"/>
      <c r="JKT18" s="155"/>
      <c r="JKU18" s="155"/>
      <c r="JKV18" s="155"/>
      <c r="JKW18" s="155"/>
      <c r="JKX18" s="155"/>
      <c r="JKY18" s="156"/>
      <c r="JKZ18" s="156"/>
      <c r="JLA18" s="156"/>
      <c r="JLB18" s="156"/>
      <c r="JLC18" s="156"/>
      <c r="JLD18" s="156"/>
      <c r="JLE18" s="157"/>
      <c r="JLF18" s="153"/>
      <c r="JLG18" s="153"/>
      <c r="JLH18" s="154"/>
      <c r="JLI18" s="155"/>
      <c r="JLJ18" s="155"/>
      <c r="JLK18" s="155"/>
      <c r="JLL18" s="155"/>
      <c r="JLM18" s="155"/>
      <c r="JLN18" s="155"/>
      <c r="JLO18" s="156"/>
      <c r="JLP18" s="156"/>
      <c r="JLQ18" s="156"/>
      <c r="JLR18" s="156"/>
      <c r="JLS18" s="156"/>
      <c r="JLT18" s="156"/>
      <c r="JLU18" s="157"/>
      <c r="JLV18" s="153"/>
      <c r="JLW18" s="153"/>
      <c r="JLX18" s="154"/>
      <c r="JLY18" s="155"/>
      <c r="JLZ18" s="155"/>
      <c r="JMA18" s="155"/>
      <c r="JMB18" s="155"/>
      <c r="JMC18" s="155"/>
      <c r="JMD18" s="155"/>
      <c r="JME18" s="156"/>
      <c r="JMF18" s="156"/>
      <c r="JMG18" s="156"/>
      <c r="JMH18" s="156"/>
      <c r="JMI18" s="156"/>
      <c r="JMJ18" s="156"/>
      <c r="JMK18" s="157"/>
      <c r="JML18" s="153"/>
      <c r="JMM18" s="153"/>
      <c r="JMN18" s="154"/>
      <c r="JMO18" s="155"/>
      <c r="JMP18" s="155"/>
      <c r="JMQ18" s="155"/>
      <c r="JMR18" s="155"/>
      <c r="JMS18" s="155"/>
      <c r="JMT18" s="155"/>
      <c r="JMU18" s="156"/>
      <c r="JMV18" s="156"/>
      <c r="JMW18" s="156"/>
      <c r="JMX18" s="156"/>
      <c r="JMY18" s="156"/>
      <c r="JMZ18" s="156"/>
      <c r="JNA18" s="157"/>
      <c r="JNB18" s="153"/>
      <c r="JNC18" s="153"/>
      <c r="JND18" s="154"/>
      <c r="JNE18" s="155"/>
      <c r="JNF18" s="155"/>
      <c r="JNG18" s="155"/>
      <c r="JNH18" s="155"/>
      <c r="JNI18" s="155"/>
      <c r="JNJ18" s="155"/>
      <c r="JNK18" s="156"/>
      <c r="JNL18" s="156"/>
      <c r="JNM18" s="156"/>
      <c r="JNN18" s="156"/>
      <c r="JNO18" s="156"/>
      <c r="JNP18" s="156"/>
      <c r="JNQ18" s="157"/>
      <c r="JNR18" s="153"/>
      <c r="JNS18" s="153"/>
      <c r="JNT18" s="154"/>
      <c r="JNU18" s="155"/>
      <c r="JNV18" s="155"/>
      <c r="JNW18" s="155"/>
      <c r="JNX18" s="155"/>
      <c r="JNY18" s="155"/>
      <c r="JNZ18" s="155"/>
      <c r="JOA18" s="156"/>
      <c r="JOB18" s="156"/>
      <c r="JOC18" s="156"/>
      <c r="JOD18" s="156"/>
      <c r="JOE18" s="156"/>
      <c r="JOF18" s="156"/>
      <c r="JOG18" s="157"/>
      <c r="JOH18" s="153"/>
      <c r="JOI18" s="153"/>
      <c r="JOJ18" s="154"/>
      <c r="JOK18" s="155"/>
      <c r="JOL18" s="155"/>
      <c r="JOM18" s="155"/>
      <c r="JON18" s="155"/>
      <c r="JOO18" s="155"/>
      <c r="JOP18" s="155"/>
      <c r="JOQ18" s="156"/>
      <c r="JOR18" s="156"/>
      <c r="JOS18" s="156"/>
      <c r="JOT18" s="156"/>
      <c r="JOU18" s="156"/>
      <c r="JOV18" s="156"/>
      <c r="JOW18" s="157"/>
      <c r="JOX18" s="153"/>
      <c r="JOY18" s="153"/>
      <c r="JOZ18" s="154"/>
      <c r="JPA18" s="155"/>
      <c r="JPB18" s="155"/>
      <c r="JPC18" s="155"/>
      <c r="JPD18" s="155"/>
      <c r="JPE18" s="155"/>
      <c r="JPF18" s="155"/>
      <c r="JPG18" s="156"/>
      <c r="JPH18" s="156"/>
      <c r="JPI18" s="156"/>
      <c r="JPJ18" s="156"/>
      <c r="JPK18" s="156"/>
      <c r="JPL18" s="156"/>
      <c r="JPM18" s="157"/>
      <c r="JPN18" s="153"/>
      <c r="JPO18" s="153"/>
      <c r="JPP18" s="154"/>
      <c r="JPQ18" s="155"/>
      <c r="JPR18" s="155"/>
      <c r="JPS18" s="155"/>
      <c r="JPT18" s="155"/>
      <c r="JPU18" s="155"/>
      <c r="JPV18" s="155"/>
      <c r="JPW18" s="156"/>
      <c r="JPX18" s="156"/>
      <c r="JPY18" s="156"/>
      <c r="JPZ18" s="156"/>
      <c r="JQA18" s="156"/>
      <c r="JQB18" s="156"/>
      <c r="JQC18" s="157"/>
      <c r="JQD18" s="153"/>
      <c r="JQE18" s="153"/>
      <c r="JQF18" s="154"/>
      <c r="JQG18" s="155"/>
      <c r="JQH18" s="155"/>
      <c r="JQI18" s="155"/>
      <c r="JQJ18" s="155"/>
      <c r="JQK18" s="155"/>
      <c r="JQL18" s="155"/>
      <c r="JQM18" s="156"/>
      <c r="JQN18" s="156"/>
      <c r="JQO18" s="156"/>
      <c r="JQP18" s="156"/>
      <c r="JQQ18" s="156"/>
      <c r="JQR18" s="156"/>
      <c r="JQS18" s="157"/>
      <c r="JQT18" s="153"/>
      <c r="JQU18" s="153"/>
      <c r="JQV18" s="154"/>
      <c r="JQW18" s="155"/>
      <c r="JQX18" s="155"/>
      <c r="JQY18" s="155"/>
      <c r="JQZ18" s="155"/>
      <c r="JRA18" s="155"/>
      <c r="JRB18" s="155"/>
      <c r="JRC18" s="156"/>
      <c r="JRD18" s="156"/>
      <c r="JRE18" s="156"/>
      <c r="JRF18" s="156"/>
      <c r="JRG18" s="156"/>
      <c r="JRH18" s="156"/>
      <c r="JRI18" s="157"/>
      <c r="JRJ18" s="153"/>
      <c r="JRK18" s="153"/>
      <c r="JRL18" s="154"/>
      <c r="JRM18" s="155"/>
      <c r="JRN18" s="155"/>
      <c r="JRO18" s="155"/>
      <c r="JRP18" s="155"/>
      <c r="JRQ18" s="155"/>
      <c r="JRR18" s="155"/>
      <c r="JRS18" s="156"/>
      <c r="JRT18" s="156"/>
      <c r="JRU18" s="156"/>
      <c r="JRV18" s="156"/>
      <c r="JRW18" s="156"/>
      <c r="JRX18" s="156"/>
      <c r="JRY18" s="157"/>
      <c r="JRZ18" s="153"/>
      <c r="JSA18" s="153"/>
      <c r="JSB18" s="154"/>
      <c r="JSC18" s="155"/>
      <c r="JSD18" s="155"/>
      <c r="JSE18" s="155"/>
      <c r="JSF18" s="155"/>
      <c r="JSG18" s="155"/>
      <c r="JSH18" s="155"/>
      <c r="JSI18" s="156"/>
      <c r="JSJ18" s="156"/>
      <c r="JSK18" s="156"/>
      <c r="JSL18" s="156"/>
      <c r="JSM18" s="156"/>
      <c r="JSN18" s="156"/>
      <c r="JSO18" s="157"/>
      <c r="JSP18" s="153"/>
      <c r="JSQ18" s="153"/>
      <c r="JSR18" s="154"/>
      <c r="JSS18" s="155"/>
      <c r="JST18" s="155"/>
      <c r="JSU18" s="155"/>
      <c r="JSV18" s="155"/>
      <c r="JSW18" s="155"/>
      <c r="JSX18" s="155"/>
      <c r="JSY18" s="156"/>
      <c r="JSZ18" s="156"/>
      <c r="JTA18" s="156"/>
      <c r="JTB18" s="156"/>
      <c r="JTC18" s="156"/>
      <c r="JTD18" s="156"/>
      <c r="JTE18" s="157"/>
      <c r="JTF18" s="153"/>
      <c r="JTG18" s="153"/>
      <c r="JTH18" s="154"/>
      <c r="JTI18" s="155"/>
      <c r="JTJ18" s="155"/>
      <c r="JTK18" s="155"/>
      <c r="JTL18" s="155"/>
      <c r="JTM18" s="155"/>
      <c r="JTN18" s="155"/>
      <c r="JTO18" s="156"/>
      <c r="JTP18" s="156"/>
      <c r="JTQ18" s="156"/>
      <c r="JTR18" s="156"/>
      <c r="JTS18" s="156"/>
      <c r="JTT18" s="156"/>
      <c r="JTU18" s="157"/>
      <c r="JTV18" s="153"/>
      <c r="JTW18" s="153"/>
      <c r="JTX18" s="154"/>
      <c r="JTY18" s="155"/>
      <c r="JTZ18" s="155"/>
      <c r="JUA18" s="155"/>
      <c r="JUB18" s="155"/>
      <c r="JUC18" s="155"/>
      <c r="JUD18" s="155"/>
      <c r="JUE18" s="156"/>
      <c r="JUF18" s="156"/>
      <c r="JUG18" s="156"/>
      <c r="JUH18" s="156"/>
      <c r="JUI18" s="156"/>
      <c r="JUJ18" s="156"/>
      <c r="JUK18" s="157"/>
      <c r="JUL18" s="153"/>
      <c r="JUM18" s="153"/>
      <c r="JUN18" s="154"/>
      <c r="JUO18" s="155"/>
      <c r="JUP18" s="155"/>
      <c r="JUQ18" s="155"/>
      <c r="JUR18" s="155"/>
      <c r="JUS18" s="155"/>
      <c r="JUT18" s="155"/>
      <c r="JUU18" s="156"/>
      <c r="JUV18" s="156"/>
      <c r="JUW18" s="156"/>
      <c r="JUX18" s="156"/>
      <c r="JUY18" s="156"/>
      <c r="JUZ18" s="156"/>
      <c r="JVA18" s="157"/>
      <c r="JVB18" s="153"/>
      <c r="JVC18" s="153"/>
      <c r="JVD18" s="154"/>
      <c r="JVE18" s="155"/>
      <c r="JVF18" s="155"/>
      <c r="JVG18" s="155"/>
      <c r="JVH18" s="155"/>
      <c r="JVI18" s="155"/>
      <c r="JVJ18" s="155"/>
      <c r="JVK18" s="156"/>
      <c r="JVL18" s="156"/>
      <c r="JVM18" s="156"/>
      <c r="JVN18" s="156"/>
      <c r="JVO18" s="156"/>
      <c r="JVP18" s="156"/>
      <c r="JVQ18" s="157"/>
      <c r="JVR18" s="153"/>
      <c r="JVS18" s="153"/>
      <c r="JVT18" s="154"/>
      <c r="JVU18" s="155"/>
      <c r="JVV18" s="155"/>
      <c r="JVW18" s="155"/>
      <c r="JVX18" s="155"/>
      <c r="JVY18" s="155"/>
      <c r="JVZ18" s="155"/>
      <c r="JWA18" s="156"/>
      <c r="JWB18" s="156"/>
      <c r="JWC18" s="156"/>
      <c r="JWD18" s="156"/>
      <c r="JWE18" s="156"/>
      <c r="JWF18" s="156"/>
      <c r="JWG18" s="157"/>
      <c r="JWH18" s="153"/>
      <c r="JWI18" s="153"/>
      <c r="JWJ18" s="154"/>
      <c r="JWK18" s="155"/>
      <c r="JWL18" s="155"/>
      <c r="JWM18" s="155"/>
      <c r="JWN18" s="155"/>
      <c r="JWO18" s="155"/>
      <c r="JWP18" s="155"/>
      <c r="JWQ18" s="156"/>
      <c r="JWR18" s="156"/>
      <c r="JWS18" s="156"/>
      <c r="JWT18" s="156"/>
      <c r="JWU18" s="156"/>
      <c r="JWV18" s="156"/>
      <c r="JWW18" s="157"/>
      <c r="JWX18" s="153"/>
      <c r="JWY18" s="153"/>
      <c r="JWZ18" s="154"/>
      <c r="JXA18" s="155"/>
      <c r="JXB18" s="155"/>
      <c r="JXC18" s="155"/>
      <c r="JXD18" s="155"/>
      <c r="JXE18" s="155"/>
      <c r="JXF18" s="155"/>
      <c r="JXG18" s="156"/>
      <c r="JXH18" s="156"/>
      <c r="JXI18" s="156"/>
      <c r="JXJ18" s="156"/>
      <c r="JXK18" s="156"/>
      <c r="JXL18" s="156"/>
      <c r="JXM18" s="157"/>
      <c r="JXN18" s="153"/>
      <c r="JXO18" s="153"/>
      <c r="JXP18" s="154"/>
      <c r="JXQ18" s="155"/>
      <c r="JXR18" s="155"/>
      <c r="JXS18" s="155"/>
      <c r="JXT18" s="155"/>
      <c r="JXU18" s="155"/>
      <c r="JXV18" s="155"/>
      <c r="JXW18" s="156"/>
      <c r="JXX18" s="156"/>
      <c r="JXY18" s="156"/>
      <c r="JXZ18" s="156"/>
      <c r="JYA18" s="156"/>
      <c r="JYB18" s="156"/>
      <c r="JYC18" s="157"/>
      <c r="JYD18" s="153"/>
      <c r="JYE18" s="153"/>
      <c r="JYF18" s="154"/>
      <c r="JYG18" s="155"/>
      <c r="JYH18" s="155"/>
      <c r="JYI18" s="155"/>
      <c r="JYJ18" s="155"/>
      <c r="JYK18" s="155"/>
      <c r="JYL18" s="155"/>
      <c r="JYM18" s="156"/>
      <c r="JYN18" s="156"/>
      <c r="JYO18" s="156"/>
      <c r="JYP18" s="156"/>
      <c r="JYQ18" s="156"/>
      <c r="JYR18" s="156"/>
      <c r="JYS18" s="157"/>
      <c r="JYT18" s="153"/>
      <c r="JYU18" s="153"/>
      <c r="JYV18" s="154"/>
      <c r="JYW18" s="155"/>
      <c r="JYX18" s="155"/>
      <c r="JYY18" s="155"/>
      <c r="JYZ18" s="155"/>
      <c r="JZA18" s="155"/>
      <c r="JZB18" s="155"/>
      <c r="JZC18" s="156"/>
      <c r="JZD18" s="156"/>
      <c r="JZE18" s="156"/>
      <c r="JZF18" s="156"/>
      <c r="JZG18" s="156"/>
      <c r="JZH18" s="156"/>
      <c r="JZI18" s="157"/>
      <c r="JZJ18" s="153"/>
      <c r="JZK18" s="153"/>
      <c r="JZL18" s="154"/>
      <c r="JZM18" s="155"/>
      <c r="JZN18" s="155"/>
      <c r="JZO18" s="155"/>
      <c r="JZP18" s="155"/>
      <c r="JZQ18" s="155"/>
      <c r="JZR18" s="155"/>
      <c r="JZS18" s="156"/>
      <c r="JZT18" s="156"/>
      <c r="JZU18" s="156"/>
      <c r="JZV18" s="156"/>
      <c r="JZW18" s="156"/>
      <c r="JZX18" s="156"/>
      <c r="JZY18" s="157"/>
      <c r="JZZ18" s="153"/>
      <c r="KAA18" s="153"/>
      <c r="KAB18" s="154"/>
      <c r="KAC18" s="155"/>
      <c r="KAD18" s="155"/>
      <c r="KAE18" s="155"/>
      <c r="KAF18" s="155"/>
      <c r="KAG18" s="155"/>
      <c r="KAH18" s="155"/>
      <c r="KAI18" s="156"/>
      <c r="KAJ18" s="156"/>
      <c r="KAK18" s="156"/>
      <c r="KAL18" s="156"/>
      <c r="KAM18" s="156"/>
      <c r="KAN18" s="156"/>
      <c r="KAO18" s="157"/>
      <c r="KAP18" s="153"/>
      <c r="KAQ18" s="153"/>
      <c r="KAR18" s="154"/>
      <c r="KAS18" s="155"/>
      <c r="KAT18" s="155"/>
      <c r="KAU18" s="155"/>
      <c r="KAV18" s="155"/>
      <c r="KAW18" s="155"/>
      <c r="KAX18" s="155"/>
      <c r="KAY18" s="156"/>
      <c r="KAZ18" s="156"/>
      <c r="KBA18" s="156"/>
      <c r="KBB18" s="156"/>
      <c r="KBC18" s="156"/>
      <c r="KBD18" s="156"/>
      <c r="KBE18" s="157"/>
      <c r="KBF18" s="153"/>
      <c r="KBG18" s="153"/>
      <c r="KBH18" s="154"/>
      <c r="KBI18" s="155"/>
      <c r="KBJ18" s="155"/>
      <c r="KBK18" s="155"/>
      <c r="KBL18" s="155"/>
      <c r="KBM18" s="155"/>
      <c r="KBN18" s="155"/>
      <c r="KBO18" s="156"/>
      <c r="KBP18" s="156"/>
      <c r="KBQ18" s="156"/>
      <c r="KBR18" s="156"/>
      <c r="KBS18" s="156"/>
      <c r="KBT18" s="156"/>
      <c r="KBU18" s="157"/>
      <c r="KBV18" s="153"/>
      <c r="KBW18" s="153"/>
      <c r="KBX18" s="154"/>
      <c r="KBY18" s="155"/>
      <c r="KBZ18" s="155"/>
      <c r="KCA18" s="155"/>
      <c r="KCB18" s="155"/>
      <c r="KCC18" s="155"/>
      <c r="KCD18" s="155"/>
      <c r="KCE18" s="156"/>
      <c r="KCF18" s="156"/>
      <c r="KCG18" s="156"/>
      <c r="KCH18" s="156"/>
      <c r="KCI18" s="156"/>
      <c r="KCJ18" s="156"/>
      <c r="KCK18" s="157"/>
      <c r="KCL18" s="153"/>
      <c r="KCM18" s="153"/>
      <c r="KCN18" s="154"/>
      <c r="KCO18" s="155"/>
      <c r="KCP18" s="155"/>
      <c r="KCQ18" s="155"/>
      <c r="KCR18" s="155"/>
      <c r="KCS18" s="155"/>
      <c r="KCT18" s="155"/>
      <c r="KCU18" s="156"/>
      <c r="KCV18" s="156"/>
      <c r="KCW18" s="156"/>
      <c r="KCX18" s="156"/>
      <c r="KCY18" s="156"/>
      <c r="KCZ18" s="156"/>
      <c r="KDA18" s="157"/>
      <c r="KDB18" s="153"/>
      <c r="KDC18" s="153"/>
      <c r="KDD18" s="154"/>
      <c r="KDE18" s="155"/>
      <c r="KDF18" s="155"/>
      <c r="KDG18" s="155"/>
      <c r="KDH18" s="155"/>
      <c r="KDI18" s="155"/>
      <c r="KDJ18" s="155"/>
      <c r="KDK18" s="156"/>
      <c r="KDL18" s="156"/>
      <c r="KDM18" s="156"/>
      <c r="KDN18" s="156"/>
      <c r="KDO18" s="156"/>
      <c r="KDP18" s="156"/>
      <c r="KDQ18" s="157"/>
      <c r="KDR18" s="153"/>
      <c r="KDS18" s="153"/>
      <c r="KDT18" s="154"/>
      <c r="KDU18" s="155"/>
      <c r="KDV18" s="155"/>
      <c r="KDW18" s="155"/>
      <c r="KDX18" s="155"/>
      <c r="KDY18" s="155"/>
      <c r="KDZ18" s="155"/>
      <c r="KEA18" s="156"/>
      <c r="KEB18" s="156"/>
      <c r="KEC18" s="156"/>
      <c r="KED18" s="156"/>
      <c r="KEE18" s="156"/>
      <c r="KEF18" s="156"/>
      <c r="KEG18" s="157"/>
      <c r="KEH18" s="153"/>
      <c r="KEI18" s="153"/>
      <c r="KEJ18" s="154"/>
      <c r="KEK18" s="155"/>
      <c r="KEL18" s="155"/>
      <c r="KEM18" s="155"/>
      <c r="KEN18" s="155"/>
      <c r="KEO18" s="155"/>
      <c r="KEP18" s="155"/>
      <c r="KEQ18" s="156"/>
      <c r="KER18" s="156"/>
      <c r="KES18" s="156"/>
      <c r="KET18" s="156"/>
      <c r="KEU18" s="156"/>
      <c r="KEV18" s="156"/>
      <c r="KEW18" s="157"/>
      <c r="KEX18" s="153"/>
      <c r="KEY18" s="153"/>
      <c r="KEZ18" s="154"/>
      <c r="KFA18" s="155"/>
      <c r="KFB18" s="155"/>
      <c r="KFC18" s="155"/>
      <c r="KFD18" s="155"/>
      <c r="KFE18" s="155"/>
      <c r="KFF18" s="155"/>
      <c r="KFG18" s="156"/>
      <c r="KFH18" s="156"/>
      <c r="KFI18" s="156"/>
      <c r="KFJ18" s="156"/>
      <c r="KFK18" s="156"/>
      <c r="KFL18" s="156"/>
      <c r="KFM18" s="157"/>
      <c r="KFN18" s="153"/>
      <c r="KFO18" s="153"/>
      <c r="KFP18" s="154"/>
      <c r="KFQ18" s="155"/>
      <c r="KFR18" s="155"/>
      <c r="KFS18" s="155"/>
      <c r="KFT18" s="155"/>
      <c r="KFU18" s="155"/>
      <c r="KFV18" s="155"/>
      <c r="KFW18" s="156"/>
      <c r="KFX18" s="156"/>
      <c r="KFY18" s="156"/>
      <c r="KFZ18" s="156"/>
      <c r="KGA18" s="156"/>
      <c r="KGB18" s="156"/>
      <c r="KGC18" s="157"/>
      <c r="KGD18" s="153"/>
      <c r="KGE18" s="153"/>
      <c r="KGF18" s="154"/>
      <c r="KGG18" s="155"/>
      <c r="KGH18" s="155"/>
      <c r="KGI18" s="155"/>
      <c r="KGJ18" s="155"/>
      <c r="KGK18" s="155"/>
      <c r="KGL18" s="155"/>
      <c r="KGM18" s="156"/>
      <c r="KGN18" s="156"/>
      <c r="KGO18" s="156"/>
      <c r="KGP18" s="156"/>
      <c r="KGQ18" s="156"/>
      <c r="KGR18" s="156"/>
      <c r="KGS18" s="157"/>
      <c r="KGT18" s="153"/>
      <c r="KGU18" s="153"/>
      <c r="KGV18" s="154"/>
      <c r="KGW18" s="155"/>
      <c r="KGX18" s="155"/>
      <c r="KGY18" s="155"/>
      <c r="KGZ18" s="155"/>
      <c r="KHA18" s="155"/>
      <c r="KHB18" s="155"/>
      <c r="KHC18" s="156"/>
      <c r="KHD18" s="156"/>
      <c r="KHE18" s="156"/>
      <c r="KHF18" s="156"/>
      <c r="KHG18" s="156"/>
      <c r="KHH18" s="156"/>
      <c r="KHI18" s="157"/>
      <c r="KHJ18" s="153"/>
      <c r="KHK18" s="153"/>
      <c r="KHL18" s="154"/>
      <c r="KHM18" s="155"/>
      <c r="KHN18" s="155"/>
      <c r="KHO18" s="155"/>
      <c r="KHP18" s="155"/>
      <c r="KHQ18" s="155"/>
      <c r="KHR18" s="155"/>
      <c r="KHS18" s="156"/>
      <c r="KHT18" s="156"/>
      <c r="KHU18" s="156"/>
      <c r="KHV18" s="156"/>
      <c r="KHW18" s="156"/>
      <c r="KHX18" s="156"/>
      <c r="KHY18" s="157"/>
      <c r="KHZ18" s="153"/>
      <c r="KIA18" s="153"/>
      <c r="KIB18" s="154"/>
      <c r="KIC18" s="155"/>
      <c r="KID18" s="155"/>
      <c r="KIE18" s="155"/>
      <c r="KIF18" s="155"/>
      <c r="KIG18" s="155"/>
      <c r="KIH18" s="155"/>
      <c r="KII18" s="156"/>
      <c r="KIJ18" s="156"/>
      <c r="KIK18" s="156"/>
      <c r="KIL18" s="156"/>
      <c r="KIM18" s="156"/>
      <c r="KIN18" s="156"/>
      <c r="KIO18" s="157"/>
      <c r="KIP18" s="153"/>
      <c r="KIQ18" s="153"/>
      <c r="KIR18" s="154"/>
      <c r="KIS18" s="155"/>
      <c r="KIT18" s="155"/>
      <c r="KIU18" s="155"/>
      <c r="KIV18" s="155"/>
      <c r="KIW18" s="155"/>
      <c r="KIX18" s="155"/>
      <c r="KIY18" s="156"/>
      <c r="KIZ18" s="156"/>
      <c r="KJA18" s="156"/>
      <c r="KJB18" s="156"/>
      <c r="KJC18" s="156"/>
      <c r="KJD18" s="156"/>
      <c r="KJE18" s="157"/>
      <c r="KJF18" s="153"/>
      <c r="KJG18" s="153"/>
      <c r="KJH18" s="154"/>
      <c r="KJI18" s="155"/>
      <c r="KJJ18" s="155"/>
      <c r="KJK18" s="155"/>
      <c r="KJL18" s="155"/>
      <c r="KJM18" s="155"/>
      <c r="KJN18" s="155"/>
      <c r="KJO18" s="156"/>
      <c r="KJP18" s="156"/>
      <c r="KJQ18" s="156"/>
      <c r="KJR18" s="156"/>
      <c r="KJS18" s="156"/>
      <c r="KJT18" s="156"/>
      <c r="KJU18" s="157"/>
      <c r="KJV18" s="153"/>
      <c r="KJW18" s="153"/>
      <c r="KJX18" s="154"/>
      <c r="KJY18" s="155"/>
      <c r="KJZ18" s="155"/>
      <c r="KKA18" s="155"/>
      <c r="KKB18" s="155"/>
      <c r="KKC18" s="155"/>
      <c r="KKD18" s="155"/>
      <c r="KKE18" s="156"/>
      <c r="KKF18" s="156"/>
      <c r="KKG18" s="156"/>
      <c r="KKH18" s="156"/>
      <c r="KKI18" s="156"/>
      <c r="KKJ18" s="156"/>
      <c r="KKK18" s="157"/>
      <c r="KKL18" s="153"/>
      <c r="KKM18" s="153"/>
      <c r="KKN18" s="154"/>
      <c r="KKO18" s="155"/>
      <c r="KKP18" s="155"/>
      <c r="KKQ18" s="155"/>
      <c r="KKR18" s="155"/>
      <c r="KKS18" s="155"/>
      <c r="KKT18" s="155"/>
      <c r="KKU18" s="156"/>
      <c r="KKV18" s="156"/>
      <c r="KKW18" s="156"/>
      <c r="KKX18" s="156"/>
      <c r="KKY18" s="156"/>
      <c r="KKZ18" s="156"/>
      <c r="KLA18" s="157"/>
      <c r="KLB18" s="153"/>
      <c r="KLC18" s="153"/>
      <c r="KLD18" s="154"/>
      <c r="KLE18" s="155"/>
      <c r="KLF18" s="155"/>
      <c r="KLG18" s="155"/>
      <c r="KLH18" s="155"/>
      <c r="KLI18" s="155"/>
      <c r="KLJ18" s="155"/>
      <c r="KLK18" s="156"/>
      <c r="KLL18" s="156"/>
      <c r="KLM18" s="156"/>
      <c r="KLN18" s="156"/>
      <c r="KLO18" s="156"/>
      <c r="KLP18" s="156"/>
      <c r="KLQ18" s="157"/>
      <c r="KLR18" s="153"/>
      <c r="KLS18" s="153"/>
      <c r="KLT18" s="154"/>
      <c r="KLU18" s="155"/>
      <c r="KLV18" s="155"/>
      <c r="KLW18" s="155"/>
      <c r="KLX18" s="155"/>
      <c r="KLY18" s="155"/>
      <c r="KLZ18" s="155"/>
      <c r="KMA18" s="156"/>
      <c r="KMB18" s="156"/>
      <c r="KMC18" s="156"/>
      <c r="KMD18" s="156"/>
      <c r="KME18" s="156"/>
      <c r="KMF18" s="156"/>
      <c r="KMG18" s="157"/>
      <c r="KMH18" s="153"/>
      <c r="KMI18" s="153"/>
      <c r="KMJ18" s="154"/>
      <c r="KMK18" s="155"/>
      <c r="KML18" s="155"/>
      <c r="KMM18" s="155"/>
      <c r="KMN18" s="155"/>
      <c r="KMO18" s="155"/>
      <c r="KMP18" s="155"/>
      <c r="KMQ18" s="156"/>
      <c r="KMR18" s="156"/>
      <c r="KMS18" s="156"/>
      <c r="KMT18" s="156"/>
      <c r="KMU18" s="156"/>
      <c r="KMV18" s="156"/>
      <c r="KMW18" s="157"/>
      <c r="KMX18" s="153"/>
      <c r="KMY18" s="153"/>
      <c r="KMZ18" s="154"/>
      <c r="KNA18" s="155"/>
      <c r="KNB18" s="155"/>
      <c r="KNC18" s="155"/>
      <c r="KND18" s="155"/>
      <c r="KNE18" s="155"/>
      <c r="KNF18" s="155"/>
      <c r="KNG18" s="156"/>
      <c r="KNH18" s="156"/>
      <c r="KNI18" s="156"/>
      <c r="KNJ18" s="156"/>
      <c r="KNK18" s="156"/>
      <c r="KNL18" s="156"/>
      <c r="KNM18" s="157"/>
      <c r="KNN18" s="153"/>
      <c r="KNO18" s="153"/>
      <c r="KNP18" s="154"/>
      <c r="KNQ18" s="155"/>
      <c r="KNR18" s="155"/>
      <c r="KNS18" s="155"/>
      <c r="KNT18" s="155"/>
      <c r="KNU18" s="155"/>
      <c r="KNV18" s="155"/>
      <c r="KNW18" s="156"/>
      <c r="KNX18" s="156"/>
      <c r="KNY18" s="156"/>
      <c r="KNZ18" s="156"/>
      <c r="KOA18" s="156"/>
      <c r="KOB18" s="156"/>
      <c r="KOC18" s="157"/>
      <c r="KOD18" s="153"/>
      <c r="KOE18" s="153"/>
      <c r="KOF18" s="154"/>
      <c r="KOG18" s="155"/>
      <c r="KOH18" s="155"/>
      <c r="KOI18" s="155"/>
      <c r="KOJ18" s="155"/>
      <c r="KOK18" s="155"/>
      <c r="KOL18" s="155"/>
      <c r="KOM18" s="156"/>
      <c r="KON18" s="156"/>
      <c r="KOO18" s="156"/>
      <c r="KOP18" s="156"/>
      <c r="KOQ18" s="156"/>
      <c r="KOR18" s="156"/>
      <c r="KOS18" s="157"/>
      <c r="KOT18" s="153"/>
      <c r="KOU18" s="153"/>
      <c r="KOV18" s="154"/>
      <c r="KOW18" s="155"/>
      <c r="KOX18" s="155"/>
      <c r="KOY18" s="155"/>
      <c r="KOZ18" s="155"/>
      <c r="KPA18" s="155"/>
      <c r="KPB18" s="155"/>
      <c r="KPC18" s="156"/>
      <c r="KPD18" s="156"/>
      <c r="KPE18" s="156"/>
      <c r="KPF18" s="156"/>
      <c r="KPG18" s="156"/>
      <c r="KPH18" s="156"/>
      <c r="KPI18" s="157"/>
      <c r="KPJ18" s="153"/>
      <c r="KPK18" s="153"/>
      <c r="KPL18" s="154"/>
      <c r="KPM18" s="155"/>
      <c r="KPN18" s="155"/>
      <c r="KPO18" s="155"/>
      <c r="KPP18" s="155"/>
      <c r="KPQ18" s="155"/>
      <c r="KPR18" s="155"/>
      <c r="KPS18" s="156"/>
      <c r="KPT18" s="156"/>
      <c r="KPU18" s="156"/>
      <c r="KPV18" s="156"/>
      <c r="KPW18" s="156"/>
      <c r="KPX18" s="156"/>
      <c r="KPY18" s="157"/>
      <c r="KPZ18" s="153"/>
      <c r="KQA18" s="153"/>
      <c r="KQB18" s="154"/>
      <c r="KQC18" s="155"/>
      <c r="KQD18" s="155"/>
      <c r="KQE18" s="155"/>
      <c r="KQF18" s="155"/>
      <c r="KQG18" s="155"/>
      <c r="KQH18" s="155"/>
      <c r="KQI18" s="156"/>
      <c r="KQJ18" s="156"/>
      <c r="KQK18" s="156"/>
      <c r="KQL18" s="156"/>
      <c r="KQM18" s="156"/>
      <c r="KQN18" s="156"/>
      <c r="KQO18" s="157"/>
      <c r="KQP18" s="153"/>
      <c r="KQQ18" s="153"/>
      <c r="KQR18" s="154"/>
      <c r="KQS18" s="155"/>
      <c r="KQT18" s="155"/>
      <c r="KQU18" s="155"/>
      <c r="KQV18" s="155"/>
      <c r="KQW18" s="155"/>
      <c r="KQX18" s="155"/>
      <c r="KQY18" s="156"/>
      <c r="KQZ18" s="156"/>
      <c r="KRA18" s="156"/>
      <c r="KRB18" s="156"/>
      <c r="KRC18" s="156"/>
      <c r="KRD18" s="156"/>
      <c r="KRE18" s="157"/>
      <c r="KRF18" s="153"/>
      <c r="KRG18" s="153"/>
      <c r="KRH18" s="154"/>
      <c r="KRI18" s="155"/>
      <c r="KRJ18" s="155"/>
      <c r="KRK18" s="155"/>
      <c r="KRL18" s="155"/>
      <c r="KRM18" s="155"/>
      <c r="KRN18" s="155"/>
      <c r="KRO18" s="156"/>
      <c r="KRP18" s="156"/>
      <c r="KRQ18" s="156"/>
      <c r="KRR18" s="156"/>
      <c r="KRS18" s="156"/>
      <c r="KRT18" s="156"/>
      <c r="KRU18" s="157"/>
      <c r="KRV18" s="153"/>
      <c r="KRW18" s="153"/>
      <c r="KRX18" s="154"/>
      <c r="KRY18" s="155"/>
      <c r="KRZ18" s="155"/>
      <c r="KSA18" s="155"/>
      <c r="KSB18" s="155"/>
      <c r="KSC18" s="155"/>
      <c r="KSD18" s="155"/>
      <c r="KSE18" s="156"/>
      <c r="KSF18" s="156"/>
      <c r="KSG18" s="156"/>
      <c r="KSH18" s="156"/>
      <c r="KSI18" s="156"/>
      <c r="KSJ18" s="156"/>
      <c r="KSK18" s="157"/>
      <c r="KSL18" s="153"/>
      <c r="KSM18" s="153"/>
      <c r="KSN18" s="154"/>
      <c r="KSO18" s="155"/>
      <c r="KSP18" s="155"/>
      <c r="KSQ18" s="155"/>
      <c r="KSR18" s="155"/>
      <c r="KSS18" s="155"/>
      <c r="KST18" s="155"/>
      <c r="KSU18" s="156"/>
      <c r="KSV18" s="156"/>
      <c r="KSW18" s="156"/>
      <c r="KSX18" s="156"/>
      <c r="KSY18" s="156"/>
      <c r="KSZ18" s="156"/>
      <c r="KTA18" s="157"/>
      <c r="KTB18" s="153"/>
      <c r="KTC18" s="153"/>
      <c r="KTD18" s="154"/>
      <c r="KTE18" s="155"/>
      <c r="KTF18" s="155"/>
      <c r="KTG18" s="155"/>
      <c r="KTH18" s="155"/>
      <c r="KTI18" s="155"/>
      <c r="KTJ18" s="155"/>
      <c r="KTK18" s="156"/>
      <c r="KTL18" s="156"/>
      <c r="KTM18" s="156"/>
      <c r="KTN18" s="156"/>
      <c r="KTO18" s="156"/>
      <c r="KTP18" s="156"/>
      <c r="KTQ18" s="157"/>
      <c r="KTR18" s="153"/>
      <c r="KTS18" s="153"/>
      <c r="KTT18" s="154"/>
      <c r="KTU18" s="155"/>
      <c r="KTV18" s="155"/>
      <c r="KTW18" s="155"/>
      <c r="KTX18" s="155"/>
      <c r="KTY18" s="155"/>
      <c r="KTZ18" s="155"/>
      <c r="KUA18" s="156"/>
      <c r="KUB18" s="156"/>
      <c r="KUC18" s="156"/>
      <c r="KUD18" s="156"/>
      <c r="KUE18" s="156"/>
      <c r="KUF18" s="156"/>
      <c r="KUG18" s="157"/>
      <c r="KUH18" s="153"/>
      <c r="KUI18" s="153"/>
      <c r="KUJ18" s="154"/>
      <c r="KUK18" s="155"/>
      <c r="KUL18" s="155"/>
      <c r="KUM18" s="155"/>
      <c r="KUN18" s="155"/>
      <c r="KUO18" s="155"/>
      <c r="KUP18" s="155"/>
      <c r="KUQ18" s="156"/>
      <c r="KUR18" s="156"/>
      <c r="KUS18" s="156"/>
      <c r="KUT18" s="156"/>
      <c r="KUU18" s="156"/>
      <c r="KUV18" s="156"/>
      <c r="KUW18" s="157"/>
      <c r="KUX18" s="153"/>
      <c r="KUY18" s="153"/>
      <c r="KUZ18" s="154"/>
      <c r="KVA18" s="155"/>
      <c r="KVB18" s="155"/>
      <c r="KVC18" s="155"/>
      <c r="KVD18" s="155"/>
      <c r="KVE18" s="155"/>
      <c r="KVF18" s="155"/>
      <c r="KVG18" s="156"/>
      <c r="KVH18" s="156"/>
      <c r="KVI18" s="156"/>
      <c r="KVJ18" s="156"/>
      <c r="KVK18" s="156"/>
      <c r="KVL18" s="156"/>
      <c r="KVM18" s="157"/>
      <c r="KVN18" s="153"/>
      <c r="KVO18" s="153"/>
      <c r="KVP18" s="154"/>
      <c r="KVQ18" s="155"/>
      <c r="KVR18" s="155"/>
      <c r="KVS18" s="155"/>
      <c r="KVT18" s="155"/>
      <c r="KVU18" s="155"/>
      <c r="KVV18" s="155"/>
      <c r="KVW18" s="156"/>
      <c r="KVX18" s="156"/>
      <c r="KVY18" s="156"/>
      <c r="KVZ18" s="156"/>
      <c r="KWA18" s="156"/>
      <c r="KWB18" s="156"/>
      <c r="KWC18" s="157"/>
      <c r="KWD18" s="153"/>
      <c r="KWE18" s="153"/>
      <c r="KWF18" s="154"/>
      <c r="KWG18" s="155"/>
      <c r="KWH18" s="155"/>
      <c r="KWI18" s="155"/>
      <c r="KWJ18" s="155"/>
      <c r="KWK18" s="155"/>
      <c r="KWL18" s="155"/>
      <c r="KWM18" s="156"/>
      <c r="KWN18" s="156"/>
      <c r="KWO18" s="156"/>
      <c r="KWP18" s="156"/>
      <c r="KWQ18" s="156"/>
      <c r="KWR18" s="156"/>
      <c r="KWS18" s="157"/>
      <c r="KWT18" s="153"/>
      <c r="KWU18" s="153"/>
      <c r="KWV18" s="154"/>
      <c r="KWW18" s="155"/>
      <c r="KWX18" s="155"/>
      <c r="KWY18" s="155"/>
      <c r="KWZ18" s="155"/>
      <c r="KXA18" s="155"/>
      <c r="KXB18" s="155"/>
      <c r="KXC18" s="156"/>
      <c r="KXD18" s="156"/>
      <c r="KXE18" s="156"/>
      <c r="KXF18" s="156"/>
      <c r="KXG18" s="156"/>
      <c r="KXH18" s="156"/>
      <c r="KXI18" s="157"/>
      <c r="KXJ18" s="153"/>
      <c r="KXK18" s="153"/>
      <c r="KXL18" s="154"/>
      <c r="KXM18" s="155"/>
      <c r="KXN18" s="155"/>
      <c r="KXO18" s="155"/>
      <c r="KXP18" s="155"/>
      <c r="KXQ18" s="155"/>
      <c r="KXR18" s="155"/>
      <c r="KXS18" s="156"/>
      <c r="KXT18" s="156"/>
      <c r="KXU18" s="156"/>
      <c r="KXV18" s="156"/>
      <c r="KXW18" s="156"/>
      <c r="KXX18" s="156"/>
      <c r="KXY18" s="157"/>
      <c r="KXZ18" s="153"/>
      <c r="KYA18" s="153"/>
      <c r="KYB18" s="154"/>
      <c r="KYC18" s="155"/>
      <c r="KYD18" s="155"/>
      <c r="KYE18" s="155"/>
      <c r="KYF18" s="155"/>
      <c r="KYG18" s="155"/>
      <c r="KYH18" s="155"/>
      <c r="KYI18" s="156"/>
      <c r="KYJ18" s="156"/>
      <c r="KYK18" s="156"/>
      <c r="KYL18" s="156"/>
      <c r="KYM18" s="156"/>
      <c r="KYN18" s="156"/>
      <c r="KYO18" s="157"/>
      <c r="KYP18" s="153"/>
      <c r="KYQ18" s="153"/>
      <c r="KYR18" s="154"/>
      <c r="KYS18" s="155"/>
      <c r="KYT18" s="155"/>
      <c r="KYU18" s="155"/>
      <c r="KYV18" s="155"/>
      <c r="KYW18" s="155"/>
      <c r="KYX18" s="155"/>
      <c r="KYY18" s="156"/>
      <c r="KYZ18" s="156"/>
      <c r="KZA18" s="156"/>
      <c r="KZB18" s="156"/>
      <c r="KZC18" s="156"/>
      <c r="KZD18" s="156"/>
      <c r="KZE18" s="157"/>
      <c r="KZF18" s="153"/>
      <c r="KZG18" s="153"/>
      <c r="KZH18" s="154"/>
      <c r="KZI18" s="155"/>
      <c r="KZJ18" s="155"/>
      <c r="KZK18" s="155"/>
      <c r="KZL18" s="155"/>
      <c r="KZM18" s="155"/>
      <c r="KZN18" s="155"/>
      <c r="KZO18" s="156"/>
      <c r="KZP18" s="156"/>
      <c r="KZQ18" s="156"/>
      <c r="KZR18" s="156"/>
      <c r="KZS18" s="156"/>
      <c r="KZT18" s="156"/>
      <c r="KZU18" s="157"/>
      <c r="KZV18" s="153"/>
      <c r="KZW18" s="153"/>
      <c r="KZX18" s="154"/>
      <c r="KZY18" s="155"/>
      <c r="KZZ18" s="155"/>
      <c r="LAA18" s="155"/>
      <c r="LAB18" s="155"/>
      <c r="LAC18" s="155"/>
      <c r="LAD18" s="155"/>
      <c r="LAE18" s="156"/>
      <c r="LAF18" s="156"/>
      <c r="LAG18" s="156"/>
      <c r="LAH18" s="156"/>
      <c r="LAI18" s="156"/>
      <c r="LAJ18" s="156"/>
      <c r="LAK18" s="157"/>
      <c r="LAL18" s="153"/>
      <c r="LAM18" s="153"/>
      <c r="LAN18" s="154"/>
      <c r="LAO18" s="155"/>
      <c r="LAP18" s="155"/>
      <c r="LAQ18" s="155"/>
      <c r="LAR18" s="155"/>
      <c r="LAS18" s="155"/>
      <c r="LAT18" s="155"/>
      <c r="LAU18" s="156"/>
      <c r="LAV18" s="156"/>
      <c r="LAW18" s="156"/>
      <c r="LAX18" s="156"/>
      <c r="LAY18" s="156"/>
      <c r="LAZ18" s="156"/>
      <c r="LBA18" s="157"/>
      <c r="LBB18" s="153"/>
      <c r="LBC18" s="153"/>
      <c r="LBD18" s="154"/>
      <c r="LBE18" s="155"/>
      <c r="LBF18" s="155"/>
      <c r="LBG18" s="155"/>
      <c r="LBH18" s="155"/>
      <c r="LBI18" s="155"/>
      <c r="LBJ18" s="155"/>
      <c r="LBK18" s="156"/>
      <c r="LBL18" s="156"/>
      <c r="LBM18" s="156"/>
      <c r="LBN18" s="156"/>
      <c r="LBO18" s="156"/>
      <c r="LBP18" s="156"/>
      <c r="LBQ18" s="157"/>
      <c r="LBR18" s="153"/>
      <c r="LBS18" s="153"/>
      <c r="LBT18" s="154"/>
      <c r="LBU18" s="155"/>
      <c r="LBV18" s="155"/>
      <c r="LBW18" s="155"/>
      <c r="LBX18" s="155"/>
      <c r="LBY18" s="155"/>
      <c r="LBZ18" s="155"/>
      <c r="LCA18" s="156"/>
      <c r="LCB18" s="156"/>
      <c r="LCC18" s="156"/>
      <c r="LCD18" s="156"/>
      <c r="LCE18" s="156"/>
      <c r="LCF18" s="156"/>
      <c r="LCG18" s="157"/>
      <c r="LCH18" s="153"/>
      <c r="LCI18" s="153"/>
      <c r="LCJ18" s="154"/>
      <c r="LCK18" s="155"/>
      <c r="LCL18" s="155"/>
      <c r="LCM18" s="155"/>
      <c r="LCN18" s="155"/>
      <c r="LCO18" s="155"/>
      <c r="LCP18" s="155"/>
      <c r="LCQ18" s="156"/>
      <c r="LCR18" s="156"/>
      <c r="LCS18" s="156"/>
      <c r="LCT18" s="156"/>
      <c r="LCU18" s="156"/>
      <c r="LCV18" s="156"/>
      <c r="LCW18" s="157"/>
      <c r="LCX18" s="153"/>
      <c r="LCY18" s="153"/>
      <c r="LCZ18" s="154"/>
      <c r="LDA18" s="155"/>
      <c r="LDB18" s="155"/>
      <c r="LDC18" s="155"/>
      <c r="LDD18" s="155"/>
      <c r="LDE18" s="155"/>
      <c r="LDF18" s="155"/>
      <c r="LDG18" s="156"/>
      <c r="LDH18" s="156"/>
      <c r="LDI18" s="156"/>
      <c r="LDJ18" s="156"/>
      <c r="LDK18" s="156"/>
      <c r="LDL18" s="156"/>
      <c r="LDM18" s="157"/>
      <c r="LDN18" s="153"/>
      <c r="LDO18" s="153"/>
      <c r="LDP18" s="154"/>
      <c r="LDQ18" s="155"/>
      <c r="LDR18" s="155"/>
      <c r="LDS18" s="155"/>
      <c r="LDT18" s="155"/>
      <c r="LDU18" s="155"/>
      <c r="LDV18" s="155"/>
      <c r="LDW18" s="156"/>
      <c r="LDX18" s="156"/>
      <c r="LDY18" s="156"/>
      <c r="LDZ18" s="156"/>
      <c r="LEA18" s="156"/>
      <c r="LEB18" s="156"/>
      <c r="LEC18" s="157"/>
      <c r="LED18" s="153"/>
      <c r="LEE18" s="153"/>
      <c r="LEF18" s="154"/>
      <c r="LEG18" s="155"/>
      <c r="LEH18" s="155"/>
      <c r="LEI18" s="155"/>
      <c r="LEJ18" s="155"/>
      <c r="LEK18" s="155"/>
      <c r="LEL18" s="155"/>
      <c r="LEM18" s="156"/>
      <c r="LEN18" s="156"/>
      <c r="LEO18" s="156"/>
      <c r="LEP18" s="156"/>
      <c r="LEQ18" s="156"/>
      <c r="LER18" s="156"/>
      <c r="LES18" s="157"/>
      <c r="LET18" s="153"/>
      <c r="LEU18" s="153"/>
      <c r="LEV18" s="154"/>
      <c r="LEW18" s="155"/>
      <c r="LEX18" s="155"/>
      <c r="LEY18" s="155"/>
      <c r="LEZ18" s="155"/>
      <c r="LFA18" s="155"/>
      <c r="LFB18" s="155"/>
      <c r="LFC18" s="156"/>
      <c r="LFD18" s="156"/>
      <c r="LFE18" s="156"/>
      <c r="LFF18" s="156"/>
      <c r="LFG18" s="156"/>
      <c r="LFH18" s="156"/>
      <c r="LFI18" s="157"/>
      <c r="LFJ18" s="153"/>
      <c r="LFK18" s="153"/>
      <c r="LFL18" s="154"/>
      <c r="LFM18" s="155"/>
      <c r="LFN18" s="155"/>
      <c r="LFO18" s="155"/>
      <c r="LFP18" s="155"/>
      <c r="LFQ18" s="155"/>
      <c r="LFR18" s="155"/>
      <c r="LFS18" s="156"/>
      <c r="LFT18" s="156"/>
      <c r="LFU18" s="156"/>
      <c r="LFV18" s="156"/>
      <c r="LFW18" s="156"/>
      <c r="LFX18" s="156"/>
      <c r="LFY18" s="157"/>
      <c r="LFZ18" s="153"/>
      <c r="LGA18" s="153"/>
      <c r="LGB18" s="154"/>
      <c r="LGC18" s="155"/>
      <c r="LGD18" s="155"/>
      <c r="LGE18" s="155"/>
      <c r="LGF18" s="155"/>
      <c r="LGG18" s="155"/>
      <c r="LGH18" s="155"/>
      <c r="LGI18" s="156"/>
      <c r="LGJ18" s="156"/>
      <c r="LGK18" s="156"/>
      <c r="LGL18" s="156"/>
      <c r="LGM18" s="156"/>
      <c r="LGN18" s="156"/>
      <c r="LGO18" s="157"/>
      <c r="LGP18" s="153"/>
      <c r="LGQ18" s="153"/>
      <c r="LGR18" s="154"/>
      <c r="LGS18" s="155"/>
      <c r="LGT18" s="155"/>
      <c r="LGU18" s="155"/>
      <c r="LGV18" s="155"/>
      <c r="LGW18" s="155"/>
      <c r="LGX18" s="155"/>
      <c r="LGY18" s="156"/>
      <c r="LGZ18" s="156"/>
      <c r="LHA18" s="156"/>
      <c r="LHB18" s="156"/>
      <c r="LHC18" s="156"/>
      <c r="LHD18" s="156"/>
      <c r="LHE18" s="157"/>
      <c r="LHF18" s="153"/>
      <c r="LHG18" s="153"/>
      <c r="LHH18" s="154"/>
      <c r="LHI18" s="155"/>
      <c r="LHJ18" s="155"/>
      <c r="LHK18" s="155"/>
      <c r="LHL18" s="155"/>
      <c r="LHM18" s="155"/>
      <c r="LHN18" s="155"/>
      <c r="LHO18" s="156"/>
      <c r="LHP18" s="156"/>
      <c r="LHQ18" s="156"/>
      <c r="LHR18" s="156"/>
      <c r="LHS18" s="156"/>
      <c r="LHT18" s="156"/>
      <c r="LHU18" s="157"/>
      <c r="LHV18" s="153"/>
      <c r="LHW18" s="153"/>
      <c r="LHX18" s="154"/>
      <c r="LHY18" s="155"/>
      <c r="LHZ18" s="155"/>
      <c r="LIA18" s="155"/>
      <c r="LIB18" s="155"/>
      <c r="LIC18" s="155"/>
      <c r="LID18" s="155"/>
      <c r="LIE18" s="156"/>
      <c r="LIF18" s="156"/>
      <c r="LIG18" s="156"/>
      <c r="LIH18" s="156"/>
      <c r="LII18" s="156"/>
      <c r="LIJ18" s="156"/>
      <c r="LIK18" s="157"/>
      <c r="LIL18" s="153"/>
      <c r="LIM18" s="153"/>
      <c r="LIN18" s="154"/>
      <c r="LIO18" s="155"/>
      <c r="LIP18" s="155"/>
      <c r="LIQ18" s="155"/>
      <c r="LIR18" s="155"/>
      <c r="LIS18" s="155"/>
      <c r="LIT18" s="155"/>
      <c r="LIU18" s="156"/>
      <c r="LIV18" s="156"/>
      <c r="LIW18" s="156"/>
      <c r="LIX18" s="156"/>
      <c r="LIY18" s="156"/>
      <c r="LIZ18" s="156"/>
      <c r="LJA18" s="157"/>
      <c r="LJB18" s="153"/>
      <c r="LJC18" s="153"/>
      <c r="LJD18" s="154"/>
      <c r="LJE18" s="155"/>
      <c r="LJF18" s="155"/>
      <c r="LJG18" s="155"/>
      <c r="LJH18" s="155"/>
      <c r="LJI18" s="155"/>
      <c r="LJJ18" s="155"/>
      <c r="LJK18" s="156"/>
      <c r="LJL18" s="156"/>
      <c r="LJM18" s="156"/>
      <c r="LJN18" s="156"/>
      <c r="LJO18" s="156"/>
      <c r="LJP18" s="156"/>
      <c r="LJQ18" s="157"/>
      <c r="LJR18" s="153"/>
      <c r="LJS18" s="153"/>
      <c r="LJT18" s="154"/>
      <c r="LJU18" s="155"/>
      <c r="LJV18" s="155"/>
      <c r="LJW18" s="155"/>
      <c r="LJX18" s="155"/>
      <c r="LJY18" s="155"/>
      <c r="LJZ18" s="155"/>
      <c r="LKA18" s="156"/>
      <c r="LKB18" s="156"/>
      <c r="LKC18" s="156"/>
      <c r="LKD18" s="156"/>
      <c r="LKE18" s="156"/>
      <c r="LKF18" s="156"/>
      <c r="LKG18" s="157"/>
      <c r="LKH18" s="153"/>
      <c r="LKI18" s="153"/>
      <c r="LKJ18" s="154"/>
      <c r="LKK18" s="155"/>
      <c r="LKL18" s="155"/>
      <c r="LKM18" s="155"/>
      <c r="LKN18" s="155"/>
      <c r="LKO18" s="155"/>
      <c r="LKP18" s="155"/>
      <c r="LKQ18" s="156"/>
      <c r="LKR18" s="156"/>
      <c r="LKS18" s="156"/>
      <c r="LKT18" s="156"/>
      <c r="LKU18" s="156"/>
      <c r="LKV18" s="156"/>
      <c r="LKW18" s="157"/>
      <c r="LKX18" s="153"/>
      <c r="LKY18" s="153"/>
      <c r="LKZ18" s="154"/>
      <c r="LLA18" s="155"/>
      <c r="LLB18" s="155"/>
      <c r="LLC18" s="155"/>
      <c r="LLD18" s="155"/>
      <c r="LLE18" s="155"/>
      <c r="LLF18" s="155"/>
      <c r="LLG18" s="156"/>
      <c r="LLH18" s="156"/>
      <c r="LLI18" s="156"/>
      <c r="LLJ18" s="156"/>
      <c r="LLK18" s="156"/>
      <c r="LLL18" s="156"/>
      <c r="LLM18" s="157"/>
      <c r="LLN18" s="153"/>
      <c r="LLO18" s="153"/>
      <c r="LLP18" s="154"/>
      <c r="LLQ18" s="155"/>
      <c r="LLR18" s="155"/>
      <c r="LLS18" s="155"/>
      <c r="LLT18" s="155"/>
      <c r="LLU18" s="155"/>
      <c r="LLV18" s="155"/>
      <c r="LLW18" s="156"/>
      <c r="LLX18" s="156"/>
      <c r="LLY18" s="156"/>
      <c r="LLZ18" s="156"/>
      <c r="LMA18" s="156"/>
      <c r="LMB18" s="156"/>
      <c r="LMC18" s="157"/>
      <c r="LMD18" s="153"/>
      <c r="LME18" s="153"/>
      <c r="LMF18" s="154"/>
      <c r="LMG18" s="155"/>
      <c r="LMH18" s="155"/>
      <c r="LMI18" s="155"/>
      <c r="LMJ18" s="155"/>
      <c r="LMK18" s="155"/>
      <c r="LML18" s="155"/>
      <c r="LMM18" s="156"/>
      <c r="LMN18" s="156"/>
      <c r="LMO18" s="156"/>
      <c r="LMP18" s="156"/>
      <c r="LMQ18" s="156"/>
      <c r="LMR18" s="156"/>
      <c r="LMS18" s="157"/>
      <c r="LMT18" s="153"/>
      <c r="LMU18" s="153"/>
      <c r="LMV18" s="154"/>
      <c r="LMW18" s="155"/>
      <c r="LMX18" s="155"/>
      <c r="LMY18" s="155"/>
      <c r="LMZ18" s="155"/>
      <c r="LNA18" s="155"/>
      <c r="LNB18" s="155"/>
      <c r="LNC18" s="156"/>
      <c r="LND18" s="156"/>
      <c r="LNE18" s="156"/>
      <c r="LNF18" s="156"/>
      <c r="LNG18" s="156"/>
      <c r="LNH18" s="156"/>
      <c r="LNI18" s="157"/>
      <c r="LNJ18" s="153"/>
      <c r="LNK18" s="153"/>
      <c r="LNL18" s="154"/>
      <c r="LNM18" s="155"/>
      <c r="LNN18" s="155"/>
      <c r="LNO18" s="155"/>
      <c r="LNP18" s="155"/>
      <c r="LNQ18" s="155"/>
      <c r="LNR18" s="155"/>
      <c r="LNS18" s="156"/>
      <c r="LNT18" s="156"/>
      <c r="LNU18" s="156"/>
      <c r="LNV18" s="156"/>
      <c r="LNW18" s="156"/>
      <c r="LNX18" s="156"/>
      <c r="LNY18" s="157"/>
      <c r="LNZ18" s="153"/>
      <c r="LOA18" s="153"/>
      <c r="LOB18" s="154"/>
      <c r="LOC18" s="155"/>
      <c r="LOD18" s="155"/>
      <c r="LOE18" s="155"/>
      <c r="LOF18" s="155"/>
      <c r="LOG18" s="155"/>
      <c r="LOH18" s="155"/>
      <c r="LOI18" s="156"/>
      <c r="LOJ18" s="156"/>
      <c r="LOK18" s="156"/>
      <c r="LOL18" s="156"/>
      <c r="LOM18" s="156"/>
      <c r="LON18" s="156"/>
      <c r="LOO18" s="157"/>
      <c r="LOP18" s="153"/>
      <c r="LOQ18" s="153"/>
      <c r="LOR18" s="154"/>
      <c r="LOS18" s="155"/>
      <c r="LOT18" s="155"/>
      <c r="LOU18" s="155"/>
      <c r="LOV18" s="155"/>
      <c r="LOW18" s="155"/>
      <c r="LOX18" s="155"/>
      <c r="LOY18" s="156"/>
      <c r="LOZ18" s="156"/>
      <c r="LPA18" s="156"/>
      <c r="LPB18" s="156"/>
      <c r="LPC18" s="156"/>
      <c r="LPD18" s="156"/>
      <c r="LPE18" s="157"/>
      <c r="LPF18" s="153"/>
      <c r="LPG18" s="153"/>
      <c r="LPH18" s="154"/>
      <c r="LPI18" s="155"/>
      <c r="LPJ18" s="155"/>
      <c r="LPK18" s="155"/>
      <c r="LPL18" s="155"/>
      <c r="LPM18" s="155"/>
      <c r="LPN18" s="155"/>
      <c r="LPO18" s="156"/>
      <c r="LPP18" s="156"/>
      <c r="LPQ18" s="156"/>
      <c r="LPR18" s="156"/>
      <c r="LPS18" s="156"/>
      <c r="LPT18" s="156"/>
      <c r="LPU18" s="157"/>
      <c r="LPV18" s="153"/>
      <c r="LPW18" s="153"/>
      <c r="LPX18" s="154"/>
      <c r="LPY18" s="155"/>
      <c r="LPZ18" s="155"/>
      <c r="LQA18" s="155"/>
      <c r="LQB18" s="155"/>
      <c r="LQC18" s="155"/>
      <c r="LQD18" s="155"/>
      <c r="LQE18" s="156"/>
      <c r="LQF18" s="156"/>
      <c r="LQG18" s="156"/>
      <c r="LQH18" s="156"/>
      <c r="LQI18" s="156"/>
      <c r="LQJ18" s="156"/>
      <c r="LQK18" s="157"/>
      <c r="LQL18" s="153"/>
      <c r="LQM18" s="153"/>
      <c r="LQN18" s="154"/>
      <c r="LQO18" s="155"/>
      <c r="LQP18" s="155"/>
      <c r="LQQ18" s="155"/>
      <c r="LQR18" s="155"/>
      <c r="LQS18" s="155"/>
      <c r="LQT18" s="155"/>
      <c r="LQU18" s="156"/>
      <c r="LQV18" s="156"/>
      <c r="LQW18" s="156"/>
      <c r="LQX18" s="156"/>
      <c r="LQY18" s="156"/>
      <c r="LQZ18" s="156"/>
      <c r="LRA18" s="157"/>
      <c r="LRB18" s="153"/>
      <c r="LRC18" s="153"/>
      <c r="LRD18" s="154"/>
      <c r="LRE18" s="155"/>
      <c r="LRF18" s="155"/>
      <c r="LRG18" s="155"/>
      <c r="LRH18" s="155"/>
      <c r="LRI18" s="155"/>
      <c r="LRJ18" s="155"/>
      <c r="LRK18" s="156"/>
      <c r="LRL18" s="156"/>
      <c r="LRM18" s="156"/>
      <c r="LRN18" s="156"/>
      <c r="LRO18" s="156"/>
      <c r="LRP18" s="156"/>
      <c r="LRQ18" s="157"/>
      <c r="LRR18" s="153"/>
      <c r="LRS18" s="153"/>
      <c r="LRT18" s="154"/>
      <c r="LRU18" s="155"/>
      <c r="LRV18" s="155"/>
      <c r="LRW18" s="155"/>
      <c r="LRX18" s="155"/>
      <c r="LRY18" s="155"/>
      <c r="LRZ18" s="155"/>
      <c r="LSA18" s="156"/>
      <c r="LSB18" s="156"/>
      <c r="LSC18" s="156"/>
      <c r="LSD18" s="156"/>
      <c r="LSE18" s="156"/>
      <c r="LSF18" s="156"/>
      <c r="LSG18" s="157"/>
      <c r="LSH18" s="153"/>
      <c r="LSI18" s="153"/>
      <c r="LSJ18" s="154"/>
      <c r="LSK18" s="155"/>
      <c r="LSL18" s="155"/>
      <c r="LSM18" s="155"/>
      <c r="LSN18" s="155"/>
      <c r="LSO18" s="155"/>
      <c r="LSP18" s="155"/>
      <c r="LSQ18" s="156"/>
      <c r="LSR18" s="156"/>
      <c r="LSS18" s="156"/>
      <c r="LST18" s="156"/>
      <c r="LSU18" s="156"/>
      <c r="LSV18" s="156"/>
      <c r="LSW18" s="157"/>
      <c r="LSX18" s="153"/>
      <c r="LSY18" s="153"/>
      <c r="LSZ18" s="154"/>
      <c r="LTA18" s="155"/>
      <c r="LTB18" s="155"/>
      <c r="LTC18" s="155"/>
      <c r="LTD18" s="155"/>
      <c r="LTE18" s="155"/>
      <c r="LTF18" s="155"/>
      <c r="LTG18" s="156"/>
      <c r="LTH18" s="156"/>
      <c r="LTI18" s="156"/>
      <c r="LTJ18" s="156"/>
      <c r="LTK18" s="156"/>
      <c r="LTL18" s="156"/>
      <c r="LTM18" s="157"/>
      <c r="LTN18" s="153"/>
      <c r="LTO18" s="153"/>
      <c r="LTP18" s="154"/>
      <c r="LTQ18" s="155"/>
      <c r="LTR18" s="155"/>
      <c r="LTS18" s="155"/>
      <c r="LTT18" s="155"/>
      <c r="LTU18" s="155"/>
      <c r="LTV18" s="155"/>
      <c r="LTW18" s="156"/>
      <c r="LTX18" s="156"/>
      <c r="LTY18" s="156"/>
      <c r="LTZ18" s="156"/>
      <c r="LUA18" s="156"/>
      <c r="LUB18" s="156"/>
      <c r="LUC18" s="157"/>
      <c r="LUD18" s="153"/>
      <c r="LUE18" s="153"/>
      <c r="LUF18" s="154"/>
      <c r="LUG18" s="155"/>
      <c r="LUH18" s="155"/>
      <c r="LUI18" s="155"/>
      <c r="LUJ18" s="155"/>
      <c r="LUK18" s="155"/>
      <c r="LUL18" s="155"/>
      <c r="LUM18" s="156"/>
      <c r="LUN18" s="156"/>
      <c r="LUO18" s="156"/>
      <c r="LUP18" s="156"/>
      <c r="LUQ18" s="156"/>
      <c r="LUR18" s="156"/>
      <c r="LUS18" s="157"/>
      <c r="LUT18" s="153"/>
      <c r="LUU18" s="153"/>
      <c r="LUV18" s="154"/>
      <c r="LUW18" s="155"/>
      <c r="LUX18" s="155"/>
      <c r="LUY18" s="155"/>
      <c r="LUZ18" s="155"/>
      <c r="LVA18" s="155"/>
      <c r="LVB18" s="155"/>
      <c r="LVC18" s="156"/>
      <c r="LVD18" s="156"/>
      <c r="LVE18" s="156"/>
      <c r="LVF18" s="156"/>
      <c r="LVG18" s="156"/>
      <c r="LVH18" s="156"/>
      <c r="LVI18" s="157"/>
      <c r="LVJ18" s="153"/>
      <c r="LVK18" s="153"/>
      <c r="LVL18" s="154"/>
      <c r="LVM18" s="155"/>
      <c r="LVN18" s="155"/>
      <c r="LVO18" s="155"/>
      <c r="LVP18" s="155"/>
      <c r="LVQ18" s="155"/>
      <c r="LVR18" s="155"/>
      <c r="LVS18" s="156"/>
      <c r="LVT18" s="156"/>
      <c r="LVU18" s="156"/>
      <c r="LVV18" s="156"/>
      <c r="LVW18" s="156"/>
      <c r="LVX18" s="156"/>
      <c r="LVY18" s="157"/>
      <c r="LVZ18" s="153"/>
      <c r="LWA18" s="153"/>
      <c r="LWB18" s="154"/>
      <c r="LWC18" s="155"/>
      <c r="LWD18" s="155"/>
      <c r="LWE18" s="155"/>
      <c r="LWF18" s="155"/>
      <c r="LWG18" s="155"/>
      <c r="LWH18" s="155"/>
      <c r="LWI18" s="156"/>
      <c r="LWJ18" s="156"/>
      <c r="LWK18" s="156"/>
      <c r="LWL18" s="156"/>
      <c r="LWM18" s="156"/>
      <c r="LWN18" s="156"/>
      <c r="LWO18" s="157"/>
      <c r="LWP18" s="153"/>
      <c r="LWQ18" s="153"/>
      <c r="LWR18" s="154"/>
      <c r="LWS18" s="155"/>
      <c r="LWT18" s="155"/>
      <c r="LWU18" s="155"/>
      <c r="LWV18" s="155"/>
      <c r="LWW18" s="155"/>
      <c r="LWX18" s="155"/>
      <c r="LWY18" s="156"/>
      <c r="LWZ18" s="156"/>
      <c r="LXA18" s="156"/>
      <c r="LXB18" s="156"/>
      <c r="LXC18" s="156"/>
      <c r="LXD18" s="156"/>
      <c r="LXE18" s="157"/>
      <c r="LXF18" s="153"/>
      <c r="LXG18" s="153"/>
      <c r="LXH18" s="154"/>
      <c r="LXI18" s="155"/>
      <c r="LXJ18" s="155"/>
      <c r="LXK18" s="155"/>
      <c r="LXL18" s="155"/>
      <c r="LXM18" s="155"/>
      <c r="LXN18" s="155"/>
      <c r="LXO18" s="156"/>
      <c r="LXP18" s="156"/>
      <c r="LXQ18" s="156"/>
      <c r="LXR18" s="156"/>
      <c r="LXS18" s="156"/>
      <c r="LXT18" s="156"/>
      <c r="LXU18" s="157"/>
      <c r="LXV18" s="153"/>
      <c r="LXW18" s="153"/>
      <c r="LXX18" s="154"/>
      <c r="LXY18" s="155"/>
      <c r="LXZ18" s="155"/>
      <c r="LYA18" s="155"/>
      <c r="LYB18" s="155"/>
      <c r="LYC18" s="155"/>
      <c r="LYD18" s="155"/>
      <c r="LYE18" s="156"/>
      <c r="LYF18" s="156"/>
      <c r="LYG18" s="156"/>
      <c r="LYH18" s="156"/>
      <c r="LYI18" s="156"/>
      <c r="LYJ18" s="156"/>
      <c r="LYK18" s="157"/>
      <c r="LYL18" s="153"/>
      <c r="LYM18" s="153"/>
      <c r="LYN18" s="154"/>
      <c r="LYO18" s="155"/>
      <c r="LYP18" s="155"/>
      <c r="LYQ18" s="155"/>
      <c r="LYR18" s="155"/>
      <c r="LYS18" s="155"/>
      <c r="LYT18" s="155"/>
      <c r="LYU18" s="156"/>
      <c r="LYV18" s="156"/>
      <c r="LYW18" s="156"/>
      <c r="LYX18" s="156"/>
      <c r="LYY18" s="156"/>
      <c r="LYZ18" s="156"/>
      <c r="LZA18" s="157"/>
      <c r="LZB18" s="153"/>
      <c r="LZC18" s="153"/>
      <c r="LZD18" s="154"/>
      <c r="LZE18" s="155"/>
      <c r="LZF18" s="155"/>
      <c r="LZG18" s="155"/>
      <c r="LZH18" s="155"/>
      <c r="LZI18" s="155"/>
      <c r="LZJ18" s="155"/>
      <c r="LZK18" s="156"/>
      <c r="LZL18" s="156"/>
      <c r="LZM18" s="156"/>
      <c r="LZN18" s="156"/>
      <c r="LZO18" s="156"/>
      <c r="LZP18" s="156"/>
      <c r="LZQ18" s="157"/>
      <c r="LZR18" s="153"/>
      <c r="LZS18" s="153"/>
      <c r="LZT18" s="154"/>
      <c r="LZU18" s="155"/>
      <c r="LZV18" s="155"/>
      <c r="LZW18" s="155"/>
      <c r="LZX18" s="155"/>
      <c r="LZY18" s="155"/>
      <c r="LZZ18" s="155"/>
      <c r="MAA18" s="156"/>
      <c r="MAB18" s="156"/>
      <c r="MAC18" s="156"/>
      <c r="MAD18" s="156"/>
      <c r="MAE18" s="156"/>
      <c r="MAF18" s="156"/>
      <c r="MAG18" s="157"/>
      <c r="MAH18" s="153"/>
      <c r="MAI18" s="153"/>
      <c r="MAJ18" s="154"/>
      <c r="MAK18" s="155"/>
      <c r="MAL18" s="155"/>
      <c r="MAM18" s="155"/>
      <c r="MAN18" s="155"/>
      <c r="MAO18" s="155"/>
      <c r="MAP18" s="155"/>
      <c r="MAQ18" s="156"/>
      <c r="MAR18" s="156"/>
      <c r="MAS18" s="156"/>
      <c r="MAT18" s="156"/>
      <c r="MAU18" s="156"/>
      <c r="MAV18" s="156"/>
      <c r="MAW18" s="157"/>
      <c r="MAX18" s="153"/>
      <c r="MAY18" s="153"/>
      <c r="MAZ18" s="154"/>
      <c r="MBA18" s="155"/>
      <c r="MBB18" s="155"/>
      <c r="MBC18" s="155"/>
      <c r="MBD18" s="155"/>
      <c r="MBE18" s="155"/>
      <c r="MBF18" s="155"/>
      <c r="MBG18" s="156"/>
      <c r="MBH18" s="156"/>
      <c r="MBI18" s="156"/>
      <c r="MBJ18" s="156"/>
      <c r="MBK18" s="156"/>
      <c r="MBL18" s="156"/>
      <c r="MBM18" s="157"/>
      <c r="MBN18" s="153"/>
      <c r="MBO18" s="153"/>
      <c r="MBP18" s="154"/>
      <c r="MBQ18" s="155"/>
      <c r="MBR18" s="155"/>
      <c r="MBS18" s="155"/>
      <c r="MBT18" s="155"/>
      <c r="MBU18" s="155"/>
      <c r="MBV18" s="155"/>
      <c r="MBW18" s="156"/>
      <c r="MBX18" s="156"/>
      <c r="MBY18" s="156"/>
      <c r="MBZ18" s="156"/>
      <c r="MCA18" s="156"/>
      <c r="MCB18" s="156"/>
      <c r="MCC18" s="157"/>
      <c r="MCD18" s="153"/>
      <c r="MCE18" s="153"/>
      <c r="MCF18" s="154"/>
      <c r="MCG18" s="155"/>
      <c r="MCH18" s="155"/>
      <c r="MCI18" s="155"/>
      <c r="MCJ18" s="155"/>
      <c r="MCK18" s="155"/>
      <c r="MCL18" s="155"/>
      <c r="MCM18" s="156"/>
      <c r="MCN18" s="156"/>
      <c r="MCO18" s="156"/>
      <c r="MCP18" s="156"/>
      <c r="MCQ18" s="156"/>
      <c r="MCR18" s="156"/>
      <c r="MCS18" s="157"/>
      <c r="MCT18" s="153"/>
      <c r="MCU18" s="153"/>
      <c r="MCV18" s="154"/>
      <c r="MCW18" s="155"/>
      <c r="MCX18" s="155"/>
      <c r="MCY18" s="155"/>
      <c r="MCZ18" s="155"/>
      <c r="MDA18" s="155"/>
      <c r="MDB18" s="155"/>
      <c r="MDC18" s="156"/>
      <c r="MDD18" s="156"/>
      <c r="MDE18" s="156"/>
      <c r="MDF18" s="156"/>
      <c r="MDG18" s="156"/>
      <c r="MDH18" s="156"/>
      <c r="MDI18" s="157"/>
      <c r="MDJ18" s="153"/>
      <c r="MDK18" s="153"/>
      <c r="MDL18" s="154"/>
      <c r="MDM18" s="155"/>
      <c r="MDN18" s="155"/>
      <c r="MDO18" s="155"/>
      <c r="MDP18" s="155"/>
      <c r="MDQ18" s="155"/>
      <c r="MDR18" s="155"/>
      <c r="MDS18" s="156"/>
      <c r="MDT18" s="156"/>
      <c r="MDU18" s="156"/>
      <c r="MDV18" s="156"/>
      <c r="MDW18" s="156"/>
      <c r="MDX18" s="156"/>
      <c r="MDY18" s="157"/>
      <c r="MDZ18" s="153"/>
      <c r="MEA18" s="153"/>
      <c r="MEB18" s="154"/>
      <c r="MEC18" s="155"/>
      <c r="MED18" s="155"/>
      <c r="MEE18" s="155"/>
      <c r="MEF18" s="155"/>
      <c r="MEG18" s="155"/>
      <c r="MEH18" s="155"/>
      <c r="MEI18" s="156"/>
      <c r="MEJ18" s="156"/>
      <c r="MEK18" s="156"/>
      <c r="MEL18" s="156"/>
      <c r="MEM18" s="156"/>
      <c r="MEN18" s="156"/>
      <c r="MEO18" s="157"/>
      <c r="MEP18" s="153"/>
      <c r="MEQ18" s="153"/>
      <c r="MER18" s="154"/>
      <c r="MES18" s="155"/>
      <c r="MET18" s="155"/>
      <c r="MEU18" s="155"/>
      <c r="MEV18" s="155"/>
      <c r="MEW18" s="155"/>
      <c r="MEX18" s="155"/>
      <c r="MEY18" s="156"/>
      <c r="MEZ18" s="156"/>
      <c r="MFA18" s="156"/>
      <c r="MFB18" s="156"/>
      <c r="MFC18" s="156"/>
      <c r="MFD18" s="156"/>
      <c r="MFE18" s="157"/>
      <c r="MFF18" s="153"/>
      <c r="MFG18" s="153"/>
      <c r="MFH18" s="154"/>
      <c r="MFI18" s="155"/>
      <c r="MFJ18" s="155"/>
      <c r="MFK18" s="155"/>
      <c r="MFL18" s="155"/>
      <c r="MFM18" s="155"/>
      <c r="MFN18" s="155"/>
      <c r="MFO18" s="156"/>
      <c r="MFP18" s="156"/>
      <c r="MFQ18" s="156"/>
      <c r="MFR18" s="156"/>
      <c r="MFS18" s="156"/>
      <c r="MFT18" s="156"/>
      <c r="MFU18" s="157"/>
      <c r="MFV18" s="153"/>
      <c r="MFW18" s="153"/>
      <c r="MFX18" s="154"/>
      <c r="MFY18" s="155"/>
      <c r="MFZ18" s="155"/>
      <c r="MGA18" s="155"/>
      <c r="MGB18" s="155"/>
      <c r="MGC18" s="155"/>
      <c r="MGD18" s="155"/>
      <c r="MGE18" s="156"/>
      <c r="MGF18" s="156"/>
      <c r="MGG18" s="156"/>
      <c r="MGH18" s="156"/>
      <c r="MGI18" s="156"/>
      <c r="MGJ18" s="156"/>
      <c r="MGK18" s="157"/>
      <c r="MGL18" s="153"/>
      <c r="MGM18" s="153"/>
      <c r="MGN18" s="154"/>
      <c r="MGO18" s="155"/>
      <c r="MGP18" s="155"/>
      <c r="MGQ18" s="155"/>
      <c r="MGR18" s="155"/>
      <c r="MGS18" s="155"/>
      <c r="MGT18" s="155"/>
      <c r="MGU18" s="156"/>
      <c r="MGV18" s="156"/>
      <c r="MGW18" s="156"/>
      <c r="MGX18" s="156"/>
      <c r="MGY18" s="156"/>
      <c r="MGZ18" s="156"/>
      <c r="MHA18" s="157"/>
      <c r="MHB18" s="153"/>
      <c r="MHC18" s="153"/>
      <c r="MHD18" s="154"/>
      <c r="MHE18" s="155"/>
      <c r="MHF18" s="155"/>
      <c r="MHG18" s="155"/>
      <c r="MHH18" s="155"/>
      <c r="MHI18" s="155"/>
      <c r="MHJ18" s="155"/>
      <c r="MHK18" s="156"/>
      <c r="MHL18" s="156"/>
      <c r="MHM18" s="156"/>
      <c r="MHN18" s="156"/>
      <c r="MHO18" s="156"/>
      <c r="MHP18" s="156"/>
      <c r="MHQ18" s="157"/>
      <c r="MHR18" s="153"/>
      <c r="MHS18" s="153"/>
      <c r="MHT18" s="154"/>
      <c r="MHU18" s="155"/>
      <c r="MHV18" s="155"/>
      <c r="MHW18" s="155"/>
      <c r="MHX18" s="155"/>
      <c r="MHY18" s="155"/>
      <c r="MHZ18" s="155"/>
      <c r="MIA18" s="156"/>
      <c r="MIB18" s="156"/>
      <c r="MIC18" s="156"/>
      <c r="MID18" s="156"/>
      <c r="MIE18" s="156"/>
      <c r="MIF18" s="156"/>
      <c r="MIG18" s="157"/>
      <c r="MIH18" s="153"/>
      <c r="MII18" s="153"/>
      <c r="MIJ18" s="154"/>
      <c r="MIK18" s="155"/>
      <c r="MIL18" s="155"/>
      <c r="MIM18" s="155"/>
      <c r="MIN18" s="155"/>
      <c r="MIO18" s="155"/>
      <c r="MIP18" s="155"/>
      <c r="MIQ18" s="156"/>
      <c r="MIR18" s="156"/>
      <c r="MIS18" s="156"/>
      <c r="MIT18" s="156"/>
      <c r="MIU18" s="156"/>
      <c r="MIV18" s="156"/>
      <c r="MIW18" s="157"/>
      <c r="MIX18" s="153"/>
      <c r="MIY18" s="153"/>
      <c r="MIZ18" s="154"/>
      <c r="MJA18" s="155"/>
      <c r="MJB18" s="155"/>
      <c r="MJC18" s="155"/>
      <c r="MJD18" s="155"/>
      <c r="MJE18" s="155"/>
      <c r="MJF18" s="155"/>
      <c r="MJG18" s="156"/>
      <c r="MJH18" s="156"/>
      <c r="MJI18" s="156"/>
      <c r="MJJ18" s="156"/>
      <c r="MJK18" s="156"/>
      <c r="MJL18" s="156"/>
      <c r="MJM18" s="157"/>
      <c r="MJN18" s="153"/>
      <c r="MJO18" s="153"/>
      <c r="MJP18" s="154"/>
      <c r="MJQ18" s="155"/>
      <c r="MJR18" s="155"/>
      <c r="MJS18" s="155"/>
      <c r="MJT18" s="155"/>
      <c r="MJU18" s="155"/>
      <c r="MJV18" s="155"/>
      <c r="MJW18" s="156"/>
      <c r="MJX18" s="156"/>
      <c r="MJY18" s="156"/>
      <c r="MJZ18" s="156"/>
      <c r="MKA18" s="156"/>
      <c r="MKB18" s="156"/>
      <c r="MKC18" s="157"/>
      <c r="MKD18" s="153"/>
      <c r="MKE18" s="153"/>
      <c r="MKF18" s="154"/>
      <c r="MKG18" s="155"/>
      <c r="MKH18" s="155"/>
      <c r="MKI18" s="155"/>
      <c r="MKJ18" s="155"/>
      <c r="MKK18" s="155"/>
      <c r="MKL18" s="155"/>
      <c r="MKM18" s="156"/>
      <c r="MKN18" s="156"/>
      <c r="MKO18" s="156"/>
      <c r="MKP18" s="156"/>
      <c r="MKQ18" s="156"/>
      <c r="MKR18" s="156"/>
      <c r="MKS18" s="157"/>
      <c r="MKT18" s="153"/>
      <c r="MKU18" s="153"/>
      <c r="MKV18" s="154"/>
      <c r="MKW18" s="155"/>
      <c r="MKX18" s="155"/>
      <c r="MKY18" s="155"/>
      <c r="MKZ18" s="155"/>
      <c r="MLA18" s="155"/>
      <c r="MLB18" s="155"/>
      <c r="MLC18" s="156"/>
      <c r="MLD18" s="156"/>
      <c r="MLE18" s="156"/>
      <c r="MLF18" s="156"/>
      <c r="MLG18" s="156"/>
      <c r="MLH18" s="156"/>
      <c r="MLI18" s="157"/>
      <c r="MLJ18" s="153"/>
      <c r="MLK18" s="153"/>
      <c r="MLL18" s="154"/>
      <c r="MLM18" s="155"/>
      <c r="MLN18" s="155"/>
      <c r="MLO18" s="155"/>
      <c r="MLP18" s="155"/>
      <c r="MLQ18" s="155"/>
      <c r="MLR18" s="155"/>
      <c r="MLS18" s="156"/>
      <c r="MLT18" s="156"/>
      <c r="MLU18" s="156"/>
      <c r="MLV18" s="156"/>
      <c r="MLW18" s="156"/>
      <c r="MLX18" s="156"/>
      <c r="MLY18" s="157"/>
      <c r="MLZ18" s="153"/>
      <c r="MMA18" s="153"/>
      <c r="MMB18" s="154"/>
      <c r="MMC18" s="155"/>
      <c r="MMD18" s="155"/>
      <c r="MME18" s="155"/>
      <c r="MMF18" s="155"/>
      <c r="MMG18" s="155"/>
      <c r="MMH18" s="155"/>
      <c r="MMI18" s="156"/>
      <c r="MMJ18" s="156"/>
      <c r="MMK18" s="156"/>
      <c r="MML18" s="156"/>
      <c r="MMM18" s="156"/>
      <c r="MMN18" s="156"/>
      <c r="MMO18" s="157"/>
      <c r="MMP18" s="153"/>
      <c r="MMQ18" s="153"/>
      <c r="MMR18" s="154"/>
      <c r="MMS18" s="155"/>
      <c r="MMT18" s="155"/>
      <c r="MMU18" s="155"/>
      <c r="MMV18" s="155"/>
      <c r="MMW18" s="155"/>
      <c r="MMX18" s="155"/>
      <c r="MMY18" s="156"/>
      <c r="MMZ18" s="156"/>
      <c r="MNA18" s="156"/>
      <c r="MNB18" s="156"/>
      <c r="MNC18" s="156"/>
      <c r="MND18" s="156"/>
      <c r="MNE18" s="157"/>
      <c r="MNF18" s="153"/>
      <c r="MNG18" s="153"/>
      <c r="MNH18" s="154"/>
      <c r="MNI18" s="155"/>
      <c r="MNJ18" s="155"/>
      <c r="MNK18" s="155"/>
      <c r="MNL18" s="155"/>
      <c r="MNM18" s="155"/>
      <c r="MNN18" s="155"/>
      <c r="MNO18" s="156"/>
      <c r="MNP18" s="156"/>
      <c r="MNQ18" s="156"/>
      <c r="MNR18" s="156"/>
      <c r="MNS18" s="156"/>
      <c r="MNT18" s="156"/>
      <c r="MNU18" s="157"/>
      <c r="MNV18" s="153"/>
      <c r="MNW18" s="153"/>
      <c r="MNX18" s="154"/>
      <c r="MNY18" s="155"/>
      <c r="MNZ18" s="155"/>
      <c r="MOA18" s="155"/>
      <c r="MOB18" s="155"/>
      <c r="MOC18" s="155"/>
      <c r="MOD18" s="155"/>
      <c r="MOE18" s="156"/>
      <c r="MOF18" s="156"/>
      <c r="MOG18" s="156"/>
      <c r="MOH18" s="156"/>
      <c r="MOI18" s="156"/>
      <c r="MOJ18" s="156"/>
      <c r="MOK18" s="157"/>
      <c r="MOL18" s="153"/>
      <c r="MOM18" s="153"/>
      <c r="MON18" s="154"/>
      <c r="MOO18" s="155"/>
      <c r="MOP18" s="155"/>
      <c r="MOQ18" s="155"/>
      <c r="MOR18" s="155"/>
      <c r="MOS18" s="155"/>
      <c r="MOT18" s="155"/>
      <c r="MOU18" s="156"/>
      <c r="MOV18" s="156"/>
      <c r="MOW18" s="156"/>
      <c r="MOX18" s="156"/>
      <c r="MOY18" s="156"/>
      <c r="MOZ18" s="156"/>
      <c r="MPA18" s="157"/>
      <c r="MPB18" s="153"/>
      <c r="MPC18" s="153"/>
      <c r="MPD18" s="154"/>
      <c r="MPE18" s="155"/>
      <c r="MPF18" s="155"/>
      <c r="MPG18" s="155"/>
      <c r="MPH18" s="155"/>
      <c r="MPI18" s="155"/>
      <c r="MPJ18" s="155"/>
      <c r="MPK18" s="156"/>
      <c r="MPL18" s="156"/>
      <c r="MPM18" s="156"/>
      <c r="MPN18" s="156"/>
      <c r="MPO18" s="156"/>
      <c r="MPP18" s="156"/>
      <c r="MPQ18" s="157"/>
      <c r="MPR18" s="153"/>
      <c r="MPS18" s="153"/>
      <c r="MPT18" s="154"/>
      <c r="MPU18" s="155"/>
      <c r="MPV18" s="155"/>
      <c r="MPW18" s="155"/>
      <c r="MPX18" s="155"/>
      <c r="MPY18" s="155"/>
      <c r="MPZ18" s="155"/>
      <c r="MQA18" s="156"/>
      <c r="MQB18" s="156"/>
      <c r="MQC18" s="156"/>
      <c r="MQD18" s="156"/>
      <c r="MQE18" s="156"/>
      <c r="MQF18" s="156"/>
      <c r="MQG18" s="157"/>
      <c r="MQH18" s="153"/>
      <c r="MQI18" s="153"/>
      <c r="MQJ18" s="154"/>
      <c r="MQK18" s="155"/>
      <c r="MQL18" s="155"/>
      <c r="MQM18" s="155"/>
      <c r="MQN18" s="155"/>
      <c r="MQO18" s="155"/>
      <c r="MQP18" s="155"/>
      <c r="MQQ18" s="156"/>
      <c r="MQR18" s="156"/>
      <c r="MQS18" s="156"/>
      <c r="MQT18" s="156"/>
      <c r="MQU18" s="156"/>
      <c r="MQV18" s="156"/>
      <c r="MQW18" s="157"/>
      <c r="MQX18" s="153"/>
      <c r="MQY18" s="153"/>
      <c r="MQZ18" s="154"/>
      <c r="MRA18" s="155"/>
      <c r="MRB18" s="155"/>
      <c r="MRC18" s="155"/>
      <c r="MRD18" s="155"/>
      <c r="MRE18" s="155"/>
      <c r="MRF18" s="155"/>
      <c r="MRG18" s="156"/>
      <c r="MRH18" s="156"/>
      <c r="MRI18" s="156"/>
      <c r="MRJ18" s="156"/>
      <c r="MRK18" s="156"/>
      <c r="MRL18" s="156"/>
      <c r="MRM18" s="157"/>
      <c r="MRN18" s="153"/>
      <c r="MRO18" s="153"/>
      <c r="MRP18" s="154"/>
      <c r="MRQ18" s="155"/>
      <c r="MRR18" s="155"/>
      <c r="MRS18" s="155"/>
      <c r="MRT18" s="155"/>
      <c r="MRU18" s="155"/>
      <c r="MRV18" s="155"/>
      <c r="MRW18" s="156"/>
      <c r="MRX18" s="156"/>
      <c r="MRY18" s="156"/>
      <c r="MRZ18" s="156"/>
      <c r="MSA18" s="156"/>
      <c r="MSB18" s="156"/>
      <c r="MSC18" s="157"/>
      <c r="MSD18" s="153"/>
      <c r="MSE18" s="153"/>
      <c r="MSF18" s="154"/>
      <c r="MSG18" s="155"/>
      <c r="MSH18" s="155"/>
      <c r="MSI18" s="155"/>
      <c r="MSJ18" s="155"/>
      <c r="MSK18" s="155"/>
      <c r="MSL18" s="155"/>
      <c r="MSM18" s="156"/>
      <c r="MSN18" s="156"/>
      <c r="MSO18" s="156"/>
      <c r="MSP18" s="156"/>
      <c r="MSQ18" s="156"/>
      <c r="MSR18" s="156"/>
      <c r="MSS18" s="157"/>
      <c r="MST18" s="153"/>
      <c r="MSU18" s="153"/>
      <c r="MSV18" s="154"/>
      <c r="MSW18" s="155"/>
      <c r="MSX18" s="155"/>
      <c r="MSY18" s="155"/>
      <c r="MSZ18" s="155"/>
      <c r="MTA18" s="155"/>
      <c r="MTB18" s="155"/>
      <c r="MTC18" s="156"/>
      <c r="MTD18" s="156"/>
      <c r="MTE18" s="156"/>
      <c r="MTF18" s="156"/>
      <c r="MTG18" s="156"/>
      <c r="MTH18" s="156"/>
      <c r="MTI18" s="157"/>
      <c r="MTJ18" s="153"/>
      <c r="MTK18" s="153"/>
      <c r="MTL18" s="154"/>
      <c r="MTM18" s="155"/>
      <c r="MTN18" s="155"/>
      <c r="MTO18" s="155"/>
      <c r="MTP18" s="155"/>
      <c r="MTQ18" s="155"/>
      <c r="MTR18" s="155"/>
      <c r="MTS18" s="156"/>
      <c r="MTT18" s="156"/>
      <c r="MTU18" s="156"/>
      <c r="MTV18" s="156"/>
      <c r="MTW18" s="156"/>
      <c r="MTX18" s="156"/>
      <c r="MTY18" s="157"/>
      <c r="MTZ18" s="153"/>
      <c r="MUA18" s="153"/>
      <c r="MUB18" s="154"/>
      <c r="MUC18" s="155"/>
      <c r="MUD18" s="155"/>
      <c r="MUE18" s="155"/>
      <c r="MUF18" s="155"/>
      <c r="MUG18" s="155"/>
      <c r="MUH18" s="155"/>
      <c r="MUI18" s="156"/>
      <c r="MUJ18" s="156"/>
      <c r="MUK18" s="156"/>
      <c r="MUL18" s="156"/>
      <c r="MUM18" s="156"/>
      <c r="MUN18" s="156"/>
      <c r="MUO18" s="157"/>
      <c r="MUP18" s="153"/>
      <c r="MUQ18" s="153"/>
      <c r="MUR18" s="154"/>
      <c r="MUS18" s="155"/>
      <c r="MUT18" s="155"/>
      <c r="MUU18" s="155"/>
      <c r="MUV18" s="155"/>
      <c r="MUW18" s="155"/>
      <c r="MUX18" s="155"/>
      <c r="MUY18" s="156"/>
      <c r="MUZ18" s="156"/>
      <c r="MVA18" s="156"/>
      <c r="MVB18" s="156"/>
      <c r="MVC18" s="156"/>
      <c r="MVD18" s="156"/>
      <c r="MVE18" s="157"/>
      <c r="MVF18" s="153"/>
      <c r="MVG18" s="153"/>
      <c r="MVH18" s="154"/>
      <c r="MVI18" s="155"/>
      <c r="MVJ18" s="155"/>
      <c r="MVK18" s="155"/>
      <c r="MVL18" s="155"/>
      <c r="MVM18" s="155"/>
      <c r="MVN18" s="155"/>
      <c r="MVO18" s="156"/>
      <c r="MVP18" s="156"/>
      <c r="MVQ18" s="156"/>
      <c r="MVR18" s="156"/>
      <c r="MVS18" s="156"/>
      <c r="MVT18" s="156"/>
      <c r="MVU18" s="157"/>
      <c r="MVV18" s="153"/>
      <c r="MVW18" s="153"/>
      <c r="MVX18" s="154"/>
      <c r="MVY18" s="155"/>
      <c r="MVZ18" s="155"/>
      <c r="MWA18" s="155"/>
      <c r="MWB18" s="155"/>
      <c r="MWC18" s="155"/>
      <c r="MWD18" s="155"/>
      <c r="MWE18" s="156"/>
      <c r="MWF18" s="156"/>
      <c r="MWG18" s="156"/>
      <c r="MWH18" s="156"/>
      <c r="MWI18" s="156"/>
      <c r="MWJ18" s="156"/>
      <c r="MWK18" s="157"/>
      <c r="MWL18" s="153"/>
      <c r="MWM18" s="153"/>
      <c r="MWN18" s="154"/>
      <c r="MWO18" s="155"/>
      <c r="MWP18" s="155"/>
      <c r="MWQ18" s="155"/>
      <c r="MWR18" s="155"/>
      <c r="MWS18" s="155"/>
      <c r="MWT18" s="155"/>
      <c r="MWU18" s="156"/>
      <c r="MWV18" s="156"/>
      <c r="MWW18" s="156"/>
      <c r="MWX18" s="156"/>
      <c r="MWY18" s="156"/>
      <c r="MWZ18" s="156"/>
      <c r="MXA18" s="157"/>
      <c r="MXB18" s="153"/>
      <c r="MXC18" s="153"/>
      <c r="MXD18" s="154"/>
      <c r="MXE18" s="155"/>
      <c r="MXF18" s="155"/>
      <c r="MXG18" s="155"/>
      <c r="MXH18" s="155"/>
      <c r="MXI18" s="155"/>
      <c r="MXJ18" s="155"/>
      <c r="MXK18" s="156"/>
      <c r="MXL18" s="156"/>
      <c r="MXM18" s="156"/>
      <c r="MXN18" s="156"/>
      <c r="MXO18" s="156"/>
      <c r="MXP18" s="156"/>
      <c r="MXQ18" s="157"/>
      <c r="MXR18" s="153"/>
      <c r="MXS18" s="153"/>
      <c r="MXT18" s="154"/>
      <c r="MXU18" s="155"/>
      <c r="MXV18" s="155"/>
      <c r="MXW18" s="155"/>
      <c r="MXX18" s="155"/>
      <c r="MXY18" s="155"/>
      <c r="MXZ18" s="155"/>
      <c r="MYA18" s="156"/>
      <c r="MYB18" s="156"/>
      <c r="MYC18" s="156"/>
      <c r="MYD18" s="156"/>
      <c r="MYE18" s="156"/>
      <c r="MYF18" s="156"/>
      <c r="MYG18" s="157"/>
      <c r="MYH18" s="153"/>
      <c r="MYI18" s="153"/>
      <c r="MYJ18" s="154"/>
      <c r="MYK18" s="155"/>
      <c r="MYL18" s="155"/>
      <c r="MYM18" s="155"/>
      <c r="MYN18" s="155"/>
      <c r="MYO18" s="155"/>
      <c r="MYP18" s="155"/>
      <c r="MYQ18" s="156"/>
      <c r="MYR18" s="156"/>
      <c r="MYS18" s="156"/>
      <c r="MYT18" s="156"/>
      <c r="MYU18" s="156"/>
      <c r="MYV18" s="156"/>
      <c r="MYW18" s="157"/>
      <c r="MYX18" s="153"/>
      <c r="MYY18" s="153"/>
      <c r="MYZ18" s="154"/>
      <c r="MZA18" s="155"/>
      <c r="MZB18" s="155"/>
      <c r="MZC18" s="155"/>
      <c r="MZD18" s="155"/>
      <c r="MZE18" s="155"/>
      <c r="MZF18" s="155"/>
      <c r="MZG18" s="156"/>
      <c r="MZH18" s="156"/>
      <c r="MZI18" s="156"/>
      <c r="MZJ18" s="156"/>
      <c r="MZK18" s="156"/>
      <c r="MZL18" s="156"/>
      <c r="MZM18" s="157"/>
      <c r="MZN18" s="153"/>
      <c r="MZO18" s="153"/>
      <c r="MZP18" s="154"/>
      <c r="MZQ18" s="155"/>
      <c r="MZR18" s="155"/>
      <c r="MZS18" s="155"/>
      <c r="MZT18" s="155"/>
      <c r="MZU18" s="155"/>
      <c r="MZV18" s="155"/>
      <c r="MZW18" s="156"/>
      <c r="MZX18" s="156"/>
      <c r="MZY18" s="156"/>
      <c r="MZZ18" s="156"/>
      <c r="NAA18" s="156"/>
      <c r="NAB18" s="156"/>
      <c r="NAC18" s="157"/>
      <c r="NAD18" s="153"/>
      <c r="NAE18" s="153"/>
      <c r="NAF18" s="154"/>
      <c r="NAG18" s="155"/>
      <c r="NAH18" s="155"/>
      <c r="NAI18" s="155"/>
      <c r="NAJ18" s="155"/>
      <c r="NAK18" s="155"/>
      <c r="NAL18" s="155"/>
      <c r="NAM18" s="156"/>
      <c r="NAN18" s="156"/>
      <c r="NAO18" s="156"/>
      <c r="NAP18" s="156"/>
      <c r="NAQ18" s="156"/>
      <c r="NAR18" s="156"/>
      <c r="NAS18" s="157"/>
      <c r="NAT18" s="153"/>
      <c r="NAU18" s="153"/>
      <c r="NAV18" s="154"/>
      <c r="NAW18" s="155"/>
      <c r="NAX18" s="155"/>
      <c r="NAY18" s="155"/>
      <c r="NAZ18" s="155"/>
      <c r="NBA18" s="155"/>
      <c r="NBB18" s="155"/>
      <c r="NBC18" s="156"/>
      <c r="NBD18" s="156"/>
      <c r="NBE18" s="156"/>
      <c r="NBF18" s="156"/>
      <c r="NBG18" s="156"/>
      <c r="NBH18" s="156"/>
      <c r="NBI18" s="157"/>
      <c r="NBJ18" s="153"/>
      <c r="NBK18" s="153"/>
      <c r="NBL18" s="154"/>
      <c r="NBM18" s="155"/>
      <c r="NBN18" s="155"/>
      <c r="NBO18" s="155"/>
      <c r="NBP18" s="155"/>
      <c r="NBQ18" s="155"/>
      <c r="NBR18" s="155"/>
      <c r="NBS18" s="156"/>
      <c r="NBT18" s="156"/>
      <c r="NBU18" s="156"/>
      <c r="NBV18" s="156"/>
      <c r="NBW18" s="156"/>
      <c r="NBX18" s="156"/>
      <c r="NBY18" s="157"/>
      <c r="NBZ18" s="153"/>
      <c r="NCA18" s="153"/>
      <c r="NCB18" s="154"/>
      <c r="NCC18" s="155"/>
      <c r="NCD18" s="155"/>
      <c r="NCE18" s="155"/>
      <c r="NCF18" s="155"/>
      <c r="NCG18" s="155"/>
      <c r="NCH18" s="155"/>
      <c r="NCI18" s="156"/>
      <c r="NCJ18" s="156"/>
      <c r="NCK18" s="156"/>
      <c r="NCL18" s="156"/>
      <c r="NCM18" s="156"/>
      <c r="NCN18" s="156"/>
      <c r="NCO18" s="157"/>
      <c r="NCP18" s="153"/>
      <c r="NCQ18" s="153"/>
      <c r="NCR18" s="154"/>
      <c r="NCS18" s="155"/>
      <c r="NCT18" s="155"/>
      <c r="NCU18" s="155"/>
      <c r="NCV18" s="155"/>
      <c r="NCW18" s="155"/>
      <c r="NCX18" s="155"/>
      <c r="NCY18" s="156"/>
      <c r="NCZ18" s="156"/>
      <c r="NDA18" s="156"/>
      <c r="NDB18" s="156"/>
      <c r="NDC18" s="156"/>
      <c r="NDD18" s="156"/>
      <c r="NDE18" s="157"/>
      <c r="NDF18" s="153"/>
      <c r="NDG18" s="153"/>
      <c r="NDH18" s="154"/>
      <c r="NDI18" s="155"/>
      <c r="NDJ18" s="155"/>
      <c r="NDK18" s="155"/>
      <c r="NDL18" s="155"/>
      <c r="NDM18" s="155"/>
      <c r="NDN18" s="155"/>
      <c r="NDO18" s="156"/>
      <c r="NDP18" s="156"/>
      <c r="NDQ18" s="156"/>
      <c r="NDR18" s="156"/>
      <c r="NDS18" s="156"/>
      <c r="NDT18" s="156"/>
      <c r="NDU18" s="157"/>
      <c r="NDV18" s="153"/>
      <c r="NDW18" s="153"/>
      <c r="NDX18" s="154"/>
      <c r="NDY18" s="155"/>
      <c r="NDZ18" s="155"/>
      <c r="NEA18" s="155"/>
      <c r="NEB18" s="155"/>
      <c r="NEC18" s="155"/>
      <c r="NED18" s="155"/>
      <c r="NEE18" s="156"/>
      <c r="NEF18" s="156"/>
      <c r="NEG18" s="156"/>
      <c r="NEH18" s="156"/>
      <c r="NEI18" s="156"/>
      <c r="NEJ18" s="156"/>
      <c r="NEK18" s="157"/>
      <c r="NEL18" s="153"/>
      <c r="NEM18" s="153"/>
      <c r="NEN18" s="154"/>
      <c r="NEO18" s="155"/>
      <c r="NEP18" s="155"/>
      <c r="NEQ18" s="155"/>
      <c r="NER18" s="155"/>
      <c r="NES18" s="155"/>
      <c r="NET18" s="155"/>
      <c r="NEU18" s="156"/>
      <c r="NEV18" s="156"/>
      <c r="NEW18" s="156"/>
      <c r="NEX18" s="156"/>
      <c r="NEY18" s="156"/>
      <c r="NEZ18" s="156"/>
      <c r="NFA18" s="157"/>
      <c r="NFB18" s="153"/>
      <c r="NFC18" s="153"/>
      <c r="NFD18" s="154"/>
      <c r="NFE18" s="155"/>
      <c r="NFF18" s="155"/>
      <c r="NFG18" s="155"/>
      <c r="NFH18" s="155"/>
      <c r="NFI18" s="155"/>
      <c r="NFJ18" s="155"/>
      <c r="NFK18" s="156"/>
      <c r="NFL18" s="156"/>
      <c r="NFM18" s="156"/>
      <c r="NFN18" s="156"/>
      <c r="NFO18" s="156"/>
      <c r="NFP18" s="156"/>
      <c r="NFQ18" s="157"/>
      <c r="NFR18" s="153"/>
      <c r="NFS18" s="153"/>
      <c r="NFT18" s="154"/>
      <c r="NFU18" s="155"/>
      <c r="NFV18" s="155"/>
      <c r="NFW18" s="155"/>
      <c r="NFX18" s="155"/>
      <c r="NFY18" s="155"/>
      <c r="NFZ18" s="155"/>
      <c r="NGA18" s="156"/>
      <c r="NGB18" s="156"/>
      <c r="NGC18" s="156"/>
      <c r="NGD18" s="156"/>
      <c r="NGE18" s="156"/>
      <c r="NGF18" s="156"/>
      <c r="NGG18" s="157"/>
      <c r="NGH18" s="153"/>
      <c r="NGI18" s="153"/>
      <c r="NGJ18" s="154"/>
      <c r="NGK18" s="155"/>
      <c r="NGL18" s="155"/>
      <c r="NGM18" s="155"/>
      <c r="NGN18" s="155"/>
      <c r="NGO18" s="155"/>
      <c r="NGP18" s="155"/>
      <c r="NGQ18" s="156"/>
      <c r="NGR18" s="156"/>
      <c r="NGS18" s="156"/>
      <c r="NGT18" s="156"/>
      <c r="NGU18" s="156"/>
      <c r="NGV18" s="156"/>
      <c r="NGW18" s="157"/>
      <c r="NGX18" s="153"/>
      <c r="NGY18" s="153"/>
      <c r="NGZ18" s="154"/>
      <c r="NHA18" s="155"/>
      <c r="NHB18" s="155"/>
      <c r="NHC18" s="155"/>
      <c r="NHD18" s="155"/>
      <c r="NHE18" s="155"/>
      <c r="NHF18" s="155"/>
      <c r="NHG18" s="156"/>
      <c r="NHH18" s="156"/>
      <c r="NHI18" s="156"/>
      <c r="NHJ18" s="156"/>
      <c r="NHK18" s="156"/>
      <c r="NHL18" s="156"/>
      <c r="NHM18" s="157"/>
      <c r="NHN18" s="153"/>
      <c r="NHO18" s="153"/>
      <c r="NHP18" s="154"/>
      <c r="NHQ18" s="155"/>
      <c r="NHR18" s="155"/>
      <c r="NHS18" s="155"/>
      <c r="NHT18" s="155"/>
      <c r="NHU18" s="155"/>
      <c r="NHV18" s="155"/>
      <c r="NHW18" s="156"/>
      <c r="NHX18" s="156"/>
      <c r="NHY18" s="156"/>
      <c r="NHZ18" s="156"/>
      <c r="NIA18" s="156"/>
      <c r="NIB18" s="156"/>
      <c r="NIC18" s="157"/>
      <c r="NID18" s="153"/>
      <c r="NIE18" s="153"/>
      <c r="NIF18" s="154"/>
      <c r="NIG18" s="155"/>
      <c r="NIH18" s="155"/>
      <c r="NII18" s="155"/>
      <c r="NIJ18" s="155"/>
      <c r="NIK18" s="155"/>
      <c r="NIL18" s="155"/>
      <c r="NIM18" s="156"/>
      <c r="NIN18" s="156"/>
      <c r="NIO18" s="156"/>
      <c r="NIP18" s="156"/>
      <c r="NIQ18" s="156"/>
      <c r="NIR18" s="156"/>
      <c r="NIS18" s="157"/>
      <c r="NIT18" s="153"/>
      <c r="NIU18" s="153"/>
      <c r="NIV18" s="154"/>
      <c r="NIW18" s="155"/>
      <c r="NIX18" s="155"/>
      <c r="NIY18" s="155"/>
      <c r="NIZ18" s="155"/>
      <c r="NJA18" s="155"/>
      <c r="NJB18" s="155"/>
      <c r="NJC18" s="156"/>
      <c r="NJD18" s="156"/>
      <c r="NJE18" s="156"/>
      <c r="NJF18" s="156"/>
      <c r="NJG18" s="156"/>
      <c r="NJH18" s="156"/>
      <c r="NJI18" s="157"/>
      <c r="NJJ18" s="153"/>
      <c r="NJK18" s="153"/>
      <c r="NJL18" s="154"/>
      <c r="NJM18" s="155"/>
      <c r="NJN18" s="155"/>
      <c r="NJO18" s="155"/>
      <c r="NJP18" s="155"/>
      <c r="NJQ18" s="155"/>
      <c r="NJR18" s="155"/>
      <c r="NJS18" s="156"/>
      <c r="NJT18" s="156"/>
      <c r="NJU18" s="156"/>
      <c r="NJV18" s="156"/>
      <c r="NJW18" s="156"/>
      <c r="NJX18" s="156"/>
      <c r="NJY18" s="157"/>
      <c r="NJZ18" s="153"/>
      <c r="NKA18" s="153"/>
      <c r="NKB18" s="154"/>
      <c r="NKC18" s="155"/>
      <c r="NKD18" s="155"/>
      <c r="NKE18" s="155"/>
      <c r="NKF18" s="155"/>
      <c r="NKG18" s="155"/>
      <c r="NKH18" s="155"/>
      <c r="NKI18" s="156"/>
      <c r="NKJ18" s="156"/>
      <c r="NKK18" s="156"/>
      <c r="NKL18" s="156"/>
      <c r="NKM18" s="156"/>
      <c r="NKN18" s="156"/>
      <c r="NKO18" s="157"/>
      <c r="NKP18" s="153"/>
      <c r="NKQ18" s="153"/>
      <c r="NKR18" s="154"/>
      <c r="NKS18" s="155"/>
      <c r="NKT18" s="155"/>
      <c r="NKU18" s="155"/>
      <c r="NKV18" s="155"/>
      <c r="NKW18" s="155"/>
      <c r="NKX18" s="155"/>
      <c r="NKY18" s="156"/>
      <c r="NKZ18" s="156"/>
      <c r="NLA18" s="156"/>
      <c r="NLB18" s="156"/>
      <c r="NLC18" s="156"/>
      <c r="NLD18" s="156"/>
      <c r="NLE18" s="157"/>
      <c r="NLF18" s="153"/>
      <c r="NLG18" s="153"/>
      <c r="NLH18" s="154"/>
      <c r="NLI18" s="155"/>
      <c r="NLJ18" s="155"/>
      <c r="NLK18" s="155"/>
      <c r="NLL18" s="155"/>
      <c r="NLM18" s="155"/>
      <c r="NLN18" s="155"/>
      <c r="NLO18" s="156"/>
      <c r="NLP18" s="156"/>
      <c r="NLQ18" s="156"/>
      <c r="NLR18" s="156"/>
      <c r="NLS18" s="156"/>
      <c r="NLT18" s="156"/>
      <c r="NLU18" s="157"/>
      <c r="NLV18" s="153"/>
      <c r="NLW18" s="153"/>
      <c r="NLX18" s="154"/>
      <c r="NLY18" s="155"/>
      <c r="NLZ18" s="155"/>
      <c r="NMA18" s="155"/>
      <c r="NMB18" s="155"/>
      <c r="NMC18" s="155"/>
      <c r="NMD18" s="155"/>
      <c r="NME18" s="156"/>
      <c r="NMF18" s="156"/>
      <c r="NMG18" s="156"/>
      <c r="NMH18" s="156"/>
      <c r="NMI18" s="156"/>
      <c r="NMJ18" s="156"/>
      <c r="NMK18" s="157"/>
      <c r="NML18" s="153"/>
      <c r="NMM18" s="153"/>
      <c r="NMN18" s="154"/>
      <c r="NMO18" s="155"/>
      <c r="NMP18" s="155"/>
      <c r="NMQ18" s="155"/>
      <c r="NMR18" s="155"/>
      <c r="NMS18" s="155"/>
      <c r="NMT18" s="155"/>
      <c r="NMU18" s="156"/>
      <c r="NMV18" s="156"/>
      <c r="NMW18" s="156"/>
      <c r="NMX18" s="156"/>
      <c r="NMY18" s="156"/>
      <c r="NMZ18" s="156"/>
      <c r="NNA18" s="157"/>
      <c r="NNB18" s="153"/>
      <c r="NNC18" s="153"/>
      <c r="NND18" s="154"/>
      <c r="NNE18" s="155"/>
      <c r="NNF18" s="155"/>
      <c r="NNG18" s="155"/>
      <c r="NNH18" s="155"/>
      <c r="NNI18" s="155"/>
      <c r="NNJ18" s="155"/>
      <c r="NNK18" s="156"/>
      <c r="NNL18" s="156"/>
      <c r="NNM18" s="156"/>
      <c r="NNN18" s="156"/>
      <c r="NNO18" s="156"/>
      <c r="NNP18" s="156"/>
      <c r="NNQ18" s="157"/>
      <c r="NNR18" s="153"/>
      <c r="NNS18" s="153"/>
      <c r="NNT18" s="154"/>
      <c r="NNU18" s="155"/>
      <c r="NNV18" s="155"/>
      <c r="NNW18" s="155"/>
      <c r="NNX18" s="155"/>
      <c r="NNY18" s="155"/>
      <c r="NNZ18" s="155"/>
      <c r="NOA18" s="156"/>
      <c r="NOB18" s="156"/>
      <c r="NOC18" s="156"/>
      <c r="NOD18" s="156"/>
      <c r="NOE18" s="156"/>
      <c r="NOF18" s="156"/>
      <c r="NOG18" s="157"/>
      <c r="NOH18" s="153"/>
      <c r="NOI18" s="153"/>
      <c r="NOJ18" s="154"/>
      <c r="NOK18" s="155"/>
      <c r="NOL18" s="155"/>
      <c r="NOM18" s="155"/>
      <c r="NON18" s="155"/>
      <c r="NOO18" s="155"/>
      <c r="NOP18" s="155"/>
      <c r="NOQ18" s="156"/>
      <c r="NOR18" s="156"/>
      <c r="NOS18" s="156"/>
      <c r="NOT18" s="156"/>
      <c r="NOU18" s="156"/>
      <c r="NOV18" s="156"/>
      <c r="NOW18" s="157"/>
      <c r="NOX18" s="153"/>
      <c r="NOY18" s="153"/>
      <c r="NOZ18" s="154"/>
      <c r="NPA18" s="155"/>
      <c r="NPB18" s="155"/>
      <c r="NPC18" s="155"/>
      <c r="NPD18" s="155"/>
      <c r="NPE18" s="155"/>
      <c r="NPF18" s="155"/>
      <c r="NPG18" s="156"/>
      <c r="NPH18" s="156"/>
      <c r="NPI18" s="156"/>
      <c r="NPJ18" s="156"/>
      <c r="NPK18" s="156"/>
      <c r="NPL18" s="156"/>
      <c r="NPM18" s="157"/>
      <c r="NPN18" s="153"/>
      <c r="NPO18" s="153"/>
      <c r="NPP18" s="154"/>
      <c r="NPQ18" s="155"/>
      <c r="NPR18" s="155"/>
      <c r="NPS18" s="155"/>
      <c r="NPT18" s="155"/>
      <c r="NPU18" s="155"/>
      <c r="NPV18" s="155"/>
      <c r="NPW18" s="156"/>
      <c r="NPX18" s="156"/>
      <c r="NPY18" s="156"/>
      <c r="NPZ18" s="156"/>
      <c r="NQA18" s="156"/>
      <c r="NQB18" s="156"/>
      <c r="NQC18" s="157"/>
      <c r="NQD18" s="153"/>
      <c r="NQE18" s="153"/>
      <c r="NQF18" s="154"/>
      <c r="NQG18" s="155"/>
      <c r="NQH18" s="155"/>
      <c r="NQI18" s="155"/>
      <c r="NQJ18" s="155"/>
      <c r="NQK18" s="155"/>
      <c r="NQL18" s="155"/>
      <c r="NQM18" s="156"/>
      <c r="NQN18" s="156"/>
      <c r="NQO18" s="156"/>
      <c r="NQP18" s="156"/>
      <c r="NQQ18" s="156"/>
      <c r="NQR18" s="156"/>
      <c r="NQS18" s="157"/>
      <c r="NQT18" s="153"/>
      <c r="NQU18" s="153"/>
      <c r="NQV18" s="154"/>
      <c r="NQW18" s="155"/>
      <c r="NQX18" s="155"/>
      <c r="NQY18" s="155"/>
      <c r="NQZ18" s="155"/>
      <c r="NRA18" s="155"/>
      <c r="NRB18" s="155"/>
      <c r="NRC18" s="156"/>
      <c r="NRD18" s="156"/>
      <c r="NRE18" s="156"/>
      <c r="NRF18" s="156"/>
      <c r="NRG18" s="156"/>
      <c r="NRH18" s="156"/>
      <c r="NRI18" s="157"/>
      <c r="NRJ18" s="153"/>
      <c r="NRK18" s="153"/>
      <c r="NRL18" s="154"/>
      <c r="NRM18" s="155"/>
      <c r="NRN18" s="155"/>
      <c r="NRO18" s="155"/>
      <c r="NRP18" s="155"/>
      <c r="NRQ18" s="155"/>
      <c r="NRR18" s="155"/>
      <c r="NRS18" s="156"/>
      <c r="NRT18" s="156"/>
      <c r="NRU18" s="156"/>
      <c r="NRV18" s="156"/>
      <c r="NRW18" s="156"/>
      <c r="NRX18" s="156"/>
      <c r="NRY18" s="157"/>
      <c r="NRZ18" s="153"/>
      <c r="NSA18" s="153"/>
      <c r="NSB18" s="154"/>
      <c r="NSC18" s="155"/>
      <c r="NSD18" s="155"/>
      <c r="NSE18" s="155"/>
      <c r="NSF18" s="155"/>
      <c r="NSG18" s="155"/>
      <c r="NSH18" s="155"/>
      <c r="NSI18" s="156"/>
      <c r="NSJ18" s="156"/>
      <c r="NSK18" s="156"/>
      <c r="NSL18" s="156"/>
      <c r="NSM18" s="156"/>
      <c r="NSN18" s="156"/>
      <c r="NSO18" s="157"/>
      <c r="NSP18" s="153"/>
      <c r="NSQ18" s="153"/>
      <c r="NSR18" s="154"/>
      <c r="NSS18" s="155"/>
      <c r="NST18" s="155"/>
      <c r="NSU18" s="155"/>
      <c r="NSV18" s="155"/>
      <c r="NSW18" s="155"/>
      <c r="NSX18" s="155"/>
      <c r="NSY18" s="156"/>
      <c r="NSZ18" s="156"/>
      <c r="NTA18" s="156"/>
      <c r="NTB18" s="156"/>
      <c r="NTC18" s="156"/>
      <c r="NTD18" s="156"/>
      <c r="NTE18" s="157"/>
      <c r="NTF18" s="153"/>
      <c r="NTG18" s="153"/>
      <c r="NTH18" s="154"/>
      <c r="NTI18" s="155"/>
      <c r="NTJ18" s="155"/>
      <c r="NTK18" s="155"/>
      <c r="NTL18" s="155"/>
      <c r="NTM18" s="155"/>
      <c r="NTN18" s="155"/>
      <c r="NTO18" s="156"/>
      <c r="NTP18" s="156"/>
      <c r="NTQ18" s="156"/>
      <c r="NTR18" s="156"/>
      <c r="NTS18" s="156"/>
      <c r="NTT18" s="156"/>
      <c r="NTU18" s="157"/>
      <c r="NTV18" s="153"/>
      <c r="NTW18" s="153"/>
      <c r="NTX18" s="154"/>
      <c r="NTY18" s="155"/>
      <c r="NTZ18" s="155"/>
      <c r="NUA18" s="155"/>
      <c r="NUB18" s="155"/>
      <c r="NUC18" s="155"/>
      <c r="NUD18" s="155"/>
      <c r="NUE18" s="156"/>
      <c r="NUF18" s="156"/>
      <c r="NUG18" s="156"/>
      <c r="NUH18" s="156"/>
      <c r="NUI18" s="156"/>
      <c r="NUJ18" s="156"/>
      <c r="NUK18" s="157"/>
      <c r="NUL18" s="153"/>
      <c r="NUM18" s="153"/>
      <c r="NUN18" s="154"/>
      <c r="NUO18" s="155"/>
      <c r="NUP18" s="155"/>
      <c r="NUQ18" s="155"/>
      <c r="NUR18" s="155"/>
      <c r="NUS18" s="155"/>
      <c r="NUT18" s="155"/>
      <c r="NUU18" s="156"/>
      <c r="NUV18" s="156"/>
      <c r="NUW18" s="156"/>
      <c r="NUX18" s="156"/>
      <c r="NUY18" s="156"/>
      <c r="NUZ18" s="156"/>
      <c r="NVA18" s="157"/>
      <c r="NVB18" s="153"/>
      <c r="NVC18" s="153"/>
      <c r="NVD18" s="154"/>
      <c r="NVE18" s="155"/>
      <c r="NVF18" s="155"/>
      <c r="NVG18" s="155"/>
      <c r="NVH18" s="155"/>
      <c r="NVI18" s="155"/>
      <c r="NVJ18" s="155"/>
      <c r="NVK18" s="156"/>
      <c r="NVL18" s="156"/>
      <c r="NVM18" s="156"/>
      <c r="NVN18" s="156"/>
      <c r="NVO18" s="156"/>
      <c r="NVP18" s="156"/>
      <c r="NVQ18" s="157"/>
      <c r="NVR18" s="153"/>
      <c r="NVS18" s="153"/>
      <c r="NVT18" s="154"/>
      <c r="NVU18" s="155"/>
      <c r="NVV18" s="155"/>
      <c r="NVW18" s="155"/>
      <c r="NVX18" s="155"/>
      <c r="NVY18" s="155"/>
      <c r="NVZ18" s="155"/>
      <c r="NWA18" s="156"/>
      <c r="NWB18" s="156"/>
      <c r="NWC18" s="156"/>
      <c r="NWD18" s="156"/>
      <c r="NWE18" s="156"/>
      <c r="NWF18" s="156"/>
      <c r="NWG18" s="157"/>
      <c r="NWH18" s="153"/>
      <c r="NWI18" s="153"/>
      <c r="NWJ18" s="154"/>
      <c r="NWK18" s="155"/>
      <c r="NWL18" s="155"/>
      <c r="NWM18" s="155"/>
      <c r="NWN18" s="155"/>
      <c r="NWO18" s="155"/>
      <c r="NWP18" s="155"/>
      <c r="NWQ18" s="156"/>
      <c r="NWR18" s="156"/>
      <c r="NWS18" s="156"/>
      <c r="NWT18" s="156"/>
      <c r="NWU18" s="156"/>
      <c r="NWV18" s="156"/>
      <c r="NWW18" s="157"/>
      <c r="NWX18" s="153"/>
      <c r="NWY18" s="153"/>
      <c r="NWZ18" s="154"/>
      <c r="NXA18" s="155"/>
      <c r="NXB18" s="155"/>
      <c r="NXC18" s="155"/>
      <c r="NXD18" s="155"/>
      <c r="NXE18" s="155"/>
      <c r="NXF18" s="155"/>
      <c r="NXG18" s="156"/>
      <c r="NXH18" s="156"/>
      <c r="NXI18" s="156"/>
      <c r="NXJ18" s="156"/>
      <c r="NXK18" s="156"/>
      <c r="NXL18" s="156"/>
      <c r="NXM18" s="157"/>
      <c r="NXN18" s="153"/>
      <c r="NXO18" s="153"/>
      <c r="NXP18" s="154"/>
      <c r="NXQ18" s="155"/>
      <c r="NXR18" s="155"/>
      <c r="NXS18" s="155"/>
      <c r="NXT18" s="155"/>
      <c r="NXU18" s="155"/>
      <c r="NXV18" s="155"/>
      <c r="NXW18" s="156"/>
      <c r="NXX18" s="156"/>
      <c r="NXY18" s="156"/>
      <c r="NXZ18" s="156"/>
      <c r="NYA18" s="156"/>
      <c r="NYB18" s="156"/>
      <c r="NYC18" s="157"/>
      <c r="NYD18" s="153"/>
      <c r="NYE18" s="153"/>
      <c r="NYF18" s="154"/>
      <c r="NYG18" s="155"/>
      <c r="NYH18" s="155"/>
      <c r="NYI18" s="155"/>
      <c r="NYJ18" s="155"/>
      <c r="NYK18" s="155"/>
      <c r="NYL18" s="155"/>
      <c r="NYM18" s="156"/>
      <c r="NYN18" s="156"/>
      <c r="NYO18" s="156"/>
      <c r="NYP18" s="156"/>
      <c r="NYQ18" s="156"/>
      <c r="NYR18" s="156"/>
      <c r="NYS18" s="157"/>
      <c r="NYT18" s="153"/>
      <c r="NYU18" s="153"/>
      <c r="NYV18" s="154"/>
      <c r="NYW18" s="155"/>
      <c r="NYX18" s="155"/>
      <c r="NYY18" s="155"/>
      <c r="NYZ18" s="155"/>
      <c r="NZA18" s="155"/>
      <c r="NZB18" s="155"/>
      <c r="NZC18" s="156"/>
      <c r="NZD18" s="156"/>
      <c r="NZE18" s="156"/>
      <c r="NZF18" s="156"/>
      <c r="NZG18" s="156"/>
      <c r="NZH18" s="156"/>
      <c r="NZI18" s="157"/>
      <c r="NZJ18" s="153"/>
      <c r="NZK18" s="153"/>
      <c r="NZL18" s="154"/>
      <c r="NZM18" s="155"/>
      <c r="NZN18" s="155"/>
      <c r="NZO18" s="155"/>
      <c r="NZP18" s="155"/>
      <c r="NZQ18" s="155"/>
      <c r="NZR18" s="155"/>
      <c r="NZS18" s="156"/>
      <c r="NZT18" s="156"/>
      <c r="NZU18" s="156"/>
      <c r="NZV18" s="156"/>
      <c r="NZW18" s="156"/>
      <c r="NZX18" s="156"/>
      <c r="NZY18" s="157"/>
      <c r="NZZ18" s="153"/>
      <c r="OAA18" s="153"/>
      <c r="OAB18" s="154"/>
      <c r="OAC18" s="155"/>
      <c r="OAD18" s="155"/>
      <c r="OAE18" s="155"/>
      <c r="OAF18" s="155"/>
      <c r="OAG18" s="155"/>
      <c r="OAH18" s="155"/>
      <c r="OAI18" s="156"/>
      <c r="OAJ18" s="156"/>
      <c r="OAK18" s="156"/>
      <c r="OAL18" s="156"/>
      <c r="OAM18" s="156"/>
      <c r="OAN18" s="156"/>
      <c r="OAO18" s="157"/>
      <c r="OAP18" s="153"/>
      <c r="OAQ18" s="153"/>
      <c r="OAR18" s="154"/>
      <c r="OAS18" s="155"/>
      <c r="OAT18" s="155"/>
      <c r="OAU18" s="155"/>
      <c r="OAV18" s="155"/>
      <c r="OAW18" s="155"/>
      <c r="OAX18" s="155"/>
      <c r="OAY18" s="156"/>
      <c r="OAZ18" s="156"/>
      <c r="OBA18" s="156"/>
      <c r="OBB18" s="156"/>
      <c r="OBC18" s="156"/>
      <c r="OBD18" s="156"/>
      <c r="OBE18" s="157"/>
      <c r="OBF18" s="153"/>
      <c r="OBG18" s="153"/>
      <c r="OBH18" s="154"/>
      <c r="OBI18" s="155"/>
      <c r="OBJ18" s="155"/>
      <c r="OBK18" s="155"/>
      <c r="OBL18" s="155"/>
      <c r="OBM18" s="155"/>
      <c r="OBN18" s="155"/>
      <c r="OBO18" s="156"/>
      <c r="OBP18" s="156"/>
      <c r="OBQ18" s="156"/>
      <c r="OBR18" s="156"/>
      <c r="OBS18" s="156"/>
      <c r="OBT18" s="156"/>
      <c r="OBU18" s="157"/>
      <c r="OBV18" s="153"/>
      <c r="OBW18" s="153"/>
      <c r="OBX18" s="154"/>
      <c r="OBY18" s="155"/>
      <c r="OBZ18" s="155"/>
      <c r="OCA18" s="155"/>
      <c r="OCB18" s="155"/>
      <c r="OCC18" s="155"/>
      <c r="OCD18" s="155"/>
      <c r="OCE18" s="156"/>
      <c r="OCF18" s="156"/>
      <c r="OCG18" s="156"/>
      <c r="OCH18" s="156"/>
      <c r="OCI18" s="156"/>
      <c r="OCJ18" s="156"/>
      <c r="OCK18" s="157"/>
      <c r="OCL18" s="153"/>
      <c r="OCM18" s="153"/>
      <c r="OCN18" s="154"/>
      <c r="OCO18" s="155"/>
      <c r="OCP18" s="155"/>
      <c r="OCQ18" s="155"/>
      <c r="OCR18" s="155"/>
      <c r="OCS18" s="155"/>
      <c r="OCT18" s="155"/>
      <c r="OCU18" s="156"/>
      <c r="OCV18" s="156"/>
      <c r="OCW18" s="156"/>
      <c r="OCX18" s="156"/>
      <c r="OCY18" s="156"/>
      <c r="OCZ18" s="156"/>
      <c r="ODA18" s="157"/>
      <c r="ODB18" s="153"/>
      <c r="ODC18" s="153"/>
      <c r="ODD18" s="154"/>
      <c r="ODE18" s="155"/>
      <c r="ODF18" s="155"/>
      <c r="ODG18" s="155"/>
      <c r="ODH18" s="155"/>
      <c r="ODI18" s="155"/>
      <c r="ODJ18" s="155"/>
      <c r="ODK18" s="156"/>
      <c r="ODL18" s="156"/>
      <c r="ODM18" s="156"/>
      <c r="ODN18" s="156"/>
      <c r="ODO18" s="156"/>
      <c r="ODP18" s="156"/>
      <c r="ODQ18" s="157"/>
      <c r="ODR18" s="153"/>
      <c r="ODS18" s="153"/>
      <c r="ODT18" s="154"/>
      <c r="ODU18" s="155"/>
      <c r="ODV18" s="155"/>
      <c r="ODW18" s="155"/>
      <c r="ODX18" s="155"/>
      <c r="ODY18" s="155"/>
      <c r="ODZ18" s="155"/>
      <c r="OEA18" s="156"/>
      <c r="OEB18" s="156"/>
      <c r="OEC18" s="156"/>
      <c r="OED18" s="156"/>
      <c r="OEE18" s="156"/>
      <c r="OEF18" s="156"/>
      <c r="OEG18" s="157"/>
      <c r="OEH18" s="153"/>
      <c r="OEI18" s="153"/>
      <c r="OEJ18" s="154"/>
      <c r="OEK18" s="155"/>
      <c r="OEL18" s="155"/>
      <c r="OEM18" s="155"/>
      <c r="OEN18" s="155"/>
      <c r="OEO18" s="155"/>
      <c r="OEP18" s="155"/>
      <c r="OEQ18" s="156"/>
      <c r="OER18" s="156"/>
      <c r="OES18" s="156"/>
      <c r="OET18" s="156"/>
      <c r="OEU18" s="156"/>
      <c r="OEV18" s="156"/>
      <c r="OEW18" s="157"/>
      <c r="OEX18" s="153"/>
      <c r="OEY18" s="153"/>
      <c r="OEZ18" s="154"/>
      <c r="OFA18" s="155"/>
      <c r="OFB18" s="155"/>
      <c r="OFC18" s="155"/>
      <c r="OFD18" s="155"/>
      <c r="OFE18" s="155"/>
      <c r="OFF18" s="155"/>
      <c r="OFG18" s="156"/>
      <c r="OFH18" s="156"/>
      <c r="OFI18" s="156"/>
      <c r="OFJ18" s="156"/>
      <c r="OFK18" s="156"/>
      <c r="OFL18" s="156"/>
      <c r="OFM18" s="157"/>
      <c r="OFN18" s="153"/>
      <c r="OFO18" s="153"/>
      <c r="OFP18" s="154"/>
      <c r="OFQ18" s="155"/>
      <c r="OFR18" s="155"/>
      <c r="OFS18" s="155"/>
      <c r="OFT18" s="155"/>
      <c r="OFU18" s="155"/>
      <c r="OFV18" s="155"/>
      <c r="OFW18" s="156"/>
      <c r="OFX18" s="156"/>
      <c r="OFY18" s="156"/>
      <c r="OFZ18" s="156"/>
      <c r="OGA18" s="156"/>
      <c r="OGB18" s="156"/>
      <c r="OGC18" s="157"/>
      <c r="OGD18" s="153"/>
      <c r="OGE18" s="153"/>
      <c r="OGF18" s="154"/>
      <c r="OGG18" s="155"/>
      <c r="OGH18" s="155"/>
      <c r="OGI18" s="155"/>
      <c r="OGJ18" s="155"/>
      <c r="OGK18" s="155"/>
      <c r="OGL18" s="155"/>
      <c r="OGM18" s="156"/>
      <c r="OGN18" s="156"/>
      <c r="OGO18" s="156"/>
      <c r="OGP18" s="156"/>
      <c r="OGQ18" s="156"/>
      <c r="OGR18" s="156"/>
      <c r="OGS18" s="157"/>
      <c r="OGT18" s="153"/>
      <c r="OGU18" s="153"/>
      <c r="OGV18" s="154"/>
      <c r="OGW18" s="155"/>
      <c r="OGX18" s="155"/>
      <c r="OGY18" s="155"/>
      <c r="OGZ18" s="155"/>
      <c r="OHA18" s="155"/>
      <c r="OHB18" s="155"/>
      <c r="OHC18" s="156"/>
      <c r="OHD18" s="156"/>
      <c r="OHE18" s="156"/>
      <c r="OHF18" s="156"/>
      <c r="OHG18" s="156"/>
      <c r="OHH18" s="156"/>
      <c r="OHI18" s="157"/>
      <c r="OHJ18" s="153"/>
      <c r="OHK18" s="153"/>
      <c r="OHL18" s="154"/>
      <c r="OHM18" s="155"/>
      <c r="OHN18" s="155"/>
      <c r="OHO18" s="155"/>
      <c r="OHP18" s="155"/>
      <c r="OHQ18" s="155"/>
      <c r="OHR18" s="155"/>
      <c r="OHS18" s="156"/>
      <c r="OHT18" s="156"/>
      <c r="OHU18" s="156"/>
      <c r="OHV18" s="156"/>
      <c r="OHW18" s="156"/>
      <c r="OHX18" s="156"/>
      <c r="OHY18" s="157"/>
      <c r="OHZ18" s="153"/>
      <c r="OIA18" s="153"/>
      <c r="OIB18" s="154"/>
      <c r="OIC18" s="155"/>
      <c r="OID18" s="155"/>
      <c r="OIE18" s="155"/>
      <c r="OIF18" s="155"/>
      <c r="OIG18" s="155"/>
      <c r="OIH18" s="155"/>
      <c r="OII18" s="156"/>
      <c r="OIJ18" s="156"/>
      <c r="OIK18" s="156"/>
      <c r="OIL18" s="156"/>
      <c r="OIM18" s="156"/>
      <c r="OIN18" s="156"/>
      <c r="OIO18" s="157"/>
      <c r="OIP18" s="153"/>
      <c r="OIQ18" s="153"/>
      <c r="OIR18" s="154"/>
      <c r="OIS18" s="155"/>
      <c r="OIT18" s="155"/>
      <c r="OIU18" s="155"/>
      <c r="OIV18" s="155"/>
      <c r="OIW18" s="155"/>
      <c r="OIX18" s="155"/>
      <c r="OIY18" s="156"/>
      <c r="OIZ18" s="156"/>
      <c r="OJA18" s="156"/>
      <c r="OJB18" s="156"/>
      <c r="OJC18" s="156"/>
      <c r="OJD18" s="156"/>
      <c r="OJE18" s="157"/>
      <c r="OJF18" s="153"/>
      <c r="OJG18" s="153"/>
      <c r="OJH18" s="154"/>
      <c r="OJI18" s="155"/>
      <c r="OJJ18" s="155"/>
      <c r="OJK18" s="155"/>
      <c r="OJL18" s="155"/>
      <c r="OJM18" s="155"/>
      <c r="OJN18" s="155"/>
      <c r="OJO18" s="156"/>
      <c r="OJP18" s="156"/>
      <c r="OJQ18" s="156"/>
      <c r="OJR18" s="156"/>
      <c r="OJS18" s="156"/>
      <c r="OJT18" s="156"/>
      <c r="OJU18" s="157"/>
      <c r="OJV18" s="153"/>
      <c r="OJW18" s="153"/>
      <c r="OJX18" s="154"/>
      <c r="OJY18" s="155"/>
      <c r="OJZ18" s="155"/>
      <c r="OKA18" s="155"/>
      <c r="OKB18" s="155"/>
      <c r="OKC18" s="155"/>
      <c r="OKD18" s="155"/>
      <c r="OKE18" s="156"/>
      <c r="OKF18" s="156"/>
      <c r="OKG18" s="156"/>
      <c r="OKH18" s="156"/>
      <c r="OKI18" s="156"/>
      <c r="OKJ18" s="156"/>
      <c r="OKK18" s="157"/>
      <c r="OKL18" s="153"/>
      <c r="OKM18" s="153"/>
      <c r="OKN18" s="154"/>
      <c r="OKO18" s="155"/>
      <c r="OKP18" s="155"/>
      <c r="OKQ18" s="155"/>
      <c r="OKR18" s="155"/>
      <c r="OKS18" s="155"/>
      <c r="OKT18" s="155"/>
      <c r="OKU18" s="156"/>
      <c r="OKV18" s="156"/>
      <c r="OKW18" s="156"/>
      <c r="OKX18" s="156"/>
      <c r="OKY18" s="156"/>
      <c r="OKZ18" s="156"/>
      <c r="OLA18" s="157"/>
      <c r="OLB18" s="153"/>
      <c r="OLC18" s="153"/>
      <c r="OLD18" s="154"/>
      <c r="OLE18" s="155"/>
      <c r="OLF18" s="155"/>
      <c r="OLG18" s="155"/>
      <c r="OLH18" s="155"/>
      <c r="OLI18" s="155"/>
      <c r="OLJ18" s="155"/>
      <c r="OLK18" s="156"/>
      <c r="OLL18" s="156"/>
      <c r="OLM18" s="156"/>
      <c r="OLN18" s="156"/>
      <c r="OLO18" s="156"/>
      <c r="OLP18" s="156"/>
      <c r="OLQ18" s="157"/>
      <c r="OLR18" s="153"/>
      <c r="OLS18" s="153"/>
      <c r="OLT18" s="154"/>
      <c r="OLU18" s="155"/>
      <c r="OLV18" s="155"/>
      <c r="OLW18" s="155"/>
      <c r="OLX18" s="155"/>
      <c r="OLY18" s="155"/>
      <c r="OLZ18" s="155"/>
      <c r="OMA18" s="156"/>
      <c r="OMB18" s="156"/>
      <c r="OMC18" s="156"/>
      <c r="OMD18" s="156"/>
      <c r="OME18" s="156"/>
      <c r="OMF18" s="156"/>
      <c r="OMG18" s="157"/>
      <c r="OMH18" s="153"/>
      <c r="OMI18" s="153"/>
      <c r="OMJ18" s="154"/>
      <c r="OMK18" s="155"/>
      <c r="OML18" s="155"/>
      <c r="OMM18" s="155"/>
      <c r="OMN18" s="155"/>
      <c r="OMO18" s="155"/>
      <c r="OMP18" s="155"/>
      <c r="OMQ18" s="156"/>
      <c r="OMR18" s="156"/>
      <c r="OMS18" s="156"/>
      <c r="OMT18" s="156"/>
      <c r="OMU18" s="156"/>
      <c r="OMV18" s="156"/>
      <c r="OMW18" s="157"/>
      <c r="OMX18" s="153"/>
      <c r="OMY18" s="153"/>
      <c r="OMZ18" s="154"/>
      <c r="ONA18" s="155"/>
      <c r="ONB18" s="155"/>
      <c r="ONC18" s="155"/>
      <c r="OND18" s="155"/>
      <c r="ONE18" s="155"/>
      <c r="ONF18" s="155"/>
      <c r="ONG18" s="156"/>
      <c r="ONH18" s="156"/>
      <c r="ONI18" s="156"/>
      <c r="ONJ18" s="156"/>
      <c r="ONK18" s="156"/>
      <c r="ONL18" s="156"/>
      <c r="ONM18" s="157"/>
      <c r="ONN18" s="153"/>
      <c r="ONO18" s="153"/>
      <c r="ONP18" s="154"/>
      <c r="ONQ18" s="155"/>
      <c r="ONR18" s="155"/>
      <c r="ONS18" s="155"/>
      <c r="ONT18" s="155"/>
      <c r="ONU18" s="155"/>
      <c r="ONV18" s="155"/>
      <c r="ONW18" s="156"/>
      <c r="ONX18" s="156"/>
      <c r="ONY18" s="156"/>
      <c r="ONZ18" s="156"/>
      <c r="OOA18" s="156"/>
      <c r="OOB18" s="156"/>
      <c r="OOC18" s="157"/>
      <c r="OOD18" s="153"/>
      <c r="OOE18" s="153"/>
      <c r="OOF18" s="154"/>
      <c r="OOG18" s="155"/>
      <c r="OOH18" s="155"/>
      <c r="OOI18" s="155"/>
      <c r="OOJ18" s="155"/>
      <c r="OOK18" s="155"/>
      <c r="OOL18" s="155"/>
      <c r="OOM18" s="156"/>
      <c r="OON18" s="156"/>
      <c r="OOO18" s="156"/>
      <c r="OOP18" s="156"/>
      <c r="OOQ18" s="156"/>
      <c r="OOR18" s="156"/>
      <c r="OOS18" s="157"/>
      <c r="OOT18" s="153"/>
      <c r="OOU18" s="153"/>
      <c r="OOV18" s="154"/>
      <c r="OOW18" s="155"/>
      <c r="OOX18" s="155"/>
      <c r="OOY18" s="155"/>
      <c r="OOZ18" s="155"/>
      <c r="OPA18" s="155"/>
      <c r="OPB18" s="155"/>
      <c r="OPC18" s="156"/>
      <c r="OPD18" s="156"/>
      <c r="OPE18" s="156"/>
      <c r="OPF18" s="156"/>
      <c r="OPG18" s="156"/>
      <c r="OPH18" s="156"/>
      <c r="OPI18" s="157"/>
      <c r="OPJ18" s="153"/>
      <c r="OPK18" s="153"/>
      <c r="OPL18" s="154"/>
      <c r="OPM18" s="155"/>
      <c r="OPN18" s="155"/>
      <c r="OPO18" s="155"/>
      <c r="OPP18" s="155"/>
      <c r="OPQ18" s="155"/>
      <c r="OPR18" s="155"/>
      <c r="OPS18" s="156"/>
      <c r="OPT18" s="156"/>
      <c r="OPU18" s="156"/>
      <c r="OPV18" s="156"/>
      <c r="OPW18" s="156"/>
      <c r="OPX18" s="156"/>
      <c r="OPY18" s="157"/>
      <c r="OPZ18" s="153"/>
      <c r="OQA18" s="153"/>
      <c r="OQB18" s="154"/>
      <c r="OQC18" s="155"/>
      <c r="OQD18" s="155"/>
      <c r="OQE18" s="155"/>
      <c r="OQF18" s="155"/>
      <c r="OQG18" s="155"/>
      <c r="OQH18" s="155"/>
      <c r="OQI18" s="156"/>
      <c r="OQJ18" s="156"/>
      <c r="OQK18" s="156"/>
      <c r="OQL18" s="156"/>
      <c r="OQM18" s="156"/>
      <c r="OQN18" s="156"/>
      <c r="OQO18" s="157"/>
      <c r="OQP18" s="153"/>
      <c r="OQQ18" s="153"/>
      <c r="OQR18" s="154"/>
      <c r="OQS18" s="155"/>
      <c r="OQT18" s="155"/>
      <c r="OQU18" s="155"/>
      <c r="OQV18" s="155"/>
      <c r="OQW18" s="155"/>
      <c r="OQX18" s="155"/>
      <c r="OQY18" s="156"/>
      <c r="OQZ18" s="156"/>
      <c r="ORA18" s="156"/>
      <c r="ORB18" s="156"/>
      <c r="ORC18" s="156"/>
      <c r="ORD18" s="156"/>
      <c r="ORE18" s="157"/>
      <c r="ORF18" s="153"/>
      <c r="ORG18" s="153"/>
      <c r="ORH18" s="154"/>
      <c r="ORI18" s="155"/>
      <c r="ORJ18" s="155"/>
      <c r="ORK18" s="155"/>
      <c r="ORL18" s="155"/>
      <c r="ORM18" s="155"/>
      <c r="ORN18" s="155"/>
      <c r="ORO18" s="156"/>
      <c r="ORP18" s="156"/>
      <c r="ORQ18" s="156"/>
      <c r="ORR18" s="156"/>
      <c r="ORS18" s="156"/>
      <c r="ORT18" s="156"/>
      <c r="ORU18" s="157"/>
      <c r="ORV18" s="153"/>
      <c r="ORW18" s="153"/>
      <c r="ORX18" s="154"/>
      <c r="ORY18" s="155"/>
      <c r="ORZ18" s="155"/>
      <c r="OSA18" s="155"/>
      <c r="OSB18" s="155"/>
      <c r="OSC18" s="155"/>
      <c r="OSD18" s="155"/>
      <c r="OSE18" s="156"/>
      <c r="OSF18" s="156"/>
      <c r="OSG18" s="156"/>
      <c r="OSH18" s="156"/>
      <c r="OSI18" s="156"/>
      <c r="OSJ18" s="156"/>
      <c r="OSK18" s="157"/>
      <c r="OSL18" s="153"/>
      <c r="OSM18" s="153"/>
      <c r="OSN18" s="154"/>
      <c r="OSO18" s="155"/>
      <c r="OSP18" s="155"/>
      <c r="OSQ18" s="155"/>
      <c r="OSR18" s="155"/>
      <c r="OSS18" s="155"/>
      <c r="OST18" s="155"/>
      <c r="OSU18" s="156"/>
      <c r="OSV18" s="156"/>
      <c r="OSW18" s="156"/>
      <c r="OSX18" s="156"/>
      <c r="OSY18" s="156"/>
      <c r="OSZ18" s="156"/>
      <c r="OTA18" s="157"/>
      <c r="OTB18" s="153"/>
      <c r="OTC18" s="153"/>
      <c r="OTD18" s="154"/>
      <c r="OTE18" s="155"/>
      <c r="OTF18" s="155"/>
      <c r="OTG18" s="155"/>
      <c r="OTH18" s="155"/>
      <c r="OTI18" s="155"/>
      <c r="OTJ18" s="155"/>
      <c r="OTK18" s="156"/>
      <c r="OTL18" s="156"/>
      <c r="OTM18" s="156"/>
      <c r="OTN18" s="156"/>
      <c r="OTO18" s="156"/>
      <c r="OTP18" s="156"/>
      <c r="OTQ18" s="157"/>
      <c r="OTR18" s="153"/>
      <c r="OTS18" s="153"/>
      <c r="OTT18" s="154"/>
      <c r="OTU18" s="155"/>
      <c r="OTV18" s="155"/>
      <c r="OTW18" s="155"/>
      <c r="OTX18" s="155"/>
      <c r="OTY18" s="155"/>
      <c r="OTZ18" s="155"/>
      <c r="OUA18" s="156"/>
      <c r="OUB18" s="156"/>
      <c r="OUC18" s="156"/>
      <c r="OUD18" s="156"/>
      <c r="OUE18" s="156"/>
      <c r="OUF18" s="156"/>
      <c r="OUG18" s="157"/>
      <c r="OUH18" s="153"/>
      <c r="OUI18" s="153"/>
      <c r="OUJ18" s="154"/>
      <c r="OUK18" s="155"/>
      <c r="OUL18" s="155"/>
      <c r="OUM18" s="155"/>
      <c r="OUN18" s="155"/>
      <c r="OUO18" s="155"/>
      <c r="OUP18" s="155"/>
      <c r="OUQ18" s="156"/>
      <c r="OUR18" s="156"/>
      <c r="OUS18" s="156"/>
      <c r="OUT18" s="156"/>
      <c r="OUU18" s="156"/>
      <c r="OUV18" s="156"/>
      <c r="OUW18" s="157"/>
      <c r="OUX18" s="153"/>
      <c r="OUY18" s="153"/>
      <c r="OUZ18" s="154"/>
      <c r="OVA18" s="155"/>
      <c r="OVB18" s="155"/>
      <c r="OVC18" s="155"/>
      <c r="OVD18" s="155"/>
      <c r="OVE18" s="155"/>
      <c r="OVF18" s="155"/>
      <c r="OVG18" s="156"/>
      <c r="OVH18" s="156"/>
      <c r="OVI18" s="156"/>
      <c r="OVJ18" s="156"/>
      <c r="OVK18" s="156"/>
      <c r="OVL18" s="156"/>
      <c r="OVM18" s="157"/>
      <c r="OVN18" s="153"/>
      <c r="OVO18" s="153"/>
      <c r="OVP18" s="154"/>
      <c r="OVQ18" s="155"/>
      <c r="OVR18" s="155"/>
      <c r="OVS18" s="155"/>
      <c r="OVT18" s="155"/>
      <c r="OVU18" s="155"/>
      <c r="OVV18" s="155"/>
      <c r="OVW18" s="156"/>
      <c r="OVX18" s="156"/>
      <c r="OVY18" s="156"/>
      <c r="OVZ18" s="156"/>
      <c r="OWA18" s="156"/>
      <c r="OWB18" s="156"/>
      <c r="OWC18" s="157"/>
      <c r="OWD18" s="153"/>
      <c r="OWE18" s="153"/>
      <c r="OWF18" s="154"/>
      <c r="OWG18" s="155"/>
      <c r="OWH18" s="155"/>
      <c r="OWI18" s="155"/>
      <c r="OWJ18" s="155"/>
      <c r="OWK18" s="155"/>
      <c r="OWL18" s="155"/>
      <c r="OWM18" s="156"/>
      <c r="OWN18" s="156"/>
      <c r="OWO18" s="156"/>
      <c r="OWP18" s="156"/>
      <c r="OWQ18" s="156"/>
      <c r="OWR18" s="156"/>
      <c r="OWS18" s="157"/>
      <c r="OWT18" s="153"/>
      <c r="OWU18" s="153"/>
      <c r="OWV18" s="154"/>
      <c r="OWW18" s="155"/>
      <c r="OWX18" s="155"/>
      <c r="OWY18" s="155"/>
      <c r="OWZ18" s="155"/>
      <c r="OXA18" s="155"/>
      <c r="OXB18" s="155"/>
      <c r="OXC18" s="156"/>
      <c r="OXD18" s="156"/>
      <c r="OXE18" s="156"/>
      <c r="OXF18" s="156"/>
      <c r="OXG18" s="156"/>
      <c r="OXH18" s="156"/>
      <c r="OXI18" s="157"/>
      <c r="OXJ18" s="153"/>
      <c r="OXK18" s="153"/>
      <c r="OXL18" s="154"/>
      <c r="OXM18" s="155"/>
      <c r="OXN18" s="155"/>
      <c r="OXO18" s="155"/>
      <c r="OXP18" s="155"/>
      <c r="OXQ18" s="155"/>
      <c r="OXR18" s="155"/>
      <c r="OXS18" s="156"/>
      <c r="OXT18" s="156"/>
      <c r="OXU18" s="156"/>
      <c r="OXV18" s="156"/>
      <c r="OXW18" s="156"/>
      <c r="OXX18" s="156"/>
      <c r="OXY18" s="157"/>
      <c r="OXZ18" s="153"/>
      <c r="OYA18" s="153"/>
      <c r="OYB18" s="154"/>
      <c r="OYC18" s="155"/>
      <c r="OYD18" s="155"/>
      <c r="OYE18" s="155"/>
      <c r="OYF18" s="155"/>
      <c r="OYG18" s="155"/>
      <c r="OYH18" s="155"/>
      <c r="OYI18" s="156"/>
      <c r="OYJ18" s="156"/>
      <c r="OYK18" s="156"/>
      <c r="OYL18" s="156"/>
      <c r="OYM18" s="156"/>
      <c r="OYN18" s="156"/>
      <c r="OYO18" s="157"/>
      <c r="OYP18" s="153"/>
      <c r="OYQ18" s="153"/>
      <c r="OYR18" s="154"/>
      <c r="OYS18" s="155"/>
      <c r="OYT18" s="155"/>
      <c r="OYU18" s="155"/>
      <c r="OYV18" s="155"/>
      <c r="OYW18" s="155"/>
      <c r="OYX18" s="155"/>
      <c r="OYY18" s="156"/>
      <c r="OYZ18" s="156"/>
      <c r="OZA18" s="156"/>
      <c r="OZB18" s="156"/>
      <c r="OZC18" s="156"/>
      <c r="OZD18" s="156"/>
      <c r="OZE18" s="157"/>
      <c r="OZF18" s="153"/>
      <c r="OZG18" s="153"/>
      <c r="OZH18" s="154"/>
      <c r="OZI18" s="155"/>
      <c r="OZJ18" s="155"/>
      <c r="OZK18" s="155"/>
      <c r="OZL18" s="155"/>
      <c r="OZM18" s="155"/>
      <c r="OZN18" s="155"/>
      <c r="OZO18" s="156"/>
      <c r="OZP18" s="156"/>
      <c r="OZQ18" s="156"/>
      <c r="OZR18" s="156"/>
      <c r="OZS18" s="156"/>
      <c r="OZT18" s="156"/>
      <c r="OZU18" s="157"/>
      <c r="OZV18" s="153"/>
      <c r="OZW18" s="153"/>
      <c r="OZX18" s="154"/>
      <c r="OZY18" s="155"/>
      <c r="OZZ18" s="155"/>
      <c r="PAA18" s="155"/>
      <c r="PAB18" s="155"/>
      <c r="PAC18" s="155"/>
      <c r="PAD18" s="155"/>
      <c r="PAE18" s="156"/>
      <c r="PAF18" s="156"/>
      <c r="PAG18" s="156"/>
      <c r="PAH18" s="156"/>
      <c r="PAI18" s="156"/>
      <c r="PAJ18" s="156"/>
      <c r="PAK18" s="157"/>
      <c r="PAL18" s="153"/>
      <c r="PAM18" s="153"/>
      <c r="PAN18" s="154"/>
      <c r="PAO18" s="155"/>
      <c r="PAP18" s="155"/>
      <c r="PAQ18" s="155"/>
      <c r="PAR18" s="155"/>
      <c r="PAS18" s="155"/>
      <c r="PAT18" s="155"/>
      <c r="PAU18" s="156"/>
      <c r="PAV18" s="156"/>
      <c r="PAW18" s="156"/>
      <c r="PAX18" s="156"/>
      <c r="PAY18" s="156"/>
      <c r="PAZ18" s="156"/>
      <c r="PBA18" s="157"/>
      <c r="PBB18" s="153"/>
      <c r="PBC18" s="153"/>
      <c r="PBD18" s="154"/>
      <c r="PBE18" s="155"/>
      <c r="PBF18" s="155"/>
      <c r="PBG18" s="155"/>
      <c r="PBH18" s="155"/>
      <c r="PBI18" s="155"/>
      <c r="PBJ18" s="155"/>
      <c r="PBK18" s="156"/>
      <c r="PBL18" s="156"/>
      <c r="PBM18" s="156"/>
      <c r="PBN18" s="156"/>
      <c r="PBO18" s="156"/>
      <c r="PBP18" s="156"/>
      <c r="PBQ18" s="157"/>
      <c r="PBR18" s="153"/>
      <c r="PBS18" s="153"/>
      <c r="PBT18" s="154"/>
      <c r="PBU18" s="155"/>
      <c r="PBV18" s="155"/>
      <c r="PBW18" s="155"/>
      <c r="PBX18" s="155"/>
      <c r="PBY18" s="155"/>
      <c r="PBZ18" s="155"/>
      <c r="PCA18" s="156"/>
      <c r="PCB18" s="156"/>
      <c r="PCC18" s="156"/>
      <c r="PCD18" s="156"/>
      <c r="PCE18" s="156"/>
      <c r="PCF18" s="156"/>
      <c r="PCG18" s="157"/>
      <c r="PCH18" s="153"/>
      <c r="PCI18" s="153"/>
      <c r="PCJ18" s="154"/>
      <c r="PCK18" s="155"/>
      <c r="PCL18" s="155"/>
      <c r="PCM18" s="155"/>
      <c r="PCN18" s="155"/>
      <c r="PCO18" s="155"/>
      <c r="PCP18" s="155"/>
      <c r="PCQ18" s="156"/>
      <c r="PCR18" s="156"/>
      <c r="PCS18" s="156"/>
      <c r="PCT18" s="156"/>
      <c r="PCU18" s="156"/>
      <c r="PCV18" s="156"/>
      <c r="PCW18" s="157"/>
      <c r="PCX18" s="153"/>
      <c r="PCY18" s="153"/>
      <c r="PCZ18" s="154"/>
      <c r="PDA18" s="155"/>
      <c r="PDB18" s="155"/>
      <c r="PDC18" s="155"/>
      <c r="PDD18" s="155"/>
      <c r="PDE18" s="155"/>
      <c r="PDF18" s="155"/>
      <c r="PDG18" s="156"/>
      <c r="PDH18" s="156"/>
      <c r="PDI18" s="156"/>
      <c r="PDJ18" s="156"/>
      <c r="PDK18" s="156"/>
      <c r="PDL18" s="156"/>
      <c r="PDM18" s="157"/>
      <c r="PDN18" s="153"/>
      <c r="PDO18" s="153"/>
      <c r="PDP18" s="154"/>
      <c r="PDQ18" s="155"/>
      <c r="PDR18" s="155"/>
      <c r="PDS18" s="155"/>
      <c r="PDT18" s="155"/>
      <c r="PDU18" s="155"/>
      <c r="PDV18" s="155"/>
      <c r="PDW18" s="156"/>
      <c r="PDX18" s="156"/>
      <c r="PDY18" s="156"/>
      <c r="PDZ18" s="156"/>
      <c r="PEA18" s="156"/>
      <c r="PEB18" s="156"/>
      <c r="PEC18" s="157"/>
      <c r="PED18" s="153"/>
      <c r="PEE18" s="153"/>
      <c r="PEF18" s="154"/>
      <c r="PEG18" s="155"/>
      <c r="PEH18" s="155"/>
      <c r="PEI18" s="155"/>
      <c r="PEJ18" s="155"/>
      <c r="PEK18" s="155"/>
      <c r="PEL18" s="155"/>
      <c r="PEM18" s="156"/>
      <c r="PEN18" s="156"/>
      <c r="PEO18" s="156"/>
      <c r="PEP18" s="156"/>
      <c r="PEQ18" s="156"/>
      <c r="PER18" s="156"/>
      <c r="PES18" s="157"/>
      <c r="PET18" s="153"/>
      <c r="PEU18" s="153"/>
      <c r="PEV18" s="154"/>
      <c r="PEW18" s="155"/>
      <c r="PEX18" s="155"/>
      <c r="PEY18" s="155"/>
      <c r="PEZ18" s="155"/>
      <c r="PFA18" s="155"/>
      <c r="PFB18" s="155"/>
      <c r="PFC18" s="156"/>
      <c r="PFD18" s="156"/>
      <c r="PFE18" s="156"/>
      <c r="PFF18" s="156"/>
      <c r="PFG18" s="156"/>
      <c r="PFH18" s="156"/>
      <c r="PFI18" s="157"/>
      <c r="PFJ18" s="153"/>
      <c r="PFK18" s="153"/>
      <c r="PFL18" s="154"/>
      <c r="PFM18" s="155"/>
      <c r="PFN18" s="155"/>
      <c r="PFO18" s="155"/>
      <c r="PFP18" s="155"/>
      <c r="PFQ18" s="155"/>
      <c r="PFR18" s="155"/>
      <c r="PFS18" s="156"/>
      <c r="PFT18" s="156"/>
      <c r="PFU18" s="156"/>
      <c r="PFV18" s="156"/>
      <c r="PFW18" s="156"/>
      <c r="PFX18" s="156"/>
      <c r="PFY18" s="157"/>
      <c r="PFZ18" s="153"/>
      <c r="PGA18" s="153"/>
      <c r="PGB18" s="154"/>
      <c r="PGC18" s="155"/>
      <c r="PGD18" s="155"/>
      <c r="PGE18" s="155"/>
      <c r="PGF18" s="155"/>
      <c r="PGG18" s="155"/>
      <c r="PGH18" s="155"/>
      <c r="PGI18" s="156"/>
      <c r="PGJ18" s="156"/>
      <c r="PGK18" s="156"/>
      <c r="PGL18" s="156"/>
      <c r="PGM18" s="156"/>
      <c r="PGN18" s="156"/>
      <c r="PGO18" s="157"/>
      <c r="PGP18" s="153"/>
      <c r="PGQ18" s="153"/>
      <c r="PGR18" s="154"/>
      <c r="PGS18" s="155"/>
      <c r="PGT18" s="155"/>
      <c r="PGU18" s="155"/>
      <c r="PGV18" s="155"/>
      <c r="PGW18" s="155"/>
      <c r="PGX18" s="155"/>
      <c r="PGY18" s="156"/>
      <c r="PGZ18" s="156"/>
      <c r="PHA18" s="156"/>
      <c r="PHB18" s="156"/>
      <c r="PHC18" s="156"/>
      <c r="PHD18" s="156"/>
      <c r="PHE18" s="157"/>
      <c r="PHF18" s="153"/>
      <c r="PHG18" s="153"/>
      <c r="PHH18" s="154"/>
      <c r="PHI18" s="155"/>
      <c r="PHJ18" s="155"/>
      <c r="PHK18" s="155"/>
      <c r="PHL18" s="155"/>
      <c r="PHM18" s="155"/>
      <c r="PHN18" s="155"/>
      <c r="PHO18" s="156"/>
      <c r="PHP18" s="156"/>
      <c r="PHQ18" s="156"/>
      <c r="PHR18" s="156"/>
      <c r="PHS18" s="156"/>
      <c r="PHT18" s="156"/>
      <c r="PHU18" s="157"/>
      <c r="PHV18" s="153"/>
      <c r="PHW18" s="153"/>
      <c r="PHX18" s="154"/>
      <c r="PHY18" s="155"/>
      <c r="PHZ18" s="155"/>
      <c r="PIA18" s="155"/>
      <c r="PIB18" s="155"/>
      <c r="PIC18" s="155"/>
      <c r="PID18" s="155"/>
      <c r="PIE18" s="156"/>
      <c r="PIF18" s="156"/>
      <c r="PIG18" s="156"/>
      <c r="PIH18" s="156"/>
      <c r="PII18" s="156"/>
      <c r="PIJ18" s="156"/>
      <c r="PIK18" s="157"/>
      <c r="PIL18" s="153"/>
      <c r="PIM18" s="153"/>
      <c r="PIN18" s="154"/>
      <c r="PIO18" s="155"/>
      <c r="PIP18" s="155"/>
      <c r="PIQ18" s="155"/>
      <c r="PIR18" s="155"/>
      <c r="PIS18" s="155"/>
      <c r="PIT18" s="155"/>
      <c r="PIU18" s="156"/>
      <c r="PIV18" s="156"/>
      <c r="PIW18" s="156"/>
      <c r="PIX18" s="156"/>
      <c r="PIY18" s="156"/>
      <c r="PIZ18" s="156"/>
      <c r="PJA18" s="157"/>
      <c r="PJB18" s="153"/>
      <c r="PJC18" s="153"/>
      <c r="PJD18" s="154"/>
      <c r="PJE18" s="155"/>
      <c r="PJF18" s="155"/>
      <c r="PJG18" s="155"/>
      <c r="PJH18" s="155"/>
      <c r="PJI18" s="155"/>
      <c r="PJJ18" s="155"/>
      <c r="PJK18" s="156"/>
      <c r="PJL18" s="156"/>
      <c r="PJM18" s="156"/>
      <c r="PJN18" s="156"/>
      <c r="PJO18" s="156"/>
      <c r="PJP18" s="156"/>
      <c r="PJQ18" s="157"/>
      <c r="PJR18" s="153"/>
      <c r="PJS18" s="153"/>
      <c r="PJT18" s="154"/>
      <c r="PJU18" s="155"/>
      <c r="PJV18" s="155"/>
      <c r="PJW18" s="155"/>
      <c r="PJX18" s="155"/>
      <c r="PJY18" s="155"/>
      <c r="PJZ18" s="155"/>
      <c r="PKA18" s="156"/>
      <c r="PKB18" s="156"/>
      <c r="PKC18" s="156"/>
      <c r="PKD18" s="156"/>
      <c r="PKE18" s="156"/>
      <c r="PKF18" s="156"/>
      <c r="PKG18" s="157"/>
      <c r="PKH18" s="153"/>
      <c r="PKI18" s="153"/>
      <c r="PKJ18" s="154"/>
      <c r="PKK18" s="155"/>
      <c r="PKL18" s="155"/>
      <c r="PKM18" s="155"/>
      <c r="PKN18" s="155"/>
      <c r="PKO18" s="155"/>
      <c r="PKP18" s="155"/>
      <c r="PKQ18" s="156"/>
      <c r="PKR18" s="156"/>
      <c r="PKS18" s="156"/>
      <c r="PKT18" s="156"/>
      <c r="PKU18" s="156"/>
      <c r="PKV18" s="156"/>
      <c r="PKW18" s="157"/>
      <c r="PKX18" s="153"/>
      <c r="PKY18" s="153"/>
      <c r="PKZ18" s="154"/>
      <c r="PLA18" s="155"/>
      <c r="PLB18" s="155"/>
      <c r="PLC18" s="155"/>
      <c r="PLD18" s="155"/>
      <c r="PLE18" s="155"/>
      <c r="PLF18" s="155"/>
      <c r="PLG18" s="156"/>
      <c r="PLH18" s="156"/>
      <c r="PLI18" s="156"/>
      <c r="PLJ18" s="156"/>
      <c r="PLK18" s="156"/>
      <c r="PLL18" s="156"/>
      <c r="PLM18" s="157"/>
      <c r="PLN18" s="153"/>
      <c r="PLO18" s="153"/>
      <c r="PLP18" s="154"/>
      <c r="PLQ18" s="155"/>
      <c r="PLR18" s="155"/>
      <c r="PLS18" s="155"/>
      <c r="PLT18" s="155"/>
      <c r="PLU18" s="155"/>
      <c r="PLV18" s="155"/>
      <c r="PLW18" s="156"/>
      <c r="PLX18" s="156"/>
      <c r="PLY18" s="156"/>
      <c r="PLZ18" s="156"/>
      <c r="PMA18" s="156"/>
      <c r="PMB18" s="156"/>
      <c r="PMC18" s="157"/>
      <c r="PMD18" s="153"/>
      <c r="PME18" s="153"/>
      <c r="PMF18" s="154"/>
      <c r="PMG18" s="155"/>
      <c r="PMH18" s="155"/>
      <c r="PMI18" s="155"/>
      <c r="PMJ18" s="155"/>
      <c r="PMK18" s="155"/>
      <c r="PML18" s="155"/>
      <c r="PMM18" s="156"/>
      <c r="PMN18" s="156"/>
      <c r="PMO18" s="156"/>
      <c r="PMP18" s="156"/>
      <c r="PMQ18" s="156"/>
      <c r="PMR18" s="156"/>
      <c r="PMS18" s="157"/>
      <c r="PMT18" s="153"/>
      <c r="PMU18" s="153"/>
      <c r="PMV18" s="154"/>
      <c r="PMW18" s="155"/>
      <c r="PMX18" s="155"/>
      <c r="PMY18" s="155"/>
      <c r="PMZ18" s="155"/>
      <c r="PNA18" s="155"/>
      <c r="PNB18" s="155"/>
      <c r="PNC18" s="156"/>
      <c r="PND18" s="156"/>
      <c r="PNE18" s="156"/>
      <c r="PNF18" s="156"/>
      <c r="PNG18" s="156"/>
      <c r="PNH18" s="156"/>
      <c r="PNI18" s="157"/>
      <c r="PNJ18" s="153"/>
      <c r="PNK18" s="153"/>
      <c r="PNL18" s="154"/>
      <c r="PNM18" s="155"/>
      <c r="PNN18" s="155"/>
      <c r="PNO18" s="155"/>
      <c r="PNP18" s="155"/>
      <c r="PNQ18" s="155"/>
      <c r="PNR18" s="155"/>
      <c r="PNS18" s="156"/>
      <c r="PNT18" s="156"/>
      <c r="PNU18" s="156"/>
      <c r="PNV18" s="156"/>
      <c r="PNW18" s="156"/>
      <c r="PNX18" s="156"/>
      <c r="PNY18" s="157"/>
      <c r="PNZ18" s="153"/>
      <c r="POA18" s="153"/>
      <c r="POB18" s="154"/>
      <c r="POC18" s="155"/>
      <c r="POD18" s="155"/>
      <c r="POE18" s="155"/>
      <c r="POF18" s="155"/>
      <c r="POG18" s="155"/>
      <c r="POH18" s="155"/>
      <c r="POI18" s="156"/>
      <c r="POJ18" s="156"/>
      <c r="POK18" s="156"/>
      <c r="POL18" s="156"/>
      <c r="POM18" s="156"/>
      <c r="PON18" s="156"/>
      <c r="POO18" s="157"/>
      <c r="POP18" s="153"/>
      <c r="POQ18" s="153"/>
      <c r="POR18" s="154"/>
      <c r="POS18" s="155"/>
      <c r="POT18" s="155"/>
      <c r="POU18" s="155"/>
      <c r="POV18" s="155"/>
      <c r="POW18" s="155"/>
      <c r="POX18" s="155"/>
      <c r="POY18" s="156"/>
      <c r="POZ18" s="156"/>
      <c r="PPA18" s="156"/>
      <c r="PPB18" s="156"/>
      <c r="PPC18" s="156"/>
      <c r="PPD18" s="156"/>
      <c r="PPE18" s="157"/>
      <c r="PPF18" s="153"/>
      <c r="PPG18" s="153"/>
      <c r="PPH18" s="154"/>
      <c r="PPI18" s="155"/>
      <c r="PPJ18" s="155"/>
      <c r="PPK18" s="155"/>
      <c r="PPL18" s="155"/>
      <c r="PPM18" s="155"/>
      <c r="PPN18" s="155"/>
      <c r="PPO18" s="156"/>
      <c r="PPP18" s="156"/>
      <c r="PPQ18" s="156"/>
      <c r="PPR18" s="156"/>
      <c r="PPS18" s="156"/>
      <c r="PPT18" s="156"/>
      <c r="PPU18" s="157"/>
      <c r="PPV18" s="153"/>
      <c r="PPW18" s="153"/>
      <c r="PPX18" s="154"/>
      <c r="PPY18" s="155"/>
      <c r="PPZ18" s="155"/>
      <c r="PQA18" s="155"/>
      <c r="PQB18" s="155"/>
      <c r="PQC18" s="155"/>
      <c r="PQD18" s="155"/>
      <c r="PQE18" s="156"/>
      <c r="PQF18" s="156"/>
      <c r="PQG18" s="156"/>
      <c r="PQH18" s="156"/>
      <c r="PQI18" s="156"/>
      <c r="PQJ18" s="156"/>
      <c r="PQK18" s="157"/>
      <c r="PQL18" s="153"/>
      <c r="PQM18" s="153"/>
      <c r="PQN18" s="154"/>
      <c r="PQO18" s="155"/>
      <c r="PQP18" s="155"/>
      <c r="PQQ18" s="155"/>
      <c r="PQR18" s="155"/>
      <c r="PQS18" s="155"/>
      <c r="PQT18" s="155"/>
      <c r="PQU18" s="156"/>
      <c r="PQV18" s="156"/>
      <c r="PQW18" s="156"/>
      <c r="PQX18" s="156"/>
      <c r="PQY18" s="156"/>
      <c r="PQZ18" s="156"/>
      <c r="PRA18" s="157"/>
      <c r="PRB18" s="153"/>
      <c r="PRC18" s="153"/>
      <c r="PRD18" s="154"/>
      <c r="PRE18" s="155"/>
      <c r="PRF18" s="155"/>
      <c r="PRG18" s="155"/>
      <c r="PRH18" s="155"/>
      <c r="PRI18" s="155"/>
      <c r="PRJ18" s="155"/>
      <c r="PRK18" s="156"/>
      <c r="PRL18" s="156"/>
      <c r="PRM18" s="156"/>
      <c r="PRN18" s="156"/>
      <c r="PRO18" s="156"/>
      <c r="PRP18" s="156"/>
      <c r="PRQ18" s="157"/>
      <c r="PRR18" s="153"/>
      <c r="PRS18" s="153"/>
      <c r="PRT18" s="154"/>
      <c r="PRU18" s="155"/>
      <c r="PRV18" s="155"/>
      <c r="PRW18" s="155"/>
      <c r="PRX18" s="155"/>
      <c r="PRY18" s="155"/>
      <c r="PRZ18" s="155"/>
      <c r="PSA18" s="156"/>
      <c r="PSB18" s="156"/>
      <c r="PSC18" s="156"/>
      <c r="PSD18" s="156"/>
      <c r="PSE18" s="156"/>
      <c r="PSF18" s="156"/>
      <c r="PSG18" s="157"/>
      <c r="PSH18" s="153"/>
      <c r="PSI18" s="153"/>
      <c r="PSJ18" s="154"/>
      <c r="PSK18" s="155"/>
      <c r="PSL18" s="155"/>
      <c r="PSM18" s="155"/>
      <c r="PSN18" s="155"/>
      <c r="PSO18" s="155"/>
      <c r="PSP18" s="155"/>
      <c r="PSQ18" s="156"/>
      <c r="PSR18" s="156"/>
      <c r="PSS18" s="156"/>
      <c r="PST18" s="156"/>
      <c r="PSU18" s="156"/>
      <c r="PSV18" s="156"/>
      <c r="PSW18" s="157"/>
      <c r="PSX18" s="153"/>
      <c r="PSY18" s="153"/>
      <c r="PSZ18" s="154"/>
      <c r="PTA18" s="155"/>
      <c r="PTB18" s="155"/>
      <c r="PTC18" s="155"/>
      <c r="PTD18" s="155"/>
      <c r="PTE18" s="155"/>
      <c r="PTF18" s="155"/>
      <c r="PTG18" s="156"/>
      <c r="PTH18" s="156"/>
      <c r="PTI18" s="156"/>
      <c r="PTJ18" s="156"/>
      <c r="PTK18" s="156"/>
      <c r="PTL18" s="156"/>
      <c r="PTM18" s="157"/>
      <c r="PTN18" s="153"/>
      <c r="PTO18" s="153"/>
      <c r="PTP18" s="154"/>
      <c r="PTQ18" s="155"/>
      <c r="PTR18" s="155"/>
      <c r="PTS18" s="155"/>
      <c r="PTT18" s="155"/>
      <c r="PTU18" s="155"/>
      <c r="PTV18" s="155"/>
      <c r="PTW18" s="156"/>
      <c r="PTX18" s="156"/>
      <c r="PTY18" s="156"/>
      <c r="PTZ18" s="156"/>
      <c r="PUA18" s="156"/>
      <c r="PUB18" s="156"/>
      <c r="PUC18" s="157"/>
      <c r="PUD18" s="153"/>
      <c r="PUE18" s="153"/>
      <c r="PUF18" s="154"/>
      <c r="PUG18" s="155"/>
      <c r="PUH18" s="155"/>
      <c r="PUI18" s="155"/>
      <c r="PUJ18" s="155"/>
      <c r="PUK18" s="155"/>
      <c r="PUL18" s="155"/>
      <c r="PUM18" s="156"/>
      <c r="PUN18" s="156"/>
      <c r="PUO18" s="156"/>
      <c r="PUP18" s="156"/>
      <c r="PUQ18" s="156"/>
      <c r="PUR18" s="156"/>
      <c r="PUS18" s="157"/>
      <c r="PUT18" s="153"/>
      <c r="PUU18" s="153"/>
      <c r="PUV18" s="154"/>
      <c r="PUW18" s="155"/>
      <c r="PUX18" s="155"/>
      <c r="PUY18" s="155"/>
      <c r="PUZ18" s="155"/>
      <c r="PVA18" s="155"/>
      <c r="PVB18" s="155"/>
      <c r="PVC18" s="156"/>
      <c r="PVD18" s="156"/>
      <c r="PVE18" s="156"/>
      <c r="PVF18" s="156"/>
      <c r="PVG18" s="156"/>
      <c r="PVH18" s="156"/>
      <c r="PVI18" s="157"/>
      <c r="PVJ18" s="153"/>
      <c r="PVK18" s="153"/>
      <c r="PVL18" s="154"/>
      <c r="PVM18" s="155"/>
      <c r="PVN18" s="155"/>
      <c r="PVO18" s="155"/>
      <c r="PVP18" s="155"/>
      <c r="PVQ18" s="155"/>
      <c r="PVR18" s="155"/>
      <c r="PVS18" s="156"/>
      <c r="PVT18" s="156"/>
      <c r="PVU18" s="156"/>
      <c r="PVV18" s="156"/>
      <c r="PVW18" s="156"/>
      <c r="PVX18" s="156"/>
      <c r="PVY18" s="157"/>
      <c r="PVZ18" s="153"/>
      <c r="PWA18" s="153"/>
      <c r="PWB18" s="154"/>
      <c r="PWC18" s="155"/>
      <c r="PWD18" s="155"/>
      <c r="PWE18" s="155"/>
      <c r="PWF18" s="155"/>
      <c r="PWG18" s="155"/>
      <c r="PWH18" s="155"/>
      <c r="PWI18" s="156"/>
      <c r="PWJ18" s="156"/>
      <c r="PWK18" s="156"/>
      <c r="PWL18" s="156"/>
      <c r="PWM18" s="156"/>
      <c r="PWN18" s="156"/>
      <c r="PWO18" s="157"/>
      <c r="PWP18" s="153"/>
      <c r="PWQ18" s="153"/>
      <c r="PWR18" s="154"/>
      <c r="PWS18" s="155"/>
      <c r="PWT18" s="155"/>
      <c r="PWU18" s="155"/>
      <c r="PWV18" s="155"/>
      <c r="PWW18" s="155"/>
      <c r="PWX18" s="155"/>
      <c r="PWY18" s="156"/>
      <c r="PWZ18" s="156"/>
      <c r="PXA18" s="156"/>
      <c r="PXB18" s="156"/>
      <c r="PXC18" s="156"/>
      <c r="PXD18" s="156"/>
      <c r="PXE18" s="157"/>
      <c r="PXF18" s="153"/>
      <c r="PXG18" s="153"/>
      <c r="PXH18" s="154"/>
      <c r="PXI18" s="155"/>
      <c r="PXJ18" s="155"/>
      <c r="PXK18" s="155"/>
      <c r="PXL18" s="155"/>
      <c r="PXM18" s="155"/>
      <c r="PXN18" s="155"/>
      <c r="PXO18" s="156"/>
      <c r="PXP18" s="156"/>
      <c r="PXQ18" s="156"/>
      <c r="PXR18" s="156"/>
      <c r="PXS18" s="156"/>
      <c r="PXT18" s="156"/>
      <c r="PXU18" s="157"/>
      <c r="PXV18" s="153"/>
      <c r="PXW18" s="153"/>
      <c r="PXX18" s="154"/>
      <c r="PXY18" s="155"/>
      <c r="PXZ18" s="155"/>
      <c r="PYA18" s="155"/>
      <c r="PYB18" s="155"/>
      <c r="PYC18" s="155"/>
      <c r="PYD18" s="155"/>
      <c r="PYE18" s="156"/>
      <c r="PYF18" s="156"/>
      <c r="PYG18" s="156"/>
      <c r="PYH18" s="156"/>
      <c r="PYI18" s="156"/>
      <c r="PYJ18" s="156"/>
      <c r="PYK18" s="157"/>
      <c r="PYL18" s="153"/>
      <c r="PYM18" s="153"/>
      <c r="PYN18" s="154"/>
      <c r="PYO18" s="155"/>
      <c r="PYP18" s="155"/>
      <c r="PYQ18" s="155"/>
      <c r="PYR18" s="155"/>
      <c r="PYS18" s="155"/>
      <c r="PYT18" s="155"/>
      <c r="PYU18" s="156"/>
      <c r="PYV18" s="156"/>
      <c r="PYW18" s="156"/>
      <c r="PYX18" s="156"/>
      <c r="PYY18" s="156"/>
      <c r="PYZ18" s="156"/>
      <c r="PZA18" s="157"/>
      <c r="PZB18" s="153"/>
      <c r="PZC18" s="153"/>
      <c r="PZD18" s="154"/>
      <c r="PZE18" s="155"/>
      <c r="PZF18" s="155"/>
      <c r="PZG18" s="155"/>
      <c r="PZH18" s="155"/>
      <c r="PZI18" s="155"/>
      <c r="PZJ18" s="155"/>
      <c r="PZK18" s="156"/>
      <c r="PZL18" s="156"/>
      <c r="PZM18" s="156"/>
      <c r="PZN18" s="156"/>
      <c r="PZO18" s="156"/>
      <c r="PZP18" s="156"/>
      <c r="PZQ18" s="157"/>
      <c r="PZR18" s="153"/>
      <c r="PZS18" s="153"/>
      <c r="PZT18" s="154"/>
      <c r="PZU18" s="155"/>
      <c r="PZV18" s="155"/>
      <c r="PZW18" s="155"/>
      <c r="PZX18" s="155"/>
      <c r="PZY18" s="155"/>
      <c r="PZZ18" s="155"/>
      <c r="QAA18" s="156"/>
      <c r="QAB18" s="156"/>
      <c r="QAC18" s="156"/>
      <c r="QAD18" s="156"/>
      <c r="QAE18" s="156"/>
      <c r="QAF18" s="156"/>
      <c r="QAG18" s="157"/>
      <c r="QAH18" s="153"/>
      <c r="QAI18" s="153"/>
      <c r="QAJ18" s="154"/>
      <c r="QAK18" s="155"/>
      <c r="QAL18" s="155"/>
      <c r="QAM18" s="155"/>
      <c r="QAN18" s="155"/>
      <c r="QAO18" s="155"/>
      <c r="QAP18" s="155"/>
      <c r="QAQ18" s="156"/>
      <c r="QAR18" s="156"/>
      <c r="QAS18" s="156"/>
      <c r="QAT18" s="156"/>
      <c r="QAU18" s="156"/>
      <c r="QAV18" s="156"/>
      <c r="QAW18" s="157"/>
      <c r="QAX18" s="153"/>
      <c r="QAY18" s="153"/>
      <c r="QAZ18" s="154"/>
      <c r="QBA18" s="155"/>
      <c r="QBB18" s="155"/>
      <c r="QBC18" s="155"/>
      <c r="QBD18" s="155"/>
      <c r="QBE18" s="155"/>
      <c r="QBF18" s="155"/>
      <c r="QBG18" s="156"/>
      <c r="QBH18" s="156"/>
      <c r="QBI18" s="156"/>
      <c r="QBJ18" s="156"/>
      <c r="QBK18" s="156"/>
      <c r="QBL18" s="156"/>
      <c r="QBM18" s="157"/>
      <c r="QBN18" s="153"/>
      <c r="QBO18" s="153"/>
      <c r="QBP18" s="154"/>
      <c r="QBQ18" s="155"/>
      <c r="QBR18" s="155"/>
      <c r="QBS18" s="155"/>
      <c r="QBT18" s="155"/>
      <c r="QBU18" s="155"/>
      <c r="QBV18" s="155"/>
      <c r="QBW18" s="156"/>
      <c r="QBX18" s="156"/>
      <c r="QBY18" s="156"/>
      <c r="QBZ18" s="156"/>
      <c r="QCA18" s="156"/>
      <c r="QCB18" s="156"/>
      <c r="QCC18" s="157"/>
      <c r="QCD18" s="153"/>
      <c r="QCE18" s="153"/>
      <c r="QCF18" s="154"/>
      <c r="QCG18" s="155"/>
      <c r="QCH18" s="155"/>
      <c r="QCI18" s="155"/>
      <c r="QCJ18" s="155"/>
      <c r="QCK18" s="155"/>
      <c r="QCL18" s="155"/>
      <c r="QCM18" s="156"/>
      <c r="QCN18" s="156"/>
      <c r="QCO18" s="156"/>
      <c r="QCP18" s="156"/>
      <c r="QCQ18" s="156"/>
      <c r="QCR18" s="156"/>
      <c r="QCS18" s="157"/>
      <c r="QCT18" s="153"/>
      <c r="QCU18" s="153"/>
      <c r="QCV18" s="154"/>
      <c r="QCW18" s="155"/>
      <c r="QCX18" s="155"/>
      <c r="QCY18" s="155"/>
      <c r="QCZ18" s="155"/>
      <c r="QDA18" s="155"/>
      <c r="QDB18" s="155"/>
      <c r="QDC18" s="156"/>
      <c r="QDD18" s="156"/>
      <c r="QDE18" s="156"/>
      <c r="QDF18" s="156"/>
      <c r="QDG18" s="156"/>
      <c r="QDH18" s="156"/>
      <c r="QDI18" s="157"/>
      <c r="QDJ18" s="153"/>
      <c r="QDK18" s="153"/>
      <c r="QDL18" s="154"/>
      <c r="QDM18" s="155"/>
      <c r="QDN18" s="155"/>
      <c r="QDO18" s="155"/>
      <c r="QDP18" s="155"/>
      <c r="QDQ18" s="155"/>
      <c r="QDR18" s="155"/>
      <c r="QDS18" s="156"/>
      <c r="QDT18" s="156"/>
      <c r="QDU18" s="156"/>
      <c r="QDV18" s="156"/>
      <c r="QDW18" s="156"/>
      <c r="QDX18" s="156"/>
      <c r="QDY18" s="157"/>
      <c r="QDZ18" s="153"/>
      <c r="QEA18" s="153"/>
      <c r="QEB18" s="154"/>
      <c r="QEC18" s="155"/>
      <c r="QED18" s="155"/>
      <c r="QEE18" s="155"/>
      <c r="QEF18" s="155"/>
      <c r="QEG18" s="155"/>
      <c r="QEH18" s="155"/>
      <c r="QEI18" s="156"/>
      <c r="QEJ18" s="156"/>
      <c r="QEK18" s="156"/>
      <c r="QEL18" s="156"/>
      <c r="QEM18" s="156"/>
      <c r="QEN18" s="156"/>
      <c r="QEO18" s="157"/>
      <c r="QEP18" s="153"/>
      <c r="QEQ18" s="153"/>
      <c r="QER18" s="154"/>
      <c r="QES18" s="155"/>
      <c r="QET18" s="155"/>
      <c r="QEU18" s="155"/>
      <c r="QEV18" s="155"/>
      <c r="QEW18" s="155"/>
      <c r="QEX18" s="155"/>
      <c r="QEY18" s="156"/>
      <c r="QEZ18" s="156"/>
      <c r="QFA18" s="156"/>
      <c r="QFB18" s="156"/>
      <c r="QFC18" s="156"/>
      <c r="QFD18" s="156"/>
      <c r="QFE18" s="157"/>
      <c r="QFF18" s="153"/>
      <c r="QFG18" s="153"/>
      <c r="QFH18" s="154"/>
      <c r="QFI18" s="155"/>
      <c r="QFJ18" s="155"/>
      <c r="QFK18" s="155"/>
      <c r="QFL18" s="155"/>
      <c r="QFM18" s="155"/>
      <c r="QFN18" s="155"/>
      <c r="QFO18" s="156"/>
      <c r="QFP18" s="156"/>
      <c r="QFQ18" s="156"/>
      <c r="QFR18" s="156"/>
      <c r="QFS18" s="156"/>
      <c r="QFT18" s="156"/>
      <c r="QFU18" s="157"/>
      <c r="QFV18" s="153"/>
      <c r="QFW18" s="153"/>
      <c r="QFX18" s="154"/>
      <c r="QFY18" s="155"/>
      <c r="QFZ18" s="155"/>
      <c r="QGA18" s="155"/>
      <c r="QGB18" s="155"/>
      <c r="QGC18" s="155"/>
      <c r="QGD18" s="155"/>
      <c r="QGE18" s="156"/>
      <c r="QGF18" s="156"/>
      <c r="QGG18" s="156"/>
      <c r="QGH18" s="156"/>
      <c r="QGI18" s="156"/>
      <c r="QGJ18" s="156"/>
      <c r="QGK18" s="157"/>
      <c r="QGL18" s="153"/>
      <c r="QGM18" s="153"/>
      <c r="QGN18" s="154"/>
      <c r="QGO18" s="155"/>
      <c r="QGP18" s="155"/>
      <c r="QGQ18" s="155"/>
      <c r="QGR18" s="155"/>
      <c r="QGS18" s="155"/>
      <c r="QGT18" s="155"/>
      <c r="QGU18" s="156"/>
      <c r="QGV18" s="156"/>
      <c r="QGW18" s="156"/>
      <c r="QGX18" s="156"/>
      <c r="QGY18" s="156"/>
      <c r="QGZ18" s="156"/>
      <c r="QHA18" s="157"/>
      <c r="QHB18" s="153"/>
      <c r="QHC18" s="153"/>
      <c r="QHD18" s="154"/>
      <c r="QHE18" s="155"/>
      <c r="QHF18" s="155"/>
      <c r="QHG18" s="155"/>
      <c r="QHH18" s="155"/>
      <c r="QHI18" s="155"/>
      <c r="QHJ18" s="155"/>
      <c r="QHK18" s="156"/>
      <c r="QHL18" s="156"/>
      <c r="QHM18" s="156"/>
      <c r="QHN18" s="156"/>
      <c r="QHO18" s="156"/>
      <c r="QHP18" s="156"/>
      <c r="QHQ18" s="157"/>
      <c r="QHR18" s="153"/>
      <c r="QHS18" s="153"/>
      <c r="QHT18" s="154"/>
      <c r="QHU18" s="155"/>
      <c r="QHV18" s="155"/>
      <c r="QHW18" s="155"/>
      <c r="QHX18" s="155"/>
      <c r="QHY18" s="155"/>
      <c r="QHZ18" s="155"/>
      <c r="QIA18" s="156"/>
      <c r="QIB18" s="156"/>
      <c r="QIC18" s="156"/>
      <c r="QID18" s="156"/>
      <c r="QIE18" s="156"/>
      <c r="QIF18" s="156"/>
      <c r="QIG18" s="157"/>
      <c r="QIH18" s="153"/>
      <c r="QII18" s="153"/>
      <c r="QIJ18" s="154"/>
      <c r="QIK18" s="155"/>
      <c r="QIL18" s="155"/>
      <c r="QIM18" s="155"/>
      <c r="QIN18" s="155"/>
      <c r="QIO18" s="155"/>
      <c r="QIP18" s="155"/>
      <c r="QIQ18" s="156"/>
      <c r="QIR18" s="156"/>
      <c r="QIS18" s="156"/>
      <c r="QIT18" s="156"/>
      <c r="QIU18" s="156"/>
      <c r="QIV18" s="156"/>
      <c r="QIW18" s="157"/>
      <c r="QIX18" s="153"/>
      <c r="QIY18" s="153"/>
      <c r="QIZ18" s="154"/>
      <c r="QJA18" s="155"/>
      <c r="QJB18" s="155"/>
      <c r="QJC18" s="155"/>
      <c r="QJD18" s="155"/>
      <c r="QJE18" s="155"/>
      <c r="QJF18" s="155"/>
      <c r="QJG18" s="156"/>
      <c r="QJH18" s="156"/>
      <c r="QJI18" s="156"/>
      <c r="QJJ18" s="156"/>
      <c r="QJK18" s="156"/>
      <c r="QJL18" s="156"/>
      <c r="QJM18" s="157"/>
      <c r="QJN18" s="153"/>
      <c r="QJO18" s="153"/>
      <c r="QJP18" s="154"/>
      <c r="QJQ18" s="155"/>
      <c r="QJR18" s="155"/>
      <c r="QJS18" s="155"/>
      <c r="QJT18" s="155"/>
      <c r="QJU18" s="155"/>
      <c r="QJV18" s="155"/>
      <c r="QJW18" s="156"/>
      <c r="QJX18" s="156"/>
      <c r="QJY18" s="156"/>
      <c r="QJZ18" s="156"/>
      <c r="QKA18" s="156"/>
      <c r="QKB18" s="156"/>
      <c r="QKC18" s="157"/>
      <c r="QKD18" s="153"/>
      <c r="QKE18" s="153"/>
      <c r="QKF18" s="154"/>
      <c r="QKG18" s="155"/>
      <c r="QKH18" s="155"/>
      <c r="QKI18" s="155"/>
      <c r="QKJ18" s="155"/>
      <c r="QKK18" s="155"/>
      <c r="QKL18" s="155"/>
      <c r="QKM18" s="156"/>
      <c r="QKN18" s="156"/>
      <c r="QKO18" s="156"/>
      <c r="QKP18" s="156"/>
      <c r="QKQ18" s="156"/>
      <c r="QKR18" s="156"/>
      <c r="QKS18" s="157"/>
      <c r="QKT18" s="153"/>
      <c r="QKU18" s="153"/>
      <c r="QKV18" s="154"/>
      <c r="QKW18" s="155"/>
      <c r="QKX18" s="155"/>
      <c r="QKY18" s="155"/>
      <c r="QKZ18" s="155"/>
      <c r="QLA18" s="155"/>
      <c r="QLB18" s="155"/>
      <c r="QLC18" s="156"/>
      <c r="QLD18" s="156"/>
      <c r="QLE18" s="156"/>
      <c r="QLF18" s="156"/>
      <c r="QLG18" s="156"/>
      <c r="QLH18" s="156"/>
      <c r="QLI18" s="157"/>
      <c r="QLJ18" s="153"/>
      <c r="QLK18" s="153"/>
      <c r="QLL18" s="154"/>
      <c r="QLM18" s="155"/>
      <c r="QLN18" s="155"/>
      <c r="QLO18" s="155"/>
      <c r="QLP18" s="155"/>
      <c r="QLQ18" s="155"/>
      <c r="QLR18" s="155"/>
      <c r="QLS18" s="156"/>
      <c r="QLT18" s="156"/>
      <c r="QLU18" s="156"/>
      <c r="QLV18" s="156"/>
      <c r="QLW18" s="156"/>
      <c r="QLX18" s="156"/>
      <c r="QLY18" s="157"/>
      <c r="QLZ18" s="153"/>
      <c r="QMA18" s="153"/>
      <c r="QMB18" s="154"/>
      <c r="QMC18" s="155"/>
      <c r="QMD18" s="155"/>
      <c r="QME18" s="155"/>
      <c r="QMF18" s="155"/>
      <c r="QMG18" s="155"/>
      <c r="QMH18" s="155"/>
      <c r="QMI18" s="156"/>
      <c r="QMJ18" s="156"/>
      <c r="QMK18" s="156"/>
      <c r="QML18" s="156"/>
      <c r="QMM18" s="156"/>
      <c r="QMN18" s="156"/>
      <c r="QMO18" s="157"/>
      <c r="QMP18" s="153"/>
      <c r="QMQ18" s="153"/>
      <c r="QMR18" s="154"/>
      <c r="QMS18" s="155"/>
      <c r="QMT18" s="155"/>
      <c r="QMU18" s="155"/>
      <c r="QMV18" s="155"/>
      <c r="QMW18" s="155"/>
      <c r="QMX18" s="155"/>
      <c r="QMY18" s="156"/>
      <c r="QMZ18" s="156"/>
      <c r="QNA18" s="156"/>
      <c r="QNB18" s="156"/>
      <c r="QNC18" s="156"/>
      <c r="QND18" s="156"/>
      <c r="QNE18" s="157"/>
      <c r="QNF18" s="153"/>
      <c r="QNG18" s="153"/>
      <c r="QNH18" s="154"/>
      <c r="QNI18" s="155"/>
      <c r="QNJ18" s="155"/>
      <c r="QNK18" s="155"/>
      <c r="QNL18" s="155"/>
      <c r="QNM18" s="155"/>
      <c r="QNN18" s="155"/>
      <c r="QNO18" s="156"/>
      <c r="QNP18" s="156"/>
      <c r="QNQ18" s="156"/>
      <c r="QNR18" s="156"/>
      <c r="QNS18" s="156"/>
      <c r="QNT18" s="156"/>
      <c r="QNU18" s="157"/>
      <c r="QNV18" s="153"/>
      <c r="QNW18" s="153"/>
      <c r="QNX18" s="154"/>
      <c r="QNY18" s="155"/>
      <c r="QNZ18" s="155"/>
      <c r="QOA18" s="155"/>
      <c r="QOB18" s="155"/>
      <c r="QOC18" s="155"/>
      <c r="QOD18" s="155"/>
      <c r="QOE18" s="156"/>
      <c r="QOF18" s="156"/>
      <c r="QOG18" s="156"/>
      <c r="QOH18" s="156"/>
      <c r="QOI18" s="156"/>
      <c r="QOJ18" s="156"/>
      <c r="QOK18" s="157"/>
      <c r="QOL18" s="153"/>
      <c r="QOM18" s="153"/>
      <c r="QON18" s="154"/>
      <c r="QOO18" s="155"/>
      <c r="QOP18" s="155"/>
      <c r="QOQ18" s="155"/>
      <c r="QOR18" s="155"/>
      <c r="QOS18" s="155"/>
      <c r="QOT18" s="155"/>
      <c r="QOU18" s="156"/>
      <c r="QOV18" s="156"/>
      <c r="QOW18" s="156"/>
      <c r="QOX18" s="156"/>
      <c r="QOY18" s="156"/>
      <c r="QOZ18" s="156"/>
      <c r="QPA18" s="157"/>
      <c r="QPB18" s="153"/>
      <c r="QPC18" s="153"/>
      <c r="QPD18" s="154"/>
      <c r="QPE18" s="155"/>
      <c r="QPF18" s="155"/>
      <c r="QPG18" s="155"/>
      <c r="QPH18" s="155"/>
      <c r="QPI18" s="155"/>
      <c r="QPJ18" s="155"/>
      <c r="QPK18" s="156"/>
      <c r="QPL18" s="156"/>
      <c r="QPM18" s="156"/>
      <c r="QPN18" s="156"/>
      <c r="QPO18" s="156"/>
      <c r="QPP18" s="156"/>
      <c r="QPQ18" s="157"/>
      <c r="QPR18" s="153"/>
      <c r="QPS18" s="153"/>
      <c r="QPT18" s="154"/>
      <c r="QPU18" s="155"/>
      <c r="QPV18" s="155"/>
      <c r="QPW18" s="155"/>
      <c r="QPX18" s="155"/>
      <c r="QPY18" s="155"/>
      <c r="QPZ18" s="155"/>
      <c r="QQA18" s="156"/>
      <c r="QQB18" s="156"/>
      <c r="QQC18" s="156"/>
      <c r="QQD18" s="156"/>
      <c r="QQE18" s="156"/>
      <c r="QQF18" s="156"/>
      <c r="QQG18" s="157"/>
      <c r="QQH18" s="153"/>
      <c r="QQI18" s="153"/>
      <c r="QQJ18" s="154"/>
      <c r="QQK18" s="155"/>
      <c r="QQL18" s="155"/>
      <c r="QQM18" s="155"/>
      <c r="QQN18" s="155"/>
      <c r="QQO18" s="155"/>
      <c r="QQP18" s="155"/>
      <c r="QQQ18" s="156"/>
      <c r="QQR18" s="156"/>
      <c r="QQS18" s="156"/>
      <c r="QQT18" s="156"/>
      <c r="QQU18" s="156"/>
      <c r="QQV18" s="156"/>
      <c r="QQW18" s="157"/>
      <c r="QQX18" s="153"/>
      <c r="QQY18" s="153"/>
      <c r="QQZ18" s="154"/>
      <c r="QRA18" s="155"/>
      <c r="QRB18" s="155"/>
      <c r="QRC18" s="155"/>
      <c r="QRD18" s="155"/>
      <c r="QRE18" s="155"/>
      <c r="QRF18" s="155"/>
      <c r="QRG18" s="156"/>
      <c r="QRH18" s="156"/>
      <c r="QRI18" s="156"/>
      <c r="QRJ18" s="156"/>
      <c r="QRK18" s="156"/>
      <c r="QRL18" s="156"/>
      <c r="QRM18" s="157"/>
      <c r="QRN18" s="153"/>
      <c r="QRO18" s="153"/>
      <c r="QRP18" s="154"/>
      <c r="QRQ18" s="155"/>
      <c r="QRR18" s="155"/>
      <c r="QRS18" s="155"/>
      <c r="QRT18" s="155"/>
      <c r="QRU18" s="155"/>
      <c r="QRV18" s="155"/>
      <c r="QRW18" s="156"/>
      <c r="QRX18" s="156"/>
      <c r="QRY18" s="156"/>
      <c r="QRZ18" s="156"/>
      <c r="QSA18" s="156"/>
      <c r="QSB18" s="156"/>
      <c r="QSC18" s="157"/>
      <c r="QSD18" s="153"/>
      <c r="QSE18" s="153"/>
      <c r="QSF18" s="154"/>
      <c r="QSG18" s="155"/>
      <c r="QSH18" s="155"/>
      <c r="QSI18" s="155"/>
      <c r="QSJ18" s="155"/>
      <c r="QSK18" s="155"/>
      <c r="QSL18" s="155"/>
      <c r="QSM18" s="156"/>
      <c r="QSN18" s="156"/>
      <c r="QSO18" s="156"/>
      <c r="QSP18" s="156"/>
      <c r="QSQ18" s="156"/>
      <c r="QSR18" s="156"/>
      <c r="QSS18" s="157"/>
      <c r="QST18" s="153"/>
      <c r="QSU18" s="153"/>
      <c r="QSV18" s="154"/>
      <c r="QSW18" s="155"/>
      <c r="QSX18" s="155"/>
      <c r="QSY18" s="155"/>
      <c r="QSZ18" s="155"/>
      <c r="QTA18" s="155"/>
      <c r="QTB18" s="155"/>
      <c r="QTC18" s="156"/>
      <c r="QTD18" s="156"/>
      <c r="QTE18" s="156"/>
      <c r="QTF18" s="156"/>
      <c r="QTG18" s="156"/>
      <c r="QTH18" s="156"/>
      <c r="QTI18" s="157"/>
      <c r="QTJ18" s="153"/>
      <c r="QTK18" s="153"/>
      <c r="QTL18" s="154"/>
      <c r="QTM18" s="155"/>
      <c r="QTN18" s="155"/>
      <c r="QTO18" s="155"/>
      <c r="QTP18" s="155"/>
      <c r="QTQ18" s="155"/>
      <c r="QTR18" s="155"/>
      <c r="QTS18" s="156"/>
      <c r="QTT18" s="156"/>
      <c r="QTU18" s="156"/>
      <c r="QTV18" s="156"/>
      <c r="QTW18" s="156"/>
      <c r="QTX18" s="156"/>
      <c r="QTY18" s="157"/>
      <c r="QTZ18" s="153"/>
      <c r="QUA18" s="153"/>
      <c r="QUB18" s="154"/>
      <c r="QUC18" s="155"/>
      <c r="QUD18" s="155"/>
      <c r="QUE18" s="155"/>
      <c r="QUF18" s="155"/>
      <c r="QUG18" s="155"/>
      <c r="QUH18" s="155"/>
      <c r="QUI18" s="156"/>
      <c r="QUJ18" s="156"/>
      <c r="QUK18" s="156"/>
      <c r="QUL18" s="156"/>
      <c r="QUM18" s="156"/>
      <c r="QUN18" s="156"/>
      <c r="QUO18" s="157"/>
      <c r="QUP18" s="153"/>
      <c r="QUQ18" s="153"/>
      <c r="QUR18" s="154"/>
      <c r="QUS18" s="155"/>
      <c r="QUT18" s="155"/>
      <c r="QUU18" s="155"/>
      <c r="QUV18" s="155"/>
      <c r="QUW18" s="155"/>
      <c r="QUX18" s="155"/>
      <c r="QUY18" s="156"/>
      <c r="QUZ18" s="156"/>
      <c r="QVA18" s="156"/>
      <c r="QVB18" s="156"/>
      <c r="QVC18" s="156"/>
      <c r="QVD18" s="156"/>
      <c r="QVE18" s="157"/>
      <c r="QVF18" s="153"/>
      <c r="QVG18" s="153"/>
      <c r="QVH18" s="154"/>
      <c r="QVI18" s="155"/>
      <c r="QVJ18" s="155"/>
      <c r="QVK18" s="155"/>
      <c r="QVL18" s="155"/>
      <c r="QVM18" s="155"/>
      <c r="QVN18" s="155"/>
      <c r="QVO18" s="156"/>
      <c r="QVP18" s="156"/>
      <c r="QVQ18" s="156"/>
      <c r="QVR18" s="156"/>
      <c r="QVS18" s="156"/>
      <c r="QVT18" s="156"/>
      <c r="QVU18" s="157"/>
      <c r="QVV18" s="153"/>
      <c r="QVW18" s="153"/>
      <c r="QVX18" s="154"/>
      <c r="QVY18" s="155"/>
      <c r="QVZ18" s="155"/>
      <c r="QWA18" s="155"/>
      <c r="QWB18" s="155"/>
      <c r="QWC18" s="155"/>
      <c r="QWD18" s="155"/>
      <c r="QWE18" s="156"/>
      <c r="QWF18" s="156"/>
      <c r="QWG18" s="156"/>
      <c r="QWH18" s="156"/>
      <c r="QWI18" s="156"/>
      <c r="QWJ18" s="156"/>
      <c r="QWK18" s="157"/>
      <c r="QWL18" s="153"/>
      <c r="QWM18" s="153"/>
      <c r="QWN18" s="154"/>
      <c r="QWO18" s="155"/>
      <c r="QWP18" s="155"/>
      <c r="QWQ18" s="155"/>
      <c r="QWR18" s="155"/>
      <c r="QWS18" s="155"/>
      <c r="QWT18" s="155"/>
      <c r="QWU18" s="156"/>
      <c r="QWV18" s="156"/>
      <c r="QWW18" s="156"/>
      <c r="QWX18" s="156"/>
      <c r="QWY18" s="156"/>
      <c r="QWZ18" s="156"/>
      <c r="QXA18" s="157"/>
      <c r="QXB18" s="153"/>
      <c r="QXC18" s="153"/>
      <c r="QXD18" s="154"/>
      <c r="QXE18" s="155"/>
      <c r="QXF18" s="155"/>
      <c r="QXG18" s="155"/>
      <c r="QXH18" s="155"/>
      <c r="QXI18" s="155"/>
      <c r="QXJ18" s="155"/>
      <c r="QXK18" s="156"/>
      <c r="QXL18" s="156"/>
      <c r="QXM18" s="156"/>
      <c r="QXN18" s="156"/>
      <c r="QXO18" s="156"/>
      <c r="QXP18" s="156"/>
      <c r="QXQ18" s="157"/>
      <c r="QXR18" s="153"/>
      <c r="QXS18" s="153"/>
      <c r="QXT18" s="154"/>
      <c r="QXU18" s="155"/>
      <c r="QXV18" s="155"/>
      <c r="QXW18" s="155"/>
      <c r="QXX18" s="155"/>
      <c r="QXY18" s="155"/>
      <c r="QXZ18" s="155"/>
      <c r="QYA18" s="156"/>
      <c r="QYB18" s="156"/>
      <c r="QYC18" s="156"/>
      <c r="QYD18" s="156"/>
      <c r="QYE18" s="156"/>
      <c r="QYF18" s="156"/>
      <c r="QYG18" s="157"/>
      <c r="QYH18" s="153"/>
      <c r="QYI18" s="153"/>
      <c r="QYJ18" s="154"/>
      <c r="QYK18" s="155"/>
      <c r="QYL18" s="155"/>
      <c r="QYM18" s="155"/>
      <c r="QYN18" s="155"/>
      <c r="QYO18" s="155"/>
      <c r="QYP18" s="155"/>
      <c r="QYQ18" s="156"/>
      <c r="QYR18" s="156"/>
      <c r="QYS18" s="156"/>
      <c r="QYT18" s="156"/>
      <c r="QYU18" s="156"/>
      <c r="QYV18" s="156"/>
      <c r="QYW18" s="157"/>
      <c r="QYX18" s="153"/>
      <c r="QYY18" s="153"/>
      <c r="QYZ18" s="154"/>
      <c r="QZA18" s="155"/>
      <c r="QZB18" s="155"/>
      <c r="QZC18" s="155"/>
      <c r="QZD18" s="155"/>
      <c r="QZE18" s="155"/>
      <c r="QZF18" s="155"/>
      <c r="QZG18" s="156"/>
      <c r="QZH18" s="156"/>
      <c r="QZI18" s="156"/>
      <c r="QZJ18" s="156"/>
      <c r="QZK18" s="156"/>
      <c r="QZL18" s="156"/>
      <c r="QZM18" s="157"/>
      <c r="QZN18" s="153"/>
      <c r="QZO18" s="153"/>
      <c r="QZP18" s="154"/>
      <c r="QZQ18" s="155"/>
      <c r="QZR18" s="155"/>
      <c r="QZS18" s="155"/>
      <c r="QZT18" s="155"/>
      <c r="QZU18" s="155"/>
      <c r="QZV18" s="155"/>
      <c r="QZW18" s="156"/>
      <c r="QZX18" s="156"/>
      <c r="QZY18" s="156"/>
      <c r="QZZ18" s="156"/>
      <c r="RAA18" s="156"/>
      <c r="RAB18" s="156"/>
      <c r="RAC18" s="157"/>
      <c r="RAD18" s="153"/>
      <c r="RAE18" s="153"/>
      <c r="RAF18" s="154"/>
      <c r="RAG18" s="155"/>
      <c r="RAH18" s="155"/>
      <c r="RAI18" s="155"/>
      <c r="RAJ18" s="155"/>
      <c r="RAK18" s="155"/>
      <c r="RAL18" s="155"/>
      <c r="RAM18" s="156"/>
      <c r="RAN18" s="156"/>
      <c r="RAO18" s="156"/>
      <c r="RAP18" s="156"/>
      <c r="RAQ18" s="156"/>
      <c r="RAR18" s="156"/>
      <c r="RAS18" s="157"/>
      <c r="RAT18" s="153"/>
      <c r="RAU18" s="153"/>
      <c r="RAV18" s="154"/>
      <c r="RAW18" s="155"/>
      <c r="RAX18" s="155"/>
      <c r="RAY18" s="155"/>
      <c r="RAZ18" s="155"/>
      <c r="RBA18" s="155"/>
      <c r="RBB18" s="155"/>
      <c r="RBC18" s="156"/>
      <c r="RBD18" s="156"/>
      <c r="RBE18" s="156"/>
      <c r="RBF18" s="156"/>
      <c r="RBG18" s="156"/>
      <c r="RBH18" s="156"/>
      <c r="RBI18" s="157"/>
      <c r="RBJ18" s="153"/>
      <c r="RBK18" s="153"/>
      <c r="RBL18" s="154"/>
      <c r="RBM18" s="155"/>
      <c r="RBN18" s="155"/>
      <c r="RBO18" s="155"/>
      <c r="RBP18" s="155"/>
      <c r="RBQ18" s="155"/>
      <c r="RBR18" s="155"/>
      <c r="RBS18" s="156"/>
      <c r="RBT18" s="156"/>
      <c r="RBU18" s="156"/>
      <c r="RBV18" s="156"/>
      <c r="RBW18" s="156"/>
      <c r="RBX18" s="156"/>
      <c r="RBY18" s="157"/>
      <c r="RBZ18" s="153"/>
      <c r="RCA18" s="153"/>
      <c r="RCB18" s="154"/>
      <c r="RCC18" s="155"/>
      <c r="RCD18" s="155"/>
      <c r="RCE18" s="155"/>
      <c r="RCF18" s="155"/>
      <c r="RCG18" s="155"/>
      <c r="RCH18" s="155"/>
      <c r="RCI18" s="156"/>
      <c r="RCJ18" s="156"/>
      <c r="RCK18" s="156"/>
      <c r="RCL18" s="156"/>
      <c r="RCM18" s="156"/>
      <c r="RCN18" s="156"/>
      <c r="RCO18" s="157"/>
      <c r="RCP18" s="153"/>
      <c r="RCQ18" s="153"/>
      <c r="RCR18" s="154"/>
      <c r="RCS18" s="155"/>
      <c r="RCT18" s="155"/>
      <c r="RCU18" s="155"/>
      <c r="RCV18" s="155"/>
      <c r="RCW18" s="155"/>
      <c r="RCX18" s="155"/>
      <c r="RCY18" s="156"/>
      <c r="RCZ18" s="156"/>
      <c r="RDA18" s="156"/>
      <c r="RDB18" s="156"/>
      <c r="RDC18" s="156"/>
      <c r="RDD18" s="156"/>
      <c r="RDE18" s="157"/>
      <c r="RDF18" s="153"/>
      <c r="RDG18" s="153"/>
      <c r="RDH18" s="154"/>
      <c r="RDI18" s="155"/>
      <c r="RDJ18" s="155"/>
      <c r="RDK18" s="155"/>
      <c r="RDL18" s="155"/>
      <c r="RDM18" s="155"/>
      <c r="RDN18" s="155"/>
      <c r="RDO18" s="156"/>
      <c r="RDP18" s="156"/>
      <c r="RDQ18" s="156"/>
      <c r="RDR18" s="156"/>
      <c r="RDS18" s="156"/>
      <c r="RDT18" s="156"/>
      <c r="RDU18" s="157"/>
      <c r="RDV18" s="153"/>
      <c r="RDW18" s="153"/>
      <c r="RDX18" s="154"/>
      <c r="RDY18" s="155"/>
      <c r="RDZ18" s="155"/>
      <c r="REA18" s="155"/>
      <c r="REB18" s="155"/>
      <c r="REC18" s="155"/>
      <c r="RED18" s="155"/>
      <c r="REE18" s="156"/>
      <c r="REF18" s="156"/>
      <c r="REG18" s="156"/>
      <c r="REH18" s="156"/>
      <c r="REI18" s="156"/>
      <c r="REJ18" s="156"/>
      <c r="REK18" s="157"/>
      <c r="REL18" s="153"/>
      <c r="REM18" s="153"/>
      <c r="REN18" s="154"/>
      <c r="REO18" s="155"/>
      <c r="REP18" s="155"/>
      <c r="REQ18" s="155"/>
      <c r="RER18" s="155"/>
      <c r="RES18" s="155"/>
      <c r="RET18" s="155"/>
      <c r="REU18" s="156"/>
      <c r="REV18" s="156"/>
      <c r="REW18" s="156"/>
      <c r="REX18" s="156"/>
      <c r="REY18" s="156"/>
      <c r="REZ18" s="156"/>
      <c r="RFA18" s="157"/>
      <c r="RFB18" s="153"/>
      <c r="RFC18" s="153"/>
      <c r="RFD18" s="154"/>
      <c r="RFE18" s="155"/>
      <c r="RFF18" s="155"/>
      <c r="RFG18" s="155"/>
      <c r="RFH18" s="155"/>
      <c r="RFI18" s="155"/>
      <c r="RFJ18" s="155"/>
      <c r="RFK18" s="156"/>
      <c r="RFL18" s="156"/>
      <c r="RFM18" s="156"/>
      <c r="RFN18" s="156"/>
      <c r="RFO18" s="156"/>
      <c r="RFP18" s="156"/>
      <c r="RFQ18" s="157"/>
      <c r="RFR18" s="153"/>
      <c r="RFS18" s="153"/>
      <c r="RFT18" s="154"/>
      <c r="RFU18" s="155"/>
      <c r="RFV18" s="155"/>
      <c r="RFW18" s="155"/>
      <c r="RFX18" s="155"/>
      <c r="RFY18" s="155"/>
      <c r="RFZ18" s="155"/>
      <c r="RGA18" s="156"/>
      <c r="RGB18" s="156"/>
      <c r="RGC18" s="156"/>
      <c r="RGD18" s="156"/>
      <c r="RGE18" s="156"/>
      <c r="RGF18" s="156"/>
      <c r="RGG18" s="157"/>
      <c r="RGH18" s="153"/>
      <c r="RGI18" s="153"/>
      <c r="RGJ18" s="154"/>
      <c r="RGK18" s="155"/>
      <c r="RGL18" s="155"/>
      <c r="RGM18" s="155"/>
      <c r="RGN18" s="155"/>
      <c r="RGO18" s="155"/>
      <c r="RGP18" s="155"/>
      <c r="RGQ18" s="156"/>
      <c r="RGR18" s="156"/>
      <c r="RGS18" s="156"/>
      <c r="RGT18" s="156"/>
      <c r="RGU18" s="156"/>
      <c r="RGV18" s="156"/>
      <c r="RGW18" s="157"/>
      <c r="RGX18" s="153"/>
      <c r="RGY18" s="153"/>
      <c r="RGZ18" s="154"/>
      <c r="RHA18" s="155"/>
      <c r="RHB18" s="155"/>
      <c r="RHC18" s="155"/>
      <c r="RHD18" s="155"/>
      <c r="RHE18" s="155"/>
      <c r="RHF18" s="155"/>
      <c r="RHG18" s="156"/>
      <c r="RHH18" s="156"/>
      <c r="RHI18" s="156"/>
      <c r="RHJ18" s="156"/>
      <c r="RHK18" s="156"/>
      <c r="RHL18" s="156"/>
      <c r="RHM18" s="157"/>
      <c r="RHN18" s="153"/>
      <c r="RHO18" s="153"/>
      <c r="RHP18" s="154"/>
      <c r="RHQ18" s="155"/>
      <c r="RHR18" s="155"/>
      <c r="RHS18" s="155"/>
      <c r="RHT18" s="155"/>
      <c r="RHU18" s="155"/>
      <c r="RHV18" s="155"/>
      <c r="RHW18" s="156"/>
      <c r="RHX18" s="156"/>
      <c r="RHY18" s="156"/>
      <c r="RHZ18" s="156"/>
      <c r="RIA18" s="156"/>
      <c r="RIB18" s="156"/>
      <c r="RIC18" s="157"/>
      <c r="RID18" s="153"/>
      <c r="RIE18" s="153"/>
      <c r="RIF18" s="154"/>
      <c r="RIG18" s="155"/>
      <c r="RIH18" s="155"/>
      <c r="RII18" s="155"/>
      <c r="RIJ18" s="155"/>
      <c r="RIK18" s="155"/>
      <c r="RIL18" s="155"/>
      <c r="RIM18" s="156"/>
      <c r="RIN18" s="156"/>
      <c r="RIO18" s="156"/>
      <c r="RIP18" s="156"/>
      <c r="RIQ18" s="156"/>
      <c r="RIR18" s="156"/>
      <c r="RIS18" s="157"/>
      <c r="RIT18" s="153"/>
      <c r="RIU18" s="153"/>
      <c r="RIV18" s="154"/>
      <c r="RIW18" s="155"/>
      <c r="RIX18" s="155"/>
      <c r="RIY18" s="155"/>
      <c r="RIZ18" s="155"/>
      <c r="RJA18" s="155"/>
      <c r="RJB18" s="155"/>
      <c r="RJC18" s="156"/>
      <c r="RJD18" s="156"/>
      <c r="RJE18" s="156"/>
      <c r="RJF18" s="156"/>
      <c r="RJG18" s="156"/>
      <c r="RJH18" s="156"/>
      <c r="RJI18" s="157"/>
      <c r="RJJ18" s="153"/>
      <c r="RJK18" s="153"/>
      <c r="RJL18" s="154"/>
      <c r="RJM18" s="155"/>
      <c r="RJN18" s="155"/>
      <c r="RJO18" s="155"/>
      <c r="RJP18" s="155"/>
      <c r="RJQ18" s="155"/>
      <c r="RJR18" s="155"/>
      <c r="RJS18" s="156"/>
      <c r="RJT18" s="156"/>
      <c r="RJU18" s="156"/>
      <c r="RJV18" s="156"/>
      <c r="RJW18" s="156"/>
      <c r="RJX18" s="156"/>
      <c r="RJY18" s="157"/>
      <c r="RJZ18" s="153"/>
      <c r="RKA18" s="153"/>
      <c r="RKB18" s="154"/>
      <c r="RKC18" s="155"/>
      <c r="RKD18" s="155"/>
      <c r="RKE18" s="155"/>
      <c r="RKF18" s="155"/>
      <c r="RKG18" s="155"/>
      <c r="RKH18" s="155"/>
      <c r="RKI18" s="156"/>
      <c r="RKJ18" s="156"/>
      <c r="RKK18" s="156"/>
      <c r="RKL18" s="156"/>
      <c r="RKM18" s="156"/>
      <c r="RKN18" s="156"/>
      <c r="RKO18" s="157"/>
      <c r="RKP18" s="153"/>
      <c r="RKQ18" s="153"/>
      <c r="RKR18" s="154"/>
      <c r="RKS18" s="155"/>
      <c r="RKT18" s="155"/>
      <c r="RKU18" s="155"/>
      <c r="RKV18" s="155"/>
      <c r="RKW18" s="155"/>
      <c r="RKX18" s="155"/>
      <c r="RKY18" s="156"/>
      <c r="RKZ18" s="156"/>
      <c r="RLA18" s="156"/>
      <c r="RLB18" s="156"/>
      <c r="RLC18" s="156"/>
      <c r="RLD18" s="156"/>
      <c r="RLE18" s="157"/>
      <c r="RLF18" s="153"/>
      <c r="RLG18" s="153"/>
      <c r="RLH18" s="154"/>
      <c r="RLI18" s="155"/>
      <c r="RLJ18" s="155"/>
      <c r="RLK18" s="155"/>
      <c r="RLL18" s="155"/>
      <c r="RLM18" s="155"/>
      <c r="RLN18" s="155"/>
      <c r="RLO18" s="156"/>
      <c r="RLP18" s="156"/>
      <c r="RLQ18" s="156"/>
      <c r="RLR18" s="156"/>
      <c r="RLS18" s="156"/>
      <c r="RLT18" s="156"/>
      <c r="RLU18" s="157"/>
      <c r="RLV18" s="153"/>
      <c r="RLW18" s="153"/>
      <c r="RLX18" s="154"/>
      <c r="RLY18" s="155"/>
      <c r="RLZ18" s="155"/>
      <c r="RMA18" s="155"/>
      <c r="RMB18" s="155"/>
      <c r="RMC18" s="155"/>
      <c r="RMD18" s="155"/>
      <c r="RME18" s="156"/>
      <c r="RMF18" s="156"/>
      <c r="RMG18" s="156"/>
      <c r="RMH18" s="156"/>
      <c r="RMI18" s="156"/>
      <c r="RMJ18" s="156"/>
      <c r="RMK18" s="157"/>
      <c r="RML18" s="153"/>
      <c r="RMM18" s="153"/>
      <c r="RMN18" s="154"/>
      <c r="RMO18" s="155"/>
      <c r="RMP18" s="155"/>
      <c r="RMQ18" s="155"/>
      <c r="RMR18" s="155"/>
      <c r="RMS18" s="155"/>
      <c r="RMT18" s="155"/>
      <c r="RMU18" s="156"/>
      <c r="RMV18" s="156"/>
      <c r="RMW18" s="156"/>
      <c r="RMX18" s="156"/>
      <c r="RMY18" s="156"/>
      <c r="RMZ18" s="156"/>
      <c r="RNA18" s="157"/>
      <c r="RNB18" s="153"/>
      <c r="RNC18" s="153"/>
      <c r="RND18" s="154"/>
      <c r="RNE18" s="155"/>
      <c r="RNF18" s="155"/>
      <c r="RNG18" s="155"/>
      <c r="RNH18" s="155"/>
      <c r="RNI18" s="155"/>
      <c r="RNJ18" s="155"/>
      <c r="RNK18" s="156"/>
      <c r="RNL18" s="156"/>
      <c r="RNM18" s="156"/>
      <c r="RNN18" s="156"/>
      <c r="RNO18" s="156"/>
      <c r="RNP18" s="156"/>
      <c r="RNQ18" s="157"/>
      <c r="RNR18" s="153"/>
      <c r="RNS18" s="153"/>
      <c r="RNT18" s="154"/>
      <c r="RNU18" s="155"/>
      <c r="RNV18" s="155"/>
      <c r="RNW18" s="155"/>
      <c r="RNX18" s="155"/>
      <c r="RNY18" s="155"/>
      <c r="RNZ18" s="155"/>
      <c r="ROA18" s="156"/>
      <c r="ROB18" s="156"/>
      <c r="ROC18" s="156"/>
      <c r="ROD18" s="156"/>
      <c r="ROE18" s="156"/>
      <c r="ROF18" s="156"/>
      <c r="ROG18" s="157"/>
      <c r="ROH18" s="153"/>
      <c r="ROI18" s="153"/>
      <c r="ROJ18" s="154"/>
      <c r="ROK18" s="155"/>
      <c r="ROL18" s="155"/>
      <c r="ROM18" s="155"/>
      <c r="RON18" s="155"/>
      <c r="ROO18" s="155"/>
      <c r="ROP18" s="155"/>
      <c r="ROQ18" s="156"/>
      <c r="ROR18" s="156"/>
      <c r="ROS18" s="156"/>
      <c r="ROT18" s="156"/>
      <c r="ROU18" s="156"/>
      <c r="ROV18" s="156"/>
      <c r="ROW18" s="157"/>
      <c r="ROX18" s="153"/>
      <c r="ROY18" s="153"/>
      <c r="ROZ18" s="154"/>
      <c r="RPA18" s="155"/>
      <c r="RPB18" s="155"/>
      <c r="RPC18" s="155"/>
      <c r="RPD18" s="155"/>
      <c r="RPE18" s="155"/>
      <c r="RPF18" s="155"/>
      <c r="RPG18" s="156"/>
      <c r="RPH18" s="156"/>
      <c r="RPI18" s="156"/>
      <c r="RPJ18" s="156"/>
      <c r="RPK18" s="156"/>
      <c r="RPL18" s="156"/>
      <c r="RPM18" s="157"/>
      <c r="RPN18" s="153"/>
      <c r="RPO18" s="153"/>
      <c r="RPP18" s="154"/>
      <c r="RPQ18" s="155"/>
      <c r="RPR18" s="155"/>
      <c r="RPS18" s="155"/>
      <c r="RPT18" s="155"/>
      <c r="RPU18" s="155"/>
      <c r="RPV18" s="155"/>
      <c r="RPW18" s="156"/>
      <c r="RPX18" s="156"/>
      <c r="RPY18" s="156"/>
      <c r="RPZ18" s="156"/>
      <c r="RQA18" s="156"/>
      <c r="RQB18" s="156"/>
      <c r="RQC18" s="157"/>
      <c r="RQD18" s="153"/>
      <c r="RQE18" s="153"/>
      <c r="RQF18" s="154"/>
      <c r="RQG18" s="155"/>
      <c r="RQH18" s="155"/>
      <c r="RQI18" s="155"/>
      <c r="RQJ18" s="155"/>
      <c r="RQK18" s="155"/>
      <c r="RQL18" s="155"/>
      <c r="RQM18" s="156"/>
      <c r="RQN18" s="156"/>
      <c r="RQO18" s="156"/>
      <c r="RQP18" s="156"/>
      <c r="RQQ18" s="156"/>
      <c r="RQR18" s="156"/>
      <c r="RQS18" s="157"/>
      <c r="RQT18" s="153"/>
      <c r="RQU18" s="153"/>
      <c r="RQV18" s="154"/>
      <c r="RQW18" s="155"/>
      <c r="RQX18" s="155"/>
      <c r="RQY18" s="155"/>
      <c r="RQZ18" s="155"/>
      <c r="RRA18" s="155"/>
      <c r="RRB18" s="155"/>
      <c r="RRC18" s="156"/>
      <c r="RRD18" s="156"/>
      <c r="RRE18" s="156"/>
      <c r="RRF18" s="156"/>
      <c r="RRG18" s="156"/>
      <c r="RRH18" s="156"/>
      <c r="RRI18" s="157"/>
      <c r="RRJ18" s="153"/>
      <c r="RRK18" s="153"/>
      <c r="RRL18" s="154"/>
      <c r="RRM18" s="155"/>
      <c r="RRN18" s="155"/>
      <c r="RRO18" s="155"/>
      <c r="RRP18" s="155"/>
      <c r="RRQ18" s="155"/>
      <c r="RRR18" s="155"/>
      <c r="RRS18" s="156"/>
      <c r="RRT18" s="156"/>
      <c r="RRU18" s="156"/>
      <c r="RRV18" s="156"/>
      <c r="RRW18" s="156"/>
      <c r="RRX18" s="156"/>
      <c r="RRY18" s="157"/>
      <c r="RRZ18" s="153"/>
      <c r="RSA18" s="153"/>
      <c r="RSB18" s="154"/>
      <c r="RSC18" s="155"/>
      <c r="RSD18" s="155"/>
      <c r="RSE18" s="155"/>
      <c r="RSF18" s="155"/>
      <c r="RSG18" s="155"/>
      <c r="RSH18" s="155"/>
      <c r="RSI18" s="156"/>
      <c r="RSJ18" s="156"/>
      <c r="RSK18" s="156"/>
      <c r="RSL18" s="156"/>
      <c r="RSM18" s="156"/>
      <c r="RSN18" s="156"/>
      <c r="RSO18" s="157"/>
      <c r="RSP18" s="153"/>
      <c r="RSQ18" s="153"/>
      <c r="RSR18" s="154"/>
      <c r="RSS18" s="155"/>
      <c r="RST18" s="155"/>
      <c r="RSU18" s="155"/>
      <c r="RSV18" s="155"/>
      <c r="RSW18" s="155"/>
      <c r="RSX18" s="155"/>
      <c r="RSY18" s="156"/>
      <c r="RSZ18" s="156"/>
      <c r="RTA18" s="156"/>
      <c r="RTB18" s="156"/>
      <c r="RTC18" s="156"/>
      <c r="RTD18" s="156"/>
      <c r="RTE18" s="157"/>
      <c r="RTF18" s="153"/>
      <c r="RTG18" s="153"/>
      <c r="RTH18" s="154"/>
      <c r="RTI18" s="155"/>
      <c r="RTJ18" s="155"/>
      <c r="RTK18" s="155"/>
      <c r="RTL18" s="155"/>
      <c r="RTM18" s="155"/>
      <c r="RTN18" s="155"/>
      <c r="RTO18" s="156"/>
      <c r="RTP18" s="156"/>
      <c r="RTQ18" s="156"/>
      <c r="RTR18" s="156"/>
      <c r="RTS18" s="156"/>
      <c r="RTT18" s="156"/>
      <c r="RTU18" s="157"/>
      <c r="RTV18" s="153"/>
      <c r="RTW18" s="153"/>
      <c r="RTX18" s="154"/>
      <c r="RTY18" s="155"/>
      <c r="RTZ18" s="155"/>
      <c r="RUA18" s="155"/>
      <c r="RUB18" s="155"/>
      <c r="RUC18" s="155"/>
      <c r="RUD18" s="155"/>
      <c r="RUE18" s="156"/>
      <c r="RUF18" s="156"/>
      <c r="RUG18" s="156"/>
      <c r="RUH18" s="156"/>
      <c r="RUI18" s="156"/>
      <c r="RUJ18" s="156"/>
      <c r="RUK18" s="157"/>
      <c r="RUL18" s="153"/>
      <c r="RUM18" s="153"/>
      <c r="RUN18" s="154"/>
      <c r="RUO18" s="155"/>
      <c r="RUP18" s="155"/>
      <c r="RUQ18" s="155"/>
      <c r="RUR18" s="155"/>
      <c r="RUS18" s="155"/>
      <c r="RUT18" s="155"/>
      <c r="RUU18" s="156"/>
      <c r="RUV18" s="156"/>
      <c r="RUW18" s="156"/>
      <c r="RUX18" s="156"/>
      <c r="RUY18" s="156"/>
      <c r="RUZ18" s="156"/>
      <c r="RVA18" s="157"/>
      <c r="RVB18" s="153"/>
      <c r="RVC18" s="153"/>
      <c r="RVD18" s="154"/>
      <c r="RVE18" s="155"/>
      <c r="RVF18" s="155"/>
      <c r="RVG18" s="155"/>
      <c r="RVH18" s="155"/>
      <c r="RVI18" s="155"/>
      <c r="RVJ18" s="155"/>
      <c r="RVK18" s="156"/>
      <c r="RVL18" s="156"/>
      <c r="RVM18" s="156"/>
      <c r="RVN18" s="156"/>
      <c r="RVO18" s="156"/>
      <c r="RVP18" s="156"/>
      <c r="RVQ18" s="157"/>
      <c r="RVR18" s="153"/>
      <c r="RVS18" s="153"/>
      <c r="RVT18" s="154"/>
      <c r="RVU18" s="155"/>
      <c r="RVV18" s="155"/>
      <c r="RVW18" s="155"/>
      <c r="RVX18" s="155"/>
      <c r="RVY18" s="155"/>
      <c r="RVZ18" s="155"/>
      <c r="RWA18" s="156"/>
      <c r="RWB18" s="156"/>
      <c r="RWC18" s="156"/>
      <c r="RWD18" s="156"/>
      <c r="RWE18" s="156"/>
      <c r="RWF18" s="156"/>
      <c r="RWG18" s="157"/>
      <c r="RWH18" s="153"/>
      <c r="RWI18" s="153"/>
      <c r="RWJ18" s="154"/>
      <c r="RWK18" s="155"/>
      <c r="RWL18" s="155"/>
      <c r="RWM18" s="155"/>
      <c r="RWN18" s="155"/>
      <c r="RWO18" s="155"/>
      <c r="RWP18" s="155"/>
      <c r="RWQ18" s="156"/>
      <c r="RWR18" s="156"/>
      <c r="RWS18" s="156"/>
      <c r="RWT18" s="156"/>
      <c r="RWU18" s="156"/>
      <c r="RWV18" s="156"/>
      <c r="RWW18" s="157"/>
      <c r="RWX18" s="153"/>
      <c r="RWY18" s="153"/>
      <c r="RWZ18" s="154"/>
      <c r="RXA18" s="155"/>
      <c r="RXB18" s="155"/>
      <c r="RXC18" s="155"/>
      <c r="RXD18" s="155"/>
      <c r="RXE18" s="155"/>
      <c r="RXF18" s="155"/>
      <c r="RXG18" s="156"/>
      <c r="RXH18" s="156"/>
      <c r="RXI18" s="156"/>
      <c r="RXJ18" s="156"/>
      <c r="RXK18" s="156"/>
      <c r="RXL18" s="156"/>
      <c r="RXM18" s="157"/>
      <c r="RXN18" s="153"/>
      <c r="RXO18" s="153"/>
      <c r="RXP18" s="154"/>
      <c r="RXQ18" s="155"/>
      <c r="RXR18" s="155"/>
      <c r="RXS18" s="155"/>
      <c r="RXT18" s="155"/>
      <c r="RXU18" s="155"/>
      <c r="RXV18" s="155"/>
      <c r="RXW18" s="156"/>
      <c r="RXX18" s="156"/>
      <c r="RXY18" s="156"/>
      <c r="RXZ18" s="156"/>
      <c r="RYA18" s="156"/>
      <c r="RYB18" s="156"/>
      <c r="RYC18" s="157"/>
      <c r="RYD18" s="153"/>
      <c r="RYE18" s="153"/>
      <c r="RYF18" s="154"/>
      <c r="RYG18" s="155"/>
      <c r="RYH18" s="155"/>
      <c r="RYI18" s="155"/>
      <c r="RYJ18" s="155"/>
      <c r="RYK18" s="155"/>
      <c r="RYL18" s="155"/>
      <c r="RYM18" s="156"/>
      <c r="RYN18" s="156"/>
      <c r="RYO18" s="156"/>
      <c r="RYP18" s="156"/>
      <c r="RYQ18" s="156"/>
      <c r="RYR18" s="156"/>
      <c r="RYS18" s="157"/>
      <c r="RYT18" s="153"/>
      <c r="RYU18" s="153"/>
      <c r="RYV18" s="154"/>
      <c r="RYW18" s="155"/>
      <c r="RYX18" s="155"/>
      <c r="RYY18" s="155"/>
      <c r="RYZ18" s="155"/>
      <c r="RZA18" s="155"/>
      <c r="RZB18" s="155"/>
      <c r="RZC18" s="156"/>
      <c r="RZD18" s="156"/>
      <c r="RZE18" s="156"/>
      <c r="RZF18" s="156"/>
      <c r="RZG18" s="156"/>
      <c r="RZH18" s="156"/>
      <c r="RZI18" s="157"/>
      <c r="RZJ18" s="153"/>
      <c r="RZK18" s="153"/>
      <c r="RZL18" s="154"/>
      <c r="RZM18" s="155"/>
      <c r="RZN18" s="155"/>
      <c r="RZO18" s="155"/>
      <c r="RZP18" s="155"/>
      <c r="RZQ18" s="155"/>
      <c r="RZR18" s="155"/>
      <c r="RZS18" s="156"/>
      <c r="RZT18" s="156"/>
      <c r="RZU18" s="156"/>
      <c r="RZV18" s="156"/>
      <c r="RZW18" s="156"/>
      <c r="RZX18" s="156"/>
      <c r="RZY18" s="157"/>
      <c r="RZZ18" s="153"/>
      <c r="SAA18" s="153"/>
      <c r="SAB18" s="154"/>
      <c r="SAC18" s="155"/>
      <c r="SAD18" s="155"/>
      <c r="SAE18" s="155"/>
      <c r="SAF18" s="155"/>
      <c r="SAG18" s="155"/>
      <c r="SAH18" s="155"/>
      <c r="SAI18" s="156"/>
      <c r="SAJ18" s="156"/>
      <c r="SAK18" s="156"/>
      <c r="SAL18" s="156"/>
      <c r="SAM18" s="156"/>
      <c r="SAN18" s="156"/>
      <c r="SAO18" s="157"/>
      <c r="SAP18" s="153"/>
      <c r="SAQ18" s="153"/>
      <c r="SAR18" s="154"/>
      <c r="SAS18" s="155"/>
      <c r="SAT18" s="155"/>
      <c r="SAU18" s="155"/>
      <c r="SAV18" s="155"/>
      <c r="SAW18" s="155"/>
      <c r="SAX18" s="155"/>
      <c r="SAY18" s="156"/>
      <c r="SAZ18" s="156"/>
      <c r="SBA18" s="156"/>
      <c r="SBB18" s="156"/>
      <c r="SBC18" s="156"/>
      <c r="SBD18" s="156"/>
      <c r="SBE18" s="157"/>
      <c r="SBF18" s="153"/>
      <c r="SBG18" s="153"/>
      <c r="SBH18" s="154"/>
      <c r="SBI18" s="155"/>
      <c r="SBJ18" s="155"/>
      <c r="SBK18" s="155"/>
      <c r="SBL18" s="155"/>
      <c r="SBM18" s="155"/>
      <c r="SBN18" s="155"/>
      <c r="SBO18" s="156"/>
      <c r="SBP18" s="156"/>
      <c r="SBQ18" s="156"/>
      <c r="SBR18" s="156"/>
      <c r="SBS18" s="156"/>
      <c r="SBT18" s="156"/>
      <c r="SBU18" s="157"/>
      <c r="SBV18" s="153"/>
      <c r="SBW18" s="153"/>
      <c r="SBX18" s="154"/>
      <c r="SBY18" s="155"/>
      <c r="SBZ18" s="155"/>
      <c r="SCA18" s="155"/>
      <c r="SCB18" s="155"/>
      <c r="SCC18" s="155"/>
      <c r="SCD18" s="155"/>
      <c r="SCE18" s="156"/>
      <c r="SCF18" s="156"/>
      <c r="SCG18" s="156"/>
      <c r="SCH18" s="156"/>
      <c r="SCI18" s="156"/>
      <c r="SCJ18" s="156"/>
      <c r="SCK18" s="157"/>
      <c r="SCL18" s="153"/>
      <c r="SCM18" s="153"/>
      <c r="SCN18" s="154"/>
      <c r="SCO18" s="155"/>
      <c r="SCP18" s="155"/>
      <c r="SCQ18" s="155"/>
      <c r="SCR18" s="155"/>
      <c r="SCS18" s="155"/>
      <c r="SCT18" s="155"/>
      <c r="SCU18" s="156"/>
      <c r="SCV18" s="156"/>
      <c r="SCW18" s="156"/>
      <c r="SCX18" s="156"/>
      <c r="SCY18" s="156"/>
      <c r="SCZ18" s="156"/>
      <c r="SDA18" s="157"/>
      <c r="SDB18" s="153"/>
      <c r="SDC18" s="153"/>
      <c r="SDD18" s="154"/>
      <c r="SDE18" s="155"/>
      <c r="SDF18" s="155"/>
      <c r="SDG18" s="155"/>
      <c r="SDH18" s="155"/>
      <c r="SDI18" s="155"/>
      <c r="SDJ18" s="155"/>
      <c r="SDK18" s="156"/>
      <c r="SDL18" s="156"/>
      <c r="SDM18" s="156"/>
      <c r="SDN18" s="156"/>
      <c r="SDO18" s="156"/>
      <c r="SDP18" s="156"/>
      <c r="SDQ18" s="157"/>
      <c r="SDR18" s="153"/>
      <c r="SDS18" s="153"/>
      <c r="SDT18" s="154"/>
      <c r="SDU18" s="155"/>
      <c r="SDV18" s="155"/>
      <c r="SDW18" s="155"/>
      <c r="SDX18" s="155"/>
      <c r="SDY18" s="155"/>
      <c r="SDZ18" s="155"/>
      <c r="SEA18" s="156"/>
      <c r="SEB18" s="156"/>
      <c r="SEC18" s="156"/>
      <c r="SED18" s="156"/>
      <c r="SEE18" s="156"/>
      <c r="SEF18" s="156"/>
      <c r="SEG18" s="157"/>
      <c r="SEH18" s="153"/>
      <c r="SEI18" s="153"/>
      <c r="SEJ18" s="154"/>
      <c r="SEK18" s="155"/>
      <c r="SEL18" s="155"/>
      <c r="SEM18" s="155"/>
      <c r="SEN18" s="155"/>
      <c r="SEO18" s="155"/>
      <c r="SEP18" s="155"/>
      <c r="SEQ18" s="156"/>
      <c r="SER18" s="156"/>
      <c r="SES18" s="156"/>
      <c r="SET18" s="156"/>
      <c r="SEU18" s="156"/>
      <c r="SEV18" s="156"/>
      <c r="SEW18" s="157"/>
      <c r="SEX18" s="153"/>
      <c r="SEY18" s="153"/>
      <c r="SEZ18" s="154"/>
      <c r="SFA18" s="155"/>
      <c r="SFB18" s="155"/>
      <c r="SFC18" s="155"/>
      <c r="SFD18" s="155"/>
      <c r="SFE18" s="155"/>
      <c r="SFF18" s="155"/>
      <c r="SFG18" s="156"/>
      <c r="SFH18" s="156"/>
      <c r="SFI18" s="156"/>
      <c r="SFJ18" s="156"/>
      <c r="SFK18" s="156"/>
      <c r="SFL18" s="156"/>
      <c r="SFM18" s="157"/>
      <c r="SFN18" s="153"/>
      <c r="SFO18" s="153"/>
      <c r="SFP18" s="154"/>
      <c r="SFQ18" s="155"/>
      <c r="SFR18" s="155"/>
      <c r="SFS18" s="155"/>
      <c r="SFT18" s="155"/>
      <c r="SFU18" s="155"/>
      <c r="SFV18" s="155"/>
      <c r="SFW18" s="156"/>
      <c r="SFX18" s="156"/>
      <c r="SFY18" s="156"/>
      <c r="SFZ18" s="156"/>
      <c r="SGA18" s="156"/>
      <c r="SGB18" s="156"/>
      <c r="SGC18" s="157"/>
      <c r="SGD18" s="153"/>
      <c r="SGE18" s="153"/>
      <c r="SGF18" s="154"/>
      <c r="SGG18" s="155"/>
      <c r="SGH18" s="155"/>
      <c r="SGI18" s="155"/>
      <c r="SGJ18" s="155"/>
      <c r="SGK18" s="155"/>
      <c r="SGL18" s="155"/>
      <c r="SGM18" s="156"/>
      <c r="SGN18" s="156"/>
      <c r="SGO18" s="156"/>
      <c r="SGP18" s="156"/>
      <c r="SGQ18" s="156"/>
      <c r="SGR18" s="156"/>
      <c r="SGS18" s="157"/>
      <c r="SGT18" s="153"/>
      <c r="SGU18" s="153"/>
      <c r="SGV18" s="154"/>
      <c r="SGW18" s="155"/>
      <c r="SGX18" s="155"/>
      <c r="SGY18" s="155"/>
      <c r="SGZ18" s="155"/>
      <c r="SHA18" s="155"/>
      <c r="SHB18" s="155"/>
      <c r="SHC18" s="156"/>
      <c r="SHD18" s="156"/>
      <c r="SHE18" s="156"/>
      <c r="SHF18" s="156"/>
      <c r="SHG18" s="156"/>
      <c r="SHH18" s="156"/>
      <c r="SHI18" s="157"/>
      <c r="SHJ18" s="153"/>
      <c r="SHK18" s="153"/>
      <c r="SHL18" s="154"/>
      <c r="SHM18" s="155"/>
      <c r="SHN18" s="155"/>
      <c r="SHO18" s="155"/>
      <c r="SHP18" s="155"/>
      <c r="SHQ18" s="155"/>
      <c r="SHR18" s="155"/>
      <c r="SHS18" s="156"/>
      <c r="SHT18" s="156"/>
      <c r="SHU18" s="156"/>
      <c r="SHV18" s="156"/>
      <c r="SHW18" s="156"/>
      <c r="SHX18" s="156"/>
      <c r="SHY18" s="157"/>
      <c r="SHZ18" s="153"/>
      <c r="SIA18" s="153"/>
      <c r="SIB18" s="154"/>
      <c r="SIC18" s="155"/>
      <c r="SID18" s="155"/>
      <c r="SIE18" s="155"/>
      <c r="SIF18" s="155"/>
      <c r="SIG18" s="155"/>
      <c r="SIH18" s="155"/>
      <c r="SII18" s="156"/>
      <c r="SIJ18" s="156"/>
      <c r="SIK18" s="156"/>
      <c r="SIL18" s="156"/>
      <c r="SIM18" s="156"/>
      <c r="SIN18" s="156"/>
      <c r="SIO18" s="157"/>
      <c r="SIP18" s="153"/>
      <c r="SIQ18" s="153"/>
      <c r="SIR18" s="154"/>
      <c r="SIS18" s="155"/>
      <c r="SIT18" s="155"/>
      <c r="SIU18" s="155"/>
      <c r="SIV18" s="155"/>
      <c r="SIW18" s="155"/>
      <c r="SIX18" s="155"/>
      <c r="SIY18" s="156"/>
      <c r="SIZ18" s="156"/>
      <c r="SJA18" s="156"/>
      <c r="SJB18" s="156"/>
      <c r="SJC18" s="156"/>
      <c r="SJD18" s="156"/>
      <c r="SJE18" s="157"/>
      <c r="SJF18" s="153"/>
      <c r="SJG18" s="153"/>
      <c r="SJH18" s="154"/>
      <c r="SJI18" s="155"/>
      <c r="SJJ18" s="155"/>
      <c r="SJK18" s="155"/>
      <c r="SJL18" s="155"/>
      <c r="SJM18" s="155"/>
      <c r="SJN18" s="155"/>
      <c r="SJO18" s="156"/>
      <c r="SJP18" s="156"/>
      <c r="SJQ18" s="156"/>
      <c r="SJR18" s="156"/>
      <c r="SJS18" s="156"/>
      <c r="SJT18" s="156"/>
      <c r="SJU18" s="157"/>
      <c r="SJV18" s="153"/>
      <c r="SJW18" s="153"/>
      <c r="SJX18" s="154"/>
      <c r="SJY18" s="155"/>
      <c r="SJZ18" s="155"/>
      <c r="SKA18" s="155"/>
      <c r="SKB18" s="155"/>
      <c r="SKC18" s="155"/>
      <c r="SKD18" s="155"/>
      <c r="SKE18" s="156"/>
      <c r="SKF18" s="156"/>
      <c r="SKG18" s="156"/>
      <c r="SKH18" s="156"/>
      <c r="SKI18" s="156"/>
      <c r="SKJ18" s="156"/>
      <c r="SKK18" s="157"/>
      <c r="SKL18" s="153"/>
      <c r="SKM18" s="153"/>
      <c r="SKN18" s="154"/>
      <c r="SKO18" s="155"/>
      <c r="SKP18" s="155"/>
      <c r="SKQ18" s="155"/>
      <c r="SKR18" s="155"/>
      <c r="SKS18" s="155"/>
      <c r="SKT18" s="155"/>
      <c r="SKU18" s="156"/>
      <c r="SKV18" s="156"/>
      <c r="SKW18" s="156"/>
      <c r="SKX18" s="156"/>
      <c r="SKY18" s="156"/>
      <c r="SKZ18" s="156"/>
      <c r="SLA18" s="157"/>
      <c r="SLB18" s="153"/>
      <c r="SLC18" s="153"/>
      <c r="SLD18" s="154"/>
      <c r="SLE18" s="155"/>
      <c r="SLF18" s="155"/>
      <c r="SLG18" s="155"/>
      <c r="SLH18" s="155"/>
      <c r="SLI18" s="155"/>
      <c r="SLJ18" s="155"/>
      <c r="SLK18" s="156"/>
      <c r="SLL18" s="156"/>
      <c r="SLM18" s="156"/>
      <c r="SLN18" s="156"/>
      <c r="SLO18" s="156"/>
      <c r="SLP18" s="156"/>
      <c r="SLQ18" s="157"/>
      <c r="SLR18" s="153"/>
      <c r="SLS18" s="153"/>
      <c r="SLT18" s="154"/>
      <c r="SLU18" s="155"/>
      <c r="SLV18" s="155"/>
      <c r="SLW18" s="155"/>
      <c r="SLX18" s="155"/>
      <c r="SLY18" s="155"/>
      <c r="SLZ18" s="155"/>
      <c r="SMA18" s="156"/>
      <c r="SMB18" s="156"/>
      <c r="SMC18" s="156"/>
      <c r="SMD18" s="156"/>
      <c r="SME18" s="156"/>
      <c r="SMF18" s="156"/>
      <c r="SMG18" s="157"/>
      <c r="SMH18" s="153"/>
      <c r="SMI18" s="153"/>
      <c r="SMJ18" s="154"/>
      <c r="SMK18" s="155"/>
      <c r="SML18" s="155"/>
      <c r="SMM18" s="155"/>
      <c r="SMN18" s="155"/>
      <c r="SMO18" s="155"/>
      <c r="SMP18" s="155"/>
      <c r="SMQ18" s="156"/>
      <c r="SMR18" s="156"/>
      <c r="SMS18" s="156"/>
      <c r="SMT18" s="156"/>
      <c r="SMU18" s="156"/>
      <c r="SMV18" s="156"/>
      <c r="SMW18" s="157"/>
      <c r="SMX18" s="153"/>
      <c r="SMY18" s="153"/>
      <c r="SMZ18" s="154"/>
      <c r="SNA18" s="155"/>
      <c r="SNB18" s="155"/>
      <c r="SNC18" s="155"/>
      <c r="SND18" s="155"/>
      <c r="SNE18" s="155"/>
      <c r="SNF18" s="155"/>
      <c r="SNG18" s="156"/>
      <c r="SNH18" s="156"/>
      <c r="SNI18" s="156"/>
      <c r="SNJ18" s="156"/>
      <c r="SNK18" s="156"/>
      <c r="SNL18" s="156"/>
      <c r="SNM18" s="157"/>
      <c r="SNN18" s="153"/>
      <c r="SNO18" s="153"/>
      <c r="SNP18" s="154"/>
      <c r="SNQ18" s="155"/>
      <c r="SNR18" s="155"/>
      <c r="SNS18" s="155"/>
      <c r="SNT18" s="155"/>
      <c r="SNU18" s="155"/>
      <c r="SNV18" s="155"/>
      <c r="SNW18" s="156"/>
      <c r="SNX18" s="156"/>
      <c r="SNY18" s="156"/>
      <c r="SNZ18" s="156"/>
      <c r="SOA18" s="156"/>
      <c r="SOB18" s="156"/>
      <c r="SOC18" s="157"/>
      <c r="SOD18" s="153"/>
      <c r="SOE18" s="153"/>
      <c r="SOF18" s="154"/>
      <c r="SOG18" s="155"/>
      <c r="SOH18" s="155"/>
      <c r="SOI18" s="155"/>
      <c r="SOJ18" s="155"/>
      <c r="SOK18" s="155"/>
      <c r="SOL18" s="155"/>
      <c r="SOM18" s="156"/>
      <c r="SON18" s="156"/>
      <c r="SOO18" s="156"/>
      <c r="SOP18" s="156"/>
      <c r="SOQ18" s="156"/>
      <c r="SOR18" s="156"/>
      <c r="SOS18" s="157"/>
      <c r="SOT18" s="153"/>
      <c r="SOU18" s="153"/>
      <c r="SOV18" s="154"/>
      <c r="SOW18" s="155"/>
      <c r="SOX18" s="155"/>
      <c r="SOY18" s="155"/>
      <c r="SOZ18" s="155"/>
      <c r="SPA18" s="155"/>
      <c r="SPB18" s="155"/>
      <c r="SPC18" s="156"/>
      <c r="SPD18" s="156"/>
      <c r="SPE18" s="156"/>
      <c r="SPF18" s="156"/>
      <c r="SPG18" s="156"/>
      <c r="SPH18" s="156"/>
      <c r="SPI18" s="157"/>
      <c r="SPJ18" s="153"/>
      <c r="SPK18" s="153"/>
      <c r="SPL18" s="154"/>
      <c r="SPM18" s="155"/>
      <c r="SPN18" s="155"/>
      <c r="SPO18" s="155"/>
      <c r="SPP18" s="155"/>
      <c r="SPQ18" s="155"/>
      <c r="SPR18" s="155"/>
      <c r="SPS18" s="156"/>
      <c r="SPT18" s="156"/>
      <c r="SPU18" s="156"/>
      <c r="SPV18" s="156"/>
      <c r="SPW18" s="156"/>
      <c r="SPX18" s="156"/>
      <c r="SPY18" s="157"/>
      <c r="SPZ18" s="153"/>
      <c r="SQA18" s="153"/>
      <c r="SQB18" s="154"/>
      <c r="SQC18" s="155"/>
      <c r="SQD18" s="155"/>
      <c r="SQE18" s="155"/>
      <c r="SQF18" s="155"/>
      <c r="SQG18" s="155"/>
      <c r="SQH18" s="155"/>
      <c r="SQI18" s="156"/>
      <c r="SQJ18" s="156"/>
      <c r="SQK18" s="156"/>
      <c r="SQL18" s="156"/>
      <c r="SQM18" s="156"/>
      <c r="SQN18" s="156"/>
      <c r="SQO18" s="157"/>
      <c r="SQP18" s="153"/>
      <c r="SQQ18" s="153"/>
      <c r="SQR18" s="154"/>
      <c r="SQS18" s="155"/>
      <c r="SQT18" s="155"/>
      <c r="SQU18" s="155"/>
      <c r="SQV18" s="155"/>
      <c r="SQW18" s="155"/>
      <c r="SQX18" s="155"/>
      <c r="SQY18" s="156"/>
      <c r="SQZ18" s="156"/>
      <c r="SRA18" s="156"/>
      <c r="SRB18" s="156"/>
      <c r="SRC18" s="156"/>
      <c r="SRD18" s="156"/>
      <c r="SRE18" s="157"/>
      <c r="SRF18" s="153"/>
      <c r="SRG18" s="153"/>
      <c r="SRH18" s="154"/>
      <c r="SRI18" s="155"/>
      <c r="SRJ18" s="155"/>
      <c r="SRK18" s="155"/>
      <c r="SRL18" s="155"/>
      <c r="SRM18" s="155"/>
      <c r="SRN18" s="155"/>
      <c r="SRO18" s="156"/>
      <c r="SRP18" s="156"/>
      <c r="SRQ18" s="156"/>
      <c r="SRR18" s="156"/>
      <c r="SRS18" s="156"/>
      <c r="SRT18" s="156"/>
      <c r="SRU18" s="157"/>
      <c r="SRV18" s="153"/>
      <c r="SRW18" s="153"/>
      <c r="SRX18" s="154"/>
      <c r="SRY18" s="155"/>
      <c r="SRZ18" s="155"/>
      <c r="SSA18" s="155"/>
      <c r="SSB18" s="155"/>
      <c r="SSC18" s="155"/>
      <c r="SSD18" s="155"/>
      <c r="SSE18" s="156"/>
      <c r="SSF18" s="156"/>
      <c r="SSG18" s="156"/>
      <c r="SSH18" s="156"/>
      <c r="SSI18" s="156"/>
      <c r="SSJ18" s="156"/>
      <c r="SSK18" s="157"/>
      <c r="SSL18" s="153"/>
      <c r="SSM18" s="153"/>
      <c r="SSN18" s="154"/>
      <c r="SSO18" s="155"/>
      <c r="SSP18" s="155"/>
      <c r="SSQ18" s="155"/>
      <c r="SSR18" s="155"/>
      <c r="SSS18" s="155"/>
      <c r="SST18" s="155"/>
      <c r="SSU18" s="156"/>
      <c r="SSV18" s="156"/>
      <c r="SSW18" s="156"/>
      <c r="SSX18" s="156"/>
      <c r="SSY18" s="156"/>
      <c r="SSZ18" s="156"/>
      <c r="STA18" s="157"/>
      <c r="STB18" s="153"/>
      <c r="STC18" s="153"/>
      <c r="STD18" s="154"/>
      <c r="STE18" s="155"/>
      <c r="STF18" s="155"/>
      <c r="STG18" s="155"/>
      <c r="STH18" s="155"/>
      <c r="STI18" s="155"/>
      <c r="STJ18" s="155"/>
      <c r="STK18" s="156"/>
      <c r="STL18" s="156"/>
      <c r="STM18" s="156"/>
      <c r="STN18" s="156"/>
      <c r="STO18" s="156"/>
      <c r="STP18" s="156"/>
      <c r="STQ18" s="157"/>
      <c r="STR18" s="153"/>
      <c r="STS18" s="153"/>
      <c r="STT18" s="154"/>
      <c r="STU18" s="155"/>
      <c r="STV18" s="155"/>
      <c r="STW18" s="155"/>
      <c r="STX18" s="155"/>
      <c r="STY18" s="155"/>
      <c r="STZ18" s="155"/>
      <c r="SUA18" s="156"/>
      <c r="SUB18" s="156"/>
      <c r="SUC18" s="156"/>
      <c r="SUD18" s="156"/>
      <c r="SUE18" s="156"/>
      <c r="SUF18" s="156"/>
      <c r="SUG18" s="157"/>
      <c r="SUH18" s="153"/>
      <c r="SUI18" s="153"/>
      <c r="SUJ18" s="154"/>
      <c r="SUK18" s="155"/>
      <c r="SUL18" s="155"/>
      <c r="SUM18" s="155"/>
      <c r="SUN18" s="155"/>
      <c r="SUO18" s="155"/>
      <c r="SUP18" s="155"/>
      <c r="SUQ18" s="156"/>
      <c r="SUR18" s="156"/>
      <c r="SUS18" s="156"/>
      <c r="SUT18" s="156"/>
      <c r="SUU18" s="156"/>
      <c r="SUV18" s="156"/>
      <c r="SUW18" s="157"/>
      <c r="SUX18" s="153"/>
      <c r="SUY18" s="153"/>
      <c r="SUZ18" s="154"/>
      <c r="SVA18" s="155"/>
      <c r="SVB18" s="155"/>
      <c r="SVC18" s="155"/>
      <c r="SVD18" s="155"/>
      <c r="SVE18" s="155"/>
      <c r="SVF18" s="155"/>
      <c r="SVG18" s="156"/>
      <c r="SVH18" s="156"/>
      <c r="SVI18" s="156"/>
      <c r="SVJ18" s="156"/>
      <c r="SVK18" s="156"/>
      <c r="SVL18" s="156"/>
      <c r="SVM18" s="157"/>
      <c r="SVN18" s="153"/>
      <c r="SVO18" s="153"/>
      <c r="SVP18" s="154"/>
      <c r="SVQ18" s="155"/>
      <c r="SVR18" s="155"/>
      <c r="SVS18" s="155"/>
      <c r="SVT18" s="155"/>
      <c r="SVU18" s="155"/>
      <c r="SVV18" s="155"/>
      <c r="SVW18" s="156"/>
      <c r="SVX18" s="156"/>
      <c r="SVY18" s="156"/>
      <c r="SVZ18" s="156"/>
      <c r="SWA18" s="156"/>
      <c r="SWB18" s="156"/>
      <c r="SWC18" s="157"/>
      <c r="SWD18" s="153"/>
      <c r="SWE18" s="153"/>
      <c r="SWF18" s="154"/>
      <c r="SWG18" s="155"/>
      <c r="SWH18" s="155"/>
      <c r="SWI18" s="155"/>
      <c r="SWJ18" s="155"/>
      <c r="SWK18" s="155"/>
      <c r="SWL18" s="155"/>
      <c r="SWM18" s="156"/>
      <c r="SWN18" s="156"/>
      <c r="SWO18" s="156"/>
      <c r="SWP18" s="156"/>
      <c r="SWQ18" s="156"/>
      <c r="SWR18" s="156"/>
      <c r="SWS18" s="157"/>
      <c r="SWT18" s="153"/>
      <c r="SWU18" s="153"/>
      <c r="SWV18" s="154"/>
      <c r="SWW18" s="155"/>
      <c r="SWX18" s="155"/>
      <c r="SWY18" s="155"/>
      <c r="SWZ18" s="155"/>
      <c r="SXA18" s="155"/>
      <c r="SXB18" s="155"/>
      <c r="SXC18" s="156"/>
      <c r="SXD18" s="156"/>
      <c r="SXE18" s="156"/>
      <c r="SXF18" s="156"/>
      <c r="SXG18" s="156"/>
      <c r="SXH18" s="156"/>
      <c r="SXI18" s="157"/>
      <c r="SXJ18" s="153"/>
      <c r="SXK18" s="153"/>
      <c r="SXL18" s="154"/>
      <c r="SXM18" s="155"/>
      <c r="SXN18" s="155"/>
      <c r="SXO18" s="155"/>
      <c r="SXP18" s="155"/>
      <c r="SXQ18" s="155"/>
      <c r="SXR18" s="155"/>
      <c r="SXS18" s="156"/>
      <c r="SXT18" s="156"/>
      <c r="SXU18" s="156"/>
      <c r="SXV18" s="156"/>
      <c r="SXW18" s="156"/>
      <c r="SXX18" s="156"/>
      <c r="SXY18" s="157"/>
      <c r="SXZ18" s="153"/>
      <c r="SYA18" s="153"/>
      <c r="SYB18" s="154"/>
      <c r="SYC18" s="155"/>
      <c r="SYD18" s="155"/>
      <c r="SYE18" s="155"/>
      <c r="SYF18" s="155"/>
      <c r="SYG18" s="155"/>
      <c r="SYH18" s="155"/>
      <c r="SYI18" s="156"/>
      <c r="SYJ18" s="156"/>
      <c r="SYK18" s="156"/>
      <c r="SYL18" s="156"/>
      <c r="SYM18" s="156"/>
      <c r="SYN18" s="156"/>
      <c r="SYO18" s="157"/>
      <c r="SYP18" s="153"/>
      <c r="SYQ18" s="153"/>
      <c r="SYR18" s="154"/>
      <c r="SYS18" s="155"/>
      <c r="SYT18" s="155"/>
      <c r="SYU18" s="155"/>
      <c r="SYV18" s="155"/>
      <c r="SYW18" s="155"/>
      <c r="SYX18" s="155"/>
      <c r="SYY18" s="156"/>
      <c r="SYZ18" s="156"/>
      <c r="SZA18" s="156"/>
      <c r="SZB18" s="156"/>
      <c r="SZC18" s="156"/>
      <c r="SZD18" s="156"/>
      <c r="SZE18" s="157"/>
      <c r="SZF18" s="153"/>
      <c r="SZG18" s="153"/>
      <c r="SZH18" s="154"/>
      <c r="SZI18" s="155"/>
      <c r="SZJ18" s="155"/>
      <c r="SZK18" s="155"/>
      <c r="SZL18" s="155"/>
      <c r="SZM18" s="155"/>
      <c r="SZN18" s="155"/>
      <c r="SZO18" s="156"/>
      <c r="SZP18" s="156"/>
      <c r="SZQ18" s="156"/>
      <c r="SZR18" s="156"/>
      <c r="SZS18" s="156"/>
      <c r="SZT18" s="156"/>
      <c r="SZU18" s="157"/>
      <c r="SZV18" s="153"/>
      <c r="SZW18" s="153"/>
      <c r="SZX18" s="154"/>
      <c r="SZY18" s="155"/>
      <c r="SZZ18" s="155"/>
      <c r="TAA18" s="155"/>
      <c r="TAB18" s="155"/>
      <c r="TAC18" s="155"/>
      <c r="TAD18" s="155"/>
      <c r="TAE18" s="156"/>
      <c r="TAF18" s="156"/>
      <c r="TAG18" s="156"/>
      <c r="TAH18" s="156"/>
      <c r="TAI18" s="156"/>
      <c r="TAJ18" s="156"/>
      <c r="TAK18" s="157"/>
      <c r="TAL18" s="153"/>
      <c r="TAM18" s="153"/>
      <c r="TAN18" s="154"/>
      <c r="TAO18" s="155"/>
      <c r="TAP18" s="155"/>
      <c r="TAQ18" s="155"/>
      <c r="TAR18" s="155"/>
      <c r="TAS18" s="155"/>
      <c r="TAT18" s="155"/>
      <c r="TAU18" s="156"/>
      <c r="TAV18" s="156"/>
      <c r="TAW18" s="156"/>
      <c r="TAX18" s="156"/>
      <c r="TAY18" s="156"/>
      <c r="TAZ18" s="156"/>
      <c r="TBA18" s="157"/>
      <c r="TBB18" s="153"/>
      <c r="TBC18" s="153"/>
      <c r="TBD18" s="154"/>
      <c r="TBE18" s="155"/>
      <c r="TBF18" s="155"/>
      <c r="TBG18" s="155"/>
      <c r="TBH18" s="155"/>
      <c r="TBI18" s="155"/>
      <c r="TBJ18" s="155"/>
      <c r="TBK18" s="156"/>
      <c r="TBL18" s="156"/>
      <c r="TBM18" s="156"/>
      <c r="TBN18" s="156"/>
      <c r="TBO18" s="156"/>
      <c r="TBP18" s="156"/>
      <c r="TBQ18" s="157"/>
      <c r="TBR18" s="153"/>
      <c r="TBS18" s="153"/>
      <c r="TBT18" s="154"/>
      <c r="TBU18" s="155"/>
      <c r="TBV18" s="155"/>
      <c r="TBW18" s="155"/>
      <c r="TBX18" s="155"/>
      <c r="TBY18" s="155"/>
      <c r="TBZ18" s="155"/>
      <c r="TCA18" s="156"/>
      <c r="TCB18" s="156"/>
      <c r="TCC18" s="156"/>
      <c r="TCD18" s="156"/>
      <c r="TCE18" s="156"/>
      <c r="TCF18" s="156"/>
      <c r="TCG18" s="157"/>
      <c r="TCH18" s="153"/>
      <c r="TCI18" s="153"/>
      <c r="TCJ18" s="154"/>
      <c r="TCK18" s="155"/>
      <c r="TCL18" s="155"/>
      <c r="TCM18" s="155"/>
      <c r="TCN18" s="155"/>
      <c r="TCO18" s="155"/>
      <c r="TCP18" s="155"/>
      <c r="TCQ18" s="156"/>
      <c r="TCR18" s="156"/>
      <c r="TCS18" s="156"/>
      <c r="TCT18" s="156"/>
      <c r="TCU18" s="156"/>
      <c r="TCV18" s="156"/>
      <c r="TCW18" s="157"/>
      <c r="TCX18" s="153"/>
      <c r="TCY18" s="153"/>
      <c r="TCZ18" s="154"/>
      <c r="TDA18" s="155"/>
      <c r="TDB18" s="155"/>
      <c r="TDC18" s="155"/>
      <c r="TDD18" s="155"/>
      <c r="TDE18" s="155"/>
      <c r="TDF18" s="155"/>
      <c r="TDG18" s="156"/>
      <c r="TDH18" s="156"/>
      <c r="TDI18" s="156"/>
      <c r="TDJ18" s="156"/>
      <c r="TDK18" s="156"/>
      <c r="TDL18" s="156"/>
      <c r="TDM18" s="157"/>
      <c r="TDN18" s="153"/>
      <c r="TDO18" s="153"/>
      <c r="TDP18" s="154"/>
      <c r="TDQ18" s="155"/>
      <c r="TDR18" s="155"/>
      <c r="TDS18" s="155"/>
      <c r="TDT18" s="155"/>
      <c r="TDU18" s="155"/>
      <c r="TDV18" s="155"/>
      <c r="TDW18" s="156"/>
      <c r="TDX18" s="156"/>
      <c r="TDY18" s="156"/>
      <c r="TDZ18" s="156"/>
      <c r="TEA18" s="156"/>
      <c r="TEB18" s="156"/>
      <c r="TEC18" s="157"/>
      <c r="TED18" s="153"/>
      <c r="TEE18" s="153"/>
      <c r="TEF18" s="154"/>
      <c r="TEG18" s="155"/>
      <c r="TEH18" s="155"/>
      <c r="TEI18" s="155"/>
      <c r="TEJ18" s="155"/>
      <c r="TEK18" s="155"/>
      <c r="TEL18" s="155"/>
      <c r="TEM18" s="156"/>
      <c r="TEN18" s="156"/>
      <c r="TEO18" s="156"/>
      <c r="TEP18" s="156"/>
      <c r="TEQ18" s="156"/>
      <c r="TER18" s="156"/>
      <c r="TES18" s="157"/>
      <c r="TET18" s="153"/>
      <c r="TEU18" s="153"/>
      <c r="TEV18" s="154"/>
      <c r="TEW18" s="155"/>
      <c r="TEX18" s="155"/>
      <c r="TEY18" s="155"/>
      <c r="TEZ18" s="155"/>
      <c r="TFA18" s="155"/>
      <c r="TFB18" s="155"/>
      <c r="TFC18" s="156"/>
      <c r="TFD18" s="156"/>
      <c r="TFE18" s="156"/>
      <c r="TFF18" s="156"/>
      <c r="TFG18" s="156"/>
      <c r="TFH18" s="156"/>
      <c r="TFI18" s="157"/>
      <c r="TFJ18" s="153"/>
      <c r="TFK18" s="153"/>
      <c r="TFL18" s="154"/>
      <c r="TFM18" s="155"/>
      <c r="TFN18" s="155"/>
      <c r="TFO18" s="155"/>
      <c r="TFP18" s="155"/>
      <c r="TFQ18" s="155"/>
      <c r="TFR18" s="155"/>
      <c r="TFS18" s="156"/>
      <c r="TFT18" s="156"/>
      <c r="TFU18" s="156"/>
      <c r="TFV18" s="156"/>
      <c r="TFW18" s="156"/>
      <c r="TFX18" s="156"/>
      <c r="TFY18" s="157"/>
      <c r="TFZ18" s="153"/>
      <c r="TGA18" s="153"/>
      <c r="TGB18" s="154"/>
      <c r="TGC18" s="155"/>
      <c r="TGD18" s="155"/>
      <c r="TGE18" s="155"/>
      <c r="TGF18" s="155"/>
      <c r="TGG18" s="155"/>
      <c r="TGH18" s="155"/>
      <c r="TGI18" s="156"/>
      <c r="TGJ18" s="156"/>
      <c r="TGK18" s="156"/>
      <c r="TGL18" s="156"/>
      <c r="TGM18" s="156"/>
      <c r="TGN18" s="156"/>
      <c r="TGO18" s="157"/>
      <c r="TGP18" s="153"/>
      <c r="TGQ18" s="153"/>
      <c r="TGR18" s="154"/>
      <c r="TGS18" s="155"/>
      <c r="TGT18" s="155"/>
      <c r="TGU18" s="155"/>
      <c r="TGV18" s="155"/>
      <c r="TGW18" s="155"/>
      <c r="TGX18" s="155"/>
      <c r="TGY18" s="156"/>
      <c r="TGZ18" s="156"/>
      <c r="THA18" s="156"/>
      <c r="THB18" s="156"/>
      <c r="THC18" s="156"/>
      <c r="THD18" s="156"/>
      <c r="THE18" s="157"/>
      <c r="THF18" s="153"/>
      <c r="THG18" s="153"/>
      <c r="THH18" s="154"/>
      <c r="THI18" s="155"/>
      <c r="THJ18" s="155"/>
      <c r="THK18" s="155"/>
      <c r="THL18" s="155"/>
      <c r="THM18" s="155"/>
      <c r="THN18" s="155"/>
      <c r="THO18" s="156"/>
      <c r="THP18" s="156"/>
      <c r="THQ18" s="156"/>
      <c r="THR18" s="156"/>
      <c r="THS18" s="156"/>
      <c r="THT18" s="156"/>
      <c r="THU18" s="157"/>
      <c r="THV18" s="153"/>
      <c r="THW18" s="153"/>
      <c r="THX18" s="154"/>
      <c r="THY18" s="155"/>
      <c r="THZ18" s="155"/>
      <c r="TIA18" s="155"/>
      <c r="TIB18" s="155"/>
      <c r="TIC18" s="155"/>
      <c r="TID18" s="155"/>
      <c r="TIE18" s="156"/>
      <c r="TIF18" s="156"/>
      <c r="TIG18" s="156"/>
      <c r="TIH18" s="156"/>
      <c r="TII18" s="156"/>
      <c r="TIJ18" s="156"/>
      <c r="TIK18" s="157"/>
      <c r="TIL18" s="153"/>
      <c r="TIM18" s="153"/>
      <c r="TIN18" s="154"/>
      <c r="TIO18" s="155"/>
      <c r="TIP18" s="155"/>
      <c r="TIQ18" s="155"/>
      <c r="TIR18" s="155"/>
      <c r="TIS18" s="155"/>
      <c r="TIT18" s="155"/>
      <c r="TIU18" s="156"/>
      <c r="TIV18" s="156"/>
      <c r="TIW18" s="156"/>
      <c r="TIX18" s="156"/>
      <c r="TIY18" s="156"/>
      <c r="TIZ18" s="156"/>
      <c r="TJA18" s="157"/>
      <c r="TJB18" s="153"/>
      <c r="TJC18" s="153"/>
      <c r="TJD18" s="154"/>
      <c r="TJE18" s="155"/>
      <c r="TJF18" s="155"/>
      <c r="TJG18" s="155"/>
      <c r="TJH18" s="155"/>
      <c r="TJI18" s="155"/>
      <c r="TJJ18" s="155"/>
      <c r="TJK18" s="156"/>
      <c r="TJL18" s="156"/>
      <c r="TJM18" s="156"/>
      <c r="TJN18" s="156"/>
      <c r="TJO18" s="156"/>
      <c r="TJP18" s="156"/>
      <c r="TJQ18" s="157"/>
      <c r="TJR18" s="153"/>
      <c r="TJS18" s="153"/>
      <c r="TJT18" s="154"/>
      <c r="TJU18" s="155"/>
      <c r="TJV18" s="155"/>
      <c r="TJW18" s="155"/>
      <c r="TJX18" s="155"/>
      <c r="TJY18" s="155"/>
      <c r="TJZ18" s="155"/>
      <c r="TKA18" s="156"/>
      <c r="TKB18" s="156"/>
      <c r="TKC18" s="156"/>
      <c r="TKD18" s="156"/>
      <c r="TKE18" s="156"/>
      <c r="TKF18" s="156"/>
      <c r="TKG18" s="157"/>
      <c r="TKH18" s="153"/>
      <c r="TKI18" s="153"/>
      <c r="TKJ18" s="154"/>
      <c r="TKK18" s="155"/>
      <c r="TKL18" s="155"/>
      <c r="TKM18" s="155"/>
      <c r="TKN18" s="155"/>
      <c r="TKO18" s="155"/>
      <c r="TKP18" s="155"/>
      <c r="TKQ18" s="156"/>
      <c r="TKR18" s="156"/>
      <c r="TKS18" s="156"/>
      <c r="TKT18" s="156"/>
      <c r="TKU18" s="156"/>
      <c r="TKV18" s="156"/>
      <c r="TKW18" s="157"/>
      <c r="TKX18" s="153"/>
      <c r="TKY18" s="153"/>
      <c r="TKZ18" s="154"/>
      <c r="TLA18" s="155"/>
      <c r="TLB18" s="155"/>
      <c r="TLC18" s="155"/>
      <c r="TLD18" s="155"/>
      <c r="TLE18" s="155"/>
      <c r="TLF18" s="155"/>
      <c r="TLG18" s="156"/>
      <c r="TLH18" s="156"/>
      <c r="TLI18" s="156"/>
      <c r="TLJ18" s="156"/>
      <c r="TLK18" s="156"/>
      <c r="TLL18" s="156"/>
      <c r="TLM18" s="157"/>
      <c r="TLN18" s="153"/>
      <c r="TLO18" s="153"/>
      <c r="TLP18" s="154"/>
      <c r="TLQ18" s="155"/>
      <c r="TLR18" s="155"/>
      <c r="TLS18" s="155"/>
      <c r="TLT18" s="155"/>
      <c r="TLU18" s="155"/>
      <c r="TLV18" s="155"/>
      <c r="TLW18" s="156"/>
      <c r="TLX18" s="156"/>
      <c r="TLY18" s="156"/>
      <c r="TLZ18" s="156"/>
      <c r="TMA18" s="156"/>
      <c r="TMB18" s="156"/>
      <c r="TMC18" s="157"/>
      <c r="TMD18" s="153"/>
      <c r="TME18" s="153"/>
      <c r="TMF18" s="154"/>
      <c r="TMG18" s="155"/>
      <c r="TMH18" s="155"/>
      <c r="TMI18" s="155"/>
      <c r="TMJ18" s="155"/>
      <c r="TMK18" s="155"/>
      <c r="TML18" s="155"/>
      <c r="TMM18" s="156"/>
      <c r="TMN18" s="156"/>
      <c r="TMO18" s="156"/>
      <c r="TMP18" s="156"/>
      <c r="TMQ18" s="156"/>
      <c r="TMR18" s="156"/>
      <c r="TMS18" s="157"/>
      <c r="TMT18" s="153"/>
      <c r="TMU18" s="153"/>
      <c r="TMV18" s="154"/>
      <c r="TMW18" s="155"/>
      <c r="TMX18" s="155"/>
      <c r="TMY18" s="155"/>
      <c r="TMZ18" s="155"/>
      <c r="TNA18" s="155"/>
      <c r="TNB18" s="155"/>
      <c r="TNC18" s="156"/>
      <c r="TND18" s="156"/>
      <c r="TNE18" s="156"/>
      <c r="TNF18" s="156"/>
      <c r="TNG18" s="156"/>
      <c r="TNH18" s="156"/>
      <c r="TNI18" s="157"/>
      <c r="TNJ18" s="153"/>
      <c r="TNK18" s="153"/>
      <c r="TNL18" s="154"/>
      <c r="TNM18" s="155"/>
      <c r="TNN18" s="155"/>
      <c r="TNO18" s="155"/>
      <c r="TNP18" s="155"/>
      <c r="TNQ18" s="155"/>
      <c r="TNR18" s="155"/>
      <c r="TNS18" s="156"/>
      <c r="TNT18" s="156"/>
      <c r="TNU18" s="156"/>
      <c r="TNV18" s="156"/>
      <c r="TNW18" s="156"/>
      <c r="TNX18" s="156"/>
      <c r="TNY18" s="157"/>
      <c r="TNZ18" s="153"/>
      <c r="TOA18" s="153"/>
      <c r="TOB18" s="154"/>
      <c r="TOC18" s="155"/>
      <c r="TOD18" s="155"/>
      <c r="TOE18" s="155"/>
      <c r="TOF18" s="155"/>
      <c r="TOG18" s="155"/>
      <c r="TOH18" s="155"/>
      <c r="TOI18" s="156"/>
      <c r="TOJ18" s="156"/>
      <c r="TOK18" s="156"/>
      <c r="TOL18" s="156"/>
      <c r="TOM18" s="156"/>
      <c r="TON18" s="156"/>
      <c r="TOO18" s="157"/>
      <c r="TOP18" s="153"/>
      <c r="TOQ18" s="153"/>
      <c r="TOR18" s="154"/>
      <c r="TOS18" s="155"/>
      <c r="TOT18" s="155"/>
      <c r="TOU18" s="155"/>
      <c r="TOV18" s="155"/>
      <c r="TOW18" s="155"/>
      <c r="TOX18" s="155"/>
      <c r="TOY18" s="156"/>
      <c r="TOZ18" s="156"/>
      <c r="TPA18" s="156"/>
      <c r="TPB18" s="156"/>
      <c r="TPC18" s="156"/>
      <c r="TPD18" s="156"/>
      <c r="TPE18" s="157"/>
      <c r="TPF18" s="153"/>
      <c r="TPG18" s="153"/>
      <c r="TPH18" s="154"/>
      <c r="TPI18" s="155"/>
      <c r="TPJ18" s="155"/>
      <c r="TPK18" s="155"/>
      <c r="TPL18" s="155"/>
      <c r="TPM18" s="155"/>
      <c r="TPN18" s="155"/>
      <c r="TPO18" s="156"/>
      <c r="TPP18" s="156"/>
      <c r="TPQ18" s="156"/>
      <c r="TPR18" s="156"/>
      <c r="TPS18" s="156"/>
      <c r="TPT18" s="156"/>
      <c r="TPU18" s="157"/>
      <c r="TPV18" s="153"/>
      <c r="TPW18" s="153"/>
      <c r="TPX18" s="154"/>
      <c r="TPY18" s="155"/>
      <c r="TPZ18" s="155"/>
      <c r="TQA18" s="155"/>
      <c r="TQB18" s="155"/>
      <c r="TQC18" s="155"/>
      <c r="TQD18" s="155"/>
      <c r="TQE18" s="156"/>
      <c r="TQF18" s="156"/>
      <c r="TQG18" s="156"/>
      <c r="TQH18" s="156"/>
      <c r="TQI18" s="156"/>
      <c r="TQJ18" s="156"/>
      <c r="TQK18" s="157"/>
      <c r="TQL18" s="153"/>
      <c r="TQM18" s="153"/>
      <c r="TQN18" s="154"/>
      <c r="TQO18" s="155"/>
      <c r="TQP18" s="155"/>
      <c r="TQQ18" s="155"/>
      <c r="TQR18" s="155"/>
      <c r="TQS18" s="155"/>
      <c r="TQT18" s="155"/>
      <c r="TQU18" s="156"/>
      <c r="TQV18" s="156"/>
      <c r="TQW18" s="156"/>
      <c r="TQX18" s="156"/>
      <c r="TQY18" s="156"/>
      <c r="TQZ18" s="156"/>
      <c r="TRA18" s="157"/>
      <c r="TRB18" s="153"/>
      <c r="TRC18" s="153"/>
      <c r="TRD18" s="154"/>
      <c r="TRE18" s="155"/>
      <c r="TRF18" s="155"/>
      <c r="TRG18" s="155"/>
      <c r="TRH18" s="155"/>
      <c r="TRI18" s="155"/>
      <c r="TRJ18" s="155"/>
      <c r="TRK18" s="156"/>
      <c r="TRL18" s="156"/>
      <c r="TRM18" s="156"/>
      <c r="TRN18" s="156"/>
      <c r="TRO18" s="156"/>
      <c r="TRP18" s="156"/>
      <c r="TRQ18" s="157"/>
      <c r="TRR18" s="153"/>
      <c r="TRS18" s="153"/>
      <c r="TRT18" s="154"/>
      <c r="TRU18" s="155"/>
      <c r="TRV18" s="155"/>
      <c r="TRW18" s="155"/>
      <c r="TRX18" s="155"/>
      <c r="TRY18" s="155"/>
      <c r="TRZ18" s="155"/>
      <c r="TSA18" s="156"/>
      <c r="TSB18" s="156"/>
      <c r="TSC18" s="156"/>
      <c r="TSD18" s="156"/>
      <c r="TSE18" s="156"/>
      <c r="TSF18" s="156"/>
      <c r="TSG18" s="157"/>
      <c r="TSH18" s="153"/>
      <c r="TSI18" s="153"/>
      <c r="TSJ18" s="154"/>
      <c r="TSK18" s="155"/>
      <c r="TSL18" s="155"/>
      <c r="TSM18" s="155"/>
      <c r="TSN18" s="155"/>
      <c r="TSO18" s="155"/>
      <c r="TSP18" s="155"/>
      <c r="TSQ18" s="156"/>
      <c r="TSR18" s="156"/>
      <c r="TSS18" s="156"/>
      <c r="TST18" s="156"/>
      <c r="TSU18" s="156"/>
      <c r="TSV18" s="156"/>
      <c r="TSW18" s="157"/>
      <c r="TSX18" s="153"/>
      <c r="TSY18" s="153"/>
      <c r="TSZ18" s="154"/>
      <c r="TTA18" s="155"/>
      <c r="TTB18" s="155"/>
      <c r="TTC18" s="155"/>
      <c r="TTD18" s="155"/>
      <c r="TTE18" s="155"/>
      <c r="TTF18" s="155"/>
      <c r="TTG18" s="156"/>
      <c r="TTH18" s="156"/>
      <c r="TTI18" s="156"/>
      <c r="TTJ18" s="156"/>
      <c r="TTK18" s="156"/>
      <c r="TTL18" s="156"/>
      <c r="TTM18" s="157"/>
      <c r="TTN18" s="153"/>
      <c r="TTO18" s="153"/>
      <c r="TTP18" s="154"/>
      <c r="TTQ18" s="155"/>
      <c r="TTR18" s="155"/>
      <c r="TTS18" s="155"/>
      <c r="TTT18" s="155"/>
      <c r="TTU18" s="155"/>
      <c r="TTV18" s="155"/>
      <c r="TTW18" s="156"/>
      <c r="TTX18" s="156"/>
      <c r="TTY18" s="156"/>
      <c r="TTZ18" s="156"/>
      <c r="TUA18" s="156"/>
      <c r="TUB18" s="156"/>
      <c r="TUC18" s="157"/>
      <c r="TUD18" s="153"/>
      <c r="TUE18" s="153"/>
      <c r="TUF18" s="154"/>
      <c r="TUG18" s="155"/>
      <c r="TUH18" s="155"/>
      <c r="TUI18" s="155"/>
      <c r="TUJ18" s="155"/>
      <c r="TUK18" s="155"/>
      <c r="TUL18" s="155"/>
      <c r="TUM18" s="156"/>
      <c r="TUN18" s="156"/>
      <c r="TUO18" s="156"/>
      <c r="TUP18" s="156"/>
      <c r="TUQ18" s="156"/>
      <c r="TUR18" s="156"/>
      <c r="TUS18" s="157"/>
      <c r="TUT18" s="153"/>
      <c r="TUU18" s="153"/>
      <c r="TUV18" s="154"/>
      <c r="TUW18" s="155"/>
      <c r="TUX18" s="155"/>
      <c r="TUY18" s="155"/>
      <c r="TUZ18" s="155"/>
      <c r="TVA18" s="155"/>
      <c r="TVB18" s="155"/>
      <c r="TVC18" s="156"/>
      <c r="TVD18" s="156"/>
      <c r="TVE18" s="156"/>
      <c r="TVF18" s="156"/>
      <c r="TVG18" s="156"/>
      <c r="TVH18" s="156"/>
      <c r="TVI18" s="157"/>
      <c r="TVJ18" s="153"/>
      <c r="TVK18" s="153"/>
      <c r="TVL18" s="154"/>
      <c r="TVM18" s="155"/>
      <c r="TVN18" s="155"/>
      <c r="TVO18" s="155"/>
      <c r="TVP18" s="155"/>
      <c r="TVQ18" s="155"/>
      <c r="TVR18" s="155"/>
      <c r="TVS18" s="156"/>
      <c r="TVT18" s="156"/>
      <c r="TVU18" s="156"/>
      <c r="TVV18" s="156"/>
      <c r="TVW18" s="156"/>
      <c r="TVX18" s="156"/>
      <c r="TVY18" s="157"/>
      <c r="TVZ18" s="153"/>
      <c r="TWA18" s="153"/>
      <c r="TWB18" s="154"/>
      <c r="TWC18" s="155"/>
      <c r="TWD18" s="155"/>
      <c r="TWE18" s="155"/>
      <c r="TWF18" s="155"/>
      <c r="TWG18" s="155"/>
      <c r="TWH18" s="155"/>
      <c r="TWI18" s="156"/>
      <c r="TWJ18" s="156"/>
      <c r="TWK18" s="156"/>
      <c r="TWL18" s="156"/>
      <c r="TWM18" s="156"/>
      <c r="TWN18" s="156"/>
      <c r="TWO18" s="157"/>
      <c r="TWP18" s="153"/>
      <c r="TWQ18" s="153"/>
      <c r="TWR18" s="154"/>
      <c r="TWS18" s="155"/>
      <c r="TWT18" s="155"/>
      <c r="TWU18" s="155"/>
      <c r="TWV18" s="155"/>
      <c r="TWW18" s="155"/>
      <c r="TWX18" s="155"/>
      <c r="TWY18" s="156"/>
      <c r="TWZ18" s="156"/>
      <c r="TXA18" s="156"/>
      <c r="TXB18" s="156"/>
      <c r="TXC18" s="156"/>
      <c r="TXD18" s="156"/>
      <c r="TXE18" s="157"/>
      <c r="TXF18" s="153"/>
      <c r="TXG18" s="153"/>
      <c r="TXH18" s="154"/>
      <c r="TXI18" s="155"/>
      <c r="TXJ18" s="155"/>
      <c r="TXK18" s="155"/>
      <c r="TXL18" s="155"/>
      <c r="TXM18" s="155"/>
      <c r="TXN18" s="155"/>
      <c r="TXO18" s="156"/>
      <c r="TXP18" s="156"/>
      <c r="TXQ18" s="156"/>
      <c r="TXR18" s="156"/>
      <c r="TXS18" s="156"/>
      <c r="TXT18" s="156"/>
      <c r="TXU18" s="157"/>
      <c r="TXV18" s="153"/>
      <c r="TXW18" s="153"/>
      <c r="TXX18" s="154"/>
      <c r="TXY18" s="155"/>
      <c r="TXZ18" s="155"/>
      <c r="TYA18" s="155"/>
      <c r="TYB18" s="155"/>
      <c r="TYC18" s="155"/>
      <c r="TYD18" s="155"/>
      <c r="TYE18" s="156"/>
      <c r="TYF18" s="156"/>
      <c r="TYG18" s="156"/>
      <c r="TYH18" s="156"/>
      <c r="TYI18" s="156"/>
      <c r="TYJ18" s="156"/>
      <c r="TYK18" s="157"/>
      <c r="TYL18" s="153"/>
      <c r="TYM18" s="153"/>
      <c r="TYN18" s="154"/>
      <c r="TYO18" s="155"/>
      <c r="TYP18" s="155"/>
      <c r="TYQ18" s="155"/>
      <c r="TYR18" s="155"/>
      <c r="TYS18" s="155"/>
      <c r="TYT18" s="155"/>
      <c r="TYU18" s="156"/>
      <c r="TYV18" s="156"/>
      <c r="TYW18" s="156"/>
      <c r="TYX18" s="156"/>
      <c r="TYY18" s="156"/>
      <c r="TYZ18" s="156"/>
      <c r="TZA18" s="157"/>
      <c r="TZB18" s="153"/>
      <c r="TZC18" s="153"/>
      <c r="TZD18" s="154"/>
      <c r="TZE18" s="155"/>
      <c r="TZF18" s="155"/>
      <c r="TZG18" s="155"/>
      <c r="TZH18" s="155"/>
      <c r="TZI18" s="155"/>
      <c r="TZJ18" s="155"/>
      <c r="TZK18" s="156"/>
      <c r="TZL18" s="156"/>
      <c r="TZM18" s="156"/>
      <c r="TZN18" s="156"/>
      <c r="TZO18" s="156"/>
      <c r="TZP18" s="156"/>
      <c r="TZQ18" s="157"/>
      <c r="TZR18" s="153"/>
      <c r="TZS18" s="153"/>
      <c r="TZT18" s="154"/>
      <c r="TZU18" s="155"/>
      <c r="TZV18" s="155"/>
      <c r="TZW18" s="155"/>
      <c r="TZX18" s="155"/>
      <c r="TZY18" s="155"/>
      <c r="TZZ18" s="155"/>
      <c r="UAA18" s="156"/>
      <c r="UAB18" s="156"/>
      <c r="UAC18" s="156"/>
      <c r="UAD18" s="156"/>
      <c r="UAE18" s="156"/>
      <c r="UAF18" s="156"/>
      <c r="UAG18" s="157"/>
      <c r="UAH18" s="153"/>
      <c r="UAI18" s="153"/>
      <c r="UAJ18" s="154"/>
      <c r="UAK18" s="155"/>
      <c r="UAL18" s="155"/>
      <c r="UAM18" s="155"/>
      <c r="UAN18" s="155"/>
      <c r="UAO18" s="155"/>
      <c r="UAP18" s="155"/>
      <c r="UAQ18" s="156"/>
      <c r="UAR18" s="156"/>
      <c r="UAS18" s="156"/>
      <c r="UAT18" s="156"/>
      <c r="UAU18" s="156"/>
      <c r="UAV18" s="156"/>
      <c r="UAW18" s="157"/>
      <c r="UAX18" s="153"/>
      <c r="UAY18" s="153"/>
      <c r="UAZ18" s="154"/>
      <c r="UBA18" s="155"/>
      <c r="UBB18" s="155"/>
      <c r="UBC18" s="155"/>
      <c r="UBD18" s="155"/>
      <c r="UBE18" s="155"/>
      <c r="UBF18" s="155"/>
      <c r="UBG18" s="156"/>
      <c r="UBH18" s="156"/>
      <c r="UBI18" s="156"/>
      <c r="UBJ18" s="156"/>
      <c r="UBK18" s="156"/>
      <c r="UBL18" s="156"/>
      <c r="UBM18" s="157"/>
      <c r="UBN18" s="153"/>
      <c r="UBO18" s="153"/>
      <c r="UBP18" s="154"/>
      <c r="UBQ18" s="155"/>
      <c r="UBR18" s="155"/>
      <c r="UBS18" s="155"/>
      <c r="UBT18" s="155"/>
      <c r="UBU18" s="155"/>
      <c r="UBV18" s="155"/>
      <c r="UBW18" s="156"/>
      <c r="UBX18" s="156"/>
      <c r="UBY18" s="156"/>
      <c r="UBZ18" s="156"/>
      <c r="UCA18" s="156"/>
      <c r="UCB18" s="156"/>
      <c r="UCC18" s="157"/>
      <c r="UCD18" s="153"/>
      <c r="UCE18" s="153"/>
      <c r="UCF18" s="154"/>
      <c r="UCG18" s="155"/>
      <c r="UCH18" s="155"/>
      <c r="UCI18" s="155"/>
      <c r="UCJ18" s="155"/>
      <c r="UCK18" s="155"/>
      <c r="UCL18" s="155"/>
      <c r="UCM18" s="156"/>
      <c r="UCN18" s="156"/>
      <c r="UCO18" s="156"/>
      <c r="UCP18" s="156"/>
      <c r="UCQ18" s="156"/>
      <c r="UCR18" s="156"/>
      <c r="UCS18" s="157"/>
      <c r="UCT18" s="153"/>
      <c r="UCU18" s="153"/>
      <c r="UCV18" s="154"/>
      <c r="UCW18" s="155"/>
      <c r="UCX18" s="155"/>
      <c r="UCY18" s="155"/>
      <c r="UCZ18" s="155"/>
      <c r="UDA18" s="155"/>
      <c r="UDB18" s="155"/>
      <c r="UDC18" s="156"/>
      <c r="UDD18" s="156"/>
      <c r="UDE18" s="156"/>
      <c r="UDF18" s="156"/>
      <c r="UDG18" s="156"/>
      <c r="UDH18" s="156"/>
      <c r="UDI18" s="157"/>
      <c r="UDJ18" s="153"/>
      <c r="UDK18" s="153"/>
      <c r="UDL18" s="154"/>
      <c r="UDM18" s="155"/>
      <c r="UDN18" s="155"/>
      <c r="UDO18" s="155"/>
      <c r="UDP18" s="155"/>
      <c r="UDQ18" s="155"/>
      <c r="UDR18" s="155"/>
      <c r="UDS18" s="156"/>
      <c r="UDT18" s="156"/>
      <c r="UDU18" s="156"/>
      <c r="UDV18" s="156"/>
      <c r="UDW18" s="156"/>
      <c r="UDX18" s="156"/>
      <c r="UDY18" s="157"/>
      <c r="UDZ18" s="153"/>
      <c r="UEA18" s="153"/>
      <c r="UEB18" s="154"/>
      <c r="UEC18" s="155"/>
      <c r="UED18" s="155"/>
      <c r="UEE18" s="155"/>
      <c r="UEF18" s="155"/>
      <c r="UEG18" s="155"/>
      <c r="UEH18" s="155"/>
      <c r="UEI18" s="156"/>
      <c r="UEJ18" s="156"/>
      <c r="UEK18" s="156"/>
      <c r="UEL18" s="156"/>
      <c r="UEM18" s="156"/>
      <c r="UEN18" s="156"/>
      <c r="UEO18" s="157"/>
      <c r="UEP18" s="153"/>
      <c r="UEQ18" s="153"/>
      <c r="UER18" s="154"/>
      <c r="UES18" s="155"/>
      <c r="UET18" s="155"/>
      <c r="UEU18" s="155"/>
      <c r="UEV18" s="155"/>
      <c r="UEW18" s="155"/>
      <c r="UEX18" s="155"/>
      <c r="UEY18" s="156"/>
      <c r="UEZ18" s="156"/>
      <c r="UFA18" s="156"/>
      <c r="UFB18" s="156"/>
      <c r="UFC18" s="156"/>
      <c r="UFD18" s="156"/>
      <c r="UFE18" s="157"/>
      <c r="UFF18" s="153"/>
      <c r="UFG18" s="153"/>
      <c r="UFH18" s="154"/>
      <c r="UFI18" s="155"/>
      <c r="UFJ18" s="155"/>
      <c r="UFK18" s="155"/>
      <c r="UFL18" s="155"/>
      <c r="UFM18" s="155"/>
      <c r="UFN18" s="155"/>
      <c r="UFO18" s="156"/>
      <c r="UFP18" s="156"/>
      <c r="UFQ18" s="156"/>
      <c r="UFR18" s="156"/>
      <c r="UFS18" s="156"/>
      <c r="UFT18" s="156"/>
      <c r="UFU18" s="157"/>
      <c r="UFV18" s="153"/>
      <c r="UFW18" s="153"/>
      <c r="UFX18" s="154"/>
      <c r="UFY18" s="155"/>
      <c r="UFZ18" s="155"/>
      <c r="UGA18" s="155"/>
      <c r="UGB18" s="155"/>
      <c r="UGC18" s="155"/>
      <c r="UGD18" s="155"/>
      <c r="UGE18" s="156"/>
      <c r="UGF18" s="156"/>
      <c r="UGG18" s="156"/>
      <c r="UGH18" s="156"/>
      <c r="UGI18" s="156"/>
      <c r="UGJ18" s="156"/>
      <c r="UGK18" s="157"/>
      <c r="UGL18" s="153"/>
      <c r="UGM18" s="153"/>
      <c r="UGN18" s="154"/>
      <c r="UGO18" s="155"/>
      <c r="UGP18" s="155"/>
      <c r="UGQ18" s="155"/>
      <c r="UGR18" s="155"/>
      <c r="UGS18" s="155"/>
      <c r="UGT18" s="155"/>
      <c r="UGU18" s="156"/>
      <c r="UGV18" s="156"/>
      <c r="UGW18" s="156"/>
      <c r="UGX18" s="156"/>
      <c r="UGY18" s="156"/>
      <c r="UGZ18" s="156"/>
      <c r="UHA18" s="157"/>
      <c r="UHB18" s="153"/>
      <c r="UHC18" s="153"/>
      <c r="UHD18" s="154"/>
      <c r="UHE18" s="155"/>
      <c r="UHF18" s="155"/>
      <c r="UHG18" s="155"/>
      <c r="UHH18" s="155"/>
      <c r="UHI18" s="155"/>
      <c r="UHJ18" s="155"/>
      <c r="UHK18" s="156"/>
      <c r="UHL18" s="156"/>
      <c r="UHM18" s="156"/>
      <c r="UHN18" s="156"/>
      <c r="UHO18" s="156"/>
      <c r="UHP18" s="156"/>
      <c r="UHQ18" s="157"/>
      <c r="UHR18" s="153"/>
      <c r="UHS18" s="153"/>
      <c r="UHT18" s="154"/>
      <c r="UHU18" s="155"/>
      <c r="UHV18" s="155"/>
      <c r="UHW18" s="155"/>
      <c r="UHX18" s="155"/>
      <c r="UHY18" s="155"/>
      <c r="UHZ18" s="155"/>
      <c r="UIA18" s="156"/>
      <c r="UIB18" s="156"/>
      <c r="UIC18" s="156"/>
      <c r="UID18" s="156"/>
      <c r="UIE18" s="156"/>
      <c r="UIF18" s="156"/>
      <c r="UIG18" s="157"/>
      <c r="UIH18" s="153"/>
      <c r="UII18" s="153"/>
      <c r="UIJ18" s="154"/>
      <c r="UIK18" s="155"/>
      <c r="UIL18" s="155"/>
      <c r="UIM18" s="155"/>
      <c r="UIN18" s="155"/>
      <c r="UIO18" s="155"/>
      <c r="UIP18" s="155"/>
      <c r="UIQ18" s="156"/>
      <c r="UIR18" s="156"/>
      <c r="UIS18" s="156"/>
      <c r="UIT18" s="156"/>
      <c r="UIU18" s="156"/>
      <c r="UIV18" s="156"/>
      <c r="UIW18" s="157"/>
      <c r="UIX18" s="153"/>
      <c r="UIY18" s="153"/>
      <c r="UIZ18" s="154"/>
      <c r="UJA18" s="155"/>
      <c r="UJB18" s="155"/>
      <c r="UJC18" s="155"/>
      <c r="UJD18" s="155"/>
      <c r="UJE18" s="155"/>
      <c r="UJF18" s="155"/>
      <c r="UJG18" s="156"/>
      <c r="UJH18" s="156"/>
      <c r="UJI18" s="156"/>
      <c r="UJJ18" s="156"/>
      <c r="UJK18" s="156"/>
      <c r="UJL18" s="156"/>
      <c r="UJM18" s="157"/>
      <c r="UJN18" s="153"/>
      <c r="UJO18" s="153"/>
      <c r="UJP18" s="154"/>
      <c r="UJQ18" s="155"/>
      <c r="UJR18" s="155"/>
      <c r="UJS18" s="155"/>
      <c r="UJT18" s="155"/>
      <c r="UJU18" s="155"/>
      <c r="UJV18" s="155"/>
      <c r="UJW18" s="156"/>
      <c r="UJX18" s="156"/>
      <c r="UJY18" s="156"/>
      <c r="UJZ18" s="156"/>
      <c r="UKA18" s="156"/>
      <c r="UKB18" s="156"/>
      <c r="UKC18" s="157"/>
      <c r="UKD18" s="153"/>
      <c r="UKE18" s="153"/>
      <c r="UKF18" s="154"/>
      <c r="UKG18" s="155"/>
      <c r="UKH18" s="155"/>
      <c r="UKI18" s="155"/>
      <c r="UKJ18" s="155"/>
      <c r="UKK18" s="155"/>
      <c r="UKL18" s="155"/>
      <c r="UKM18" s="156"/>
      <c r="UKN18" s="156"/>
      <c r="UKO18" s="156"/>
      <c r="UKP18" s="156"/>
      <c r="UKQ18" s="156"/>
      <c r="UKR18" s="156"/>
      <c r="UKS18" s="157"/>
      <c r="UKT18" s="153"/>
      <c r="UKU18" s="153"/>
      <c r="UKV18" s="154"/>
      <c r="UKW18" s="155"/>
      <c r="UKX18" s="155"/>
      <c r="UKY18" s="155"/>
      <c r="UKZ18" s="155"/>
      <c r="ULA18" s="155"/>
      <c r="ULB18" s="155"/>
      <c r="ULC18" s="156"/>
      <c r="ULD18" s="156"/>
      <c r="ULE18" s="156"/>
      <c r="ULF18" s="156"/>
      <c r="ULG18" s="156"/>
      <c r="ULH18" s="156"/>
      <c r="ULI18" s="157"/>
      <c r="ULJ18" s="153"/>
      <c r="ULK18" s="153"/>
      <c r="ULL18" s="154"/>
      <c r="ULM18" s="155"/>
      <c r="ULN18" s="155"/>
      <c r="ULO18" s="155"/>
      <c r="ULP18" s="155"/>
      <c r="ULQ18" s="155"/>
      <c r="ULR18" s="155"/>
      <c r="ULS18" s="156"/>
      <c r="ULT18" s="156"/>
      <c r="ULU18" s="156"/>
      <c r="ULV18" s="156"/>
      <c r="ULW18" s="156"/>
      <c r="ULX18" s="156"/>
      <c r="ULY18" s="157"/>
      <c r="ULZ18" s="153"/>
      <c r="UMA18" s="153"/>
      <c r="UMB18" s="154"/>
      <c r="UMC18" s="155"/>
      <c r="UMD18" s="155"/>
      <c r="UME18" s="155"/>
      <c r="UMF18" s="155"/>
      <c r="UMG18" s="155"/>
      <c r="UMH18" s="155"/>
      <c r="UMI18" s="156"/>
      <c r="UMJ18" s="156"/>
      <c r="UMK18" s="156"/>
      <c r="UML18" s="156"/>
      <c r="UMM18" s="156"/>
      <c r="UMN18" s="156"/>
      <c r="UMO18" s="157"/>
      <c r="UMP18" s="153"/>
      <c r="UMQ18" s="153"/>
      <c r="UMR18" s="154"/>
      <c r="UMS18" s="155"/>
      <c r="UMT18" s="155"/>
      <c r="UMU18" s="155"/>
      <c r="UMV18" s="155"/>
      <c r="UMW18" s="155"/>
      <c r="UMX18" s="155"/>
      <c r="UMY18" s="156"/>
      <c r="UMZ18" s="156"/>
      <c r="UNA18" s="156"/>
      <c r="UNB18" s="156"/>
      <c r="UNC18" s="156"/>
      <c r="UND18" s="156"/>
      <c r="UNE18" s="157"/>
      <c r="UNF18" s="153"/>
      <c r="UNG18" s="153"/>
      <c r="UNH18" s="154"/>
      <c r="UNI18" s="155"/>
      <c r="UNJ18" s="155"/>
      <c r="UNK18" s="155"/>
      <c r="UNL18" s="155"/>
      <c r="UNM18" s="155"/>
      <c r="UNN18" s="155"/>
      <c r="UNO18" s="156"/>
      <c r="UNP18" s="156"/>
      <c r="UNQ18" s="156"/>
      <c r="UNR18" s="156"/>
      <c r="UNS18" s="156"/>
      <c r="UNT18" s="156"/>
      <c r="UNU18" s="157"/>
      <c r="UNV18" s="153"/>
      <c r="UNW18" s="153"/>
      <c r="UNX18" s="154"/>
      <c r="UNY18" s="155"/>
      <c r="UNZ18" s="155"/>
      <c r="UOA18" s="155"/>
      <c r="UOB18" s="155"/>
      <c r="UOC18" s="155"/>
      <c r="UOD18" s="155"/>
      <c r="UOE18" s="156"/>
      <c r="UOF18" s="156"/>
      <c r="UOG18" s="156"/>
      <c r="UOH18" s="156"/>
      <c r="UOI18" s="156"/>
      <c r="UOJ18" s="156"/>
      <c r="UOK18" s="157"/>
      <c r="UOL18" s="153"/>
      <c r="UOM18" s="153"/>
      <c r="UON18" s="154"/>
      <c r="UOO18" s="155"/>
      <c r="UOP18" s="155"/>
      <c r="UOQ18" s="155"/>
      <c r="UOR18" s="155"/>
      <c r="UOS18" s="155"/>
      <c r="UOT18" s="155"/>
      <c r="UOU18" s="156"/>
      <c r="UOV18" s="156"/>
      <c r="UOW18" s="156"/>
      <c r="UOX18" s="156"/>
      <c r="UOY18" s="156"/>
      <c r="UOZ18" s="156"/>
      <c r="UPA18" s="157"/>
      <c r="UPB18" s="153"/>
      <c r="UPC18" s="153"/>
      <c r="UPD18" s="154"/>
      <c r="UPE18" s="155"/>
      <c r="UPF18" s="155"/>
      <c r="UPG18" s="155"/>
      <c r="UPH18" s="155"/>
      <c r="UPI18" s="155"/>
      <c r="UPJ18" s="155"/>
      <c r="UPK18" s="156"/>
      <c r="UPL18" s="156"/>
      <c r="UPM18" s="156"/>
      <c r="UPN18" s="156"/>
      <c r="UPO18" s="156"/>
      <c r="UPP18" s="156"/>
      <c r="UPQ18" s="157"/>
      <c r="UPR18" s="153"/>
      <c r="UPS18" s="153"/>
      <c r="UPT18" s="154"/>
      <c r="UPU18" s="155"/>
      <c r="UPV18" s="155"/>
      <c r="UPW18" s="155"/>
      <c r="UPX18" s="155"/>
      <c r="UPY18" s="155"/>
      <c r="UPZ18" s="155"/>
      <c r="UQA18" s="156"/>
      <c r="UQB18" s="156"/>
      <c r="UQC18" s="156"/>
      <c r="UQD18" s="156"/>
      <c r="UQE18" s="156"/>
      <c r="UQF18" s="156"/>
      <c r="UQG18" s="157"/>
      <c r="UQH18" s="153"/>
      <c r="UQI18" s="153"/>
      <c r="UQJ18" s="154"/>
      <c r="UQK18" s="155"/>
      <c r="UQL18" s="155"/>
      <c r="UQM18" s="155"/>
      <c r="UQN18" s="155"/>
      <c r="UQO18" s="155"/>
      <c r="UQP18" s="155"/>
      <c r="UQQ18" s="156"/>
      <c r="UQR18" s="156"/>
      <c r="UQS18" s="156"/>
      <c r="UQT18" s="156"/>
      <c r="UQU18" s="156"/>
      <c r="UQV18" s="156"/>
      <c r="UQW18" s="157"/>
      <c r="UQX18" s="153"/>
      <c r="UQY18" s="153"/>
      <c r="UQZ18" s="154"/>
      <c r="URA18" s="155"/>
      <c r="URB18" s="155"/>
      <c r="URC18" s="155"/>
      <c r="URD18" s="155"/>
      <c r="URE18" s="155"/>
      <c r="URF18" s="155"/>
      <c r="URG18" s="156"/>
      <c r="URH18" s="156"/>
      <c r="URI18" s="156"/>
      <c r="URJ18" s="156"/>
      <c r="URK18" s="156"/>
      <c r="URL18" s="156"/>
      <c r="URM18" s="157"/>
      <c r="URN18" s="153"/>
      <c r="URO18" s="153"/>
      <c r="URP18" s="154"/>
      <c r="URQ18" s="155"/>
      <c r="URR18" s="155"/>
      <c r="URS18" s="155"/>
      <c r="URT18" s="155"/>
      <c r="URU18" s="155"/>
      <c r="URV18" s="155"/>
      <c r="URW18" s="156"/>
      <c r="URX18" s="156"/>
      <c r="URY18" s="156"/>
      <c r="URZ18" s="156"/>
      <c r="USA18" s="156"/>
      <c r="USB18" s="156"/>
      <c r="USC18" s="157"/>
      <c r="USD18" s="153"/>
      <c r="USE18" s="153"/>
      <c r="USF18" s="154"/>
      <c r="USG18" s="155"/>
      <c r="USH18" s="155"/>
      <c r="USI18" s="155"/>
      <c r="USJ18" s="155"/>
      <c r="USK18" s="155"/>
      <c r="USL18" s="155"/>
      <c r="USM18" s="156"/>
      <c r="USN18" s="156"/>
      <c r="USO18" s="156"/>
      <c r="USP18" s="156"/>
      <c r="USQ18" s="156"/>
      <c r="USR18" s="156"/>
      <c r="USS18" s="157"/>
      <c r="UST18" s="153"/>
      <c r="USU18" s="153"/>
      <c r="USV18" s="154"/>
      <c r="USW18" s="155"/>
      <c r="USX18" s="155"/>
      <c r="USY18" s="155"/>
      <c r="USZ18" s="155"/>
      <c r="UTA18" s="155"/>
      <c r="UTB18" s="155"/>
      <c r="UTC18" s="156"/>
      <c r="UTD18" s="156"/>
      <c r="UTE18" s="156"/>
      <c r="UTF18" s="156"/>
      <c r="UTG18" s="156"/>
      <c r="UTH18" s="156"/>
      <c r="UTI18" s="157"/>
      <c r="UTJ18" s="153"/>
      <c r="UTK18" s="153"/>
      <c r="UTL18" s="154"/>
      <c r="UTM18" s="155"/>
      <c r="UTN18" s="155"/>
      <c r="UTO18" s="155"/>
      <c r="UTP18" s="155"/>
      <c r="UTQ18" s="155"/>
      <c r="UTR18" s="155"/>
      <c r="UTS18" s="156"/>
      <c r="UTT18" s="156"/>
      <c r="UTU18" s="156"/>
      <c r="UTV18" s="156"/>
      <c r="UTW18" s="156"/>
      <c r="UTX18" s="156"/>
      <c r="UTY18" s="157"/>
      <c r="UTZ18" s="153"/>
      <c r="UUA18" s="153"/>
      <c r="UUB18" s="154"/>
      <c r="UUC18" s="155"/>
      <c r="UUD18" s="155"/>
      <c r="UUE18" s="155"/>
      <c r="UUF18" s="155"/>
      <c r="UUG18" s="155"/>
      <c r="UUH18" s="155"/>
      <c r="UUI18" s="156"/>
      <c r="UUJ18" s="156"/>
      <c r="UUK18" s="156"/>
      <c r="UUL18" s="156"/>
      <c r="UUM18" s="156"/>
      <c r="UUN18" s="156"/>
      <c r="UUO18" s="157"/>
      <c r="UUP18" s="153"/>
      <c r="UUQ18" s="153"/>
      <c r="UUR18" s="154"/>
      <c r="UUS18" s="155"/>
      <c r="UUT18" s="155"/>
      <c r="UUU18" s="155"/>
      <c r="UUV18" s="155"/>
      <c r="UUW18" s="155"/>
      <c r="UUX18" s="155"/>
      <c r="UUY18" s="156"/>
      <c r="UUZ18" s="156"/>
      <c r="UVA18" s="156"/>
      <c r="UVB18" s="156"/>
      <c r="UVC18" s="156"/>
      <c r="UVD18" s="156"/>
      <c r="UVE18" s="157"/>
      <c r="UVF18" s="153"/>
      <c r="UVG18" s="153"/>
      <c r="UVH18" s="154"/>
      <c r="UVI18" s="155"/>
      <c r="UVJ18" s="155"/>
      <c r="UVK18" s="155"/>
      <c r="UVL18" s="155"/>
      <c r="UVM18" s="155"/>
      <c r="UVN18" s="155"/>
      <c r="UVO18" s="156"/>
      <c r="UVP18" s="156"/>
      <c r="UVQ18" s="156"/>
      <c r="UVR18" s="156"/>
      <c r="UVS18" s="156"/>
      <c r="UVT18" s="156"/>
      <c r="UVU18" s="157"/>
      <c r="UVV18" s="153"/>
      <c r="UVW18" s="153"/>
      <c r="UVX18" s="154"/>
      <c r="UVY18" s="155"/>
      <c r="UVZ18" s="155"/>
      <c r="UWA18" s="155"/>
      <c r="UWB18" s="155"/>
      <c r="UWC18" s="155"/>
      <c r="UWD18" s="155"/>
      <c r="UWE18" s="156"/>
      <c r="UWF18" s="156"/>
      <c r="UWG18" s="156"/>
      <c r="UWH18" s="156"/>
      <c r="UWI18" s="156"/>
      <c r="UWJ18" s="156"/>
      <c r="UWK18" s="157"/>
      <c r="UWL18" s="153"/>
      <c r="UWM18" s="153"/>
      <c r="UWN18" s="154"/>
      <c r="UWO18" s="155"/>
      <c r="UWP18" s="155"/>
      <c r="UWQ18" s="155"/>
      <c r="UWR18" s="155"/>
      <c r="UWS18" s="155"/>
      <c r="UWT18" s="155"/>
      <c r="UWU18" s="156"/>
      <c r="UWV18" s="156"/>
      <c r="UWW18" s="156"/>
      <c r="UWX18" s="156"/>
      <c r="UWY18" s="156"/>
      <c r="UWZ18" s="156"/>
      <c r="UXA18" s="157"/>
      <c r="UXB18" s="153"/>
      <c r="UXC18" s="153"/>
      <c r="UXD18" s="154"/>
      <c r="UXE18" s="155"/>
      <c r="UXF18" s="155"/>
      <c r="UXG18" s="155"/>
      <c r="UXH18" s="155"/>
      <c r="UXI18" s="155"/>
      <c r="UXJ18" s="155"/>
      <c r="UXK18" s="156"/>
      <c r="UXL18" s="156"/>
      <c r="UXM18" s="156"/>
      <c r="UXN18" s="156"/>
      <c r="UXO18" s="156"/>
      <c r="UXP18" s="156"/>
      <c r="UXQ18" s="157"/>
      <c r="UXR18" s="153"/>
      <c r="UXS18" s="153"/>
      <c r="UXT18" s="154"/>
      <c r="UXU18" s="155"/>
      <c r="UXV18" s="155"/>
      <c r="UXW18" s="155"/>
      <c r="UXX18" s="155"/>
      <c r="UXY18" s="155"/>
      <c r="UXZ18" s="155"/>
      <c r="UYA18" s="156"/>
      <c r="UYB18" s="156"/>
      <c r="UYC18" s="156"/>
      <c r="UYD18" s="156"/>
      <c r="UYE18" s="156"/>
      <c r="UYF18" s="156"/>
      <c r="UYG18" s="157"/>
      <c r="UYH18" s="153"/>
      <c r="UYI18" s="153"/>
      <c r="UYJ18" s="154"/>
      <c r="UYK18" s="155"/>
      <c r="UYL18" s="155"/>
      <c r="UYM18" s="155"/>
      <c r="UYN18" s="155"/>
      <c r="UYO18" s="155"/>
      <c r="UYP18" s="155"/>
      <c r="UYQ18" s="156"/>
      <c r="UYR18" s="156"/>
      <c r="UYS18" s="156"/>
      <c r="UYT18" s="156"/>
      <c r="UYU18" s="156"/>
      <c r="UYV18" s="156"/>
      <c r="UYW18" s="157"/>
      <c r="UYX18" s="153"/>
      <c r="UYY18" s="153"/>
      <c r="UYZ18" s="154"/>
      <c r="UZA18" s="155"/>
      <c r="UZB18" s="155"/>
      <c r="UZC18" s="155"/>
      <c r="UZD18" s="155"/>
      <c r="UZE18" s="155"/>
      <c r="UZF18" s="155"/>
      <c r="UZG18" s="156"/>
      <c r="UZH18" s="156"/>
      <c r="UZI18" s="156"/>
      <c r="UZJ18" s="156"/>
      <c r="UZK18" s="156"/>
      <c r="UZL18" s="156"/>
      <c r="UZM18" s="157"/>
      <c r="UZN18" s="153"/>
      <c r="UZO18" s="153"/>
      <c r="UZP18" s="154"/>
      <c r="UZQ18" s="155"/>
      <c r="UZR18" s="155"/>
      <c r="UZS18" s="155"/>
      <c r="UZT18" s="155"/>
      <c r="UZU18" s="155"/>
      <c r="UZV18" s="155"/>
      <c r="UZW18" s="156"/>
      <c r="UZX18" s="156"/>
      <c r="UZY18" s="156"/>
      <c r="UZZ18" s="156"/>
      <c r="VAA18" s="156"/>
      <c r="VAB18" s="156"/>
      <c r="VAC18" s="157"/>
      <c r="VAD18" s="153"/>
      <c r="VAE18" s="153"/>
      <c r="VAF18" s="154"/>
      <c r="VAG18" s="155"/>
      <c r="VAH18" s="155"/>
      <c r="VAI18" s="155"/>
      <c r="VAJ18" s="155"/>
      <c r="VAK18" s="155"/>
      <c r="VAL18" s="155"/>
      <c r="VAM18" s="156"/>
      <c r="VAN18" s="156"/>
      <c r="VAO18" s="156"/>
      <c r="VAP18" s="156"/>
      <c r="VAQ18" s="156"/>
      <c r="VAR18" s="156"/>
      <c r="VAS18" s="157"/>
      <c r="VAT18" s="153"/>
      <c r="VAU18" s="153"/>
      <c r="VAV18" s="154"/>
      <c r="VAW18" s="155"/>
      <c r="VAX18" s="155"/>
      <c r="VAY18" s="155"/>
      <c r="VAZ18" s="155"/>
      <c r="VBA18" s="155"/>
      <c r="VBB18" s="155"/>
      <c r="VBC18" s="156"/>
      <c r="VBD18" s="156"/>
      <c r="VBE18" s="156"/>
      <c r="VBF18" s="156"/>
      <c r="VBG18" s="156"/>
      <c r="VBH18" s="156"/>
      <c r="VBI18" s="157"/>
      <c r="VBJ18" s="153"/>
      <c r="VBK18" s="153"/>
      <c r="VBL18" s="154"/>
      <c r="VBM18" s="155"/>
      <c r="VBN18" s="155"/>
      <c r="VBO18" s="155"/>
      <c r="VBP18" s="155"/>
      <c r="VBQ18" s="155"/>
      <c r="VBR18" s="155"/>
      <c r="VBS18" s="156"/>
      <c r="VBT18" s="156"/>
      <c r="VBU18" s="156"/>
      <c r="VBV18" s="156"/>
      <c r="VBW18" s="156"/>
      <c r="VBX18" s="156"/>
      <c r="VBY18" s="157"/>
      <c r="VBZ18" s="153"/>
      <c r="VCA18" s="153"/>
      <c r="VCB18" s="154"/>
      <c r="VCC18" s="155"/>
      <c r="VCD18" s="155"/>
      <c r="VCE18" s="155"/>
      <c r="VCF18" s="155"/>
      <c r="VCG18" s="155"/>
      <c r="VCH18" s="155"/>
      <c r="VCI18" s="156"/>
      <c r="VCJ18" s="156"/>
      <c r="VCK18" s="156"/>
      <c r="VCL18" s="156"/>
      <c r="VCM18" s="156"/>
      <c r="VCN18" s="156"/>
      <c r="VCO18" s="157"/>
      <c r="VCP18" s="153"/>
      <c r="VCQ18" s="153"/>
      <c r="VCR18" s="154"/>
      <c r="VCS18" s="155"/>
      <c r="VCT18" s="155"/>
      <c r="VCU18" s="155"/>
      <c r="VCV18" s="155"/>
      <c r="VCW18" s="155"/>
      <c r="VCX18" s="155"/>
      <c r="VCY18" s="156"/>
      <c r="VCZ18" s="156"/>
      <c r="VDA18" s="156"/>
      <c r="VDB18" s="156"/>
      <c r="VDC18" s="156"/>
      <c r="VDD18" s="156"/>
      <c r="VDE18" s="157"/>
      <c r="VDF18" s="153"/>
      <c r="VDG18" s="153"/>
      <c r="VDH18" s="154"/>
      <c r="VDI18" s="155"/>
      <c r="VDJ18" s="155"/>
      <c r="VDK18" s="155"/>
      <c r="VDL18" s="155"/>
      <c r="VDM18" s="155"/>
      <c r="VDN18" s="155"/>
      <c r="VDO18" s="156"/>
      <c r="VDP18" s="156"/>
      <c r="VDQ18" s="156"/>
      <c r="VDR18" s="156"/>
      <c r="VDS18" s="156"/>
      <c r="VDT18" s="156"/>
      <c r="VDU18" s="157"/>
      <c r="VDV18" s="153"/>
      <c r="VDW18" s="153"/>
      <c r="VDX18" s="154"/>
      <c r="VDY18" s="155"/>
      <c r="VDZ18" s="155"/>
      <c r="VEA18" s="155"/>
      <c r="VEB18" s="155"/>
      <c r="VEC18" s="155"/>
      <c r="VED18" s="155"/>
      <c r="VEE18" s="156"/>
      <c r="VEF18" s="156"/>
      <c r="VEG18" s="156"/>
      <c r="VEH18" s="156"/>
      <c r="VEI18" s="156"/>
      <c r="VEJ18" s="156"/>
      <c r="VEK18" s="157"/>
      <c r="VEL18" s="153"/>
      <c r="VEM18" s="153"/>
      <c r="VEN18" s="154"/>
      <c r="VEO18" s="155"/>
      <c r="VEP18" s="155"/>
      <c r="VEQ18" s="155"/>
      <c r="VER18" s="155"/>
      <c r="VES18" s="155"/>
      <c r="VET18" s="155"/>
      <c r="VEU18" s="156"/>
      <c r="VEV18" s="156"/>
      <c r="VEW18" s="156"/>
      <c r="VEX18" s="156"/>
      <c r="VEY18" s="156"/>
      <c r="VEZ18" s="156"/>
      <c r="VFA18" s="157"/>
      <c r="VFB18" s="153"/>
      <c r="VFC18" s="153"/>
      <c r="VFD18" s="154"/>
      <c r="VFE18" s="155"/>
      <c r="VFF18" s="155"/>
      <c r="VFG18" s="155"/>
      <c r="VFH18" s="155"/>
      <c r="VFI18" s="155"/>
      <c r="VFJ18" s="155"/>
      <c r="VFK18" s="156"/>
      <c r="VFL18" s="156"/>
      <c r="VFM18" s="156"/>
      <c r="VFN18" s="156"/>
      <c r="VFO18" s="156"/>
      <c r="VFP18" s="156"/>
      <c r="VFQ18" s="157"/>
      <c r="VFR18" s="153"/>
      <c r="VFS18" s="153"/>
      <c r="VFT18" s="154"/>
      <c r="VFU18" s="155"/>
      <c r="VFV18" s="155"/>
      <c r="VFW18" s="155"/>
      <c r="VFX18" s="155"/>
      <c r="VFY18" s="155"/>
      <c r="VFZ18" s="155"/>
      <c r="VGA18" s="156"/>
      <c r="VGB18" s="156"/>
      <c r="VGC18" s="156"/>
      <c r="VGD18" s="156"/>
      <c r="VGE18" s="156"/>
      <c r="VGF18" s="156"/>
      <c r="VGG18" s="157"/>
      <c r="VGH18" s="153"/>
      <c r="VGI18" s="153"/>
      <c r="VGJ18" s="154"/>
      <c r="VGK18" s="155"/>
      <c r="VGL18" s="155"/>
      <c r="VGM18" s="155"/>
      <c r="VGN18" s="155"/>
      <c r="VGO18" s="155"/>
      <c r="VGP18" s="155"/>
      <c r="VGQ18" s="156"/>
      <c r="VGR18" s="156"/>
      <c r="VGS18" s="156"/>
      <c r="VGT18" s="156"/>
      <c r="VGU18" s="156"/>
      <c r="VGV18" s="156"/>
      <c r="VGW18" s="157"/>
      <c r="VGX18" s="153"/>
      <c r="VGY18" s="153"/>
      <c r="VGZ18" s="154"/>
      <c r="VHA18" s="155"/>
      <c r="VHB18" s="155"/>
      <c r="VHC18" s="155"/>
      <c r="VHD18" s="155"/>
      <c r="VHE18" s="155"/>
      <c r="VHF18" s="155"/>
      <c r="VHG18" s="156"/>
      <c r="VHH18" s="156"/>
      <c r="VHI18" s="156"/>
      <c r="VHJ18" s="156"/>
      <c r="VHK18" s="156"/>
      <c r="VHL18" s="156"/>
      <c r="VHM18" s="157"/>
      <c r="VHN18" s="153"/>
      <c r="VHO18" s="153"/>
      <c r="VHP18" s="154"/>
      <c r="VHQ18" s="155"/>
      <c r="VHR18" s="155"/>
      <c r="VHS18" s="155"/>
      <c r="VHT18" s="155"/>
      <c r="VHU18" s="155"/>
      <c r="VHV18" s="155"/>
      <c r="VHW18" s="156"/>
      <c r="VHX18" s="156"/>
      <c r="VHY18" s="156"/>
      <c r="VHZ18" s="156"/>
      <c r="VIA18" s="156"/>
      <c r="VIB18" s="156"/>
      <c r="VIC18" s="157"/>
      <c r="VID18" s="153"/>
      <c r="VIE18" s="153"/>
      <c r="VIF18" s="154"/>
      <c r="VIG18" s="155"/>
      <c r="VIH18" s="155"/>
      <c r="VII18" s="155"/>
      <c r="VIJ18" s="155"/>
      <c r="VIK18" s="155"/>
      <c r="VIL18" s="155"/>
      <c r="VIM18" s="156"/>
      <c r="VIN18" s="156"/>
      <c r="VIO18" s="156"/>
      <c r="VIP18" s="156"/>
      <c r="VIQ18" s="156"/>
      <c r="VIR18" s="156"/>
      <c r="VIS18" s="157"/>
      <c r="VIT18" s="153"/>
      <c r="VIU18" s="153"/>
      <c r="VIV18" s="154"/>
      <c r="VIW18" s="155"/>
      <c r="VIX18" s="155"/>
      <c r="VIY18" s="155"/>
      <c r="VIZ18" s="155"/>
      <c r="VJA18" s="155"/>
      <c r="VJB18" s="155"/>
      <c r="VJC18" s="156"/>
      <c r="VJD18" s="156"/>
      <c r="VJE18" s="156"/>
      <c r="VJF18" s="156"/>
      <c r="VJG18" s="156"/>
      <c r="VJH18" s="156"/>
      <c r="VJI18" s="157"/>
      <c r="VJJ18" s="153"/>
      <c r="VJK18" s="153"/>
      <c r="VJL18" s="154"/>
      <c r="VJM18" s="155"/>
      <c r="VJN18" s="155"/>
      <c r="VJO18" s="155"/>
      <c r="VJP18" s="155"/>
      <c r="VJQ18" s="155"/>
      <c r="VJR18" s="155"/>
      <c r="VJS18" s="156"/>
      <c r="VJT18" s="156"/>
      <c r="VJU18" s="156"/>
      <c r="VJV18" s="156"/>
      <c r="VJW18" s="156"/>
      <c r="VJX18" s="156"/>
      <c r="VJY18" s="157"/>
      <c r="VJZ18" s="153"/>
      <c r="VKA18" s="153"/>
      <c r="VKB18" s="154"/>
      <c r="VKC18" s="155"/>
      <c r="VKD18" s="155"/>
      <c r="VKE18" s="155"/>
      <c r="VKF18" s="155"/>
      <c r="VKG18" s="155"/>
      <c r="VKH18" s="155"/>
      <c r="VKI18" s="156"/>
      <c r="VKJ18" s="156"/>
      <c r="VKK18" s="156"/>
      <c r="VKL18" s="156"/>
      <c r="VKM18" s="156"/>
      <c r="VKN18" s="156"/>
      <c r="VKO18" s="157"/>
      <c r="VKP18" s="153"/>
      <c r="VKQ18" s="153"/>
      <c r="VKR18" s="154"/>
      <c r="VKS18" s="155"/>
      <c r="VKT18" s="155"/>
      <c r="VKU18" s="155"/>
      <c r="VKV18" s="155"/>
      <c r="VKW18" s="155"/>
      <c r="VKX18" s="155"/>
      <c r="VKY18" s="156"/>
      <c r="VKZ18" s="156"/>
      <c r="VLA18" s="156"/>
      <c r="VLB18" s="156"/>
      <c r="VLC18" s="156"/>
      <c r="VLD18" s="156"/>
      <c r="VLE18" s="157"/>
      <c r="VLF18" s="153"/>
      <c r="VLG18" s="153"/>
      <c r="VLH18" s="154"/>
      <c r="VLI18" s="155"/>
      <c r="VLJ18" s="155"/>
      <c r="VLK18" s="155"/>
      <c r="VLL18" s="155"/>
      <c r="VLM18" s="155"/>
      <c r="VLN18" s="155"/>
      <c r="VLO18" s="156"/>
      <c r="VLP18" s="156"/>
      <c r="VLQ18" s="156"/>
      <c r="VLR18" s="156"/>
      <c r="VLS18" s="156"/>
      <c r="VLT18" s="156"/>
      <c r="VLU18" s="157"/>
      <c r="VLV18" s="153"/>
      <c r="VLW18" s="153"/>
      <c r="VLX18" s="154"/>
      <c r="VLY18" s="155"/>
      <c r="VLZ18" s="155"/>
      <c r="VMA18" s="155"/>
      <c r="VMB18" s="155"/>
      <c r="VMC18" s="155"/>
      <c r="VMD18" s="155"/>
      <c r="VME18" s="156"/>
      <c r="VMF18" s="156"/>
      <c r="VMG18" s="156"/>
      <c r="VMH18" s="156"/>
      <c r="VMI18" s="156"/>
      <c r="VMJ18" s="156"/>
      <c r="VMK18" s="157"/>
      <c r="VML18" s="153"/>
      <c r="VMM18" s="153"/>
      <c r="VMN18" s="154"/>
      <c r="VMO18" s="155"/>
      <c r="VMP18" s="155"/>
      <c r="VMQ18" s="155"/>
      <c r="VMR18" s="155"/>
      <c r="VMS18" s="155"/>
      <c r="VMT18" s="155"/>
      <c r="VMU18" s="156"/>
      <c r="VMV18" s="156"/>
      <c r="VMW18" s="156"/>
      <c r="VMX18" s="156"/>
      <c r="VMY18" s="156"/>
      <c r="VMZ18" s="156"/>
      <c r="VNA18" s="157"/>
      <c r="VNB18" s="153"/>
      <c r="VNC18" s="153"/>
      <c r="VND18" s="154"/>
      <c r="VNE18" s="155"/>
      <c r="VNF18" s="155"/>
      <c r="VNG18" s="155"/>
      <c r="VNH18" s="155"/>
      <c r="VNI18" s="155"/>
      <c r="VNJ18" s="155"/>
      <c r="VNK18" s="156"/>
      <c r="VNL18" s="156"/>
      <c r="VNM18" s="156"/>
      <c r="VNN18" s="156"/>
      <c r="VNO18" s="156"/>
      <c r="VNP18" s="156"/>
      <c r="VNQ18" s="157"/>
    </row>
    <row r="19" spans="1:15253" ht="20.149999999999999" customHeight="1" x14ac:dyDescent="0.4">
      <c r="A19" s="619"/>
      <c r="B19" s="139">
        <f>+B18+1</f>
        <v>2</v>
      </c>
      <c r="C19" s="341" t="s">
        <v>4473</v>
      </c>
      <c r="D19" s="140" t="s">
        <v>4803</v>
      </c>
      <c r="E19" s="151"/>
      <c r="F19" s="151"/>
      <c r="G19" s="151"/>
      <c r="H19" s="151"/>
      <c r="I19" s="151"/>
      <c r="J19" s="151"/>
      <c r="K19" s="141">
        <f t="shared" si="4"/>
        <v>6.833333333333333</v>
      </c>
      <c r="L19" s="141">
        <f t="shared" si="4"/>
        <v>6.833333333333333</v>
      </c>
      <c r="M19" s="141">
        <f t="shared" si="4"/>
        <v>6.833333333333333</v>
      </c>
      <c r="N19" s="141">
        <f t="shared" si="4"/>
        <v>6.833333333333333</v>
      </c>
      <c r="O19" s="141">
        <f t="shared" si="4"/>
        <v>6.833333333333333</v>
      </c>
      <c r="P19" s="141">
        <f t="shared" si="4"/>
        <v>6.833333333333333</v>
      </c>
      <c r="Q19" s="152">
        <f t="shared" ref="Q19:Q21" si="5">SUM(H19:P19)</f>
        <v>41</v>
      </c>
      <c r="R19" s="349">
        <v>41</v>
      </c>
      <c r="S19" s="154"/>
      <c r="T19" s="155"/>
      <c r="U19" s="155"/>
      <c r="V19" s="155"/>
      <c r="W19" s="155"/>
      <c r="X19" s="155"/>
      <c r="Y19" s="155"/>
      <c r="Z19" s="156"/>
      <c r="AA19" s="156"/>
      <c r="AB19" s="156"/>
      <c r="AC19" s="156"/>
      <c r="AD19" s="156"/>
      <c r="AE19" s="156"/>
      <c r="AF19" s="157"/>
      <c r="AG19" s="153"/>
      <c r="AH19" s="153"/>
      <c r="AI19" s="154"/>
      <c r="AJ19" s="155"/>
      <c r="AK19" s="155"/>
      <c r="AL19" s="155"/>
      <c r="AM19" s="155"/>
      <c r="AN19" s="155"/>
      <c r="AO19" s="155"/>
      <c r="AP19" s="156"/>
      <c r="AQ19" s="156"/>
      <c r="AR19" s="156"/>
      <c r="AS19" s="156"/>
      <c r="AT19" s="156"/>
      <c r="AU19" s="156"/>
      <c r="AV19" s="157"/>
      <c r="AW19" s="153"/>
      <c r="AX19" s="153"/>
      <c r="AY19" s="154"/>
      <c r="AZ19" s="155"/>
      <c r="BA19" s="155"/>
      <c r="BB19" s="155"/>
      <c r="BC19" s="155"/>
      <c r="BD19" s="155"/>
      <c r="BE19" s="155"/>
      <c r="BF19" s="156"/>
      <c r="BG19" s="155"/>
      <c r="BH19" s="155"/>
      <c r="BI19" s="155"/>
      <c r="BJ19" s="155"/>
      <c r="BK19" s="156"/>
      <c r="BL19" s="156"/>
      <c r="BM19" s="156"/>
      <c r="BN19" s="156"/>
      <c r="BO19" s="156"/>
      <c r="BP19" s="156"/>
      <c r="BQ19" s="157"/>
      <c r="BR19" s="153"/>
      <c r="BS19" s="153"/>
      <c r="BT19" s="154"/>
      <c r="BU19" s="155"/>
      <c r="BV19" s="155"/>
      <c r="BW19" s="155"/>
      <c r="BX19" s="155"/>
      <c r="BY19" s="155"/>
      <c r="BZ19" s="155"/>
      <c r="CA19" s="156"/>
      <c r="CB19" s="156"/>
      <c r="CC19" s="156"/>
      <c r="CD19" s="156"/>
      <c r="CE19" s="156"/>
      <c r="CF19" s="156"/>
      <c r="CG19" s="157"/>
      <c r="CH19" s="153"/>
      <c r="CI19" s="153"/>
      <c r="CJ19" s="154"/>
      <c r="CK19" s="155"/>
      <c r="CL19" s="155"/>
      <c r="CM19" s="155"/>
      <c r="CN19" s="155"/>
      <c r="CO19" s="155"/>
      <c r="CP19" s="155"/>
      <c r="CQ19" s="156"/>
      <c r="CR19" s="156"/>
      <c r="CS19" s="156"/>
      <c r="CT19" s="156"/>
      <c r="CU19" s="156"/>
      <c r="CV19" s="156"/>
      <c r="CW19" s="157"/>
      <c r="CX19" s="153"/>
      <c r="CY19" s="153"/>
      <c r="CZ19" s="154"/>
      <c r="DA19" s="155"/>
      <c r="DB19" s="155"/>
      <c r="DC19" s="155"/>
      <c r="DD19" s="155"/>
      <c r="DE19" s="155"/>
      <c r="DF19" s="155"/>
      <c r="DG19" s="156"/>
      <c r="DH19" s="156"/>
      <c r="DI19" s="156"/>
      <c r="DJ19" s="156"/>
      <c r="DK19" s="156"/>
      <c r="DL19" s="156"/>
      <c r="DM19" s="157"/>
      <c r="DN19" s="153"/>
      <c r="DO19" s="153"/>
      <c r="DP19" s="154"/>
      <c r="DQ19" s="155"/>
      <c r="DR19" s="155"/>
      <c r="DS19" s="155"/>
      <c r="DT19" s="155"/>
      <c r="DU19" s="155"/>
      <c r="DV19" s="155"/>
      <c r="DW19" s="156"/>
      <c r="DX19" s="156"/>
      <c r="DY19" s="156"/>
      <c r="DZ19" s="156"/>
      <c r="EA19" s="156"/>
      <c r="EB19" s="156"/>
      <c r="EC19" s="157"/>
      <c r="ED19" s="153"/>
      <c r="EE19" s="153"/>
      <c r="EF19" s="154"/>
      <c r="EG19" s="155"/>
      <c r="EH19" s="155"/>
      <c r="EI19" s="155"/>
      <c r="EJ19" s="155"/>
      <c r="EK19" s="155"/>
      <c r="EL19" s="155"/>
      <c r="EM19" s="156"/>
      <c r="EN19" s="156"/>
      <c r="EO19" s="156"/>
      <c r="EP19" s="156"/>
      <c r="EQ19" s="156"/>
      <c r="ER19" s="156"/>
      <c r="ES19" s="157"/>
      <c r="ET19" s="153"/>
      <c r="EU19" s="153"/>
      <c r="EV19" s="154"/>
      <c r="EW19" s="155"/>
      <c r="EX19" s="155"/>
      <c r="EY19" s="155"/>
      <c r="EZ19" s="155"/>
      <c r="FA19" s="155"/>
      <c r="FB19" s="155"/>
      <c r="FC19" s="156"/>
      <c r="FD19" s="156"/>
      <c r="FE19" s="156"/>
      <c r="FF19" s="156"/>
      <c r="FG19" s="156"/>
      <c r="FH19" s="156"/>
      <c r="FI19" s="157"/>
      <c r="FJ19" s="153"/>
      <c r="FK19" s="153"/>
      <c r="FL19" s="154"/>
      <c r="FM19" s="155"/>
      <c r="FN19" s="155"/>
      <c r="FO19" s="155"/>
      <c r="FP19" s="155"/>
      <c r="FQ19" s="155"/>
      <c r="FR19" s="155"/>
      <c r="FS19" s="156"/>
      <c r="FT19" s="156"/>
      <c r="FU19" s="156"/>
      <c r="FV19" s="156"/>
      <c r="FW19" s="156"/>
      <c r="FX19" s="156"/>
      <c r="FY19" s="157"/>
      <c r="FZ19" s="153"/>
      <c r="GA19" s="153"/>
      <c r="GB19" s="154"/>
      <c r="GC19" s="155"/>
      <c r="GD19" s="155"/>
      <c r="GE19" s="155"/>
      <c r="GF19" s="155"/>
      <c r="GG19" s="155"/>
      <c r="GH19" s="155"/>
      <c r="GI19" s="156"/>
      <c r="GJ19" s="156"/>
      <c r="GK19" s="156"/>
      <c r="GL19" s="156"/>
      <c r="GM19" s="156"/>
      <c r="GN19" s="156"/>
      <c r="GO19" s="157"/>
      <c r="GP19" s="153"/>
      <c r="GQ19" s="153"/>
      <c r="GR19" s="154"/>
      <c r="GS19" s="155"/>
      <c r="GT19" s="155"/>
      <c r="GU19" s="155"/>
      <c r="GV19" s="155"/>
      <c r="GW19" s="155"/>
      <c r="GX19" s="155"/>
      <c r="GY19" s="156"/>
      <c r="GZ19" s="156"/>
      <c r="HA19" s="156"/>
      <c r="HB19" s="156"/>
      <c r="HC19" s="156"/>
      <c r="HD19" s="156"/>
      <c r="HE19" s="157"/>
      <c r="HF19" s="153"/>
      <c r="HG19" s="153"/>
      <c r="HH19" s="154"/>
      <c r="HI19" s="155"/>
      <c r="HJ19" s="155"/>
      <c r="HK19" s="155"/>
      <c r="HL19" s="155"/>
      <c r="HM19" s="155"/>
      <c r="HN19" s="155"/>
      <c r="HO19" s="156"/>
      <c r="HP19" s="156"/>
      <c r="HQ19" s="156"/>
      <c r="HR19" s="156"/>
      <c r="HS19" s="156"/>
      <c r="HT19" s="156"/>
      <c r="HU19" s="157"/>
      <c r="HV19" s="153"/>
      <c r="HW19" s="153"/>
      <c r="HX19" s="154"/>
      <c r="HY19" s="155"/>
      <c r="HZ19" s="155"/>
      <c r="IA19" s="155"/>
      <c r="IB19" s="155"/>
      <c r="IC19" s="155"/>
      <c r="ID19" s="155"/>
      <c r="IE19" s="156"/>
      <c r="IF19" s="156"/>
      <c r="IG19" s="156"/>
      <c r="IH19" s="156"/>
      <c r="II19" s="156"/>
      <c r="IJ19" s="156"/>
      <c r="IK19" s="157"/>
      <c r="IL19" s="153"/>
      <c r="IM19" s="153"/>
      <c r="IN19" s="154"/>
      <c r="IO19" s="155"/>
      <c r="IP19" s="155"/>
      <c r="IQ19" s="155"/>
      <c r="IR19" s="155"/>
      <c r="IS19" s="155"/>
      <c r="IT19" s="155"/>
      <c r="IU19" s="156"/>
      <c r="IV19" s="156"/>
      <c r="IW19" s="156"/>
      <c r="IX19" s="156"/>
      <c r="IY19" s="156"/>
      <c r="IZ19" s="156"/>
      <c r="JA19" s="157"/>
      <c r="JB19" s="153"/>
      <c r="JC19" s="153"/>
      <c r="JD19" s="154"/>
      <c r="JE19" s="155"/>
      <c r="JF19" s="155"/>
      <c r="JG19" s="155"/>
      <c r="JH19" s="155"/>
      <c r="JI19" s="155"/>
      <c r="JJ19" s="155"/>
      <c r="JK19" s="156"/>
      <c r="JL19" s="156"/>
      <c r="JM19" s="156"/>
      <c r="JN19" s="156"/>
      <c r="JO19" s="156"/>
      <c r="JP19" s="156"/>
      <c r="JQ19" s="157"/>
      <c r="JR19" s="153"/>
      <c r="JS19" s="153"/>
      <c r="JT19" s="154"/>
      <c r="JU19" s="155"/>
      <c r="JV19" s="155"/>
      <c r="JW19" s="155"/>
      <c r="JX19" s="155"/>
      <c r="JY19" s="155"/>
      <c r="JZ19" s="155"/>
      <c r="KA19" s="156"/>
      <c r="KB19" s="156"/>
      <c r="KC19" s="156"/>
      <c r="KD19" s="156"/>
      <c r="KE19" s="156"/>
      <c r="KF19" s="156"/>
      <c r="KG19" s="157"/>
      <c r="KH19" s="153"/>
      <c r="KI19" s="153"/>
      <c r="KJ19" s="154"/>
      <c r="KK19" s="155"/>
      <c r="KL19" s="155"/>
      <c r="KM19" s="155"/>
      <c r="KN19" s="155"/>
      <c r="KO19" s="155"/>
      <c r="KP19" s="155"/>
      <c r="KQ19" s="156"/>
      <c r="KR19" s="156"/>
      <c r="KS19" s="156"/>
      <c r="KT19" s="156"/>
      <c r="KU19" s="156"/>
      <c r="KV19" s="156"/>
      <c r="KW19" s="157"/>
      <c r="KX19" s="153"/>
      <c r="KY19" s="153"/>
      <c r="KZ19" s="154"/>
      <c r="LA19" s="155"/>
      <c r="LB19" s="155"/>
      <c r="LC19" s="155"/>
      <c r="LD19" s="155"/>
      <c r="LE19" s="155"/>
      <c r="LF19" s="155"/>
      <c r="LG19" s="156"/>
      <c r="LH19" s="156"/>
      <c r="LI19" s="156"/>
      <c r="LJ19" s="156"/>
      <c r="LK19" s="156"/>
      <c r="LL19" s="156"/>
      <c r="LM19" s="157"/>
      <c r="LN19" s="153"/>
      <c r="LO19" s="153"/>
      <c r="LP19" s="154"/>
      <c r="LQ19" s="155"/>
      <c r="LR19" s="155"/>
      <c r="LS19" s="155"/>
      <c r="LT19" s="155"/>
      <c r="LU19" s="155"/>
      <c r="LV19" s="155"/>
      <c r="LW19" s="156"/>
      <c r="LX19" s="156"/>
      <c r="LY19" s="156"/>
      <c r="LZ19" s="156"/>
      <c r="MA19" s="156"/>
      <c r="MB19" s="156"/>
      <c r="MC19" s="157"/>
      <c r="MD19" s="153"/>
      <c r="ME19" s="153"/>
      <c r="MF19" s="154"/>
      <c r="MG19" s="155"/>
      <c r="MH19" s="155"/>
      <c r="MI19" s="155"/>
      <c r="MJ19" s="155"/>
      <c r="MK19" s="155"/>
      <c r="ML19" s="155"/>
      <c r="MM19" s="156"/>
      <c r="MN19" s="156"/>
      <c r="MO19" s="156"/>
      <c r="MP19" s="156"/>
      <c r="MQ19" s="156"/>
      <c r="MR19" s="156"/>
      <c r="MS19" s="157"/>
      <c r="MT19" s="153"/>
      <c r="MU19" s="153"/>
      <c r="MV19" s="154"/>
      <c r="MW19" s="155"/>
      <c r="MX19" s="155"/>
      <c r="MY19" s="155"/>
      <c r="MZ19" s="155"/>
      <c r="NA19" s="155"/>
      <c r="NB19" s="155"/>
      <c r="NC19" s="156"/>
      <c r="ND19" s="156"/>
      <c r="NE19" s="156"/>
      <c r="NF19" s="156"/>
      <c r="NG19" s="156"/>
      <c r="NH19" s="156"/>
      <c r="NI19" s="157"/>
      <c r="NJ19" s="153"/>
      <c r="NK19" s="153"/>
      <c r="NL19" s="154"/>
      <c r="NM19" s="155"/>
      <c r="NN19" s="155"/>
      <c r="NO19" s="155"/>
      <c r="NP19" s="155"/>
      <c r="NQ19" s="155"/>
      <c r="NR19" s="155"/>
      <c r="NS19" s="156"/>
      <c r="NT19" s="156"/>
      <c r="NU19" s="156"/>
      <c r="NV19" s="156"/>
      <c r="NW19" s="156"/>
      <c r="NX19" s="156"/>
      <c r="NY19" s="157"/>
      <c r="NZ19" s="153"/>
      <c r="OA19" s="153"/>
      <c r="OB19" s="154"/>
      <c r="OC19" s="155"/>
      <c r="OD19" s="155"/>
      <c r="OE19" s="155"/>
      <c r="OF19" s="155"/>
      <c r="OG19" s="155"/>
      <c r="OH19" s="155"/>
      <c r="OI19" s="156"/>
      <c r="OJ19" s="156"/>
      <c r="OK19" s="156"/>
      <c r="OL19" s="156"/>
      <c r="OM19" s="156"/>
      <c r="ON19" s="156"/>
      <c r="OO19" s="157"/>
      <c r="OP19" s="153"/>
      <c r="OQ19" s="153"/>
      <c r="OR19" s="154"/>
      <c r="OS19" s="155"/>
      <c r="OT19" s="155"/>
      <c r="OU19" s="155"/>
      <c r="OV19" s="155"/>
      <c r="OW19" s="155"/>
      <c r="OX19" s="155"/>
      <c r="OY19" s="156"/>
      <c r="OZ19" s="156"/>
      <c r="PA19" s="156"/>
      <c r="PB19" s="156"/>
      <c r="PC19" s="156"/>
      <c r="PD19" s="156"/>
      <c r="PE19" s="157"/>
      <c r="PF19" s="153"/>
      <c r="PG19" s="153"/>
      <c r="PH19" s="154"/>
      <c r="PI19" s="155"/>
      <c r="PJ19" s="155"/>
      <c r="PK19" s="155"/>
      <c r="PL19" s="155"/>
      <c r="PM19" s="155"/>
      <c r="PN19" s="155"/>
      <c r="PO19" s="156"/>
      <c r="PP19" s="156"/>
      <c r="PQ19" s="156"/>
      <c r="PR19" s="156"/>
      <c r="PS19" s="156"/>
      <c r="PT19" s="156"/>
      <c r="PU19" s="157"/>
      <c r="PV19" s="153"/>
      <c r="PW19" s="153"/>
      <c r="PX19" s="154"/>
      <c r="PY19" s="155"/>
      <c r="PZ19" s="155"/>
      <c r="QA19" s="155"/>
      <c r="QB19" s="155"/>
      <c r="QC19" s="155"/>
      <c r="QD19" s="155"/>
      <c r="QE19" s="156"/>
      <c r="QF19" s="156"/>
      <c r="QG19" s="156"/>
      <c r="QH19" s="156"/>
      <c r="QI19" s="156"/>
      <c r="QJ19" s="156"/>
      <c r="QK19" s="157"/>
      <c r="QL19" s="153"/>
      <c r="QM19" s="153"/>
      <c r="QN19" s="154"/>
      <c r="QO19" s="155"/>
      <c r="QP19" s="155"/>
      <c r="QQ19" s="155"/>
      <c r="QR19" s="155"/>
      <c r="QS19" s="155"/>
      <c r="QT19" s="155"/>
      <c r="QU19" s="156"/>
      <c r="QV19" s="156"/>
      <c r="QW19" s="156"/>
      <c r="QX19" s="156"/>
      <c r="QY19" s="156"/>
      <c r="QZ19" s="156"/>
      <c r="RA19" s="157"/>
      <c r="RB19" s="153"/>
      <c r="RC19" s="153"/>
      <c r="RD19" s="154"/>
      <c r="RE19" s="155"/>
      <c r="RF19" s="155"/>
      <c r="RG19" s="155"/>
      <c r="RH19" s="155"/>
      <c r="RI19" s="155"/>
      <c r="RJ19" s="155"/>
      <c r="RK19" s="156"/>
      <c r="RL19" s="156"/>
      <c r="RM19" s="156"/>
      <c r="RN19" s="156"/>
      <c r="RO19" s="156"/>
      <c r="RP19" s="156"/>
      <c r="RQ19" s="157"/>
      <c r="RR19" s="153"/>
      <c r="RS19" s="153"/>
      <c r="RT19" s="154"/>
      <c r="RU19" s="155"/>
      <c r="RV19" s="155"/>
      <c r="RW19" s="155"/>
      <c r="RX19" s="155"/>
      <c r="RY19" s="155"/>
      <c r="RZ19" s="155"/>
      <c r="SA19" s="156"/>
      <c r="SB19" s="156"/>
      <c r="SC19" s="156"/>
      <c r="SD19" s="156"/>
      <c r="SE19" s="156"/>
      <c r="SF19" s="156"/>
      <c r="SG19" s="157"/>
      <c r="SH19" s="153"/>
      <c r="SI19" s="153"/>
      <c r="SJ19" s="154"/>
      <c r="SK19" s="155"/>
      <c r="SL19" s="155"/>
      <c r="SM19" s="155"/>
      <c r="SN19" s="155"/>
      <c r="SO19" s="155"/>
      <c r="SP19" s="155"/>
      <c r="SQ19" s="156"/>
      <c r="SR19" s="156"/>
      <c r="SS19" s="156"/>
      <c r="ST19" s="156"/>
      <c r="SU19" s="156"/>
      <c r="SV19" s="156"/>
      <c r="SW19" s="157"/>
      <c r="SX19" s="153"/>
      <c r="SY19" s="153"/>
      <c r="SZ19" s="154"/>
      <c r="TA19" s="155"/>
      <c r="TB19" s="155"/>
      <c r="TC19" s="155"/>
      <c r="TD19" s="155"/>
      <c r="TE19" s="155"/>
      <c r="TF19" s="155"/>
      <c r="TG19" s="156"/>
      <c r="TH19" s="156"/>
      <c r="TI19" s="156"/>
      <c r="TJ19" s="156"/>
      <c r="TK19" s="156"/>
      <c r="TL19" s="156"/>
      <c r="TM19" s="157"/>
      <c r="TN19" s="153"/>
      <c r="TO19" s="153"/>
      <c r="TP19" s="154"/>
      <c r="TQ19" s="155"/>
      <c r="TR19" s="155"/>
      <c r="TS19" s="155"/>
      <c r="TT19" s="155"/>
      <c r="TU19" s="155"/>
      <c r="TV19" s="155"/>
      <c r="TW19" s="156"/>
      <c r="TX19" s="156"/>
      <c r="TY19" s="156"/>
      <c r="TZ19" s="156"/>
      <c r="UA19" s="156"/>
      <c r="UB19" s="156"/>
      <c r="UC19" s="157"/>
      <c r="UD19" s="153"/>
      <c r="UE19" s="153"/>
      <c r="UF19" s="154"/>
      <c r="UG19" s="155"/>
      <c r="UH19" s="155"/>
      <c r="UI19" s="155"/>
      <c r="UJ19" s="155"/>
      <c r="UK19" s="155"/>
      <c r="UL19" s="155"/>
      <c r="UM19" s="156"/>
      <c r="UN19" s="156"/>
      <c r="UO19" s="156"/>
      <c r="UP19" s="156"/>
      <c r="UQ19" s="156"/>
      <c r="UR19" s="156"/>
      <c r="US19" s="157"/>
      <c r="UT19" s="153"/>
      <c r="UU19" s="153"/>
      <c r="UV19" s="154"/>
      <c r="UW19" s="155"/>
      <c r="UX19" s="155"/>
      <c r="UY19" s="155"/>
      <c r="UZ19" s="155"/>
      <c r="VA19" s="155"/>
      <c r="VB19" s="155"/>
      <c r="VC19" s="156"/>
      <c r="VD19" s="156"/>
      <c r="VE19" s="156"/>
      <c r="VF19" s="156"/>
      <c r="VG19" s="156"/>
      <c r="VH19" s="156"/>
      <c r="VI19" s="157"/>
      <c r="VJ19" s="153"/>
      <c r="VK19" s="153"/>
      <c r="VL19" s="154"/>
      <c r="VM19" s="155"/>
      <c r="VN19" s="155"/>
      <c r="VO19" s="155"/>
      <c r="VP19" s="155"/>
      <c r="VQ19" s="155"/>
      <c r="VR19" s="155"/>
      <c r="VS19" s="156"/>
      <c r="VT19" s="156"/>
      <c r="VU19" s="156"/>
      <c r="VV19" s="156"/>
      <c r="VW19" s="156"/>
      <c r="VX19" s="156"/>
      <c r="VY19" s="157"/>
      <c r="VZ19" s="153"/>
      <c r="WA19" s="153"/>
      <c r="WB19" s="154"/>
      <c r="WC19" s="155"/>
      <c r="WD19" s="155"/>
      <c r="WE19" s="155"/>
      <c r="WF19" s="155"/>
      <c r="WG19" s="155"/>
      <c r="WH19" s="155"/>
      <c r="WI19" s="156"/>
      <c r="WJ19" s="156"/>
      <c r="WK19" s="156"/>
      <c r="WL19" s="156"/>
      <c r="WM19" s="156"/>
      <c r="WN19" s="156"/>
      <c r="WO19" s="157"/>
      <c r="WP19" s="153"/>
      <c r="WQ19" s="153"/>
      <c r="WR19" s="154"/>
      <c r="WS19" s="155"/>
      <c r="WT19" s="155"/>
      <c r="WU19" s="155"/>
      <c r="WV19" s="155"/>
      <c r="WW19" s="155"/>
      <c r="WX19" s="155"/>
      <c r="WY19" s="156"/>
      <c r="WZ19" s="156"/>
      <c r="XA19" s="156"/>
      <c r="XB19" s="156"/>
      <c r="XC19" s="156"/>
      <c r="XD19" s="156"/>
      <c r="XE19" s="157"/>
      <c r="XF19" s="153"/>
      <c r="XG19" s="153"/>
      <c r="XH19" s="154"/>
      <c r="XI19" s="155"/>
      <c r="XJ19" s="155"/>
      <c r="XK19" s="155"/>
      <c r="XL19" s="155"/>
      <c r="XM19" s="155"/>
      <c r="XN19" s="155"/>
      <c r="XO19" s="156"/>
      <c r="XP19" s="156"/>
      <c r="XQ19" s="156"/>
      <c r="XR19" s="156"/>
      <c r="XS19" s="156"/>
      <c r="XT19" s="156"/>
      <c r="XU19" s="157"/>
      <c r="XV19" s="153"/>
      <c r="XW19" s="153"/>
      <c r="XX19" s="154"/>
      <c r="XY19" s="155"/>
      <c r="XZ19" s="155"/>
      <c r="YA19" s="155"/>
      <c r="YB19" s="155"/>
      <c r="YC19" s="155"/>
      <c r="YD19" s="155"/>
      <c r="YE19" s="156"/>
      <c r="YF19" s="156"/>
      <c r="YG19" s="156"/>
      <c r="YH19" s="156"/>
      <c r="YI19" s="156"/>
      <c r="YJ19" s="156"/>
      <c r="YK19" s="157"/>
      <c r="YL19" s="153"/>
      <c r="YM19" s="153"/>
      <c r="YN19" s="154"/>
      <c r="YO19" s="155"/>
      <c r="YP19" s="155"/>
      <c r="YQ19" s="155"/>
      <c r="YR19" s="155"/>
      <c r="YS19" s="155"/>
      <c r="YT19" s="155"/>
      <c r="YU19" s="156"/>
      <c r="YV19" s="156"/>
      <c r="YW19" s="156"/>
      <c r="YX19" s="156"/>
      <c r="YY19" s="156"/>
      <c r="YZ19" s="156"/>
      <c r="ZA19" s="157"/>
      <c r="ZB19" s="153"/>
      <c r="ZC19" s="153"/>
      <c r="ZD19" s="154"/>
      <c r="ZE19" s="155"/>
      <c r="ZF19" s="155"/>
      <c r="ZG19" s="155"/>
      <c r="ZH19" s="155"/>
      <c r="ZI19" s="155"/>
      <c r="ZJ19" s="155"/>
      <c r="ZK19" s="156"/>
      <c r="ZL19" s="156"/>
      <c r="ZM19" s="156"/>
      <c r="ZN19" s="156"/>
      <c r="ZO19" s="156"/>
      <c r="ZP19" s="156"/>
      <c r="ZQ19" s="157"/>
      <c r="ZR19" s="153"/>
      <c r="ZS19" s="153"/>
      <c r="ZT19" s="154"/>
      <c r="ZU19" s="155"/>
      <c r="ZV19" s="155"/>
      <c r="ZW19" s="155"/>
      <c r="ZX19" s="155"/>
      <c r="ZY19" s="155"/>
      <c r="ZZ19" s="155"/>
      <c r="AAA19" s="156"/>
      <c r="AAB19" s="156"/>
      <c r="AAC19" s="156"/>
      <c r="AAD19" s="156"/>
      <c r="AAE19" s="156"/>
      <c r="AAF19" s="156"/>
      <c r="AAG19" s="157"/>
      <c r="AAH19" s="153"/>
      <c r="AAI19" s="153"/>
      <c r="AAJ19" s="154"/>
      <c r="AAK19" s="155"/>
      <c r="AAL19" s="155"/>
      <c r="AAM19" s="155"/>
      <c r="AAN19" s="155"/>
      <c r="AAO19" s="155"/>
      <c r="AAP19" s="155"/>
      <c r="AAQ19" s="156"/>
      <c r="AAR19" s="156"/>
      <c r="AAS19" s="156"/>
      <c r="AAT19" s="156"/>
      <c r="AAU19" s="156"/>
      <c r="AAV19" s="156"/>
      <c r="AAW19" s="157"/>
      <c r="AAX19" s="153"/>
      <c r="AAY19" s="153"/>
      <c r="AAZ19" s="154"/>
      <c r="ABA19" s="155"/>
      <c r="ABB19" s="155"/>
      <c r="ABC19" s="155"/>
      <c r="ABD19" s="155"/>
      <c r="ABE19" s="155"/>
      <c r="ABF19" s="155"/>
      <c r="ABG19" s="156"/>
      <c r="ABH19" s="156"/>
      <c r="ABI19" s="156"/>
      <c r="ABJ19" s="156"/>
      <c r="ABK19" s="156"/>
      <c r="ABL19" s="156"/>
      <c r="ABM19" s="157"/>
      <c r="ABN19" s="153"/>
      <c r="ABO19" s="153"/>
      <c r="ABP19" s="154"/>
      <c r="ABQ19" s="155"/>
      <c r="ABR19" s="155"/>
      <c r="ABS19" s="155"/>
      <c r="ABT19" s="155"/>
      <c r="ABU19" s="155"/>
      <c r="ABV19" s="155"/>
      <c r="ABW19" s="156"/>
      <c r="ABX19" s="156"/>
      <c r="ABY19" s="156"/>
      <c r="ABZ19" s="156"/>
      <c r="ACA19" s="156"/>
      <c r="ACB19" s="156"/>
      <c r="ACC19" s="157"/>
      <c r="ACD19" s="153"/>
      <c r="ACE19" s="153"/>
      <c r="ACF19" s="154"/>
      <c r="ACG19" s="155"/>
      <c r="ACH19" s="155"/>
      <c r="ACI19" s="155"/>
      <c r="ACJ19" s="155"/>
      <c r="ACK19" s="155"/>
      <c r="ACL19" s="155"/>
      <c r="ACM19" s="156"/>
      <c r="ACN19" s="156"/>
      <c r="ACO19" s="156"/>
      <c r="ACP19" s="156"/>
      <c r="ACQ19" s="156"/>
      <c r="ACR19" s="156"/>
      <c r="ACS19" s="157"/>
      <c r="ACT19" s="153"/>
      <c r="ACU19" s="153"/>
      <c r="ACV19" s="154"/>
      <c r="ACW19" s="155"/>
      <c r="ACX19" s="155"/>
      <c r="ACY19" s="155"/>
      <c r="ACZ19" s="155"/>
      <c r="ADA19" s="155"/>
      <c r="ADB19" s="155"/>
      <c r="ADC19" s="156"/>
      <c r="ADD19" s="156"/>
      <c r="ADE19" s="156"/>
      <c r="ADF19" s="156"/>
      <c r="ADG19" s="156"/>
      <c r="ADH19" s="156"/>
      <c r="ADI19" s="157"/>
      <c r="ADJ19" s="153"/>
      <c r="ADK19" s="153"/>
      <c r="ADL19" s="154"/>
      <c r="ADM19" s="155"/>
      <c r="ADN19" s="155"/>
      <c r="ADO19" s="155"/>
      <c r="ADP19" s="155"/>
      <c r="ADQ19" s="155"/>
      <c r="ADR19" s="155"/>
      <c r="ADS19" s="156"/>
      <c r="ADT19" s="156"/>
      <c r="ADU19" s="156"/>
      <c r="ADV19" s="156"/>
      <c r="ADW19" s="156"/>
      <c r="ADX19" s="156"/>
      <c r="ADY19" s="157"/>
      <c r="ADZ19" s="153"/>
      <c r="AEA19" s="153"/>
      <c r="AEB19" s="154"/>
      <c r="AEC19" s="155"/>
      <c r="AED19" s="155"/>
      <c r="AEE19" s="155"/>
      <c r="AEF19" s="155"/>
      <c r="AEG19" s="155"/>
      <c r="AEH19" s="155"/>
      <c r="AEI19" s="156"/>
      <c r="AEJ19" s="156"/>
      <c r="AEK19" s="156"/>
      <c r="AEL19" s="156"/>
      <c r="AEM19" s="156"/>
      <c r="AEN19" s="156"/>
      <c r="AEO19" s="157"/>
      <c r="AEP19" s="153"/>
      <c r="AEQ19" s="153"/>
      <c r="AER19" s="154"/>
      <c r="AES19" s="155"/>
      <c r="AET19" s="155"/>
      <c r="AEU19" s="155"/>
      <c r="AEV19" s="155"/>
      <c r="AEW19" s="155"/>
      <c r="AEX19" s="155"/>
      <c r="AEY19" s="156"/>
      <c r="AEZ19" s="156"/>
      <c r="AFA19" s="156"/>
      <c r="AFB19" s="156"/>
      <c r="AFC19" s="156"/>
      <c r="AFD19" s="156"/>
      <c r="AFE19" s="157"/>
      <c r="AFF19" s="153"/>
      <c r="AFG19" s="153"/>
      <c r="AFH19" s="154"/>
      <c r="AFI19" s="155"/>
      <c r="AFJ19" s="155"/>
      <c r="AFK19" s="155"/>
      <c r="AFL19" s="155"/>
      <c r="AFM19" s="155"/>
      <c r="AFN19" s="155"/>
      <c r="AFO19" s="156"/>
      <c r="AFP19" s="156"/>
      <c r="AFQ19" s="156"/>
      <c r="AFR19" s="156"/>
      <c r="AFS19" s="156"/>
      <c r="AFT19" s="156"/>
      <c r="AFU19" s="157"/>
      <c r="AFV19" s="153"/>
      <c r="AFW19" s="153"/>
      <c r="AFX19" s="154"/>
      <c r="AFY19" s="155"/>
      <c r="AFZ19" s="155"/>
      <c r="AGA19" s="155"/>
      <c r="AGB19" s="155"/>
      <c r="AGC19" s="155"/>
      <c r="AGD19" s="155"/>
      <c r="AGE19" s="156"/>
      <c r="AGF19" s="156"/>
      <c r="AGG19" s="156"/>
      <c r="AGH19" s="156"/>
      <c r="AGI19" s="156"/>
      <c r="AGJ19" s="156"/>
      <c r="AGK19" s="157"/>
      <c r="AGL19" s="153"/>
      <c r="AGM19" s="153"/>
      <c r="AGN19" s="154"/>
      <c r="AGO19" s="155"/>
      <c r="AGP19" s="155"/>
      <c r="AGQ19" s="155"/>
      <c r="AGR19" s="155"/>
      <c r="AGS19" s="155"/>
      <c r="AGT19" s="155"/>
      <c r="AGU19" s="156"/>
      <c r="AGV19" s="156"/>
      <c r="AGW19" s="156"/>
      <c r="AGX19" s="156"/>
      <c r="AGY19" s="156"/>
      <c r="AGZ19" s="156"/>
      <c r="AHA19" s="157"/>
      <c r="AHB19" s="153"/>
      <c r="AHC19" s="153"/>
      <c r="AHD19" s="154"/>
      <c r="AHE19" s="155"/>
      <c r="AHF19" s="155"/>
      <c r="AHG19" s="155"/>
      <c r="AHH19" s="155"/>
      <c r="AHI19" s="155"/>
      <c r="AHJ19" s="155"/>
      <c r="AHK19" s="156"/>
      <c r="AHL19" s="156"/>
      <c r="AHM19" s="156"/>
      <c r="AHN19" s="156"/>
      <c r="AHO19" s="156"/>
      <c r="AHP19" s="156"/>
      <c r="AHQ19" s="157"/>
      <c r="AHR19" s="153"/>
      <c r="AHS19" s="153"/>
      <c r="AHT19" s="154"/>
      <c r="AHU19" s="155"/>
      <c r="AHV19" s="155"/>
      <c r="AHW19" s="155"/>
      <c r="AHX19" s="155"/>
      <c r="AHY19" s="155"/>
      <c r="AHZ19" s="155"/>
      <c r="AIA19" s="156"/>
      <c r="AIB19" s="156"/>
      <c r="AIC19" s="156"/>
      <c r="AID19" s="156"/>
      <c r="AIE19" s="156"/>
      <c r="AIF19" s="156"/>
      <c r="AIG19" s="157"/>
      <c r="AIH19" s="153"/>
      <c r="AII19" s="153"/>
      <c r="AIJ19" s="154"/>
      <c r="AIK19" s="155"/>
      <c r="AIL19" s="155"/>
      <c r="AIM19" s="155"/>
      <c r="AIN19" s="155"/>
      <c r="AIO19" s="155"/>
      <c r="AIP19" s="155"/>
      <c r="AIQ19" s="156"/>
      <c r="AIR19" s="156"/>
      <c r="AIS19" s="156"/>
      <c r="AIT19" s="156"/>
      <c r="AIU19" s="156"/>
      <c r="AIV19" s="156"/>
      <c r="AIW19" s="157"/>
      <c r="AIX19" s="153"/>
      <c r="AIY19" s="153"/>
      <c r="AIZ19" s="154"/>
      <c r="AJA19" s="155"/>
      <c r="AJB19" s="155"/>
      <c r="AJC19" s="155"/>
      <c r="AJD19" s="155"/>
      <c r="AJE19" s="155"/>
      <c r="AJF19" s="155"/>
      <c r="AJG19" s="156"/>
      <c r="AJH19" s="156"/>
      <c r="AJI19" s="156"/>
      <c r="AJJ19" s="156"/>
      <c r="AJK19" s="156"/>
      <c r="AJL19" s="156"/>
      <c r="AJM19" s="157"/>
      <c r="AJN19" s="153"/>
      <c r="AJO19" s="153"/>
      <c r="AJP19" s="154"/>
      <c r="AJQ19" s="155"/>
      <c r="AJR19" s="155"/>
      <c r="AJS19" s="155"/>
      <c r="AJT19" s="155"/>
      <c r="AJU19" s="155"/>
      <c r="AJV19" s="155"/>
      <c r="AJW19" s="156"/>
      <c r="AJX19" s="156"/>
      <c r="AJY19" s="156"/>
      <c r="AJZ19" s="156"/>
      <c r="AKA19" s="156"/>
      <c r="AKB19" s="156"/>
      <c r="AKC19" s="157"/>
      <c r="AKD19" s="153"/>
      <c r="AKE19" s="153"/>
      <c r="AKF19" s="154"/>
      <c r="AKG19" s="155"/>
      <c r="AKH19" s="155"/>
      <c r="AKI19" s="155"/>
      <c r="AKJ19" s="155"/>
      <c r="AKK19" s="155"/>
      <c r="AKL19" s="155"/>
      <c r="AKM19" s="156"/>
      <c r="AKN19" s="156"/>
      <c r="AKO19" s="156"/>
      <c r="AKP19" s="156"/>
      <c r="AKQ19" s="156"/>
      <c r="AKR19" s="156"/>
      <c r="AKS19" s="157"/>
      <c r="AKT19" s="153"/>
      <c r="AKU19" s="153"/>
      <c r="AKV19" s="154"/>
      <c r="AKW19" s="155"/>
      <c r="AKX19" s="155"/>
      <c r="AKY19" s="155"/>
      <c r="AKZ19" s="155"/>
      <c r="ALA19" s="155"/>
      <c r="ALB19" s="155"/>
      <c r="ALC19" s="156"/>
      <c r="ALD19" s="156"/>
      <c r="ALE19" s="156"/>
      <c r="ALF19" s="156"/>
      <c r="ALG19" s="156"/>
      <c r="ALH19" s="156"/>
      <c r="ALI19" s="157"/>
      <c r="ALJ19" s="153"/>
      <c r="ALK19" s="153"/>
      <c r="ALL19" s="154"/>
      <c r="ALM19" s="155"/>
      <c r="ALN19" s="155"/>
      <c r="ALO19" s="155"/>
      <c r="ALP19" s="155"/>
      <c r="ALQ19" s="155"/>
      <c r="ALR19" s="155"/>
      <c r="ALS19" s="156"/>
      <c r="ALT19" s="156"/>
      <c r="ALU19" s="156"/>
      <c r="ALV19" s="156"/>
      <c r="ALW19" s="156"/>
      <c r="ALX19" s="156"/>
      <c r="ALY19" s="157"/>
      <c r="ALZ19" s="153"/>
      <c r="AMA19" s="153"/>
      <c r="AMB19" s="154"/>
      <c r="AMC19" s="155"/>
      <c r="AMD19" s="155"/>
      <c r="AME19" s="155"/>
      <c r="AMF19" s="155"/>
      <c r="AMG19" s="155"/>
      <c r="AMH19" s="155"/>
      <c r="AMI19" s="156"/>
      <c r="AMJ19" s="156"/>
      <c r="AMK19" s="156"/>
      <c r="AML19" s="156"/>
      <c r="AMM19" s="156"/>
      <c r="AMN19" s="156"/>
      <c r="AMO19" s="157"/>
      <c r="AMP19" s="153"/>
      <c r="AMQ19" s="153"/>
      <c r="AMR19" s="154"/>
      <c r="AMS19" s="155"/>
      <c r="AMT19" s="155"/>
      <c r="AMU19" s="155"/>
      <c r="AMV19" s="155"/>
      <c r="AMW19" s="155"/>
      <c r="AMX19" s="155"/>
      <c r="AMY19" s="156"/>
      <c r="AMZ19" s="156"/>
      <c r="ANA19" s="156"/>
      <c r="ANB19" s="156"/>
      <c r="ANC19" s="156"/>
      <c r="AND19" s="156"/>
      <c r="ANE19" s="157"/>
      <c r="ANF19" s="153"/>
      <c r="ANG19" s="153"/>
      <c r="ANH19" s="154"/>
      <c r="ANI19" s="155"/>
      <c r="ANJ19" s="155"/>
      <c r="ANK19" s="155"/>
      <c r="ANL19" s="155"/>
      <c r="ANM19" s="155"/>
      <c r="ANN19" s="155"/>
      <c r="ANO19" s="156"/>
      <c r="ANP19" s="156"/>
      <c r="ANQ19" s="156"/>
      <c r="ANR19" s="156"/>
      <c r="ANS19" s="156"/>
      <c r="ANT19" s="156"/>
      <c r="ANU19" s="157"/>
      <c r="ANV19" s="153"/>
      <c r="ANW19" s="153"/>
      <c r="ANX19" s="154"/>
      <c r="ANY19" s="155"/>
      <c r="ANZ19" s="155"/>
      <c r="AOA19" s="155"/>
      <c r="AOB19" s="155"/>
      <c r="AOC19" s="155"/>
      <c r="AOD19" s="155"/>
      <c r="AOE19" s="156"/>
      <c r="AOF19" s="156"/>
      <c r="AOG19" s="156"/>
      <c r="AOH19" s="156"/>
      <c r="AOI19" s="156"/>
      <c r="AOJ19" s="156"/>
      <c r="AOK19" s="157"/>
      <c r="AOL19" s="153"/>
      <c r="AOM19" s="153"/>
      <c r="AON19" s="154"/>
      <c r="AOO19" s="155"/>
      <c r="AOP19" s="155"/>
      <c r="AOQ19" s="155"/>
      <c r="AOR19" s="155"/>
      <c r="AOS19" s="155"/>
      <c r="AOT19" s="155"/>
      <c r="AOU19" s="156"/>
      <c r="AOV19" s="156"/>
      <c r="AOW19" s="156"/>
      <c r="AOX19" s="156"/>
      <c r="AOY19" s="156"/>
      <c r="AOZ19" s="156"/>
      <c r="APA19" s="157"/>
      <c r="APB19" s="153"/>
      <c r="APC19" s="153"/>
      <c r="APD19" s="154"/>
      <c r="APE19" s="155"/>
      <c r="APF19" s="155"/>
      <c r="APG19" s="155"/>
      <c r="APH19" s="155"/>
      <c r="API19" s="155"/>
      <c r="APJ19" s="155"/>
      <c r="APK19" s="156"/>
      <c r="APL19" s="156"/>
      <c r="APM19" s="156"/>
      <c r="APN19" s="156"/>
      <c r="APO19" s="156"/>
      <c r="APP19" s="156"/>
      <c r="APQ19" s="157"/>
      <c r="APR19" s="153"/>
      <c r="APS19" s="153"/>
      <c r="APT19" s="154"/>
      <c r="APU19" s="155"/>
      <c r="APV19" s="155"/>
      <c r="APW19" s="155"/>
      <c r="APX19" s="155"/>
      <c r="APY19" s="155"/>
      <c r="APZ19" s="155"/>
      <c r="AQA19" s="156"/>
      <c r="AQB19" s="156"/>
      <c r="AQC19" s="156"/>
      <c r="AQD19" s="156"/>
      <c r="AQE19" s="156"/>
      <c r="AQF19" s="156"/>
      <c r="AQG19" s="157"/>
      <c r="AQH19" s="153"/>
      <c r="AQI19" s="153"/>
      <c r="AQJ19" s="154"/>
      <c r="AQK19" s="155"/>
      <c r="AQL19" s="155"/>
      <c r="AQM19" s="155"/>
      <c r="AQN19" s="155"/>
      <c r="AQO19" s="155"/>
      <c r="AQP19" s="155"/>
      <c r="AQQ19" s="156"/>
      <c r="AQR19" s="156"/>
      <c r="AQS19" s="156"/>
      <c r="AQT19" s="156"/>
      <c r="AQU19" s="156"/>
      <c r="AQV19" s="156"/>
      <c r="AQW19" s="157"/>
      <c r="AQX19" s="153"/>
      <c r="AQY19" s="153"/>
      <c r="AQZ19" s="154"/>
      <c r="ARA19" s="155"/>
      <c r="ARB19" s="155"/>
      <c r="ARC19" s="155"/>
      <c r="ARD19" s="155"/>
      <c r="ARE19" s="155"/>
      <c r="ARF19" s="155"/>
      <c r="ARG19" s="156"/>
      <c r="ARH19" s="156"/>
      <c r="ARI19" s="156"/>
      <c r="ARJ19" s="156"/>
      <c r="ARK19" s="156"/>
      <c r="ARL19" s="156"/>
      <c r="ARM19" s="157"/>
      <c r="ARN19" s="153"/>
      <c r="ARO19" s="153"/>
      <c r="ARP19" s="154"/>
      <c r="ARQ19" s="155"/>
      <c r="ARR19" s="155"/>
      <c r="ARS19" s="155"/>
      <c r="ART19" s="155"/>
      <c r="ARU19" s="155"/>
      <c r="ARV19" s="155"/>
      <c r="ARW19" s="156"/>
      <c r="ARX19" s="156"/>
      <c r="ARY19" s="156"/>
      <c r="ARZ19" s="156"/>
      <c r="ASA19" s="156"/>
      <c r="ASB19" s="156"/>
      <c r="ASC19" s="157"/>
      <c r="ASD19" s="153"/>
      <c r="ASE19" s="153"/>
      <c r="ASF19" s="154"/>
      <c r="ASG19" s="155"/>
      <c r="ASH19" s="155"/>
      <c r="ASI19" s="155"/>
      <c r="ASJ19" s="155"/>
      <c r="ASK19" s="155"/>
      <c r="ASL19" s="155"/>
      <c r="ASM19" s="156"/>
      <c r="ASN19" s="156"/>
      <c r="ASO19" s="156"/>
      <c r="ASP19" s="156"/>
      <c r="ASQ19" s="156"/>
      <c r="ASR19" s="156"/>
      <c r="ASS19" s="157"/>
      <c r="AST19" s="153"/>
      <c r="ASU19" s="153"/>
      <c r="ASV19" s="154"/>
      <c r="ASW19" s="155"/>
      <c r="ASX19" s="155"/>
      <c r="ASY19" s="155"/>
      <c r="ASZ19" s="155"/>
      <c r="ATA19" s="155"/>
      <c r="ATB19" s="155"/>
      <c r="ATC19" s="156"/>
      <c r="ATD19" s="156"/>
      <c r="ATE19" s="156"/>
      <c r="ATF19" s="156"/>
      <c r="ATG19" s="156"/>
      <c r="ATH19" s="156"/>
      <c r="ATI19" s="157"/>
      <c r="ATJ19" s="153"/>
      <c r="ATK19" s="153"/>
      <c r="ATL19" s="154"/>
      <c r="ATM19" s="155"/>
      <c r="ATN19" s="155"/>
      <c r="ATO19" s="155"/>
      <c r="ATP19" s="155"/>
      <c r="ATQ19" s="155"/>
      <c r="ATR19" s="155"/>
      <c r="ATS19" s="156"/>
      <c r="ATT19" s="156"/>
      <c r="ATU19" s="156"/>
      <c r="ATV19" s="156"/>
      <c r="ATW19" s="156"/>
      <c r="ATX19" s="156"/>
      <c r="ATY19" s="157"/>
      <c r="ATZ19" s="153"/>
      <c r="AUA19" s="153"/>
      <c r="AUB19" s="154"/>
      <c r="AUC19" s="155"/>
      <c r="AUD19" s="155"/>
      <c r="AUE19" s="155"/>
      <c r="AUF19" s="155"/>
      <c r="AUG19" s="155"/>
      <c r="AUH19" s="155"/>
      <c r="AUI19" s="156"/>
      <c r="AUJ19" s="156"/>
      <c r="AUK19" s="156"/>
      <c r="AUL19" s="156"/>
      <c r="AUM19" s="156"/>
      <c r="AUN19" s="156"/>
      <c r="AUO19" s="157"/>
      <c r="AUP19" s="153"/>
      <c r="AUQ19" s="153"/>
      <c r="AUR19" s="154"/>
      <c r="AUS19" s="155"/>
      <c r="AUT19" s="155"/>
      <c r="AUU19" s="155"/>
      <c r="AUV19" s="155"/>
      <c r="AUW19" s="155"/>
      <c r="AUX19" s="155"/>
      <c r="AUY19" s="156"/>
      <c r="AUZ19" s="156"/>
      <c r="AVA19" s="156"/>
      <c r="AVB19" s="156"/>
      <c r="AVC19" s="156"/>
      <c r="AVD19" s="156"/>
      <c r="AVE19" s="157"/>
      <c r="AVF19" s="153"/>
      <c r="AVG19" s="153"/>
      <c r="AVH19" s="154"/>
      <c r="AVI19" s="155"/>
      <c r="AVJ19" s="155"/>
      <c r="AVK19" s="155"/>
      <c r="AVL19" s="155"/>
      <c r="AVM19" s="155"/>
      <c r="AVN19" s="155"/>
      <c r="AVO19" s="156"/>
      <c r="AVP19" s="156"/>
      <c r="AVQ19" s="156"/>
      <c r="AVR19" s="156"/>
      <c r="AVS19" s="156"/>
      <c r="AVT19" s="156"/>
      <c r="AVU19" s="157"/>
      <c r="AVV19" s="153"/>
      <c r="AVW19" s="153"/>
      <c r="AVX19" s="154"/>
      <c r="AVY19" s="155"/>
      <c r="AVZ19" s="155"/>
      <c r="AWA19" s="155"/>
      <c r="AWB19" s="155"/>
      <c r="AWC19" s="155"/>
      <c r="AWD19" s="155"/>
      <c r="AWE19" s="156"/>
      <c r="AWF19" s="156"/>
      <c r="AWG19" s="156"/>
      <c r="AWH19" s="156"/>
      <c r="AWI19" s="156"/>
      <c r="AWJ19" s="156"/>
      <c r="AWK19" s="157"/>
      <c r="AWL19" s="153"/>
      <c r="AWM19" s="153"/>
      <c r="AWN19" s="154"/>
      <c r="AWO19" s="155"/>
      <c r="AWP19" s="155"/>
      <c r="AWQ19" s="155"/>
      <c r="AWR19" s="155"/>
      <c r="AWS19" s="155"/>
      <c r="AWT19" s="155"/>
      <c r="AWU19" s="156"/>
      <c r="AWV19" s="156"/>
      <c r="AWW19" s="156"/>
      <c r="AWX19" s="156"/>
      <c r="AWY19" s="156"/>
      <c r="AWZ19" s="156"/>
      <c r="AXA19" s="157"/>
      <c r="AXB19" s="153"/>
      <c r="AXC19" s="153"/>
      <c r="AXD19" s="154"/>
      <c r="AXE19" s="155"/>
      <c r="AXF19" s="155"/>
      <c r="AXG19" s="155"/>
      <c r="AXH19" s="155"/>
      <c r="AXI19" s="155"/>
      <c r="AXJ19" s="155"/>
      <c r="AXK19" s="156"/>
      <c r="AXL19" s="156"/>
      <c r="AXM19" s="156"/>
      <c r="AXN19" s="156"/>
      <c r="AXO19" s="156"/>
      <c r="AXP19" s="156"/>
      <c r="AXQ19" s="157"/>
      <c r="AXR19" s="153"/>
      <c r="AXS19" s="153"/>
      <c r="AXT19" s="154"/>
      <c r="AXU19" s="155"/>
      <c r="AXV19" s="155"/>
      <c r="AXW19" s="155"/>
      <c r="AXX19" s="155"/>
      <c r="AXY19" s="155"/>
      <c r="AXZ19" s="155"/>
      <c r="AYA19" s="156"/>
      <c r="AYB19" s="156"/>
      <c r="AYC19" s="156"/>
      <c r="AYD19" s="156"/>
      <c r="AYE19" s="156"/>
      <c r="AYF19" s="156"/>
      <c r="AYG19" s="157"/>
      <c r="AYH19" s="153"/>
      <c r="AYI19" s="153"/>
      <c r="AYJ19" s="154"/>
      <c r="AYK19" s="155"/>
      <c r="AYL19" s="155"/>
      <c r="AYM19" s="155"/>
      <c r="AYN19" s="155"/>
      <c r="AYO19" s="155"/>
      <c r="AYP19" s="155"/>
      <c r="AYQ19" s="156"/>
      <c r="AYR19" s="156"/>
      <c r="AYS19" s="156"/>
      <c r="AYT19" s="156"/>
      <c r="AYU19" s="156"/>
      <c r="AYV19" s="156"/>
      <c r="AYW19" s="157"/>
      <c r="AYX19" s="153"/>
      <c r="AYY19" s="153"/>
      <c r="AYZ19" s="154"/>
      <c r="AZA19" s="155"/>
      <c r="AZB19" s="155"/>
      <c r="AZC19" s="155"/>
      <c r="AZD19" s="155"/>
      <c r="AZE19" s="155"/>
      <c r="AZF19" s="155"/>
      <c r="AZG19" s="156"/>
      <c r="AZH19" s="156"/>
      <c r="AZI19" s="156"/>
      <c r="AZJ19" s="156"/>
      <c r="AZK19" s="156"/>
      <c r="AZL19" s="156"/>
      <c r="AZM19" s="157"/>
      <c r="AZN19" s="153"/>
      <c r="AZO19" s="153"/>
      <c r="AZP19" s="154"/>
      <c r="AZQ19" s="155"/>
      <c r="AZR19" s="155"/>
      <c r="AZS19" s="155"/>
      <c r="AZT19" s="155"/>
      <c r="AZU19" s="155"/>
      <c r="AZV19" s="155"/>
      <c r="AZW19" s="156"/>
      <c r="AZX19" s="156"/>
      <c r="AZY19" s="156"/>
      <c r="AZZ19" s="156"/>
      <c r="BAA19" s="156"/>
      <c r="BAB19" s="156"/>
      <c r="BAC19" s="157"/>
      <c r="BAD19" s="153"/>
      <c r="BAE19" s="153"/>
      <c r="BAF19" s="154"/>
      <c r="BAG19" s="155"/>
      <c r="BAH19" s="155"/>
      <c r="BAI19" s="155"/>
      <c r="BAJ19" s="155"/>
      <c r="BAK19" s="155"/>
      <c r="BAL19" s="155"/>
      <c r="BAM19" s="156"/>
      <c r="BAN19" s="156"/>
      <c r="BAO19" s="156"/>
      <c r="BAP19" s="156"/>
      <c r="BAQ19" s="156"/>
      <c r="BAR19" s="156"/>
      <c r="BAS19" s="157"/>
      <c r="BAT19" s="153"/>
      <c r="BAU19" s="153"/>
      <c r="BAV19" s="154"/>
      <c r="BAW19" s="155"/>
      <c r="BAX19" s="155"/>
      <c r="BAY19" s="155"/>
      <c r="BAZ19" s="155"/>
      <c r="BBA19" s="155"/>
      <c r="BBB19" s="155"/>
      <c r="BBC19" s="156"/>
      <c r="BBD19" s="156"/>
      <c r="BBE19" s="156"/>
      <c r="BBF19" s="156"/>
      <c r="BBG19" s="156"/>
      <c r="BBH19" s="156"/>
      <c r="BBI19" s="157"/>
      <c r="BBJ19" s="153"/>
      <c r="BBK19" s="153"/>
      <c r="BBL19" s="154"/>
      <c r="BBM19" s="155"/>
      <c r="BBN19" s="155"/>
      <c r="BBO19" s="155"/>
      <c r="BBP19" s="155"/>
      <c r="BBQ19" s="155"/>
      <c r="BBR19" s="155"/>
      <c r="BBS19" s="156"/>
      <c r="BBT19" s="156"/>
      <c r="BBU19" s="156"/>
      <c r="BBV19" s="156"/>
      <c r="BBW19" s="156"/>
      <c r="BBX19" s="156"/>
      <c r="BBY19" s="157"/>
      <c r="BBZ19" s="153"/>
      <c r="BCA19" s="153"/>
      <c r="BCB19" s="154"/>
      <c r="BCC19" s="155"/>
      <c r="BCD19" s="155"/>
      <c r="BCE19" s="155"/>
      <c r="BCF19" s="155"/>
      <c r="BCG19" s="155"/>
      <c r="BCH19" s="155"/>
      <c r="BCI19" s="156"/>
      <c r="BCJ19" s="156"/>
      <c r="BCK19" s="156"/>
      <c r="BCL19" s="156"/>
      <c r="BCM19" s="156"/>
      <c r="BCN19" s="156"/>
      <c r="BCO19" s="157"/>
      <c r="BCP19" s="153"/>
      <c r="BCQ19" s="153"/>
      <c r="BCR19" s="154"/>
      <c r="BCS19" s="155"/>
      <c r="BCT19" s="155"/>
      <c r="BCU19" s="155"/>
      <c r="BCV19" s="155"/>
      <c r="BCW19" s="155"/>
      <c r="BCX19" s="155"/>
      <c r="BCY19" s="156"/>
      <c r="BCZ19" s="156"/>
      <c r="BDA19" s="156"/>
      <c r="BDB19" s="156"/>
      <c r="BDC19" s="156"/>
      <c r="BDD19" s="156"/>
      <c r="BDE19" s="157"/>
      <c r="BDF19" s="153"/>
      <c r="BDG19" s="153"/>
      <c r="BDH19" s="154"/>
      <c r="BDI19" s="155"/>
      <c r="BDJ19" s="155"/>
      <c r="BDK19" s="155"/>
      <c r="BDL19" s="155"/>
      <c r="BDM19" s="155"/>
      <c r="BDN19" s="155"/>
      <c r="BDO19" s="156"/>
      <c r="BDP19" s="156"/>
      <c r="BDQ19" s="156"/>
      <c r="BDR19" s="156"/>
      <c r="BDS19" s="156"/>
      <c r="BDT19" s="156"/>
      <c r="BDU19" s="157"/>
      <c r="BDV19" s="153"/>
      <c r="BDW19" s="153"/>
      <c r="BDX19" s="154"/>
      <c r="BDY19" s="155"/>
      <c r="BDZ19" s="155"/>
      <c r="BEA19" s="155"/>
      <c r="BEB19" s="155"/>
      <c r="BEC19" s="155"/>
      <c r="BED19" s="155"/>
      <c r="BEE19" s="156"/>
      <c r="BEF19" s="156"/>
      <c r="BEG19" s="156"/>
      <c r="BEH19" s="156"/>
      <c r="BEI19" s="156"/>
      <c r="BEJ19" s="156"/>
      <c r="BEK19" s="157"/>
      <c r="BEL19" s="153"/>
      <c r="BEM19" s="153"/>
      <c r="BEN19" s="154"/>
      <c r="BEO19" s="155"/>
      <c r="BEP19" s="155"/>
      <c r="BEQ19" s="155"/>
      <c r="BER19" s="155"/>
      <c r="BES19" s="155"/>
      <c r="BET19" s="155"/>
      <c r="BEU19" s="156"/>
      <c r="BEV19" s="156"/>
      <c r="BEW19" s="156"/>
      <c r="BEX19" s="156"/>
      <c r="BEY19" s="156"/>
      <c r="BEZ19" s="156"/>
      <c r="BFA19" s="157"/>
      <c r="BFB19" s="153"/>
      <c r="BFC19" s="153"/>
      <c r="BFD19" s="154"/>
      <c r="BFE19" s="155"/>
      <c r="BFF19" s="155"/>
      <c r="BFG19" s="155"/>
      <c r="BFH19" s="155"/>
      <c r="BFI19" s="155"/>
      <c r="BFJ19" s="155"/>
      <c r="BFK19" s="156"/>
      <c r="BFL19" s="156"/>
      <c r="BFM19" s="156"/>
      <c r="BFN19" s="156"/>
      <c r="BFO19" s="156"/>
      <c r="BFP19" s="156"/>
      <c r="BFQ19" s="157"/>
      <c r="BFR19" s="153"/>
      <c r="BFS19" s="153"/>
      <c r="BFT19" s="154"/>
      <c r="BFU19" s="155"/>
      <c r="BFV19" s="155"/>
      <c r="BFW19" s="155"/>
      <c r="BFX19" s="155"/>
      <c r="BFY19" s="155"/>
      <c r="BFZ19" s="155"/>
      <c r="BGA19" s="156"/>
      <c r="BGB19" s="156"/>
      <c r="BGC19" s="156"/>
      <c r="BGD19" s="156"/>
      <c r="BGE19" s="156"/>
      <c r="BGF19" s="156"/>
      <c r="BGG19" s="157"/>
      <c r="BGH19" s="153"/>
      <c r="BGI19" s="153"/>
      <c r="BGJ19" s="154"/>
      <c r="BGK19" s="155"/>
      <c r="BGL19" s="155"/>
      <c r="BGM19" s="155"/>
      <c r="BGN19" s="155"/>
      <c r="BGO19" s="155"/>
      <c r="BGP19" s="155"/>
      <c r="BGQ19" s="156"/>
      <c r="BGR19" s="156"/>
      <c r="BGS19" s="156"/>
      <c r="BGT19" s="156"/>
      <c r="BGU19" s="156"/>
      <c r="BGV19" s="156"/>
      <c r="BGW19" s="157"/>
      <c r="BGX19" s="153"/>
      <c r="BGY19" s="153"/>
      <c r="BGZ19" s="154"/>
      <c r="BHA19" s="155"/>
      <c r="BHB19" s="155"/>
      <c r="BHC19" s="155"/>
      <c r="BHD19" s="155"/>
      <c r="BHE19" s="155"/>
      <c r="BHF19" s="155"/>
      <c r="BHG19" s="156"/>
      <c r="BHH19" s="156"/>
      <c r="BHI19" s="156"/>
      <c r="BHJ19" s="156"/>
      <c r="BHK19" s="156"/>
      <c r="BHL19" s="156"/>
      <c r="BHM19" s="157"/>
      <c r="BHN19" s="153"/>
      <c r="BHO19" s="153"/>
      <c r="BHP19" s="154"/>
      <c r="BHQ19" s="155"/>
      <c r="BHR19" s="155"/>
      <c r="BHS19" s="155"/>
      <c r="BHT19" s="155"/>
      <c r="BHU19" s="155"/>
      <c r="BHV19" s="155"/>
      <c r="BHW19" s="156"/>
      <c r="BHX19" s="156"/>
      <c r="BHY19" s="156"/>
      <c r="BHZ19" s="156"/>
      <c r="BIA19" s="156"/>
      <c r="BIB19" s="156"/>
      <c r="BIC19" s="157"/>
      <c r="BID19" s="153"/>
      <c r="BIE19" s="153"/>
      <c r="BIF19" s="154"/>
      <c r="BIG19" s="155"/>
      <c r="BIH19" s="155"/>
      <c r="BII19" s="155"/>
      <c r="BIJ19" s="155"/>
      <c r="BIK19" s="155"/>
      <c r="BIL19" s="155"/>
      <c r="BIM19" s="156"/>
      <c r="BIN19" s="156"/>
      <c r="BIO19" s="156"/>
      <c r="BIP19" s="156"/>
      <c r="BIQ19" s="156"/>
      <c r="BIR19" s="156"/>
      <c r="BIS19" s="157"/>
      <c r="BIT19" s="153"/>
      <c r="BIU19" s="153"/>
      <c r="BIV19" s="154"/>
      <c r="BIW19" s="155"/>
      <c r="BIX19" s="155"/>
      <c r="BIY19" s="155"/>
      <c r="BIZ19" s="155"/>
      <c r="BJA19" s="155"/>
      <c r="BJB19" s="155"/>
      <c r="BJC19" s="156"/>
      <c r="BJD19" s="156"/>
      <c r="BJE19" s="156"/>
      <c r="BJF19" s="156"/>
      <c r="BJG19" s="156"/>
      <c r="BJH19" s="156"/>
      <c r="BJI19" s="157"/>
      <c r="BJJ19" s="153"/>
      <c r="BJK19" s="153"/>
      <c r="BJL19" s="154"/>
      <c r="BJM19" s="155"/>
      <c r="BJN19" s="155"/>
      <c r="BJO19" s="155"/>
      <c r="BJP19" s="155"/>
      <c r="BJQ19" s="155"/>
      <c r="BJR19" s="155"/>
      <c r="BJS19" s="156"/>
      <c r="BJT19" s="156"/>
      <c r="BJU19" s="156"/>
      <c r="BJV19" s="156"/>
      <c r="BJW19" s="156"/>
      <c r="BJX19" s="156"/>
      <c r="BJY19" s="157"/>
      <c r="BJZ19" s="153"/>
      <c r="BKA19" s="153"/>
      <c r="BKB19" s="154"/>
      <c r="BKC19" s="155"/>
      <c r="BKD19" s="155"/>
      <c r="BKE19" s="155"/>
      <c r="BKF19" s="155"/>
      <c r="BKG19" s="155"/>
      <c r="BKH19" s="155"/>
      <c r="BKI19" s="156"/>
      <c r="BKJ19" s="156"/>
      <c r="BKK19" s="156"/>
      <c r="BKL19" s="156"/>
      <c r="BKM19" s="156"/>
      <c r="BKN19" s="156"/>
      <c r="BKO19" s="157"/>
      <c r="BKP19" s="153"/>
      <c r="BKQ19" s="153"/>
      <c r="BKR19" s="154"/>
      <c r="BKS19" s="155"/>
      <c r="BKT19" s="155"/>
      <c r="BKU19" s="155"/>
      <c r="BKV19" s="155"/>
      <c r="BKW19" s="155"/>
      <c r="BKX19" s="155"/>
      <c r="BKY19" s="156"/>
      <c r="BKZ19" s="156"/>
      <c r="BLA19" s="156"/>
      <c r="BLB19" s="156"/>
      <c r="BLC19" s="156"/>
      <c r="BLD19" s="156"/>
      <c r="BLE19" s="157"/>
      <c r="BLF19" s="153"/>
      <c r="BLG19" s="153"/>
      <c r="BLH19" s="154"/>
      <c r="BLI19" s="155"/>
      <c r="BLJ19" s="155"/>
      <c r="BLK19" s="155"/>
      <c r="BLL19" s="155"/>
      <c r="BLM19" s="155"/>
      <c r="BLN19" s="155"/>
      <c r="BLO19" s="156"/>
      <c r="BLP19" s="156"/>
      <c r="BLQ19" s="156"/>
      <c r="BLR19" s="156"/>
      <c r="BLS19" s="156"/>
      <c r="BLT19" s="156"/>
      <c r="BLU19" s="157"/>
      <c r="BLV19" s="153"/>
      <c r="BLW19" s="153"/>
      <c r="BLX19" s="154"/>
      <c r="BLY19" s="155"/>
      <c r="BLZ19" s="155"/>
      <c r="BMA19" s="155"/>
      <c r="BMB19" s="155"/>
      <c r="BMC19" s="155"/>
      <c r="BMD19" s="155"/>
      <c r="BME19" s="156"/>
      <c r="BMF19" s="156"/>
      <c r="BMG19" s="156"/>
      <c r="BMH19" s="156"/>
      <c r="BMI19" s="156"/>
      <c r="BMJ19" s="156"/>
      <c r="BMK19" s="157"/>
      <c r="BML19" s="153"/>
      <c r="BMM19" s="153"/>
      <c r="BMN19" s="154"/>
      <c r="BMO19" s="155"/>
      <c r="BMP19" s="155"/>
      <c r="BMQ19" s="155"/>
      <c r="BMR19" s="155"/>
      <c r="BMS19" s="155"/>
      <c r="BMT19" s="155"/>
      <c r="BMU19" s="156"/>
      <c r="BMV19" s="156"/>
      <c r="BMW19" s="156"/>
      <c r="BMX19" s="156"/>
      <c r="BMY19" s="156"/>
      <c r="BMZ19" s="156"/>
      <c r="BNA19" s="157"/>
      <c r="BNB19" s="153"/>
      <c r="BNC19" s="153"/>
      <c r="BND19" s="154"/>
      <c r="BNE19" s="155"/>
      <c r="BNF19" s="155"/>
      <c r="BNG19" s="155"/>
      <c r="BNH19" s="155"/>
      <c r="BNI19" s="155"/>
      <c r="BNJ19" s="155"/>
      <c r="BNK19" s="156"/>
      <c r="BNL19" s="156"/>
      <c r="BNM19" s="156"/>
      <c r="BNN19" s="156"/>
      <c r="BNO19" s="156"/>
      <c r="BNP19" s="156"/>
      <c r="BNQ19" s="157"/>
      <c r="BNR19" s="153"/>
      <c r="BNS19" s="153"/>
      <c r="BNT19" s="154"/>
      <c r="BNU19" s="155"/>
      <c r="BNV19" s="155"/>
      <c r="BNW19" s="155"/>
      <c r="BNX19" s="155"/>
      <c r="BNY19" s="155"/>
      <c r="BNZ19" s="155"/>
      <c r="BOA19" s="156"/>
      <c r="BOB19" s="156"/>
      <c r="BOC19" s="156"/>
      <c r="BOD19" s="156"/>
      <c r="BOE19" s="156"/>
      <c r="BOF19" s="156"/>
      <c r="BOG19" s="157"/>
      <c r="BOH19" s="153"/>
      <c r="BOI19" s="153"/>
      <c r="BOJ19" s="154"/>
      <c r="BOK19" s="155"/>
      <c r="BOL19" s="155"/>
      <c r="BOM19" s="155"/>
      <c r="BON19" s="155"/>
      <c r="BOO19" s="155"/>
      <c r="BOP19" s="155"/>
      <c r="BOQ19" s="156"/>
      <c r="BOR19" s="156"/>
      <c r="BOS19" s="156"/>
      <c r="BOT19" s="156"/>
      <c r="BOU19" s="156"/>
      <c r="BOV19" s="156"/>
      <c r="BOW19" s="157"/>
      <c r="BOX19" s="153"/>
      <c r="BOY19" s="153"/>
      <c r="BOZ19" s="154"/>
      <c r="BPA19" s="155"/>
      <c r="BPB19" s="155"/>
      <c r="BPC19" s="155"/>
      <c r="BPD19" s="155"/>
      <c r="BPE19" s="155"/>
      <c r="BPF19" s="155"/>
      <c r="BPG19" s="156"/>
      <c r="BPH19" s="156"/>
      <c r="BPI19" s="156"/>
      <c r="BPJ19" s="156"/>
      <c r="BPK19" s="156"/>
      <c r="BPL19" s="156"/>
      <c r="BPM19" s="157"/>
      <c r="BPN19" s="153"/>
      <c r="BPO19" s="153"/>
      <c r="BPP19" s="154"/>
      <c r="BPQ19" s="155"/>
      <c r="BPR19" s="155"/>
      <c r="BPS19" s="155"/>
      <c r="BPT19" s="155"/>
      <c r="BPU19" s="155"/>
      <c r="BPV19" s="155"/>
      <c r="BPW19" s="156"/>
      <c r="BPX19" s="156"/>
      <c r="BPY19" s="156"/>
      <c r="BPZ19" s="156"/>
      <c r="BQA19" s="156"/>
      <c r="BQB19" s="156"/>
      <c r="BQC19" s="157"/>
      <c r="BQD19" s="153"/>
      <c r="BQE19" s="153"/>
      <c r="BQF19" s="154"/>
      <c r="BQG19" s="155"/>
      <c r="BQH19" s="155"/>
      <c r="BQI19" s="155"/>
      <c r="BQJ19" s="155"/>
      <c r="BQK19" s="155"/>
      <c r="BQL19" s="155"/>
      <c r="BQM19" s="156"/>
      <c r="BQN19" s="156"/>
      <c r="BQO19" s="156"/>
      <c r="BQP19" s="156"/>
      <c r="BQQ19" s="156"/>
      <c r="BQR19" s="156"/>
      <c r="BQS19" s="157"/>
      <c r="BQT19" s="153"/>
      <c r="BQU19" s="153"/>
      <c r="BQV19" s="154"/>
      <c r="BQW19" s="155"/>
      <c r="BQX19" s="155"/>
      <c r="BQY19" s="155"/>
      <c r="BQZ19" s="155"/>
      <c r="BRA19" s="155"/>
      <c r="BRB19" s="155"/>
      <c r="BRC19" s="156"/>
      <c r="BRD19" s="156"/>
      <c r="BRE19" s="156"/>
      <c r="BRF19" s="156"/>
      <c r="BRG19" s="156"/>
      <c r="BRH19" s="156"/>
      <c r="BRI19" s="157"/>
      <c r="BRJ19" s="153"/>
      <c r="BRK19" s="153"/>
      <c r="BRL19" s="154"/>
      <c r="BRM19" s="155"/>
      <c r="BRN19" s="155"/>
      <c r="BRO19" s="155"/>
      <c r="BRP19" s="155"/>
      <c r="BRQ19" s="155"/>
      <c r="BRR19" s="155"/>
      <c r="BRS19" s="156"/>
      <c r="BRT19" s="156"/>
      <c r="BRU19" s="156"/>
      <c r="BRV19" s="156"/>
      <c r="BRW19" s="156"/>
      <c r="BRX19" s="156"/>
      <c r="BRY19" s="157"/>
      <c r="BRZ19" s="153"/>
      <c r="BSA19" s="153"/>
      <c r="BSB19" s="154"/>
      <c r="BSC19" s="155"/>
      <c r="BSD19" s="155"/>
      <c r="BSE19" s="155"/>
      <c r="BSF19" s="155"/>
      <c r="BSG19" s="155"/>
      <c r="BSH19" s="155"/>
      <c r="BSI19" s="156"/>
      <c r="BSJ19" s="156"/>
      <c r="BSK19" s="156"/>
      <c r="BSL19" s="156"/>
      <c r="BSM19" s="156"/>
      <c r="BSN19" s="156"/>
      <c r="BSO19" s="157"/>
      <c r="BSP19" s="153"/>
      <c r="BSQ19" s="153"/>
      <c r="BSR19" s="154"/>
      <c r="BSS19" s="155"/>
      <c r="BST19" s="155"/>
      <c r="BSU19" s="155"/>
      <c r="BSV19" s="155"/>
      <c r="BSW19" s="155"/>
      <c r="BSX19" s="155"/>
      <c r="BSY19" s="156"/>
      <c r="BSZ19" s="156"/>
      <c r="BTA19" s="156"/>
      <c r="BTB19" s="156"/>
      <c r="BTC19" s="156"/>
      <c r="BTD19" s="156"/>
      <c r="BTE19" s="157"/>
      <c r="BTF19" s="153"/>
      <c r="BTG19" s="153"/>
      <c r="BTH19" s="154"/>
      <c r="BTI19" s="155"/>
      <c r="BTJ19" s="155"/>
      <c r="BTK19" s="155"/>
      <c r="BTL19" s="155"/>
      <c r="BTM19" s="155"/>
      <c r="BTN19" s="155"/>
      <c r="BTO19" s="156"/>
      <c r="BTP19" s="156"/>
      <c r="BTQ19" s="156"/>
      <c r="BTR19" s="156"/>
      <c r="BTS19" s="156"/>
      <c r="BTT19" s="156"/>
      <c r="BTU19" s="157"/>
      <c r="BTV19" s="153"/>
      <c r="BTW19" s="153"/>
      <c r="BTX19" s="154"/>
      <c r="BTY19" s="155"/>
      <c r="BTZ19" s="155"/>
      <c r="BUA19" s="155"/>
      <c r="BUB19" s="155"/>
      <c r="BUC19" s="155"/>
      <c r="BUD19" s="155"/>
      <c r="BUE19" s="156"/>
      <c r="BUF19" s="156"/>
      <c r="BUG19" s="156"/>
      <c r="BUH19" s="156"/>
      <c r="BUI19" s="156"/>
      <c r="BUJ19" s="156"/>
      <c r="BUK19" s="157"/>
      <c r="BUL19" s="153"/>
      <c r="BUM19" s="153"/>
      <c r="BUN19" s="154"/>
      <c r="BUO19" s="155"/>
      <c r="BUP19" s="155"/>
      <c r="BUQ19" s="155"/>
      <c r="BUR19" s="155"/>
      <c r="BUS19" s="155"/>
      <c r="BUT19" s="155"/>
      <c r="BUU19" s="156"/>
      <c r="BUV19" s="156"/>
      <c r="BUW19" s="156"/>
      <c r="BUX19" s="156"/>
      <c r="BUY19" s="156"/>
      <c r="BUZ19" s="156"/>
      <c r="BVA19" s="157"/>
      <c r="BVB19" s="153"/>
      <c r="BVC19" s="153"/>
      <c r="BVD19" s="154"/>
      <c r="BVE19" s="155"/>
      <c r="BVF19" s="155"/>
      <c r="BVG19" s="155"/>
      <c r="BVH19" s="155"/>
      <c r="BVI19" s="155"/>
      <c r="BVJ19" s="155"/>
      <c r="BVK19" s="156"/>
      <c r="BVL19" s="156"/>
      <c r="BVM19" s="156"/>
      <c r="BVN19" s="156"/>
      <c r="BVO19" s="156"/>
      <c r="BVP19" s="156"/>
      <c r="BVQ19" s="157"/>
      <c r="BVR19" s="153"/>
      <c r="BVS19" s="153"/>
      <c r="BVT19" s="154"/>
      <c r="BVU19" s="155"/>
      <c r="BVV19" s="155"/>
      <c r="BVW19" s="155"/>
      <c r="BVX19" s="155"/>
      <c r="BVY19" s="155"/>
      <c r="BVZ19" s="155"/>
      <c r="BWA19" s="156"/>
      <c r="BWB19" s="156"/>
      <c r="BWC19" s="156"/>
      <c r="BWD19" s="156"/>
      <c r="BWE19" s="156"/>
      <c r="BWF19" s="156"/>
      <c r="BWG19" s="157"/>
      <c r="BWH19" s="153"/>
      <c r="BWI19" s="153"/>
      <c r="BWJ19" s="154"/>
      <c r="BWK19" s="155"/>
      <c r="BWL19" s="155"/>
      <c r="BWM19" s="155"/>
      <c r="BWN19" s="155"/>
      <c r="BWO19" s="155"/>
      <c r="BWP19" s="155"/>
      <c r="BWQ19" s="156"/>
      <c r="BWR19" s="156"/>
      <c r="BWS19" s="156"/>
      <c r="BWT19" s="156"/>
      <c r="BWU19" s="156"/>
      <c r="BWV19" s="156"/>
      <c r="BWW19" s="157"/>
      <c r="BWX19" s="153"/>
      <c r="BWY19" s="153"/>
      <c r="BWZ19" s="154"/>
      <c r="BXA19" s="155"/>
      <c r="BXB19" s="155"/>
      <c r="BXC19" s="155"/>
      <c r="BXD19" s="155"/>
      <c r="BXE19" s="155"/>
      <c r="BXF19" s="155"/>
      <c r="BXG19" s="156"/>
      <c r="BXH19" s="156"/>
      <c r="BXI19" s="156"/>
      <c r="BXJ19" s="156"/>
      <c r="BXK19" s="156"/>
      <c r="BXL19" s="156"/>
      <c r="BXM19" s="157"/>
      <c r="BXN19" s="153"/>
      <c r="BXO19" s="153"/>
      <c r="BXP19" s="154"/>
      <c r="BXQ19" s="155"/>
      <c r="BXR19" s="155"/>
      <c r="BXS19" s="155"/>
      <c r="BXT19" s="155"/>
      <c r="BXU19" s="155"/>
      <c r="BXV19" s="155"/>
      <c r="BXW19" s="156"/>
      <c r="BXX19" s="156"/>
      <c r="BXY19" s="156"/>
      <c r="BXZ19" s="156"/>
      <c r="BYA19" s="156"/>
      <c r="BYB19" s="156"/>
      <c r="BYC19" s="157"/>
      <c r="BYD19" s="153"/>
      <c r="BYE19" s="153"/>
      <c r="BYF19" s="154"/>
      <c r="BYG19" s="155"/>
      <c r="BYH19" s="155"/>
      <c r="BYI19" s="155"/>
      <c r="BYJ19" s="155"/>
      <c r="BYK19" s="155"/>
      <c r="BYL19" s="155"/>
      <c r="BYM19" s="156"/>
      <c r="BYN19" s="156"/>
      <c r="BYO19" s="156"/>
      <c r="BYP19" s="156"/>
      <c r="BYQ19" s="156"/>
      <c r="BYR19" s="156"/>
      <c r="BYS19" s="157"/>
      <c r="BYT19" s="153"/>
      <c r="BYU19" s="153"/>
      <c r="BYV19" s="154"/>
      <c r="BYW19" s="155"/>
      <c r="BYX19" s="155"/>
      <c r="BYY19" s="155"/>
      <c r="BYZ19" s="155"/>
      <c r="BZA19" s="155"/>
      <c r="BZB19" s="155"/>
      <c r="BZC19" s="156"/>
      <c r="BZD19" s="156"/>
      <c r="BZE19" s="156"/>
      <c r="BZF19" s="156"/>
      <c r="BZG19" s="156"/>
      <c r="BZH19" s="156"/>
      <c r="BZI19" s="157"/>
      <c r="BZJ19" s="153"/>
      <c r="BZK19" s="153"/>
      <c r="BZL19" s="154"/>
      <c r="BZM19" s="155"/>
      <c r="BZN19" s="155"/>
      <c r="BZO19" s="155"/>
      <c r="BZP19" s="155"/>
      <c r="BZQ19" s="155"/>
      <c r="BZR19" s="155"/>
      <c r="BZS19" s="156"/>
      <c r="BZT19" s="156"/>
      <c r="BZU19" s="156"/>
      <c r="BZV19" s="156"/>
      <c r="BZW19" s="156"/>
      <c r="BZX19" s="156"/>
      <c r="BZY19" s="157"/>
      <c r="BZZ19" s="153"/>
      <c r="CAA19" s="153"/>
      <c r="CAB19" s="154"/>
      <c r="CAC19" s="155"/>
      <c r="CAD19" s="155"/>
      <c r="CAE19" s="155"/>
      <c r="CAF19" s="155"/>
      <c r="CAG19" s="155"/>
      <c r="CAH19" s="155"/>
      <c r="CAI19" s="156"/>
      <c r="CAJ19" s="156"/>
      <c r="CAK19" s="156"/>
      <c r="CAL19" s="156"/>
      <c r="CAM19" s="156"/>
      <c r="CAN19" s="156"/>
      <c r="CAO19" s="157"/>
      <c r="CAP19" s="153"/>
      <c r="CAQ19" s="153"/>
      <c r="CAR19" s="154"/>
      <c r="CAS19" s="155"/>
      <c r="CAT19" s="155"/>
      <c r="CAU19" s="155"/>
      <c r="CAV19" s="155"/>
      <c r="CAW19" s="155"/>
      <c r="CAX19" s="155"/>
      <c r="CAY19" s="156"/>
      <c r="CAZ19" s="156"/>
      <c r="CBA19" s="156"/>
      <c r="CBB19" s="156"/>
      <c r="CBC19" s="156"/>
      <c r="CBD19" s="156"/>
      <c r="CBE19" s="157"/>
      <c r="CBF19" s="153"/>
      <c r="CBG19" s="153"/>
      <c r="CBH19" s="154"/>
      <c r="CBI19" s="155"/>
      <c r="CBJ19" s="155"/>
      <c r="CBK19" s="155"/>
      <c r="CBL19" s="155"/>
      <c r="CBM19" s="155"/>
      <c r="CBN19" s="155"/>
      <c r="CBO19" s="156"/>
      <c r="CBP19" s="156"/>
      <c r="CBQ19" s="156"/>
      <c r="CBR19" s="156"/>
      <c r="CBS19" s="156"/>
      <c r="CBT19" s="156"/>
      <c r="CBU19" s="157"/>
      <c r="CBV19" s="153"/>
      <c r="CBW19" s="153"/>
      <c r="CBX19" s="154"/>
      <c r="CBY19" s="155"/>
      <c r="CBZ19" s="155"/>
      <c r="CCA19" s="155"/>
      <c r="CCB19" s="155"/>
      <c r="CCC19" s="155"/>
      <c r="CCD19" s="155"/>
      <c r="CCE19" s="156"/>
      <c r="CCF19" s="156"/>
      <c r="CCG19" s="156"/>
      <c r="CCH19" s="156"/>
      <c r="CCI19" s="156"/>
      <c r="CCJ19" s="156"/>
      <c r="CCK19" s="157"/>
      <c r="CCL19" s="153"/>
      <c r="CCM19" s="153"/>
      <c r="CCN19" s="154"/>
      <c r="CCO19" s="155"/>
      <c r="CCP19" s="155"/>
      <c r="CCQ19" s="155"/>
      <c r="CCR19" s="155"/>
      <c r="CCS19" s="155"/>
      <c r="CCT19" s="155"/>
      <c r="CCU19" s="156"/>
      <c r="CCV19" s="156"/>
      <c r="CCW19" s="156"/>
      <c r="CCX19" s="156"/>
      <c r="CCY19" s="156"/>
      <c r="CCZ19" s="156"/>
      <c r="CDA19" s="157"/>
      <c r="CDB19" s="153"/>
      <c r="CDC19" s="153"/>
      <c r="CDD19" s="154"/>
      <c r="CDE19" s="155"/>
      <c r="CDF19" s="155"/>
      <c r="CDG19" s="155"/>
      <c r="CDH19" s="155"/>
      <c r="CDI19" s="155"/>
      <c r="CDJ19" s="155"/>
      <c r="CDK19" s="156"/>
      <c r="CDL19" s="156"/>
      <c r="CDM19" s="156"/>
      <c r="CDN19" s="156"/>
      <c r="CDO19" s="156"/>
      <c r="CDP19" s="156"/>
      <c r="CDQ19" s="157"/>
      <c r="CDR19" s="153"/>
      <c r="CDS19" s="153"/>
      <c r="CDT19" s="154"/>
      <c r="CDU19" s="155"/>
      <c r="CDV19" s="155"/>
      <c r="CDW19" s="155"/>
      <c r="CDX19" s="155"/>
      <c r="CDY19" s="155"/>
      <c r="CDZ19" s="155"/>
      <c r="CEA19" s="156"/>
      <c r="CEB19" s="156"/>
      <c r="CEC19" s="156"/>
      <c r="CED19" s="156"/>
      <c r="CEE19" s="156"/>
      <c r="CEF19" s="156"/>
      <c r="CEG19" s="157"/>
      <c r="CEH19" s="153"/>
      <c r="CEI19" s="153"/>
      <c r="CEJ19" s="154"/>
      <c r="CEK19" s="155"/>
      <c r="CEL19" s="155"/>
      <c r="CEM19" s="155"/>
      <c r="CEN19" s="155"/>
      <c r="CEO19" s="155"/>
      <c r="CEP19" s="155"/>
      <c r="CEQ19" s="156"/>
      <c r="CER19" s="156"/>
      <c r="CES19" s="156"/>
      <c r="CET19" s="156"/>
      <c r="CEU19" s="156"/>
      <c r="CEV19" s="156"/>
      <c r="CEW19" s="157"/>
      <c r="CEX19" s="153"/>
      <c r="CEY19" s="153"/>
      <c r="CEZ19" s="154"/>
      <c r="CFA19" s="155"/>
      <c r="CFB19" s="155"/>
      <c r="CFC19" s="155"/>
      <c r="CFD19" s="155"/>
      <c r="CFE19" s="155"/>
      <c r="CFF19" s="155"/>
      <c r="CFG19" s="156"/>
      <c r="CFH19" s="156"/>
      <c r="CFI19" s="156"/>
      <c r="CFJ19" s="156"/>
      <c r="CFK19" s="156"/>
      <c r="CFL19" s="156"/>
      <c r="CFM19" s="157"/>
      <c r="CFN19" s="153"/>
      <c r="CFO19" s="153"/>
      <c r="CFP19" s="154"/>
      <c r="CFQ19" s="155"/>
      <c r="CFR19" s="155"/>
      <c r="CFS19" s="155"/>
      <c r="CFT19" s="155"/>
      <c r="CFU19" s="155"/>
      <c r="CFV19" s="155"/>
      <c r="CFW19" s="156"/>
      <c r="CFX19" s="156"/>
      <c r="CFY19" s="156"/>
      <c r="CFZ19" s="156"/>
      <c r="CGA19" s="156"/>
      <c r="CGB19" s="156"/>
      <c r="CGC19" s="157"/>
      <c r="CGD19" s="153"/>
      <c r="CGE19" s="153"/>
      <c r="CGF19" s="154"/>
      <c r="CGG19" s="155"/>
      <c r="CGH19" s="155"/>
      <c r="CGI19" s="155"/>
      <c r="CGJ19" s="155"/>
      <c r="CGK19" s="155"/>
      <c r="CGL19" s="155"/>
      <c r="CGM19" s="156"/>
      <c r="CGN19" s="156"/>
      <c r="CGO19" s="156"/>
      <c r="CGP19" s="156"/>
      <c r="CGQ19" s="156"/>
      <c r="CGR19" s="156"/>
      <c r="CGS19" s="157"/>
      <c r="CGT19" s="153"/>
      <c r="CGU19" s="153"/>
      <c r="CGV19" s="154"/>
      <c r="CGW19" s="155"/>
      <c r="CGX19" s="155"/>
      <c r="CGY19" s="155"/>
      <c r="CGZ19" s="155"/>
      <c r="CHA19" s="155"/>
      <c r="CHB19" s="155"/>
      <c r="CHC19" s="156"/>
      <c r="CHD19" s="156"/>
      <c r="CHE19" s="156"/>
      <c r="CHF19" s="156"/>
      <c r="CHG19" s="156"/>
      <c r="CHH19" s="156"/>
      <c r="CHI19" s="157"/>
      <c r="CHJ19" s="153"/>
      <c r="CHK19" s="153"/>
      <c r="CHL19" s="154"/>
      <c r="CHM19" s="155"/>
      <c r="CHN19" s="155"/>
      <c r="CHO19" s="155"/>
      <c r="CHP19" s="155"/>
      <c r="CHQ19" s="155"/>
      <c r="CHR19" s="155"/>
      <c r="CHS19" s="156"/>
      <c r="CHT19" s="156"/>
      <c r="CHU19" s="156"/>
      <c r="CHV19" s="156"/>
      <c r="CHW19" s="156"/>
      <c r="CHX19" s="156"/>
      <c r="CHY19" s="157"/>
      <c r="CHZ19" s="153"/>
      <c r="CIA19" s="153"/>
      <c r="CIB19" s="154"/>
      <c r="CIC19" s="155"/>
      <c r="CID19" s="155"/>
      <c r="CIE19" s="155"/>
      <c r="CIF19" s="155"/>
      <c r="CIG19" s="155"/>
      <c r="CIH19" s="155"/>
      <c r="CII19" s="156"/>
      <c r="CIJ19" s="156"/>
      <c r="CIK19" s="156"/>
      <c r="CIL19" s="156"/>
      <c r="CIM19" s="156"/>
      <c r="CIN19" s="156"/>
      <c r="CIO19" s="157"/>
      <c r="CIP19" s="153"/>
      <c r="CIQ19" s="153"/>
      <c r="CIR19" s="154"/>
      <c r="CIS19" s="155"/>
      <c r="CIT19" s="155"/>
      <c r="CIU19" s="155"/>
      <c r="CIV19" s="155"/>
      <c r="CIW19" s="155"/>
      <c r="CIX19" s="155"/>
      <c r="CIY19" s="156"/>
      <c r="CIZ19" s="156"/>
      <c r="CJA19" s="156"/>
      <c r="CJB19" s="156"/>
      <c r="CJC19" s="156"/>
      <c r="CJD19" s="156"/>
      <c r="CJE19" s="157"/>
      <c r="CJF19" s="153"/>
      <c r="CJG19" s="153"/>
      <c r="CJH19" s="154"/>
      <c r="CJI19" s="155"/>
      <c r="CJJ19" s="155"/>
      <c r="CJK19" s="155"/>
      <c r="CJL19" s="155"/>
      <c r="CJM19" s="155"/>
      <c r="CJN19" s="155"/>
      <c r="CJO19" s="156"/>
      <c r="CJP19" s="156"/>
      <c r="CJQ19" s="156"/>
      <c r="CJR19" s="156"/>
      <c r="CJS19" s="156"/>
      <c r="CJT19" s="156"/>
      <c r="CJU19" s="157"/>
      <c r="CJV19" s="153"/>
      <c r="CJW19" s="153"/>
      <c r="CJX19" s="154"/>
      <c r="CJY19" s="155"/>
      <c r="CJZ19" s="155"/>
      <c r="CKA19" s="155"/>
      <c r="CKB19" s="155"/>
      <c r="CKC19" s="155"/>
      <c r="CKD19" s="155"/>
      <c r="CKE19" s="156"/>
      <c r="CKF19" s="156"/>
      <c r="CKG19" s="156"/>
      <c r="CKH19" s="156"/>
      <c r="CKI19" s="156"/>
      <c r="CKJ19" s="156"/>
      <c r="CKK19" s="157"/>
      <c r="CKL19" s="153"/>
      <c r="CKM19" s="153"/>
      <c r="CKN19" s="154"/>
      <c r="CKO19" s="155"/>
      <c r="CKP19" s="155"/>
      <c r="CKQ19" s="155"/>
      <c r="CKR19" s="155"/>
      <c r="CKS19" s="155"/>
      <c r="CKT19" s="155"/>
      <c r="CKU19" s="156"/>
      <c r="CKV19" s="156"/>
      <c r="CKW19" s="156"/>
      <c r="CKX19" s="156"/>
      <c r="CKY19" s="156"/>
      <c r="CKZ19" s="156"/>
      <c r="CLA19" s="157"/>
      <c r="CLB19" s="153"/>
      <c r="CLC19" s="153"/>
      <c r="CLD19" s="154"/>
      <c r="CLE19" s="155"/>
      <c r="CLF19" s="155"/>
      <c r="CLG19" s="155"/>
      <c r="CLH19" s="155"/>
      <c r="CLI19" s="155"/>
      <c r="CLJ19" s="155"/>
      <c r="CLK19" s="156"/>
      <c r="CLL19" s="156"/>
      <c r="CLM19" s="156"/>
      <c r="CLN19" s="156"/>
      <c r="CLO19" s="156"/>
      <c r="CLP19" s="156"/>
      <c r="CLQ19" s="157"/>
      <c r="CLR19" s="153"/>
      <c r="CLS19" s="153"/>
      <c r="CLT19" s="154"/>
      <c r="CLU19" s="155"/>
      <c r="CLV19" s="155"/>
      <c r="CLW19" s="155"/>
      <c r="CLX19" s="155"/>
      <c r="CLY19" s="155"/>
      <c r="CLZ19" s="155"/>
      <c r="CMA19" s="156"/>
      <c r="CMB19" s="156"/>
      <c r="CMC19" s="156"/>
      <c r="CMD19" s="156"/>
      <c r="CME19" s="156"/>
      <c r="CMF19" s="156"/>
      <c r="CMG19" s="157"/>
      <c r="CMH19" s="153"/>
      <c r="CMI19" s="153"/>
      <c r="CMJ19" s="154"/>
      <c r="CMK19" s="155"/>
      <c r="CML19" s="155"/>
      <c r="CMM19" s="155"/>
      <c r="CMN19" s="155"/>
      <c r="CMO19" s="155"/>
      <c r="CMP19" s="155"/>
      <c r="CMQ19" s="156"/>
      <c r="CMR19" s="156"/>
      <c r="CMS19" s="156"/>
      <c r="CMT19" s="156"/>
      <c r="CMU19" s="156"/>
      <c r="CMV19" s="156"/>
      <c r="CMW19" s="157"/>
      <c r="CMX19" s="153"/>
      <c r="CMY19" s="153"/>
      <c r="CMZ19" s="154"/>
      <c r="CNA19" s="155"/>
      <c r="CNB19" s="155"/>
      <c r="CNC19" s="155"/>
      <c r="CND19" s="155"/>
      <c r="CNE19" s="155"/>
      <c r="CNF19" s="155"/>
      <c r="CNG19" s="156"/>
      <c r="CNH19" s="156"/>
      <c r="CNI19" s="156"/>
      <c r="CNJ19" s="156"/>
      <c r="CNK19" s="156"/>
      <c r="CNL19" s="156"/>
      <c r="CNM19" s="157"/>
      <c r="CNN19" s="153"/>
      <c r="CNO19" s="153"/>
      <c r="CNP19" s="154"/>
      <c r="CNQ19" s="155"/>
      <c r="CNR19" s="155"/>
      <c r="CNS19" s="155"/>
      <c r="CNT19" s="155"/>
      <c r="CNU19" s="155"/>
      <c r="CNV19" s="155"/>
      <c r="CNW19" s="156"/>
      <c r="CNX19" s="156"/>
      <c r="CNY19" s="156"/>
      <c r="CNZ19" s="156"/>
      <c r="COA19" s="156"/>
      <c r="COB19" s="156"/>
      <c r="COC19" s="157"/>
      <c r="COD19" s="153"/>
      <c r="COE19" s="153"/>
      <c r="COF19" s="154"/>
      <c r="COG19" s="155"/>
      <c r="COH19" s="155"/>
      <c r="COI19" s="155"/>
      <c r="COJ19" s="155"/>
      <c r="COK19" s="155"/>
      <c r="COL19" s="155"/>
      <c r="COM19" s="156"/>
      <c r="CON19" s="156"/>
      <c r="COO19" s="156"/>
      <c r="COP19" s="156"/>
      <c r="COQ19" s="156"/>
      <c r="COR19" s="156"/>
      <c r="COS19" s="157"/>
      <c r="COT19" s="153"/>
      <c r="COU19" s="153"/>
      <c r="COV19" s="154"/>
      <c r="COW19" s="155"/>
      <c r="COX19" s="155"/>
      <c r="COY19" s="155"/>
      <c r="COZ19" s="155"/>
      <c r="CPA19" s="155"/>
      <c r="CPB19" s="155"/>
      <c r="CPC19" s="156"/>
      <c r="CPD19" s="156"/>
      <c r="CPE19" s="156"/>
      <c r="CPF19" s="156"/>
      <c r="CPG19" s="156"/>
      <c r="CPH19" s="156"/>
      <c r="CPI19" s="157"/>
      <c r="CPJ19" s="153"/>
      <c r="CPK19" s="153"/>
      <c r="CPL19" s="154"/>
      <c r="CPM19" s="155"/>
      <c r="CPN19" s="155"/>
      <c r="CPO19" s="155"/>
      <c r="CPP19" s="155"/>
      <c r="CPQ19" s="155"/>
      <c r="CPR19" s="155"/>
      <c r="CPS19" s="156"/>
      <c r="CPT19" s="156"/>
      <c r="CPU19" s="156"/>
      <c r="CPV19" s="156"/>
      <c r="CPW19" s="156"/>
      <c r="CPX19" s="156"/>
      <c r="CPY19" s="157"/>
      <c r="CPZ19" s="153"/>
      <c r="CQA19" s="153"/>
      <c r="CQB19" s="154"/>
      <c r="CQC19" s="155"/>
      <c r="CQD19" s="155"/>
      <c r="CQE19" s="155"/>
      <c r="CQF19" s="155"/>
      <c r="CQG19" s="155"/>
      <c r="CQH19" s="155"/>
      <c r="CQI19" s="156"/>
      <c r="CQJ19" s="156"/>
      <c r="CQK19" s="156"/>
      <c r="CQL19" s="156"/>
      <c r="CQM19" s="156"/>
      <c r="CQN19" s="156"/>
      <c r="CQO19" s="157"/>
      <c r="CQP19" s="153"/>
      <c r="CQQ19" s="153"/>
      <c r="CQR19" s="154"/>
      <c r="CQS19" s="155"/>
      <c r="CQT19" s="155"/>
      <c r="CQU19" s="155"/>
      <c r="CQV19" s="155"/>
      <c r="CQW19" s="155"/>
      <c r="CQX19" s="155"/>
      <c r="CQY19" s="156"/>
      <c r="CQZ19" s="156"/>
      <c r="CRA19" s="156"/>
      <c r="CRB19" s="156"/>
      <c r="CRC19" s="156"/>
      <c r="CRD19" s="156"/>
      <c r="CRE19" s="157"/>
      <c r="CRF19" s="153"/>
      <c r="CRG19" s="153"/>
      <c r="CRH19" s="154"/>
      <c r="CRI19" s="155"/>
      <c r="CRJ19" s="155"/>
      <c r="CRK19" s="155"/>
      <c r="CRL19" s="155"/>
      <c r="CRM19" s="155"/>
      <c r="CRN19" s="155"/>
      <c r="CRO19" s="156"/>
      <c r="CRP19" s="156"/>
      <c r="CRQ19" s="156"/>
      <c r="CRR19" s="156"/>
      <c r="CRS19" s="156"/>
      <c r="CRT19" s="156"/>
      <c r="CRU19" s="157"/>
      <c r="CRV19" s="153"/>
      <c r="CRW19" s="153"/>
      <c r="CRX19" s="154"/>
      <c r="CRY19" s="155"/>
      <c r="CRZ19" s="155"/>
      <c r="CSA19" s="155"/>
      <c r="CSB19" s="155"/>
      <c r="CSC19" s="155"/>
      <c r="CSD19" s="155"/>
      <c r="CSE19" s="156"/>
      <c r="CSF19" s="156"/>
      <c r="CSG19" s="156"/>
      <c r="CSH19" s="156"/>
      <c r="CSI19" s="156"/>
      <c r="CSJ19" s="156"/>
      <c r="CSK19" s="157"/>
      <c r="CSL19" s="153"/>
      <c r="CSM19" s="153"/>
      <c r="CSN19" s="154"/>
      <c r="CSO19" s="155"/>
      <c r="CSP19" s="155"/>
      <c r="CSQ19" s="155"/>
      <c r="CSR19" s="155"/>
      <c r="CSS19" s="155"/>
      <c r="CST19" s="155"/>
      <c r="CSU19" s="156"/>
      <c r="CSV19" s="156"/>
      <c r="CSW19" s="156"/>
      <c r="CSX19" s="156"/>
      <c r="CSY19" s="156"/>
      <c r="CSZ19" s="156"/>
      <c r="CTA19" s="157"/>
      <c r="CTB19" s="153"/>
      <c r="CTC19" s="153"/>
      <c r="CTD19" s="154"/>
      <c r="CTE19" s="155"/>
      <c r="CTF19" s="155"/>
      <c r="CTG19" s="155"/>
      <c r="CTH19" s="155"/>
      <c r="CTI19" s="155"/>
      <c r="CTJ19" s="155"/>
      <c r="CTK19" s="156"/>
      <c r="CTL19" s="156"/>
      <c r="CTM19" s="156"/>
      <c r="CTN19" s="156"/>
      <c r="CTO19" s="156"/>
      <c r="CTP19" s="156"/>
      <c r="CTQ19" s="157"/>
      <c r="CTR19" s="153"/>
      <c r="CTS19" s="153"/>
      <c r="CTT19" s="154"/>
      <c r="CTU19" s="155"/>
      <c r="CTV19" s="155"/>
      <c r="CTW19" s="155"/>
      <c r="CTX19" s="155"/>
      <c r="CTY19" s="155"/>
      <c r="CTZ19" s="155"/>
      <c r="CUA19" s="156"/>
      <c r="CUB19" s="156"/>
      <c r="CUC19" s="156"/>
      <c r="CUD19" s="156"/>
      <c r="CUE19" s="156"/>
      <c r="CUF19" s="156"/>
      <c r="CUG19" s="157"/>
      <c r="CUH19" s="153"/>
      <c r="CUI19" s="153"/>
      <c r="CUJ19" s="154"/>
      <c r="CUK19" s="155"/>
      <c r="CUL19" s="155"/>
      <c r="CUM19" s="155"/>
      <c r="CUN19" s="155"/>
      <c r="CUO19" s="155"/>
      <c r="CUP19" s="155"/>
      <c r="CUQ19" s="156"/>
      <c r="CUR19" s="156"/>
      <c r="CUS19" s="156"/>
      <c r="CUT19" s="156"/>
      <c r="CUU19" s="156"/>
      <c r="CUV19" s="156"/>
      <c r="CUW19" s="157"/>
      <c r="CUX19" s="153"/>
      <c r="CUY19" s="153"/>
      <c r="CUZ19" s="154"/>
      <c r="CVA19" s="155"/>
      <c r="CVB19" s="155"/>
      <c r="CVC19" s="155"/>
      <c r="CVD19" s="155"/>
      <c r="CVE19" s="155"/>
      <c r="CVF19" s="155"/>
      <c r="CVG19" s="156"/>
      <c r="CVH19" s="156"/>
      <c r="CVI19" s="156"/>
      <c r="CVJ19" s="156"/>
      <c r="CVK19" s="156"/>
      <c r="CVL19" s="156"/>
      <c r="CVM19" s="157"/>
      <c r="CVN19" s="153"/>
      <c r="CVO19" s="153"/>
      <c r="CVP19" s="154"/>
      <c r="CVQ19" s="155"/>
      <c r="CVR19" s="155"/>
      <c r="CVS19" s="155"/>
      <c r="CVT19" s="155"/>
      <c r="CVU19" s="155"/>
      <c r="CVV19" s="155"/>
      <c r="CVW19" s="156"/>
      <c r="CVX19" s="156"/>
      <c r="CVY19" s="156"/>
      <c r="CVZ19" s="156"/>
      <c r="CWA19" s="156"/>
      <c r="CWB19" s="156"/>
      <c r="CWC19" s="157"/>
      <c r="CWD19" s="153"/>
      <c r="CWE19" s="153"/>
      <c r="CWF19" s="154"/>
      <c r="CWG19" s="155"/>
      <c r="CWH19" s="155"/>
      <c r="CWI19" s="155"/>
      <c r="CWJ19" s="155"/>
      <c r="CWK19" s="155"/>
      <c r="CWL19" s="155"/>
      <c r="CWM19" s="156"/>
      <c r="CWN19" s="156"/>
      <c r="CWO19" s="156"/>
      <c r="CWP19" s="156"/>
      <c r="CWQ19" s="156"/>
      <c r="CWR19" s="156"/>
      <c r="CWS19" s="157"/>
      <c r="CWT19" s="153"/>
      <c r="CWU19" s="153"/>
      <c r="CWV19" s="154"/>
      <c r="CWW19" s="155"/>
      <c r="CWX19" s="155"/>
      <c r="CWY19" s="155"/>
      <c r="CWZ19" s="155"/>
      <c r="CXA19" s="155"/>
      <c r="CXB19" s="155"/>
      <c r="CXC19" s="156"/>
      <c r="CXD19" s="156"/>
      <c r="CXE19" s="156"/>
      <c r="CXF19" s="156"/>
      <c r="CXG19" s="156"/>
      <c r="CXH19" s="156"/>
      <c r="CXI19" s="157"/>
      <c r="CXJ19" s="153"/>
      <c r="CXK19" s="153"/>
      <c r="CXL19" s="154"/>
      <c r="CXM19" s="155"/>
      <c r="CXN19" s="155"/>
      <c r="CXO19" s="155"/>
      <c r="CXP19" s="155"/>
      <c r="CXQ19" s="155"/>
      <c r="CXR19" s="155"/>
      <c r="CXS19" s="156"/>
      <c r="CXT19" s="156"/>
      <c r="CXU19" s="156"/>
      <c r="CXV19" s="156"/>
      <c r="CXW19" s="156"/>
      <c r="CXX19" s="156"/>
      <c r="CXY19" s="157"/>
      <c r="CXZ19" s="153"/>
      <c r="CYA19" s="153"/>
      <c r="CYB19" s="154"/>
      <c r="CYC19" s="155"/>
      <c r="CYD19" s="155"/>
      <c r="CYE19" s="155"/>
      <c r="CYF19" s="155"/>
      <c r="CYG19" s="155"/>
      <c r="CYH19" s="155"/>
      <c r="CYI19" s="156"/>
      <c r="CYJ19" s="156"/>
      <c r="CYK19" s="156"/>
      <c r="CYL19" s="156"/>
      <c r="CYM19" s="156"/>
      <c r="CYN19" s="156"/>
      <c r="CYO19" s="157"/>
      <c r="CYP19" s="153"/>
      <c r="CYQ19" s="153"/>
      <c r="CYR19" s="154"/>
      <c r="CYS19" s="155"/>
      <c r="CYT19" s="155"/>
      <c r="CYU19" s="155"/>
      <c r="CYV19" s="155"/>
      <c r="CYW19" s="155"/>
      <c r="CYX19" s="155"/>
      <c r="CYY19" s="156"/>
      <c r="CYZ19" s="156"/>
      <c r="CZA19" s="156"/>
      <c r="CZB19" s="156"/>
      <c r="CZC19" s="156"/>
      <c r="CZD19" s="156"/>
      <c r="CZE19" s="157"/>
      <c r="CZF19" s="153"/>
      <c r="CZG19" s="153"/>
      <c r="CZH19" s="154"/>
      <c r="CZI19" s="155"/>
      <c r="CZJ19" s="155"/>
      <c r="CZK19" s="155"/>
      <c r="CZL19" s="155"/>
      <c r="CZM19" s="155"/>
      <c r="CZN19" s="155"/>
      <c r="CZO19" s="156"/>
      <c r="CZP19" s="156"/>
      <c r="CZQ19" s="156"/>
      <c r="CZR19" s="156"/>
      <c r="CZS19" s="156"/>
      <c r="CZT19" s="156"/>
      <c r="CZU19" s="157"/>
      <c r="CZV19" s="153"/>
      <c r="CZW19" s="153"/>
      <c r="CZX19" s="154"/>
      <c r="CZY19" s="155"/>
      <c r="CZZ19" s="155"/>
      <c r="DAA19" s="155"/>
      <c r="DAB19" s="155"/>
      <c r="DAC19" s="155"/>
      <c r="DAD19" s="155"/>
      <c r="DAE19" s="156"/>
      <c r="DAF19" s="156"/>
      <c r="DAG19" s="156"/>
      <c r="DAH19" s="156"/>
      <c r="DAI19" s="156"/>
      <c r="DAJ19" s="156"/>
      <c r="DAK19" s="157"/>
      <c r="DAL19" s="153"/>
      <c r="DAM19" s="153"/>
      <c r="DAN19" s="154"/>
      <c r="DAO19" s="155"/>
      <c r="DAP19" s="155"/>
      <c r="DAQ19" s="155"/>
      <c r="DAR19" s="155"/>
      <c r="DAS19" s="155"/>
      <c r="DAT19" s="155"/>
      <c r="DAU19" s="156"/>
      <c r="DAV19" s="156"/>
      <c r="DAW19" s="156"/>
      <c r="DAX19" s="156"/>
      <c r="DAY19" s="156"/>
      <c r="DAZ19" s="156"/>
      <c r="DBA19" s="157"/>
      <c r="DBB19" s="153"/>
      <c r="DBC19" s="153"/>
      <c r="DBD19" s="154"/>
      <c r="DBE19" s="155"/>
      <c r="DBF19" s="155"/>
      <c r="DBG19" s="155"/>
      <c r="DBH19" s="155"/>
      <c r="DBI19" s="155"/>
      <c r="DBJ19" s="155"/>
      <c r="DBK19" s="156"/>
      <c r="DBL19" s="156"/>
      <c r="DBM19" s="156"/>
      <c r="DBN19" s="156"/>
      <c r="DBO19" s="156"/>
      <c r="DBP19" s="156"/>
      <c r="DBQ19" s="157"/>
      <c r="DBR19" s="153"/>
      <c r="DBS19" s="153"/>
      <c r="DBT19" s="154"/>
      <c r="DBU19" s="155"/>
      <c r="DBV19" s="155"/>
      <c r="DBW19" s="155"/>
      <c r="DBX19" s="155"/>
      <c r="DBY19" s="155"/>
      <c r="DBZ19" s="155"/>
      <c r="DCA19" s="156"/>
      <c r="DCB19" s="156"/>
      <c r="DCC19" s="156"/>
      <c r="DCD19" s="156"/>
      <c r="DCE19" s="156"/>
      <c r="DCF19" s="156"/>
      <c r="DCG19" s="157"/>
      <c r="DCH19" s="153"/>
      <c r="DCI19" s="153"/>
      <c r="DCJ19" s="154"/>
      <c r="DCK19" s="155"/>
      <c r="DCL19" s="155"/>
      <c r="DCM19" s="155"/>
      <c r="DCN19" s="155"/>
      <c r="DCO19" s="155"/>
      <c r="DCP19" s="155"/>
      <c r="DCQ19" s="156"/>
      <c r="DCR19" s="156"/>
      <c r="DCS19" s="156"/>
      <c r="DCT19" s="156"/>
      <c r="DCU19" s="156"/>
      <c r="DCV19" s="156"/>
      <c r="DCW19" s="157"/>
      <c r="DCX19" s="153"/>
      <c r="DCY19" s="153"/>
      <c r="DCZ19" s="154"/>
      <c r="DDA19" s="155"/>
      <c r="DDB19" s="155"/>
      <c r="DDC19" s="155"/>
      <c r="DDD19" s="155"/>
      <c r="DDE19" s="155"/>
      <c r="DDF19" s="155"/>
      <c r="DDG19" s="156"/>
      <c r="DDH19" s="156"/>
      <c r="DDI19" s="156"/>
      <c r="DDJ19" s="156"/>
      <c r="DDK19" s="156"/>
      <c r="DDL19" s="156"/>
      <c r="DDM19" s="157"/>
      <c r="DDN19" s="153"/>
      <c r="DDO19" s="153"/>
      <c r="DDP19" s="154"/>
      <c r="DDQ19" s="155"/>
      <c r="DDR19" s="155"/>
      <c r="DDS19" s="155"/>
      <c r="DDT19" s="155"/>
      <c r="DDU19" s="155"/>
      <c r="DDV19" s="155"/>
      <c r="DDW19" s="156"/>
      <c r="DDX19" s="156"/>
      <c r="DDY19" s="156"/>
      <c r="DDZ19" s="156"/>
      <c r="DEA19" s="156"/>
      <c r="DEB19" s="156"/>
      <c r="DEC19" s="157"/>
      <c r="DED19" s="153"/>
      <c r="DEE19" s="153"/>
      <c r="DEF19" s="154"/>
      <c r="DEG19" s="155"/>
      <c r="DEH19" s="155"/>
      <c r="DEI19" s="155"/>
      <c r="DEJ19" s="155"/>
      <c r="DEK19" s="155"/>
      <c r="DEL19" s="155"/>
      <c r="DEM19" s="156"/>
      <c r="DEN19" s="156"/>
      <c r="DEO19" s="156"/>
      <c r="DEP19" s="156"/>
      <c r="DEQ19" s="156"/>
      <c r="DER19" s="156"/>
      <c r="DES19" s="157"/>
      <c r="DET19" s="153"/>
      <c r="DEU19" s="153"/>
      <c r="DEV19" s="154"/>
      <c r="DEW19" s="155"/>
      <c r="DEX19" s="155"/>
      <c r="DEY19" s="155"/>
      <c r="DEZ19" s="155"/>
      <c r="DFA19" s="155"/>
      <c r="DFB19" s="155"/>
      <c r="DFC19" s="156"/>
      <c r="DFD19" s="156"/>
      <c r="DFE19" s="156"/>
      <c r="DFF19" s="156"/>
      <c r="DFG19" s="156"/>
      <c r="DFH19" s="156"/>
      <c r="DFI19" s="157"/>
      <c r="DFJ19" s="153"/>
      <c r="DFK19" s="153"/>
      <c r="DFL19" s="154"/>
      <c r="DFM19" s="155"/>
      <c r="DFN19" s="155"/>
      <c r="DFO19" s="155"/>
      <c r="DFP19" s="155"/>
      <c r="DFQ19" s="155"/>
      <c r="DFR19" s="155"/>
      <c r="DFS19" s="156"/>
      <c r="DFT19" s="156"/>
      <c r="DFU19" s="156"/>
      <c r="DFV19" s="156"/>
      <c r="DFW19" s="156"/>
      <c r="DFX19" s="156"/>
      <c r="DFY19" s="157"/>
      <c r="DFZ19" s="153"/>
      <c r="DGA19" s="153"/>
      <c r="DGB19" s="154"/>
      <c r="DGC19" s="155"/>
      <c r="DGD19" s="155"/>
      <c r="DGE19" s="155"/>
      <c r="DGF19" s="155"/>
      <c r="DGG19" s="155"/>
      <c r="DGH19" s="155"/>
      <c r="DGI19" s="156"/>
      <c r="DGJ19" s="156"/>
      <c r="DGK19" s="156"/>
      <c r="DGL19" s="156"/>
      <c r="DGM19" s="156"/>
      <c r="DGN19" s="156"/>
      <c r="DGO19" s="157"/>
      <c r="DGP19" s="153"/>
      <c r="DGQ19" s="153"/>
      <c r="DGR19" s="154"/>
      <c r="DGS19" s="155"/>
      <c r="DGT19" s="155"/>
      <c r="DGU19" s="155"/>
      <c r="DGV19" s="155"/>
      <c r="DGW19" s="155"/>
      <c r="DGX19" s="155"/>
      <c r="DGY19" s="156"/>
      <c r="DGZ19" s="156"/>
      <c r="DHA19" s="156"/>
      <c r="DHB19" s="156"/>
      <c r="DHC19" s="156"/>
      <c r="DHD19" s="156"/>
      <c r="DHE19" s="157"/>
      <c r="DHF19" s="153"/>
      <c r="DHG19" s="153"/>
      <c r="DHH19" s="154"/>
      <c r="DHI19" s="155"/>
      <c r="DHJ19" s="155"/>
      <c r="DHK19" s="155"/>
      <c r="DHL19" s="155"/>
      <c r="DHM19" s="155"/>
      <c r="DHN19" s="155"/>
      <c r="DHO19" s="156"/>
      <c r="DHP19" s="156"/>
      <c r="DHQ19" s="156"/>
      <c r="DHR19" s="156"/>
      <c r="DHS19" s="156"/>
      <c r="DHT19" s="156"/>
      <c r="DHU19" s="157"/>
      <c r="DHV19" s="153"/>
      <c r="DHW19" s="153"/>
      <c r="DHX19" s="154"/>
      <c r="DHY19" s="155"/>
      <c r="DHZ19" s="155"/>
      <c r="DIA19" s="155"/>
      <c r="DIB19" s="155"/>
      <c r="DIC19" s="155"/>
      <c r="DID19" s="155"/>
      <c r="DIE19" s="156"/>
      <c r="DIF19" s="156"/>
      <c r="DIG19" s="156"/>
      <c r="DIH19" s="156"/>
      <c r="DII19" s="156"/>
      <c r="DIJ19" s="156"/>
      <c r="DIK19" s="157"/>
      <c r="DIL19" s="153"/>
      <c r="DIM19" s="153"/>
      <c r="DIN19" s="154"/>
      <c r="DIO19" s="155"/>
      <c r="DIP19" s="155"/>
      <c r="DIQ19" s="155"/>
      <c r="DIR19" s="155"/>
      <c r="DIS19" s="155"/>
      <c r="DIT19" s="155"/>
      <c r="DIU19" s="156"/>
      <c r="DIV19" s="156"/>
      <c r="DIW19" s="156"/>
      <c r="DIX19" s="156"/>
      <c r="DIY19" s="156"/>
      <c r="DIZ19" s="156"/>
      <c r="DJA19" s="157"/>
      <c r="DJB19" s="153"/>
      <c r="DJC19" s="153"/>
      <c r="DJD19" s="154"/>
      <c r="DJE19" s="155"/>
      <c r="DJF19" s="155"/>
      <c r="DJG19" s="155"/>
      <c r="DJH19" s="155"/>
      <c r="DJI19" s="155"/>
      <c r="DJJ19" s="155"/>
      <c r="DJK19" s="156"/>
      <c r="DJL19" s="156"/>
      <c r="DJM19" s="156"/>
      <c r="DJN19" s="156"/>
      <c r="DJO19" s="156"/>
      <c r="DJP19" s="156"/>
      <c r="DJQ19" s="157"/>
      <c r="DJR19" s="153"/>
      <c r="DJS19" s="153"/>
      <c r="DJT19" s="154"/>
      <c r="DJU19" s="155"/>
      <c r="DJV19" s="155"/>
      <c r="DJW19" s="155"/>
      <c r="DJX19" s="155"/>
      <c r="DJY19" s="155"/>
      <c r="DJZ19" s="155"/>
      <c r="DKA19" s="156"/>
      <c r="DKB19" s="156"/>
      <c r="DKC19" s="156"/>
      <c r="DKD19" s="156"/>
      <c r="DKE19" s="156"/>
      <c r="DKF19" s="156"/>
      <c r="DKG19" s="157"/>
      <c r="DKH19" s="153"/>
      <c r="DKI19" s="153"/>
      <c r="DKJ19" s="154"/>
      <c r="DKK19" s="155"/>
      <c r="DKL19" s="155"/>
      <c r="DKM19" s="155"/>
      <c r="DKN19" s="155"/>
      <c r="DKO19" s="155"/>
      <c r="DKP19" s="155"/>
      <c r="DKQ19" s="156"/>
      <c r="DKR19" s="156"/>
      <c r="DKS19" s="156"/>
      <c r="DKT19" s="156"/>
      <c r="DKU19" s="156"/>
      <c r="DKV19" s="156"/>
      <c r="DKW19" s="157"/>
      <c r="DKX19" s="153"/>
      <c r="DKY19" s="153"/>
      <c r="DKZ19" s="154"/>
      <c r="DLA19" s="155"/>
      <c r="DLB19" s="155"/>
      <c r="DLC19" s="155"/>
      <c r="DLD19" s="155"/>
      <c r="DLE19" s="155"/>
      <c r="DLF19" s="155"/>
      <c r="DLG19" s="156"/>
      <c r="DLH19" s="156"/>
      <c r="DLI19" s="156"/>
      <c r="DLJ19" s="156"/>
      <c r="DLK19" s="156"/>
      <c r="DLL19" s="156"/>
      <c r="DLM19" s="157"/>
      <c r="DLN19" s="153"/>
      <c r="DLO19" s="153"/>
      <c r="DLP19" s="154"/>
      <c r="DLQ19" s="155"/>
      <c r="DLR19" s="155"/>
      <c r="DLS19" s="155"/>
      <c r="DLT19" s="155"/>
      <c r="DLU19" s="155"/>
      <c r="DLV19" s="155"/>
      <c r="DLW19" s="156"/>
      <c r="DLX19" s="156"/>
      <c r="DLY19" s="156"/>
      <c r="DLZ19" s="156"/>
      <c r="DMA19" s="156"/>
      <c r="DMB19" s="156"/>
      <c r="DMC19" s="157"/>
      <c r="DMD19" s="153"/>
      <c r="DME19" s="153"/>
      <c r="DMF19" s="154"/>
      <c r="DMG19" s="155"/>
      <c r="DMH19" s="155"/>
      <c r="DMI19" s="155"/>
      <c r="DMJ19" s="155"/>
      <c r="DMK19" s="155"/>
      <c r="DML19" s="155"/>
      <c r="DMM19" s="156"/>
      <c r="DMN19" s="156"/>
      <c r="DMO19" s="156"/>
      <c r="DMP19" s="156"/>
      <c r="DMQ19" s="156"/>
      <c r="DMR19" s="156"/>
      <c r="DMS19" s="157"/>
      <c r="DMT19" s="153"/>
      <c r="DMU19" s="153"/>
      <c r="DMV19" s="154"/>
      <c r="DMW19" s="155"/>
      <c r="DMX19" s="155"/>
      <c r="DMY19" s="155"/>
      <c r="DMZ19" s="155"/>
      <c r="DNA19" s="155"/>
      <c r="DNB19" s="155"/>
      <c r="DNC19" s="156"/>
      <c r="DND19" s="156"/>
      <c r="DNE19" s="156"/>
      <c r="DNF19" s="156"/>
      <c r="DNG19" s="156"/>
      <c r="DNH19" s="156"/>
      <c r="DNI19" s="157"/>
      <c r="DNJ19" s="153"/>
      <c r="DNK19" s="153"/>
      <c r="DNL19" s="154"/>
      <c r="DNM19" s="155"/>
      <c r="DNN19" s="155"/>
      <c r="DNO19" s="155"/>
      <c r="DNP19" s="155"/>
      <c r="DNQ19" s="155"/>
      <c r="DNR19" s="155"/>
      <c r="DNS19" s="156"/>
      <c r="DNT19" s="156"/>
      <c r="DNU19" s="156"/>
      <c r="DNV19" s="156"/>
      <c r="DNW19" s="156"/>
      <c r="DNX19" s="156"/>
      <c r="DNY19" s="157"/>
      <c r="DNZ19" s="153"/>
      <c r="DOA19" s="153"/>
      <c r="DOB19" s="154"/>
      <c r="DOC19" s="155"/>
      <c r="DOD19" s="155"/>
      <c r="DOE19" s="155"/>
      <c r="DOF19" s="155"/>
      <c r="DOG19" s="155"/>
      <c r="DOH19" s="155"/>
      <c r="DOI19" s="156"/>
      <c r="DOJ19" s="156"/>
      <c r="DOK19" s="156"/>
      <c r="DOL19" s="156"/>
      <c r="DOM19" s="156"/>
      <c r="DON19" s="156"/>
      <c r="DOO19" s="157"/>
      <c r="DOP19" s="153"/>
      <c r="DOQ19" s="153"/>
      <c r="DOR19" s="154"/>
      <c r="DOS19" s="155"/>
      <c r="DOT19" s="155"/>
      <c r="DOU19" s="155"/>
      <c r="DOV19" s="155"/>
      <c r="DOW19" s="155"/>
      <c r="DOX19" s="155"/>
      <c r="DOY19" s="156"/>
      <c r="DOZ19" s="156"/>
      <c r="DPA19" s="156"/>
      <c r="DPB19" s="156"/>
      <c r="DPC19" s="156"/>
      <c r="DPD19" s="156"/>
      <c r="DPE19" s="157"/>
      <c r="DPF19" s="153"/>
      <c r="DPG19" s="153"/>
      <c r="DPH19" s="154"/>
      <c r="DPI19" s="155"/>
      <c r="DPJ19" s="155"/>
      <c r="DPK19" s="155"/>
      <c r="DPL19" s="155"/>
      <c r="DPM19" s="155"/>
      <c r="DPN19" s="155"/>
      <c r="DPO19" s="156"/>
      <c r="DPP19" s="156"/>
      <c r="DPQ19" s="156"/>
      <c r="DPR19" s="156"/>
      <c r="DPS19" s="156"/>
      <c r="DPT19" s="156"/>
      <c r="DPU19" s="157"/>
      <c r="DPV19" s="153"/>
      <c r="DPW19" s="153"/>
      <c r="DPX19" s="154"/>
      <c r="DPY19" s="155"/>
      <c r="DPZ19" s="155"/>
      <c r="DQA19" s="155"/>
      <c r="DQB19" s="155"/>
      <c r="DQC19" s="155"/>
      <c r="DQD19" s="155"/>
      <c r="DQE19" s="156"/>
      <c r="DQF19" s="156"/>
      <c r="DQG19" s="156"/>
      <c r="DQH19" s="156"/>
      <c r="DQI19" s="156"/>
      <c r="DQJ19" s="156"/>
      <c r="DQK19" s="157"/>
      <c r="DQL19" s="153"/>
      <c r="DQM19" s="153"/>
      <c r="DQN19" s="154"/>
      <c r="DQO19" s="155"/>
      <c r="DQP19" s="155"/>
      <c r="DQQ19" s="155"/>
      <c r="DQR19" s="155"/>
      <c r="DQS19" s="155"/>
      <c r="DQT19" s="155"/>
      <c r="DQU19" s="156"/>
      <c r="DQV19" s="156"/>
      <c r="DQW19" s="156"/>
      <c r="DQX19" s="156"/>
      <c r="DQY19" s="156"/>
      <c r="DQZ19" s="156"/>
      <c r="DRA19" s="157"/>
      <c r="DRB19" s="153"/>
      <c r="DRC19" s="153"/>
      <c r="DRD19" s="154"/>
      <c r="DRE19" s="155"/>
      <c r="DRF19" s="155"/>
      <c r="DRG19" s="155"/>
      <c r="DRH19" s="155"/>
      <c r="DRI19" s="155"/>
      <c r="DRJ19" s="155"/>
      <c r="DRK19" s="156"/>
      <c r="DRL19" s="156"/>
      <c r="DRM19" s="156"/>
      <c r="DRN19" s="156"/>
      <c r="DRO19" s="156"/>
      <c r="DRP19" s="156"/>
      <c r="DRQ19" s="157"/>
      <c r="DRR19" s="153"/>
      <c r="DRS19" s="153"/>
      <c r="DRT19" s="154"/>
      <c r="DRU19" s="155"/>
      <c r="DRV19" s="155"/>
      <c r="DRW19" s="155"/>
      <c r="DRX19" s="155"/>
      <c r="DRY19" s="155"/>
      <c r="DRZ19" s="155"/>
      <c r="DSA19" s="156"/>
      <c r="DSB19" s="156"/>
      <c r="DSC19" s="156"/>
      <c r="DSD19" s="156"/>
      <c r="DSE19" s="156"/>
      <c r="DSF19" s="156"/>
      <c r="DSG19" s="157"/>
      <c r="DSH19" s="153"/>
      <c r="DSI19" s="153"/>
      <c r="DSJ19" s="154"/>
      <c r="DSK19" s="155"/>
      <c r="DSL19" s="155"/>
      <c r="DSM19" s="155"/>
      <c r="DSN19" s="155"/>
      <c r="DSO19" s="155"/>
      <c r="DSP19" s="155"/>
      <c r="DSQ19" s="156"/>
      <c r="DSR19" s="156"/>
      <c r="DSS19" s="156"/>
      <c r="DST19" s="156"/>
      <c r="DSU19" s="156"/>
      <c r="DSV19" s="156"/>
      <c r="DSW19" s="157"/>
      <c r="DSX19" s="153"/>
      <c r="DSY19" s="153"/>
      <c r="DSZ19" s="154"/>
      <c r="DTA19" s="155"/>
      <c r="DTB19" s="155"/>
      <c r="DTC19" s="155"/>
      <c r="DTD19" s="155"/>
      <c r="DTE19" s="155"/>
      <c r="DTF19" s="155"/>
      <c r="DTG19" s="156"/>
      <c r="DTH19" s="156"/>
      <c r="DTI19" s="156"/>
      <c r="DTJ19" s="156"/>
      <c r="DTK19" s="156"/>
      <c r="DTL19" s="156"/>
      <c r="DTM19" s="157"/>
      <c r="DTN19" s="153"/>
      <c r="DTO19" s="153"/>
      <c r="DTP19" s="154"/>
      <c r="DTQ19" s="155"/>
      <c r="DTR19" s="155"/>
      <c r="DTS19" s="155"/>
      <c r="DTT19" s="155"/>
      <c r="DTU19" s="155"/>
      <c r="DTV19" s="155"/>
      <c r="DTW19" s="156"/>
      <c r="DTX19" s="156"/>
      <c r="DTY19" s="156"/>
      <c r="DTZ19" s="156"/>
      <c r="DUA19" s="156"/>
      <c r="DUB19" s="156"/>
      <c r="DUC19" s="157"/>
      <c r="DUD19" s="153"/>
      <c r="DUE19" s="153"/>
      <c r="DUF19" s="154"/>
      <c r="DUG19" s="155"/>
      <c r="DUH19" s="155"/>
      <c r="DUI19" s="155"/>
      <c r="DUJ19" s="155"/>
      <c r="DUK19" s="155"/>
      <c r="DUL19" s="155"/>
      <c r="DUM19" s="156"/>
      <c r="DUN19" s="156"/>
      <c r="DUO19" s="156"/>
      <c r="DUP19" s="156"/>
      <c r="DUQ19" s="156"/>
      <c r="DUR19" s="156"/>
      <c r="DUS19" s="157"/>
      <c r="DUT19" s="153"/>
      <c r="DUU19" s="153"/>
      <c r="DUV19" s="154"/>
      <c r="DUW19" s="155"/>
      <c r="DUX19" s="155"/>
      <c r="DUY19" s="155"/>
      <c r="DUZ19" s="155"/>
      <c r="DVA19" s="155"/>
      <c r="DVB19" s="155"/>
      <c r="DVC19" s="156"/>
      <c r="DVD19" s="156"/>
      <c r="DVE19" s="156"/>
      <c r="DVF19" s="156"/>
      <c r="DVG19" s="156"/>
      <c r="DVH19" s="156"/>
      <c r="DVI19" s="157"/>
      <c r="DVJ19" s="153"/>
      <c r="DVK19" s="153"/>
      <c r="DVL19" s="154"/>
      <c r="DVM19" s="155"/>
      <c r="DVN19" s="155"/>
      <c r="DVO19" s="155"/>
      <c r="DVP19" s="155"/>
      <c r="DVQ19" s="155"/>
      <c r="DVR19" s="155"/>
      <c r="DVS19" s="156"/>
      <c r="DVT19" s="156"/>
      <c r="DVU19" s="156"/>
      <c r="DVV19" s="156"/>
      <c r="DVW19" s="156"/>
      <c r="DVX19" s="156"/>
      <c r="DVY19" s="157"/>
      <c r="DVZ19" s="153"/>
      <c r="DWA19" s="153"/>
      <c r="DWB19" s="154"/>
      <c r="DWC19" s="155"/>
      <c r="DWD19" s="155"/>
      <c r="DWE19" s="155"/>
      <c r="DWF19" s="155"/>
      <c r="DWG19" s="155"/>
      <c r="DWH19" s="155"/>
      <c r="DWI19" s="156"/>
      <c r="DWJ19" s="156"/>
      <c r="DWK19" s="156"/>
      <c r="DWL19" s="156"/>
      <c r="DWM19" s="156"/>
      <c r="DWN19" s="156"/>
      <c r="DWO19" s="157"/>
      <c r="DWP19" s="153"/>
      <c r="DWQ19" s="153"/>
      <c r="DWR19" s="154"/>
      <c r="DWS19" s="155"/>
      <c r="DWT19" s="155"/>
      <c r="DWU19" s="155"/>
      <c r="DWV19" s="155"/>
      <c r="DWW19" s="155"/>
      <c r="DWX19" s="155"/>
      <c r="DWY19" s="156"/>
      <c r="DWZ19" s="156"/>
      <c r="DXA19" s="156"/>
      <c r="DXB19" s="156"/>
      <c r="DXC19" s="156"/>
      <c r="DXD19" s="156"/>
      <c r="DXE19" s="157"/>
      <c r="DXF19" s="153"/>
      <c r="DXG19" s="153"/>
      <c r="DXH19" s="154"/>
      <c r="DXI19" s="155"/>
      <c r="DXJ19" s="155"/>
      <c r="DXK19" s="155"/>
      <c r="DXL19" s="155"/>
      <c r="DXM19" s="155"/>
      <c r="DXN19" s="155"/>
      <c r="DXO19" s="156"/>
      <c r="DXP19" s="156"/>
      <c r="DXQ19" s="156"/>
      <c r="DXR19" s="156"/>
      <c r="DXS19" s="156"/>
      <c r="DXT19" s="156"/>
      <c r="DXU19" s="157"/>
      <c r="DXV19" s="153"/>
      <c r="DXW19" s="153"/>
      <c r="DXX19" s="154"/>
      <c r="DXY19" s="155"/>
      <c r="DXZ19" s="155"/>
      <c r="DYA19" s="155"/>
      <c r="DYB19" s="155"/>
      <c r="DYC19" s="155"/>
      <c r="DYD19" s="155"/>
      <c r="DYE19" s="156"/>
      <c r="DYF19" s="156"/>
      <c r="DYG19" s="156"/>
      <c r="DYH19" s="156"/>
      <c r="DYI19" s="156"/>
      <c r="DYJ19" s="156"/>
      <c r="DYK19" s="157"/>
      <c r="DYL19" s="153"/>
      <c r="DYM19" s="153"/>
      <c r="DYN19" s="154"/>
      <c r="DYO19" s="155"/>
      <c r="DYP19" s="155"/>
      <c r="DYQ19" s="155"/>
      <c r="DYR19" s="155"/>
      <c r="DYS19" s="155"/>
      <c r="DYT19" s="155"/>
      <c r="DYU19" s="156"/>
      <c r="DYV19" s="156"/>
      <c r="DYW19" s="156"/>
      <c r="DYX19" s="156"/>
      <c r="DYY19" s="156"/>
      <c r="DYZ19" s="156"/>
      <c r="DZA19" s="157"/>
      <c r="DZB19" s="153"/>
      <c r="DZC19" s="153"/>
      <c r="DZD19" s="154"/>
      <c r="DZE19" s="155"/>
      <c r="DZF19" s="155"/>
      <c r="DZG19" s="155"/>
      <c r="DZH19" s="155"/>
      <c r="DZI19" s="155"/>
      <c r="DZJ19" s="155"/>
      <c r="DZK19" s="156"/>
      <c r="DZL19" s="156"/>
      <c r="DZM19" s="156"/>
      <c r="DZN19" s="156"/>
      <c r="DZO19" s="156"/>
      <c r="DZP19" s="156"/>
      <c r="DZQ19" s="157"/>
      <c r="DZR19" s="153"/>
      <c r="DZS19" s="153"/>
      <c r="DZT19" s="154"/>
      <c r="DZU19" s="155"/>
      <c r="DZV19" s="155"/>
      <c r="DZW19" s="155"/>
      <c r="DZX19" s="155"/>
      <c r="DZY19" s="155"/>
      <c r="DZZ19" s="155"/>
      <c r="EAA19" s="156"/>
      <c r="EAB19" s="156"/>
      <c r="EAC19" s="156"/>
      <c r="EAD19" s="156"/>
      <c r="EAE19" s="156"/>
      <c r="EAF19" s="156"/>
      <c r="EAG19" s="157"/>
      <c r="EAH19" s="153"/>
      <c r="EAI19" s="153"/>
      <c r="EAJ19" s="154"/>
      <c r="EAK19" s="155"/>
      <c r="EAL19" s="155"/>
      <c r="EAM19" s="155"/>
      <c r="EAN19" s="155"/>
      <c r="EAO19" s="155"/>
      <c r="EAP19" s="155"/>
      <c r="EAQ19" s="156"/>
      <c r="EAR19" s="156"/>
      <c r="EAS19" s="156"/>
      <c r="EAT19" s="156"/>
      <c r="EAU19" s="156"/>
      <c r="EAV19" s="156"/>
      <c r="EAW19" s="157"/>
      <c r="EAX19" s="153"/>
      <c r="EAY19" s="153"/>
      <c r="EAZ19" s="154"/>
      <c r="EBA19" s="155"/>
      <c r="EBB19" s="155"/>
      <c r="EBC19" s="155"/>
      <c r="EBD19" s="155"/>
      <c r="EBE19" s="155"/>
      <c r="EBF19" s="155"/>
      <c r="EBG19" s="156"/>
      <c r="EBH19" s="156"/>
      <c r="EBI19" s="156"/>
      <c r="EBJ19" s="156"/>
      <c r="EBK19" s="156"/>
      <c r="EBL19" s="156"/>
      <c r="EBM19" s="157"/>
      <c r="EBN19" s="153"/>
      <c r="EBO19" s="153"/>
      <c r="EBP19" s="154"/>
      <c r="EBQ19" s="155"/>
      <c r="EBR19" s="155"/>
      <c r="EBS19" s="155"/>
      <c r="EBT19" s="155"/>
      <c r="EBU19" s="155"/>
      <c r="EBV19" s="155"/>
      <c r="EBW19" s="156"/>
      <c r="EBX19" s="156"/>
      <c r="EBY19" s="156"/>
      <c r="EBZ19" s="156"/>
      <c r="ECA19" s="156"/>
      <c r="ECB19" s="156"/>
      <c r="ECC19" s="157"/>
      <c r="ECD19" s="153"/>
      <c r="ECE19" s="153"/>
      <c r="ECF19" s="154"/>
      <c r="ECG19" s="155"/>
      <c r="ECH19" s="155"/>
      <c r="ECI19" s="155"/>
      <c r="ECJ19" s="155"/>
      <c r="ECK19" s="155"/>
      <c r="ECL19" s="155"/>
      <c r="ECM19" s="156"/>
      <c r="ECN19" s="156"/>
      <c r="ECO19" s="156"/>
      <c r="ECP19" s="156"/>
      <c r="ECQ19" s="156"/>
      <c r="ECR19" s="156"/>
      <c r="ECS19" s="157"/>
      <c r="ECT19" s="153"/>
      <c r="ECU19" s="153"/>
      <c r="ECV19" s="154"/>
      <c r="ECW19" s="155"/>
      <c r="ECX19" s="155"/>
      <c r="ECY19" s="155"/>
      <c r="ECZ19" s="155"/>
      <c r="EDA19" s="155"/>
      <c r="EDB19" s="155"/>
      <c r="EDC19" s="156"/>
      <c r="EDD19" s="156"/>
      <c r="EDE19" s="156"/>
      <c r="EDF19" s="156"/>
      <c r="EDG19" s="156"/>
      <c r="EDH19" s="156"/>
      <c r="EDI19" s="157"/>
      <c r="EDJ19" s="153"/>
      <c r="EDK19" s="153"/>
      <c r="EDL19" s="154"/>
      <c r="EDM19" s="155"/>
      <c r="EDN19" s="155"/>
      <c r="EDO19" s="155"/>
      <c r="EDP19" s="155"/>
      <c r="EDQ19" s="155"/>
      <c r="EDR19" s="155"/>
      <c r="EDS19" s="156"/>
      <c r="EDT19" s="156"/>
      <c r="EDU19" s="156"/>
      <c r="EDV19" s="156"/>
      <c r="EDW19" s="156"/>
      <c r="EDX19" s="156"/>
      <c r="EDY19" s="157"/>
      <c r="EDZ19" s="153"/>
      <c r="EEA19" s="153"/>
      <c r="EEB19" s="154"/>
      <c r="EEC19" s="155"/>
      <c r="EED19" s="155"/>
      <c r="EEE19" s="155"/>
      <c r="EEF19" s="155"/>
      <c r="EEG19" s="155"/>
      <c r="EEH19" s="155"/>
      <c r="EEI19" s="156"/>
      <c r="EEJ19" s="156"/>
      <c r="EEK19" s="156"/>
      <c r="EEL19" s="156"/>
      <c r="EEM19" s="156"/>
      <c r="EEN19" s="156"/>
      <c r="EEO19" s="157"/>
      <c r="EEP19" s="153"/>
      <c r="EEQ19" s="153"/>
      <c r="EER19" s="154"/>
      <c r="EES19" s="155"/>
      <c r="EET19" s="155"/>
      <c r="EEU19" s="155"/>
      <c r="EEV19" s="155"/>
      <c r="EEW19" s="155"/>
      <c r="EEX19" s="155"/>
      <c r="EEY19" s="156"/>
      <c r="EEZ19" s="156"/>
      <c r="EFA19" s="156"/>
      <c r="EFB19" s="156"/>
      <c r="EFC19" s="156"/>
      <c r="EFD19" s="156"/>
      <c r="EFE19" s="157"/>
      <c r="EFF19" s="153"/>
      <c r="EFG19" s="153"/>
      <c r="EFH19" s="154"/>
      <c r="EFI19" s="155"/>
      <c r="EFJ19" s="155"/>
      <c r="EFK19" s="155"/>
      <c r="EFL19" s="155"/>
      <c r="EFM19" s="155"/>
      <c r="EFN19" s="155"/>
      <c r="EFO19" s="156"/>
      <c r="EFP19" s="156"/>
      <c r="EFQ19" s="156"/>
      <c r="EFR19" s="156"/>
      <c r="EFS19" s="156"/>
      <c r="EFT19" s="156"/>
      <c r="EFU19" s="157"/>
      <c r="EFV19" s="153"/>
      <c r="EFW19" s="153"/>
      <c r="EFX19" s="154"/>
      <c r="EFY19" s="155"/>
      <c r="EFZ19" s="155"/>
      <c r="EGA19" s="155"/>
      <c r="EGB19" s="155"/>
      <c r="EGC19" s="155"/>
      <c r="EGD19" s="155"/>
      <c r="EGE19" s="156"/>
      <c r="EGF19" s="156"/>
      <c r="EGG19" s="156"/>
      <c r="EGH19" s="156"/>
      <c r="EGI19" s="156"/>
      <c r="EGJ19" s="156"/>
      <c r="EGK19" s="157"/>
      <c r="EGL19" s="153"/>
      <c r="EGM19" s="153"/>
      <c r="EGN19" s="154"/>
      <c r="EGO19" s="155"/>
      <c r="EGP19" s="155"/>
      <c r="EGQ19" s="155"/>
      <c r="EGR19" s="155"/>
      <c r="EGS19" s="155"/>
      <c r="EGT19" s="155"/>
      <c r="EGU19" s="156"/>
      <c r="EGV19" s="156"/>
      <c r="EGW19" s="156"/>
      <c r="EGX19" s="156"/>
      <c r="EGY19" s="156"/>
      <c r="EGZ19" s="156"/>
      <c r="EHA19" s="157"/>
      <c r="EHB19" s="153"/>
      <c r="EHC19" s="153"/>
      <c r="EHD19" s="154"/>
      <c r="EHE19" s="155"/>
      <c r="EHF19" s="155"/>
      <c r="EHG19" s="155"/>
      <c r="EHH19" s="155"/>
      <c r="EHI19" s="155"/>
      <c r="EHJ19" s="155"/>
      <c r="EHK19" s="156"/>
      <c r="EHL19" s="156"/>
      <c r="EHM19" s="156"/>
      <c r="EHN19" s="156"/>
      <c r="EHO19" s="156"/>
      <c r="EHP19" s="156"/>
      <c r="EHQ19" s="157"/>
      <c r="EHR19" s="153"/>
      <c r="EHS19" s="153"/>
      <c r="EHT19" s="154"/>
      <c r="EHU19" s="155"/>
      <c r="EHV19" s="155"/>
      <c r="EHW19" s="155"/>
      <c r="EHX19" s="155"/>
      <c r="EHY19" s="155"/>
      <c r="EHZ19" s="155"/>
      <c r="EIA19" s="156"/>
      <c r="EIB19" s="156"/>
      <c r="EIC19" s="156"/>
      <c r="EID19" s="156"/>
      <c r="EIE19" s="156"/>
      <c r="EIF19" s="156"/>
      <c r="EIG19" s="157"/>
      <c r="EIH19" s="153"/>
      <c r="EII19" s="153"/>
      <c r="EIJ19" s="154"/>
      <c r="EIK19" s="155"/>
      <c r="EIL19" s="155"/>
      <c r="EIM19" s="155"/>
      <c r="EIN19" s="155"/>
      <c r="EIO19" s="155"/>
      <c r="EIP19" s="155"/>
      <c r="EIQ19" s="156"/>
      <c r="EIR19" s="156"/>
      <c r="EIS19" s="156"/>
      <c r="EIT19" s="156"/>
      <c r="EIU19" s="156"/>
      <c r="EIV19" s="156"/>
      <c r="EIW19" s="157"/>
      <c r="EIX19" s="153"/>
      <c r="EIY19" s="153"/>
      <c r="EIZ19" s="154"/>
      <c r="EJA19" s="155"/>
      <c r="EJB19" s="155"/>
      <c r="EJC19" s="155"/>
      <c r="EJD19" s="155"/>
      <c r="EJE19" s="155"/>
      <c r="EJF19" s="155"/>
      <c r="EJG19" s="156"/>
      <c r="EJH19" s="156"/>
      <c r="EJI19" s="156"/>
      <c r="EJJ19" s="156"/>
      <c r="EJK19" s="156"/>
      <c r="EJL19" s="156"/>
      <c r="EJM19" s="157"/>
      <c r="EJN19" s="153"/>
      <c r="EJO19" s="153"/>
      <c r="EJP19" s="154"/>
      <c r="EJQ19" s="155"/>
      <c r="EJR19" s="155"/>
      <c r="EJS19" s="155"/>
      <c r="EJT19" s="155"/>
      <c r="EJU19" s="155"/>
      <c r="EJV19" s="155"/>
      <c r="EJW19" s="156"/>
      <c r="EJX19" s="156"/>
      <c r="EJY19" s="156"/>
      <c r="EJZ19" s="156"/>
      <c r="EKA19" s="156"/>
      <c r="EKB19" s="156"/>
      <c r="EKC19" s="157"/>
      <c r="EKD19" s="153"/>
      <c r="EKE19" s="153"/>
      <c r="EKF19" s="154"/>
      <c r="EKG19" s="155"/>
      <c r="EKH19" s="155"/>
      <c r="EKI19" s="155"/>
      <c r="EKJ19" s="155"/>
      <c r="EKK19" s="155"/>
      <c r="EKL19" s="155"/>
      <c r="EKM19" s="156"/>
      <c r="EKN19" s="156"/>
      <c r="EKO19" s="156"/>
      <c r="EKP19" s="156"/>
      <c r="EKQ19" s="156"/>
      <c r="EKR19" s="156"/>
      <c r="EKS19" s="157"/>
      <c r="EKT19" s="153"/>
      <c r="EKU19" s="153"/>
      <c r="EKV19" s="154"/>
      <c r="EKW19" s="155"/>
      <c r="EKX19" s="155"/>
      <c r="EKY19" s="155"/>
      <c r="EKZ19" s="155"/>
      <c r="ELA19" s="155"/>
      <c r="ELB19" s="155"/>
      <c r="ELC19" s="156"/>
      <c r="ELD19" s="156"/>
      <c r="ELE19" s="156"/>
      <c r="ELF19" s="156"/>
      <c r="ELG19" s="156"/>
      <c r="ELH19" s="156"/>
      <c r="ELI19" s="157"/>
      <c r="ELJ19" s="153"/>
      <c r="ELK19" s="153"/>
      <c r="ELL19" s="154"/>
      <c r="ELM19" s="155"/>
      <c r="ELN19" s="155"/>
      <c r="ELO19" s="155"/>
      <c r="ELP19" s="155"/>
      <c r="ELQ19" s="155"/>
      <c r="ELR19" s="155"/>
      <c r="ELS19" s="156"/>
      <c r="ELT19" s="156"/>
      <c r="ELU19" s="156"/>
      <c r="ELV19" s="156"/>
      <c r="ELW19" s="156"/>
      <c r="ELX19" s="156"/>
      <c r="ELY19" s="157"/>
      <c r="ELZ19" s="153"/>
      <c r="EMA19" s="153"/>
      <c r="EMB19" s="154"/>
      <c r="EMC19" s="155"/>
      <c r="EMD19" s="155"/>
      <c r="EME19" s="155"/>
      <c r="EMF19" s="155"/>
      <c r="EMG19" s="155"/>
      <c r="EMH19" s="155"/>
      <c r="EMI19" s="156"/>
      <c r="EMJ19" s="156"/>
      <c r="EMK19" s="156"/>
      <c r="EML19" s="156"/>
      <c r="EMM19" s="156"/>
      <c r="EMN19" s="156"/>
      <c r="EMO19" s="157"/>
      <c r="EMP19" s="153"/>
      <c r="EMQ19" s="153"/>
      <c r="EMR19" s="154"/>
      <c r="EMS19" s="155"/>
      <c r="EMT19" s="155"/>
      <c r="EMU19" s="155"/>
      <c r="EMV19" s="155"/>
      <c r="EMW19" s="155"/>
      <c r="EMX19" s="155"/>
      <c r="EMY19" s="156"/>
      <c r="EMZ19" s="156"/>
      <c r="ENA19" s="156"/>
      <c r="ENB19" s="156"/>
      <c r="ENC19" s="156"/>
      <c r="END19" s="156"/>
      <c r="ENE19" s="157"/>
      <c r="ENF19" s="153"/>
      <c r="ENG19" s="153"/>
      <c r="ENH19" s="154"/>
      <c r="ENI19" s="155"/>
      <c r="ENJ19" s="155"/>
      <c r="ENK19" s="155"/>
      <c r="ENL19" s="155"/>
      <c r="ENM19" s="155"/>
      <c r="ENN19" s="155"/>
      <c r="ENO19" s="156"/>
      <c r="ENP19" s="156"/>
      <c r="ENQ19" s="156"/>
      <c r="ENR19" s="156"/>
      <c r="ENS19" s="156"/>
      <c r="ENT19" s="156"/>
      <c r="ENU19" s="157"/>
      <c r="ENV19" s="153"/>
      <c r="ENW19" s="153"/>
      <c r="ENX19" s="154"/>
      <c r="ENY19" s="155"/>
      <c r="ENZ19" s="155"/>
      <c r="EOA19" s="155"/>
      <c r="EOB19" s="155"/>
      <c r="EOC19" s="155"/>
      <c r="EOD19" s="155"/>
      <c r="EOE19" s="156"/>
      <c r="EOF19" s="156"/>
      <c r="EOG19" s="156"/>
      <c r="EOH19" s="156"/>
      <c r="EOI19" s="156"/>
      <c r="EOJ19" s="156"/>
      <c r="EOK19" s="157"/>
      <c r="EOL19" s="153"/>
      <c r="EOM19" s="153"/>
      <c r="EON19" s="154"/>
      <c r="EOO19" s="155"/>
      <c r="EOP19" s="155"/>
      <c r="EOQ19" s="155"/>
      <c r="EOR19" s="155"/>
      <c r="EOS19" s="155"/>
      <c r="EOT19" s="155"/>
      <c r="EOU19" s="156"/>
      <c r="EOV19" s="156"/>
      <c r="EOW19" s="156"/>
      <c r="EOX19" s="156"/>
      <c r="EOY19" s="156"/>
      <c r="EOZ19" s="156"/>
      <c r="EPA19" s="157"/>
      <c r="EPB19" s="153"/>
      <c r="EPC19" s="153"/>
      <c r="EPD19" s="154"/>
      <c r="EPE19" s="155"/>
      <c r="EPF19" s="155"/>
      <c r="EPG19" s="155"/>
      <c r="EPH19" s="155"/>
      <c r="EPI19" s="155"/>
      <c r="EPJ19" s="155"/>
      <c r="EPK19" s="156"/>
      <c r="EPL19" s="156"/>
      <c r="EPM19" s="156"/>
      <c r="EPN19" s="156"/>
      <c r="EPO19" s="156"/>
      <c r="EPP19" s="156"/>
      <c r="EPQ19" s="157"/>
      <c r="EPR19" s="153"/>
      <c r="EPS19" s="153"/>
      <c r="EPT19" s="154"/>
      <c r="EPU19" s="155"/>
      <c r="EPV19" s="155"/>
      <c r="EPW19" s="155"/>
      <c r="EPX19" s="155"/>
      <c r="EPY19" s="155"/>
      <c r="EPZ19" s="155"/>
      <c r="EQA19" s="156"/>
      <c r="EQB19" s="156"/>
      <c r="EQC19" s="156"/>
      <c r="EQD19" s="156"/>
      <c r="EQE19" s="156"/>
      <c r="EQF19" s="156"/>
      <c r="EQG19" s="157"/>
      <c r="EQH19" s="153"/>
      <c r="EQI19" s="153"/>
      <c r="EQJ19" s="154"/>
      <c r="EQK19" s="155"/>
      <c r="EQL19" s="155"/>
      <c r="EQM19" s="155"/>
      <c r="EQN19" s="155"/>
      <c r="EQO19" s="155"/>
      <c r="EQP19" s="155"/>
      <c r="EQQ19" s="156"/>
      <c r="EQR19" s="156"/>
      <c r="EQS19" s="156"/>
      <c r="EQT19" s="156"/>
      <c r="EQU19" s="156"/>
      <c r="EQV19" s="156"/>
      <c r="EQW19" s="157"/>
      <c r="EQX19" s="153"/>
      <c r="EQY19" s="153"/>
      <c r="EQZ19" s="154"/>
      <c r="ERA19" s="155"/>
      <c r="ERB19" s="155"/>
      <c r="ERC19" s="155"/>
      <c r="ERD19" s="155"/>
      <c r="ERE19" s="155"/>
      <c r="ERF19" s="155"/>
      <c r="ERG19" s="156"/>
      <c r="ERH19" s="156"/>
      <c r="ERI19" s="156"/>
      <c r="ERJ19" s="156"/>
      <c r="ERK19" s="156"/>
      <c r="ERL19" s="156"/>
      <c r="ERM19" s="157"/>
      <c r="ERN19" s="153"/>
      <c r="ERO19" s="153"/>
      <c r="ERP19" s="154"/>
      <c r="ERQ19" s="155"/>
      <c r="ERR19" s="155"/>
      <c r="ERS19" s="155"/>
      <c r="ERT19" s="155"/>
      <c r="ERU19" s="155"/>
      <c r="ERV19" s="155"/>
      <c r="ERW19" s="156"/>
      <c r="ERX19" s="156"/>
      <c r="ERY19" s="156"/>
      <c r="ERZ19" s="156"/>
      <c r="ESA19" s="156"/>
      <c r="ESB19" s="156"/>
      <c r="ESC19" s="157"/>
      <c r="ESD19" s="153"/>
      <c r="ESE19" s="153"/>
      <c r="ESF19" s="154"/>
      <c r="ESG19" s="155"/>
      <c r="ESH19" s="155"/>
      <c r="ESI19" s="155"/>
      <c r="ESJ19" s="155"/>
      <c r="ESK19" s="155"/>
      <c r="ESL19" s="155"/>
      <c r="ESM19" s="156"/>
      <c r="ESN19" s="156"/>
      <c r="ESO19" s="156"/>
      <c r="ESP19" s="156"/>
      <c r="ESQ19" s="156"/>
      <c r="ESR19" s="156"/>
      <c r="ESS19" s="157"/>
      <c r="EST19" s="153"/>
      <c r="ESU19" s="153"/>
      <c r="ESV19" s="154"/>
      <c r="ESW19" s="155"/>
      <c r="ESX19" s="155"/>
      <c r="ESY19" s="155"/>
      <c r="ESZ19" s="155"/>
      <c r="ETA19" s="155"/>
      <c r="ETB19" s="155"/>
      <c r="ETC19" s="156"/>
      <c r="ETD19" s="156"/>
      <c r="ETE19" s="156"/>
      <c r="ETF19" s="156"/>
      <c r="ETG19" s="156"/>
      <c r="ETH19" s="156"/>
      <c r="ETI19" s="157"/>
      <c r="ETJ19" s="153"/>
      <c r="ETK19" s="153"/>
      <c r="ETL19" s="154"/>
      <c r="ETM19" s="155"/>
      <c r="ETN19" s="155"/>
      <c r="ETO19" s="155"/>
      <c r="ETP19" s="155"/>
      <c r="ETQ19" s="155"/>
      <c r="ETR19" s="155"/>
      <c r="ETS19" s="156"/>
      <c r="ETT19" s="156"/>
      <c r="ETU19" s="156"/>
      <c r="ETV19" s="156"/>
      <c r="ETW19" s="156"/>
      <c r="ETX19" s="156"/>
      <c r="ETY19" s="157"/>
      <c r="ETZ19" s="153"/>
      <c r="EUA19" s="153"/>
      <c r="EUB19" s="154"/>
      <c r="EUC19" s="155"/>
      <c r="EUD19" s="155"/>
      <c r="EUE19" s="155"/>
      <c r="EUF19" s="155"/>
      <c r="EUG19" s="155"/>
      <c r="EUH19" s="155"/>
      <c r="EUI19" s="156"/>
      <c r="EUJ19" s="156"/>
      <c r="EUK19" s="156"/>
      <c r="EUL19" s="156"/>
      <c r="EUM19" s="156"/>
      <c r="EUN19" s="156"/>
      <c r="EUO19" s="157"/>
      <c r="EUP19" s="153"/>
      <c r="EUQ19" s="153"/>
      <c r="EUR19" s="154"/>
      <c r="EUS19" s="155"/>
      <c r="EUT19" s="155"/>
      <c r="EUU19" s="155"/>
      <c r="EUV19" s="155"/>
      <c r="EUW19" s="155"/>
      <c r="EUX19" s="155"/>
      <c r="EUY19" s="156"/>
      <c r="EUZ19" s="156"/>
      <c r="EVA19" s="156"/>
      <c r="EVB19" s="156"/>
      <c r="EVC19" s="156"/>
      <c r="EVD19" s="156"/>
      <c r="EVE19" s="157"/>
      <c r="EVF19" s="153"/>
      <c r="EVG19" s="153"/>
      <c r="EVH19" s="154"/>
      <c r="EVI19" s="155"/>
      <c r="EVJ19" s="155"/>
      <c r="EVK19" s="155"/>
      <c r="EVL19" s="155"/>
      <c r="EVM19" s="155"/>
      <c r="EVN19" s="155"/>
      <c r="EVO19" s="156"/>
      <c r="EVP19" s="156"/>
      <c r="EVQ19" s="156"/>
      <c r="EVR19" s="156"/>
      <c r="EVS19" s="156"/>
      <c r="EVT19" s="156"/>
      <c r="EVU19" s="157"/>
      <c r="EVV19" s="153"/>
      <c r="EVW19" s="153"/>
      <c r="EVX19" s="154"/>
      <c r="EVY19" s="155"/>
      <c r="EVZ19" s="155"/>
      <c r="EWA19" s="155"/>
      <c r="EWB19" s="155"/>
      <c r="EWC19" s="155"/>
      <c r="EWD19" s="155"/>
      <c r="EWE19" s="156"/>
      <c r="EWF19" s="156"/>
      <c r="EWG19" s="156"/>
      <c r="EWH19" s="156"/>
      <c r="EWI19" s="156"/>
      <c r="EWJ19" s="156"/>
      <c r="EWK19" s="157"/>
      <c r="EWL19" s="153"/>
      <c r="EWM19" s="153"/>
      <c r="EWN19" s="154"/>
      <c r="EWO19" s="155"/>
      <c r="EWP19" s="155"/>
      <c r="EWQ19" s="155"/>
      <c r="EWR19" s="155"/>
      <c r="EWS19" s="155"/>
      <c r="EWT19" s="155"/>
      <c r="EWU19" s="156"/>
      <c r="EWV19" s="156"/>
      <c r="EWW19" s="156"/>
      <c r="EWX19" s="156"/>
      <c r="EWY19" s="156"/>
      <c r="EWZ19" s="156"/>
      <c r="EXA19" s="157"/>
      <c r="EXB19" s="153"/>
      <c r="EXC19" s="153"/>
      <c r="EXD19" s="154"/>
      <c r="EXE19" s="155"/>
      <c r="EXF19" s="155"/>
      <c r="EXG19" s="155"/>
      <c r="EXH19" s="155"/>
      <c r="EXI19" s="155"/>
      <c r="EXJ19" s="155"/>
      <c r="EXK19" s="156"/>
      <c r="EXL19" s="156"/>
      <c r="EXM19" s="156"/>
      <c r="EXN19" s="156"/>
      <c r="EXO19" s="156"/>
      <c r="EXP19" s="156"/>
      <c r="EXQ19" s="157"/>
      <c r="EXR19" s="153"/>
      <c r="EXS19" s="153"/>
      <c r="EXT19" s="154"/>
      <c r="EXU19" s="155"/>
      <c r="EXV19" s="155"/>
      <c r="EXW19" s="155"/>
      <c r="EXX19" s="155"/>
      <c r="EXY19" s="155"/>
      <c r="EXZ19" s="155"/>
      <c r="EYA19" s="156"/>
      <c r="EYB19" s="156"/>
      <c r="EYC19" s="156"/>
      <c r="EYD19" s="156"/>
      <c r="EYE19" s="156"/>
      <c r="EYF19" s="156"/>
      <c r="EYG19" s="157"/>
      <c r="EYH19" s="153"/>
      <c r="EYI19" s="153"/>
      <c r="EYJ19" s="154"/>
      <c r="EYK19" s="155"/>
      <c r="EYL19" s="155"/>
      <c r="EYM19" s="155"/>
      <c r="EYN19" s="155"/>
      <c r="EYO19" s="155"/>
      <c r="EYP19" s="155"/>
      <c r="EYQ19" s="156"/>
      <c r="EYR19" s="156"/>
      <c r="EYS19" s="156"/>
      <c r="EYT19" s="156"/>
      <c r="EYU19" s="156"/>
      <c r="EYV19" s="156"/>
      <c r="EYW19" s="157"/>
      <c r="EYX19" s="153"/>
      <c r="EYY19" s="153"/>
      <c r="EYZ19" s="154"/>
      <c r="EZA19" s="155"/>
      <c r="EZB19" s="155"/>
      <c r="EZC19" s="155"/>
      <c r="EZD19" s="155"/>
      <c r="EZE19" s="155"/>
      <c r="EZF19" s="155"/>
      <c r="EZG19" s="156"/>
      <c r="EZH19" s="156"/>
      <c r="EZI19" s="156"/>
      <c r="EZJ19" s="156"/>
      <c r="EZK19" s="156"/>
      <c r="EZL19" s="156"/>
      <c r="EZM19" s="157"/>
      <c r="EZN19" s="153"/>
      <c r="EZO19" s="153"/>
      <c r="EZP19" s="154"/>
      <c r="EZQ19" s="155"/>
      <c r="EZR19" s="155"/>
      <c r="EZS19" s="155"/>
      <c r="EZT19" s="155"/>
      <c r="EZU19" s="155"/>
      <c r="EZV19" s="155"/>
      <c r="EZW19" s="156"/>
      <c r="EZX19" s="156"/>
      <c r="EZY19" s="156"/>
      <c r="EZZ19" s="156"/>
      <c r="FAA19" s="156"/>
      <c r="FAB19" s="156"/>
      <c r="FAC19" s="157"/>
      <c r="FAD19" s="153"/>
      <c r="FAE19" s="153"/>
      <c r="FAF19" s="154"/>
      <c r="FAG19" s="155"/>
      <c r="FAH19" s="155"/>
      <c r="FAI19" s="155"/>
      <c r="FAJ19" s="155"/>
      <c r="FAK19" s="155"/>
      <c r="FAL19" s="155"/>
      <c r="FAM19" s="156"/>
      <c r="FAN19" s="156"/>
      <c r="FAO19" s="156"/>
      <c r="FAP19" s="156"/>
      <c r="FAQ19" s="156"/>
      <c r="FAR19" s="156"/>
      <c r="FAS19" s="157"/>
      <c r="FAT19" s="153"/>
      <c r="FAU19" s="153"/>
      <c r="FAV19" s="154"/>
      <c r="FAW19" s="155"/>
      <c r="FAX19" s="155"/>
      <c r="FAY19" s="155"/>
      <c r="FAZ19" s="155"/>
      <c r="FBA19" s="155"/>
      <c r="FBB19" s="155"/>
      <c r="FBC19" s="156"/>
      <c r="FBD19" s="156"/>
      <c r="FBE19" s="156"/>
      <c r="FBF19" s="156"/>
      <c r="FBG19" s="156"/>
      <c r="FBH19" s="156"/>
      <c r="FBI19" s="157"/>
      <c r="FBJ19" s="153"/>
      <c r="FBK19" s="153"/>
      <c r="FBL19" s="154"/>
      <c r="FBM19" s="155"/>
      <c r="FBN19" s="155"/>
      <c r="FBO19" s="155"/>
      <c r="FBP19" s="155"/>
      <c r="FBQ19" s="155"/>
      <c r="FBR19" s="155"/>
      <c r="FBS19" s="156"/>
      <c r="FBT19" s="156"/>
      <c r="FBU19" s="156"/>
      <c r="FBV19" s="156"/>
      <c r="FBW19" s="156"/>
      <c r="FBX19" s="156"/>
      <c r="FBY19" s="157"/>
      <c r="FBZ19" s="153"/>
      <c r="FCA19" s="153"/>
      <c r="FCB19" s="154"/>
      <c r="FCC19" s="155"/>
      <c r="FCD19" s="155"/>
      <c r="FCE19" s="155"/>
      <c r="FCF19" s="155"/>
      <c r="FCG19" s="155"/>
      <c r="FCH19" s="155"/>
      <c r="FCI19" s="156"/>
      <c r="FCJ19" s="156"/>
      <c r="FCK19" s="156"/>
      <c r="FCL19" s="156"/>
      <c r="FCM19" s="156"/>
      <c r="FCN19" s="156"/>
      <c r="FCO19" s="157"/>
      <c r="FCP19" s="153"/>
      <c r="FCQ19" s="153"/>
      <c r="FCR19" s="154"/>
      <c r="FCS19" s="155"/>
      <c r="FCT19" s="155"/>
      <c r="FCU19" s="155"/>
      <c r="FCV19" s="155"/>
      <c r="FCW19" s="155"/>
      <c r="FCX19" s="155"/>
      <c r="FCY19" s="156"/>
      <c r="FCZ19" s="156"/>
      <c r="FDA19" s="156"/>
      <c r="FDB19" s="156"/>
      <c r="FDC19" s="156"/>
      <c r="FDD19" s="156"/>
      <c r="FDE19" s="157"/>
      <c r="FDF19" s="153"/>
      <c r="FDG19" s="153"/>
      <c r="FDH19" s="154"/>
      <c r="FDI19" s="155"/>
      <c r="FDJ19" s="155"/>
      <c r="FDK19" s="155"/>
      <c r="FDL19" s="155"/>
      <c r="FDM19" s="155"/>
      <c r="FDN19" s="155"/>
      <c r="FDO19" s="156"/>
      <c r="FDP19" s="156"/>
      <c r="FDQ19" s="156"/>
      <c r="FDR19" s="156"/>
      <c r="FDS19" s="156"/>
      <c r="FDT19" s="156"/>
      <c r="FDU19" s="157"/>
      <c r="FDV19" s="153"/>
      <c r="FDW19" s="153"/>
      <c r="FDX19" s="154"/>
      <c r="FDY19" s="155"/>
      <c r="FDZ19" s="155"/>
      <c r="FEA19" s="155"/>
      <c r="FEB19" s="155"/>
      <c r="FEC19" s="155"/>
      <c r="FED19" s="155"/>
      <c r="FEE19" s="156"/>
      <c r="FEF19" s="156"/>
      <c r="FEG19" s="156"/>
      <c r="FEH19" s="156"/>
      <c r="FEI19" s="156"/>
      <c r="FEJ19" s="156"/>
      <c r="FEK19" s="157"/>
      <c r="FEL19" s="153"/>
      <c r="FEM19" s="153"/>
      <c r="FEN19" s="154"/>
      <c r="FEO19" s="155"/>
      <c r="FEP19" s="155"/>
      <c r="FEQ19" s="155"/>
      <c r="FER19" s="155"/>
      <c r="FES19" s="155"/>
      <c r="FET19" s="155"/>
      <c r="FEU19" s="156"/>
      <c r="FEV19" s="156"/>
      <c r="FEW19" s="156"/>
      <c r="FEX19" s="156"/>
      <c r="FEY19" s="156"/>
      <c r="FEZ19" s="156"/>
      <c r="FFA19" s="157"/>
      <c r="FFB19" s="153"/>
      <c r="FFC19" s="153"/>
      <c r="FFD19" s="154"/>
      <c r="FFE19" s="155"/>
      <c r="FFF19" s="155"/>
      <c r="FFG19" s="155"/>
      <c r="FFH19" s="155"/>
      <c r="FFI19" s="155"/>
      <c r="FFJ19" s="155"/>
      <c r="FFK19" s="156"/>
      <c r="FFL19" s="156"/>
      <c r="FFM19" s="156"/>
      <c r="FFN19" s="156"/>
      <c r="FFO19" s="156"/>
      <c r="FFP19" s="156"/>
      <c r="FFQ19" s="157"/>
      <c r="FFR19" s="153"/>
      <c r="FFS19" s="153"/>
      <c r="FFT19" s="154"/>
      <c r="FFU19" s="155"/>
      <c r="FFV19" s="155"/>
      <c r="FFW19" s="155"/>
      <c r="FFX19" s="155"/>
      <c r="FFY19" s="155"/>
      <c r="FFZ19" s="155"/>
      <c r="FGA19" s="156"/>
      <c r="FGB19" s="156"/>
      <c r="FGC19" s="156"/>
      <c r="FGD19" s="156"/>
      <c r="FGE19" s="156"/>
      <c r="FGF19" s="156"/>
      <c r="FGG19" s="157"/>
      <c r="FGH19" s="153"/>
      <c r="FGI19" s="153"/>
      <c r="FGJ19" s="154"/>
      <c r="FGK19" s="155"/>
      <c r="FGL19" s="155"/>
      <c r="FGM19" s="155"/>
      <c r="FGN19" s="155"/>
      <c r="FGO19" s="155"/>
      <c r="FGP19" s="155"/>
      <c r="FGQ19" s="156"/>
      <c r="FGR19" s="156"/>
      <c r="FGS19" s="156"/>
      <c r="FGT19" s="156"/>
      <c r="FGU19" s="156"/>
      <c r="FGV19" s="156"/>
      <c r="FGW19" s="157"/>
      <c r="FGX19" s="153"/>
      <c r="FGY19" s="153"/>
      <c r="FGZ19" s="154"/>
      <c r="FHA19" s="155"/>
      <c r="FHB19" s="155"/>
      <c r="FHC19" s="155"/>
      <c r="FHD19" s="155"/>
      <c r="FHE19" s="155"/>
      <c r="FHF19" s="155"/>
      <c r="FHG19" s="156"/>
      <c r="FHH19" s="156"/>
      <c r="FHI19" s="156"/>
      <c r="FHJ19" s="156"/>
      <c r="FHK19" s="156"/>
      <c r="FHL19" s="156"/>
      <c r="FHM19" s="157"/>
      <c r="FHN19" s="153"/>
      <c r="FHO19" s="153"/>
      <c r="FHP19" s="154"/>
      <c r="FHQ19" s="155"/>
      <c r="FHR19" s="155"/>
      <c r="FHS19" s="155"/>
      <c r="FHT19" s="155"/>
      <c r="FHU19" s="155"/>
      <c r="FHV19" s="155"/>
      <c r="FHW19" s="156"/>
      <c r="FHX19" s="156"/>
      <c r="FHY19" s="156"/>
      <c r="FHZ19" s="156"/>
      <c r="FIA19" s="156"/>
      <c r="FIB19" s="156"/>
      <c r="FIC19" s="157"/>
      <c r="FID19" s="153"/>
      <c r="FIE19" s="153"/>
      <c r="FIF19" s="154"/>
      <c r="FIG19" s="155"/>
      <c r="FIH19" s="155"/>
      <c r="FII19" s="155"/>
      <c r="FIJ19" s="155"/>
      <c r="FIK19" s="155"/>
      <c r="FIL19" s="155"/>
      <c r="FIM19" s="156"/>
      <c r="FIN19" s="156"/>
      <c r="FIO19" s="156"/>
      <c r="FIP19" s="156"/>
      <c r="FIQ19" s="156"/>
      <c r="FIR19" s="156"/>
      <c r="FIS19" s="157"/>
      <c r="FIT19" s="153"/>
      <c r="FIU19" s="153"/>
      <c r="FIV19" s="154"/>
      <c r="FIW19" s="155"/>
      <c r="FIX19" s="155"/>
      <c r="FIY19" s="155"/>
      <c r="FIZ19" s="155"/>
      <c r="FJA19" s="155"/>
      <c r="FJB19" s="155"/>
      <c r="FJC19" s="156"/>
      <c r="FJD19" s="156"/>
      <c r="FJE19" s="156"/>
      <c r="FJF19" s="156"/>
      <c r="FJG19" s="156"/>
      <c r="FJH19" s="156"/>
      <c r="FJI19" s="157"/>
      <c r="FJJ19" s="153"/>
      <c r="FJK19" s="153"/>
      <c r="FJL19" s="154"/>
      <c r="FJM19" s="155"/>
      <c r="FJN19" s="155"/>
      <c r="FJO19" s="155"/>
      <c r="FJP19" s="155"/>
      <c r="FJQ19" s="155"/>
      <c r="FJR19" s="155"/>
      <c r="FJS19" s="156"/>
      <c r="FJT19" s="156"/>
      <c r="FJU19" s="156"/>
      <c r="FJV19" s="156"/>
      <c r="FJW19" s="156"/>
      <c r="FJX19" s="156"/>
      <c r="FJY19" s="157"/>
      <c r="FJZ19" s="153"/>
      <c r="FKA19" s="153"/>
      <c r="FKB19" s="154"/>
      <c r="FKC19" s="155"/>
      <c r="FKD19" s="155"/>
      <c r="FKE19" s="155"/>
      <c r="FKF19" s="155"/>
      <c r="FKG19" s="155"/>
      <c r="FKH19" s="155"/>
      <c r="FKI19" s="156"/>
      <c r="FKJ19" s="156"/>
      <c r="FKK19" s="156"/>
      <c r="FKL19" s="156"/>
      <c r="FKM19" s="156"/>
      <c r="FKN19" s="156"/>
      <c r="FKO19" s="157"/>
      <c r="FKP19" s="153"/>
      <c r="FKQ19" s="153"/>
      <c r="FKR19" s="154"/>
      <c r="FKS19" s="155"/>
      <c r="FKT19" s="155"/>
      <c r="FKU19" s="155"/>
      <c r="FKV19" s="155"/>
      <c r="FKW19" s="155"/>
      <c r="FKX19" s="155"/>
      <c r="FKY19" s="156"/>
      <c r="FKZ19" s="156"/>
      <c r="FLA19" s="156"/>
      <c r="FLB19" s="156"/>
      <c r="FLC19" s="156"/>
      <c r="FLD19" s="156"/>
      <c r="FLE19" s="157"/>
      <c r="FLF19" s="153"/>
      <c r="FLG19" s="153"/>
      <c r="FLH19" s="154"/>
      <c r="FLI19" s="155"/>
      <c r="FLJ19" s="155"/>
      <c r="FLK19" s="155"/>
      <c r="FLL19" s="155"/>
      <c r="FLM19" s="155"/>
      <c r="FLN19" s="155"/>
      <c r="FLO19" s="156"/>
      <c r="FLP19" s="156"/>
      <c r="FLQ19" s="156"/>
      <c r="FLR19" s="156"/>
      <c r="FLS19" s="156"/>
      <c r="FLT19" s="156"/>
      <c r="FLU19" s="157"/>
      <c r="FLV19" s="153"/>
      <c r="FLW19" s="153"/>
      <c r="FLX19" s="154"/>
      <c r="FLY19" s="155"/>
      <c r="FLZ19" s="155"/>
      <c r="FMA19" s="155"/>
      <c r="FMB19" s="155"/>
      <c r="FMC19" s="155"/>
      <c r="FMD19" s="155"/>
      <c r="FME19" s="156"/>
      <c r="FMF19" s="156"/>
      <c r="FMG19" s="156"/>
      <c r="FMH19" s="156"/>
      <c r="FMI19" s="156"/>
      <c r="FMJ19" s="156"/>
      <c r="FMK19" s="157"/>
      <c r="FML19" s="153"/>
      <c r="FMM19" s="153"/>
      <c r="FMN19" s="154"/>
      <c r="FMO19" s="155"/>
      <c r="FMP19" s="155"/>
      <c r="FMQ19" s="155"/>
      <c r="FMR19" s="155"/>
      <c r="FMS19" s="155"/>
      <c r="FMT19" s="155"/>
      <c r="FMU19" s="156"/>
      <c r="FMV19" s="156"/>
      <c r="FMW19" s="156"/>
      <c r="FMX19" s="156"/>
      <c r="FMY19" s="156"/>
      <c r="FMZ19" s="156"/>
      <c r="FNA19" s="157"/>
      <c r="FNB19" s="153"/>
      <c r="FNC19" s="153"/>
      <c r="FND19" s="154"/>
      <c r="FNE19" s="155"/>
      <c r="FNF19" s="155"/>
      <c r="FNG19" s="155"/>
      <c r="FNH19" s="155"/>
      <c r="FNI19" s="155"/>
      <c r="FNJ19" s="155"/>
      <c r="FNK19" s="156"/>
      <c r="FNL19" s="156"/>
      <c r="FNM19" s="156"/>
      <c r="FNN19" s="156"/>
      <c r="FNO19" s="156"/>
      <c r="FNP19" s="156"/>
      <c r="FNQ19" s="157"/>
      <c r="FNR19" s="153"/>
      <c r="FNS19" s="153"/>
      <c r="FNT19" s="154"/>
      <c r="FNU19" s="155"/>
      <c r="FNV19" s="155"/>
      <c r="FNW19" s="155"/>
      <c r="FNX19" s="155"/>
      <c r="FNY19" s="155"/>
      <c r="FNZ19" s="155"/>
      <c r="FOA19" s="156"/>
      <c r="FOB19" s="156"/>
      <c r="FOC19" s="156"/>
      <c r="FOD19" s="156"/>
      <c r="FOE19" s="156"/>
      <c r="FOF19" s="156"/>
      <c r="FOG19" s="157"/>
      <c r="FOH19" s="153"/>
      <c r="FOI19" s="153"/>
      <c r="FOJ19" s="154"/>
      <c r="FOK19" s="155"/>
      <c r="FOL19" s="155"/>
      <c r="FOM19" s="155"/>
      <c r="FON19" s="155"/>
      <c r="FOO19" s="155"/>
      <c r="FOP19" s="155"/>
      <c r="FOQ19" s="156"/>
      <c r="FOR19" s="156"/>
      <c r="FOS19" s="156"/>
      <c r="FOT19" s="156"/>
      <c r="FOU19" s="156"/>
      <c r="FOV19" s="156"/>
      <c r="FOW19" s="157"/>
      <c r="FOX19" s="153"/>
      <c r="FOY19" s="153"/>
      <c r="FOZ19" s="154"/>
      <c r="FPA19" s="155"/>
      <c r="FPB19" s="155"/>
      <c r="FPC19" s="155"/>
      <c r="FPD19" s="155"/>
      <c r="FPE19" s="155"/>
      <c r="FPF19" s="155"/>
      <c r="FPG19" s="156"/>
      <c r="FPH19" s="156"/>
      <c r="FPI19" s="156"/>
      <c r="FPJ19" s="156"/>
      <c r="FPK19" s="156"/>
      <c r="FPL19" s="156"/>
      <c r="FPM19" s="157"/>
      <c r="FPN19" s="153"/>
      <c r="FPO19" s="153"/>
      <c r="FPP19" s="154"/>
      <c r="FPQ19" s="155"/>
      <c r="FPR19" s="155"/>
      <c r="FPS19" s="155"/>
      <c r="FPT19" s="155"/>
      <c r="FPU19" s="155"/>
      <c r="FPV19" s="155"/>
      <c r="FPW19" s="156"/>
      <c r="FPX19" s="156"/>
      <c r="FPY19" s="156"/>
      <c r="FPZ19" s="156"/>
      <c r="FQA19" s="156"/>
      <c r="FQB19" s="156"/>
      <c r="FQC19" s="157"/>
      <c r="FQD19" s="153"/>
      <c r="FQE19" s="153"/>
      <c r="FQF19" s="154"/>
      <c r="FQG19" s="155"/>
      <c r="FQH19" s="155"/>
      <c r="FQI19" s="155"/>
      <c r="FQJ19" s="155"/>
      <c r="FQK19" s="155"/>
      <c r="FQL19" s="155"/>
      <c r="FQM19" s="156"/>
      <c r="FQN19" s="156"/>
      <c r="FQO19" s="156"/>
      <c r="FQP19" s="156"/>
      <c r="FQQ19" s="156"/>
      <c r="FQR19" s="156"/>
      <c r="FQS19" s="157"/>
      <c r="FQT19" s="153"/>
      <c r="FQU19" s="153"/>
      <c r="FQV19" s="154"/>
      <c r="FQW19" s="155"/>
      <c r="FQX19" s="155"/>
      <c r="FQY19" s="155"/>
      <c r="FQZ19" s="155"/>
      <c r="FRA19" s="155"/>
      <c r="FRB19" s="155"/>
      <c r="FRC19" s="156"/>
      <c r="FRD19" s="156"/>
      <c r="FRE19" s="156"/>
      <c r="FRF19" s="156"/>
      <c r="FRG19" s="156"/>
      <c r="FRH19" s="156"/>
      <c r="FRI19" s="157"/>
      <c r="FRJ19" s="153"/>
      <c r="FRK19" s="153"/>
      <c r="FRL19" s="154"/>
      <c r="FRM19" s="155"/>
      <c r="FRN19" s="155"/>
      <c r="FRO19" s="155"/>
      <c r="FRP19" s="155"/>
      <c r="FRQ19" s="155"/>
      <c r="FRR19" s="155"/>
      <c r="FRS19" s="156"/>
      <c r="FRT19" s="156"/>
      <c r="FRU19" s="156"/>
      <c r="FRV19" s="156"/>
      <c r="FRW19" s="156"/>
      <c r="FRX19" s="156"/>
      <c r="FRY19" s="157"/>
      <c r="FRZ19" s="153"/>
      <c r="FSA19" s="153"/>
      <c r="FSB19" s="154"/>
      <c r="FSC19" s="155"/>
      <c r="FSD19" s="155"/>
      <c r="FSE19" s="155"/>
      <c r="FSF19" s="155"/>
      <c r="FSG19" s="155"/>
      <c r="FSH19" s="155"/>
      <c r="FSI19" s="156"/>
      <c r="FSJ19" s="156"/>
      <c r="FSK19" s="156"/>
      <c r="FSL19" s="156"/>
      <c r="FSM19" s="156"/>
      <c r="FSN19" s="156"/>
      <c r="FSO19" s="157"/>
      <c r="FSP19" s="153"/>
      <c r="FSQ19" s="153"/>
      <c r="FSR19" s="154"/>
      <c r="FSS19" s="155"/>
      <c r="FST19" s="155"/>
      <c r="FSU19" s="155"/>
      <c r="FSV19" s="155"/>
      <c r="FSW19" s="155"/>
      <c r="FSX19" s="155"/>
      <c r="FSY19" s="156"/>
      <c r="FSZ19" s="156"/>
      <c r="FTA19" s="156"/>
      <c r="FTB19" s="156"/>
      <c r="FTC19" s="156"/>
      <c r="FTD19" s="156"/>
      <c r="FTE19" s="157"/>
      <c r="FTF19" s="153"/>
      <c r="FTG19" s="153"/>
      <c r="FTH19" s="154"/>
      <c r="FTI19" s="155"/>
      <c r="FTJ19" s="155"/>
      <c r="FTK19" s="155"/>
      <c r="FTL19" s="155"/>
      <c r="FTM19" s="155"/>
      <c r="FTN19" s="155"/>
      <c r="FTO19" s="156"/>
      <c r="FTP19" s="156"/>
      <c r="FTQ19" s="156"/>
      <c r="FTR19" s="156"/>
      <c r="FTS19" s="156"/>
      <c r="FTT19" s="156"/>
      <c r="FTU19" s="157"/>
      <c r="FTV19" s="153"/>
      <c r="FTW19" s="153"/>
      <c r="FTX19" s="154"/>
      <c r="FTY19" s="155"/>
      <c r="FTZ19" s="155"/>
      <c r="FUA19" s="155"/>
      <c r="FUB19" s="155"/>
      <c r="FUC19" s="155"/>
      <c r="FUD19" s="155"/>
      <c r="FUE19" s="156"/>
      <c r="FUF19" s="156"/>
      <c r="FUG19" s="156"/>
      <c r="FUH19" s="156"/>
      <c r="FUI19" s="156"/>
      <c r="FUJ19" s="156"/>
      <c r="FUK19" s="157"/>
      <c r="FUL19" s="153"/>
      <c r="FUM19" s="153"/>
      <c r="FUN19" s="154"/>
      <c r="FUO19" s="155"/>
      <c r="FUP19" s="155"/>
      <c r="FUQ19" s="155"/>
      <c r="FUR19" s="155"/>
      <c r="FUS19" s="155"/>
      <c r="FUT19" s="155"/>
      <c r="FUU19" s="156"/>
      <c r="FUV19" s="156"/>
      <c r="FUW19" s="156"/>
      <c r="FUX19" s="156"/>
      <c r="FUY19" s="156"/>
      <c r="FUZ19" s="156"/>
      <c r="FVA19" s="157"/>
      <c r="FVB19" s="153"/>
      <c r="FVC19" s="153"/>
      <c r="FVD19" s="154"/>
      <c r="FVE19" s="155"/>
      <c r="FVF19" s="155"/>
      <c r="FVG19" s="155"/>
      <c r="FVH19" s="155"/>
      <c r="FVI19" s="155"/>
      <c r="FVJ19" s="155"/>
      <c r="FVK19" s="156"/>
      <c r="FVL19" s="156"/>
      <c r="FVM19" s="156"/>
      <c r="FVN19" s="156"/>
      <c r="FVO19" s="156"/>
      <c r="FVP19" s="156"/>
      <c r="FVQ19" s="157"/>
      <c r="FVR19" s="153"/>
      <c r="FVS19" s="153"/>
      <c r="FVT19" s="154"/>
      <c r="FVU19" s="155"/>
      <c r="FVV19" s="155"/>
      <c r="FVW19" s="155"/>
      <c r="FVX19" s="155"/>
      <c r="FVY19" s="155"/>
      <c r="FVZ19" s="155"/>
      <c r="FWA19" s="156"/>
      <c r="FWB19" s="156"/>
      <c r="FWC19" s="156"/>
      <c r="FWD19" s="156"/>
      <c r="FWE19" s="156"/>
      <c r="FWF19" s="156"/>
      <c r="FWG19" s="157"/>
      <c r="FWH19" s="153"/>
      <c r="FWI19" s="153"/>
      <c r="FWJ19" s="154"/>
      <c r="FWK19" s="155"/>
      <c r="FWL19" s="155"/>
      <c r="FWM19" s="155"/>
      <c r="FWN19" s="155"/>
      <c r="FWO19" s="155"/>
      <c r="FWP19" s="155"/>
      <c r="FWQ19" s="156"/>
      <c r="FWR19" s="156"/>
      <c r="FWS19" s="156"/>
      <c r="FWT19" s="156"/>
      <c r="FWU19" s="156"/>
      <c r="FWV19" s="156"/>
      <c r="FWW19" s="157"/>
      <c r="FWX19" s="153"/>
      <c r="FWY19" s="153"/>
      <c r="FWZ19" s="154"/>
      <c r="FXA19" s="155"/>
      <c r="FXB19" s="155"/>
      <c r="FXC19" s="155"/>
      <c r="FXD19" s="155"/>
      <c r="FXE19" s="155"/>
      <c r="FXF19" s="155"/>
      <c r="FXG19" s="156"/>
      <c r="FXH19" s="156"/>
      <c r="FXI19" s="156"/>
      <c r="FXJ19" s="156"/>
      <c r="FXK19" s="156"/>
      <c r="FXL19" s="156"/>
      <c r="FXM19" s="157"/>
      <c r="FXN19" s="153"/>
      <c r="FXO19" s="153"/>
      <c r="FXP19" s="154"/>
      <c r="FXQ19" s="155"/>
      <c r="FXR19" s="155"/>
      <c r="FXS19" s="155"/>
      <c r="FXT19" s="155"/>
      <c r="FXU19" s="155"/>
      <c r="FXV19" s="155"/>
      <c r="FXW19" s="156"/>
      <c r="FXX19" s="156"/>
      <c r="FXY19" s="156"/>
      <c r="FXZ19" s="156"/>
      <c r="FYA19" s="156"/>
      <c r="FYB19" s="156"/>
      <c r="FYC19" s="157"/>
      <c r="FYD19" s="153"/>
      <c r="FYE19" s="153"/>
      <c r="FYF19" s="154"/>
      <c r="FYG19" s="155"/>
      <c r="FYH19" s="155"/>
      <c r="FYI19" s="155"/>
      <c r="FYJ19" s="155"/>
      <c r="FYK19" s="155"/>
      <c r="FYL19" s="155"/>
      <c r="FYM19" s="156"/>
      <c r="FYN19" s="156"/>
      <c r="FYO19" s="156"/>
      <c r="FYP19" s="156"/>
      <c r="FYQ19" s="156"/>
      <c r="FYR19" s="156"/>
      <c r="FYS19" s="157"/>
      <c r="FYT19" s="153"/>
      <c r="FYU19" s="153"/>
      <c r="FYV19" s="154"/>
      <c r="FYW19" s="155"/>
      <c r="FYX19" s="155"/>
      <c r="FYY19" s="155"/>
      <c r="FYZ19" s="155"/>
      <c r="FZA19" s="155"/>
      <c r="FZB19" s="155"/>
      <c r="FZC19" s="156"/>
      <c r="FZD19" s="156"/>
      <c r="FZE19" s="156"/>
      <c r="FZF19" s="156"/>
      <c r="FZG19" s="156"/>
      <c r="FZH19" s="156"/>
      <c r="FZI19" s="157"/>
      <c r="FZJ19" s="153"/>
      <c r="FZK19" s="153"/>
      <c r="FZL19" s="154"/>
      <c r="FZM19" s="155"/>
      <c r="FZN19" s="155"/>
      <c r="FZO19" s="155"/>
      <c r="FZP19" s="155"/>
      <c r="FZQ19" s="155"/>
      <c r="FZR19" s="155"/>
      <c r="FZS19" s="156"/>
      <c r="FZT19" s="156"/>
      <c r="FZU19" s="156"/>
      <c r="FZV19" s="156"/>
      <c r="FZW19" s="156"/>
      <c r="FZX19" s="156"/>
      <c r="FZY19" s="157"/>
      <c r="FZZ19" s="153"/>
      <c r="GAA19" s="153"/>
      <c r="GAB19" s="154"/>
      <c r="GAC19" s="155"/>
      <c r="GAD19" s="155"/>
      <c r="GAE19" s="155"/>
      <c r="GAF19" s="155"/>
      <c r="GAG19" s="155"/>
      <c r="GAH19" s="155"/>
      <c r="GAI19" s="156"/>
      <c r="GAJ19" s="156"/>
      <c r="GAK19" s="156"/>
      <c r="GAL19" s="156"/>
      <c r="GAM19" s="156"/>
      <c r="GAN19" s="156"/>
      <c r="GAO19" s="157"/>
      <c r="GAP19" s="153"/>
      <c r="GAQ19" s="153"/>
      <c r="GAR19" s="154"/>
      <c r="GAS19" s="155"/>
      <c r="GAT19" s="155"/>
      <c r="GAU19" s="155"/>
      <c r="GAV19" s="155"/>
      <c r="GAW19" s="155"/>
      <c r="GAX19" s="155"/>
      <c r="GAY19" s="156"/>
      <c r="GAZ19" s="156"/>
      <c r="GBA19" s="156"/>
      <c r="GBB19" s="156"/>
      <c r="GBC19" s="156"/>
      <c r="GBD19" s="156"/>
      <c r="GBE19" s="157"/>
      <c r="GBF19" s="153"/>
      <c r="GBG19" s="153"/>
      <c r="GBH19" s="154"/>
      <c r="GBI19" s="155"/>
      <c r="GBJ19" s="155"/>
      <c r="GBK19" s="155"/>
      <c r="GBL19" s="155"/>
      <c r="GBM19" s="155"/>
      <c r="GBN19" s="155"/>
      <c r="GBO19" s="156"/>
      <c r="GBP19" s="156"/>
      <c r="GBQ19" s="156"/>
      <c r="GBR19" s="156"/>
      <c r="GBS19" s="156"/>
      <c r="GBT19" s="156"/>
      <c r="GBU19" s="157"/>
      <c r="GBV19" s="153"/>
      <c r="GBW19" s="153"/>
      <c r="GBX19" s="154"/>
      <c r="GBY19" s="155"/>
      <c r="GBZ19" s="155"/>
      <c r="GCA19" s="155"/>
      <c r="GCB19" s="155"/>
      <c r="GCC19" s="155"/>
      <c r="GCD19" s="155"/>
      <c r="GCE19" s="156"/>
      <c r="GCF19" s="156"/>
      <c r="GCG19" s="156"/>
      <c r="GCH19" s="156"/>
      <c r="GCI19" s="156"/>
      <c r="GCJ19" s="156"/>
      <c r="GCK19" s="157"/>
      <c r="GCL19" s="153"/>
      <c r="GCM19" s="153"/>
      <c r="GCN19" s="154"/>
      <c r="GCO19" s="155"/>
      <c r="GCP19" s="155"/>
      <c r="GCQ19" s="155"/>
      <c r="GCR19" s="155"/>
      <c r="GCS19" s="155"/>
      <c r="GCT19" s="155"/>
      <c r="GCU19" s="156"/>
      <c r="GCV19" s="156"/>
      <c r="GCW19" s="156"/>
      <c r="GCX19" s="156"/>
      <c r="GCY19" s="156"/>
      <c r="GCZ19" s="156"/>
      <c r="GDA19" s="157"/>
      <c r="GDB19" s="153"/>
      <c r="GDC19" s="153"/>
      <c r="GDD19" s="154"/>
      <c r="GDE19" s="155"/>
      <c r="GDF19" s="155"/>
      <c r="GDG19" s="155"/>
      <c r="GDH19" s="155"/>
      <c r="GDI19" s="155"/>
      <c r="GDJ19" s="155"/>
      <c r="GDK19" s="156"/>
      <c r="GDL19" s="156"/>
      <c r="GDM19" s="156"/>
      <c r="GDN19" s="156"/>
      <c r="GDO19" s="156"/>
      <c r="GDP19" s="156"/>
      <c r="GDQ19" s="157"/>
      <c r="GDR19" s="153"/>
      <c r="GDS19" s="153"/>
      <c r="GDT19" s="154"/>
      <c r="GDU19" s="155"/>
      <c r="GDV19" s="155"/>
      <c r="GDW19" s="155"/>
      <c r="GDX19" s="155"/>
      <c r="GDY19" s="155"/>
      <c r="GDZ19" s="155"/>
      <c r="GEA19" s="156"/>
      <c r="GEB19" s="156"/>
      <c r="GEC19" s="156"/>
      <c r="GED19" s="156"/>
      <c r="GEE19" s="156"/>
      <c r="GEF19" s="156"/>
      <c r="GEG19" s="157"/>
      <c r="GEH19" s="153"/>
      <c r="GEI19" s="153"/>
      <c r="GEJ19" s="154"/>
      <c r="GEK19" s="155"/>
      <c r="GEL19" s="155"/>
      <c r="GEM19" s="155"/>
      <c r="GEN19" s="155"/>
      <c r="GEO19" s="155"/>
      <c r="GEP19" s="155"/>
      <c r="GEQ19" s="156"/>
      <c r="GER19" s="156"/>
      <c r="GES19" s="156"/>
      <c r="GET19" s="156"/>
      <c r="GEU19" s="156"/>
      <c r="GEV19" s="156"/>
      <c r="GEW19" s="157"/>
      <c r="GEX19" s="153"/>
      <c r="GEY19" s="153"/>
      <c r="GEZ19" s="154"/>
      <c r="GFA19" s="155"/>
      <c r="GFB19" s="155"/>
      <c r="GFC19" s="155"/>
      <c r="GFD19" s="155"/>
      <c r="GFE19" s="155"/>
      <c r="GFF19" s="155"/>
      <c r="GFG19" s="156"/>
      <c r="GFH19" s="156"/>
      <c r="GFI19" s="156"/>
      <c r="GFJ19" s="156"/>
      <c r="GFK19" s="156"/>
      <c r="GFL19" s="156"/>
      <c r="GFM19" s="157"/>
      <c r="GFN19" s="153"/>
      <c r="GFO19" s="153"/>
      <c r="GFP19" s="154"/>
      <c r="GFQ19" s="155"/>
      <c r="GFR19" s="155"/>
      <c r="GFS19" s="155"/>
      <c r="GFT19" s="155"/>
      <c r="GFU19" s="155"/>
      <c r="GFV19" s="155"/>
      <c r="GFW19" s="156"/>
      <c r="GFX19" s="156"/>
      <c r="GFY19" s="156"/>
      <c r="GFZ19" s="156"/>
      <c r="GGA19" s="156"/>
      <c r="GGB19" s="156"/>
      <c r="GGC19" s="157"/>
      <c r="GGD19" s="153"/>
      <c r="GGE19" s="153"/>
      <c r="GGF19" s="154"/>
      <c r="GGG19" s="155"/>
      <c r="GGH19" s="155"/>
      <c r="GGI19" s="155"/>
      <c r="GGJ19" s="155"/>
      <c r="GGK19" s="155"/>
      <c r="GGL19" s="155"/>
      <c r="GGM19" s="156"/>
      <c r="GGN19" s="156"/>
      <c r="GGO19" s="156"/>
      <c r="GGP19" s="156"/>
      <c r="GGQ19" s="156"/>
      <c r="GGR19" s="156"/>
      <c r="GGS19" s="157"/>
      <c r="GGT19" s="153"/>
      <c r="GGU19" s="153"/>
      <c r="GGV19" s="154"/>
      <c r="GGW19" s="155"/>
      <c r="GGX19" s="155"/>
      <c r="GGY19" s="155"/>
      <c r="GGZ19" s="155"/>
      <c r="GHA19" s="155"/>
      <c r="GHB19" s="155"/>
      <c r="GHC19" s="156"/>
      <c r="GHD19" s="156"/>
      <c r="GHE19" s="156"/>
      <c r="GHF19" s="156"/>
      <c r="GHG19" s="156"/>
      <c r="GHH19" s="156"/>
      <c r="GHI19" s="157"/>
      <c r="GHJ19" s="153"/>
      <c r="GHK19" s="153"/>
      <c r="GHL19" s="154"/>
      <c r="GHM19" s="155"/>
      <c r="GHN19" s="155"/>
      <c r="GHO19" s="155"/>
      <c r="GHP19" s="155"/>
      <c r="GHQ19" s="155"/>
      <c r="GHR19" s="155"/>
      <c r="GHS19" s="156"/>
      <c r="GHT19" s="156"/>
      <c r="GHU19" s="156"/>
      <c r="GHV19" s="156"/>
      <c r="GHW19" s="156"/>
      <c r="GHX19" s="156"/>
      <c r="GHY19" s="157"/>
      <c r="GHZ19" s="153"/>
      <c r="GIA19" s="153"/>
      <c r="GIB19" s="154"/>
      <c r="GIC19" s="155"/>
      <c r="GID19" s="155"/>
      <c r="GIE19" s="155"/>
      <c r="GIF19" s="155"/>
      <c r="GIG19" s="155"/>
      <c r="GIH19" s="155"/>
      <c r="GII19" s="156"/>
      <c r="GIJ19" s="156"/>
      <c r="GIK19" s="156"/>
      <c r="GIL19" s="156"/>
      <c r="GIM19" s="156"/>
      <c r="GIN19" s="156"/>
      <c r="GIO19" s="157"/>
      <c r="GIP19" s="153"/>
      <c r="GIQ19" s="153"/>
      <c r="GIR19" s="154"/>
      <c r="GIS19" s="155"/>
      <c r="GIT19" s="155"/>
      <c r="GIU19" s="155"/>
      <c r="GIV19" s="155"/>
      <c r="GIW19" s="155"/>
      <c r="GIX19" s="155"/>
      <c r="GIY19" s="156"/>
      <c r="GIZ19" s="156"/>
      <c r="GJA19" s="156"/>
      <c r="GJB19" s="156"/>
      <c r="GJC19" s="156"/>
      <c r="GJD19" s="156"/>
      <c r="GJE19" s="157"/>
      <c r="GJF19" s="153"/>
      <c r="GJG19" s="153"/>
      <c r="GJH19" s="154"/>
      <c r="GJI19" s="155"/>
      <c r="GJJ19" s="155"/>
      <c r="GJK19" s="155"/>
      <c r="GJL19" s="155"/>
      <c r="GJM19" s="155"/>
      <c r="GJN19" s="155"/>
      <c r="GJO19" s="156"/>
      <c r="GJP19" s="156"/>
      <c r="GJQ19" s="156"/>
      <c r="GJR19" s="156"/>
      <c r="GJS19" s="156"/>
      <c r="GJT19" s="156"/>
      <c r="GJU19" s="157"/>
      <c r="GJV19" s="153"/>
      <c r="GJW19" s="153"/>
      <c r="GJX19" s="154"/>
      <c r="GJY19" s="155"/>
      <c r="GJZ19" s="155"/>
      <c r="GKA19" s="155"/>
      <c r="GKB19" s="155"/>
      <c r="GKC19" s="155"/>
      <c r="GKD19" s="155"/>
      <c r="GKE19" s="156"/>
      <c r="GKF19" s="156"/>
      <c r="GKG19" s="156"/>
      <c r="GKH19" s="156"/>
      <c r="GKI19" s="156"/>
      <c r="GKJ19" s="156"/>
      <c r="GKK19" s="157"/>
      <c r="GKL19" s="153"/>
      <c r="GKM19" s="153"/>
      <c r="GKN19" s="154"/>
      <c r="GKO19" s="155"/>
      <c r="GKP19" s="155"/>
      <c r="GKQ19" s="155"/>
      <c r="GKR19" s="155"/>
      <c r="GKS19" s="155"/>
      <c r="GKT19" s="155"/>
      <c r="GKU19" s="156"/>
      <c r="GKV19" s="156"/>
      <c r="GKW19" s="156"/>
      <c r="GKX19" s="156"/>
      <c r="GKY19" s="156"/>
      <c r="GKZ19" s="156"/>
      <c r="GLA19" s="157"/>
      <c r="GLB19" s="153"/>
      <c r="GLC19" s="153"/>
      <c r="GLD19" s="154"/>
      <c r="GLE19" s="155"/>
      <c r="GLF19" s="155"/>
      <c r="GLG19" s="155"/>
      <c r="GLH19" s="155"/>
      <c r="GLI19" s="155"/>
      <c r="GLJ19" s="155"/>
      <c r="GLK19" s="156"/>
      <c r="GLL19" s="156"/>
      <c r="GLM19" s="156"/>
      <c r="GLN19" s="156"/>
      <c r="GLO19" s="156"/>
      <c r="GLP19" s="156"/>
      <c r="GLQ19" s="157"/>
      <c r="GLR19" s="153"/>
      <c r="GLS19" s="153"/>
      <c r="GLT19" s="154"/>
      <c r="GLU19" s="155"/>
      <c r="GLV19" s="155"/>
      <c r="GLW19" s="155"/>
      <c r="GLX19" s="155"/>
      <c r="GLY19" s="155"/>
      <c r="GLZ19" s="155"/>
      <c r="GMA19" s="156"/>
      <c r="GMB19" s="156"/>
      <c r="GMC19" s="156"/>
      <c r="GMD19" s="156"/>
      <c r="GME19" s="156"/>
      <c r="GMF19" s="156"/>
      <c r="GMG19" s="157"/>
      <c r="GMH19" s="153"/>
      <c r="GMI19" s="153"/>
      <c r="GMJ19" s="154"/>
      <c r="GMK19" s="155"/>
      <c r="GML19" s="155"/>
      <c r="GMM19" s="155"/>
      <c r="GMN19" s="155"/>
      <c r="GMO19" s="155"/>
      <c r="GMP19" s="155"/>
      <c r="GMQ19" s="156"/>
      <c r="GMR19" s="156"/>
      <c r="GMS19" s="156"/>
      <c r="GMT19" s="156"/>
      <c r="GMU19" s="156"/>
      <c r="GMV19" s="156"/>
      <c r="GMW19" s="157"/>
      <c r="GMX19" s="153"/>
      <c r="GMY19" s="153"/>
      <c r="GMZ19" s="154"/>
      <c r="GNA19" s="155"/>
      <c r="GNB19" s="155"/>
      <c r="GNC19" s="155"/>
      <c r="GND19" s="155"/>
      <c r="GNE19" s="155"/>
      <c r="GNF19" s="155"/>
      <c r="GNG19" s="156"/>
      <c r="GNH19" s="156"/>
      <c r="GNI19" s="156"/>
      <c r="GNJ19" s="156"/>
      <c r="GNK19" s="156"/>
      <c r="GNL19" s="156"/>
      <c r="GNM19" s="157"/>
      <c r="GNN19" s="153"/>
      <c r="GNO19" s="153"/>
      <c r="GNP19" s="154"/>
      <c r="GNQ19" s="155"/>
      <c r="GNR19" s="155"/>
      <c r="GNS19" s="155"/>
      <c r="GNT19" s="155"/>
      <c r="GNU19" s="155"/>
      <c r="GNV19" s="155"/>
      <c r="GNW19" s="156"/>
      <c r="GNX19" s="156"/>
      <c r="GNY19" s="156"/>
      <c r="GNZ19" s="156"/>
      <c r="GOA19" s="156"/>
      <c r="GOB19" s="156"/>
      <c r="GOC19" s="157"/>
      <c r="GOD19" s="153"/>
      <c r="GOE19" s="153"/>
      <c r="GOF19" s="154"/>
      <c r="GOG19" s="155"/>
      <c r="GOH19" s="155"/>
      <c r="GOI19" s="155"/>
      <c r="GOJ19" s="155"/>
      <c r="GOK19" s="155"/>
      <c r="GOL19" s="155"/>
      <c r="GOM19" s="156"/>
      <c r="GON19" s="156"/>
      <c r="GOO19" s="156"/>
      <c r="GOP19" s="156"/>
      <c r="GOQ19" s="156"/>
      <c r="GOR19" s="156"/>
      <c r="GOS19" s="157"/>
      <c r="GOT19" s="153"/>
      <c r="GOU19" s="153"/>
      <c r="GOV19" s="154"/>
      <c r="GOW19" s="155"/>
      <c r="GOX19" s="155"/>
      <c r="GOY19" s="155"/>
      <c r="GOZ19" s="155"/>
      <c r="GPA19" s="155"/>
      <c r="GPB19" s="155"/>
      <c r="GPC19" s="156"/>
      <c r="GPD19" s="156"/>
      <c r="GPE19" s="156"/>
      <c r="GPF19" s="156"/>
      <c r="GPG19" s="156"/>
      <c r="GPH19" s="156"/>
      <c r="GPI19" s="157"/>
      <c r="GPJ19" s="153"/>
      <c r="GPK19" s="153"/>
      <c r="GPL19" s="154"/>
      <c r="GPM19" s="155"/>
      <c r="GPN19" s="155"/>
      <c r="GPO19" s="155"/>
      <c r="GPP19" s="155"/>
      <c r="GPQ19" s="155"/>
      <c r="GPR19" s="155"/>
      <c r="GPS19" s="156"/>
      <c r="GPT19" s="156"/>
      <c r="GPU19" s="156"/>
      <c r="GPV19" s="156"/>
      <c r="GPW19" s="156"/>
      <c r="GPX19" s="156"/>
      <c r="GPY19" s="157"/>
      <c r="GPZ19" s="153"/>
      <c r="GQA19" s="153"/>
      <c r="GQB19" s="154"/>
      <c r="GQC19" s="155"/>
      <c r="GQD19" s="155"/>
      <c r="GQE19" s="155"/>
      <c r="GQF19" s="155"/>
      <c r="GQG19" s="155"/>
      <c r="GQH19" s="155"/>
      <c r="GQI19" s="156"/>
      <c r="GQJ19" s="156"/>
      <c r="GQK19" s="156"/>
      <c r="GQL19" s="156"/>
      <c r="GQM19" s="156"/>
      <c r="GQN19" s="156"/>
      <c r="GQO19" s="157"/>
      <c r="GQP19" s="153"/>
      <c r="GQQ19" s="153"/>
      <c r="GQR19" s="154"/>
      <c r="GQS19" s="155"/>
      <c r="GQT19" s="155"/>
      <c r="GQU19" s="155"/>
      <c r="GQV19" s="155"/>
      <c r="GQW19" s="155"/>
      <c r="GQX19" s="155"/>
      <c r="GQY19" s="156"/>
      <c r="GQZ19" s="156"/>
      <c r="GRA19" s="156"/>
      <c r="GRB19" s="156"/>
      <c r="GRC19" s="156"/>
      <c r="GRD19" s="156"/>
      <c r="GRE19" s="157"/>
      <c r="GRF19" s="153"/>
      <c r="GRG19" s="153"/>
      <c r="GRH19" s="154"/>
      <c r="GRI19" s="155"/>
      <c r="GRJ19" s="155"/>
      <c r="GRK19" s="155"/>
      <c r="GRL19" s="155"/>
      <c r="GRM19" s="155"/>
      <c r="GRN19" s="155"/>
      <c r="GRO19" s="156"/>
      <c r="GRP19" s="156"/>
      <c r="GRQ19" s="156"/>
      <c r="GRR19" s="156"/>
      <c r="GRS19" s="156"/>
      <c r="GRT19" s="156"/>
      <c r="GRU19" s="157"/>
      <c r="GRV19" s="153"/>
      <c r="GRW19" s="153"/>
      <c r="GRX19" s="154"/>
      <c r="GRY19" s="155"/>
      <c r="GRZ19" s="155"/>
      <c r="GSA19" s="155"/>
      <c r="GSB19" s="155"/>
      <c r="GSC19" s="155"/>
      <c r="GSD19" s="155"/>
      <c r="GSE19" s="156"/>
      <c r="GSF19" s="156"/>
      <c r="GSG19" s="156"/>
      <c r="GSH19" s="156"/>
      <c r="GSI19" s="156"/>
      <c r="GSJ19" s="156"/>
      <c r="GSK19" s="157"/>
      <c r="GSL19" s="153"/>
      <c r="GSM19" s="153"/>
      <c r="GSN19" s="154"/>
      <c r="GSO19" s="155"/>
      <c r="GSP19" s="155"/>
      <c r="GSQ19" s="155"/>
      <c r="GSR19" s="155"/>
      <c r="GSS19" s="155"/>
      <c r="GST19" s="155"/>
      <c r="GSU19" s="156"/>
      <c r="GSV19" s="156"/>
      <c r="GSW19" s="156"/>
      <c r="GSX19" s="156"/>
      <c r="GSY19" s="156"/>
      <c r="GSZ19" s="156"/>
      <c r="GTA19" s="157"/>
      <c r="GTB19" s="153"/>
      <c r="GTC19" s="153"/>
      <c r="GTD19" s="154"/>
      <c r="GTE19" s="155"/>
      <c r="GTF19" s="155"/>
      <c r="GTG19" s="155"/>
      <c r="GTH19" s="155"/>
      <c r="GTI19" s="155"/>
      <c r="GTJ19" s="155"/>
      <c r="GTK19" s="156"/>
      <c r="GTL19" s="156"/>
      <c r="GTM19" s="156"/>
      <c r="GTN19" s="156"/>
      <c r="GTO19" s="156"/>
      <c r="GTP19" s="156"/>
      <c r="GTQ19" s="157"/>
      <c r="GTR19" s="153"/>
      <c r="GTS19" s="153"/>
      <c r="GTT19" s="154"/>
      <c r="GTU19" s="155"/>
      <c r="GTV19" s="155"/>
      <c r="GTW19" s="155"/>
      <c r="GTX19" s="155"/>
      <c r="GTY19" s="155"/>
      <c r="GTZ19" s="155"/>
      <c r="GUA19" s="156"/>
      <c r="GUB19" s="156"/>
      <c r="GUC19" s="156"/>
      <c r="GUD19" s="156"/>
      <c r="GUE19" s="156"/>
      <c r="GUF19" s="156"/>
      <c r="GUG19" s="157"/>
      <c r="GUH19" s="153"/>
      <c r="GUI19" s="153"/>
      <c r="GUJ19" s="154"/>
      <c r="GUK19" s="155"/>
      <c r="GUL19" s="155"/>
      <c r="GUM19" s="155"/>
      <c r="GUN19" s="155"/>
      <c r="GUO19" s="155"/>
      <c r="GUP19" s="155"/>
      <c r="GUQ19" s="156"/>
      <c r="GUR19" s="156"/>
      <c r="GUS19" s="156"/>
      <c r="GUT19" s="156"/>
      <c r="GUU19" s="156"/>
      <c r="GUV19" s="156"/>
      <c r="GUW19" s="157"/>
      <c r="GUX19" s="153"/>
      <c r="GUY19" s="153"/>
      <c r="GUZ19" s="154"/>
      <c r="GVA19" s="155"/>
      <c r="GVB19" s="155"/>
      <c r="GVC19" s="155"/>
      <c r="GVD19" s="155"/>
      <c r="GVE19" s="155"/>
      <c r="GVF19" s="155"/>
      <c r="GVG19" s="156"/>
      <c r="GVH19" s="156"/>
      <c r="GVI19" s="156"/>
      <c r="GVJ19" s="156"/>
      <c r="GVK19" s="156"/>
      <c r="GVL19" s="156"/>
      <c r="GVM19" s="157"/>
      <c r="GVN19" s="153"/>
      <c r="GVO19" s="153"/>
      <c r="GVP19" s="154"/>
      <c r="GVQ19" s="155"/>
      <c r="GVR19" s="155"/>
      <c r="GVS19" s="155"/>
      <c r="GVT19" s="155"/>
      <c r="GVU19" s="155"/>
      <c r="GVV19" s="155"/>
      <c r="GVW19" s="156"/>
      <c r="GVX19" s="156"/>
      <c r="GVY19" s="156"/>
      <c r="GVZ19" s="156"/>
      <c r="GWA19" s="156"/>
      <c r="GWB19" s="156"/>
      <c r="GWC19" s="157"/>
      <c r="GWD19" s="153"/>
      <c r="GWE19" s="153"/>
      <c r="GWF19" s="154"/>
      <c r="GWG19" s="155"/>
      <c r="GWH19" s="155"/>
      <c r="GWI19" s="155"/>
      <c r="GWJ19" s="155"/>
      <c r="GWK19" s="155"/>
      <c r="GWL19" s="155"/>
      <c r="GWM19" s="156"/>
      <c r="GWN19" s="156"/>
      <c r="GWO19" s="156"/>
      <c r="GWP19" s="156"/>
      <c r="GWQ19" s="156"/>
      <c r="GWR19" s="156"/>
      <c r="GWS19" s="157"/>
      <c r="GWT19" s="153"/>
      <c r="GWU19" s="153"/>
      <c r="GWV19" s="154"/>
      <c r="GWW19" s="155"/>
      <c r="GWX19" s="155"/>
      <c r="GWY19" s="155"/>
      <c r="GWZ19" s="155"/>
      <c r="GXA19" s="155"/>
      <c r="GXB19" s="155"/>
      <c r="GXC19" s="156"/>
      <c r="GXD19" s="156"/>
      <c r="GXE19" s="156"/>
      <c r="GXF19" s="156"/>
      <c r="GXG19" s="156"/>
      <c r="GXH19" s="156"/>
      <c r="GXI19" s="157"/>
      <c r="GXJ19" s="153"/>
      <c r="GXK19" s="153"/>
      <c r="GXL19" s="154"/>
      <c r="GXM19" s="155"/>
      <c r="GXN19" s="155"/>
      <c r="GXO19" s="155"/>
      <c r="GXP19" s="155"/>
      <c r="GXQ19" s="155"/>
      <c r="GXR19" s="155"/>
      <c r="GXS19" s="156"/>
      <c r="GXT19" s="156"/>
      <c r="GXU19" s="156"/>
      <c r="GXV19" s="156"/>
      <c r="GXW19" s="156"/>
      <c r="GXX19" s="156"/>
      <c r="GXY19" s="157"/>
      <c r="GXZ19" s="153"/>
      <c r="GYA19" s="153"/>
      <c r="GYB19" s="154"/>
      <c r="GYC19" s="155"/>
      <c r="GYD19" s="155"/>
      <c r="GYE19" s="155"/>
      <c r="GYF19" s="155"/>
      <c r="GYG19" s="155"/>
      <c r="GYH19" s="155"/>
      <c r="GYI19" s="156"/>
      <c r="GYJ19" s="156"/>
      <c r="GYK19" s="156"/>
      <c r="GYL19" s="156"/>
      <c r="GYM19" s="156"/>
      <c r="GYN19" s="156"/>
      <c r="GYO19" s="157"/>
      <c r="GYP19" s="153"/>
      <c r="GYQ19" s="153"/>
      <c r="GYR19" s="154"/>
      <c r="GYS19" s="155"/>
      <c r="GYT19" s="155"/>
      <c r="GYU19" s="155"/>
      <c r="GYV19" s="155"/>
      <c r="GYW19" s="155"/>
      <c r="GYX19" s="155"/>
      <c r="GYY19" s="156"/>
      <c r="GYZ19" s="156"/>
      <c r="GZA19" s="156"/>
      <c r="GZB19" s="156"/>
      <c r="GZC19" s="156"/>
      <c r="GZD19" s="156"/>
      <c r="GZE19" s="157"/>
      <c r="GZF19" s="153"/>
      <c r="GZG19" s="153"/>
      <c r="GZH19" s="154"/>
      <c r="GZI19" s="155"/>
      <c r="GZJ19" s="155"/>
      <c r="GZK19" s="155"/>
      <c r="GZL19" s="155"/>
      <c r="GZM19" s="155"/>
      <c r="GZN19" s="155"/>
      <c r="GZO19" s="156"/>
      <c r="GZP19" s="156"/>
      <c r="GZQ19" s="156"/>
      <c r="GZR19" s="156"/>
      <c r="GZS19" s="156"/>
      <c r="GZT19" s="156"/>
      <c r="GZU19" s="157"/>
      <c r="GZV19" s="153"/>
      <c r="GZW19" s="153"/>
      <c r="GZX19" s="154"/>
      <c r="GZY19" s="155"/>
      <c r="GZZ19" s="155"/>
      <c r="HAA19" s="155"/>
      <c r="HAB19" s="155"/>
      <c r="HAC19" s="155"/>
      <c r="HAD19" s="155"/>
      <c r="HAE19" s="156"/>
      <c r="HAF19" s="156"/>
      <c r="HAG19" s="156"/>
      <c r="HAH19" s="156"/>
      <c r="HAI19" s="156"/>
      <c r="HAJ19" s="156"/>
      <c r="HAK19" s="157"/>
      <c r="HAL19" s="153"/>
      <c r="HAM19" s="153"/>
      <c r="HAN19" s="154"/>
      <c r="HAO19" s="155"/>
      <c r="HAP19" s="155"/>
      <c r="HAQ19" s="155"/>
      <c r="HAR19" s="155"/>
      <c r="HAS19" s="155"/>
      <c r="HAT19" s="155"/>
      <c r="HAU19" s="156"/>
      <c r="HAV19" s="156"/>
      <c r="HAW19" s="156"/>
      <c r="HAX19" s="156"/>
      <c r="HAY19" s="156"/>
      <c r="HAZ19" s="156"/>
      <c r="HBA19" s="157"/>
      <c r="HBB19" s="153"/>
      <c r="HBC19" s="153"/>
      <c r="HBD19" s="154"/>
      <c r="HBE19" s="155"/>
      <c r="HBF19" s="155"/>
      <c r="HBG19" s="155"/>
      <c r="HBH19" s="155"/>
      <c r="HBI19" s="155"/>
      <c r="HBJ19" s="155"/>
      <c r="HBK19" s="156"/>
      <c r="HBL19" s="156"/>
      <c r="HBM19" s="156"/>
      <c r="HBN19" s="156"/>
      <c r="HBO19" s="156"/>
      <c r="HBP19" s="156"/>
      <c r="HBQ19" s="157"/>
      <c r="HBR19" s="153"/>
      <c r="HBS19" s="153"/>
      <c r="HBT19" s="154"/>
      <c r="HBU19" s="155"/>
      <c r="HBV19" s="155"/>
      <c r="HBW19" s="155"/>
      <c r="HBX19" s="155"/>
      <c r="HBY19" s="155"/>
      <c r="HBZ19" s="155"/>
      <c r="HCA19" s="156"/>
      <c r="HCB19" s="156"/>
      <c r="HCC19" s="156"/>
      <c r="HCD19" s="156"/>
      <c r="HCE19" s="156"/>
      <c r="HCF19" s="156"/>
      <c r="HCG19" s="157"/>
      <c r="HCH19" s="153"/>
      <c r="HCI19" s="153"/>
      <c r="HCJ19" s="154"/>
      <c r="HCK19" s="155"/>
      <c r="HCL19" s="155"/>
      <c r="HCM19" s="155"/>
      <c r="HCN19" s="155"/>
      <c r="HCO19" s="155"/>
      <c r="HCP19" s="155"/>
      <c r="HCQ19" s="156"/>
      <c r="HCR19" s="156"/>
      <c r="HCS19" s="156"/>
      <c r="HCT19" s="156"/>
      <c r="HCU19" s="156"/>
      <c r="HCV19" s="156"/>
      <c r="HCW19" s="157"/>
      <c r="HCX19" s="153"/>
      <c r="HCY19" s="153"/>
      <c r="HCZ19" s="154"/>
      <c r="HDA19" s="155"/>
      <c r="HDB19" s="155"/>
      <c r="HDC19" s="155"/>
      <c r="HDD19" s="155"/>
      <c r="HDE19" s="155"/>
      <c r="HDF19" s="155"/>
      <c r="HDG19" s="156"/>
      <c r="HDH19" s="156"/>
      <c r="HDI19" s="156"/>
      <c r="HDJ19" s="156"/>
      <c r="HDK19" s="156"/>
      <c r="HDL19" s="156"/>
      <c r="HDM19" s="157"/>
      <c r="HDN19" s="153"/>
      <c r="HDO19" s="153"/>
      <c r="HDP19" s="154"/>
      <c r="HDQ19" s="155"/>
      <c r="HDR19" s="155"/>
      <c r="HDS19" s="155"/>
      <c r="HDT19" s="155"/>
      <c r="HDU19" s="155"/>
      <c r="HDV19" s="155"/>
      <c r="HDW19" s="156"/>
      <c r="HDX19" s="156"/>
      <c r="HDY19" s="156"/>
      <c r="HDZ19" s="156"/>
      <c r="HEA19" s="156"/>
      <c r="HEB19" s="156"/>
      <c r="HEC19" s="157"/>
      <c r="HED19" s="153"/>
      <c r="HEE19" s="153"/>
      <c r="HEF19" s="154"/>
      <c r="HEG19" s="155"/>
      <c r="HEH19" s="155"/>
      <c r="HEI19" s="155"/>
      <c r="HEJ19" s="155"/>
      <c r="HEK19" s="155"/>
      <c r="HEL19" s="155"/>
      <c r="HEM19" s="156"/>
      <c r="HEN19" s="156"/>
      <c r="HEO19" s="156"/>
      <c r="HEP19" s="156"/>
      <c r="HEQ19" s="156"/>
      <c r="HER19" s="156"/>
      <c r="HES19" s="157"/>
      <c r="HET19" s="153"/>
      <c r="HEU19" s="153"/>
      <c r="HEV19" s="154"/>
      <c r="HEW19" s="155"/>
      <c r="HEX19" s="155"/>
      <c r="HEY19" s="155"/>
      <c r="HEZ19" s="155"/>
      <c r="HFA19" s="155"/>
      <c r="HFB19" s="155"/>
      <c r="HFC19" s="156"/>
      <c r="HFD19" s="156"/>
      <c r="HFE19" s="156"/>
      <c r="HFF19" s="156"/>
      <c r="HFG19" s="156"/>
      <c r="HFH19" s="156"/>
      <c r="HFI19" s="157"/>
      <c r="HFJ19" s="153"/>
      <c r="HFK19" s="153"/>
      <c r="HFL19" s="154"/>
      <c r="HFM19" s="155"/>
      <c r="HFN19" s="155"/>
      <c r="HFO19" s="155"/>
      <c r="HFP19" s="155"/>
      <c r="HFQ19" s="155"/>
      <c r="HFR19" s="155"/>
      <c r="HFS19" s="156"/>
      <c r="HFT19" s="156"/>
      <c r="HFU19" s="156"/>
      <c r="HFV19" s="156"/>
      <c r="HFW19" s="156"/>
      <c r="HFX19" s="156"/>
      <c r="HFY19" s="157"/>
      <c r="HFZ19" s="153"/>
      <c r="HGA19" s="153"/>
      <c r="HGB19" s="154"/>
      <c r="HGC19" s="155"/>
      <c r="HGD19" s="155"/>
      <c r="HGE19" s="155"/>
      <c r="HGF19" s="155"/>
      <c r="HGG19" s="155"/>
      <c r="HGH19" s="155"/>
      <c r="HGI19" s="156"/>
      <c r="HGJ19" s="156"/>
      <c r="HGK19" s="156"/>
      <c r="HGL19" s="156"/>
      <c r="HGM19" s="156"/>
      <c r="HGN19" s="156"/>
      <c r="HGO19" s="157"/>
      <c r="HGP19" s="153"/>
      <c r="HGQ19" s="153"/>
      <c r="HGR19" s="154"/>
      <c r="HGS19" s="155"/>
      <c r="HGT19" s="155"/>
      <c r="HGU19" s="155"/>
      <c r="HGV19" s="155"/>
      <c r="HGW19" s="155"/>
      <c r="HGX19" s="155"/>
      <c r="HGY19" s="156"/>
      <c r="HGZ19" s="156"/>
      <c r="HHA19" s="156"/>
      <c r="HHB19" s="156"/>
      <c r="HHC19" s="156"/>
      <c r="HHD19" s="156"/>
      <c r="HHE19" s="157"/>
      <c r="HHF19" s="153"/>
      <c r="HHG19" s="153"/>
      <c r="HHH19" s="154"/>
      <c r="HHI19" s="155"/>
      <c r="HHJ19" s="155"/>
      <c r="HHK19" s="155"/>
      <c r="HHL19" s="155"/>
      <c r="HHM19" s="155"/>
      <c r="HHN19" s="155"/>
      <c r="HHO19" s="156"/>
      <c r="HHP19" s="156"/>
      <c r="HHQ19" s="156"/>
      <c r="HHR19" s="156"/>
      <c r="HHS19" s="156"/>
      <c r="HHT19" s="156"/>
      <c r="HHU19" s="157"/>
      <c r="HHV19" s="153"/>
      <c r="HHW19" s="153"/>
      <c r="HHX19" s="154"/>
      <c r="HHY19" s="155"/>
      <c r="HHZ19" s="155"/>
      <c r="HIA19" s="155"/>
      <c r="HIB19" s="155"/>
      <c r="HIC19" s="155"/>
      <c r="HID19" s="155"/>
      <c r="HIE19" s="156"/>
      <c r="HIF19" s="156"/>
      <c r="HIG19" s="156"/>
      <c r="HIH19" s="156"/>
      <c r="HII19" s="156"/>
      <c r="HIJ19" s="156"/>
      <c r="HIK19" s="157"/>
      <c r="HIL19" s="153"/>
      <c r="HIM19" s="153"/>
      <c r="HIN19" s="154"/>
      <c r="HIO19" s="155"/>
      <c r="HIP19" s="155"/>
      <c r="HIQ19" s="155"/>
      <c r="HIR19" s="155"/>
      <c r="HIS19" s="155"/>
      <c r="HIT19" s="155"/>
      <c r="HIU19" s="156"/>
      <c r="HIV19" s="156"/>
      <c r="HIW19" s="156"/>
      <c r="HIX19" s="156"/>
      <c r="HIY19" s="156"/>
      <c r="HIZ19" s="156"/>
      <c r="HJA19" s="157"/>
      <c r="HJB19" s="153"/>
      <c r="HJC19" s="153"/>
      <c r="HJD19" s="154"/>
      <c r="HJE19" s="155"/>
      <c r="HJF19" s="155"/>
      <c r="HJG19" s="155"/>
      <c r="HJH19" s="155"/>
      <c r="HJI19" s="155"/>
      <c r="HJJ19" s="155"/>
      <c r="HJK19" s="156"/>
      <c r="HJL19" s="156"/>
      <c r="HJM19" s="156"/>
      <c r="HJN19" s="156"/>
      <c r="HJO19" s="156"/>
      <c r="HJP19" s="156"/>
      <c r="HJQ19" s="157"/>
      <c r="HJR19" s="153"/>
      <c r="HJS19" s="153"/>
      <c r="HJT19" s="154"/>
      <c r="HJU19" s="155"/>
      <c r="HJV19" s="155"/>
      <c r="HJW19" s="155"/>
      <c r="HJX19" s="155"/>
      <c r="HJY19" s="155"/>
      <c r="HJZ19" s="155"/>
      <c r="HKA19" s="156"/>
      <c r="HKB19" s="156"/>
      <c r="HKC19" s="156"/>
      <c r="HKD19" s="156"/>
      <c r="HKE19" s="156"/>
      <c r="HKF19" s="156"/>
      <c r="HKG19" s="157"/>
      <c r="HKH19" s="153"/>
      <c r="HKI19" s="153"/>
      <c r="HKJ19" s="154"/>
      <c r="HKK19" s="155"/>
      <c r="HKL19" s="155"/>
      <c r="HKM19" s="155"/>
      <c r="HKN19" s="155"/>
      <c r="HKO19" s="155"/>
      <c r="HKP19" s="155"/>
      <c r="HKQ19" s="156"/>
      <c r="HKR19" s="156"/>
      <c r="HKS19" s="156"/>
      <c r="HKT19" s="156"/>
      <c r="HKU19" s="156"/>
      <c r="HKV19" s="156"/>
      <c r="HKW19" s="157"/>
      <c r="HKX19" s="153"/>
      <c r="HKY19" s="153"/>
      <c r="HKZ19" s="154"/>
      <c r="HLA19" s="155"/>
      <c r="HLB19" s="155"/>
      <c r="HLC19" s="155"/>
      <c r="HLD19" s="155"/>
      <c r="HLE19" s="155"/>
      <c r="HLF19" s="155"/>
      <c r="HLG19" s="156"/>
      <c r="HLH19" s="156"/>
      <c r="HLI19" s="156"/>
      <c r="HLJ19" s="156"/>
      <c r="HLK19" s="156"/>
      <c r="HLL19" s="156"/>
      <c r="HLM19" s="157"/>
      <c r="HLN19" s="153"/>
      <c r="HLO19" s="153"/>
      <c r="HLP19" s="154"/>
      <c r="HLQ19" s="155"/>
      <c r="HLR19" s="155"/>
      <c r="HLS19" s="155"/>
      <c r="HLT19" s="155"/>
      <c r="HLU19" s="155"/>
      <c r="HLV19" s="155"/>
      <c r="HLW19" s="156"/>
      <c r="HLX19" s="156"/>
      <c r="HLY19" s="156"/>
      <c r="HLZ19" s="156"/>
      <c r="HMA19" s="156"/>
      <c r="HMB19" s="156"/>
      <c r="HMC19" s="157"/>
      <c r="HMD19" s="153"/>
      <c r="HME19" s="153"/>
      <c r="HMF19" s="154"/>
      <c r="HMG19" s="155"/>
      <c r="HMH19" s="155"/>
      <c r="HMI19" s="155"/>
      <c r="HMJ19" s="155"/>
      <c r="HMK19" s="155"/>
      <c r="HML19" s="155"/>
      <c r="HMM19" s="156"/>
      <c r="HMN19" s="156"/>
      <c r="HMO19" s="156"/>
      <c r="HMP19" s="156"/>
      <c r="HMQ19" s="156"/>
      <c r="HMR19" s="156"/>
      <c r="HMS19" s="157"/>
      <c r="HMT19" s="153"/>
      <c r="HMU19" s="153"/>
      <c r="HMV19" s="154"/>
      <c r="HMW19" s="155"/>
      <c r="HMX19" s="155"/>
      <c r="HMY19" s="155"/>
      <c r="HMZ19" s="155"/>
      <c r="HNA19" s="155"/>
      <c r="HNB19" s="155"/>
      <c r="HNC19" s="156"/>
      <c r="HND19" s="156"/>
      <c r="HNE19" s="156"/>
      <c r="HNF19" s="156"/>
      <c r="HNG19" s="156"/>
      <c r="HNH19" s="156"/>
      <c r="HNI19" s="157"/>
      <c r="HNJ19" s="153"/>
      <c r="HNK19" s="153"/>
      <c r="HNL19" s="154"/>
      <c r="HNM19" s="155"/>
      <c r="HNN19" s="155"/>
      <c r="HNO19" s="155"/>
      <c r="HNP19" s="155"/>
      <c r="HNQ19" s="155"/>
      <c r="HNR19" s="155"/>
      <c r="HNS19" s="156"/>
      <c r="HNT19" s="156"/>
      <c r="HNU19" s="156"/>
      <c r="HNV19" s="156"/>
      <c r="HNW19" s="156"/>
      <c r="HNX19" s="156"/>
      <c r="HNY19" s="157"/>
      <c r="HNZ19" s="153"/>
      <c r="HOA19" s="153"/>
      <c r="HOB19" s="154"/>
      <c r="HOC19" s="155"/>
      <c r="HOD19" s="155"/>
      <c r="HOE19" s="155"/>
      <c r="HOF19" s="155"/>
      <c r="HOG19" s="155"/>
      <c r="HOH19" s="155"/>
      <c r="HOI19" s="156"/>
      <c r="HOJ19" s="156"/>
      <c r="HOK19" s="156"/>
      <c r="HOL19" s="156"/>
      <c r="HOM19" s="156"/>
      <c r="HON19" s="156"/>
      <c r="HOO19" s="157"/>
      <c r="HOP19" s="153"/>
      <c r="HOQ19" s="153"/>
      <c r="HOR19" s="154"/>
      <c r="HOS19" s="155"/>
      <c r="HOT19" s="155"/>
      <c r="HOU19" s="155"/>
      <c r="HOV19" s="155"/>
      <c r="HOW19" s="155"/>
      <c r="HOX19" s="155"/>
      <c r="HOY19" s="156"/>
      <c r="HOZ19" s="156"/>
      <c r="HPA19" s="156"/>
      <c r="HPB19" s="156"/>
      <c r="HPC19" s="156"/>
      <c r="HPD19" s="156"/>
      <c r="HPE19" s="157"/>
      <c r="HPF19" s="153"/>
      <c r="HPG19" s="153"/>
      <c r="HPH19" s="154"/>
      <c r="HPI19" s="155"/>
      <c r="HPJ19" s="155"/>
      <c r="HPK19" s="155"/>
      <c r="HPL19" s="155"/>
      <c r="HPM19" s="155"/>
      <c r="HPN19" s="155"/>
      <c r="HPO19" s="156"/>
      <c r="HPP19" s="156"/>
      <c r="HPQ19" s="156"/>
      <c r="HPR19" s="156"/>
      <c r="HPS19" s="156"/>
      <c r="HPT19" s="156"/>
      <c r="HPU19" s="157"/>
      <c r="HPV19" s="153"/>
      <c r="HPW19" s="153"/>
      <c r="HPX19" s="154"/>
      <c r="HPY19" s="155"/>
      <c r="HPZ19" s="155"/>
      <c r="HQA19" s="155"/>
      <c r="HQB19" s="155"/>
      <c r="HQC19" s="155"/>
      <c r="HQD19" s="155"/>
      <c r="HQE19" s="156"/>
      <c r="HQF19" s="156"/>
      <c r="HQG19" s="156"/>
      <c r="HQH19" s="156"/>
      <c r="HQI19" s="156"/>
      <c r="HQJ19" s="156"/>
      <c r="HQK19" s="157"/>
      <c r="HQL19" s="153"/>
      <c r="HQM19" s="153"/>
      <c r="HQN19" s="154"/>
      <c r="HQO19" s="155"/>
      <c r="HQP19" s="155"/>
      <c r="HQQ19" s="155"/>
      <c r="HQR19" s="155"/>
      <c r="HQS19" s="155"/>
      <c r="HQT19" s="155"/>
      <c r="HQU19" s="156"/>
      <c r="HQV19" s="156"/>
      <c r="HQW19" s="156"/>
      <c r="HQX19" s="156"/>
      <c r="HQY19" s="156"/>
      <c r="HQZ19" s="156"/>
      <c r="HRA19" s="157"/>
      <c r="HRB19" s="153"/>
      <c r="HRC19" s="153"/>
      <c r="HRD19" s="154"/>
      <c r="HRE19" s="155"/>
      <c r="HRF19" s="155"/>
      <c r="HRG19" s="155"/>
      <c r="HRH19" s="155"/>
      <c r="HRI19" s="155"/>
      <c r="HRJ19" s="155"/>
      <c r="HRK19" s="156"/>
      <c r="HRL19" s="156"/>
      <c r="HRM19" s="156"/>
      <c r="HRN19" s="156"/>
      <c r="HRO19" s="156"/>
      <c r="HRP19" s="156"/>
      <c r="HRQ19" s="157"/>
      <c r="HRR19" s="153"/>
      <c r="HRS19" s="153"/>
      <c r="HRT19" s="154"/>
      <c r="HRU19" s="155"/>
      <c r="HRV19" s="155"/>
      <c r="HRW19" s="155"/>
      <c r="HRX19" s="155"/>
      <c r="HRY19" s="155"/>
      <c r="HRZ19" s="155"/>
      <c r="HSA19" s="156"/>
      <c r="HSB19" s="156"/>
      <c r="HSC19" s="156"/>
      <c r="HSD19" s="156"/>
      <c r="HSE19" s="156"/>
      <c r="HSF19" s="156"/>
      <c r="HSG19" s="157"/>
      <c r="HSH19" s="153"/>
      <c r="HSI19" s="153"/>
      <c r="HSJ19" s="154"/>
      <c r="HSK19" s="155"/>
      <c r="HSL19" s="155"/>
      <c r="HSM19" s="155"/>
      <c r="HSN19" s="155"/>
      <c r="HSO19" s="155"/>
      <c r="HSP19" s="155"/>
      <c r="HSQ19" s="156"/>
      <c r="HSR19" s="156"/>
      <c r="HSS19" s="156"/>
      <c r="HST19" s="156"/>
      <c r="HSU19" s="156"/>
      <c r="HSV19" s="156"/>
      <c r="HSW19" s="157"/>
      <c r="HSX19" s="153"/>
      <c r="HSY19" s="153"/>
      <c r="HSZ19" s="154"/>
      <c r="HTA19" s="155"/>
      <c r="HTB19" s="155"/>
      <c r="HTC19" s="155"/>
      <c r="HTD19" s="155"/>
      <c r="HTE19" s="155"/>
      <c r="HTF19" s="155"/>
      <c r="HTG19" s="156"/>
      <c r="HTH19" s="156"/>
      <c r="HTI19" s="156"/>
      <c r="HTJ19" s="156"/>
      <c r="HTK19" s="156"/>
      <c r="HTL19" s="156"/>
      <c r="HTM19" s="157"/>
      <c r="HTN19" s="153"/>
      <c r="HTO19" s="153"/>
      <c r="HTP19" s="154"/>
      <c r="HTQ19" s="155"/>
      <c r="HTR19" s="155"/>
      <c r="HTS19" s="155"/>
      <c r="HTT19" s="155"/>
      <c r="HTU19" s="155"/>
      <c r="HTV19" s="155"/>
      <c r="HTW19" s="156"/>
      <c r="HTX19" s="156"/>
      <c r="HTY19" s="156"/>
      <c r="HTZ19" s="156"/>
      <c r="HUA19" s="156"/>
      <c r="HUB19" s="156"/>
      <c r="HUC19" s="157"/>
      <c r="HUD19" s="153"/>
      <c r="HUE19" s="153"/>
      <c r="HUF19" s="154"/>
      <c r="HUG19" s="155"/>
      <c r="HUH19" s="155"/>
      <c r="HUI19" s="155"/>
      <c r="HUJ19" s="155"/>
      <c r="HUK19" s="155"/>
      <c r="HUL19" s="155"/>
      <c r="HUM19" s="156"/>
      <c r="HUN19" s="156"/>
      <c r="HUO19" s="156"/>
      <c r="HUP19" s="156"/>
      <c r="HUQ19" s="156"/>
      <c r="HUR19" s="156"/>
      <c r="HUS19" s="157"/>
      <c r="HUT19" s="153"/>
      <c r="HUU19" s="153"/>
      <c r="HUV19" s="154"/>
      <c r="HUW19" s="155"/>
      <c r="HUX19" s="155"/>
      <c r="HUY19" s="155"/>
      <c r="HUZ19" s="155"/>
      <c r="HVA19" s="155"/>
      <c r="HVB19" s="155"/>
      <c r="HVC19" s="156"/>
      <c r="HVD19" s="156"/>
      <c r="HVE19" s="156"/>
      <c r="HVF19" s="156"/>
      <c r="HVG19" s="156"/>
      <c r="HVH19" s="156"/>
      <c r="HVI19" s="157"/>
      <c r="HVJ19" s="153"/>
      <c r="HVK19" s="153"/>
      <c r="HVL19" s="154"/>
      <c r="HVM19" s="155"/>
      <c r="HVN19" s="155"/>
      <c r="HVO19" s="155"/>
      <c r="HVP19" s="155"/>
      <c r="HVQ19" s="155"/>
      <c r="HVR19" s="155"/>
      <c r="HVS19" s="156"/>
      <c r="HVT19" s="156"/>
      <c r="HVU19" s="156"/>
      <c r="HVV19" s="156"/>
      <c r="HVW19" s="156"/>
      <c r="HVX19" s="156"/>
      <c r="HVY19" s="157"/>
      <c r="HVZ19" s="153"/>
      <c r="HWA19" s="153"/>
      <c r="HWB19" s="154"/>
      <c r="HWC19" s="155"/>
      <c r="HWD19" s="155"/>
      <c r="HWE19" s="155"/>
      <c r="HWF19" s="155"/>
      <c r="HWG19" s="155"/>
      <c r="HWH19" s="155"/>
      <c r="HWI19" s="156"/>
      <c r="HWJ19" s="156"/>
      <c r="HWK19" s="156"/>
      <c r="HWL19" s="156"/>
      <c r="HWM19" s="156"/>
      <c r="HWN19" s="156"/>
      <c r="HWO19" s="157"/>
      <c r="HWP19" s="153"/>
      <c r="HWQ19" s="153"/>
      <c r="HWR19" s="154"/>
      <c r="HWS19" s="155"/>
      <c r="HWT19" s="155"/>
      <c r="HWU19" s="155"/>
      <c r="HWV19" s="155"/>
      <c r="HWW19" s="155"/>
      <c r="HWX19" s="155"/>
      <c r="HWY19" s="156"/>
      <c r="HWZ19" s="156"/>
      <c r="HXA19" s="156"/>
      <c r="HXB19" s="156"/>
      <c r="HXC19" s="156"/>
      <c r="HXD19" s="156"/>
      <c r="HXE19" s="157"/>
      <c r="HXF19" s="153"/>
      <c r="HXG19" s="153"/>
      <c r="HXH19" s="154"/>
      <c r="HXI19" s="155"/>
      <c r="HXJ19" s="155"/>
      <c r="HXK19" s="155"/>
      <c r="HXL19" s="155"/>
      <c r="HXM19" s="155"/>
      <c r="HXN19" s="155"/>
      <c r="HXO19" s="156"/>
      <c r="HXP19" s="156"/>
      <c r="HXQ19" s="156"/>
      <c r="HXR19" s="156"/>
      <c r="HXS19" s="156"/>
      <c r="HXT19" s="156"/>
      <c r="HXU19" s="157"/>
      <c r="HXV19" s="153"/>
      <c r="HXW19" s="153"/>
      <c r="HXX19" s="154"/>
      <c r="HXY19" s="155"/>
      <c r="HXZ19" s="155"/>
      <c r="HYA19" s="155"/>
      <c r="HYB19" s="155"/>
      <c r="HYC19" s="155"/>
      <c r="HYD19" s="155"/>
      <c r="HYE19" s="156"/>
      <c r="HYF19" s="156"/>
      <c r="HYG19" s="156"/>
      <c r="HYH19" s="156"/>
      <c r="HYI19" s="156"/>
      <c r="HYJ19" s="156"/>
      <c r="HYK19" s="157"/>
      <c r="HYL19" s="153"/>
      <c r="HYM19" s="153"/>
      <c r="HYN19" s="154"/>
      <c r="HYO19" s="155"/>
      <c r="HYP19" s="155"/>
      <c r="HYQ19" s="155"/>
      <c r="HYR19" s="155"/>
      <c r="HYS19" s="155"/>
      <c r="HYT19" s="155"/>
      <c r="HYU19" s="156"/>
      <c r="HYV19" s="156"/>
      <c r="HYW19" s="156"/>
      <c r="HYX19" s="156"/>
      <c r="HYY19" s="156"/>
      <c r="HYZ19" s="156"/>
      <c r="HZA19" s="157"/>
      <c r="HZB19" s="153"/>
      <c r="HZC19" s="153"/>
      <c r="HZD19" s="154"/>
      <c r="HZE19" s="155"/>
      <c r="HZF19" s="155"/>
      <c r="HZG19" s="155"/>
      <c r="HZH19" s="155"/>
      <c r="HZI19" s="155"/>
      <c r="HZJ19" s="155"/>
      <c r="HZK19" s="156"/>
      <c r="HZL19" s="156"/>
      <c r="HZM19" s="156"/>
      <c r="HZN19" s="156"/>
      <c r="HZO19" s="156"/>
      <c r="HZP19" s="156"/>
      <c r="HZQ19" s="157"/>
      <c r="HZR19" s="153"/>
      <c r="HZS19" s="153"/>
      <c r="HZT19" s="154"/>
      <c r="HZU19" s="155"/>
      <c r="HZV19" s="155"/>
      <c r="HZW19" s="155"/>
      <c r="HZX19" s="155"/>
      <c r="HZY19" s="155"/>
      <c r="HZZ19" s="155"/>
      <c r="IAA19" s="156"/>
      <c r="IAB19" s="156"/>
      <c r="IAC19" s="156"/>
      <c r="IAD19" s="156"/>
      <c r="IAE19" s="156"/>
      <c r="IAF19" s="156"/>
      <c r="IAG19" s="157"/>
      <c r="IAH19" s="153"/>
      <c r="IAI19" s="153"/>
      <c r="IAJ19" s="154"/>
      <c r="IAK19" s="155"/>
      <c r="IAL19" s="155"/>
      <c r="IAM19" s="155"/>
      <c r="IAN19" s="155"/>
      <c r="IAO19" s="155"/>
      <c r="IAP19" s="155"/>
      <c r="IAQ19" s="156"/>
      <c r="IAR19" s="156"/>
      <c r="IAS19" s="156"/>
      <c r="IAT19" s="156"/>
      <c r="IAU19" s="156"/>
      <c r="IAV19" s="156"/>
      <c r="IAW19" s="157"/>
      <c r="IAX19" s="153"/>
      <c r="IAY19" s="153"/>
      <c r="IAZ19" s="154"/>
      <c r="IBA19" s="155"/>
      <c r="IBB19" s="155"/>
      <c r="IBC19" s="155"/>
      <c r="IBD19" s="155"/>
      <c r="IBE19" s="155"/>
      <c r="IBF19" s="155"/>
      <c r="IBG19" s="156"/>
      <c r="IBH19" s="156"/>
      <c r="IBI19" s="156"/>
      <c r="IBJ19" s="156"/>
      <c r="IBK19" s="156"/>
      <c r="IBL19" s="156"/>
      <c r="IBM19" s="157"/>
      <c r="IBN19" s="153"/>
      <c r="IBO19" s="153"/>
      <c r="IBP19" s="154"/>
      <c r="IBQ19" s="155"/>
      <c r="IBR19" s="155"/>
      <c r="IBS19" s="155"/>
      <c r="IBT19" s="155"/>
      <c r="IBU19" s="155"/>
      <c r="IBV19" s="155"/>
      <c r="IBW19" s="156"/>
      <c r="IBX19" s="156"/>
      <c r="IBY19" s="156"/>
      <c r="IBZ19" s="156"/>
      <c r="ICA19" s="156"/>
      <c r="ICB19" s="156"/>
      <c r="ICC19" s="157"/>
      <c r="ICD19" s="153"/>
      <c r="ICE19" s="153"/>
      <c r="ICF19" s="154"/>
      <c r="ICG19" s="155"/>
      <c r="ICH19" s="155"/>
      <c r="ICI19" s="155"/>
      <c r="ICJ19" s="155"/>
      <c r="ICK19" s="155"/>
      <c r="ICL19" s="155"/>
      <c r="ICM19" s="156"/>
      <c r="ICN19" s="156"/>
      <c r="ICO19" s="156"/>
      <c r="ICP19" s="156"/>
      <c r="ICQ19" s="156"/>
      <c r="ICR19" s="156"/>
      <c r="ICS19" s="157"/>
      <c r="ICT19" s="153"/>
      <c r="ICU19" s="153"/>
      <c r="ICV19" s="154"/>
      <c r="ICW19" s="155"/>
      <c r="ICX19" s="155"/>
      <c r="ICY19" s="155"/>
      <c r="ICZ19" s="155"/>
      <c r="IDA19" s="155"/>
      <c r="IDB19" s="155"/>
      <c r="IDC19" s="156"/>
      <c r="IDD19" s="156"/>
      <c r="IDE19" s="156"/>
      <c r="IDF19" s="156"/>
      <c r="IDG19" s="156"/>
      <c r="IDH19" s="156"/>
      <c r="IDI19" s="157"/>
      <c r="IDJ19" s="153"/>
      <c r="IDK19" s="153"/>
      <c r="IDL19" s="154"/>
      <c r="IDM19" s="155"/>
      <c r="IDN19" s="155"/>
      <c r="IDO19" s="155"/>
      <c r="IDP19" s="155"/>
      <c r="IDQ19" s="155"/>
      <c r="IDR19" s="155"/>
      <c r="IDS19" s="156"/>
      <c r="IDT19" s="156"/>
      <c r="IDU19" s="156"/>
      <c r="IDV19" s="156"/>
      <c r="IDW19" s="156"/>
      <c r="IDX19" s="156"/>
      <c r="IDY19" s="157"/>
      <c r="IDZ19" s="153"/>
      <c r="IEA19" s="153"/>
      <c r="IEB19" s="154"/>
      <c r="IEC19" s="155"/>
      <c r="IED19" s="155"/>
      <c r="IEE19" s="155"/>
      <c r="IEF19" s="155"/>
      <c r="IEG19" s="155"/>
      <c r="IEH19" s="155"/>
      <c r="IEI19" s="156"/>
      <c r="IEJ19" s="156"/>
      <c r="IEK19" s="156"/>
      <c r="IEL19" s="156"/>
      <c r="IEM19" s="156"/>
      <c r="IEN19" s="156"/>
      <c r="IEO19" s="157"/>
      <c r="IEP19" s="153"/>
      <c r="IEQ19" s="153"/>
      <c r="IER19" s="154"/>
      <c r="IES19" s="155"/>
      <c r="IET19" s="155"/>
      <c r="IEU19" s="155"/>
      <c r="IEV19" s="155"/>
      <c r="IEW19" s="155"/>
      <c r="IEX19" s="155"/>
      <c r="IEY19" s="156"/>
      <c r="IEZ19" s="156"/>
      <c r="IFA19" s="156"/>
      <c r="IFB19" s="156"/>
      <c r="IFC19" s="156"/>
      <c r="IFD19" s="156"/>
      <c r="IFE19" s="157"/>
      <c r="IFF19" s="153"/>
      <c r="IFG19" s="153"/>
      <c r="IFH19" s="154"/>
      <c r="IFI19" s="155"/>
      <c r="IFJ19" s="155"/>
      <c r="IFK19" s="155"/>
      <c r="IFL19" s="155"/>
      <c r="IFM19" s="155"/>
      <c r="IFN19" s="155"/>
      <c r="IFO19" s="156"/>
      <c r="IFP19" s="156"/>
      <c r="IFQ19" s="156"/>
      <c r="IFR19" s="156"/>
      <c r="IFS19" s="156"/>
      <c r="IFT19" s="156"/>
      <c r="IFU19" s="157"/>
      <c r="IFV19" s="153"/>
      <c r="IFW19" s="153"/>
      <c r="IFX19" s="154"/>
      <c r="IFY19" s="155"/>
      <c r="IFZ19" s="155"/>
      <c r="IGA19" s="155"/>
      <c r="IGB19" s="155"/>
      <c r="IGC19" s="155"/>
      <c r="IGD19" s="155"/>
      <c r="IGE19" s="156"/>
      <c r="IGF19" s="156"/>
      <c r="IGG19" s="156"/>
      <c r="IGH19" s="156"/>
      <c r="IGI19" s="156"/>
      <c r="IGJ19" s="156"/>
      <c r="IGK19" s="157"/>
      <c r="IGL19" s="153"/>
      <c r="IGM19" s="153"/>
      <c r="IGN19" s="154"/>
      <c r="IGO19" s="155"/>
      <c r="IGP19" s="155"/>
      <c r="IGQ19" s="155"/>
      <c r="IGR19" s="155"/>
      <c r="IGS19" s="155"/>
      <c r="IGT19" s="155"/>
      <c r="IGU19" s="156"/>
      <c r="IGV19" s="156"/>
      <c r="IGW19" s="156"/>
      <c r="IGX19" s="156"/>
      <c r="IGY19" s="156"/>
      <c r="IGZ19" s="156"/>
      <c r="IHA19" s="157"/>
      <c r="IHB19" s="153"/>
      <c r="IHC19" s="153"/>
      <c r="IHD19" s="154"/>
      <c r="IHE19" s="155"/>
      <c r="IHF19" s="155"/>
      <c r="IHG19" s="155"/>
      <c r="IHH19" s="155"/>
      <c r="IHI19" s="155"/>
      <c r="IHJ19" s="155"/>
      <c r="IHK19" s="156"/>
      <c r="IHL19" s="156"/>
      <c r="IHM19" s="156"/>
      <c r="IHN19" s="156"/>
      <c r="IHO19" s="156"/>
      <c r="IHP19" s="156"/>
      <c r="IHQ19" s="157"/>
      <c r="IHR19" s="153"/>
      <c r="IHS19" s="153"/>
      <c r="IHT19" s="154"/>
      <c r="IHU19" s="155"/>
      <c r="IHV19" s="155"/>
      <c r="IHW19" s="155"/>
      <c r="IHX19" s="155"/>
      <c r="IHY19" s="155"/>
      <c r="IHZ19" s="155"/>
      <c r="IIA19" s="156"/>
      <c r="IIB19" s="156"/>
      <c r="IIC19" s="156"/>
      <c r="IID19" s="156"/>
      <c r="IIE19" s="156"/>
      <c r="IIF19" s="156"/>
      <c r="IIG19" s="157"/>
      <c r="IIH19" s="153"/>
      <c r="III19" s="153"/>
      <c r="IIJ19" s="154"/>
      <c r="IIK19" s="155"/>
      <c r="IIL19" s="155"/>
      <c r="IIM19" s="155"/>
      <c r="IIN19" s="155"/>
      <c r="IIO19" s="155"/>
      <c r="IIP19" s="155"/>
      <c r="IIQ19" s="156"/>
      <c r="IIR19" s="156"/>
      <c r="IIS19" s="156"/>
      <c r="IIT19" s="156"/>
      <c r="IIU19" s="156"/>
      <c r="IIV19" s="156"/>
      <c r="IIW19" s="157"/>
      <c r="IIX19" s="153"/>
      <c r="IIY19" s="153"/>
      <c r="IIZ19" s="154"/>
      <c r="IJA19" s="155"/>
      <c r="IJB19" s="155"/>
      <c r="IJC19" s="155"/>
      <c r="IJD19" s="155"/>
      <c r="IJE19" s="155"/>
      <c r="IJF19" s="155"/>
      <c r="IJG19" s="156"/>
      <c r="IJH19" s="156"/>
      <c r="IJI19" s="156"/>
      <c r="IJJ19" s="156"/>
      <c r="IJK19" s="156"/>
      <c r="IJL19" s="156"/>
      <c r="IJM19" s="157"/>
      <c r="IJN19" s="153"/>
      <c r="IJO19" s="153"/>
      <c r="IJP19" s="154"/>
      <c r="IJQ19" s="155"/>
      <c r="IJR19" s="155"/>
      <c r="IJS19" s="155"/>
      <c r="IJT19" s="155"/>
      <c r="IJU19" s="155"/>
      <c r="IJV19" s="155"/>
      <c r="IJW19" s="156"/>
      <c r="IJX19" s="156"/>
      <c r="IJY19" s="156"/>
      <c r="IJZ19" s="156"/>
      <c r="IKA19" s="156"/>
      <c r="IKB19" s="156"/>
      <c r="IKC19" s="157"/>
      <c r="IKD19" s="153"/>
      <c r="IKE19" s="153"/>
      <c r="IKF19" s="154"/>
      <c r="IKG19" s="155"/>
      <c r="IKH19" s="155"/>
      <c r="IKI19" s="155"/>
      <c r="IKJ19" s="155"/>
      <c r="IKK19" s="155"/>
      <c r="IKL19" s="155"/>
      <c r="IKM19" s="156"/>
      <c r="IKN19" s="156"/>
      <c r="IKO19" s="156"/>
      <c r="IKP19" s="156"/>
      <c r="IKQ19" s="156"/>
      <c r="IKR19" s="156"/>
      <c r="IKS19" s="157"/>
      <c r="IKT19" s="153"/>
      <c r="IKU19" s="153"/>
      <c r="IKV19" s="154"/>
      <c r="IKW19" s="155"/>
      <c r="IKX19" s="155"/>
      <c r="IKY19" s="155"/>
      <c r="IKZ19" s="155"/>
      <c r="ILA19" s="155"/>
      <c r="ILB19" s="155"/>
      <c r="ILC19" s="156"/>
      <c r="ILD19" s="156"/>
      <c r="ILE19" s="156"/>
      <c r="ILF19" s="156"/>
      <c r="ILG19" s="156"/>
      <c r="ILH19" s="156"/>
      <c r="ILI19" s="157"/>
      <c r="ILJ19" s="153"/>
      <c r="ILK19" s="153"/>
      <c r="ILL19" s="154"/>
      <c r="ILM19" s="155"/>
      <c r="ILN19" s="155"/>
      <c r="ILO19" s="155"/>
      <c r="ILP19" s="155"/>
      <c r="ILQ19" s="155"/>
      <c r="ILR19" s="155"/>
      <c r="ILS19" s="156"/>
      <c r="ILT19" s="156"/>
      <c r="ILU19" s="156"/>
      <c r="ILV19" s="156"/>
      <c r="ILW19" s="156"/>
      <c r="ILX19" s="156"/>
      <c r="ILY19" s="157"/>
      <c r="ILZ19" s="153"/>
      <c r="IMA19" s="153"/>
      <c r="IMB19" s="154"/>
      <c r="IMC19" s="155"/>
      <c r="IMD19" s="155"/>
      <c r="IME19" s="155"/>
      <c r="IMF19" s="155"/>
      <c r="IMG19" s="155"/>
      <c r="IMH19" s="155"/>
      <c r="IMI19" s="156"/>
      <c r="IMJ19" s="156"/>
      <c r="IMK19" s="156"/>
      <c r="IML19" s="156"/>
      <c r="IMM19" s="156"/>
      <c r="IMN19" s="156"/>
      <c r="IMO19" s="157"/>
      <c r="IMP19" s="153"/>
      <c r="IMQ19" s="153"/>
      <c r="IMR19" s="154"/>
      <c r="IMS19" s="155"/>
      <c r="IMT19" s="155"/>
      <c r="IMU19" s="155"/>
      <c r="IMV19" s="155"/>
      <c r="IMW19" s="155"/>
      <c r="IMX19" s="155"/>
      <c r="IMY19" s="156"/>
      <c r="IMZ19" s="156"/>
      <c r="INA19" s="156"/>
      <c r="INB19" s="156"/>
      <c r="INC19" s="156"/>
      <c r="IND19" s="156"/>
      <c r="INE19" s="157"/>
      <c r="INF19" s="153"/>
      <c r="ING19" s="153"/>
      <c r="INH19" s="154"/>
      <c r="INI19" s="155"/>
      <c r="INJ19" s="155"/>
      <c r="INK19" s="155"/>
      <c r="INL19" s="155"/>
      <c r="INM19" s="155"/>
      <c r="INN19" s="155"/>
      <c r="INO19" s="156"/>
      <c r="INP19" s="156"/>
      <c r="INQ19" s="156"/>
      <c r="INR19" s="156"/>
      <c r="INS19" s="156"/>
      <c r="INT19" s="156"/>
      <c r="INU19" s="157"/>
      <c r="INV19" s="153"/>
      <c r="INW19" s="153"/>
      <c r="INX19" s="154"/>
      <c r="INY19" s="155"/>
      <c r="INZ19" s="155"/>
      <c r="IOA19" s="155"/>
      <c r="IOB19" s="155"/>
      <c r="IOC19" s="155"/>
      <c r="IOD19" s="155"/>
      <c r="IOE19" s="156"/>
      <c r="IOF19" s="156"/>
      <c r="IOG19" s="156"/>
      <c r="IOH19" s="156"/>
      <c r="IOI19" s="156"/>
      <c r="IOJ19" s="156"/>
      <c r="IOK19" s="157"/>
      <c r="IOL19" s="153"/>
      <c r="IOM19" s="153"/>
      <c r="ION19" s="154"/>
      <c r="IOO19" s="155"/>
      <c r="IOP19" s="155"/>
      <c r="IOQ19" s="155"/>
      <c r="IOR19" s="155"/>
      <c r="IOS19" s="155"/>
      <c r="IOT19" s="155"/>
      <c r="IOU19" s="156"/>
      <c r="IOV19" s="156"/>
      <c r="IOW19" s="156"/>
      <c r="IOX19" s="156"/>
      <c r="IOY19" s="156"/>
      <c r="IOZ19" s="156"/>
      <c r="IPA19" s="157"/>
      <c r="IPB19" s="153"/>
      <c r="IPC19" s="153"/>
      <c r="IPD19" s="154"/>
      <c r="IPE19" s="155"/>
      <c r="IPF19" s="155"/>
      <c r="IPG19" s="155"/>
      <c r="IPH19" s="155"/>
      <c r="IPI19" s="155"/>
      <c r="IPJ19" s="155"/>
      <c r="IPK19" s="156"/>
      <c r="IPL19" s="156"/>
      <c r="IPM19" s="156"/>
      <c r="IPN19" s="156"/>
      <c r="IPO19" s="156"/>
      <c r="IPP19" s="156"/>
      <c r="IPQ19" s="157"/>
      <c r="IPR19" s="153"/>
      <c r="IPS19" s="153"/>
      <c r="IPT19" s="154"/>
      <c r="IPU19" s="155"/>
      <c r="IPV19" s="155"/>
      <c r="IPW19" s="155"/>
      <c r="IPX19" s="155"/>
      <c r="IPY19" s="155"/>
      <c r="IPZ19" s="155"/>
      <c r="IQA19" s="156"/>
      <c r="IQB19" s="156"/>
      <c r="IQC19" s="156"/>
      <c r="IQD19" s="156"/>
      <c r="IQE19" s="156"/>
      <c r="IQF19" s="156"/>
      <c r="IQG19" s="157"/>
      <c r="IQH19" s="153"/>
      <c r="IQI19" s="153"/>
      <c r="IQJ19" s="154"/>
      <c r="IQK19" s="155"/>
      <c r="IQL19" s="155"/>
      <c r="IQM19" s="155"/>
      <c r="IQN19" s="155"/>
      <c r="IQO19" s="155"/>
      <c r="IQP19" s="155"/>
      <c r="IQQ19" s="156"/>
      <c r="IQR19" s="156"/>
      <c r="IQS19" s="156"/>
      <c r="IQT19" s="156"/>
      <c r="IQU19" s="156"/>
      <c r="IQV19" s="156"/>
      <c r="IQW19" s="157"/>
      <c r="IQX19" s="153"/>
      <c r="IQY19" s="153"/>
      <c r="IQZ19" s="154"/>
      <c r="IRA19" s="155"/>
      <c r="IRB19" s="155"/>
      <c r="IRC19" s="155"/>
      <c r="IRD19" s="155"/>
      <c r="IRE19" s="155"/>
      <c r="IRF19" s="155"/>
      <c r="IRG19" s="156"/>
      <c r="IRH19" s="156"/>
      <c r="IRI19" s="156"/>
      <c r="IRJ19" s="156"/>
      <c r="IRK19" s="156"/>
      <c r="IRL19" s="156"/>
      <c r="IRM19" s="157"/>
      <c r="IRN19" s="153"/>
      <c r="IRO19" s="153"/>
      <c r="IRP19" s="154"/>
      <c r="IRQ19" s="155"/>
      <c r="IRR19" s="155"/>
      <c r="IRS19" s="155"/>
      <c r="IRT19" s="155"/>
      <c r="IRU19" s="155"/>
      <c r="IRV19" s="155"/>
      <c r="IRW19" s="156"/>
      <c r="IRX19" s="156"/>
      <c r="IRY19" s="156"/>
      <c r="IRZ19" s="156"/>
      <c r="ISA19" s="156"/>
      <c r="ISB19" s="156"/>
      <c r="ISC19" s="157"/>
      <c r="ISD19" s="153"/>
      <c r="ISE19" s="153"/>
      <c r="ISF19" s="154"/>
      <c r="ISG19" s="155"/>
      <c r="ISH19" s="155"/>
      <c r="ISI19" s="155"/>
      <c r="ISJ19" s="155"/>
      <c r="ISK19" s="155"/>
      <c r="ISL19" s="155"/>
      <c r="ISM19" s="156"/>
      <c r="ISN19" s="156"/>
      <c r="ISO19" s="156"/>
      <c r="ISP19" s="156"/>
      <c r="ISQ19" s="156"/>
      <c r="ISR19" s="156"/>
      <c r="ISS19" s="157"/>
      <c r="IST19" s="153"/>
      <c r="ISU19" s="153"/>
      <c r="ISV19" s="154"/>
      <c r="ISW19" s="155"/>
      <c r="ISX19" s="155"/>
      <c r="ISY19" s="155"/>
      <c r="ISZ19" s="155"/>
      <c r="ITA19" s="155"/>
      <c r="ITB19" s="155"/>
      <c r="ITC19" s="156"/>
      <c r="ITD19" s="156"/>
      <c r="ITE19" s="156"/>
      <c r="ITF19" s="156"/>
      <c r="ITG19" s="156"/>
      <c r="ITH19" s="156"/>
      <c r="ITI19" s="157"/>
      <c r="ITJ19" s="153"/>
      <c r="ITK19" s="153"/>
      <c r="ITL19" s="154"/>
      <c r="ITM19" s="155"/>
      <c r="ITN19" s="155"/>
      <c r="ITO19" s="155"/>
      <c r="ITP19" s="155"/>
      <c r="ITQ19" s="155"/>
      <c r="ITR19" s="155"/>
      <c r="ITS19" s="156"/>
      <c r="ITT19" s="156"/>
      <c r="ITU19" s="156"/>
      <c r="ITV19" s="156"/>
      <c r="ITW19" s="156"/>
      <c r="ITX19" s="156"/>
      <c r="ITY19" s="157"/>
      <c r="ITZ19" s="153"/>
      <c r="IUA19" s="153"/>
      <c r="IUB19" s="154"/>
      <c r="IUC19" s="155"/>
      <c r="IUD19" s="155"/>
      <c r="IUE19" s="155"/>
      <c r="IUF19" s="155"/>
      <c r="IUG19" s="155"/>
      <c r="IUH19" s="155"/>
      <c r="IUI19" s="156"/>
      <c r="IUJ19" s="156"/>
      <c r="IUK19" s="156"/>
      <c r="IUL19" s="156"/>
      <c r="IUM19" s="156"/>
      <c r="IUN19" s="156"/>
      <c r="IUO19" s="157"/>
      <c r="IUP19" s="153"/>
      <c r="IUQ19" s="153"/>
      <c r="IUR19" s="154"/>
      <c r="IUS19" s="155"/>
      <c r="IUT19" s="155"/>
      <c r="IUU19" s="155"/>
      <c r="IUV19" s="155"/>
      <c r="IUW19" s="155"/>
      <c r="IUX19" s="155"/>
      <c r="IUY19" s="156"/>
      <c r="IUZ19" s="156"/>
      <c r="IVA19" s="156"/>
      <c r="IVB19" s="156"/>
      <c r="IVC19" s="156"/>
      <c r="IVD19" s="156"/>
      <c r="IVE19" s="157"/>
      <c r="IVF19" s="153"/>
      <c r="IVG19" s="153"/>
      <c r="IVH19" s="154"/>
      <c r="IVI19" s="155"/>
      <c r="IVJ19" s="155"/>
      <c r="IVK19" s="155"/>
      <c r="IVL19" s="155"/>
      <c r="IVM19" s="155"/>
      <c r="IVN19" s="155"/>
      <c r="IVO19" s="156"/>
      <c r="IVP19" s="156"/>
      <c r="IVQ19" s="156"/>
      <c r="IVR19" s="156"/>
      <c r="IVS19" s="156"/>
      <c r="IVT19" s="156"/>
      <c r="IVU19" s="157"/>
      <c r="IVV19" s="153"/>
      <c r="IVW19" s="153"/>
      <c r="IVX19" s="154"/>
      <c r="IVY19" s="155"/>
      <c r="IVZ19" s="155"/>
      <c r="IWA19" s="155"/>
      <c r="IWB19" s="155"/>
      <c r="IWC19" s="155"/>
      <c r="IWD19" s="155"/>
      <c r="IWE19" s="156"/>
      <c r="IWF19" s="156"/>
      <c r="IWG19" s="156"/>
      <c r="IWH19" s="156"/>
      <c r="IWI19" s="156"/>
      <c r="IWJ19" s="156"/>
      <c r="IWK19" s="157"/>
      <c r="IWL19" s="153"/>
      <c r="IWM19" s="153"/>
      <c r="IWN19" s="154"/>
      <c r="IWO19" s="155"/>
      <c r="IWP19" s="155"/>
      <c r="IWQ19" s="155"/>
      <c r="IWR19" s="155"/>
      <c r="IWS19" s="155"/>
      <c r="IWT19" s="155"/>
      <c r="IWU19" s="156"/>
      <c r="IWV19" s="156"/>
      <c r="IWW19" s="156"/>
      <c r="IWX19" s="156"/>
      <c r="IWY19" s="156"/>
      <c r="IWZ19" s="156"/>
      <c r="IXA19" s="157"/>
      <c r="IXB19" s="153"/>
      <c r="IXC19" s="153"/>
      <c r="IXD19" s="154"/>
      <c r="IXE19" s="155"/>
      <c r="IXF19" s="155"/>
      <c r="IXG19" s="155"/>
      <c r="IXH19" s="155"/>
      <c r="IXI19" s="155"/>
      <c r="IXJ19" s="155"/>
      <c r="IXK19" s="156"/>
      <c r="IXL19" s="156"/>
      <c r="IXM19" s="156"/>
      <c r="IXN19" s="156"/>
      <c r="IXO19" s="156"/>
      <c r="IXP19" s="156"/>
      <c r="IXQ19" s="157"/>
      <c r="IXR19" s="153"/>
      <c r="IXS19" s="153"/>
      <c r="IXT19" s="154"/>
      <c r="IXU19" s="155"/>
      <c r="IXV19" s="155"/>
      <c r="IXW19" s="155"/>
      <c r="IXX19" s="155"/>
      <c r="IXY19" s="155"/>
      <c r="IXZ19" s="155"/>
      <c r="IYA19" s="156"/>
      <c r="IYB19" s="156"/>
      <c r="IYC19" s="156"/>
      <c r="IYD19" s="156"/>
      <c r="IYE19" s="156"/>
      <c r="IYF19" s="156"/>
      <c r="IYG19" s="157"/>
      <c r="IYH19" s="153"/>
      <c r="IYI19" s="153"/>
      <c r="IYJ19" s="154"/>
      <c r="IYK19" s="155"/>
      <c r="IYL19" s="155"/>
      <c r="IYM19" s="155"/>
      <c r="IYN19" s="155"/>
      <c r="IYO19" s="155"/>
      <c r="IYP19" s="155"/>
      <c r="IYQ19" s="156"/>
      <c r="IYR19" s="156"/>
      <c r="IYS19" s="156"/>
      <c r="IYT19" s="156"/>
      <c r="IYU19" s="156"/>
      <c r="IYV19" s="156"/>
      <c r="IYW19" s="157"/>
      <c r="IYX19" s="153"/>
      <c r="IYY19" s="153"/>
      <c r="IYZ19" s="154"/>
      <c r="IZA19" s="155"/>
      <c r="IZB19" s="155"/>
      <c r="IZC19" s="155"/>
      <c r="IZD19" s="155"/>
      <c r="IZE19" s="155"/>
      <c r="IZF19" s="155"/>
      <c r="IZG19" s="156"/>
      <c r="IZH19" s="156"/>
      <c r="IZI19" s="156"/>
      <c r="IZJ19" s="156"/>
      <c r="IZK19" s="156"/>
      <c r="IZL19" s="156"/>
      <c r="IZM19" s="157"/>
      <c r="IZN19" s="153"/>
      <c r="IZO19" s="153"/>
      <c r="IZP19" s="154"/>
      <c r="IZQ19" s="155"/>
      <c r="IZR19" s="155"/>
      <c r="IZS19" s="155"/>
      <c r="IZT19" s="155"/>
      <c r="IZU19" s="155"/>
      <c r="IZV19" s="155"/>
      <c r="IZW19" s="156"/>
      <c r="IZX19" s="156"/>
      <c r="IZY19" s="156"/>
      <c r="IZZ19" s="156"/>
      <c r="JAA19" s="156"/>
      <c r="JAB19" s="156"/>
      <c r="JAC19" s="157"/>
      <c r="JAD19" s="153"/>
      <c r="JAE19" s="153"/>
      <c r="JAF19" s="154"/>
      <c r="JAG19" s="155"/>
      <c r="JAH19" s="155"/>
      <c r="JAI19" s="155"/>
      <c r="JAJ19" s="155"/>
      <c r="JAK19" s="155"/>
      <c r="JAL19" s="155"/>
      <c r="JAM19" s="156"/>
      <c r="JAN19" s="156"/>
      <c r="JAO19" s="156"/>
      <c r="JAP19" s="156"/>
      <c r="JAQ19" s="156"/>
      <c r="JAR19" s="156"/>
      <c r="JAS19" s="157"/>
      <c r="JAT19" s="153"/>
      <c r="JAU19" s="153"/>
      <c r="JAV19" s="154"/>
      <c r="JAW19" s="155"/>
      <c r="JAX19" s="155"/>
      <c r="JAY19" s="155"/>
      <c r="JAZ19" s="155"/>
      <c r="JBA19" s="155"/>
      <c r="JBB19" s="155"/>
      <c r="JBC19" s="156"/>
      <c r="JBD19" s="156"/>
      <c r="JBE19" s="156"/>
      <c r="JBF19" s="156"/>
      <c r="JBG19" s="156"/>
      <c r="JBH19" s="156"/>
      <c r="JBI19" s="157"/>
      <c r="JBJ19" s="153"/>
      <c r="JBK19" s="153"/>
      <c r="JBL19" s="154"/>
      <c r="JBM19" s="155"/>
      <c r="JBN19" s="155"/>
      <c r="JBO19" s="155"/>
      <c r="JBP19" s="155"/>
      <c r="JBQ19" s="155"/>
      <c r="JBR19" s="155"/>
      <c r="JBS19" s="156"/>
      <c r="JBT19" s="156"/>
      <c r="JBU19" s="156"/>
      <c r="JBV19" s="156"/>
      <c r="JBW19" s="156"/>
      <c r="JBX19" s="156"/>
      <c r="JBY19" s="157"/>
      <c r="JBZ19" s="153"/>
      <c r="JCA19" s="153"/>
      <c r="JCB19" s="154"/>
      <c r="JCC19" s="155"/>
      <c r="JCD19" s="155"/>
      <c r="JCE19" s="155"/>
      <c r="JCF19" s="155"/>
      <c r="JCG19" s="155"/>
      <c r="JCH19" s="155"/>
      <c r="JCI19" s="156"/>
      <c r="JCJ19" s="156"/>
      <c r="JCK19" s="156"/>
      <c r="JCL19" s="156"/>
      <c r="JCM19" s="156"/>
      <c r="JCN19" s="156"/>
      <c r="JCO19" s="157"/>
      <c r="JCP19" s="153"/>
      <c r="JCQ19" s="153"/>
      <c r="JCR19" s="154"/>
      <c r="JCS19" s="155"/>
      <c r="JCT19" s="155"/>
      <c r="JCU19" s="155"/>
      <c r="JCV19" s="155"/>
      <c r="JCW19" s="155"/>
      <c r="JCX19" s="155"/>
      <c r="JCY19" s="156"/>
      <c r="JCZ19" s="156"/>
      <c r="JDA19" s="156"/>
      <c r="JDB19" s="156"/>
      <c r="JDC19" s="156"/>
      <c r="JDD19" s="156"/>
      <c r="JDE19" s="157"/>
      <c r="JDF19" s="153"/>
      <c r="JDG19" s="153"/>
      <c r="JDH19" s="154"/>
      <c r="JDI19" s="155"/>
      <c r="JDJ19" s="155"/>
      <c r="JDK19" s="155"/>
      <c r="JDL19" s="155"/>
      <c r="JDM19" s="155"/>
      <c r="JDN19" s="155"/>
      <c r="JDO19" s="156"/>
      <c r="JDP19" s="156"/>
      <c r="JDQ19" s="156"/>
      <c r="JDR19" s="156"/>
      <c r="JDS19" s="156"/>
      <c r="JDT19" s="156"/>
      <c r="JDU19" s="157"/>
      <c r="JDV19" s="153"/>
      <c r="JDW19" s="153"/>
      <c r="JDX19" s="154"/>
      <c r="JDY19" s="155"/>
      <c r="JDZ19" s="155"/>
      <c r="JEA19" s="155"/>
      <c r="JEB19" s="155"/>
      <c r="JEC19" s="155"/>
      <c r="JED19" s="155"/>
      <c r="JEE19" s="156"/>
      <c r="JEF19" s="156"/>
      <c r="JEG19" s="156"/>
      <c r="JEH19" s="156"/>
      <c r="JEI19" s="156"/>
      <c r="JEJ19" s="156"/>
      <c r="JEK19" s="157"/>
      <c r="JEL19" s="153"/>
      <c r="JEM19" s="153"/>
      <c r="JEN19" s="154"/>
      <c r="JEO19" s="155"/>
      <c r="JEP19" s="155"/>
      <c r="JEQ19" s="155"/>
      <c r="JER19" s="155"/>
      <c r="JES19" s="155"/>
      <c r="JET19" s="155"/>
      <c r="JEU19" s="156"/>
      <c r="JEV19" s="156"/>
      <c r="JEW19" s="156"/>
      <c r="JEX19" s="156"/>
      <c r="JEY19" s="156"/>
      <c r="JEZ19" s="156"/>
      <c r="JFA19" s="157"/>
      <c r="JFB19" s="153"/>
      <c r="JFC19" s="153"/>
      <c r="JFD19" s="154"/>
      <c r="JFE19" s="155"/>
      <c r="JFF19" s="155"/>
      <c r="JFG19" s="155"/>
      <c r="JFH19" s="155"/>
      <c r="JFI19" s="155"/>
      <c r="JFJ19" s="155"/>
      <c r="JFK19" s="156"/>
      <c r="JFL19" s="156"/>
      <c r="JFM19" s="156"/>
      <c r="JFN19" s="156"/>
      <c r="JFO19" s="156"/>
      <c r="JFP19" s="156"/>
      <c r="JFQ19" s="157"/>
      <c r="JFR19" s="153"/>
      <c r="JFS19" s="153"/>
      <c r="JFT19" s="154"/>
      <c r="JFU19" s="155"/>
      <c r="JFV19" s="155"/>
      <c r="JFW19" s="155"/>
      <c r="JFX19" s="155"/>
      <c r="JFY19" s="155"/>
      <c r="JFZ19" s="155"/>
      <c r="JGA19" s="156"/>
      <c r="JGB19" s="156"/>
      <c r="JGC19" s="156"/>
      <c r="JGD19" s="156"/>
      <c r="JGE19" s="156"/>
      <c r="JGF19" s="156"/>
      <c r="JGG19" s="157"/>
      <c r="JGH19" s="153"/>
      <c r="JGI19" s="153"/>
      <c r="JGJ19" s="154"/>
      <c r="JGK19" s="155"/>
      <c r="JGL19" s="155"/>
      <c r="JGM19" s="155"/>
      <c r="JGN19" s="155"/>
      <c r="JGO19" s="155"/>
      <c r="JGP19" s="155"/>
      <c r="JGQ19" s="156"/>
      <c r="JGR19" s="156"/>
      <c r="JGS19" s="156"/>
      <c r="JGT19" s="156"/>
      <c r="JGU19" s="156"/>
      <c r="JGV19" s="156"/>
      <c r="JGW19" s="157"/>
      <c r="JGX19" s="153"/>
      <c r="JGY19" s="153"/>
      <c r="JGZ19" s="154"/>
      <c r="JHA19" s="155"/>
      <c r="JHB19" s="155"/>
      <c r="JHC19" s="155"/>
      <c r="JHD19" s="155"/>
      <c r="JHE19" s="155"/>
      <c r="JHF19" s="155"/>
      <c r="JHG19" s="156"/>
      <c r="JHH19" s="156"/>
      <c r="JHI19" s="156"/>
      <c r="JHJ19" s="156"/>
      <c r="JHK19" s="156"/>
      <c r="JHL19" s="156"/>
      <c r="JHM19" s="157"/>
      <c r="JHN19" s="153"/>
      <c r="JHO19" s="153"/>
      <c r="JHP19" s="154"/>
      <c r="JHQ19" s="155"/>
      <c r="JHR19" s="155"/>
      <c r="JHS19" s="155"/>
      <c r="JHT19" s="155"/>
      <c r="JHU19" s="155"/>
      <c r="JHV19" s="155"/>
      <c r="JHW19" s="156"/>
      <c r="JHX19" s="156"/>
      <c r="JHY19" s="156"/>
      <c r="JHZ19" s="156"/>
      <c r="JIA19" s="156"/>
      <c r="JIB19" s="156"/>
      <c r="JIC19" s="157"/>
      <c r="JID19" s="153"/>
      <c r="JIE19" s="153"/>
      <c r="JIF19" s="154"/>
      <c r="JIG19" s="155"/>
      <c r="JIH19" s="155"/>
      <c r="JII19" s="155"/>
      <c r="JIJ19" s="155"/>
      <c r="JIK19" s="155"/>
      <c r="JIL19" s="155"/>
      <c r="JIM19" s="156"/>
      <c r="JIN19" s="156"/>
      <c r="JIO19" s="156"/>
      <c r="JIP19" s="156"/>
      <c r="JIQ19" s="156"/>
      <c r="JIR19" s="156"/>
      <c r="JIS19" s="157"/>
      <c r="JIT19" s="153"/>
      <c r="JIU19" s="153"/>
      <c r="JIV19" s="154"/>
      <c r="JIW19" s="155"/>
      <c r="JIX19" s="155"/>
      <c r="JIY19" s="155"/>
      <c r="JIZ19" s="155"/>
      <c r="JJA19" s="155"/>
      <c r="JJB19" s="155"/>
      <c r="JJC19" s="156"/>
      <c r="JJD19" s="156"/>
      <c r="JJE19" s="156"/>
      <c r="JJF19" s="156"/>
      <c r="JJG19" s="156"/>
      <c r="JJH19" s="156"/>
      <c r="JJI19" s="157"/>
      <c r="JJJ19" s="153"/>
      <c r="JJK19" s="153"/>
      <c r="JJL19" s="154"/>
      <c r="JJM19" s="155"/>
      <c r="JJN19" s="155"/>
      <c r="JJO19" s="155"/>
      <c r="JJP19" s="155"/>
      <c r="JJQ19" s="155"/>
      <c r="JJR19" s="155"/>
      <c r="JJS19" s="156"/>
      <c r="JJT19" s="156"/>
      <c r="JJU19" s="156"/>
      <c r="JJV19" s="156"/>
      <c r="JJW19" s="156"/>
      <c r="JJX19" s="156"/>
      <c r="JJY19" s="157"/>
      <c r="JJZ19" s="153"/>
      <c r="JKA19" s="153"/>
      <c r="JKB19" s="154"/>
      <c r="JKC19" s="155"/>
      <c r="JKD19" s="155"/>
      <c r="JKE19" s="155"/>
      <c r="JKF19" s="155"/>
      <c r="JKG19" s="155"/>
      <c r="JKH19" s="155"/>
      <c r="JKI19" s="156"/>
      <c r="JKJ19" s="156"/>
      <c r="JKK19" s="156"/>
      <c r="JKL19" s="156"/>
      <c r="JKM19" s="156"/>
      <c r="JKN19" s="156"/>
      <c r="JKO19" s="157"/>
      <c r="JKP19" s="153"/>
      <c r="JKQ19" s="153"/>
      <c r="JKR19" s="154"/>
      <c r="JKS19" s="155"/>
      <c r="JKT19" s="155"/>
      <c r="JKU19" s="155"/>
      <c r="JKV19" s="155"/>
      <c r="JKW19" s="155"/>
      <c r="JKX19" s="155"/>
      <c r="JKY19" s="156"/>
      <c r="JKZ19" s="156"/>
      <c r="JLA19" s="156"/>
      <c r="JLB19" s="156"/>
      <c r="JLC19" s="156"/>
      <c r="JLD19" s="156"/>
      <c r="JLE19" s="157"/>
      <c r="JLF19" s="153"/>
      <c r="JLG19" s="153"/>
      <c r="JLH19" s="154"/>
      <c r="JLI19" s="155"/>
      <c r="JLJ19" s="155"/>
      <c r="JLK19" s="155"/>
      <c r="JLL19" s="155"/>
      <c r="JLM19" s="155"/>
      <c r="JLN19" s="155"/>
      <c r="JLO19" s="156"/>
      <c r="JLP19" s="156"/>
      <c r="JLQ19" s="156"/>
      <c r="JLR19" s="156"/>
      <c r="JLS19" s="156"/>
      <c r="JLT19" s="156"/>
      <c r="JLU19" s="157"/>
      <c r="JLV19" s="153"/>
      <c r="JLW19" s="153"/>
      <c r="JLX19" s="154"/>
      <c r="JLY19" s="155"/>
      <c r="JLZ19" s="155"/>
      <c r="JMA19" s="155"/>
      <c r="JMB19" s="155"/>
      <c r="JMC19" s="155"/>
      <c r="JMD19" s="155"/>
      <c r="JME19" s="156"/>
      <c r="JMF19" s="156"/>
      <c r="JMG19" s="156"/>
      <c r="JMH19" s="156"/>
      <c r="JMI19" s="156"/>
      <c r="JMJ19" s="156"/>
      <c r="JMK19" s="157"/>
      <c r="JML19" s="153"/>
      <c r="JMM19" s="153"/>
      <c r="JMN19" s="154"/>
      <c r="JMO19" s="155"/>
      <c r="JMP19" s="155"/>
      <c r="JMQ19" s="155"/>
      <c r="JMR19" s="155"/>
      <c r="JMS19" s="155"/>
      <c r="JMT19" s="155"/>
      <c r="JMU19" s="156"/>
      <c r="JMV19" s="156"/>
      <c r="JMW19" s="156"/>
      <c r="JMX19" s="156"/>
      <c r="JMY19" s="156"/>
      <c r="JMZ19" s="156"/>
      <c r="JNA19" s="157"/>
      <c r="JNB19" s="153"/>
      <c r="JNC19" s="153"/>
      <c r="JND19" s="154"/>
      <c r="JNE19" s="155"/>
      <c r="JNF19" s="155"/>
      <c r="JNG19" s="155"/>
      <c r="JNH19" s="155"/>
      <c r="JNI19" s="155"/>
      <c r="JNJ19" s="155"/>
      <c r="JNK19" s="156"/>
      <c r="JNL19" s="156"/>
      <c r="JNM19" s="156"/>
      <c r="JNN19" s="156"/>
      <c r="JNO19" s="156"/>
      <c r="JNP19" s="156"/>
      <c r="JNQ19" s="157"/>
      <c r="JNR19" s="153"/>
      <c r="JNS19" s="153"/>
      <c r="JNT19" s="154"/>
      <c r="JNU19" s="155"/>
      <c r="JNV19" s="155"/>
      <c r="JNW19" s="155"/>
      <c r="JNX19" s="155"/>
      <c r="JNY19" s="155"/>
      <c r="JNZ19" s="155"/>
      <c r="JOA19" s="156"/>
      <c r="JOB19" s="156"/>
      <c r="JOC19" s="156"/>
      <c r="JOD19" s="156"/>
      <c r="JOE19" s="156"/>
      <c r="JOF19" s="156"/>
      <c r="JOG19" s="157"/>
      <c r="JOH19" s="153"/>
      <c r="JOI19" s="153"/>
      <c r="JOJ19" s="154"/>
      <c r="JOK19" s="155"/>
      <c r="JOL19" s="155"/>
      <c r="JOM19" s="155"/>
      <c r="JON19" s="155"/>
      <c r="JOO19" s="155"/>
      <c r="JOP19" s="155"/>
      <c r="JOQ19" s="156"/>
      <c r="JOR19" s="156"/>
      <c r="JOS19" s="156"/>
      <c r="JOT19" s="156"/>
      <c r="JOU19" s="156"/>
      <c r="JOV19" s="156"/>
      <c r="JOW19" s="157"/>
      <c r="JOX19" s="153"/>
      <c r="JOY19" s="153"/>
      <c r="JOZ19" s="154"/>
      <c r="JPA19" s="155"/>
      <c r="JPB19" s="155"/>
      <c r="JPC19" s="155"/>
      <c r="JPD19" s="155"/>
      <c r="JPE19" s="155"/>
      <c r="JPF19" s="155"/>
      <c r="JPG19" s="156"/>
      <c r="JPH19" s="156"/>
      <c r="JPI19" s="156"/>
      <c r="JPJ19" s="156"/>
      <c r="JPK19" s="156"/>
      <c r="JPL19" s="156"/>
      <c r="JPM19" s="157"/>
      <c r="JPN19" s="153"/>
      <c r="JPO19" s="153"/>
      <c r="JPP19" s="154"/>
      <c r="JPQ19" s="155"/>
      <c r="JPR19" s="155"/>
      <c r="JPS19" s="155"/>
      <c r="JPT19" s="155"/>
      <c r="JPU19" s="155"/>
      <c r="JPV19" s="155"/>
      <c r="JPW19" s="156"/>
      <c r="JPX19" s="156"/>
      <c r="JPY19" s="156"/>
      <c r="JPZ19" s="156"/>
      <c r="JQA19" s="156"/>
      <c r="JQB19" s="156"/>
      <c r="JQC19" s="157"/>
      <c r="JQD19" s="153"/>
      <c r="JQE19" s="153"/>
      <c r="JQF19" s="154"/>
      <c r="JQG19" s="155"/>
      <c r="JQH19" s="155"/>
      <c r="JQI19" s="155"/>
      <c r="JQJ19" s="155"/>
      <c r="JQK19" s="155"/>
      <c r="JQL19" s="155"/>
      <c r="JQM19" s="156"/>
      <c r="JQN19" s="156"/>
      <c r="JQO19" s="156"/>
      <c r="JQP19" s="156"/>
      <c r="JQQ19" s="156"/>
      <c r="JQR19" s="156"/>
      <c r="JQS19" s="157"/>
      <c r="JQT19" s="153"/>
      <c r="JQU19" s="153"/>
      <c r="JQV19" s="154"/>
      <c r="JQW19" s="155"/>
      <c r="JQX19" s="155"/>
      <c r="JQY19" s="155"/>
      <c r="JQZ19" s="155"/>
      <c r="JRA19" s="155"/>
      <c r="JRB19" s="155"/>
      <c r="JRC19" s="156"/>
      <c r="JRD19" s="156"/>
      <c r="JRE19" s="156"/>
      <c r="JRF19" s="156"/>
      <c r="JRG19" s="156"/>
      <c r="JRH19" s="156"/>
      <c r="JRI19" s="157"/>
      <c r="JRJ19" s="153"/>
      <c r="JRK19" s="153"/>
      <c r="JRL19" s="154"/>
      <c r="JRM19" s="155"/>
      <c r="JRN19" s="155"/>
      <c r="JRO19" s="155"/>
      <c r="JRP19" s="155"/>
      <c r="JRQ19" s="155"/>
      <c r="JRR19" s="155"/>
      <c r="JRS19" s="156"/>
      <c r="JRT19" s="156"/>
      <c r="JRU19" s="156"/>
      <c r="JRV19" s="156"/>
      <c r="JRW19" s="156"/>
      <c r="JRX19" s="156"/>
      <c r="JRY19" s="157"/>
      <c r="JRZ19" s="153"/>
      <c r="JSA19" s="153"/>
      <c r="JSB19" s="154"/>
      <c r="JSC19" s="155"/>
      <c r="JSD19" s="155"/>
      <c r="JSE19" s="155"/>
      <c r="JSF19" s="155"/>
      <c r="JSG19" s="155"/>
      <c r="JSH19" s="155"/>
      <c r="JSI19" s="156"/>
      <c r="JSJ19" s="156"/>
      <c r="JSK19" s="156"/>
      <c r="JSL19" s="156"/>
      <c r="JSM19" s="156"/>
      <c r="JSN19" s="156"/>
      <c r="JSO19" s="157"/>
      <c r="JSP19" s="153"/>
      <c r="JSQ19" s="153"/>
      <c r="JSR19" s="154"/>
      <c r="JSS19" s="155"/>
      <c r="JST19" s="155"/>
      <c r="JSU19" s="155"/>
      <c r="JSV19" s="155"/>
      <c r="JSW19" s="155"/>
      <c r="JSX19" s="155"/>
      <c r="JSY19" s="156"/>
      <c r="JSZ19" s="156"/>
      <c r="JTA19" s="156"/>
      <c r="JTB19" s="156"/>
      <c r="JTC19" s="156"/>
      <c r="JTD19" s="156"/>
      <c r="JTE19" s="157"/>
      <c r="JTF19" s="153"/>
      <c r="JTG19" s="153"/>
      <c r="JTH19" s="154"/>
      <c r="JTI19" s="155"/>
      <c r="JTJ19" s="155"/>
      <c r="JTK19" s="155"/>
      <c r="JTL19" s="155"/>
      <c r="JTM19" s="155"/>
      <c r="JTN19" s="155"/>
      <c r="JTO19" s="156"/>
      <c r="JTP19" s="156"/>
      <c r="JTQ19" s="156"/>
      <c r="JTR19" s="156"/>
      <c r="JTS19" s="156"/>
      <c r="JTT19" s="156"/>
      <c r="JTU19" s="157"/>
      <c r="JTV19" s="153"/>
      <c r="JTW19" s="153"/>
      <c r="JTX19" s="154"/>
      <c r="JTY19" s="155"/>
      <c r="JTZ19" s="155"/>
      <c r="JUA19" s="155"/>
      <c r="JUB19" s="155"/>
      <c r="JUC19" s="155"/>
      <c r="JUD19" s="155"/>
      <c r="JUE19" s="156"/>
      <c r="JUF19" s="156"/>
      <c r="JUG19" s="156"/>
      <c r="JUH19" s="156"/>
      <c r="JUI19" s="156"/>
      <c r="JUJ19" s="156"/>
      <c r="JUK19" s="157"/>
      <c r="JUL19" s="153"/>
      <c r="JUM19" s="153"/>
      <c r="JUN19" s="154"/>
      <c r="JUO19" s="155"/>
      <c r="JUP19" s="155"/>
      <c r="JUQ19" s="155"/>
      <c r="JUR19" s="155"/>
      <c r="JUS19" s="155"/>
      <c r="JUT19" s="155"/>
      <c r="JUU19" s="156"/>
      <c r="JUV19" s="156"/>
      <c r="JUW19" s="156"/>
      <c r="JUX19" s="156"/>
      <c r="JUY19" s="156"/>
      <c r="JUZ19" s="156"/>
      <c r="JVA19" s="157"/>
      <c r="JVB19" s="153"/>
      <c r="JVC19" s="153"/>
      <c r="JVD19" s="154"/>
      <c r="JVE19" s="155"/>
      <c r="JVF19" s="155"/>
      <c r="JVG19" s="155"/>
      <c r="JVH19" s="155"/>
      <c r="JVI19" s="155"/>
      <c r="JVJ19" s="155"/>
      <c r="JVK19" s="156"/>
      <c r="JVL19" s="156"/>
      <c r="JVM19" s="156"/>
      <c r="JVN19" s="156"/>
      <c r="JVO19" s="156"/>
      <c r="JVP19" s="156"/>
      <c r="JVQ19" s="157"/>
      <c r="JVR19" s="153"/>
      <c r="JVS19" s="153"/>
      <c r="JVT19" s="154"/>
      <c r="JVU19" s="155"/>
      <c r="JVV19" s="155"/>
      <c r="JVW19" s="155"/>
      <c r="JVX19" s="155"/>
      <c r="JVY19" s="155"/>
      <c r="JVZ19" s="155"/>
      <c r="JWA19" s="156"/>
      <c r="JWB19" s="156"/>
      <c r="JWC19" s="156"/>
      <c r="JWD19" s="156"/>
      <c r="JWE19" s="156"/>
      <c r="JWF19" s="156"/>
      <c r="JWG19" s="157"/>
      <c r="JWH19" s="153"/>
      <c r="JWI19" s="153"/>
      <c r="JWJ19" s="154"/>
      <c r="JWK19" s="155"/>
      <c r="JWL19" s="155"/>
      <c r="JWM19" s="155"/>
      <c r="JWN19" s="155"/>
      <c r="JWO19" s="155"/>
      <c r="JWP19" s="155"/>
      <c r="JWQ19" s="156"/>
      <c r="JWR19" s="156"/>
      <c r="JWS19" s="156"/>
      <c r="JWT19" s="156"/>
      <c r="JWU19" s="156"/>
      <c r="JWV19" s="156"/>
      <c r="JWW19" s="157"/>
      <c r="JWX19" s="153"/>
      <c r="JWY19" s="153"/>
      <c r="JWZ19" s="154"/>
      <c r="JXA19" s="155"/>
      <c r="JXB19" s="155"/>
      <c r="JXC19" s="155"/>
      <c r="JXD19" s="155"/>
      <c r="JXE19" s="155"/>
      <c r="JXF19" s="155"/>
      <c r="JXG19" s="156"/>
      <c r="JXH19" s="156"/>
      <c r="JXI19" s="156"/>
      <c r="JXJ19" s="156"/>
      <c r="JXK19" s="156"/>
      <c r="JXL19" s="156"/>
      <c r="JXM19" s="157"/>
      <c r="JXN19" s="153"/>
      <c r="JXO19" s="153"/>
      <c r="JXP19" s="154"/>
      <c r="JXQ19" s="155"/>
      <c r="JXR19" s="155"/>
      <c r="JXS19" s="155"/>
      <c r="JXT19" s="155"/>
      <c r="JXU19" s="155"/>
      <c r="JXV19" s="155"/>
      <c r="JXW19" s="156"/>
      <c r="JXX19" s="156"/>
      <c r="JXY19" s="156"/>
      <c r="JXZ19" s="156"/>
      <c r="JYA19" s="156"/>
      <c r="JYB19" s="156"/>
      <c r="JYC19" s="157"/>
      <c r="JYD19" s="153"/>
      <c r="JYE19" s="153"/>
      <c r="JYF19" s="154"/>
      <c r="JYG19" s="155"/>
      <c r="JYH19" s="155"/>
      <c r="JYI19" s="155"/>
      <c r="JYJ19" s="155"/>
      <c r="JYK19" s="155"/>
      <c r="JYL19" s="155"/>
      <c r="JYM19" s="156"/>
      <c r="JYN19" s="156"/>
      <c r="JYO19" s="156"/>
      <c r="JYP19" s="156"/>
      <c r="JYQ19" s="156"/>
      <c r="JYR19" s="156"/>
      <c r="JYS19" s="157"/>
      <c r="JYT19" s="153"/>
      <c r="JYU19" s="153"/>
      <c r="JYV19" s="154"/>
      <c r="JYW19" s="155"/>
      <c r="JYX19" s="155"/>
      <c r="JYY19" s="155"/>
      <c r="JYZ19" s="155"/>
      <c r="JZA19" s="155"/>
      <c r="JZB19" s="155"/>
      <c r="JZC19" s="156"/>
      <c r="JZD19" s="156"/>
      <c r="JZE19" s="156"/>
      <c r="JZF19" s="156"/>
      <c r="JZG19" s="156"/>
      <c r="JZH19" s="156"/>
      <c r="JZI19" s="157"/>
      <c r="JZJ19" s="153"/>
      <c r="JZK19" s="153"/>
      <c r="JZL19" s="154"/>
      <c r="JZM19" s="155"/>
      <c r="JZN19" s="155"/>
      <c r="JZO19" s="155"/>
      <c r="JZP19" s="155"/>
      <c r="JZQ19" s="155"/>
      <c r="JZR19" s="155"/>
      <c r="JZS19" s="156"/>
      <c r="JZT19" s="156"/>
      <c r="JZU19" s="156"/>
      <c r="JZV19" s="156"/>
      <c r="JZW19" s="156"/>
      <c r="JZX19" s="156"/>
      <c r="JZY19" s="157"/>
      <c r="JZZ19" s="153"/>
      <c r="KAA19" s="153"/>
      <c r="KAB19" s="154"/>
      <c r="KAC19" s="155"/>
      <c r="KAD19" s="155"/>
      <c r="KAE19" s="155"/>
      <c r="KAF19" s="155"/>
      <c r="KAG19" s="155"/>
      <c r="KAH19" s="155"/>
      <c r="KAI19" s="156"/>
      <c r="KAJ19" s="156"/>
      <c r="KAK19" s="156"/>
      <c r="KAL19" s="156"/>
      <c r="KAM19" s="156"/>
      <c r="KAN19" s="156"/>
      <c r="KAO19" s="157"/>
      <c r="KAP19" s="153"/>
      <c r="KAQ19" s="153"/>
      <c r="KAR19" s="154"/>
      <c r="KAS19" s="155"/>
      <c r="KAT19" s="155"/>
      <c r="KAU19" s="155"/>
      <c r="KAV19" s="155"/>
      <c r="KAW19" s="155"/>
      <c r="KAX19" s="155"/>
      <c r="KAY19" s="156"/>
      <c r="KAZ19" s="156"/>
      <c r="KBA19" s="156"/>
      <c r="KBB19" s="156"/>
      <c r="KBC19" s="156"/>
      <c r="KBD19" s="156"/>
      <c r="KBE19" s="157"/>
      <c r="KBF19" s="153"/>
      <c r="KBG19" s="153"/>
      <c r="KBH19" s="154"/>
      <c r="KBI19" s="155"/>
      <c r="KBJ19" s="155"/>
      <c r="KBK19" s="155"/>
      <c r="KBL19" s="155"/>
      <c r="KBM19" s="155"/>
      <c r="KBN19" s="155"/>
      <c r="KBO19" s="156"/>
      <c r="KBP19" s="156"/>
      <c r="KBQ19" s="156"/>
      <c r="KBR19" s="156"/>
      <c r="KBS19" s="156"/>
      <c r="KBT19" s="156"/>
      <c r="KBU19" s="157"/>
      <c r="KBV19" s="153"/>
      <c r="KBW19" s="153"/>
      <c r="KBX19" s="154"/>
      <c r="KBY19" s="155"/>
      <c r="KBZ19" s="155"/>
      <c r="KCA19" s="155"/>
      <c r="KCB19" s="155"/>
      <c r="KCC19" s="155"/>
      <c r="KCD19" s="155"/>
      <c r="KCE19" s="156"/>
      <c r="KCF19" s="156"/>
      <c r="KCG19" s="156"/>
      <c r="KCH19" s="156"/>
      <c r="KCI19" s="156"/>
      <c r="KCJ19" s="156"/>
      <c r="KCK19" s="157"/>
      <c r="KCL19" s="153"/>
      <c r="KCM19" s="153"/>
      <c r="KCN19" s="154"/>
      <c r="KCO19" s="155"/>
      <c r="KCP19" s="155"/>
      <c r="KCQ19" s="155"/>
      <c r="KCR19" s="155"/>
      <c r="KCS19" s="155"/>
      <c r="KCT19" s="155"/>
      <c r="KCU19" s="156"/>
      <c r="KCV19" s="156"/>
      <c r="KCW19" s="156"/>
      <c r="KCX19" s="156"/>
      <c r="KCY19" s="156"/>
      <c r="KCZ19" s="156"/>
      <c r="KDA19" s="157"/>
      <c r="KDB19" s="153"/>
      <c r="KDC19" s="153"/>
      <c r="KDD19" s="154"/>
      <c r="KDE19" s="155"/>
      <c r="KDF19" s="155"/>
      <c r="KDG19" s="155"/>
      <c r="KDH19" s="155"/>
      <c r="KDI19" s="155"/>
      <c r="KDJ19" s="155"/>
      <c r="KDK19" s="156"/>
      <c r="KDL19" s="156"/>
      <c r="KDM19" s="156"/>
      <c r="KDN19" s="156"/>
      <c r="KDO19" s="156"/>
      <c r="KDP19" s="156"/>
      <c r="KDQ19" s="157"/>
      <c r="KDR19" s="153"/>
      <c r="KDS19" s="153"/>
      <c r="KDT19" s="154"/>
      <c r="KDU19" s="155"/>
      <c r="KDV19" s="155"/>
      <c r="KDW19" s="155"/>
      <c r="KDX19" s="155"/>
      <c r="KDY19" s="155"/>
      <c r="KDZ19" s="155"/>
      <c r="KEA19" s="156"/>
      <c r="KEB19" s="156"/>
      <c r="KEC19" s="156"/>
      <c r="KED19" s="156"/>
      <c r="KEE19" s="156"/>
      <c r="KEF19" s="156"/>
      <c r="KEG19" s="157"/>
      <c r="KEH19" s="153"/>
      <c r="KEI19" s="153"/>
      <c r="KEJ19" s="154"/>
      <c r="KEK19" s="155"/>
      <c r="KEL19" s="155"/>
      <c r="KEM19" s="155"/>
      <c r="KEN19" s="155"/>
      <c r="KEO19" s="155"/>
      <c r="KEP19" s="155"/>
      <c r="KEQ19" s="156"/>
      <c r="KER19" s="156"/>
      <c r="KES19" s="156"/>
      <c r="KET19" s="156"/>
      <c r="KEU19" s="156"/>
      <c r="KEV19" s="156"/>
      <c r="KEW19" s="157"/>
      <c r="KEX19" s="153"/>
      <c r="KEY19" s="153"/>
      <c r="KEZ19" s="154"/>
      <c r="KFA19" s="155"/>
      <c r="KFB19" s="155"/>
      <c r="KFC19" s="155"/>
      <c r="KFD19" s="155"/>
      <c r="KFE19" s="155"/>
      <c r="KFF19" s="155"/>
      <c r="KFG19" s="156"/>
      <c r="KFH19" s="156"/>
      <c r="KFI19" s="156"/>
      <c r="KFJ19" s="156"/>
      <c r="KFK19" s="156"/>
      <c r="KFL19" s="156"/>
      <c r="KFM19" s="157"/>
      <c r="KFN19" s="153"/>
      <c r="KFO19" s="153"/>
      <c r="KFP19" s="154"/>
      <c r="KFQ19" s="155"/>
      <c r="KFR19" s="155"/>
      <c r="KFS19" s="155"/>
      <c r="KFT19" s="155"/>
      <c r="KFU19" s="155"/>
      <c r="KFV19" s="155"/>
      <c r="KFW19" s="156"/>
      <c r="KFX19" s="156"/>
      <c r="KFY19" s="156"/>
      <c r="KFZ19" s="156"/>
      <c r="KGA19" s="156"/>
      <c r="KGB19" s="156"/>
      <c r="KGC19" s="157"/>
      <c r="KGD19" s="153"/>
      <c r="KGE19" s="153"/>
      <c r="KGF19" s="154"/>
      <c r="KGG19" s="155"/>
      <c r="KGH19" s="155"/>
      <c r="KGI19" s="155"/>
      <c r="KGJ19" s="155"/>
      <c r="KGK19" s="155"/>
      <c r="KGL19" s="155"/>
      <c r="KGM19" s="156"/>
      <c r="KGN19" s="156"/>
      <c r="KGO19" s="156"/>
      <c r="KGP19" s="156"/>
      <c r="KGQ19" s="156"/>
      <c r="KGR19" s="156"/>
      <c r="KGS19" s="157"/>
      <c r="KGT19" s="153"/>
      <c r="KGU19" s="153"/>
      <c r="KGV19" s="154"/>
      <c r="KGW19" s="155"/>
      <c r="KGX19" s="155"/>
      <c r="KGY19" s="155"/>
      <c r="KGZ19" s="155"/>
      <c r="KHA19" s="155"/>
      <c r="KHB19" s="155"/>
      <c r="KHC19" s="156"/>
      <c r="KHD19" s="156"/>
      <c r="KHE19" s="156"/>
      <c r="KHF19" s="156"/>
      <c r="KHG19" s="156"/>
      <c r="KHH19" s="156"/>
      <c r="KHI19" s="157"/>
      <c r="KHJ19" s="153"/>
      <c r="KHK19" s="153"/>
      <c r="KHL19" s="154"/>
      <c r="KHM19" s="155"/>
      <c r="KHN19" s="155"/>
      <c r="KHO19" s="155"/>
      <c r="KHP19" s="155"/>
      <c r="KHQ19" s="155"/>
      <c r="KHR19" s="155"/>
      <c r="KHS19" s="156"/>
      <c r="KHT19" s="156"/>
      <c r="KHU19" s="156"/>
      <c r="KHV19" s="156"/>
      <c r="KHW19" s="156"/>
      <c r="KHX19" s="156"/>
      <c r="KHY19" s="157"/>
      <c r="KHZ19" s="153"/>
      <c r="KIA19" s="153"/>
      <c r="KIB19" s="154"/>
      <c r="KIC19" s="155"/>
      <c r="KID19" s="155"/>
      <c r="KIE19" s="155"/>
      <c r="KIF19" s="155"/>
      <c r="KIG19" s="155"/>
      <c r="KIH19" s="155"/>
      <c r="KII19" s="156"/>
      <c r="KIJ19" s="156"/>
      <c r="KIK19" s="156"/>
      <c r="KIL19" s="156"/>
      <c r="KIM19" s="156"/>
      <c r="KIN19" s="156"/>
      <c r="KIO19" s="157"/>
      <c r="KIP19" s="153"/>
      <c r="KIQ19" s="153"/>
      <c r="KIR19" s="154"/>
      <c r="KIS19" s="155"/>
      <c r="KIT19" s="155"/>
      <c r="KIU19" s="155"/>
      <c r="KIV19" s="155"/>
      <c r="KIW19" s="155"/>
      <c r="KIX19" s="155"/>
      <c r="KIY19" s="156"/>
      <c r="KIZ19" s="156"/>
      <c r="KJA19" s="156"/>
      <c r="KJB19" s="156"/>
      <c r="KJC19" s="156"/>
      <c r="KJD19" s="156"/>
      <c r="KJE19" s="157"/>
      <c r="KJF19" s="153"/>
      <c r="KJG19" s="153"/>
      <c r="KJH19" s="154"/>
      <c r="KJI19" s="155"/>
      <c r="KJJ19" s="155"/>
      <c r="KJK19" s="155"/>
      <c r="KJL19" s="155"/>
      <c r="KJM19" s="155"/>
      <c r="KJN19" s="155"/>
      <c r="KJO19" s="156"/>
      <c r="KJP19" s="156"/>
      <c r="KJQ19" s="156"/>
      <c r="KJR19" s="156"/>
      <c r="KJS19" s="156"/>
      <c r="KJT19" s="156"/>
      <c r="KJU19" s="157"/>
      <c r="KJV19" s="153"/>
      <c r="KJW19" s="153"/>
      <c r="KJX19" s="154"/>
      <c r="KJY19" s="155"/>
      <c r="KJZ19" s="155"/>
      <c r="KKA19" s="155"/>
      <c r="KKB19" s="155"/>
      <c r="KKC19" s="155"/>
      <c r="KKD19" s="155"/>
      <c r="KKE19" s="156"/>
      <c r="KKF19" s="156"/>
      <c r="KKG19" s="156"/>
      <c r="KKH19" s="156"/>
      <c r="KKI19" s="156"/>
      <c r="KKJ19" s="156"/>
      <c r="KKK19" s="157"/>
      <c r="KKL19" s="153"/>
      <c r="KKM19" s="153"/>
      <c r="KKN19" s="154"/>
      <c r="KKO19" s="155"/>
      <c r="KKP19" s="155"/>
      <c r="KKQ19" s="155"/>
      <c r="KKR19" s="155"/>
      <c r="KKS19" s="155"/>
      <c r="KKT19" s="155"/>
      <c r="KKU19" s="156"/>
      <c r="KKV19" s="156"/>
      <c r="KKW19" s="156"/>
      <c r="KKX19" s="156"/>
      <c r="KKY19" s="156"/>
      <c r="KKZ19" s="156"/>
      <c r="KLA19" s="157"/>
      <c r="KLB19" s="153"/>
      <c r="KLC19" s="153"/>
      <c r="KLD19" s="154"/>
      <c r="KLE19" s="155"/>
      <c r="KLF19" s="155"/>
      <c r="KLG19" s="155"/>
      <c r="KLH19" s="155"/>
      <c r="KLI19" s="155"/>
      <c r="KLJ19" s="155"/>
      <c r="KLK19" s="156"/>
      <c r="KLL19" s="156"/>
      <c r="KLM19" s="156"/>
      <c r="KLN19" s="156"/>
      <c r="KLO19" s="156"/>
      <c r="KLP19" s="156"/>
      <c r="KLQ19" s="157"/>
      <c r="KLR19" s="153"/>
      <c r="KLS19" s="153"/>
      <c r="KLT19" s="154"/>
      <c r="KLU19" s="155"/>
      <c r="KLV19" s="155"/>
      <c r="KLW19" s="155"/>
      <c r="KLX19" s="155"/>
      <c r="KLY19" s="155"/>
      <c r="KLZ19" s="155"/>
      <c r="KMA19" s="156"/>
      <c r="KMB19" s="156"/>
      <c r="KMC19" s="156"/>
      <c r="KMD19" s="156"/>
      <c r="KME19" s="156"/>
      <c r="KMF19" s="156"/>
      <c r="KMG19" s="157"/>
      <c r="KMH19" s="153"/>
      <c r="KMI19" s="153"/>
      <c r="KMJ19" s="154"/>
      <c r="KMK19" s="155"/>
      <c r="KML19" s="155"/>
      <c r="KMM19" s="155"/>
      <c r="KMN19" s="155"/>
      <c r="KMO19" s="155"/>
      <c r="KMP19" s="155"/>
      <c r="KMQ19" s="156"/>
      <c r="KMR19" s="156"/>
      <c r="KMS19" s="156"/>
      <c r="KMT19" s="156"/>
      <c r="KMU19" s="156"/>
      <c r="KMV19" s="156"/>
      <c r="KMW19" s="157"/>
      <c r="KMX19" s="153"/>
      <c r="KMY19" s="153"/>
      <c r="KMZ19" s="154"/>
      <c r="KNA19" s="155"/>
      <c r="KNB19" s="155"/>
      <c r="KNC19" s="155"/>
      <c r="KND19" s="155"/>
      <c r="KNE19" s="155"/>
      <c r="KNF19" s="155"/>
      <c r="KNG19" s="156"/>
      <c r="KNH19" s="156"/>
      <c r="KNI19" s="156"/>
      <c r="KNJ19" s="156"/>
      <c r="KNK19" s="156"/>
      <c r="KNL19" s="156"/>
      <c r="KNM19" s="157"/>
      <c r="KNN19" s="153"/>
      <c r="KNO19" s="153"/>
      <c r="KNP19" s="154"/>
      <c r="KNQ19" s="155"/>
      <c r="KNR19" s="155"/>
      <c r="KNS19" s="155"/>
      <c r="KNT19" s="155"/>
      <c r="KNU19" s="155"/>
      <c r="KNV19" s="155"/>
      <c r="KNW19" s="156"/>
      <c r="KNX19" s="156"/>
      <c r="KNY19" s="156"/>
      <c r="KNZ19" s="156"/>
      <c r="KOA19" s="156"/>
      <c r="KOB19" s="156"/>
      <c r="KOC19" s="157"/>
      <c r="KOD19" s="153"/>
      <c r="KOE19" s="153"/>
      <c r="KOF19" s="154"/>
      <c r="KOG19" s="155"/>
      <c r="KOH19" s="155"/>
      <c r="KOI19" s="155"/>
      <c r="KOJ19" s="155"/>
      <c r="KOK19" s="155"/>
      <c r="KOL19" s="155"/>
      <c r="KOM19" s="156"/>
      <c r="KON19" s="156"/>
      <c r="KOO19" s="156"/>
      <c r="KOP19" s="156"/>
      <c r="KOQ19" s="156"/>
      <c r="KOR19" s="156"/>
      <c r="KOS19" s="157"/>
      <c r="KOT19" s="153"/>
      <c r="KOU19" s="153"/>
      <c r="KOV19" s="154"/>
      <c r="KOW19" s="155"/>
      <c r="KOX19" s="155"/>
      <c r="KOY19" s="155"/>
      <c r="KOZ19" s="155"/>
      <c r="KPA19" s="155"/>
      <c r="KPB19" s="155"/>
      <c r="KPC19" s="156"/>
      <c r="KPD19" s="156"/>
      <c r="KPE19" s="156"/>
      <c r="KPF19" s="156"/>
      <c r="KPG19" s="156"/>
      <c r="KPH19" s="156"/>
      <c r="KPI19" s="157"/>
      <c r="KPJ19" s="153"/>
      <c r="KPK19" s="153"/>
      <c r="KPL19" s="154"/>
      <c r="KPM19" s="155"/>
      <c r="KPN19" s="155"/>
      <c r="KPO19" s="155"/>
      <c r="KPP19" s="155"/>
      <c r="KPQ19" s="155"/>
      <c r="KPR19" s="155"/>
      <c r="KPS19" s="156"/>
      <c r="KPT19" s="156"/>
      <c r="KPU19" s="156"/>
      <c r="KPV19" s="156"/>
      <c r="KPW19" s="156"/>
      <c r="KPX19" s="156"/>
      <c r="KPY19" s="157"/>
      <c r="KPZ19" s="153"/>
      <c r="KQA19" s="153"/>
      <c r="KQB19" s="154"/>
      <c r="KQC19" s="155"/>
      <c r="KQD19" s="155"/>
      <c r="KQE19" s="155"/>
      <c r="KQF19" s="155"/>
      <c r="KQG19" s="155"/>
      <c r="KQH19" s="155"/>
      <c r="KQI19" s="156"/>
      <c r="KQJ19" s="156"/>
      <c r="KQK19" s="156"/>
      <c r="KQL19" s="156"/>
      <c r="KQM19" s="156"/>
      <c r="KQN19" s="156"/>
      <c r="KQO19" s="157"/>
      <c r="KQP19" s="153"/>
      <c r="KQQ19" s="153"/>
      <c r="KQR19" s="154"/>
      <c r="KQS19" s="155"/>
      <c r="KQT19" s="155"/>
      <c r="KQU19" s="155"/>
      <c r="KQV19" s="155"/>
      <c r="KQW19" s="155"/>
      <c r="KQX19" s="155"/>
      <c r="KQY19" s="156"/>
      <c r="KQZ19" s="156"/>
      <c r="KRA19" s="156"/>
      <c r="KRB19" s="156"/>
      <c r="KRC19" s="156"/>
      <c r="KRD19" s="156"/>
      <c r="KRE19" s="157"/>
      <c r="KRF19" s="153"/>
      <c r="KRG19" s="153"/>
      <c r="KRH19" s="154"/>
      <c r="KRI19" s="155"/>
      <c r="KRJ19" s="155"/>
      <c r="KRK19" s="155"/>
      <c r="KRL19" s="155"/>
      <c r="KRM19" s="155"/>
      <c r="KRN19" s="155"/>
      <c r="KRO19" s="156"/>
      <c r="KRP19" s="156"/>
      <c r="KRQ19" s="156"/>
      <c r="KRR19" s="156"/>
      <c r="KRS19" s="156"/>
      <c r="KRT19" s="156"/>
      <c r="KRU19" s="157"/>
      <c r="KRV19" s="153"/>
      <c r="KRW19" s="153"/>
      <c r="KRX19" s="154"/>
      <c r="KRY19" s="155"/>
      <c r="KRZ19" s="155"/>
      <c r="KSA19" s="155"/>
      <c r="KSB19" s="155"/>
      <c r="KSC19" s="155"/>
      <c r="KSD19" s="155"/>
      <c r="KSE19" s="156"/>
      <c r="KSF19" s="156"/>
      <c r="KSG19" s="156"/>
      <c r="KSH19" s="156"/>
      <c r="KSI19" s="156"/>
      <c r="KSJ19" s="156"/>
      <c r="KSK19" s="157"/>
      <c r="KSL19" s="153"/>
      <c r="KSM19" s="153"/>
      <c r="KSN19" s="154"/>
      <c r="KSO19" s="155"/>
      <c r="KSP19" s="155"/>
      <c r="KSQ19" s="155"/>
      <c r="KSR19" s="155"/>
      <c r="KSS19" s="155"/>
      <c r="KST19" s="155"/>
      <c r="KSU19" s="156"/>
      <c r="KSV19" s="156"/>
      <c r="KSW19" s="156"/>
      <c r="KSX19" s="156"/>
      <c r="KSY19" s="156"/>
      <c r="KSZ19" s="156"/>
      <c r="KTA19" s="157"/>
      <c r="KTB19" s="153"/>
      <c r="KTC19" s="153"/>
      <c r="KTD19" s="154"/>
      <c r="KTE19" s="155"/>
      <c r="KTF19" s="155"/>
      <c r="KTG19" s="155"/>
      <c r="KTH19" s="155"/>
      <c r="KTI19" s="155"/>
      <c r="KTJ19" s="155"/>
      <c r="KTK19" s="156"/>
      <c r="KTL19" s="156"/>
      <c r="KTM19" s="156"/>
      <c r="KTN19" s="156"/>
      <c r="KTO19" s="156"/>
      <c r="KTP19" s="156"/>
      <c r="KTQ19" s="157"/>
      <c r="KTR19" s="153"/>
      <c r="KTS19" s="153"/>
      <c r="KTT19" s="154"/>
      <c r="KTU19" s="155"/>
      <c r="KTV19" s="155"/>
      <c r="KTW19" s="155"/>
      <c r="KTX19" s="155"/>
      <c r="KTY19" s="155"/>
      <c r="KTZ19" s="155"/>
      <c r="KUA19" s="156"/>
      <c r="KUB19" s="156"/>
      <c r="KUC19" s="156"/>
      <c r="KUD19" s="156"/>
      <c r="KUE19" s="156"/>
      <c r="KUF19" s="156"/>
      <c r="KUG19" s="157"/>
      <c r="KUH19" s="153"/>
      <c r="KUI19" s="153"/>
      <c r="KUJ19" s="154"/>
      <c r="KUK19" s="155"/>
      <c r="KUL19" s="155"/>
      <c r="KUM19" s="155"/>
      <c r="KUN19" s="155"/>
      <c r="KUO19" s="155"/>
      <c r="KUP19" s="155"/>
      <c r="KUQ19" s="156"/>
      <c r="KUR19" s="156"/>
      <c r="KUS19" s="156"/>
      <c r="KUT19" s="156"/>
      <c r="KUU19" s="156"/>
      <c r="KUV19" s="156"/>
      <c r="KUW19" s="157"/>
      <c r="KUX19" s="153"/>
      <c r="KUY19" s="153"/>
      <c r="KUZ19" s="154"/>
      <c r="KVA19" s="155"/>
      <c r="KVB19" s="155"/>
      <c r="KVC19" s="155"/>
      <c r="KVD19" s="155"/>
      <c r="KVE19" s="155"/>
      <c r="KVF19" s="155"/>
      <c r="KVG19" s="156"/>
      <c r="KVH19" s="156"/>
      <c r="KVI19" s="156"/>
      <c r="KVJ19" s="156"/>
      <c r="KVK19" s="156"/>
      <c r="KVL19" s="156"/>
      <c r="KVM19" s="157"/>
      <c r="KVN19" s="153"/>
      <c r="KVO19" s="153"/>
      <c r="KVP19" s="154"/>
      <c r="KVQ19" s="155"/>
      <c r="KVR19" s="155"/>
      <c r="KVS19" s="155"/>
      <c r="KVT19" s="155"/>
      <c r="KVU19" s="155"/>
      <c r="KVV19" s="155"/>
      <c r="KVW19" s="156"/>
      <c r="KVX19" s="156"/>
      <c r="KVY19" s="156"/>
      <c r="KVZ19" s="156"/>
      <c r="KWA19" s="156"/>
      <c r="KWB19" s="156"/>
      <c r="KWC19" s="157"/>
      <c r="KWD19" s="153"/>
      <c r="KWE19" s="153"/>
      <c r="KWF19" s="154"/>
      <c r="KWG19" s="155"/>
      <c r="KWH19" s="155"/>
      <c r="KWI19" s="155"/>
      <c r="KWJ19" s="155"/>
      <c r="KWK19" s="155"/>
      <c r="KWL19" s="155"/>
      <c r="KWM19" s="156"/>
      <c r="KWN19" s="156"/>
      <c r="KWO19" s="156"/>
      <c r="KWP19" s="156"/>
      <c r="KWQ19" s="156"/>
      <c r="KWR19" s="156"/>
      <c r="KWS19" s="157"/>
      <c r="KWT19" s="153"/>
      <c r="KWU19" s="153"/>
      <c r="KWV19" s="154"/>
      <c r="KWW19" s="155"/>
      <c r="KWX19" s="155"/>
      <c r="KWY19" s="155"/>
      <c r="KWZ19" s="155"/>
      <c r="KXA19" s="155"/>
      <c r="KXB19" s="155"/>
      <c r="KXC19" s="156"/>
      <c r="KXD19" s="156"/>
      <c r="KXE19" s="156"/>
      <c r="KXF19" s="156"/>
      <c r="KXG19" s="156"/>
      <c r="KXH19" s="156"/>
      <c r="KXI19" s="157"/>
      <c r="KXJ19" s="153"/>
      <c r="KXK19" s="153"/>
      <c r="KXL19" s="154"/>
      <c r="KXM19" s="155"/>
      <c r="KXN19" s="155"/>
      <c r="KXO19" s="155"/>
      <c r="KXP19" s="155"/>
      <c r="KXQ19" s="155"/>
      <c r="KXR19" s="155"/>
      <c r="KXS19" s="156"/>
      <c r="KXT19" s="156"/>
      <c r="KXU19" s="156"/>
      <c r="KXV19" s="156"/>
      <c r="KXW19" s="156"/>
      <c r="KXX19" s="156"/>
      <c r="KXY19" s="157"/>
      <c r="KXZ19" s="153"/>
      <c r="KYA19" s="153"/>
      <c r="KYB19" s="154"/>
      <c r="KYC19" s="155"/>
      <c r="KYD19" s="155"/>
      <c r="KYE19" s="155"/>
      <c r="KYF19" s="155"/>
      <c r="KYG19" s="155"/>
      <c r="KYH19" s="155"/>
      <c r="KYI19" s="156"/>
      <c r="KYJ19" s="156"/>
      <c r="KYK19" s="156"/>
      <c r="KYL19" s="156"/>
      <c r="KYM19" s="156"/>
      <c r="KYN19" s="156"/>
      <c r="KYO19" s="157"/>
      <c r="KYP19" s="153"/>
      <c r="KYQ19" s="153"/>
      <c r="KYR19" s="154"/>
      <c r="KYS19" s="155"/>
      <c r="KYT19" s="155"/>
      <c r="KYU19" s="155"/>
      <c r="KYV19" s="155"/>
      <c r="KYW19" s="155"/>
      <c r="KYX19" s="155"/>
      <c r="KYY19" s="156"/>
      <c r="KYZ19" s="156"/>
      <c r="KZA19" s="156"/>
      <c r="KZB19" s="156"/>
      <c r="KZC19" s="156"/>
      <c r="KZD19" s="156"/>
      <c r="KZE19" s="157"/>
      <c r="KZF19" s="153"/>
      <c r="KZG19" s="153"/>
      <c r="KZH19" s="154"/>
      <c r="KZI19" s="155"/>
      <c r="KZJ19" s="155"/>
      <c r="KZK19" s="155"/>
      <c r="KZL19" s="155"/>
      <c r="KZM19" s="155"/>
      <c r="KZN19" s="155"/>
      <c r="KZO19" s="156"/>
      <c r="KZP19" s="156"/>
      <c r="KZQ19" s="156"/>
      <c r="KZR19" s="156"/>
      <c r="KZS19" s="156"/>
      <c r="KZT19" s="156"/>
      <c r="KZU19" s="157"/>
      <c r="KZV19" s="153"/>
      <c r="KZW19" s="153"/>
      <c r="KZX19" s="154"/>
      <c r="KZY19" s="155"/>
      <c r="KZZ19" s="155"/>
      <c r="LAA19" s="155"/>
      <c r="LAB19" s="155"/>
      <c r="LAC19" s="155"/>
      <c r="LAD19" s="155"/>
      <c r="LAE19" s="156"/>
      <c r="LAF19" s="156"/>
      <c r="LAG19" s="156"/>
      <c r="LAH19" s="156"/>
      <c r="LAI19" s="156"/>
      <c r="LAJ19" s="156"/>
      <c r="LAK19" s="157"/>
      <c r="LAL19" s="153"/>
      <c r="LAM19" s="153"/>
      <c r="LAN19" s="154"/>
      <c r="LAO19" s="155"/>
      <c r="LAP19" s="155"/>
      <c r="LAQ19" s="155"/>
      <c r="LAR19" s="155"/>
      <c r="LAS19" s="155"/>
      <c r="LAT19" s="155"/>
      <c r="LAU19" s="156"/>
      <c r="LAV19" s="156"/>
      <c r="LAW19" s="156"/>
      <c r="LAX19" s="156"/>
      <c r="LAY19" s="156"/>
      <c r="LAZ19" s="156"/>
      <c r="LBA19" s="157"/>
      <c r="LBB19" s="153"/>
      <c r="LBC19" s="153"/>
      <c r="LBD19" s="154"/>
      <c r="LBE19" s="155"/>
      <c r="LBF19" s="155"/>
      <c r="LBG19" s="155"/>
      <c r="LBH19" s="155"/>
      <c r="LBI19" s="155"/>
      <c r="LBJ19" s="155"/>
      <c r="LBK19" s="156"/>
      <c r="LBL19" s="156"/>
      <c r="LBM19" s="156"/>
      <c r="LBN19" s="156"/>
      <c r="LBO19" s="156"/>
      <c r="LBP19" s="156"/>
      <c r="LBQ19" s="157"/>
      <c r="LBR19" s="153"/>
      <c r="LBS19" s="153"/>
      <c r="LBT19" s="154"/>
      <c r="LBU19" s="155"/>
      <c r="LBV19" s="155"/>
      <c r="LBW19" s="155"/>
      <c r="LBX19" s="155"/>
      <c r="LBY19" s="155"/>
      <c r="LBZ19" s="155"/>
      <c r="LCA19" s="156"/>
      <c r="LCB19" s="156"/>
      <c r="LCC19" s="156"/>
      <c r="LCD19" s="156"/>
      <c r="LCE19" s="156"/>
      <c r="LCF19" s="156"/>
      <c r="LCG19" s="157"/>
      <c r="LCH19" s="153"/>
      <c r="LCI19" s="153"/>
      <c r="LCJ19" s="154"/>
      <c r="LCK19" s="155"/>
      <c r="LCL19" s="155"/>
      <c r="LCM19" s="155"/>
      <c r="LCN19" s="155"/>
      <c r="LCO19" s="155"/>
      <c r="LCP19" s="155"/>
      <c r="LCQ19" s="156"/>
      <c r="LCR19" s="156"/>
      <c r="LCS19" s="156"/>
      <c r="LCT19" s="156"/>
      <c r="LCU19" s="156"/>
      <c r="LCV19" s="156"/>
      <c r="LCW19" s="157"/>
      <c r="LCX19" s="153"/>
      <c r="LCY19" s="153"/>
      <c r="LCZ19" s="154"/>
      <c r="LDA19" s="155"/>
      <c r="LDB19" s="155"/>
      <c r="LDC19" s="155"/>
      <c r="LDD19" s="155"/>
      <c r="LDE19" s="155"/>
      <c r="LDF19" s="155"/>
      <c r="LDG19" s="156"/>
      <c r="LDH19" s="156"/>
      <c r="LDI19" s="156"/>
      <c r="LDJ19" s="156"/>
      <c r="LDK19" s="156"/>
      <c r="LDL19" s="156"/>
      <c r="LDM19" s="157"/>
      <c r="LDN19" s="153"/>
      <c r="LDO19" s="153"/>
      <c r="LDP19" s="154"/>
      <c r="LDQ19" s="155"/>
      <c r="LDR19" s="155"/>
      <c r="LDS19" s="155"/>
      <c r="LDT19" s="155"/>
      <c r="LDU19" s="155"/>
      <c r="LDV19" s="155"/>
      <c r="LDW19" s="156"/>
      <c r="LDX19" s="156"/>
      <c r="LDY19" s="156"/>
      <c r="LDZ19" s="156"/>
      <c r="LEA19" s="156"/>
      <c r="LEB19" s="156"/>
      <c r="LEC19" s="157"/>
      <c r="LED19" s="153"/>
      <c r="LEE19" s="153"/>
      <c r="LEF19" s="154"/>
      <c r="LEG19" s="155"/>
      <c r="LEH19" s="155"/>
      <c r="LEI19" s="155"/>
      <c r="LEJ19" s="155"/>
      <c r="LEK19" s="155"/>
      <c r="LEL19" s="155"/>
      <c r="LEM19" s="156"/>
      <c r="LEN19" s="156"/>
      <c r="LEO19" s="156"/>
      <c r="LEP19" s="156"/>
      <c r="LEQ19" s="156"/>
      <c r="LER19" s="156"/>
      <c r="LES19" s="157"/>
      <c r="LET19" s="153"/>
      <c r="LEU19" s="153"/>
      <c r="LEV19" s="154"/>
      <c r="LEW19" s="155"/>
      <c r="LEX19" s="155"/>
      <c r="LEY19" s="155"/>
      <c r="LEZ19" s="155"/>
      <c r="LFA19" s="155"/>
      <c r="LFB19" s="155"/>
      <c r="LFC19" s="156"/>
      <c r="LFD19" s="156"/>
      <c r="LFE19" s="156"/>
      <c r="LFF19" s="156"/>
      <c r="LFG19" s="156"/>
      <c r="LFH19" s="156"/>
      <c r="LFI19" s="157"/>
      <c r="LFJ19" s="153"/>
      <c r="LFK19" s="153"/>
      <c r="LFL19" s="154"/>
      <c r="LFM19" s="155"/>
      <c r="LFN19" s="155"/>
      <c r="LFO19" s="155"/>
      <c r="LFP19" s="155"/>
      <c r="LFQ19" s="155"/>
      <c r="LFR19" s="155"/>
      <c r="LFS19" s="156"/>
      <c r="LFT19" s="156"/>
      <c r="LFU19" s="156"/>
      <c r="LFV19" s="156"/>
      <c r="LFW19" s="156"/>
      <c r="LFX19" s="156"/>
      <c r="LFY19" s="157"/>
      <c r="LFZ19" s="153"/>
      <c r="LGA19" s="153"/>
      <c r="LGB19" s="154"/>
      <c r="LGC19" s="155"/>
      <c r="LGD19" s="155"/>
      <c r="LGE19" s="155"/>
      <c r="LGF19" s="155"/>
      <c r="LGG19" s="155"/>
      <c r="LGH19" s="155"/>
      <c r="LGI19" s="156"/>
      <c r="LGJ19" s="156"/>
      <c r="LGK19" s="156"/>
      <c r="LGL19" s="156"/>
      <c r="LGM19" s="156"/>
      <c r="LGN19" s="156"/>
      <c r="LGO19" s="157"/>
      <c r="LGP19" s="153"/>
      <c r="LGQ19" s="153"/>
      <c r="LGR19" s="154"/>
      <c r="LGS19" s="155"/>
      <c r="LGT19" s="155"/>
      <c r="LGU19" s="155"/>
      <c r="LGV19" s="155"/>
      <c r="LGW19" s="155"/>
      <c r="LGX19" s="155"/>
      <c r="LGY19" s="156"/>
      <c r="LGZ19" s="156"/>
      <c r="LHA19" s="156"/>
      <c r="LHB19" s="156"/>
      <c r="LHC19" s="156"/>
      <c r="LHD19" s="156"/>
      <c r="LHE19" s="157"/>
      <c r="LHF19" s="153"/>
      <c r="LHG19" s="153"/>
      <c r="LHH19" s="154"/>
      <c r="LHI19" s="155"/>
      <c r="LHJ19" s="155"/>
      <c r="LHK19" s="155"/>
      <c r="LHL19" s="155"/>
      <c r="LHM19" s="155"/>
      <c r="LHN19" s="155"/>
      <c r="LHO19" s="156"/>
      <c r="LHP19" s="156"/>
      <c r="LHQ19" s="156"/>
      <c r="LHR19" s="156"/>
      <c r="LHS19" s="156"/>
      <c r="LHT19" s="156"/>
      <c r="LHU19" s="157"/>
      <c r="LHV19" s="153"/>
      <c r="LHW19" s="153"/>
      <c r="LHX19" s="154"/>
      <c r="LHY19" s="155"/>
      <c r="LHZ19" s="155"/>
      <c r="LIA19" s="155"/>
      <c r="LIB19" s="155"/>
      <c r="LIC19" s="155"/>
      <c r="LID19" s="155"/>
      <c r="LIE19" s="156"/>
      <c r="LIF19" s="156"/>
      <c r="LIG19" s="156"/>
      <c r="LIH19" s="156"/>
      <c r="LII19" s="156"/>
      <c r="LIJ19" s="156"/>
      <c r="LIK19" s="157"/>
      <c r="LIL19" s="153"/>
      <c r="LIM19" s="153"/>
      <c r="LIN19" s="154"/>
      <c r="LIO19" s="155"/>
      <c r="LIP19" s="155"/>
      <c r="LIQ19" s="155"/>
      <c r="LIR19" s="155"/>
      <c r="LIS19" s="155"/>
      <c r="LIT19" s="155"/>
      <c r="LIU19" s="156"/>
      <c r="LIV19" s="156"/>
      <c r="LIW19" s="156"/>
      <c r="LIX19" s="156"/>
      <c r="LIY19" s="156"/>
      <c r="LIZ19" s="156"/>
      <c r="LJA19" s="157"/>
      <c r="LJB19" s="153"/>
      <c r="LJC19" s="153"/>
      <c r="LJD19" s="154"/>
      <c r="LJE19" s="155"/>
      <c r="LJF19" s="155"/>
      <c r="LJG19" s="155"/>
      <c r="LJH19" s="155"/>
      <c r="LJI19" s="155"/>
      <c r="LJJ19" s="155"/>
      <c r="LJK19" s="156"/>
      <c r="LJL19" s="156"/>
      <c r="LJM19" s="156"/>
      <c r="LJN19" s="156"/>
      <c r="LJO19" s="156"/>
      <c r="LJP19" s="156"/>
      <c r="LJQ19" s="157"/>
      <c r="LJR19" s="153"/>
      <c r="LJS19" s="153"/>
      <c r="LJT19" s="154"/>
      <c r="LJU19" s="155"/>
      <c r="LJV19" s="155"/>
      <c r="LJW19" s="155"/>
      <c r="LJX19" s="155"/>
      <c r="LJY19" s="155"/>
      <c r="LJZ19" s="155"/>
      <c r="LKA19" s="156"/>
      <c r="LKB19" s="156"/>
      <c r="LKC19" s="156"/>
      <c r="LKD19" s="156"/>
      <c r="LKE19" s="156"/>
      <c r="LKF19" s="156"/>
      <c r="LKG19" s="157"/>
      <c r="LKH19" s="153"/>
      <c r="LKI19" s="153"/>
      <c r="LKJ19" s="154"/>
      <c r="LKK19" s="155"/>
      <c r="LKL19" s="155"/>
      <c r="LKM19" s="155"/>
      <c r="LKN19" s="155"/>
      <c r="LKO19" s="155"/>
      <c r="LKP19" s="155"/>
      <c r="LKQ19" s="156"/>
      <c r="LKR19" s="156"/>
      <c r="LKS19" s="156"/>
      <c r="LKT19" s="156"/>
      <c r="LKU19" s="156"/>
      <c r="LKV19" s="156"/>
      <c r="LKW19" s="157"/>
      <c r="LKX19" s="153"/>
      <c r="LKY19" s="153"/>
      <c r="LKZ19" s="154"/>
      <c r="LLA19" s="155"/>
      <c r="LLB19" s="155"/>
      <c r="LLC19" s="155"/>
      <c r="LLD19" s="155"/>
      <c r="LLE19" s="155"/>
      <c r="LLF19" s="155"/>
      <c r="LLG19" s="156"/>
      <c r="LLH19" s="156"/>
      <c r="LLI19" s="156"/>
      <c r="LLJ19" s="156"/>
      <c r="LLK19" s="156"/>
      <c r="LLL19" s="156"/>
      <c r="LLM19" s="157"/>
      <c r="LLN19" s="153"/>
      <c r="LLO19" s="153"/>
      <c r="LLP19" s="154"/>
      <c r="LLQ19" s="155"/>
      <c r="LLR19" s="155"/>
      <c r="LLS19" s="155"/>
      <c r="LLT19" s="155"/>
      <c r="LLU19" s="155"/>
      <c r="LLV19" s="155"/>
      <c r="LLW19" s="156"/>
      <c r="LLX19" s="156"/>
      <c r="LLY19" s="156"/>
      <c r="LLZ19" s="156"/>
      <c r="LMA19" s="156"/>
      <c r="LMB19" s="156"/>
      <c r="LMC19" s="157"/>
      <c r="LMD19" s="153"/>
      <c r="LME19" s="153"/>
      <c r="LMF19" s="154"/>
      <c r="LMG19" s="155"/>
      <c r="LMH19" s="155"/>
      <c r="LMI19" s="155"/>
      <c r="LMJ19" s="155"/>
      <c r="LMK19" s="155"/>
      <c r="LML19" s="155"/>
      <c r="LMM19" s="156"/>
      <c r="LMN19" s="156"/>
      <c r="LMO19" s="156"/>
      <c r="LMP19" s="156"/>
      <c r="LMQ19" s="156"/>
      <c r="LMR19" s="156"/>
      <c r="LMS19" s="157"/>
      <c r="LMT19" s="153"/>
      <c r="LMU19" s="153"/>
      <c r="LMV19" s="154"/>
      <c r="LMW19" s="155"/>
      <c r="LMX19" s="155"/>
      <c r="LMY19" s="155"/>
      <c r="LMZ19" s="155"/>
      <c r="LNA19" s="155"/>
      <c r="LNB19" s="155"/>
      <c r="LNC19" s="156"/>
      <c r="LND19" s="156"/>
      <c r="LNE19" s="156"/>
      <c r="LNF19" s="156"/>
      <c r="LNG19" s="156"/>
      <c r="LNH19" s="156"/>
      <c r="LNI19" s="157"/>
      <c r="LNJ19" s="153"/>
      <c r="LNK19" s="153"/>
      <c r="LNL19" s="154"/>
      <c r="LNM19" s="155"/>
      <c r="LNN19" s="155"/>
      <c r="LNO19" s="155"/>
      <c r="LNP19" s="155"/>
      <c r="LNQ19" s="155"/>
      <c r="LNR19" s="155"/>
      <c r="LNS19" s="156"/>
      <c r="LNT19" s="156"/>
      <c r="LNU19" s="156"/>
      <c r="LNV19" s="156"/>
      <c r="LNW19" s="156"/>
      <c r="LNX19" s="156"/>
      <c r="LNY19" s="157"/>
      <c r="LNZ19" s="153"/>
      <c r="LOA19" s="153"/>
      <c r="LOB19" s="154"/>
      <c r="LOC19" s="155"/>
      <c r="LOD19" s="155"/>
      <c r="LOE19" s="155"/>
      <c r="LOF19" s="155"/>
      <c r="LOG19" s="155"/>
      <c r="LOH19" s="155"/>
      <c r="LOI19" s="156"/>
      <c r="LOJ19" s="156"/>
      <c r="LOK19" s="156"/>
      <c r="LOL19" s="156"/>
      <c r="LOM19" s="156"/>
      <c r="LON19" s="156"/>
      <c r="LOO19" s="157"/>
      <c r="LOP19" s="153"/>
      <c r="LOQ19" s="153"/>
      <c r="LOR19" s="154"/>
      <c r="LOS19" s="155"/>
      <c r="LOT19" s="155"/>
      <c r="LOU19" s="155"/>
      <c r="LOV19" s="155"/>
      <c r="LOW19" s="155"/>
      <c r="LOX19" s="155"/>
      <c r="LOY19" s="156"/>
      <c r="LOZ19" s="156"/>
      <c r="LPA19" s="156"/>
      <c r="LPB19" s="156"/>
      <c r="LPC19" s="156"/>
      <c r="LPD19" s="156"/>
      <c r="LPE19" s="157"/>
      <c r="LPF19" s="153"/>
      <c r="LPG19" s="153"/>
      <c r="LPH19" s="154"/>
      <c r="LPI19" s="155"/>
      <c r="LPJ19" s="155"/>
      <c r="LPK19" s="155"/>
      <c r="LPL19" s="155"/>
      <c r="LPM19" s="155"/>
      <c r="LPN19" s="155"/>
      <c r="LPO19" s="156"/>
      <c r="LPP19" s="156"/>
      <c r="LPQ19" s="156"/>
      <c r="LPR19" s="156"/>
      <c r="LPS19" s="156"/>
      <c r="LPT19" s="156"/>
      <c r="LPU19" s="157"/>
      <c r="LPV19" s="153"/>
      <c r="LPW19" s="153"/>
      <c r="LPX19" s="154"/>
      <c r="LPY19" s="155"/>
      <c r="LPZ19" s="155"/>
      <c r="LQA19" s="155"/>
      <c r="LQB19" s="155"/>
      <c r="LQC19" s="155"/>
      <c r="LQD19" s="155"/>
      <c r="LQE19" s="156"/>
      <c r="LQF19" s="156"/>
      <c r="LQG19" s="156"/>
      <c r="LQH19" s="156"/>
      <c r="LQI19" s="156"/>
      <c r="LQJ19" s="156"/>
      <c r="LQK19" s="157"/>
      <c r="LQL19" s="153"/>
      <c r="LQM19" s="153"/>
      <c r="LQN19" s="154"/>
      <c r="LQO19" s="155"/>
      <c r="LQP19" s="155"/>
      <c r="LQQ19" s="155"/>
      <c r="LQR19" s="155"/>
      <c r="LQS19" s="155"/>
      <c r="LQT19" s="155"/>
      <c r="LQU19" s="156"/>
      <c r="LQV19" s="156"/>
      <c r="LQW19" s="156"/>
      <c r="LQX19" s="156"/>
      <c r="LQY19" s="156"/>
      <c r="LQZ19" s="156"/>
      <c r="LRA19" s="157"/>
      <c r="LRB19" s="153"/>
      <c r="LRC19" s="153"/>
      <c r="LRD19" s="154"/>
      <c r="LRE19" s="155"/>
      <c r="LRF19" s="155"/>
      <c r="LRG19" s="155"/>
      <c r="LRH19" s="155"/>
      <c r="LRI19" s="155"/>
      <c r="LRJ19" s="155"/>
      <c r="LRK19" s="156"/>
      <c r="LRL19" s="156"/>
      <c r="LRM19" s="156"/>
      <c r="LRN19" s="156"/>
      <c r="LRO19" s="156"/>
      <c r="LRP19" s="156"/>
      <c r="LRQ19" s="157"/>
      <c r="LRR19" s="153"/>
      <c r="LRS19" s="153"/>
      <c r="LRT19" s="154"/>
      <c r="LRU19" s="155"/>
      <c r="LRV19" s="155"/>
      <c r="LRW19" s="155"/>
      <c r="LRX19" s="155"/>
      <c r="LRY19" s="155"/>
      <c r="LRZ19" s="155"/>
      <c r="LSA19" s="156"/>
      <c r="LSB19" s="156"/>
      <c r="LSC19" s="156"/>
      <c r="LSD19" s="156"/>
      <c r="LSE19" s="156"/>
      <c r="LSF19" s="156"/>
      <c r="LSG19" s="157"/>
      <c r="LSH19" s="153"/>
      <c r="LSI19" s="153"/>
      <c r="LSJ19" s="154"/>
      <c r="LSK19" s="155"/>
      <c r="LSL19" s="155"/>
      <c r="LSM19" s="155"/>
      <c r="LSN19" s="155"/>
      <c r="LSO19" s="155"/>
      <c r="LSP19" s="155"/>
      <c r="LSQ19" s="156"/>
      <c r="LSR19" s="156"/>
      <c r="LSS19" s="156"/>
      <c r="LST19" s="156"/>
      <c r="LSU19" s="156"/>
      <c r="LSV19" s="156"/>
      <c r="LSW19" s="157"/>
      <c r="LSX19" s="153"/>
      <c r="LSY19" s="153"/>
      <c r="LSZ19" s="154"/>
      <c r="LTA19" s="155"/>
      <c r="LTB19" s="155"/>
      <c r="LTC19" s="155"/>
      <c r="LTD19" s="155"/>
      <c r="LTE19" s="155"/>
      <c r="LTF19" s="155"/>
      <c r="LTG19" s="156"/>
      <c r="LTH19" s="156"/>
      <c r="LTI19" s="156"/>
      <c r="LTJ19" s="156"/>
      <c r="LTK19" s="156"/>
      <c r="LTL19" s="156"/>
      <c r="LTM19" s="157"/>
      <c r="LTN19" s="153"/>
      <c r="LTO19" s="153"/>
      <c r="LTP19" s="154"/>
      <c r="LTQ19" s="155"/>
      <c r="LTR19" s="155"/>
      <c r="LTS19" s="155"/>
      <c r="LTT19" s="155"/>
      <c r="LTU19" s="155"/>
      <c r="LTV19" s="155"/>
      <c r="LTW19" s="156"/>
      <c r="LTX19" s="156"/>
      <c r="LTY19" s="156"/>
      <c r="LTZ19" s="156"/>
      <c r="LUA19" s="156"/>
      <c r="LUB19" s="156"/>
      <c r="LUC19" s="157"/>
      <c r="LUD19" s="153"/>
      <c r="LUE19" s="153"/>
      <c r="LUF19" s="154"/>
      <c r="LUG19" s="155"/>
      <c r="LUH19" s="155"/>
      <c r="LUI19" s="155"/>
      <c r="LUJ19" s="155"/>
      <c r="LUK19" s="155"/>
      <c r="LUL19" s="155"/>
      <c r="LUM19" s="156"/>
      <c r="LUN19" s="156"/>
      <c r="LUO19" s="156"/>
      <c r="LUP19" s="156"/>
      <c r="LUQ19" s="156"/>
      <c r="LUR19" s="156"/>
      <c r="LUS19" s="157"/>
      <c r="LUT19" s="153"/>
      <c r="LUU19" s="153"/>
      <c r="LUV19" s="154"/>
      <c r="LUW19" s="155"/>
      <c r="LUX19" s="155"/>
      <c r="LUY19" s="155"/>
      <c r="LUZ19" s="155"/>
      <c r="LVA19" s="155"/>
      <c r="LVB19" s="155"/>
      <c r="LVC19" s="156"/>
      <c r="LVD19" s="156"/>
      <c r="LVE19" s="156"/>
      <c r="LVF19" s="156"/>
      <c r="LVG19" s="156"/>
      <c r="LVH19" s="156"/>
      <c r="LVI19" s="157"/>
      <c r="LVJ19" s="153"/>
      <c r="LVK19" s="153"/>
      <c r="LVL19" s="154"/>
      <c r="LVM19" s="155"/>
      <c r="LVN19" s="155"/>
      <c r="LVO19" s="155"/>
      <c r="LVP19" s="155"/>
      <c r="LVQ19" s="155"/>
      <c r="LVR19" s="155"/>
      <c r="LVS19" s="156"/>
      <c r="LVT19" s="156"/>
      <c r="LVU19" s="156"/>
      <c r="LVV19" s="156"/>
      <c r="LVW19" s="156"/>
      <c r="LVX19" s="156"/>
      <c r="LVY19" s="157"/>
      <c r="LVZ19" s="153"/>
      <c r="LWA19" s="153"/>
      <c r="LWB19" s="154"/>
      <c r="LWC19" s="155"/>
      <c r="LWD19" s="155"/>
      <c r="LWE19" s="155"/>
      <c r="LWF19" s="155"/>
      <c r="LWG19" s="155"/>
      <c r="LWH19" s="155"/>
      <c r="LWI19" s="156"/>
      <c r="LWJ19" s="156"/>
      <c r="LWK19" s="156"/>
      <c r="LWL19" s="156"/>
      <c r="LWM19" s="156"/>
      <c r="LWN19" s="156"/>
      <c r="LWO19" s="157"/>
      <c r="LWP19" s="153"/>
      <c r="LWQ19" s="153"/>
      <c r="LWR19" s="154"/>
      <c r="LWS19" s="155"/>
      <c r="LWT19" s="155"/>
      <c r="LWU19" s="155"/>
      <c r="LWV19" s="155"/>
      <c r="LWW19" s="155"/>
      <c r="LWX19" s="155"/>
      <c r="LWY19" s="156"/>
      <c r="LWZ19" s="156"/>
      <c r="LXA19" s="156"/>
      <c r="LXB19" s="156"/>
      <c r="LXC19" s="156"/>
      <c r="LXD19" s="156"/>
      <c r="LXE19" s="157"/>
      <c r="LXF19" s="153"/>
      <c r="LXG19" s="153"/>
      <c r="LXH19" s="154"/>
      <c r="LXI19" s="155"/>
      <c r="LXJ19" s="155"/>
      <c r="LXK19" s="155"/>
      <c r="LXL19" s="155"/>
      <c r="LXM19" s="155"/>
      <c r="LXN19" s="155"/>
      <c r="LXO19" s="156"/>
      <c r="LXP19" s="156"/>
      <c r="LXQ19" s="156"/>
      <c r="LXR19" s="156"/>
      <c r="LXS19" s="156"/>
      <c r="LXT19" s="156"/>
      <c r="LXU19" s="157"/>
      <c r="LXV19" s="153"/>
      <c r="LXW19" s="153"/>
      <c r="LXX19" s="154"/>
      <c r="LXY19" s="155"/>
      <c r="LXZ19" s="155"/>
      <c r="LYA19" s="155"/>
      <c r="LYB19" s="155"/>
      <c r="LYC19" s="155"/>
      <c r="LYD19" s="155"/>
      <c r="LYE19" s="156"/>
      <c r="LYF19" s="156"/>
      <c r="LYG19" s="156"/>
      <c r="LYH19" s="156"/>
      <c r="LYI19" s="156"/>
      <c r="LYJ19" s="156"/>
      <c r="LYK19" s="157"/>
      <c r="LYL19" s="153"/>
      <c r="LYM19" s="153"/>
      <c r="LYN19" s="154"/>
      <c r="LYO19" s="155"/>
      <c r="LYP19" s="155"/>
      <c r="LYQ19" s="155"/>
      <c r="LYR19" s="155"/>
      <c r="LYS19" s="155"/>
      <c r="LYT19" s="155"/>
      <c r="LYU19" s="156"/>
      <c r="LYV19" s="156"/>
      <c r="LYW19" s="156"/>
      <c r="LYX19" s="156"/>
      <c r="LYY19" s="156"/>
      <c r="LYZ19" s="156"/>
      <c r="LZA19" s="157"/>
      <c r="LZB19" s="153"/>
      <c r="LZC19" s="153"/>
      <c r="LZD19" s="154"/>
      <c r="LZE19" s="155"/>
      <c r="LZF19" s="155"/>
      <c r="LZG19" s="155"/>
      <c r="LZH19" s="155"/>
      <c r="LZI19" s="155"/>
      <c r="LZJ19" s="155"/>
      <c r="LZK19" s="156"/>
      <c r="LZL19" s="156"/>
      <c r="LZM19" s="156"/>
      <c r="LZN19" s="156"/>
      <c r="LZO19" s="156"/>
      <c r="LZP19" s="156"/>
      <c r="LZQ19" s="157"/>
      <c r="LZR19" s="153"/>
      <c r="LZS19" s="153"/>
      <c r="LZT19" s="154"/>
      <c r="LZU19" s="155"/>
      <c r="LZV19" s="155"/>
      <c r="LZW19" s="155"/>
      <c r="LZX19" s="155"/>
      <c r="LZY19" s="155"/>
      <c r="LZZ19" s="155"/>
      <c r="MAA19" s="156"/>
      <c r="MAB19" s="156"/>
      <c r="MAC19" s="156"/>
      <c r="MAD19" s="156"/>
      <c r="MAE19" s="156"/>
      <c r="MAF19" s="156"/>
      <c r="MAG19" s="157"/>
      <c r="MAH19" s="153"/>
      <c r="MAI19" s="153"/>
      <c r="MAJ19" s="154"/>
      <c r="MAK19" s="155"/>
      <c r="MAL19" s="155"/>
      <c r="MAM19" s="155"/>
      <c r="MAN19" s="155"/>
      <c r="MAO19" s="155"/>
      <c r="MAP19" s="155"/>
      <c r="MAQ19" s="156"/>
      <c r="MAR19" s="156"/>
      <c r="MAS19" s="156"/>
      <c r="MAT19" s="156"/>
      <c r="MAU19" s="156"/>
      <c r="MAV19" s="156"/>
      <c r="MAW19" s="157"/>
      <c r="MAX19" s="153"/>
      <c r="MAY19" s="153"/>
      <c r="MAZ19" s="154"/>
      <c r="MBA19" s="155"/>
      <c r="MBB19" s="155"/>
      <c r="MBC19" s="155"/>
      <c r="MBD19" s="155"/>
      <c r="MBE19" s="155"/>
      <c r="MBF19" s="155"/>
      <c r="MBG19" s="156"/>
      <c r="MBH19" s="156"/>
      <c r="MBI19" s="156"/>
      <c r="MBJ19" s="156"/>
      <c r="MBK19" s="156"/>
      <c r="MBL19" s="156"/>
      <c r="MBM19" s="157"/>
      <c r="MBN19" s="153"/>
      <c r="MBO19" s="153"/>
      <c r="MBP19" s="154"/>
      <c r="MBQ19" s="155"/>
      <c r="MBR19" s="155"/>
      <c r="MBS19" s="155"/>
      <c r="MBT19" s="155"/>
      <c r="MBU19" s="155"/>
      <c r="MBV19" s="155"/>
      <c r="MBW19" s="156"/>
      <c r="MBX19" s="156"/>
      <c r="MBY19" s="156"/>
      <c r="MBZ19" s="156"/>
      <c r="MCA19" s="156"/>
      <c r="MCB19" s="156"/>
      <c r="MCC19" s="157"/>
      <c r="MCD19" s="153"/>
      <c r="MCE19" s="153"/>
      <c r="MCF19" s="154"/>
      <c r="MCG19" s="155"/>
      <c r="MCH19" s="155"/>
      <c r="MCI19" s="155"/>
      <c r="MCJ19" s="155"/>
      <c r="MCK19" s="155"/>
      <c r="MCL19" s="155"/>
      <c r="MCM19" s="156"/>
      <c r="MCN19" s="156"/>
      <c r="MCO19" s="156"/>
      <c r="MCP19" s="156"/>
      <c r="MCQ19" s="156"/>
      <c r="MCR19" s="156"/>
      <c r="MCS19" s="157"/>
      <c r="MCT19" s="153"/>
      <c r="MCU19" s="153"/>
      <c r="MCV19" s="154"/>
      <c r="MCW19" s="155"/>
      <c r="MCX19" s="155"/>
      <c r="MCY19" s="155"/>
      <c r="MCZ19" s="155"/>
      <c r="MDA19" s="155"/>
      <c r="MDB19" s="155"/>
      <c r="MDC19" s="156"/>
      <c r="MDD19" s="156"/>
      <c r="MDE19" s="156"/>
      <c r="MDF19" s="156"/>
      <c r="MDG19" s="156"/>
      <c r="MDH19" s="156"/>
      <c r="MDI19" s="157"/>
      <c r="MDJ19" s="153"/>
      <c r="MDK19" s="153"/>
      <c r="MDL19" s="154"/>
      <c r="MDM19" s="155"/>
      <c r="MDN19" s="155"/>
      <c r="MDO19" s="155"/>
      <c r="MDP19" s="155"/>
      <c r="MDQ19" s="155"/>
      <c r="MDR19" s="155"/>
      <c r="MDS19" s="156"/>
      <c r="MDT19" s="156"/>
      <c r="MDU19" s="156"/>
      <c r="MDV19" s="156"/>
      <c r="MDW19" s="156"/>
      <c r="MDX19" s="156"/>
      <c r="MDY19" s="157"/>
      <c r="MDZ19" s="153"/>
      <c r="MEA19" s="153"/>
      <c r="MEB19" s="154"/>
      <c r="MEC19" s="155"/>
      <c r="MED19" s="155"/>
      <c r="MEE19" s="155"/>
      <c r="MEF19" s="155"/>
      <c r="MEG19" s="155"/>
      <c r="MEH19" s="155"/>
      <c r="MEI19" s="156"/>
      <c r="MEJ19" s="156"/>
      <c r="MEK19" s="156"/>
      <c r="MEL19" s="156"/>
      <c r="MEM19" s="156"/>
      <c r="MEN19" s="156"/>
      <c r="MEO19" s="157"/>
      <c r="MEP19" s="153"/>
      <c r="MEQ19" s="153"/>
      <c r="MER19" s="154"/>
      <c r="MES19" s="155"/>
      <c r="MET19" s="155"/>
      <c r="MEU19" s="155"/>
      <c r="MEV19" s="155"/>
      <c r="MEW19" s="155"/>
      <c r="MEX19" s="155"/>
      <c r="MEY19" s="156"/>
      <c r="MEZ19" s="156"/>
      <c r="MFA19" s="156"/>
      <c r="MFB19" s="156"/>
      <c r="MFC19" s="156"/>
      <c r="MFD19" s="156"/>
      <c r="MFE19" s="157"/>
      <c r="MFF19" s="153"/>
      <c r="MFG19" s="153"/>
      <c r="MFH19" s="154"/>
      <c r="MFI19" s="155"/>
      <c r="MFJ19" s="155"/>
      <c r="MFK19" s="155"/>
      <c r="MFL19" s="155"/>
      <c r="MFM19" s="155"/>
      <c r="MFN19" s="155"/>
      <c r="MFO19" s="156"/>
      <c r="MFP19" s="156"/>
      <c r="MFQ19" s="156"/>
      <c r="MFR19" s="156"/>
      <c r="MFS19" s="156"/>
      <c r="MFT19" s="156"/>
      <c r="MFU19" s="157"/>
      <c r="MFV19" s="153"/>
      <c r="MFW19" s="153"/>
      <c r="MFX19" s="154"/>
      <c r="MFY19" s="155"/>
      <c r="MFZ19" s="155"/>
      <c r="MGA19" s="155"/>
      <c r="MGB19" s="155"/>
      <c r="MGC19" s="155"/>
      <c r="MGD19" s="155"/>
      <c r="MGE19" s="156"/>
      <c r="MGF19" s="156"/>
      <c r="MGG19" s="156"/>
      <c r="MGH19" s="156"/>
      <c r="MGI19" s="156"/>
      <c r="MGJ19" s="156"/>
      <c r="MGK19" s="157"/>
      <c r="MGL19" s="153"/>
      <c r="MGM19" s="153"/>
      <c r="MGN19" s="154"/>
      <c r="MGO19" s="155"/>
      <c r="MGP19" s="155"/>
      <c r="MGQ19" s="155"/>
      <c r="MGR19" s="155"/>
      <c r="MGS19" s="155"/>
      <c r="MGT19" s="155"/>
      <c r="MGU19" s="156"/>
      <c r="MGV19" s="156"/>
      <c r="MGW19" s="156"/>
      <c r="MGX19" s="156"/>
      <c r="MGY19" s="156"/>
      <c r="MGZ19" s="156"/>
      <c r="MHA19" s="157"/>
      <c r="MHB19" s="153"/>
      <c r="MHC19" s="153"/>
      <c r="MHD19" s="154"/>
      <c r="MHE19" s="155"/>
      <c r="MHF19" s="155"/>
      <c r="MHG19" s="155"/>
      <c r="MHH19" s="155"/>
      <c r="MHI19" s="155"/>
      <c r="MHJ19" s="155"/>
      <c r="MHK19" s="156"/>
      <c r="MHL19" s="156"/>
      <c r="MHM19" s="156"/>
      <c r="MHN19" s="156"/>
      <c r="MHO19" s="156"/>
      <c r="MHP19" s="156"/>
      <c r="MHQ19" s="157"/>
      <c r="MHR19" s="153"/>
      <c r="MHS19" s="153"/>
      <c r="MHT19" s="154"/>
      <c r="MHU19" s="155"/>
      <c r="MHV19" s="155"/>
      <c r="MHW19" s="155"/>
      <c r="MHX19" s="155"/>
      <c r="MHY19" s="155"/>
      <c r="MHZ19" s="155"/>
      <c r="MIA19" s="156"/>
      <c r="MIB19" s="156"/>
      <c r="MIC19" s="156"/>
      <c r="MID19" s="156"/>
      <c r="MIE19" s="156"/>
      <c r="MIF19" s="156"/>
      <c r="MIG19" s="157"/>
      <c r="MIH19" s="153"/>
      <c r="MII19" s="153"/>
      <c r="MIJ19" s="154"/>
      <c r="MIK19" s="155"/>
      <c r="MIL19" s="155"/>
      <c r="MIM19" s="155"/>
      <c r="MIN19" s="155"/>
      <c r="MIO19" s="155"/>
      <c r="MIP19" s="155"/>
      <c r="MIQ19" s="156"/>
      <c r="MIR19" s="156"/>
      <c r="MIS19" s="156"/>
      <c r="MIT19" s="156"/>
      <c r="MIU19" s="156"/>
      <c r="MIV19" s="156"/>
      <c r="MIW19" s="157"/>
      <c r="MIX19" s="153"/>
      <c r="MIY19" s="153"/>
      <c r="MIZ19" s="154"/>
      <c r="MJA19" s="155"/>
      <c r="MJB19" s="155"/>
      <c r="MJC19" s="155"/>
      <c r="MJD19" s="155"/>
      <c r="MJE19" s="155"/>
      <c r="MJF19" s="155"/>
      <c r="MJG19" s="156"/>
      <c r="MJH19" s="156"/>
      <c r="MJI19" s="156"/>
      <c r="MJJ19" s="156"/>
      <c r="MJK19" s="156"/>
      <c r="MJL19" s="156"/>
      <c r="MJM19" s="157"/>
      <c r="MJN19" s="153"/>
      <c r="MJO19" s="153"/>
      <c r="MJP19" s="154"/>
      <c r="MJQ19" s="155"/>
      <c r="MJR19" s="155"/>
      <c r="MJS19" s="155"/>
      <c r="MJT19" s="155"/>
      <c r="MJU19" s="155"/>
      <c r="MJV19" s="155"/>
      <c r="MJW19" s="156"/>
      <c r="MJX19" s="156"/>
      <c r="MJY19" s="156"/>
      <c r="MJZ19" s="156"/>
      <c r="MKA19" s="156"/>
      <c r="MKB19" s="156"/>
      <c r="MKC19" s="157"/>
      <c r="MKD19" s="153"/>
      <c r="MKE19" s="153"/>
      <c r="MKF19" s="154"/>
      <c r="MKG19" s="155"/>
      <c r="MKH19" s="155"/>
      <c r="MKI19" s="155"/>
      <c r="MKJ19" s="155"/>
      <c r="MKK19" s="155"/>
      <c r="MKL19" s="155"/>
      <c r="MKM19" s="156"/>
      <c r="MKN19" s="156"/>
      <c r="MKO19" s="156"/>
      <c r="MKP19" s="156"/>
      <c r="MKQ19" s="156"/>
      <c r="MKR19" s="156"/>
      <c r="MKS19" s="157"/>
      <c r="MKT19" s="153"/>
      <c r="MKU19" s="153"/>
      <c r="MKV19" s="154"/>
      <c r="MKW19" s="155"/>
      <c r="MKX19" s="155"/>
      <c r="MKY19" s="155"/>
      <c r="MKZ19" s="155"/>
      <c r="MLA19" s="155"/>
      <c r="MLB19" s="155"/>
      <c r="MLC19" s="156"/>
      <c r="MLD19" s="156"/>
      <c r="MLE19" s="156"/>
      <c r="MLF19" s="156"/>
      <c r="MLG19" s="156"/>
      <c r="MLH19" s="156"/>
      <c r="MLI19" s="157"/>
      <c r="MLJ19" s="153"/>
      <c r="MLK19" s="153"/>
      <c r="MLL19" s="154"/>
      <c r="MLM19" s="155"/>
      <c r="MLN19" s="155"/>
      <c r="MLO19" s="155"/>
      <c r="MLP19" s="155"/>
      <c r="MLQ19" s="155"/>
      <c r="MLR19" s="155"/>
      <c r="MLS19" s="156"/>
      <c r="MLT19" s="156"/>
      <c r="MLU19" s="156"/>
      <c r="MLV19" s="156"/>
      <c r="MLW19" s="156"/>
      <c r="MLX19" s="156"/>
      <c r="MLY19" s="157"/>
      <c r="MLZ19" s="153"/>
      <c r="MMA19" s="153"/>
      <c r="MMB19" s="154"/>
      <c r="MMC19" s="155"/>
      <c r="MMD19" s="155"/>
      <c r="MME19" s="155"/>
      <c r="MMF19" s="155"/>
      <c r="MMG19" s="155"/>
      <c r="MMH19" s="155"/>
      <c r="MMI19" s="156"/>
      <c r="MMJ19" s="156"/>
      <c r="MMK19" s="156"/>
      <c r="MML19" s="156"/>
      <c r="MMM19" s="156"/>
      <c r="MMN19" s="156"/>
      <c r="MMO19" s="157"/>
      <c r="MMP19" s="153"/>
      <c r="MMQ19" s="153"/>
      <c r="MMR19" s="154"/>
      <c r="MMS19" s="155"/>
      <c r="MMT19" s="155"/>
      <c r="MMU19" s="155"/>
      <c r="MMV19" s="155"/>
      <c r="MMW19" s="155"/>
      <c r="MMX19" s="155"/>
      <c r="MMY19" s="156"/>
      <c r="MMZ19" s="156"/>
      <c r="MNA19" s="156"/>
      <c r="MNB19" s="156"/>
      <c r="MNC19" s="156"/>
      <c r="MND19" s="156"/>
      <c r="MNE19" s="157"/>
      <c r="MNF19" s="153"/>
      <c r="MNG19" s="153"/>
      <c r="MNH19" s="154"/>
      <c r="MNI19" s="155"/>
      <c r="MNJ19" s="155"/>
      <c r="MNK19" s="155"/>
      <c r="MNL19" s="155"/>
      <c r="MNM19" s="155"/>
      <c r="MNN19" s="155"/>
      <c r="MNO19" s="156"/>
      <c r="MNP19" s="156"/>
      <c r="MNQ19" s="156"/>
      <c r="MNR19" s="156"/>
      <c r="MNS19" s="156"/>
      <c r="MNT19" s="156"/>
      <c r="MNU19" s="157"/>
      <c r="MNV19" s="153"/>
      <c r="MNW19" s="153"/>
      <c r="MNX19" s="154"/>
      <c r="MNY19" s="155"/>
      <c r="MNZ19" s="155"/>
      <c r="MOA19" s="155"/>
      <c r="MOB19" s="155"/>
      <c r="MOC19" s="155"/>
      <c r="MOD19" s="155"/>
      <c r="MOE19" s="156"/>
      <c r="MOF19" s="156"/>
      <c r="MOG19" s="156"/>
      <c r="MOH19" s="156"/>
      <c r="MOI19" s="156"/>
      <c r="MOJ19" s="156"/>
      <c r="MOK19" s="157"/>
      <c r="MOL19" s="153"/>
      <c r="MOM19" s="153"/>
      <c r="MON19" s="154"/>
      <c r="MOO19" s="155"/>
      <c r="MOP19" s="155"/>
      <c r="MOQ19" s="155"/>
      <c r="MOR19" s="155"/>
      <c r="MOS19" s="155"/>
      <c r="MOT19" s="155"/>
      <c r="MOU19" s="156"/>
      <c r="MOV19" s="156"/>
      <c r="MOW19" s="156"/>
      <c r="MOX19" s="156"/>
      <c r="MOY19" s="156"/>
      <c r="MOZ19" s="156"/>
      <c r="MPA19" s="157"/>
      <c r="MPB19" s="153"/>
      <c r="MPC19" s="153"/>
      <c r="MPD19" s="154"/>
      <c r="MPE19" s="155"/>
      <c r="MPF19" s="155"/>
      <c r="MPG19" s="155"/>
      <c r="MPH19" s="155"/>
      <c r="MPI19" s="155"/>
      <c r="MPJ19" s="155"/>
      <c r="MPK19" s="156"/>
      <c r="MPL19" s="156"/>
      <c r="MPM19" s="156"/>
      <c r="MPN19" s="156"/>
      <c r="MPO19" s="156"/>
      <c r="MPP19" s="156"/>
      <c r="MPQ19" s="157"/>
      <c r="MPR19" s="153"/>
      <c r="MPS19" s="153"/>
      <c r="MPT19" s="154"/>
      <c r="MPU19" s="155"/>
      <c r="MPV19" s="155"/>
      <c r="MPW19" s="155"/>
      <c r="MPX19" s="155"/>
      <c r="MPY19" s="155"/>
      <c r="MPZ19" s="155"/>
      <c r="MQA19" s="156"/>
      <c r="MQB19" s="156"/>
      <c r="MQC19" s="156"/>
      <c r="MQD19" s="156"/>
      <c r="MQE19" s="156"/>
      <c r="MQF19" s="156"/>
      <c r="MQG19" s="157"/>
      <c r="MQH19" s="153"/>
      <c r="MQI19" s="153"/>
      <c r="MQJ19" s="154"/>
      <c r="MQK19" s="155"/>
      <c r="MQL19" s="155"/>
      <c r="MQM19" s="155"/>
      <c r="MQN19" s="155"/>
      <c r="MQO19" s="155"/>
      <c r="MQP19" s="155"/>
      <c r="MQQ19" s="156"/>
      <c r="MQR19" s="156"/>
      <c r="MQS19" s="156"/>
      <c r="MQT19" s="156"/>
      <c r="MQU19" s="156"/>
      <c r="MQV19" s="156"/>
      <c r="MQW19" s="157"/>
      <c r="MQX19" s="153"/>
      <c r="MQY19" s="153"/>
      <c r="MQZ19" s="154"/>
      <c r="MRA19" s="155"/>
      <c r="MRB19" s="155"/>
      <c r="MRC19" s="155"/>
      <c r="MRD19" s="155"/>
      <c r="MRE19" s="155"/>
      <c r="MRF19" s="155"/>
      <c r="MRG19" s="156"/>
      <c r="MRH19" s="156"/>
      <c r="MRI19" s="156"/>
      <c r="MRJ19" s="156"/>
      <c r="MRK19" s="156"/>
      <c r="MRL19" s="156"/>
      <c r="MRM19" s="157"/>
      <c r="MRN19" s="153"/>
      <c r="MRO19" s="153"/>
      <c r="MRP19" s="154"/>
      <c r="MRQ19" s="155"/>
      <c r="MRR19" s="155"/>
      <c r="MRS19" s="155"/>
      <c r="MRT19" s="155"/>
      <c r="MRU19" s="155"/>
      <c r="MRV19" s="155"/>
      <c r="MRW19" s="156"/>
      <c r="MRX19" s="156"/>
      <c r="MRY19" s="156"/>
      <c r="MRZ19" s="156"/>
      <c r="MSA19" s="156"/>
      <c r="MSB19" s="156"/>
      <c r="MSC19" s="157"/>
      <c r="MSD19" s="153"/>
      <c r="MSE19" s="153"/>
      <c r="MSF19" s="154"/>
      <c r="MSG19" s="155"/>
      <c r="MSH19" s="155"/>
      <c r="MSI19" s="155"/>
      <c r="MSJ19" s="155"/>
      <c r="MSK19" s="155"/>
      <c r="MSL19" s="155"/>
      <c r="MSM19" s="156"/>
      <c r="MSN19" s="156"/>
      <c r="MSO19" s="156"/>
      <c r="MSP19" s="156"/>
      <c r="MSQ19" s="156"/>
      <c r="MSR19" s="156"/>
      <c r="MSS19" s="157"/>
      <c r="MST19" s="153"/>
      <c r="MSU19" s="153"/>
      <c r="MSV19" s="154"/>
      <c r="MSW19" s="155"/>
      <c r="MSX19" s="155"/>
      <c r="MSY19" s="155"/>
      <c r="MSZ19" s="155"/>
      <c r="MTA19" s="155"/>
      <c r="MTB19" s="155"/>
      <c r="MTC19" s="156"/>
      <c r="MTD19" s="156"/>
      <c r="MTE19" s="156"/>
      <c r="MTF19" s="156"/>
      <c r="MTG19" s="156"/>
      <c r="MTH19" s="156"/>
      <c r="MTI19" s="157"/>
      <c r="MTJ19" s="153"/>
      <c r="MTK19" s="153"/>
      <c r="MTL19" s="154"/>
      <c r="MTM19" s="155"/>
      <c r="MTN19" s="155"/>
      <c r="MTO19" s="155"/>
      <c r="MTP19" s="155"/>
      <c r="MTQ19" s="155"/>
      <c r="MTR19" s="155"/>
      <c r="MTS19" s="156"/>
      <c r="MTT19" s="156"/>
      <c r="MTU19" s="156"/>
      <c r="MTV19" s="156"/>
      <c r="MTW19" s="156"/>
      <c r="MTX19" s="156"/>
      <c r="MTY19" s="157"/>
      <c r="MTZ19" s="153"/>
      <c r="MUA19" s="153"/>
      <c r="MUB19" s="154"/>
      <c r="MUC19" s="155"/>
      <c r="MUD19" s="155"/>
      <c r="MUE19" s="155"/>
      <c r="MUF19" s="155"/>
      <c r="MUG19" s="155"/>
      <c r="MUH19" s="155"/>
      <c r="MUI19" s="156"/>
      <c r="MUJ19" s="156"/>
      <c r="MUK19" s="156"/>
      <c r="MUL19" s="156"/>
      <c r="MUM19" s="156"/>
      <c r="MUN19" s="156"/>
      <c r="MUO19" s="157"/>
      <c r="MUP19" s="153"/>
      <c r="MUQ19" s="153"/>
      <c r="MUR19" s="154"/>
      <c r="MUS19" s="155"/>
      <c r="MUT19" s="155"/>
      <c r="MUU19" s="155"/>
      <c r="MUV19" s="155"/>
      <c r="MUW19" s="155"/>
      <c r="MUX19" s="155"/>
      <c r="MUY19" s="156"/>
      <c r="MUZ19" s="156"/>
      <c r="MVA19" s="156"/>
      <c r="MVB19" s="156"/>
      <c r="MVC19" s="156"/>
      <c r="MVD19" s="156"/>
      <c r="MVE19" s="157"/>
      <c r="MVF19" s="153"/>
      <c r="MVG19" s="153"/>
      <c r="MVH19" s="154"/>
      <c r="MVI19" s="155"/>
      <c r="MVJ19" s="155"/>
      <c r="MVK19" s="155"/>
      <c r="MVL19" s="155"/>
      <c r="MVM19" s="155"/>
      <c r="MVN19" s="155"/>
      <c r="MVO19" s="156"/>
      <c r="MVP19" s="156"/>
      <c r="MVQ19" s="156"/>
      <c r="MVR19" s="156"/>
      <c r="MVS19" s="156"/>
      <c r="MVT19" s="156"/>
      <c r="MVU19" s="157"/>
      <c r="MVV19" s="153"/>
      <c r="MVW19" s="153"/>
      <c r="MVX19" s="154"/>
      <c r="MVY19" s="155"/>
      <c r="MVZ19" s="155"/>
      <c r="MWA19" s="155"/>
      <c r="MWB19" s="155"/>
      <c r="MWC19" s="155"/>
      <c r="MWD19" s="155"/>
      <c r="MWE19" s="156"/>
      <c r="MWF19" s="156"/>
      <c r="MWG19" s="156"/>
      <c r="MWH19" s="156"/>
      <c r="MWI19" s="156"/>
      <c r="MWJ19" s="156"/>
      <c r="MWK19" s="157"/>
      <c r="MWL19" s="153"/>
      <c r="MWM19" s="153"/>
      <c r="MWN19" s="154"/>
      <c r="MWO19" s="155"/>
      <c r="MWP19" s="155"/>
      <c r="MWQ19" s="155"/>
      <c r="MWR19" s="155"/>
      <c r="MWS19" s="155"/>
      <c r="MWT19" s="155"/>
      <c r="MWU19" s="156"/>
      <c r="MWV19" s="156"/>
      <c r="MWW19" s="156"/>
      <c r="MWX19" s="156"/>
      <c r="MWY19" s="156"/>
      <c r="MWZ19" s="156"/>
      <c r="MXA19" s="157"/>
      <c r="MXB19" s="153"/>
      <c r="MXC19" s="153"/>
      <c r="MXD19" s="154"/>
      <c r="MXE19" s="155"/>
      <c r="MXF19" s="155"/>
      <c r="MXG19" s="155"/>
      <c r="MXH19" s="155"/>
      <c r="MXI19" s="155"/>
      <c r="MXJ19" s="155"/>
      <c r="MXK19" s="156"/>
      <c r="MXL19" s="156"/>
      <c r="MXM19" s="156"/>
      <c r="MXN19" s="156"/>
      <c r="MXO19" s="156"/>
      <c r="MXP19" s="156"/>
      <c r="MXQ19" s="157"/>
      <c r="MXR19" s="153"/>
      <c r="MXS19" s="153"/>
      <c r="MXT19" s="154"/>
      <c r="MXU19" s="155"/>
      <c r="MXV19" s="155"/>
      <c r="MXW19" s="155"/>
      <c r="MXX19" s="155"/>
      <c r="MXY19" s="155"/>
      <c r="MXZ19" s="155"/>
      <c r="MYA19" s="156"/>
      <c r="MYB19" s="156"/>
      <c r="MYC19" s="156"/>
      <c r="MYD19" s="156"/>
      <c r="MYE19" s="156"/>
      <c r="MYF19" s="156"/>
      <c r="MYG19" s="157"/>
      <c r="MYH19" s="153"/>
      <c r="MYI19" s="153"/>
      <c r="MYJ19" s="154"/>
      <c r="MYK19" s="155"/>
      <c r="MYL19" s="155"/>
      <c r="MYM19" s="155"/>
      <c r="MYN19" s="155"/>
      <c r="MYO19" s="155"/>
      <c r="MYP19" s="155"/>
      <c r="MYQ19" s="156"/>
      <c r="MYR19" s="156"/>
      <c r="MYS19" s="156"/>
      <c r="MYT19" s="156"/>
      <c r="MYU19" s="156"/>
      <c r="MYV19" s="156"/>
      <c r="MYW19" s="157"/>
      <c r="MYX19" s="153"/>
      <c r="MYY19" s="153"/>
      <c r="MYZ19" s="154"/>
      <c r="MZA19" s="155"/>
      <c r="MZB19" s="155"/>
      <c r="MZC19" s="155"/>
      <c r="MZD19" s="155"/>
      <c r="MZE19" s="155"/>
      <c r="MZF19" s="155"/>
      <c r="MZG19" s="156"/>
      <c r="MZH19" s="156"/>
      <c r="MZI19" s="156"/>
      <c r="MZJ19" s="156"/>
      <c r="MZK19" s="156"/>
      <c r="MZL19" s="156"/>
      <c r="MZM19" s="157"/>
      <c r="MZN19" s="153"/>
      <c r="MZO19" s="153"/>
      <c r="MZP19" s="154"/>
      <c r="MZQ19" s="155"/>
      <c r="MZR19" s="155"/>
      <c r="MZS19" s="155"/>
      <c r="MZT19" s="155"/>
      <c r="MZU19" s="155"/>
      <c r="MZV19" s="155"/>
      <c r="MZW19" s="156"/>
      <c r="MZX19" s="156"/>
      <c r="MZY19" s="156"/>
      <c r="MZZ19" s="156"/>
      <c r="NAA19" s="156"/>
      <c r="NAB19" s="156"/>
      <c r="NAC19" s="157"/>
      <c r="NAD19" s="153"/>
      <c r="NAE19" s="153"/>
      <c r="NAF19" s="154"/>
      <c r="NAG19" s="155"/>
      <c r="NAH19" s="155"/>
      <c r="NAI19" s="155"/>
      <c r="NAJ19" s="155"/>
      <c r="NAK19" s="155"/>
      <c r="NAL19" s="155"/>
      <c r="NAM19" s="156"/>
      <c r="NAN19" s="156"/>
      <c r="NAO19" s="156"/>
      <c r="NAP19" s="156"/>
      <c r="NAQ19" s="156"/>
      <c r="NAR19" s="156"/>
      <c r="NAS19" s="157"/>
      <c r="NAT19" s="153"/>
      <c r="NAU19" s="153"/>
      <c r="NAV19" s="154"/>
      <c r="NAW19" s="155"/>
      <c r="NAX19" s="155"/>
      <c r="NAY19" s="155"/>
      <c r="NAZ19" s="155"/>
      <c r="NBA19" s="155"/>
      <c r="NBB19" s="155"/>
      <c r="NBC19" s="156"/>
      <c r="NBD19" s="156"/>
      <c r="NBE19" s="156"/>
      <c r="NBF19" s="156"/>
      <c r="NBG19" s="156"/>
      <c r="NBH19" s="156"/>
      <c r="NBI19" s="157"/>
      <c r="NBJ19" s="153"/>
      <c r="NBK19" s="153"/>
      <c r="NBL19" s="154"/>
      <c r="NBM19" s="155"/>
      <c r="NBN19" s="155"/>
      <c r="NBO19" s="155"/>
      <c r="NBP19" s="155"/>
      <c r="NBQ19" s="155"/>
      <c r="NBR19" s="155"/>
      <c r="NBS19" s="156"/>
      <c r="NBT19" s="156"/>
      <c r="NBU19" s="156"/>
      <c r="NBV19" s="156"/>
      <c r="NBW19" s="156"/>
      <c r="NBX19" s="156"/>
      <c r="NBY19" s="157"/>
      <c r="NBZ19" s="153"/>
      <c r="NCA19" s="153"/>
      <c r="NCB19" s="154"/>
      <c r="NCC19" s="155"/>
      <c r="NCD19" s="155"/>
      <c r="NCE19" s="155"/>
      <c r="NCF19" s="155"/>
      <c r="NCG19" s="155"/>
      <c r="NCH19" s="155"/>
      <c r="NCI19" s="156"/>
      <c r="NCJ19" s="156"/>
      <c r="NCK19" s="156"/>
      <c r="NCL19" s="156"/>
      <c r="NCM19" s="156"/>
      <c r="NCN19" s="156"/>
      <c r="NCO19" s="157"/>
      <c r="NCP19" s="153"/>
      <c r="NCQ19" s="153"/>
      <c r="NCR19" s="154"/>
      <c r="NCS19" s="155"/>
      <c r="NCT19" s="155"/>
      <c r="NCU19" s="155"/>
      <c r="NCV19" s="155"/>
      <c r="NCW19" s="155"/>
      <c r="NCX19" s="155"/>
      <c r="NCY19" s="156"/>
      <c r="NCZ19" s="156"/>
      <c r="NDA19" s="156"/>
      <c r="NDB19" s="156"/>
      <c r="NDC19" s="156"/>
      <c r="NDD19" s="156"/>
      <c r="NDE19" s="157"/>
      <c r="NDF19" s="153"/>
      <c r="NDG19" s="153"/>
      <c r="NDH19" s="154"/>
      <c r="NDI19" s="155"/>
      <c r="NDJ19" s="155"/>
      <c r="NDK19" s="155"/>
      <c r="NDL19" s="155"/>
      <c r="NDM19" s="155"/>
      <c r="NDN19" s="155"/>
      <c r="NDO19" s="156"/>
      <c r="NDP19" s="156"/>
      <c r="NDQ19" s="156"/>
      <c r="NDR19" s="156"/>
      <c r="NDS19" s="156"/>
      <c r="NDT19" s="156"/>
      <c r="NDU19" s="157"/>
      <c r="NDV19" s="153"/>
      <c r="NDW19" s="153"/>
      <c r="NDX19" s="154"/>
      <c r="NDY19" s="155"/>
      <c r="NDZ19" s="155"/>
      <c r="NEA19" s="155"/>
      <c r="NEB19" s="155"/>
      <c r="NEC19" s="155"/>
      <c r="NED19" s="155"/>
      <c r="NEE19" s="156"/>
      <c r="NEF19" s="156"/>
      <c r="NEG19" s="156"/>
      <c r="NEH19" s="156"/>
      <c r="NEI19" s="156"/>
      <c r="NEJ19" s="156"/>
      <c r="NEK19" s="157"/>
      <c r="NEL19" s="153"/>
      <c r="NEM19" s="153"/>
      <c r="NEN19" s="154"/>
      <c r="NEO19" s="155"/>
      <c r="NEP19" s="155"/>
      <c r="NEQ19" s="155"/>
      <c r="NER19" s="155"/>
      <c r="NES19" s="155"/>
      <c r="NET19" s="155"/>
      <c r="NEU19" s="156"/>
      <c r="NEV19" s="156"/>
      <c r="NEW19" s="156"/>
      <c r="NEX19" s="156"/>
      <c r="NEY19" s="156"/>
      <c r="NEZ19" s="156"/>
      <c r="NFA19" s="157"/>
      <c r="NFB19" s="153"/>
      <c r="NFC19" s="153"/>
      <c r="NFD19" s="154"/>
      <c r="NFE19" s="155"/>
      <c r="NFF19" s="155"/>
      <c r="NFG19" s="155"/>
      <c r="NFH19" s="155"/>
      <c r="NFI19" s="155"/>
      <c r="NFJ19" s="155"/>
      <c r="NFK19" s="156"/>
      <c r="NFL19" s="156"/>
      <c r="NFM19" s="156"/>
      <c r="NFN19" s="156"/>
      <c r="NFO19" s="156"/>
      <c r="NFP19" s="156"/>
      <c r="NFQ19" s="157"/>
      <c r="NFR19" s="153"/>
      <c r="NFS19" s="153"/>
      <c r="NFT19" s="154"/>
      <c r="NFU19" s="155"/>
      <c r="NFV19" s="155"/>
      <c r="NFW19" s="155"/>
      <c r="NFX19" s="155"/>
      <c r="NFY19" s="155"/>
      <c r="NFZ19" s="155"/>
      <c r="NGA19" s="156"/>
      <c r="NGB19" s="156"/>
      <c r="NGC19" s="156"/>
      <c r="NGD19" s="156"/>
      <c r="NGE19" s="156"/>
      <c r="NGF19" s="156"/>
      <c r="NGG19" s="157"/>
      <c r="NGH19" s="153"/>
      <c r="NGI19" s="153"/>
      <c r="NGJ19" s="154"/>
      <c r="NGK19" s="155"/>
      <c r="NGL19" s="155"/>
      <c r="NGM19" s="155"/>
      <c r="NGN19" s="155"/>
      <c r="NGO19" s="155"/>
      <c r="NGP19" s="155"/>
      <c r="NGQ19" s="156"/>
      <c r="NGR19" s="156"/>
      <c r="NGS19" s="156"/>
      <c r="NGT19" s="156"/>
      <c r="NGU19" s="156"/>
      <c r="NGV19" s="156"/>
      <c r="NGW19" s="157"/>
      <c r="NGX19" s="153"/>
      <c r="NGY19" s="153"/>
      <c r="NGZ19" s="154"/>
      <c r="NHA19" s="155"/>
      <c r="NHB19" s="155"/>
      <c r="NHC19" s="155"/>
      <c r="NHD19" s="155"/>
      <c r="NHE19" s="155"/>
      <c r="NHF19" s="155"/>
      <c r="NHG19" s="156"/>
      <c r="NHH19" s="156"/>
      <c r="NHI19" s="156"/>
      <c r="NHJ19" s="156"/>
      <c r="NHK19" s="156"/>
      <c r="NHL19" s="156"/>
      <c r="NHM19" s="157"/>
      <c r="NHN19" s="153"/>
      <c r="NHO19" s="153"/>
      <c r="NHP19" s="154"/>
      <c r="NHQ19" s="155"/>
      <c r="NHR19" s="155"/>
      <c r="NHS19" s="155"/>
      <c r="NHT19" s="155"/>
      <c r="NHU19" s="155"/>
      <c r="NHV19" s="155"/>
      <c r="NHW19" s="156"/>
      <c r="NHX19" s="156"/>
      <c r="NHY19" s="156"/>
      <c r="NHZ19" s="156"/>
      <c r="NIA19" s="156"/>
      <c r="NIB19" s="156"/>
      <c r="NIC19" s="157"/>
      <c r="NID19" s="153"/>
      <c r="NIE19" s="153"/>
      <c r="NIF19" s="154"/>
      <c r="NIG19" s="155"/>
      <c r="NIH19" s="155"/>
      <c r="NII19" s="155"/>
      <c r="NIJ19" s="155"/>
      <c r="NIK19" s="155"/>
      <c r="NIL19" s="155"/>
      <c r="NIM19" s="156"/>
      <c r="NIN19" s="156"/>
      <c r="NIO19" s="156"/>
      <c r="NIP19" s="156"/>
      <c r="NIQ19" s="156"/>
      <c r="NIR19" s="156"/>
      <c r="NIS19" s="157"/>
      <c r="NIT19" s="153"/>
      <c r="NIU19" s="153"/>
      <c r="NIV19" s="154"/>
      <c r="NIW19" s="155"/>
      <c r="NIX19" s="155"/>
      <c r="NIY19" s="155"/>
      <c r="NIZ19" s="155"/>
      <c r="NJA19" s="155"/>
      <c r="NJB19" s="155"/>
      <c r="NJC19" s="156"/>
      <c r="NJD19" s="156"/>
      <c r="NJE19" s="156"/>
      <c r="NJF19" s="156"/>
      <c r="NJG19" s="156"/>
      <c r="NJH19" s="156"/>
      <c r="NJI19" s="157"/>
      <c r="NJJ19" s="153"/>
      <c r="NJK19" s="153"/>
      <c r="NJL19" s="154"/>
      <c r="NJM19" s="155"/>
      <c r="NJN19" s="155"/>
      <c r="NJO19" s="155"/>
      <c r="NJP19" s="155"/>
      <c r="NJQ19" s="155"/>
      <c r="NJR19" s="155"/>
      <c r="NJS19" s="156"/>
      <c r="NJT19" s="156"/>
      <c r="NJU19" s="156"/>
      <c r="NJV19" s="156"/>
      <c r="NJW19" s="156"/>
      <c r="NJX19" s="156"/>
      <c r="NJY19" s="157"/>
      <c r="NJZ19" s="153"/>
      <c r="NKA19" s="153"/>
      <c r="NKB19" s="154"/>
      <c r="NKC19" s="155"/>
      <c r="NKD19" s="155"/>
      <c r="NKE19" s="155"/>
      <c r="NKF19" s="155"/>
      <c r="NKG19" s="155"/>
      <c r="NKH19" s="155"/>
      <c r="NKI19" s="156"/>
      <c r="NKJ19" s="156"/>
      <c r="NKK19" s="156"/>
      <c r="NKL19" s="156"/>
      <c r="NKM19" s="156"/>
      <c r="NKN19" s="156"/>
      <c r="NKO19" s="157"/>
      <c r="NKP19" s="153"/>
      <c r="NKQ19" s="153"/>
      <c r="NKR19" s="154"/>
      <c r="NKS19" s="155"/>
      <c r="NKT19" s="155"/>
      <c r="NKU19" s="155"/>
      <c r="NKV19" s="155"/>
      <c r="NKW19" s="155"/>
      <c r="NKX19" s="155"/>
      <c r="NKY19" s="156"/>
      <c r="NKZ19" s="156"/>
      <c r="NLA19" s="156"/>
      <c r="NLB19" s="156"/>
      <c r="NLC19" s="156"/>
      <c r="NLD19" s="156"/>
      <c r="NLE19" s="157"/>
      <c r="NLF19" s="153"/>
      <c r="NLG19" s="153"/>
      <c r="NLH19" s="154"/>
      <c r="NLI19" s="155"/>
      <c r="NLJ19" s="155"/>
      <c r="NLK19" s="155"/>
      <c r="NLL19" s="155"/>
      <c r="NLM19" s="155"/>
      <c r="NLN19" s="155"/>
      <c r="NLO19" s="156"/>
      <c r="NLP19" s="156"/>
      <c r="NLQ19" s="156"/>
      <c r="NLR19" s="156"/>
      <c r="NLS19" s="156"/>
      <c r="NLT19" s="156"/>
      <c r="NLU19" s="157"/>
      <c r="NLV19" s="153"/>
      <c r="NLW19" s="153"/>
      <c r="NLX19" s="154"/>
      <c r="NLY19" s="155"/>
      <c r="NLZ19" s="155"/>
      <c r="NMA19" s="155"/>
      <c r="NMB19" s="155"/>
      <c r="NMC19" s="155"/>
      <c r="NMD19" s="155"/>
      <c r="NME19" s="156"/>
      <c r="NMF19" s="156"/>
      <c r="NMG19" s="156"/>
      <c r="NMH19" s="156"/>
      <c r="NMI19" s="156"/>
      <c r="NMJ19" s="156"/>
      <c r="NMK19" s="157"/>
      <c r="NML19" s="153"/>
      <c r="NMM19" s="153"/>
      <c r="NMN19" s="154"/>
      <c r="NMO19" s="155"/>
      <c r="NMP19" s="155"/>
      <c r="NMQ19" s="155"/>
      <c r="NMR19" s="155"/>
      <c r="NMS19" s="155"/>
      <c r="NMT19" s="155"/>
      <c r="NMU19" s="156"/>
      <c r="NMV19" s="156"/>
      <c r="NMW19" s="156"/>
      <c r="NMX19" s="156"/>
      <c r="NMY19" s="156"/>
      <c r="NMZ19" s="156"/>
      <c r="NNA19" s="157"/>
      <c r="NNB19" s="153"/>
      <c r="NNC19" s="153"/>
      <c r="NND19" s="154"/>
      <c r="NNE19" s="155"/>
      <c r="NNF19" s="155"/>
      <c r="NNG19" s="155"/>
      <c r="NNH19" s="155"/>
      <c r="NNI19" s="155"/>
      <c r="NNJ19" s="155"/>
      <c r="NNK19" s="156"/>
      <c r="NNL19" s="156"/>
      <c r="NNM19" s="156"/>
      <c r="NNN19" s="156"/>
      <c r="NNO19" s="156"/>
      <c r="NNP19" s="156"/>
      <c r="NNQ19" s="157"/>
      <c r="NNR19" s="153"/>
      <c r="NNS19" s="153"/>
      <c r="NNT19" s="154"/>
      <c r="NNU19" s="155"/>
      <c r="NNV19" s="155"/>
      <c r="NNW19" s="155"/>
      <c r="NNX19" s="155"/>
      <c r="NNY19" s="155"/>
      <c r="NNZ19" s="155"/>
      <c r="NOA19" s="156"/>
      <c r="NOB19" s="156"/>
      <c r="NOC19" s="156"/>
      <c r="NOD19" s="156"/>
      <c r="NOE19" s="156"/>
      <c r="NOF19" s="156"/>
      <c r="NOG19" s="157"/>
      <c r="NOH19" s="153"/>
      <c r="NOI19" s="153"/>
      <c r="NOJ19" s="154"/>
      <c r="NOK19" s="155"/>
      <c r="NOL19" s="155"/>
      <c r="NOM19" s="155"/>
      <c r="NON19" s="155"/>
      <c r="NOO19" s="155"/>
      <c r="NOP19" s="155"/>
      <c r="NOQ19" s="156"/>
      <c r="NOR19" s="156"/>
      <c r="NOS19" s="156"/>
      <c r="NOT19" s="156"/>
      <c r="NOU19" s="156"/>
      <c r="NOV19" s="156"/>
      <c r="NOW19" s="157"/>
      <c r="NOX19" s="153"/>
      <c r="NOY19" s="153"/>
      <c r="NOZ19" s="154"/>
      <c r="NPA19" s="155"/>
      <c r="NPB19" s="155"/>
      <c r="NPC19" s="155"/>
      <c r="NPD19" s="155"/>
      <c r="NPE19" s="155"/>
      <c r="NPF19" s="155"/>
      <c r="NPG19" s="156"/>
      <c r="NPH19" s="156"/>
      <c r="NPI19" s="156"/>
      <c r="NPJ19" s="156"/>
      <c r="NPK19" s="156"/>
      <c r="NPL19" s="156"/>
      <c r="NPM19" s="157"/>
      <c r="NPN19" s="153"/>
      <c r="NPO19" s="153"/>
      <c r="NPP19" s="154"/>
      <c r="NPQ19" s="155"/>
      <c r="NPR19" s="155"/>
      <c r="NPS19" s="155"/>
      <c r="NPT19" s="155"/>
      <c r="NPU19" s="155"/>
      <c r="NPV19" s="155"/>
      <c r="NPW19" s="156"/>
      <c r="NPX19" s="156"/>
      <c r="NPY19" s="156"/>
      <c r="NPZ19" s="156"/>
      <c r="NQA19" s="156"/>
      <c r="NQB19" s="156"/>
      <c r="NQC19" s="157"/>
      <c r="NQD19" s="153"/>
      <c r="NQE19" s="153"/>
      <c r="NQF19" s="154"/>
      <c r="NQG19" s="155"/>
      <c r="NQH19" s="155"/>
      <c r="NQI19" s="155"/>
      <c r="NQJ19" s="155"/>
      <c r="NQK19" s="155"/>
      <c r="NQL19" s="155"/>
      <c r="NQM19" s="156"/>
      <c r="NQN19" s="156"/>
      <c r="NQO19" s="156"/>
      <c r="NQP19" s="156"/>
      <c r="NQQ19" s="156"/>
      <c r="NQR19" s="156"/>
      <c r="NQS19" s="157"/>
      <c r="NQT19" s="153"/>
      <c r="NQU19" s="153"/>
      <c r="NQV19" s="154"/>
      <c r="NQW19" s="155"/>
      <c r="NQX19" s="155"/>
      <c r="NQY19" s="155"/>
      <c r="NQZ19" s="155"/>
      <c r="NRA19" s="155"/>
      <c r="NRB19" s="155"/>
      <c r="NRC19" s="156"/>
      <c r="NRD19" s="156"/>
      <c r="NRE19" s="156"/>
      <c r="NRF19" s="156"/>
      <c r="NRG19" s="156"/>
      <c r="NRH19" s="156"/>
      <c r="NRI19" s="157"/>
      <c r="NRJ19" s="153"/>
      <c r="NRK19" s="153"/>
      <c r="NRL19" s="154"/>
      <c r="NRM19" s="155"/>
      <c r="NRN19" s="155"/>
      <c r="NRO19" s="155"/>
      <c r="NRP19" s="155"/>
      <c r="NRQ19" s="155"/>
      <c r="NRR19" s="155"/>
      <c r="NRS19" s="156"/>
      <c r="NRT19" s="156"/>
      <c r="NRU19" s="156"/>
      <c r="NRV19" s="156"/>
      <c r="NRW19" s="156"/>
      <c r="NRX19" s="156"/>
      <c r="NRY19" s="157"/>
      <c r="NRZ19" s="153"/>
      <c r="NSA19" s="153"/>
      <c r="NSB19" s="154"/>
      <c r="NSC19" s="155"/>
      <c r="NSD19" s="155"/>
      <c r="NSE19" s="155"/>
      <c r="NSF19" s="155"/>
      <c r="NSG19" s="155"/>
      <c r="NSH19" s="155"/>
      <c r="NSI19" s="156"/>
      <c r="NSJ19" s="156"/>
      <c r="NSK19" s="156"/>
      <c r="NSL19" s="156"/>
      <c r="NSM19" s="156"/>
      <c r="NSN19" s="156"/>
      <c r="NSO19" s="157"/>
      <c r="NSP19" s="153"/>
      <c r="NSQ19" s="153"/>
      <c r="NSR19" s="154"/>
      <c r="NSS19" s="155"/>
      <c r="NST19" s="155"/>
      <c r="NSU19" s="155"/>
      <c r="NSV19" s="155"/>
      <c r="NSW19" s="155"/>
      <c r="NSX19" s="155"/>
      <c r="NSY19" s="156"/>
      <c r="NSZ19" s="156"/>
      <c r="NTA19" s="156"/>
      <c r="NTB19" s="156"/>
      <c r="NTC19" s="156"/>
      <c r="NTD19" s="156"/>
      <c r="NTE19" s="157"/>
      <c r="NTF19" s="153"/>
      <c r="NTG19" s="153"/>
      <c r="NTH19" s="154"/>
      <c r="NTI19" s="155"/>
      <c r="NTJ19" s="155"/>
      <c r="NTK19" s="155"/>
      <c r="NTL19" s="155"/>
      <c r="NTM19" s="155"/>
      <c r="NTN19" s="155"/>
      <c r="NTO19" s="156"/>
      <c r="NTP19" s="156"/>
      <c r="NTQ19" s="156"/>
      <c r="NTR19" s="156"/>
      <c r="NTS19" s="156"/>
      <c r="NTT19" s="156"/>
      <c r="NTU19" s="157"/>
      <c r="NTV19" s="153"/>
      <c r="NTW19" s="153"/>
      <c r="NTX19" s="154"/>
      <c r="NTY19" s="155"/>
      <c r="NTZ19" s="155"/>
      <c r="NUA19" s="155"/>
      <c r="NUB19" s="155"/>
      <c r="NUC19" s="155"/>
      <c r="NUD19" s="155"/>
      <c r="NUE19" s="156"/>
      <c r="NUF19" s="156"/>
      <c r="NUG19" s="156"/>
      <c r="NUH19" s="156"/>
      <c r="NUI19" s="156"/>
      <c r="NUJ19" s="156"/>
      <c r="NUK19" s="157"/>
      <c r="NUL19" s="153"/>
      <c r="NUM19" s="153"/>
      <c r="NUN19" s="154"/>
      <c r="NUO19" s="155"/>
      <c r="NUP19" s="155"/>
      <c r="NUQ19" s="155"/>
      <c r="NUR19" s="155"/>
      <c r="NUS19" s="155"/>
      <c r="NUT19" s="155"/>
      <c r="NUU19" s="156"/>
      <c r="NUV19" s="156"/>
      <c r="NUW19" s="156"/>
      <c r="NUX19" s="156"/>
      <c r="NUY19" s="156"/>
      <c r="NUZ19" s="156"/>
      <c r="NVA19" s="157"/>
      <c r="NVB19" s="153"/>
      <c r="NVC19" s="153"/>
      <c r="NVD19" s="154"/>
      <c r="NVE19" s="155"/>
      <c r="NVF19" s="155"/>
      <c r="NVG19" s="155"/>
      <c r="NVH19" s="155"/>
      <c r="NVI19" s="155"/>
      <c r="NVJ19" s="155"/>
      <c r="NVK19" s="156"/>
      <c r="NVL19" s="156"/>
      <c r="NVM19" s="156"/>
      <c r="NVN19" s="156"/>
      <c r="NVO19" s="156"/>
      <c r="NVP19" s="156"/>
      <c r="NVQ19" s="157"/>
      <c r="NVR19" s="153"/>
      <c r="NVS19" s="153"/>
      <c r="NVT19" s="154"/>
      <c r="NVU19" s="155"/>
      <c r="NVV19" s="155"/>
      <c r="NVW19" s="155"/>
      <c r="NVX19" s="155"/>
      <c r="NVY19" s="155"/>
      <c r="NVZ19" s="155"/>
      <c r="NWA19" s="156"/>
      <c r="NWB19" s="156"/>
      <c r="NWC19" s="156"/>
      <c r="NWD19" s="156"/>
      <c r="NWE19" s="156"/>
      <c r="NWF19" s="156"/>
      <c r="NWG19" s="157"/>
      <c r="NWH19" s="153"/>
      <c r="NWI19" s="153"/>
      <c r="NWJ19" s="154"/>
      <c r="NWK19" s="155"/>
      <c r="NWL19" s="155"/>
      <c r="NWM19" s="155"/>
      <c r="NWN19" s="155"/>
      <c r="NWO19" s="155"/>
      <c r="NWP19" s="155"/>
      <c r="NWQ19" s="156"/>
      <c r="NWR19" s="156"/>
      <c r="NWS19" s="156"/>
      <c r="NWT19" s="156"/>
      <c r="NWU19" s="156"/>
      <c r="NWV19" s="156"/>
      <c r="NWW19" s="157"/>
      <c r="NWX19" s="153"/>
      <c r="NWY19" s="153"/>
      <c r="NWZ19" s="154"/>
      <c r="NXA19" s="155"/>
      <c r="NXB19" s="155"/>
      <c r="NXC19" s="155"/>
      <c r="NXD19" s="155"/>
      <c r="NXE19" s="155"/>
      <c r="NXF19" s="155"/>
      <c r="NXG19" s="156"/>
      <c r="NXH19" s="156"/>
      <c r="NXI19" s="156"/>
      <c r="NXJ19" s="156"/>
      <c r="NXK19" s="156"/>
      <c r="NXL19" s="156"/>
      <c r="NXM19" s="157"/>
      <c r="NXN19" s="153"/>
      <c r="NXO19" s="153"/>
      <c r="NXP19" s="154"/>
      <c r="NXQ19" s="155"/>
      <c r="NXR19" s="155"/>
      <c r="NXS19" s="155"/>
      <c r="NXT19" s="155"/>
      <c r="NXU19" s="155"/>
      <c r="NXV19" s="155"/>
      <c r="NXW19" s="156"/>
      <c r="NXX19" s="156"/>
      <c r="NXY19" s="156"/>
      <c r="NXZ19" s="156"/>
      <c r="NYA19" s="156"/>
      <c r="NYB19" s="156"/>
      <c r="NYC19" s="157"/>
      <c r="NYD19" s="153"/>
      <c r="NYE19" s="153"/>
      <c r="NYF19" s="154"/>
      <c r="NYG19" s="155"/>
      <c r="NYH19" s="155"/>
      <c r="NYI19" s="155"/>
      <c r="NYJ19" s="155"/>
      <c r="NYK19" s="155"/>
      <c r="NYL19" s="155"/>
      <c r="NYM19" s="156"/>
      <c r="NYN19" s="156"/>
      <c r="NYO19" s="156"/>
      <c r="NYP19" s="156"/>
      <c r="NYQ19" s="156"/>
      <c r="NYR19" s="156"/>
      <c r="NYS19" s="157"/>
      <c r="NYT19" s="153"/>
      <c r="NYU19" s="153"/>
      <c r="NYV19" s="154"/>
      <c r="NYW19" s="155"/>
      <c r="NYX19" s="155"/>
      <c r="NYY19" s="155"/>
      <c r="NYZ19" s="155"/>
      <c r="NZA19" s="155"/>
      <c r="NZB19" s="155"/>
      <c r="NZC19" s="156"/>
      <c r="NZD19" s="156"/>
      <c r="NZE19" s="156"/>
      <c r="NZF19" s="156"/>
      <c r="NZG19" s="156"/>
      <c r="NZH19" s="156"/>
      <c r="NZI19" s="157"/>
      <c r="NZJ19" s="153"/>
      <c r="NZK19" s="153"/>
      <c r="NZL19" s="154"/>
      <c r="NZM19" s="155"/>
      <c r="NZN19" s="155"/>
      <c r="NZO19" s="155"/>
      <c r="NZP19" s="155"/>
      <c r="NZQ19" s="155"/>
      <c r="NZR19" s="155"/>
      <c r="NZS19" s="156"/>
      <c r="NZT19" s="156"/>
      <c r="NZU19" s="156"/>
      <c r="NZV19" s="156"/>
      <c r="NZW19" s="156"/>
      <c r="NZX19" s="156"/>
      <c r="NZY19" s="157"/>
      <c r="NZZ19" s="153"/>
      <c r="OAA19" s="153"/>
      <c r="OAB19" s="154"/>
      <c r="OAC19" s="155"/>
      <c r="OAD19" s="155"/>
      <c r="OAE19" s="155"/>
      <c r="OAF19" s="155"/>
      <c r="OAG19" s="155"/>
      <c r="OAH19" s="155"/>
      <c r="OAI19" s="156"/>
      <c r="OAJ19" s="156"/>
      <c r="OAK19" s="156"/>
      <c r="OAL19" s="156"/>
      <c r="OAM19" s="156"/>
      <c r="OAN19" s="156"/>
      <c r="OAO19" s="157"/>
      <c r="OAP19" s="153"/>
      <c r="OAQ19" s="153"/>
      <c r="OAR19" s="154"/>
      <c r="OAS19" s="155"/>
      <c r="OAT19" s="155"/>
      <c r="OAU19" s="155"/>
      <c r="OAV19" s="155"/>
      <c r="OAW19" s="155"/>
      <c r="OAX19" s="155"/>
      <c r="OAY19" s="156"/>
      <c r="OAZ19" s="156"/>
      <c r="OBA19" s="156"/>
      <c r="OBB19" s="156"/>
      <c r="OBC19" s="156"/>
      <c r="OBD19" s="156"/>
      <c r="OBE19" s="157"/>
      <c r="OBF19" s="153"/>
      <c r="OBG19" s="153"/>
      <c r="OBH19" s="154"/>
      <c r="OBI19" s="155"/>
      <c r="OBJ19" s="155"/>
      <c r="OBK19" s="155"/>
      <c r="OBL19" s="155"/>
      <c r="OBM19" s="155"/>
      <c r="OBN19" s="155"/>
      <c r="OBO19" s="156"/>
      <c r="OBP19" s="156"/>
      <c r="OBQ19" s="156"/>
      <c r="OBR19" s="156"/>
      <c r="OBS19" s="156"/>
      <c r="OBT19" s="156"/>
      <c r="OBU19" s="157"/>
      <c r="OBV19" s="153"/>
      <c r="OBW19" s="153"/>
      <c r="OBX19" s="154"/>
      <c r="OBY19" s="155"/>
      <c r="OBZ19" s="155"/>
      <c r="OCA19" s="155"/>
      <c r="OCB19" s="155"/>
      <c r="OCC19" s="155"/>
      <c r="OCD19" s="155"/>
      <c r="OCE19" s="156"/>
      <c r="OCF19" s="156"/>
      <c r="OCG19" s="156"/>
      <c r="OCH19" s="156"/>
      <c r="OCI19" s="156"/>
      <c r="OCJ19" s="156"/>
      <c r="OCK19" s="157"/>
      <c r="OCL19" s="153"/>
      <c r="OCM19" s="153"/>
      <c r="OCN19" s="154"/>
      <c r="OCO19" s="155"/>
      <c r="OCP19" s="155"/>
      <c r="OCQ19" s="155"/>
      <c r="OCR19" s="155"/>
      <c r="OCS19" s="155"/>
      <c r="OCT19" s="155"/>
      <c r="OCU19" s="156"/>
      <c r="OCV19" s="156"/>
      <c r="OCW19" s="156"/>
      <c r="OCX19" s="156"/>
      <c r="OCY19" s="156"/>
      <c r="OCZ19" s="156"/>
      <c r="ODA19" s="157"/>
      <c r="ODB19" s="153"/>
      <c r="ODC19" s="153"/>
      <c r="ODD19" s="154"/>
      <c r="ODE19" s="155"/>
      <c r="ODF19" s="155"/>
      <c r="ODG19" s="155"/>
      <c r="ODH19" s="155"/>
      <c r="ODI19" s="155"/>
      <c r="ODJ19" s="155"/>
      <c r="ODK19" s="156"/>
      <c r="ODL19" s="156"/>
      <c r="ODM19" s="156"/>
      <c r="ODN19" s="156"/>
      <c r="ODO19" s="156"/>
      <c r="ODP19" s="156"/>
      <c r="ODQ19" s="157"/>
      <c r="ODR19" s="153"/>
      <c r="ODS19" s="153"/>
      <c r="ODT19" s="154"/>
      <c r="ODU19" s="155"/>
      <c r="ODV19" s="155"/>
      <c r="ODW19" s="155"/>
      <c r="ODX19" s="155"/>
      <c r="ODY19" s="155"/>
      <c r="ODZ19" s="155"/>
      <c r="OEA19" s="156"/>
      <c r="OEB19" s="156"/>
      <c r="OEC19" s="156"/>
      <c r="OED19" s="156"/>
      <c r="OEE19" s="156"/>
      <c r="OEF19" s="156"/>
      <c r="OEG19" s="157"/>
      <c r="OEH19" s="153"/>
      <c r="OEI19" s="153"/>
      <c r="OEJ19" s="154"/>
      <c r="OEK19" s="155"/>
      <c r="OEL19" s="155"/>
      <c r="OEM19" s="155"/>
      <c r="OEN19" s="155"/>
      <c r="OEO19" s="155"/>
      <c r="OEP19" s="155"/>
      <c r="OEQ19" s="156"/>
      <c r="OER19" s="156"/>
      <c r="OES19" s="156"/>
      <c r="OET19" s="156"/>
      <c r="OEU19" s="156"/>
      <c r="OEV19" s="156"/>
      <c r="OEW19" s="157"/>
      <c r="OEX19" s="153"/>
      <c r="OEY19" s="153"/>
      <c r="OEZ19" s="154"/>
      <c r="OFA19" s="155"/>
      <c r="OFB19" s="155"/>
      <c r="OFC19" s="155"/>
      <c r="OFD19" s="155"/>
      <c r="OFE19" s="155"/>
      <c r="OFF19" s="155"/>
      <c r="OFG19" s="156"/>
      <c r="OFH19" s="156"/>
      <c r="OFI19" s="156"/>
      <c r="OFJ19" s="156"/>
      <c r="OFK19" s="156"/>
      <c r="OFL19" s="156"/>
      <c r="OFM19" s="157"/>
      <c r="OFN19" s="153"/>
      <c r="OFO19" s="153"/>
      <c r="OFP19" s="154"/>
      <c r="OFQ19" s="155"/>
      <c r="OFR19" s="155"/>
      <c r="OFS19" s="155"/>
      <c r="OFT19" s="155"/>
      <c r="OFU19" s="155"/>
      <c r="OFV19" s="155"/>
      <c r="OFW19" s="156"/>
      <c r="OFX19" s="156"/>
      <c r="OFY19" s="156"/>
      <c r="OFZ19" s="156"/>
      <c r="OGA19" s="156"/>
      <c r="OGB19" s="156"/>
      <c r="OGC19" s="157"/>
      <c r="OGD19" s="153"/>
      <c r="OGE19" s="153"/>
      <c r="OGF19" s="154"/>
      <c r="OGG19" s="155"/>
      <c r="OGH19" s="155"/>
      <c r="OGI19" s="155"/>
      <c r="OGJ19" s="155"/>
      <c r="OGK19" s="155"/>
      <c r="OGL19" s="155"/>
      <c r="OGM19" s="156"/>
      <c r="OGN19" s="156"/>
      <c r="OGO19" s="156"/>
      <c r="OGP19" s="156"/>
      <c r="OGQ19" s="156"/>
      <c r="OGR19" s="156"/>
      <c r="OGS19" s="157"/>
      <c r="OGT19" s="153"/>
      <c r="OGU19" s="153"/>
      <c r="OGV19" s="154"/>
      <c r="OGW19" s="155"/>
      <c r="OGX19" s="155"/>
      <c r="OGY19" s="155"/>
      <c r="OGZ19" s="155"/>
      <c r="OHA19" s="155"/>
      <c r="OHB19" s="155"/>
      <c r="OHC19" s="156"/>
      <c r="OHD19" s="156"/>
      <c r="OHE19" s="156"/>
      <c r="OHF19" s="156"/>
      <c r="OHG19" s="156"/>
      <c r="OHH19" s="156"/>
      <c r="OHI19" s="157"/>
      <c r="OHJ19" s="153"/>
      <c r="OHK19" s="153"/>
      <c r="OHL19" s="154"/>
      <c r="OHM19" s="155"/>
      <c r="OHN19" s="155"/>
      <c r="OHO19" s="155"/>
      <c r="OHP19" s="155"/>
      <c r="OHQ19" s="155"/>
      <c r="OHR19" s="155"/>
      <c r="OHS19" s="156"/>
      <c r="OHT19" s="156"/>
      <c r="OHU19" s="156"/>
      <c r="OHV19" s="156"/>
      <c r="OHW19" s="156"/>
      <c r="OHX19" s="156"/>
      <c r="OHY19" s="157"/>
      <c r="OHZ19" s="153"/>
      <c r="OIA19" s="153"/>
      <c r="OIB19" s="154"/>
      <c r="OIC19" s="155"/>
      <c r="OID19" s="155"/>
      <c r="OIE19" s="155"/>
      <c r="OIF19" s="155"/>
      <c r="OIG19" s="155"/>
      <c r="OIH19" s="155"/>
      <c r="OII19" s="156"/>
      <c r="OIJ19" s="156"/>
      <c r="OIK19" s="156"/>
      <c r="OIL19" s="156"/>
      <c r="OIM19" s="156"/>
      <c r="OIN19" s="156"/>
      <c r="OIO19" s="157"/>
      <c r="OIP19" s="153"/>
      <c r="OIQ19" s="153"/>
      <c r="OIR19" s="154"/>
      <c r="OIS19" s="155"/>
      <c r="OIT19" s="155"/>
      <c r="OIU19" s="155"/>
      <c r="OIV19" s="155"/>
      <c r="OIW19" s="155"/>
      <c r="OIX19" s="155"/>
      <c r="OIY19" s="156"/>
      <c r="OIZ19" s="156"/>
      <c r="OJA19" s="156"/>
      <c r="OJB19" s="156"/>
      <c r="OJC19" s="156"/>
      <c r="OJD19" s="156"/>
      <c r="OJE19" s="157"/>
      <c r="OJF19" s="153"/>
      <c r="OJG19" s="153"/>
      <c r="OJH19" s="154"/>
      <c r="OJI19" s="155"/>
      <c r="OJJ19" s="155"/>
      <c r="OJK19" s="155"/>
      <c r="OJL19" s="155"/>
      <c r="OJM19" s="155"/>
      <c r="OJN19" s="155"/>
      <c r="OJO19" s="156"/>
      <c r="OJP19" s="156"/>
      <c r="OJQ19" s="156"/>
      <c r="OJR19" s="156"/>
      <c r="OJS19" s="156"/>
      <c r="OJT19" s="156"/>
      <c r="OJU19" s="157"/>
      <c r="OJV19" s="153"/>
      <c r="OJW19" s="153"/>
      <c r="OJX19" s="154"/>
      <c r="OJY19" s="155"/>
      <c r="OJZ19" s="155"/>
      <c r="OKA19" s="155"/>
      <c r="OKB19" s="155"/>
      <c r="OKC19" s="155"/>
      <c r="OKD19" s="155"/>
      <c r="OKE19" s="156"/>
      <c r="OKF19" s="156"/>
      <c r="OKG19" s="156"/>
      <c r="OKH19" s="156"/>
      <c r="OKI19" s="156"/>
      <c r="OKJ19" s="156"/>
      <c r="OKK19" s="157"/>
      <c r="OKL19" s="153"/>
      <c r="OKM19" s="153"/>
      <c r="OKN19" s="154"/>
      <c r="OKO19" s="155"/>
      <c r="OKP19" s="155"/>
      <c r="OKQ19" s="155"/>
      <c r="OKR19" s="155"/>
      <c r="OKS19" s="155"/>
      <c r="OKT19" s="155"/>
      <c r="OKU19" s="156"/>
      <c r="OKV19" s="156"/>
      <c r="OKW19" s="156"/>
      <c r="OKX19" s="156"/>
      <c r="OKY19" s="156"/>
      <c r="OKZ19" s="156"/>
      <c r="OLA19" s="157"/>
      <c r="OLB19" s="153"/>
      <c r="OLC19" s="153"/>
      <c r="OLD19" s="154"/>
      <c r="OLE19" s="155"/>
      <c r="OLF19" s="155"/>
      <c r="OLG19" s="155"/>
      <c r="OLH19" s="155"/>
      <c r="OLI19" s="155"/>
      <c r="OLJ19" s="155"/>
      <c r="OLK19" s="156"/>
      <c r="OLL19" s="156"/>
      <c r="OLM19" s="156"/>
      <c r="OLN19" s="156"/>
      <c r="OLO19" s="156"/>
      <c r="OLP19" s="156"/>
      <c r="OLQ19" s="157"/>
      <c r="OLR19" s="153"/>
      <c r="OLS19" s="153"/>
      <c r="OLT19" s="154"/>
      <c r="OLU19" s="155"/>
      <c r="OLV19" s="155"/>
      <c r="OLW19" s="155"/>
      <c r="OLX19" s="155"/>
      <c r="OLY19" s="155"/>
      <c r="OLZ19" s="155"/>
      <c r="OMA19" s="156"/>
      <c r="OMB19" s="156"/>
      <c r="OMC19" s="156"/>
      <c r="OMD19" s="156"/>
      <c r="OME19" s="156"/>
      <c r="OMF19" s="156"/>
      <c r="OMG19" s="157"/>
      <c r="OMH19" s="153"/>
      <c r="OMI19" s="153"/>
      <c r="OMJ19" s="154"/>
      <c r="OMK19" s="155"/>
      <c r="OML19" s="155"/>
      <c r="OMM19" s="155"/>
      <c r="OMN19" s="155"/>
      <c r="OMO19" s="155"/>
      <c r="OMP19" s="155"/>
      <c r="OMQ19" s="156"/>
      <c r="OMR19" s="156"/>
      <c r="OMS19" s="156"/>
      <c r="OMT19" s="156"/>
      <c r="OMU19" s="156"/>
      <c r="OMV19" s="156"/>
      <c r="OMW19" s="157"/>
      <c r="OMX19" s="153"/>
      <c r="OMY19" s="153"/>
      <c r="OMZ19" s="154"/>
      <c r="ONA19" s="155"/>
      <c r="ONB19" s="155"/>
      <c r="ONC19" s="155"/>
      <c r="OND19" s="155"/>
      <c r="ONE19" s="155"/>
      <c r="ONF19" s="155"/>
      <c r="ONG19" s="156"/>
      <c r="ONH19" s="156"/>
      <c r="ONI19" s="156"/>
      <c r="ONJ19" s="156"/>
      <c r="ONK19" s="156"/>
      <c r="ONL19" s="156"/>
      <c r="ONM19" s="157"/>
      <c r="ONN19" s="153"/>
      <c r="ONO19" s="153"/>
      <c r="ONP19" s="154"/>
      <c r="ONQ19" s="155"/>
      <c r="ONR19" s="155"/>
      <c r="ONS19" s="155"/>
      <c r="ONT19" s="155"/>
      <c r="ONU19" s="155"/>
      <c r="ONV19" s="155"/>
      <c r="ONW19" s="156"/>
      <c r="ONX19" s="156"/>
      <c r="ONY19" s="156"/>
      <c r="ONZ19" s="156"/>
      <c r="OOA19" s="156"/>
      <c r="OOB19" s="156"/>
      <c r="OOC19" s="157"/>
      <c r="OOD19" s="153"/>
      <c r="OOE19" s="153"/>
      <c r="OOF19" s="154"/>
      <c r="OOG19" s="155"/>
      <c r="OOH19" s="155"/>
      <c r="OOI19" s="155"/>
      <c r="OOJ19" s="155"/>
      <c r="OOK19" s="155"/>
      <c r="OOL19" s="155"/>
      <c r="OOM19" s="156"/>
      <c r="OON19" s="156"/>
      <c r="OOO19" s="156"/>
      <c r="OOP19" s="156"/>
      <c r="OOQ19" s="156"/>
      <c r="OOR19" s="156"/>
      <c r="OOS19" s="157"/>
      <c r="OOT19" s="153"/>
      <c r="OOU19" s="153"/>
      <c r="OOV19" s="154"/>
      <c r="OOW19" s="155"/>
      <c r="OOX19" s="155"/>
      <c r="OOY19" s="155"/>
      <c r="OOZ19" s="155"/>
      <c r="OPA19" s="155"/>
      <c r="OPB19" s="155"/>
      <c r="OPC19" s="156"/>
      <c r="OPD19" s="156"/>
      <c r="OPE19" s="156"/>
      <c r="OPF19" s="156"/>
      <c r="OPG19" s="156"/>
      <c r="OPH19" s="156"/>
      <c r="OPI19" s="157"/>
      <c r="OPJ19" s="153"/>
      <c r="OPK19" s="153"/>
      <c r="OPL19" s="154"/>
      <c r="OPM19" s="155"/>
      <c r="OPN19" s="155"/>
      <c r="OPO19" s="155"/>
      <c r="OPP19" s="155"/>
      <c r="OPQ19" s="155"/>
      <c r="OPR19" s="155"/>
      <c r="OPS19" s="156"/>
      <c r="OPT19" s="156"/>
      <c r="OPU19" s="156"/>
      <c r="OPV19" s="156"/>
      <c r="OPW19" s="156"/>
      <c r="OPX19" s="156"/>
      <c r="OPY19" s="157"/>
      <c r="OPZ19" s="153"/>
      <c r="OQA19" s="153"/>
      <c r="OQB19" s="154"/>
      <c r="OQC19" s="155"/>
      <c r="OQD19" s="155"/>
      <c r="OQE19" s="155"/>
      <c r="OQF19" s="155"/>
      <c r="OQG19" s="155"/>
      <c r="OQH19" s="155"/>
      <c r="OQI19" s="156"/>
      <c r="OQJ19" s="156"/>
      <c r="OQK19" s="156"/>
      <c r="OQL19" s="156"/>
      <c r="OQM19" s="156"/>
      <c r="OQN19" s="156"/>
      <c r="OQO19" s="157"/>
      <c r="OQP19" s="153"/>
      <c r="OQQ19" s="153"/>
      <c r="OQR19" s="154"/>
      <c r="OQS19" s="155"/>
      <c r="OQT19" s="155"/>
      <c r="OQU19" s="155"/>
      <c r="OQV19" s="155"/>
      <c r="OQW19" s="155"/>
      <c r="OQX19" s="155"/>
      <c r="OQY19" s="156"/>
      <c r="OQZ19" s="156"/>
      <c r="ORA19" s="156"/>
      <c r="ORB19" s="156"/>
      <c r="ORC19" s="156"/>
      <c r="ORD19" s="156"/>
      <c r="ORE19" s="157"/>
      <c r="ORF19" s="153"/>
      <c r="ORG19" s="153"/>
      <c r="ORH19" s="154"/>
      <c r="ORI19" s="155"/>
      <c r="ORJ19" s="155"/>
      <c r="ORK19" s="155"/>
      <c r="ORL19" s="155"/>
      <c r="ORM19" s="155"/>
      <c r="ORN19" s="155"/>
      <c r="ORO19" s="156"/>
      <c r="ORP19" s="156"/>
      <c r="ORQ19" s="156"/>
      <c r="ORR19" s="156"/>
      <c r="ORS19" s="156"/>
      <c r="ORT19" s="156"/>
      <c r="ORU19" s="157"/>
      <c r="ORV19" s="153"/>
      <c r="ORW19" s="153"/>
      <c r="ORX19" s="154"/>
      <c r="ORY19" s="155"/>
      <c r="ORZ19" s="155"/>
      <c r="OSA19" s="155"/>
      <c r="OSB19" s="155"/>
      <c r="OSC19" s="155"/>
      <c r="OSD19" s="155"/>
      <c r="OSE19" s="156"/>
      <c r="OSF19" s="156"/>
      <c r="OSG19" s="156"/>
      <c r="OSH19" s="156"/>
      <c r="OSI19" s="156"/>
      <c r="OSJ19" s="156"/>
      <c r="OSK19" s="157"/>
      <c r="OSL19" s="153"/>
      <c r="OSM19" s="153"/>
      <c r="OSN19" s="154"/>
      <c r="OSO19" s="155"/>
      <c r="OSP19" s="155"/>
      <c r="OSQ19" s="155"/>
      <c r="OSR19" s="155"/>
      <c r="OSS19" s="155"/>
      <c r="OST19" s="155"/>
      <c r="OSU19" s="156"/>
      <c r="OSV19" s="156"/>
      <c r="OSW19" s="156"/>
      <c r="OSX19" s="156"/>
      <c r="OSY19" s="156"/>
      <c r="OSZ19" s="156"/>
      <c r="OTA19" s="157"/>
      <c r="OTB19" s="153"/>
      <c r="OTC19" s="153"/>
      <c r="OTD19" s="154"/>
      <c r="OTE19" s="155"/>
      <c r="OTF19" s="155"/>
      <c r="OTG19" s="155"/>
      <c r="OTH19" s="155"/>
      <c r="OTI19" s="155"/>
      <c r="OTJ19" s="155"/>
      <c r="OTK19" s="156"/>
      <c r="OTL19" s="156"/>
      <c r="OTM19" s="156"/>
      <c r="OTN19" s="156"/>
      <c r="OTO19" s="156"/>
      <c r="OTP19" s="156"/>
      <c r="OTQ19" s="157"/>
      <c r="OTR19" s="153"/>
      <c r="OTS19" s="153"/>
      <c r="OTT19" s="154"/>
      <c r="OTU19" s="155"/>
      <c r="OTV19" s="155"/>
      <c r="OTW19" s="155"/>
      <c r="OTX19" s="155"/>
      <c r="OTY19" s="155"/>
      <c r="OTZ19" s="155"/>
      <c r="OUA19" s="156"/>
      <c r="OUB19" s="156"/>
      <c r="OUC19" s="156"/>
      <c r="OUD19" s="156"/>
      <c r="OUE19" s="156"/>
      <c r="OUF19" s="156"/>
      <c r="OUG19" s="157"/>
      <c r="OUH19" s="153"/>
      <c r="OUI19" s="153"/>
      <c r="OUJ19" s="154"/>
      <c r="OUK19" s="155"/>
      <c r="OUL19" s="155"/>
      <c r="OUM19" s="155"/>
      <c r="OUN19" s="155"/>
      <c r="OUO19" s="155"/>
      <c r="OUP19" s="155"/>
      <c r="OUQ19" s="156"/>
      <c r="OUR19" s="156"/>
      <c r="OUS19" s="156"/>
      <c r="OUT19" s="156"/>
      <c r="OUU19" s="156"/>
      <c r="OUV19" s="156"/>
      <c r="OUW19" s="157"/>
      <c r="OUX19" s="153"/>
      <c r="OUY19" s="153"/>
      <c r="OUZ19" s="154"/>
      <c r="OVA19" s="155"/>
      <c r="OVB19" s="155"/>
      <c r="OVC19" s="155"/>
      <c r="OVD19" s="155"/>
      <c r="OVE19" s="155"/>
      <c r="OVF19" s="155"/>
      <c r="OVG19" s="156"/>
      <c r="OVH19" s="156"/>
      <c r="OVI19" s="156"/>
      <c r="OVJ19" s="156"/>
      <c r="OVK19" s="156"/>
      <c r="OVL19" s="156"/>
      <c r="OVM19" s="157"/>
      <c r="OVN19" s="153"/>
      <c r="OVO19" s="153"/>
      <c r="OVP19" s="154"/>
      <c r="OVQ19" s="155"/>
      <c r="OVR19" s="155"/>
      <c r="OVS19" s="155"/>
      <c r="OVT19" s="155"/>
      <c r="OVU19" s="155"/>
      <c r="OVV19" s="155"/>
      <c r="OVW19" s="156"/>
      <c r="OVX19" s="156"/>
      <c r="OVY19" s="156"/>
      <c r="OVZ19" s="156"/>
      <c r="OWA19" s="156"/>
      <c r="OWB19" s="156"/>
      <c r="OWC19" s="157"/>
      <c r="OWD19" s="153"/>
      <c r="OWE19" s="153"/>
      <c r="OWF19" s="154"/>
      <c r="OWG19" s="155"/>
      <c r="OWH19" s="155"/>
      <c r="OWI19" s="155"/>
      <c r="OWJ19" s="155"/>
      <c r="OWK19" s="155"/>
      <c r="OWL19" s="155"/>
      <c r="OWM19" s="156"/>
      <c r="OWN19" s="156"/>
      <c r="OWO19" s="156"/>
      <c r="OWP19" s="156"/>
      <c r="OWQ19" s="156"/>
      <c r="OWR19" s="156"/>
      <c r="OWS19" s="157"/>
      <c r="OWT19" s="153"/>
      <c r="OWU19" s="153"/>
      <c r="OWV19" s="154"/>
      <c r="OWW19" s="155"/>
      <c r="OWX19" s="155"/>
      <c r="OWY19" s="155"/>
      <c r="OWZ19" s="155"/>
      <c r="OXA19" s="155"/>
      <c r="OXB19" s="155"/>
      <c r="OXC19" s="156"/>
      <c r="OXD19" s="156"/>
      <c r="OXE19" s="156"/>
      <c r="OXF19" s="156"/>
      <c r="OXG19" s="156"/>
      <c r="OXH19" s="156"/>
      <c r="OXI19" s="157"/>
      <c r="OXJ19" s="153"/>
      <c r="OXK19" s="153"/>
      <c r="OXL19" s="154"/>
      <c r="OXM19" s="155"/>
      <c r="OXN19" s="155"/>
      <c r="OXO19" s="155"/>
      <c r="OXP19" s="155"/>
      <c r="OXQ19" s="155"/>
      <c r="OXR19" s="155"/>
      <c r="OXS19" s="156"/>
      <c r="OXT19" s="156"/>
      <c r="OXU19" s="156"/>
      <c r="OXV19" s="156"/>
      <c r="OXW19" s="156"/>
      <c r="OXX19" s="156"/>
      <c r="OXY19" s="157"/>
      <c r="OXZ19" s="153"/>
      <c r="OYA19" s="153"/>
      <c r="OYB19" s="154"/>
      <c r="OYC19" s="155"/>
      <c r="OYD19" s="155"/>
      <c r="OYE19" s="155"/>
      <c r="OYF19" s="155"/>
      <c r="OYG19" s="155"/>
      <c r="OYH19" s="155"/>
      <c r="OYI19" s="156"/>
      <c r="OYJ19" s="156"/>
      <c r="OYK19" s="156"/>
      <c r="OYL19" s="156"/>
      <c r="OYM19" s="156"/>
      <c r="OYN19" s="156"/>
      <c r="OYO19" s="157"/>
      <c r="OYP19" s="153"/>
      <c r="OYQ19" s="153"/>
      <c r="OYR19" s="154"/>
      <c r="OYS19" s="155"/>
      <c r="OYT19" s="155"/>
      <c r="OYU19" s="155"/>
      <c r="OYV19" s="155"/>
      <c r="OYW19" s="155"/>
      <c r="OYX19" s="155"/>
      <c r="OYY19" s="156"/>
      <c r="OYZ19" s="156"/>
      <c r="OZA19" s="156"/>
      <c r="OZB19" s="156"/>
      <c r="OZC19" s="156"/>
      <c r="OZD19" s="156"/>
      <c r="OZE19" s="157"/>
      <c r="OZF19" s="153"/>
      <c r="OZG19" s="153"/>
      <c r="OZH19" s="154"/>
      <c r="OZI19" s="155"/>
      <c r="OZJ19" s="155"/>
      <c r="OZK19" s="155"/>
      <c r="OZL19" s="155"/>
      <c r="OZM19" s="155"/>
      <c r="OZN19" s="155"/>
      <c r="OZO19" s="156"/>
      <c r="OZP19" s="156"/>
      <c r="OZQ19" s="156"/>
      <c r="OZR19" s="156"/>
      <c r="OZS19" s="156"/>
      <c r="OZT19" s="156"/>
      <c r="OZU19" s="157"/>
      <c r="OZV19" s="153"/>
      <c r="OZW19" s="153"/>
      <c r="OZX19" s="154"/>
      <c r="OZY19" s="155"/>
      <c r="OZZ19" s="155"/>
      <c r="PAA19" s="155"/>
      <c r="PAB19" s="155"/>
      <c r="PAC19" s="155"/>
      <c r="PAD19" s="155"/>
      <c r="PAE19" s="156"/>
      <c r="PAF19" s="156"/>
      <c r="PAG19" s="156"/>
      <c r="PAH19" s="156"/>
      <c r="PAI19" s="156"/>
      <c r="PAJ19" s="156"/>
      <c r="PAK19" s="157"/>
      <c r="PAL19" s="153"/>
      <c r="PAM19" s="153"/>
      <c r="PAN19" s="154"/>
      <c r="PAO19" s="155"/>
      <c r="PAP19" s="155"/>
      <c r="PAQ19" s="155"/>
      <c r="PAR19" s="155"/>
      <c r="PAS19" s="155"/>
      <c r="PAT19" s="155"/>
      <c r="PAU19" s="156"/>
      <c r="PAV19" s="156"/>
      <c r="PAW19" s="156"/>
      <c r="PAX19" s="156"/>
      <c r="PAY19" s="156"/>
      <c r="PAZ19" s="156"/>
      <c r="PBA19" s="157"/>
      <c r="PBB19" s="153"/>
      <c r="PBC19" s="153"/>
      <c r="PBD19" s="154"/>
      <c r="PBE19" s="155"/>
      <c r="PBF19" s="155"/>
      <c r="PBG19" s="155"/>
      <c r="PBH19" s="155"/>
      <c r="PBI19" s="155"/>
      <c r="PBJ19" s="155"/>
      <c r="PBK19" s="156"/>
      <c r="PBL19" s="156"/>
      <c r="PBM19" s="156"/>
      <c r="PBN19" s="156"/>
      <c r="PBO19" s="156"/>
      <c r="PBP19" s="156"/>
      <c r="PBQ19" s="157"/>
      <c r="PBR19" s="153"/>
      <c r="PBS19" s="153"/>
      <c r="PBT19" s="154"/>
      <c r="PBU19" s="155"/>
      <c r="PBV19" s="155"/>
      <c r="PBW19" s="155"/>
      <c r="PBX19" s="155"/>
      <c r="PBY19" s="155"/>
      <c r="PBZ19" s="155"/>
      <c r="PCA19" s="156"/>
      <c r="PCB19" s="156"/>
      <c r="PCC19" s="156"/>
      <c r="PCD19" s="156"/>
      <c r="PCE19" s="156"/>
      <c r="PCF19" s="156"/>
      <c r="PCG19" s="157"/>
      <c r="PCH19" s="153"/>
      <c r="PCI19" s="153"/>
      <c r="PCJ19" s="154"/>
      <c r="PCK19" s="155"/>
      <c r="PCL19" s="155"/>
      <c r="PCM19" s="155"/>
      <c r="PCN19" s="155"/>
      <c r="PCO19" s="155"/>
      <c r="PCP19" s="155"/>
      <c r="PCQ19" s="156"/>
      <c r="PCR19" s="156"/>
      <c r="PCS19" s="156"/>
      <c r="PCT19" s="156"/>
      <c r="PCU19" s="156"/>
      <c r="PCV19" s="156"/>
      <c r="PCW19" s="157"/>
      <c r="PCX19" s="153"/>
      <c r="PCY19" s="153"/>
      <c r="PCZ19" s="154"/>
      <c r="PDA19" s="155"/>
      <c r="PDB19" s="155"/>
      <c r="PDC19" s="155"/>
      <c r="PDD19" s="155"/>
      <c r="PDE19" s="155"/>
      <c r="PDF19" s="155"/>
      <c r="PDG19" s="156"/>
      <c r="PDH19" s="156"/>
      <c r="PDI19" s="156"/>
      <c r="PDJ19" s="156"/>
      <c r="PDK19" s="156"/>
      <c r="PDL19" s="156"/>
      <c r="PDM19" s="157"/>
      <c r="PDN19" s="153"/>
      <c r="PDO19" s="153"/>
      <c r="PDP19" s="154"/>
      <c r="PDQ19" s="155"/>
      <c r="PDR19" s="155"/>
      <c r="PDS19" s="155"/>
      <c r="PDT19" s="155"/>
      <c r="PDU19" s="155"/>
      <c r="PDV19" s="155"/>
      <c r="PDW19" s="156"/>
      <c r="PDX19" s="156"/>
      <c r="PDY19" s="156"/>
      <c r="PDZ19" s="156"/>
      <c r="PEA19" s="156"/>
      <c r="PEB19" s="156"/>
      <c r="PEC19" s="157"/>
      <c r="PED19" s="153"/>
      <c r="PEE19" s="153"/>
      <c r="PEF19" s="154"/>
      <c r="PEG19" s="155"/>
      <c r="PEH19" s="155"/>
      <c r="PEI19" s="155"/>
      <c r="PEJ19" s="155"/>
      <c r="PEK19" s="155"/>
      <c r="PEL19" s="155"/>
      <c r="PEM19" s="156"/>
      <c r="PEN19" s="156"/>
      <c r="PEO19" s="156"/>
      <c r="PEP19" s="156"/>
      <c r="PEQ19" s="156"/>
      <c r="PER19" s="156"/>
      <c r="PES19" s="157"/>
      <c r="PET19" s="153"/>
      <c r="PEU19" s="153"/>
      <c r="PEV19" s="154"/>
      <c r="PEW19" s="155"/>
      <c r="PEX19" s="155"/>
      <c r="PEY19" s="155"/>
      <c r="PEZ19" s="155"/>
      <c r="PFA19" s="155"/>
      <c r="PFB19" s="155"/>
      <c r="PFC19" s="156"/>
      <c r="PFD19" s="156"/>
      <c r="PFE19" s="156"/>
      <c r="PFF19" s="156"/>
      <c r="PFG19" s="156"/>
      <c r="PFH19" s="156"/>
      <c r="PFI19" s="157"/>
      <c r="PFJ19" s="153"/>
      <c r="PFK19" s="153"/>
      <c r="PFL19" s="154"/>
      <c r="PFM19" s="155"/>
      <c r="PFN19" s="155"/>
      <c r="PFO19" s="155"/>
      <c r="PFP19" s="155"/>
      <c r="PFQ19" s="155"/>
      <c r="PFR19" s="155"/>
      <c r="PFS19" s="156"/>
      <c r="PFT19" s="156"/>
      <c r="PFU19" s="156"/>
      <c r="PFV19" s="156"/>
      <c r="PFW19" s="156"/>
      <c r="PFX19" s="156"/>
      <c r="PFY19" s="157"/>
      <c r="PFZ19" s="153"/>
      <c r="PGA19" s="153"/>
      <c r="PGB19" s="154"/>
      <c r="PGC19" s="155"/>
      <c r="PGD19" s="155"/>
      <c r="PGE19" s="155"/>
      <c r="PGF19" s="155"/>
      <c r="PGG19" s="155"/>
      <c r="PGH19" s="155"/>
      <c r="PGI19" s="156"/>
      <c r="PGJ19" s="156"/>
      <c r="PGK19" s="156"/>
      <c r="PGL19" s="156"/>
      <c r="PGM19" s="156"/>
      <c r="PGN19" s="156"/>
      <c r="PGO19" s="157"/>
      <c r="PGP19" s="153"/>
      <c r="PGQ19" s="153"/>
      <c r="PGR19" s="154"/>
      <c r="PGS19" s="155"/>
      <c r="PGT19" s="155"/>
      <c r="PGU19" s="155"/>
      <c r="PGV19" s="155"/>
      <c r="PGW19" s="155"/>
      <c r="PGX19" s="155"/>
      <c r="PGY19" s="156"/>
      <c r="PGZ19" s="156"/>
      <c r="PHA19" s="156"/>
      <c r="PHB19" s="156"/>
      <c r="PHC19" s="156"/>
      <c r="PHD19" s="156"/>
      <c r="PHE19" s="157"/>
      <c r="PHF19" s="153"/>
      <c r="PHG19" s="153"/>
      <c r="PHH19" s="154"/>
      <c r="PHI19" s="155"/>
      <c r="PHJ19" s="155"/>
      <c r="PHK19" s="155"/>
      <c r="PHL19" s="155"/>
      <c r="PHM19" s="155"/>
      <c r="PHN19" s="155"/>
      <c r="PHO19" s="156"/>
      <c r="PHP19" s="156"/>
      <c r="PHQ19" s="156"/>
      <c r="PHR19" s="156"/>
      <c r="PHS19" s="156"/>
      <c r="PHT19" s="156"/>
      <c r="PHU19" s="157"/>
      <c r="PHV19" s="153"/>
      <c r="PHW19" s="153"/>
      <c r="PHX19" s="154"/>
      <c r="PHY19" s="155"/>
      <c r="PHZ19" s="155"/>
      <c r="PIA19" s="155"/>
      <c r="PIB19" s="155"/>
      <c r="PIC19" s="155"/>
      <c r="PID19" s="155"/>
      <c r="PIE19" s="156"/>
      <c r="PIF19" s="156"/>
      <c r="PIG19" s="156"/>
      <c r="PIH19" s="156"/>
      <c r="PII19" s="156"/>
      <c r="PIJ19" s="156"/>
      <c r="PIK19" s="157"/>
      <c r="PIL19" s="153"/>
      <c r="PIM19" s="153"/>
      <c r="PIN19" s="154"/>
      <c r="PIO19" s="155"/>
      <c r="PIP19" s="155"/>
      <c r="PIQ19" s="155"/>
      <c r="PIR19" s="155"/>
      <c r="PIS19" s="155"/>
      <c r="PIT19" s="155"/>
      <c r="PIU19" s="156"/>
      <c r="PIV19" s="156"/>
      <c r="PIW19" s="156"/>
      <c r="PIX19" s="156"/>
      <c r="PIY19" s="156"/>
      <c r="PIZ19" s="156"/>
      <c r="PJA19" s="157"/>
      <c r="PJB19" s="153"/>
      <c r="PJC19" s="153"/>
      <c r="PJD19" s="154"/>
      <c r="PJE19" s="155"/>
      <c r="PJF19" s="155"/>
      <c r="PJG19" s="155"/>
      <c r="PJH19" s="155"/>
      <c r="PJI19" s="155"/>
      <c r="PJJ19" s="155"/>
      <c r="PJK19" s="156"/>
      <c r="PJL19" s="156"/>
      <c r="PJM19" s="156"/>
      <c r="PJN19" s="156"/>
      <c r="PJO19" s="156"/>
      <c r="PJP19" s="156"/>
      <c r="PJQ19" s="157"/>
      <c r="PJR19" s="153"/>
      <c r="PJS19" s="153"/>
      <c r="PJT19" s="154"/>
      <c r="PJU19" s="155"/>
      <c r="PJV19" s="155"/>
      <c r="PJW19" s="155"/>
      <c r="PJX19" s="155"/>
      <c r="PJY19" s="155"/>
      <c r="PJZ19" s="155"/>
      <c r="PKA19" s="156"/>
      <c r="PKB19" s="156"/>
      <c r="PKC19" s="156"/>
      <c r="PKD19" s="156"/>
      <c r="PKE19" s="156"/>
      <c r="PKF19" s="156"/>
      <c r="PKG19" s="157"/>
      <c r="PKH19" s="153"/>
      <c r="PKI19" s="153"/>
      <c r="PKJ19" s="154"/>
      <c r="PKK19" s="155"/>
      <c r="PKL19" s="155"/>
      <c r="PKM19" s="155"/>
      <c r="PKN19" s="155"/>
      <c r="PKO19" s="155"/>
      <c r="PKP19" s="155"/>
      <c r="PKQ19" s="156"/>
      <c r="PKR19" s="156"/>
      <c r="PKS19" s="156"/>
      <c r="PKT19" s="156"/>
      <c r="PKU19" s="156"/>
      <c r="PKV19" s="156"/>
      <c r="PKW19" s="157"/>
      <c r="PKX19" s="153"/>
      <c r="PKY19" s="153"/>
      <c r="PKZ19" s="154"/>
      <c r="PLA19" s="155"/>
      <c r="PLB19" s="155"/>
      <c r="PLC19" s="155"/>
      <c r="PLD19" s="155"/>
      <c r="PLE19" s="155"/>
      <c r="PLF19" s="155"/>
      <c r="PLG19" s="156"/>
      <c r="PLH19" s="156"/>
      <c r="PLI19" s="156"/>
      <c r="PLJ19" s="156"/>
      <c r="PLK19" s="156"/>
      <c r="PLL19" s="156"/>
      <c r="PLM19" s="157"/>
      <c r="PLN19" s="153"/>
      <c r="PLO19" s="153"/>
      <c r="PLP19" s="154"/>
      <c r="PLQ19" s="155"/>
      <c r="PLR19" s="155"/>
      <c r="PLS19" s="155"/>
      <c r="PLT19" s="155"/>
      <c r="PLU19" s="155"/>
      <c r="PLV19" s="155"/>
      <c r="PLW19" s="156"/>
      <c r="PLX19" s="156"/>
      <c r="PLY19" s="156"/>
      <c r="PLZ19" s="156"/>
      <c r="PMA19" s="156"/>
      <c r="PMB19" s="156"/>
      <c r="PMC19" s="157"/>
      <c r="PMD19" s="153"/>
      <c r="PME19" s="153"/>
      <c r="PMF19" s="154"/>
      <c r="PMG19" s="155"/>
      <c r="PMH19" s="155"/>
      <c r="PMI19" s="155"/>
      <c r="PMJ19" s="155"/>
      <c r="PMK19" s="155"/>
      <c r="PML19" s="155"/>
      <c r="PMM19" s="156"/>
      <c r="PMN19" s="156"/>
      <c r="PMO19" s="156"/>
      <c r="PMP19" s="156"/>
      <c r="PMQ19" s="156"/>
      <c r="PMR19" s="156"/>
      <c r="PMS19" s="157"/>
      <c r="PMT19" s="153"/>
      <c r="PMU19" s="153"/>
      <c r="PMV19" s="154"/>
      <c r="PMW19" s="155"/>
      <c r="PMX19" s="155"/>
      <c r="PMY19" s="155"/>
      <c r="PMZ19" s="155"/>
      <c r="PNA19" s="155"/>
      <c r="PNB19" s="155"/>
      <c r="PNC19" s="156"/>
      <c r="PND19" s="156"/>
      <c r="PNE19" s="156"/>
      <c r="PNF19" s="156"/>
      <c r="PNG19" s="156"/>
      <c r="PNH19" s="156"/>
      <c r="PNI19" s="157"/>
      <c r="PNJ19" s="153"/>
      <c r="PNK19" s="153"/>
      <c r="PNL19" s="154"/>
      <c r="PNM19" s="155"/>
      <c r="PNN19" s="155"/>
      <c r="PNO19" s="155"/>
      <c r="PNP19" s="155"/>
      <c r="PNQ19" s="155"/>
      <c r="PNR19" s="155"/>
      <c r="PNS19" s="156"/>
      <c r="PNT19" s="156"/>
      <c r="PNU19" s="156"/>
      <c r="PNV19" s="156"/>
      <c r="PNW19" s="156"/>
      <c r="PNX19" s="156"/>
      <c r="PNY19" s="157"/>
      <c r="PNZ19" s="153"/>
      <c r="POA19" s="153"/>
      <c r="POB19" s="154"/>
      <c r="POC19" s="155"/>
      <c r="POD19" s="155"/>
      <c r="POE19" s="155"/>
      <c r="POF19" s="155"/>
      <c r="POG19" s="155"/>
      <c r="POH19" s="155"/>
      <c r="POI19" s="156"/>
      <c r="POJ19" s="156"/>
      <c r="POK19" s="156"/>
      <c r="POL19" s="156"/>
      <c r="POM19" s="156"/>
      <c r="PON19" s="156"/>
      <c r="POO19" s="157"/>
      <c r="POP19" s="153"/>
      <c r="POQ19" s="153"/>
      <c r="POR19" s="154"/>
      <c r="POS19" s="155"/>
      <c r="POT19" s="155"/>
      <c r="POU19" s="155"/>
      <c r="POV19" s="155"/>
      <c r="POW19" s="155"/>
      <c r="POX19" s="155"/>
      <c r="POY19" s="156"/>
      <c r="POZ19" s="156"/>
      <c r="PPA19" s="156"/>
      <c r="PPB19" s="156"/>
      <c r="PPC19" s="156"/>
      <c r="PPD19" s="156"/>
      <c r="PPE19" s="157"/>
      <c r="PPF19" s="153"/>
      <c r="PPG19" s="153"/>
      <c r="PPH19" s="154"/>
      <c r="PPI19" s="155"/>
      <c r="PPJ19" s="155"/>
      <c r="PPK19" s="155"/>
      <c r="PPL19" s="155"/>
      <c r="PPM19" s="155"/>
      <c r="PPN19" s="155"/>
      <c r="PPO19" s="156"/>
      <c r="PPP19" s="156"/>
      <c r="PPQ19" s="156"/>
      <c r="PPR19" s="156"/>
      <c r="PPS19" s="156"/>
      <c r="PPT19" s="156"/>
      <c r="PPU19" s="157"/>
      <c r="PPV19" s="153"/>
      <c r="PPW19" s="153"/>
      <c r="PPX19" s="154"/>
      <c r="PPY19" s="155"/>
      <c r="PPZ19" s="155"/>
      <c r="PQA19" s="155"/>
      <c r="PQB19" s="155"/>
      <c r="PQC19" s="155"/>
      <c r="PQD19" s="155"/>
      <c r="PQE19" s="156"/>
      <c r="PQF19" s="156"/>
      <c r="PQG19" s="156"/>
      <c r="PQH19" s="156"/>
      <c r="PQI19" s="156"/>
      <c r="PQJ19" s="156"/>
      <c r="PQK19" s="157"/>
      <c r="PQL19" s="153"/>
      <c r="PQM19" s="153"/>
      <c r="PQN19" s="154"/>
      <c r="PQO19" s="155"/>
      <c r="PQP19" s="155"/>
      <c r="PQQ19" s="155"/>
      <c r="PQR19" s="155"/>
      <c r="PQS19" s="155"/>
      <c r="PQT19" s="155"/>
      <c r="PQU19" s="156"/>
      <c r="PQV19" s="156"/>
      <c r="PQW19" s="156"/>
      <c r="PQX19" s="156"/>
      <c r="PQY19" s="156"/>
      <c r="PQZ19" s="156"/>
      <c r="PRA19" s="157"/>
      <c r="PRB19" s="153"/>
      <c r="PRC19" s="153"/>
      <c r="PRD19" s="154"/>
      <c r="PRE19" s="155"/>
      <c r="PRF19" s="155"/>
      <c r="PRG19" s="155"/>
      <c r="PRH19" s="155"/>
      <c r="PRI19" s="155"/>
      <c r="PRJ19" s="155"/>
      <c r="PRK19" s="156"/>
      <c r="PRL19" s="156"/>
      <c r="PRM19" s="156"/>
      <c r="PRN19" s="156"/>
      <c r="PRO19" s="156"/>
      <c r="PRP19" s="156"/>
      <c r="PRQ19" s="157"/>
      <c r="PRR19" s="153"/>
      <c r="PRS19" s="153"/>
      <c r="PRT19" s="154"/>
      <c r="PRU19" s="155"/>
      <c r="PRV19" s="155"/>
      <c r="PRW19" s="155"/>
      <c r="PRX19" s="155"/>
      <c r="PRY19" s="155"/>
      <c r="PRZ19" s="155"/>
      <c r="PSA19" s="156"/>
      <c r="PSB19" s="156"/>
      <c r="PSC19" s="156"/>
      <c r="PSD19" s="156"/>
      <c r="PSE19" s="156"/>
      <c r="PSF19" s="156"/>
      <c r="PSG19" s="157"/>
      <c r="PSH19" s="153"/>
      <c r="PSI19" s="153"/>
      <c r="PSJ19" s="154"/>
      <c r="PSK19" s="155"/>
      <c r="PSL19" s="155"/>
      <c r="PSM19" s="155"/>
      <c r="PSN19" s="155"/>
      <c r="PSO19" s="155"/>
      <c r="PSP19" s="155"/>
      <c r="PSQ19" s="156"/>
      <c r="PSR19" s="156"/>
      <c r="PSS19" s="156"/>
      <c r="PST19" s="156"/>
      <c r="PSU19" s="156"/>
      <c r="PSV19" s="156"/>
      <c r="PSW19" s="157"/>
      <c r="PSX19" s="153"/>
      <c r="PSY19" s="153"/>
      <c r="PSZ19" s="154"/>
      <c r="PTA19" s="155"/>
      <c r="PTB19" s="155"/>
      <c r="PTC19" s="155"/>
      <c r="PTD19" s="155"/>
      <c r="PTE19" s="155"/>
      <c r="PTF19" s="155"/>
      <c r="PTG19" s="156"/>
      <c r="PTH19" s="156"/>
      <c r="PTI19" s="156"/>
      <c r="PTJ19" s="156"/>
      <c r="PTK19" s="156"/>
      <c r="PTL19" s="156"/>
      <c r="PTM19" s="157"/>
      <c r="PTN19" s="153"/>
      <c r="PTO19" s="153"/>
      <c r="PTP19" s="154"/>
      <c r="PTQ19" s="155"/>
      <c r="PTR19" s="155"/>
      <c r="PTS19" s="155"/>
      <c r="PTT19" s="155"/>
      <c r="PTU19" s="155"/>
      <c r="PTV19" s="155"/>
      <c r="PTW19" s="156"/>
      <c r="PTX19" s="156"/>
      <c r="PTY19" s="156"/>
      <c r="PTZ19" s="156"/>
      <c r="PUA19" s="156"/>
      <c r="PUB19" s="156"/>
      <c r="PUC19" s="157"/>
      <c r="PUD19" s="153"/>
      <c r="PUE19" s="153"/>
      <c r="PUF19" s="154"/>
      <c r="PUG19" s="155"/>
      <c r="PUH19" s="155"/>
      <c r="PUI19" s="155"/>
      <c r="PUJ19" s="155"/>
      <c r="PUK19" s="155"/>
      <c r="PUL19" s="155"/>
      <c r="PUM19" s="156"/>
      <c r="PUN19" s="156"/>
      <c r="PUO19" s="156"/>
      <c r="PUP19" s="156"/>
      <c r="PUQ19" s="156"/>
      <c r="PUR19" s="156"/>
      <c r="PUS19" s="157"/>
      <c r="PUT19" s="153"/>
      <c r="PUU19" s="153"/>
      <c r="PUV19" s="154"/>
      <c r="PUW19" s="155"/>
      <c r="PUX19" s="155"/>
      <c r="PUY19" s="155"/>
      <c r="PUZ19" s="155"/>
      <c r="PVA19" s="155"/>
      <c r="PVB19" s="155"/>
      <c r="PVC19" s="156"/>
      <c r="PVD19" s="156"/>
      <c r="PVE19" s="156"/>
      <c r="PVF19" s="156"/>
      <c r="PVG19" s="156"/>
      <c r="PVH19" s="156"/>
      <c r="PVI19" s="157"/>
      <c r="PVJ19" s="153"/>
      <c r="PVK19" s="153"/>
      <c r="PVL19" s="154"/>
      <c r="PVM19" s="155"/>
      <c r="PVN19" s="155"/>
      <c r="PVO19" s="155"/>
      <c r="PVP19" s="155"/>
      <c r="PVQ19" s="155"/>
      <c r="PVR19" s="155"/>
      <c r="PVS19" s="156"/>
      <c r="PVT19" s="156"/>
      <c r="PVU19" s="156"/>
      <c r="PVV19" s="156"/>
      <c r="PVW19" s="156"/>
      <c r="PVX19" s="156"/>
      <c r="PVY19" s="157"/>
      <c r="PVZ19" s="153"/>
      <c r="PWA19" s="153"/>
      <c r="PWB19" s="154"/>
      <c r="PWC19" s="155"/>
      <c r="PWD19" s="155"/>
      <c r="PWE19" s="155"/>
      <c r="PWF19" s="155"/>
      <c r="PWG19" s="155"/>
      <c r="PWH19" s="155"/>
      <c r="PWI19" s="156"/>
      <c r="PWJ19" s="156"/>
      <c r="PWK19" s="156"/>
      <c r="PWL19" s="156"/>
      <c r="PWM19" s="156"/>
      <c r="PWN19" s="156"/>
      <c r="PWO19" s="157"/>
      <c r="PWP19" s="153"/>
      <c r="PWQ19" s="153"/>
      <c r="PWR19" s="154"/>
      <c r="PWS19" s="155"/>
      <c r="PWT19" s="155"/>
      <c r="PWU19" s="155"/>
      <c r="PWV19" s="155"/>
      <c r="PWW19" s="155"/>
      <c r="PWX19" s="155"/>
      <c r="PWY19" s="156"/>
      <c r="PWZ19" s="156"/>
      <c r="PXA19" s="156"/>
      <c r="PXB19" s="156"/>
      <c r="PXC19" s="156"/>
      <c r="PXD19" s="156"/>
      <c r="PXE19" s="157"/>
      <c r="PXF19" s="153"/>
      <c r="PXG19" s="153"/>
      <c r="PXH19" s="154"/>
      <c r="PXI19" s="155"/>
      <c r="PXJ19" s="155"/>
      <c r="PXK19" s="155"/>
      <c r="PXL19" s="155"/>
      <c r="PXM19" s="155"/>
      <c r="PXN19" s="155"/>
      <c r="PXO19" s="156"/>
      <c r="PXP19" s="156"/>
      <c r="PXQ19" s="156"/>
      <c r="PXR19" s="156"/>
      <c r="PXS19" s="156"/>
      <c r="PXT19" s="156"/>
      <c r="PXU19" s="157"/>
      <c r="PXV19" s="153"/>
      <c r="PXW19" s="153"/>
      <c r="PXX19" s="154"/>
      <c r="PXY19" s="155"/>
      <c r="PXZ19" s="155"/>
      <c r="PYA19" s="155"/>
      <c r="PYB19" s="155"/>
      <c r="PYC19" s="155"/>
      <c r="PYD19" s="155"/>
      <c r="PYE19" s="156"/>
      <c r="PYF19" s="156"/>
      <c r="PYG19" s="156"/>
      <c r="PYH19" s="156"/>
      <c r="PYI19" s="156"/>
      <c r="PYJ19" s="156"/>
      <c r="PYK19" s="157"/>
      <c r="PYL19" s="153"/>
      <c r="PYM19" s="153"/>
      <c r="PYN19" s="154"/>
      <c r="PYO19" s="155"/>
      <c r="PYP19" s="155"/>
      <c r="PYQ19" s="155"/>
      <c r="PYR19" s="155"/>
      <c r="PYS19" s="155"/>
      <c r="PYT19" s="155"/>
      <c r="PYU19" s="156"/>
      <c r="PYV19" s="156"/>
      <c r="PYW19" s="156"/>
      <c r="PYX19" s="156"/>
      <c r="PYY19" s="156"/>
      <c r="PYZ19" s="156"/>
      <c r="PZA19" s="157"/>
      <c r="PZB19" s="153"/>
      <c r="PZC19" s="153"/>
      <c r="PZD19" s="154"/>
      <c r="PZE19" s="155"/>
      <c r="PZF19" s="155"/>
      <c r="PZG19" s="155"/>
      <c r="PZH19" s="155"/>
      <c r="PZI19" s="155"/>
      <c r="PZJ19" s="155"/>
      <c r="PZK19" s="156"/>
      <c r="PZL19" s="156"/>
      <c r="PZM19" s="156"/>
      <c r="PZN19" s="156"/>
      <c r="PZO19" s="156"/>
      <c r="PZP19" s="156"/>
      <c r="PZQ19" s="157"/>
      <c r="PZR19" s="153"/>
      <c r="PZS19" s="153"/>
      <c r="PZT19" s="154"/>
      <c r="PZU19" s="155"/>
      <c r="PZV19" s="155"/>
      <c r="PZW19" s="155"/>
      <c r="PZX19" s="155"/>
      <c r="PZY19" s="155"/>
      <c r="PZZ19" s="155"/>
      <c r="QAA19" s="156"/>
      <c r="QAB19" s="156"/>
      <c r="QAC19" s="156"/>
      <c r="QAD19" s="156"/>
      <c r="QAE19" s="156"/>
      <c r="QAF19" s="156"/>
      <c r="QAG19" s="157"/>
      <c r="QAH19" s="153"/>
      <c r="QAI19" s="153"/>
      <c r="QAJ19" s="154"/>
      <c r="QAK19" s="155"/>
      <c r="QAL19" s="155"/>
      <c r="QAM19" s="155"/>
      <c r="QAN19" s="155"/>
      <c r="QAO19" s="155"/>
      <c r="QAP19" s="155"/>
      <c r="QAQ19" s="156"/>
      <c r="QAR19" s="156"/>
      <c r="QAS19" s="156"/>
      <c r="QAT19" s="156"/>
      <c r="QAU19" s="156"/>
      <c r="QAV19" s="156"/>
      <c r="QAW19" s="157"/>
      <c r="QAX19" s="153"/>
      <c r="QAY19" s="153"/>
      <c r="QAZ19" s="154"/>
      <c r="QBA19" s="155"/>
      <c r="QBB19" s="155"/>
      <c r="QBC19" s="155"/>
      <c r="QBD19" s="155"/>
      <c r="QBE19" s="155"/>
      <c r="QBF19" s="155"/>
      <c r="QBG19" s="156"/>
      <c r="QBH19" s="156"/>
      <c r="QBI19" s="156"/>
      <c r="QBJ19" s="156"/>
      <c r="QBK19" s="156"/>
      <c r="QBL19" s="156"/>
      <c r="QBM19" s="157"/>
      <c r="QBN19" s="153"/>
      <c r="QBO19" s="153"/>
      <c r="QBP19" s="154"/>
      <c r="QBQ19" s="155"/>
      <c r="QBR19" s="155"/>
      <c r="QBS19" s="155"/>
      <c r="QBT19" s="155"/>
      <c r="QBU19" s="155"/>
      <c r="QBV19" s="155"/>
      <c r="QBW19" s="156"/>
      <c r="QBX19" s="156"/>
      <c r="QBY19" s="156"/>
      <c r="QBZ19" s="156"/>
      <c r="QCA19" s="156"/>
      <c r="QCB19" s="156"/>
      <c r="QCC19" s="157"/>
      <c r="QCD19" s="153"/>
      <c r="QCE19" s="153"/>
      <c r="QCF19" s="154"/>
      <c r="QCG19" s="155"/>
      <c r="QCH19" s="155"/>
      <c r="QCI19" s="155"/>
      <c r="QCJ19" s="155"/>
      <c r="QCK19" s="155"/>
      <c r="QCL19" s="155"/>
      <c r="QCM19" s="156"/>
      <c r="QCN19" s="156"/>
      <c r="QCO19" s="156"/>
      <c r="QCP19" s="156"/>
      <c r="QCQ19" s="156"/>
      <c r="QCR19" s="156"/>
      <c r="QCS19" s="157"/>
      <c r="QCT19" s="153"/>
      <c r="QCU19" s="153"/>
      <c r="QCV19" s="154"/>
      <c r="QCW19" s="155"/>
      <c r="QCX19" s="155"/>
      <c r="QCY19" s="155"/>
      <c r="QCZ19" s="155"/>
      <c r="QDA19" s="155"/>
      <c r="QDB19" s="155"/>
      <c r="QDC19" s="156"/>
      <c r="QDD19" s="156"/>
      <c r="QDE19" s="156"/>
      <c r="QDF19" s="156"/>
      <c r="QDG19" s="156"/>
      <c r="QDH19" s="156"/>
      <c r="QDI19" s="157"/>
      <c r="QDJ19" s="153"/>
      <c r="QDK19" s="153"/>
      <c r="QDL19" s="154"/>
      <c r="QDM19" s="155"/>
      <c r="QDN19" s="155"/>
      <c r="QDO19" s="155"/>
      <c r="QDP19" s="155"/>
      <c r="QDQ19" s="155"/>
      <c r="QDR19" s="155"/>
      <c r="QDS19" s="156"/>
      <c r="QDT19" s="156"/>
      <c r="QDU19" s="156"/>
      <c r="QDV19" s="156"/>
      <c r="QDW19" s="156"/>
      <c r="QDX19" s="156"/>
      <c r="QDY19" s="157"/>
      <c r="QDZ19" s="153"/>
      <c r="QEA19" s="153"/>
      <c r="QEB19" s="154"/>
      <c r="QEC19" s="155"/>
      <c r="QED19" s="155"/>
      <c r="QEE19" s="155"/>
      <c r="QEF19" s="155"/>
      <c r="QEG19" s="155"/>
      <c r="QEH19" s="155"/>
      <c r="QEI19" s="156"/>
      <c r="QEJ19" s="156"/>
      <c r="QEK19" s="156"/>
      <c r="QEL19" s="156"/>
      <c r="QEM19" s="156"/>
      <c r="QEN19" s="156"/>
      <c r="QEO19" s="157"/>
      <c r="QEP19" s="153"/>
      <c r="QEQ19" s="153"/>
      <c r="QER19" s="154"/>
      <c r="QES19" s="155"/>
      <c r="QET19" s="155"/>
      <c r="QEU19" s="155"/>
      <c r="QEV19" s="155"/>
      <c r="QEW19" s="155"/>
      <c r="QEX19" s="155"/>
      <c r="QEY19" s="156"/>
      <c r="QEZ19" s="156"/>
      <c r="QFA19" s="156"/>
      <c r="QFB19" s="156"/>
      <c r="QFC19" s="156"/>
      <c r="QFD19" s="156"/>
      <c r="QFE19" s="157"/>
      <c r="QFF19" s="153"/>
      <c r="QFG19" s="153"/>
      <c r="QFH19" s="154"/>
      <c r="QFI19" s="155"/>
      <c r="QFJ19" s="155"/>
      <c r="QFK19" s="155"/>
      <c r="QFL19" s="155"/>
      <c r="QFM19" s="155"/>
      <c r="QFN19" s="155"/>
      <c r="QFO19" s="156"/>
      <c r="QFP19" s="156"/>
      <c r="QFQ19" s="156"/>
      <c r="QFR19" s="156"/>
      <c r="QFS19" s="156"/>
      <c r="QFT19" s="156"/>
      <c r="QFU19" s="157"/>
      <c r="QFV19" s="153"/>
      <c r="QFW19" s="153"/>
      <c r="QFX19" s="154"/>
      <c r="QFY19" s="155"/>
      <c r="QFZ19" s="155"/>
      <c r="QGA19" s="155"/>
      <c r="QGB19" s="155"/>
      <c r="QGC19" s="155"/>
      <c r="QGD19" s="155"/>
      <c r="QGE19" s="156"/>
      <c r="QGF19" s="156"/>
      <c r="QGG19" s="156"/>
      <c r="QGH19" s="156"/>
      <c r="QGI19" s="156"/>
      <c r="QGJ19" s="156"/>
      <c r="QGK19" s="157"/>
      <c r="QGL19" s="153"/>
      <c r="QGM19" s="153"/>
      <c r="QGN19" s="154"/>
      <c r="QGO19" s="155"/>
      <c r="QGP19" s="155"/>
      <c r="QGQ19" s="155"/>
      <c r="QGR19" s="155"/>
      <c r="QGS19" s="155"/>
      <c r="QGT19" s="155"/>
      <c r="QGU19" s="156"/>
      <c r="QGV19" s="156"/>
      <c r="QGW19" s="156"/>
      <c r="QGX19" s="156"/>
      <c r="QGY19" s="156"/>
      <c r="QGZ19" s="156"/>
      <c r="QHA19" s="157"/>
      <c r="QHB19" s="153"/>
      <c r="QHC19" s="153"/>
      <c r="QHD19" s="154"/>
      <c r="QHE19" s="155"/>
      <c r="QHF19" s="155"/>
      <c r="QHG19" s="155"/>
      <c r="QHH19" s="155"/>
      <c r="QHI19" s="155"/>
      <c r="QHJ19" s="155"/>
      <c r="QHK19" s="156"/>
      <c r="QHL19" s="156"/>
      <c r="QHM19" s="156"/>
      <c r="QHN19" s="156"/>
      <c r="QHO19" s="156"/>
      <c r="QHP19" s="156"/>
      <c r="QHQ19" s="157"/>
      <c r="QHR19" s="153"/>
      <c r="QHS19" s="153"/>
      <c r="QHT19" s="154"/>
      <c r="QHU19" s="155"/>
      <c r="QHV19" s="155"/>
      <c r="QHW19" s="155"/>
      <c r="QHX19" s="155"/>
      <c r="QHY19" s="155"/>
      <c r="QHZ19" s="155"/>
      <c r="QIA19" s="156"/>
      <c r="QIB19" s="156"/>
      <c r="QIC19" s="156"/>
      <c r="QID19" s="156"/>
      <c r="QIE19" s="156"/>
      <c r="QIF19" s="156"/>
      <c r="QIG19" s="157"/>
      <c r="QIH19" s="153"/>
      <c r="QII19" s="153"/>
      <c r="QIJ19" s="154"/>
      <c r="QIK19" s="155"/>
      <c r="QIL19" s="155"/>
      <c r="QIM19" s="155"/>
      <c r="QIN19" s="155"/>
      <c r="QIO19" s="155"/>
      <c r="QIP19" s="155"/>
      <c r="QIQ19" s="156"/>
      <c r="QIR19" s="156"/>
      <c r="QIS19" s="156"/>
      <c r="QIT19" s="156"/>
      <c r="QIU19" s="156"/>
      <c r="QIV19" s="156"/>
      <c r="QIW19" s="157"/>
      <c r="QIX19" s="153"/>
      <c r="QIY19" s="153"/>
      <c r="QIZ19" s="154"/>
      <c r="QJA19" s="155"/>
      <c r="QJB19" s="155"/>
      <c r="QJC19" s="155"/>
      <c r="QJD19" s="155"/>
      <c r="QJE19" s="155"/>
      <c r="QJF19" s="155"/>
      <c r="QJG19" s="156"/>
      <c r="QJH19" s="156"/>
      <c r="QJI19" s="156"/>
      <c r="QJJ19" s="156"/>
      <c r="QJK19" s="156"/>
      <c r="QJL19" s="156"/>
      <c r="QJM19" s="157"/>
      <c r="QJN19" s="153"/>
      <c r="QJO19" s="153"/>
      <c r="QJP19" s="154"/>
      <c r="QJQ19" s="155"/>
      <c r="QJR19" s="155"/>
      <c r="QJS19" s="155"/>
      <c r="QJT19" s="155"/>
      <c r="QJU19" s="155"/>
      <c r="QJV19" s="155"/>
      <c r="QJW19" s="156"/>
      <c r="QJX19" s="156"/>
      <c r="QJY19" s="156"/>
      <c r="QJZ19" s="156"/>
      <c r="QKA19" s="156"/>
      <c r="QKB19" s="156"/>
      <c r="QKC19" s="157"/>
      <c r="QKD19" s="153"/>
      <c r="QKE19" s="153"/>
      <c r="QKF19" s="154"/>
      <c r="QKG19" s="155"/>
      <c r="QKH19" s="155"/>
      <c r="QKI19" s="155"/>
      <c r="QKJ19" s="155"/>
      <c r="QKK19" s="155"/>
      <c r="QKL19" s="155"/>
      <c r="QKM19" s="156"/>
      <c r="QKN19" s="156"/>
      <c r="QKO19" s="156"/>
      <c r="QKP19" s="156"/>
      <c r="QKQ19" s="156"/>
      <c r="QKR19" s="156"/>
      <c r="QKS19" s="157"/>
      <c r="QKT19" s="153"/>
      <c r="QKU19" s="153"/>
      <c r="QKV19" s="154"/>
      <c r="QKW19" s="155"/>
      <c r="QKX19" s="155"/>
      <c r="QKY19" s="155"/>
      <c r="QKZ19" s="155"/>
      <c r="QLA19" s="155"/>
      <c r="QLB19" s="155"/>
      <c r="QLC19" s="156"/>
      <c r="QLD19" s="156"/>
      <c r="QLE19" s="156"/>
      <c r="QLF19" s="156"/>
      <c r="QLG19" s="156"/>
      <c r="QLH19" s="156"/>
      <c r="QLI19" s="157"/>
      <c r="QLJ19" s="153"/>
      <c r="QLK19" s="153"/>
      <c r="QLL19" s="154"/>
      <c r="QLM19" s="155"/>
      <c r="QLN19" s="155"/>
      <c r="QLO19" s="155"/>
      <c r="QLP19" s="155"/>
      <c r="QLQ19" s="155"/>
      <c r="QLR19" s="155"/>
      <c r="QLS19" s="156"/>
      <c r="QLT19" s="156"/>
      <c r="QLU19" s="156"/>
      <c r="QLV19" s="156"/>
      <c r="QLW19" s="156"/>
      <c r="QLX19" s="156"/>
      <c r="QLY19" s="157"/>
      <c r="QLZ19" s="153"/>
      <c r="QMA19" s="153"/>
      <c r="QMB19" s="154"/>
      <c r="QMC19" s="155"/>
      <c r="QMD19" s="155"/>
      <c r="QME19" s="155"/>
      <c r="QMF19" s="155"/>
      <c r="QMG19" s="155"/>
      <c r="QMH19" s="155"/>
      <c r="QMI19" s="156"/>
      <c r="QMJ19" s="156"/>
      <c r="QMK19" s="156"/>
      <c r="QML19" s="156"/>
      <c r="QMM19" s="156"/>
      <c r="QMN19" s="156"/>
      <c r="QMO19" s="157"/>
      <c r="QMP19" s="153"/>
      <c r="QMQ19" s="153"/>
      <c r="QMR19" s="154"/>
      <c r="QMS19" s="155"/>
      <c r="QMT19" s="155"/>
      <c r="QMU19" s="155"/>
      <c r="QMV19" s="155"/>
      <c r="QMW19" s="155"/>
      <c r="QMX19" s="155"/>
      <c r="QMY19" s="156"/>
      <c r="QMZ19" s="156"/>
      <c r="QNA19" s="156"/>
      <c r="QNB19" s="156"/>
      <c r="QNC19" s="156"/>
      <c r="QND19" s="156"/>
      <c r="QNE19" s="157"/>
      <c r="QNF19" s="153"/>
      <c r="QNG19" s="153"/>
      <c r="QNH19" s="154"/>
      <c r="QNI19" s="155"/>
      <c r="QNJ19" s="155"/>
      <c r="QNK19" s="155"/>
      <c r="QNL19" s="155"/>
      <c r="QNM19" s="155"/>
      <c r="QNN19" s="155"/>
      <c r="QNO19" s="156"/>
      <c r="QNP19" s="156"/>
      <c r="QNQ19" s="156"/>
      <c r="QNR19" s="156"/>
      <c r="QNS19" s="156"/>
      <c r="QNT19" s="156"/>
      <c r="QNU19" s="157"/>
      <c r="QNV19" s="153"/>
      <c r="QNW19" s="153"/>
      <c r="QNX19" s="154"/>
      <c r="QNY19" s="155"/>
      <c r="QNZ19" s="155"/>
      <c r="QOA19" s="155"/>
      <c r="QOB19" s="155"/>
      <c r="QOC19" s="155"/>
      <c r="QOD19" s="155"/>
      <c r="QOE19" s="156"/>
      <c r="QOF19" s="156"/>
      <c r="QOG19" s="156"/>
      <c r="QOH19" s="156"/>
      <c r="QOI19" s="156"/>
      <c r="QOJ19" s="156"/>
      <c r="QOK19" s="157"/>
      <c r="QOL19" s="153"/>
      <c r="QOM19" s="153"/>
      <c r="QON19" s="154"/>
      <c r="QOO19" s="155"/>
      <c r="QOP19" s="155"/>
      <c r="QOQ19" s="155"/>
      <c r="QOR19" s="155"/>
      <c r="QOS19" s="155"/>
      <c r="QOT19" s="155"/>
      <c r="QOU19" s="156"/>
      <c r="QOV19" s="156"/>
      <c r="QOW19" s="156"/>
      <c r="QOX19" s="156"/>
      <c r="QOY19" s="156"/>
      <c r="QOZ19" s="156"/>
      <c r="QPA19" s="157"/>
      <c r="QPB19" s="153"/>
      <c r="QPC19" s="153"/>
      <c r="QPD19" s="154"/>
      <c r="QPE19" s="155"/>
      <c r="QPF19" s="155"/>
      <c r="QPG19" s="155"/>
      <c r="QPH19" s="155"/>
      <c r="QPI19" s="155"/>
      <c r="QPJ19" s="155"/>
      <c r="QPK19" s="156"/>
      <c r="QPL19" s="156"/>
      <c r="QPM19" s="156"/>
      <c r="QPN19" s="156"/>
      <c r="QPO19" s="156"/>
      <c r="QPP19" s="156"/>
      <c r="QPQ19" s="157"/>
      <c r="QPR19" s="153"/>
      <c r="QPS19" s="153"/>
      <c r="QPT19" s="154"/>
      <c r="QPU19" s="155"/>
      <c r="QPV19" s="155"/>
      <c r="QPW19" s="155"/>
      <c r="QPX19" s="155"/>
      <c r="QPY19" s="155"/>
      <c r="QPZ19" s="155"/>
      <c r="QQA19" s="156"/>
      <c r="QQB19" s="156"/>
      <c r="QQC19" s="156"/>
      <c r="QQD19" s="156"/>
      <c r="QQE19" s="156"/>
      <c r="QQF19" s="156"/>
      <c r="QQG19" s="157"/>
      <c r="QQH19" s="153"/>
      <c r="QQI19" s="153"/>
      <c r="QQJ19" s="154"/>
      <c r="QQK19" s="155"/>
      <c r="QQL19" s="155"/>
      <c r="QQM19" s="155"/>
      <c r="QQN19" s="155"/>
      <c r="QQO19" s="155"/>
      <c r="QQP19" s="155"/>
      <c r="QQQ19" s="156"/>
      <c r="QQR19" s="156"/>
      <c r="QQS19" s="156"/>
      <c r="QQT19" s="156"/>
      <c r="QQU19" s="156"/>
      <c r="QQV19" s="156"/>
      <c r="QQW19" s="157"/>
      <c r="QQX19" s="153"/>
      <c r="QQY19" s="153"/>
      <c r="QQZ19" s="154"/>
      <c r="QRA19" s="155"/>
      <c r="QRB19" s="155"/>
      <c r="QRC19" s="155"/>
      <c r="QRD19" s="155"/>
      <c r="QRE19" s="155"/>
      <c r="QRF19" s="155"/>
      <c r="QRG19" s="156"/>
      <c r="QRH19" s="156"/>
      <c r="QRI19" s="156"/>
      <c r="QRJ19" s="156"/>
      <c r="QRK19" s="156"/>
      <c r="QRL19" s="156"/>
      <c r="QRM19" s="157"/>
      <c r="QRN19" s="153"/>
      <c r="QRO19" s="153"/>
      <c r="QRP19" s="154"/>
      <c r="QRQ19" s="155"/>
      <c r="QRR19" s="155"/>
      <c r="QRS19" s="155"/>
      <c r="QRT19" s="155"/>
      <c r="QRU19" s="155"/>
      <c r="QRV19" s="155"/>
      <c r="QRW19" s="156"/>
      <c r="QRX19" s="156"/>
      <c r="QRY19" s="156"/>
      <c r="QRZ19" s="156"/>
      <c r="QSA19" s="156"/>
      <c r="QSB19" s="156"/>
      <c r="QSC19" s="157"/>
      <c r="QSD19" s="153"/>
      <c r="QSE19" s="153"/>
      <c r="QSF19" s="154"/>
      <c r="QSG19" s="155"/>
      <c r="QSH19" s="155"/>
      <c r="QSI19" s="155"/>
      <c r="QSJ19" s="155"/>
      <c r="QSK19" s="155"/>
      <c r="QSL19" s="155"/>
      <c r="QSM19" s="156"/>
      <c r="QSN19" s="156"/>
      <c r="QSO19" s="156"/>
      <c r="QSP19" s="156"/>
      <c r="QSQ19" s="156"/>
      <c r="QSR19" s="156"/>
      <c r="QSS19" s="157"/>
      <c r="QST19" s="153"/>
      <c r="QSU19" s="153"/>
      <c r="QSV19" s="154"/>
      <c r="QSW19" s="155"/>
      <c r="QSX19" s="155"/>
      <c r="QSY19" s="155"/>
      <c r="QSZ19" s="155"/>
      <c r="QTA19" s="155"/>
      <c r="QTB19" s="155"/>
      <c r="QTC19" s="156"/>
      <c r="QTD19" s="156"/>
      <c r="QTE19" s="156"/>
      <c r="QTF19" s="156"/>
      <c r="QTG19" s="156"/>
      <c r="QTH19" s="156"/>
      <c r="QTI19" s="157"/>
      <c r="QTJ19" s="153"/>
      <c r="QTK19" s="153"/>
      <c r="QTL19" s="154"/>
      <c r="QTM19" s="155"/>
      <c r="QTN19" s="155"/>
      <c r="QTO19" s="155"/>
      <c r="QTP19" s="155"/>
      <c r="QTQ19" s="155"/>
      <c r="QTR19" s="155"/>
      <c r="QTS19" s="156"/>
      <c r="QTT19" s="156"/>
      <c r="QTU19" s="156"/>
      <c r="QTV19" s="156"/>
      <c r="QTW19" s="156"/>
      <c r="QTX19" s="156"/>
      <c r="QTY19" s="157"/>
      <c r="QTZ19" s="153"/>
      <c r="QUA19" s="153"/>
      <c r="QUB19" s="154"/>
      <c r="QUC19" s="155"/>
      <c r="QUD19" s="155"/>
      <c r="QUE19" s="155"/>
      <c r="QUF19" s="155"/>
      <c r="QUG19" s="155"/>
      <c r="QUH19" s="155"/>
      <c r="QUI19" s="156"/>
      <c r="QUJ19" s="156"/>
      <c r="QUK19" s="156"/>
      <c r="QUL19" s="156"/>
      <c r="QUM19" s="156"/>
      <c r="QUN19" s="156"/>
      <c r="QUO19" s="157"/>
      <c r="QUP19" s="153"/>
      <c r="QUQ19" s="153"/>
      <c r="QUR19" s="154"/>
      <c r="QUS19" s="155"/>
      <c r="QUT19" s="155"/>
      <c r="QUU19" s="155"/>
      <c r="QUV19" s="155"/>
      <c r="QUW19" s="155"/>
      <c r="QUX19" s="155"/>
      <c r="QUY19" s="156"/>
      <c r="QUZ19" s="156"/>
      <c r="QVA19" s="156"/>
      <c r="QVB19" s="156"/>
      <c r="QVC19" s="156"/>
      <c r="QVD19" s="156"/>
      <c r="QVE19" s="157"/>
      <c r="QVF19" s="153"/>
      <c r="QVG19" s="153"/>
      <c r="QVH19" s="154"/>
      <c r="QVI19" s="155"/>
      <c r="QVJ19" s="155"/>
      <c r="QVK19" s="155"/>
      <c r="QVL19" s="155"/>
      <c r="QVM19" s="155"/>
      <c r="QVN19" s="155"/>
      <c r="QVO19" s="156"/>
      <c r="QVP19" s="156"/>
      <c r="QVQ19" s="156"/>
      <c r="QVR19" s="156"/>
      <c r="QVS19" s="156"/>
      <c r="QVT19" s="156"/>
      <c r="QVU19" s="157"/>
      <c r="QVV19" s="153"/>
      <c r="QVW19" s="153"/>
      <c r="QVX19" s="154"/>
      <c r="QVY19" s="155"/>
      <c r="QVZ19" s="155"/>
      <c r="QWA19" s="155"/>
      <c r="QWB19" s="155"/>
      <c r="QWC19" s="155"/>
      <c r="QWD19" s="155"/>
      <c r="QWE19" s="156"/>
      <c r="QWF19" s="156"/>
      <c r="QWG19" s="156"/>
      <c r="QWH19" s="156"/>
      <c r="QWI19" s="156"/>
      <c r="QWJ19" s="156"/>
      <c r="QWK19" s="157"/>
      <c r="QWL19" s="153"/>
      <c r="QWM19" s="153"/>
      <c r="QWN19" s="154"/>
      <c r="QWO19" s="155"/>
      <c r="QWP19" s="155"/>
      <c r="QWQ19" s="155"/>
      <c r="QWR19" s="155"/>
      <c r="QWS19" s="155"/>
      <c r="QWT19" s="155"/>
      <c r="QWU19" s="156"/>
      <c r="QWV19" s="156"/>
      <c r="QWW19" s="156"/>
      <c r="QWX19" s="156"/>
      <c r="QWY19" s="156"/>
      <c r="QWZ19" s="156"/>
      <c r="QXA19" s="157"/>
      <c r="QXB19" s="153"/>
      <c r="QXC19" s="153"/>
      <c r="QXD19" s="154"/>
      <c r="QXE19" s="155"/>
      <c r="QXF19" s="155"/>
      <c r="QXG19" s="155"/>
      <c r="QXH19" s="155"/>
      <c r="QXI19" s="155"/>
      <c r="QXJ19" s="155"/>
      <c r="QXK19" s="156"/>
      <c r="QXL19" s="156"/>
      <c r="QXM19" s="156"/>
      <c r="QXN19" s="156"/>
      <c r="QXO19" s="156"/>
      <c r="QXP19" s="156"/>
      <c r="QXQ19" s="157"/>
      <c r="QXR19" s="153"/>
      <c r="QXS19" s="153"/>
      <c r="QXT19" s="154"/>
      <c r="QXU19" s="155"/>
      <c r="QXV19" s="155"/>
      <c r="QXW19" s="155"/>
      <c r="QXX19" s="155"/>
      <c r="QXY19" s="155"/>
      <c r="QXZ19" s="155"/>
      <c r="QYA19" s="156"/>
      <c r="QYB19" s="156"/>
      <c r="QYC19" s="156"/>
      <c r="QYD19" s="156"/>
      <c r="QYE19" s="156"/>
      <c r="QYF19" s="156"/>
      <c r="QYG19" s="157"/>
      <c r="QYH19" s="153"/>
      <c r="QYI19" s="153"/>
      <c r="QYJ19" s="154"/>
      <c r="QYK19" s="155"/>
      <c r="QYL19" s="155"/>
      <c r="QYM19" s="155"/>
      <c r="QYN19" s="155"/>
      <c r="QYO19" s="155"/>
      <c r="QYP19" s="155"/>
      <c r="QYQ19" s="156"/>
      <c r="QYR19" s="156"/>
      <c r="QYS19" s="156"/>
      <c r="QYT19" s="156"/>
      <c r="QYU19" s="156"/>
      <c r="QYV19" s="156"/>
      <c r="QYW19" s="157"/>
      <c r="QYX19" s="153"/>
      <c r="QYY19" s="153"/>
      <c r="QYZ19" s="154"/>
      <c r="QZA19" s="155"/>
      <c r="QZB19" s="155"/>
      <c r="QZC19" s="155"/>
      <c r="QZD19" s="155"/>
      <c r="QZE19" s="155"/>
      <c r="QZF19" s="155"/>
      <c r="QZG19" s="156"/>
      <c r="QZH19" s="156"/>
      <c r="QZI19" s="156"/>
      <c r="QZJ19" s="156"/>
      <c r="QZK19" s="156"/>
      <c r="QZL19" s="156"/>
      <c r="QZM19" s="157"/>
      <c r="QZN19" s="153"/>
      <c r="QZO19" s="153"/>
      <c r="QZP19" s="154"/>
      <c r="QZQ19" s="155"/>
      <c r="QZR19" s="155"/>
      <c r="QZS19" s="155"/>
      <c r="QZT19" s="155"/>
      <c r="QZU19" s="155"/>
      <c r="QZV19" s="155"/>
      <c r="QZW19" s="156"/>
      <c r="QZX19" s="156"/>
      <c r="QZY19" s="156"/>
      <c r="QZZ19" s="156"/>
      <c r="RAA19" s="156"/>
      <c r="RAB19" s="156"/>
      <c r="RAC19" s="157"/>
      <c r="RAD19" s="153"/>
      <c r="RAE19" s="153"/>
      <c r="RAF19" s="154"/>
      <c r="RAG19" s="155"/>
      <c r="RAH19" s="155"/>
      <c r="RAI19" s="155"/>
      <c r="RAJ19" s="155"/>
      <c r="RAK19" s="155"/>
      <c r="RAL19" s="155"/>
      <c r="RAM19" s="156"/>
      <c r="RAN19" s="156"/>
      <c r="RAO19" s="156"/>
      <c r="RAP19" s="156"/>
      <c r="RAQ19" s="156"/>
      <c r="RAR19" s="156"/>
      <c r="RAS19" s="157"/>
      <c r="RAT19" s="153"/>
      <c r="RAU19" s="153"/>
      <c r="RAV19" s="154"/>
      <c r="RAW19" s="155"/>
      <c r="RAX19" s="155"/>
      <c r="RAY19" s="155"/>
      <c r="RAZ19" s="155"/>
      <c r="RBA19" s="155"/>
      <c r="RBB19" s="155"/>
      <c r="RBC19" s="156"/>
      <c r="RBD19" s="156"/>
      <c r="RBE19" s="156"/>
      <c r="RBF19" s="156"/>
      <c r="RBG19" s="156"/>
      <c r="RBH19" s="156"/>
      <c r="RBI19" s="157"/>
      <c r="RBJ19" s="153"/>
      <c r="RBK19" s="153"/>
      <c r="RBL19" s="154"/>
      <c r="RBM19" s="155"/>
      <c r="RBN19" s="155"/>
      <c r="RBO19" s="155"/>
      <c r="RBP19" s="155"/>
      <c r="RBQ19" s="155"/>
      <c r="RBR19" s="155"/>
      <c r="RBS19" s="156"/>
      <c r="RBT19" s="156"/>
      <c r="RBU19" s="156"/>
      <c r="RBV19" s="156"/>
      <c r="RBW19" s="156"/>
      <c r="RBX19" s="156"/>
      <c r="RBY19" s="157"/>
      <c r="RBZ19" s="153"/>
      <c r="RCA19" s="153"/>
      <c r="RCB19" s="154"/>
      <c r="RCC19" s="155"/>
      <c r="RCD19" s="155"/>
      <c r="RCE19" s="155"/>
      <c r="RCF19" s="155"/>
      <c r="RCG19" s="155"/>
      <c r="RCH19" s="155"/>
      <c r="RCI19" s="156"/>
      <c r="RCJ19" s="156"/>
      <c r="RCK19" s="156"/>
      <c r="RCL19" s="156"/>
      <c r="RCM19" s="156"/>
      <c r="RCN19" s="156"/>
      <c r="RCO19" s="157"/>
      <c r="RCP19" s="153"/>
      <c r="RCQ19" s="153"/>
      <c r="RCR19" s="154"/>
      <c r="RCS19" s="155"/>
      <c r="RCT19" s="155"/>
      <c r="RCU19" s="155"/>
      <c r="RCV19" s="155"/>
      <c r="RCW19" s="155"/>
      <c r="RCX19" s="155"/>
      <c r="RCY19" s="156"/>
      <c r="RCZ19" s="156"/>
      <c r="RDA19" s="156"/>
      <c r="RDB19" s="156"/>
      <c r="RDC19" s="156"/>
      <c r="RDD19" s="156"/>
      <c r="RDE19" s="157"/>
      <c r="RDF19" s="153"/>
      <c r="RDG19" s="153"/>
      <c r="RDH19" s="154"/>
      <c r="RDI19" s="155"/>
      <c r="RDJ19" s="155"/>
      <c r="RDK19" s="155"/>
      <c r="RDL19" s="155"/>
      <c r="RDM19" s="155"/>
      <c r="RDN19" s="155"/>
      <c r="RDO19" s="156"/>
      <c r="RDP19" s="156"/>
      <c r="RDQ19" s="156"/>
      <c r="RDR19" s="156"/>
      <c r="RDS19" s="156"/>
      <c r="RDT19" s="156"/>
      <c r="RDU19" s="157"/>
      <c r="RDV19" s="153"/>
      <c r="RDW19" s="153"/>
      <c r="RDX19" s="154"/>
      <c r="RDY19" s="155"/>
      <c r="RDZ19" s="155"/>
      <c r="REA19" s="155"/>
      <c r="REB19" s="155"/>
      <c r="REC19" s="155"/>
      <c r="RED19" s="155"/>
      <c r="REE19" s="156"/>
      <c r="REF19" s="156"/>
      <c r="REG19" s="156"/>
      <c r="REH19" s="156"/>
      <c r="REI19" s="156"/>
      <c r="REJ19" s="156"/>
      <c r="REK19" s="157"/>
      <c r="REL19" s="153"/>
      <c r="REM19" s="153"/>
      <c r="REN19" s="154"/>
      <c r="REO19" s="155"/>
      <c r="REP19" s="155"/>
      <c r="REQ19" s="155"/>
      <c r="RER19" s="155"/>
      <c r="RES19" s="155"/>
      <c r="RET19" s="155"/>
      <c r="REU19" s="156"/>
      <c r="REV19" s="156"/>
      <c r="REW19" s="156"/>
      <c r="REX19" s="156"/>
      <c r="REY19" s="156"/>
      <c r="REZ19" s="156"/>
      <c r="RFA19" s="157"/>
      <c r="RFB19" s="153"/>
      <c r="RFC19" s="153"/>
      <c r="RFD19" s="154"/>
      <c r="RFE19" s="155"/>
      <c r="RFF19" s="155"/>
      <c r="RFG19" s="155"/>
      <c r="RFH19" s="155"/>
      <c r="RFI19" s="155"/>
      <c r="RFJ19" s="155"/>
      <c r="RFK19" s="156"/>
      <c r="RFL19" s="156"/>
      <c r="RFM19" s="156"/>
      <c r="RFN19" s="156"/>
      <c r="RFO19" s="156"/>
      <c r="RFP19" s="156"/>
      <c r="RFQ19" s="157"/>
      <c r="RFR19" s="153"/>
      <c r="RFS19" s="153"/>
      <c r="RFT19" s="154"/>
      <c r="RFU19" s="155"/>
      <c r="RFV19" s="155"/>
      <c r="RFW19" s="155"/>
      <c r="RFX19" s="155"/>
      <c r="RFY19" s="155"/>
      <c r="RFZ19" s="155"/>
      <c r="RGA19" s="156"/>
      <c r="RGB19" s="156"/>
      <c r="RGC19" s="156"/>
      <c r="RGD19" s="156"/>
      <c r="RGE19" s="156"/>
      <c r="RGF19" s="156"/>
      <c r="RGG19" s="157"/>
      <c r="RGH19" s="153"/>
      <c r="RGI19" s="153"/>
      <c r="RGJ19" s="154"/>
      <c r="RGK19" s="155"/>
      <c r="RGL19" s="155"/>
      <c r="RGM19" s="155"/>
      <c r="RGN19" s="155"/>
      <c r="RGO19" s="155"/>
      <c r="RGP19" s="155"/>
      <c r="RGQ19" s="156"/>
      <c r="RGR19" s="156"/>
      <c r="RGS19" s="156"/>
      <c r="RGT19" s="156"/>
      <c r="RGU19" s="156"/>
      <c r="RGV19" s="156"/>
      <c r="RGW19" s="157"/>
      <c r="RGX19" s="153"/>
      <c r="RGY19" s="153"/>
      <c r="RGZ19" s="154"/>
      <c r="RHA19" s="155"/>
      <c r="RHB19" s="155"/>
      <c r="RHC19" s="155"/>
      <c r="RHD19" s="155"/>
      <c r="RHE19" s="155"/>
      <c r="RHF19" s="155"/>
      <c r="RHG19" s="156"/>
      <c r="RHH19" s="156"/>
      <c r="RHI19" s="156"/>
      <c r="RHJ19" s="156"/>
      <c r="RHK19" s="156"/>
      <c r="RHL19" s="156"/>
      <c r="RHM19" s="157"/>
      <c r="RHN19" s="153"/>
      <c r="RHO19" s="153"/>
      <c r="RHP19" s="154"/>
      <c r="RHQ19" s="155"/>
      <c r="RHR19" s="155"/>
      <c r="RHS19" s="155"/>
      <c r="RHT19" s="155"/>
      <c r="RHU19" s="155"/>
      <c r="RHV19" s="155"/>
      <c r="RHW19" s="156"/>
      <c r="RHX19" s="156"/>
      <c r="RHY19" s="156"/>
      <c r="RHZ19" s="156"/>
      <c r="RIA19" s="156"/>
      <c r="RIB19" s="156"/>
      <c r="RIC19" s="157"/>
      <c r="RID19" s="153"/>
      <c r="RIE19" s="153"/>
      <c r="RIF19" s="154"/>
      <c r="RIG19" s="155"/>
      <c r="RIH19" s="155"/>
      <c r="RII19" s="155"/>
      <c r="RIJ19" s="155"/>
      <c r="RIK19" s="155"/>
      <c r="RIL19" s="155"/>
      <c r="RIM19" s="156"/>
      <c r="RIN19" s="156"/>
      <c r="RIO19" s="156"/>
      <c r="RIP19" s="156"/>
      <c r="RIQ19" s="156"/>
      <c r="RIR19" s="156"/>
      <c r="RIS19" s="157"/>
      <c r="RIT19" s="153"/>
      <c r="RIU19" s="153"/>
      <c r="RIV19" s="154"/>
      <c r="RIW19" s="155"/>
      <c r="RIX19" s="155"/>
      <c r="RIY19" s="155"/>
      <c r="RIZ19" s="155"/>
      <c r="RJA19" s="155"/>
      <c r="RJB19" s="155"/>
      <c r="RJC19" s="156"/>
      <c r="RJD19" s="156"/>
      <c r="RJE19" s="156"/>
      <c r="RJF19" s="156"/>
      <c r="RJG19" s="156"/>
      <c r="RJH19" s="156"/>
      <c r="RJI19" s="157"/>
      <c r="RJJ19" s="153"/>
      <c r="RJK19" s="153"/>
      <c r="RJL19" s="154"/>
      <c r="RJM19" s="155"/>
      <c r="RJN19" s="155"/>
      <c r="RJO19" s="155"/>
      <c r="RJP19" s="155"/>
      <c r="RJQ19" s="155"/>
      <c r="RJR19" s="155"/>
      <c r="RJS19" s="156"/>
      <c r="RJT19" s="156"/>
      <c r="RJU19" s="156"/>
      <c r="RJV19" s="156"/>
      <c r="RJW19" s="156"/>
      <c r="RJX19" s="156"/>
      <c r="RJY19" s="157"/>
      <c r="RJZ19" s="153"/>
      <c r="RKA19" s="153"/>
      <c r="RKB19" s="154"/>
      <c r="RKC19" s="155"/>
      <c r="RKD19" s="155"/>
      <c r="RKE19" s="155"/>
      <c r="RKF19" s="155"/>
      <c r="RKG19" s="155"/>
      <c r="RKH19" s="155"/>
      <c r="RKI19" s="156"/>
      <c r="RKJ19" s="156"/>
      <c r="RKK19" s="156"/>
      <c r="RKL19" s="156"/>
      <c r="RKM19" s="156"/>
      <c r="RKN19" s="156"/>
      <c r="RKO19" s="157"/>
      <c r="RKP19" s="153"/>
      <c r="RKQ19" s="153"/>
      <c r="RKR19" s="154"/>
      <c r="RKS19" s="155"/>
      <c r="RKT19" s="155"/>
      <c r="RKU19" s="155"/>
      <c r="RKV19" s="155"/>
      <c r="RKW19" s="155"/>
      <c r="RKX19" s="155"/>
      <c r="RKY19" s="156"/>
      <c r="RKZ19" s="156"/>
      <c r="RLA19" s="156"/>
      <c r="RLB19" s="156"/>
      <c r="RLC19" s="156"/>
      <c r="RLD19" s="156"/>
      <c r="RLE19" s="157"/>
      <c r="RLF19" s="153"/>
      <c r="RLG19" s="153"/>
      <c r="RLH19" s="154"/>
      <c r="RLI19" s="155"/>
      <c r="RLJ19" s="155"/>
      <c r="RLK19" s="155"/>
      <c r="RLL19" s="155"/>
      <c r="RLM19" s="155"/>
      <c r="RLN19" s="155"/>
      <c r="RLO19" s="156"/>
      <c r="RLP19" s="156"/>
      <c r="RLQ19" s="156"/>
      <c r="RLR19" s="156"/>
      <c r="RLS19" s="156"/>
      <c r="RLT19" s="156"/>
      <c r="RLU19" s="157"/>
      <c r="RLV19" s="153"/>
      <c r="RLW19" s="153"/>
      <c r="RLX19" s="154"/>
      <c r="RLY19" s="155"/>
      <c r="RLZ19" s="155"/>
      <c r="RMA19" s="155"/>
      <c r="RMB19" s="155"/>
      <c r="RMC19" s="155"/>
      <c r="RMD19" s="155"/>
      <c r="RME19" s="156"/>
      <c r="RMF19" s="156"/>
      <c r="RMG19" s="156"/>
      <c r="RMH19" s="156"/>
      <c r="RMI19" s="156"/>
      <c r="RMJ19" s="156"/>
      <c r="RMK19" s="157"/>
      <c r="RML19" s="153"/>
      <c r="RMM19" s="153"/>
      <c r="RMN19" s="154"/>
      <c r="RMO19" s="155"/>
      <c r="RMP19" s="155"/>
      <c r="RMQ19" s="155"/>
      <c r="RMR19" s="155"/>
      <c r="RMS19" s="155"/>
      <c r="RMT19" s="155"/>
      <c r="RMU19" s="156"/>
      <c r="RMV19" s="156"/>
      <c r="RMW19" s="156"/>
      <c r="RMX19" s="156"/>
      <c r="RMY19" s="156"/>
      <c r="RMZ19" s="156"/>
      <c r="RNA19" s="157"/>
      <c r="RNB19" s="153"/>
      <c r="RNC19" s="153"/>
      <c r="RND19" s="154"/>
      <c r="RNE19" s="155"/>
      <c r="RNF19" s="155"/>
      <c r="RNG19" s="155"/>
      <c r="RNH19" s="155"/>
      <c r="RNI19" s="155"/>
      <c r="RNJ19" s="155"/>
      <c r="RNK19" s="156"/>
      <c r="RNL19" s="156"/>
      <c r="RNM19" s="156"/>
      <c r="RNN19" s="156"/>
      <c r="RNO19" s="156"/>
      <c r="RNP19" s="156"/>
      <c r="RNQ19" s="157"/>
      <c r="RNR19" s="153"/>
      <c r="RNS19" s="153"/>
      <c r="RNT19" s="154"/>
      <c r="RNU19" s="155"/>
      <c r="RNV19" s="155"/>
      <c r="RNW19" s="155"/>
      <c r="RNX19" s="155"/>
      <c r="RNY19" s="155"/>
      <c r="RNZ19" s="155"/>
      <c r="ROA19" s="156"/>
      <c r="ROB19" s="156"/>
      <c r="ROC19" s="156"/>
      <c r="ROD19" s="156"/>
      <c r="ROE19" s="156"/>
      <c r="ROF19" s="156"/>
      <c r="ROG19" s="157"/>
      <c r="ROH19" s="153"/>
      <c r="ROI19" s="153"/>
      <c r="ROJ19" s="154"/>
      <c r="ROK19" s="155"/>
      <c r="ROL19" s="155"/>
      <c r="ROM19" s="155"/>
      <c r="RON19" s="155"/>
      <c r="ROO19" s="155"/>
      <c r="ROP19" s="155"/>
      <c r="ROQ19" s="156"/>
      <c r="ROR19" s="156"/>
      <c r="ROS19" s="156"/>
      <c r="ROT19" s="156"/>
      <c r="ROU19" s="156"/>
      <c r="ROV19" s="156"/>
      <c r="ROW19" s="157"/>
      <c r="ROX19" s="153"/>
      <c r="ROY19" s="153"/>
      <c r="ROZ19" s="154"/>
      <c r="RPA19" s="155"/>
      <c r="RPB19" s="155"/>
      <c r="RPC19" s="155"/>
      <c r="RPD19" s="155"/>
      <c r="RPE19" s="155"/>
      <c r="RPF19" s="155"/>
      <c r="RPG19" s="156"/>
      <c r="RPH19" s="156"/>
      <c r="RPI19" s="156"/>
      <c r="RPJ19" s="156"/>
      <c r="RPK19" s="156"/>
      <c r="RPL19" s="156"/>
      <c r="RPM19" s="157"/>
      <c r="RPN19" s="153"/>
      <c r="RPO19" s="153"/>
      <c r="RPP19" s="154"/>
      <c r="RPQ19" s="155"/>
      <c r="RPR19" s="155"/>
      <c r="RPS19" s="155"/>
      <c r="RPT19" s="155"/>
      <c r="RPU19" s="155"/>
      <c r="RPV19" s="155"/>
      <c r="RPW19" s="156"/>
      <c r="RPX19" s="156"/>
      <c r="RPY19" s="156"/>
      <c r="RPZ19" s="156"/>
      <c r="RQA19" s="156"/>
      <c r="RQB19" s="156"/>
      <c r="RQC19" s="157"/>
      <c r="RQD19" s="153"/>
      <c r="RQE19" s="153"/>
      <c r="RQF19" s="154"/>
      <c r="RQG19" s="155"/>
      <c r="RQH19" s="155"/>
      <c r="RQI19" s="155"/>
      <c r="RQJ19" s="155"/>
      <c r="RQK19" s="155"/>
      <c r="RQL19" s="155"/>
      <c r="RQM19" s="156"/>
      <c r="RQN19" s="156"/>
      <c r="RQO19" s="156"/>
      <c r="RQP19" s="156"/>
      <c r="RQQ19" s="156"/>
      <c r="RQR19" s="156"/>
      <c r="RQS19" s="157"/>
      <c r="RQT19" s="153"/>
      <c r="RQU19" s="153"/>
      <c r="RQV19" s="154"/>
      <c r="RQW19" s="155"/>
      <c r="RQX19" s="155"/>
      <c r="RQY19" s="155"/>
      <c r="RQZ19" s="155"/>
      <c r="RRA19" s="155"/>
      <c r="RRB19" s="155"/>
      <c r="RRC19" s="156"/>
      <c r="RRD19" s="156"/>
      <c r="RRE19" s="156"/>
      <c r="RRF19" s="156"/>
      <c r="RRG19" s="156"/>
      <c r="RRH19" s="156"/>
      <c r="RRI19" s="157"/>
      <c r="RRJ19" s="153"/>
      <c r="RRK19" s="153"/>
      <c r="RRL19" s="154"/>
      <c r="RRM19" s="155"/>
      <c r="RRN19" s="155"/>
      <c r="RRO19" s="155"/>
      <c r="RRP19" s="155"/>
      <c r="RRQ19" s="155"/>
      <c r="RRR19" s="155"/>
      <c r="RRS19" s="156"/>
      <c r="RRT19" s="156"/>
      <c r="RRU19" s="156"/>
      <c r="RRV19" s="156"/>
      <c r="RRW19" s="156"/>
      <c r="RRX19" s="156"/>
      <c r="RRY19" s="157"/>
      <c r="RRZ19" s="153"/>
      <c r="RSA19" s="153"/>
      <c r="RSB19" s="154"/>
      <c r="RSC19" s="155"/>
      <c r="RSD19" s="155"/>
      <c r="RSE19" s="155"/>
      <c r="RSF19" s="155"/>
      <c r="RSG19" s="155"/>
      <c r="RSH19" s="155"/>
      <c r="RSI19" s="156"/>
      <c r="RSJ19" s="156"/>
      <c r="RSK19" s="156"/>
      <c r="RSL19" s="156"/>
      <c r="RSM19" s="156"/>
      <c r="RSN19" s="156"/>
      <c r="RSO19" s="157"/>
      <c r="RSP19" s="153"/>
      <c r="RSQ19" s="153"/>
      <c r="RSR19" s="154"/>
      <c r="RSS19" s="155"/>
      <c r="RST19" s="155"/>
      <c r="RSU19" s="155"/>
      <c r="RSV19" s="155"/>
      <c r="RSW19" s="155"/>
      <c r="RSX19" s="155"/>
      <c r="RSY19" s="156"/>
      <c r="RSZ19" s="156"/>
      <c r="RTA19" s="156"/>
      <c r="RTB19" s="156"/>
      <c r="RTC19" s="156"/>
      <c r="RTD19" s="156"/>
      <c r="RTE19" s="157"/>
      <c r="RTF19" s="153"/>
      <c r="RTG19" s="153"/>
      <c r="RTH19" s="154"/>
      <c r="RTI19" s="155"/>
      <c r="RTJ19" s="155"/>
      <c r="RTK19" s="155"/>
      <c r="RTL19" s="155"/>
      <c r="RTM19" s="155"/>
      <c r="RTN19" s="155"/>
      <c r="RTO19" s="156"/>
      <c r="RTP19" s="156"/>
      <c r="RTQ19" s="156"/>
      <c r="RTR19" s="156"/>
      <c r="RTS19" s="156"/>
      <c r="RTT19" s="156"/>
      <c r="RTU19" s="157"/>
      <c r="RTV19" s="153"/>
      <c r="RTW19" s="153"/>
      <c r="RTX19" s="154"/>
      <c r="RTY19" s="155"/>
      <c r="RTZ19" s="155"/>
      <c r="RUA19" s="155"/>
      <c r="RUB19" s="155"/>
      <c r="RUC19" s="155"/>
      <c r="RUD19" s="155"/>
      <c r="RUE19" s="156"/>
      <c r="RUF19" s="156"/>
      <c r="RUG19" s="156"/>
      <c r="RUH19" s="156"/>
      <c r="RUI19" s="156"/>
      <c r="RUJ19" s="156"/>
      <c r="RUK19" s="157"/>
      <c r="RUL19" s="153"/>
      <c r="RUM19" s="153"/>
      <c r="RUN19" s="154"/>
      <c r="RUO19" s="155"/>
      <c r="RUP19" s="155"/>
      <c r="RUQ19" s="155"/>
      <c r="RUR19" s="155"/>
      <c r="RUS19" s="155"/>
      <c r="RUT19" s="155"/>
      <c r="RUU19" s="156"/>
      <c r="RUV19" s="156"/>
      <c r="RUW19" s="156"/>
      <c r="RUX19" s="156"/>
      <c r="RUY19" s="156"/>
      <c r="RUZ19" s="156"/>
      <c r="RVA19" s="157"/>
      <c r="RVB19" s="153"/>
      <c r="RVC19" s="153"/>
      <c r="RVD19" s="154"/>
      <c r="RVE19" s="155"/>
      <c r="RVF19" s="155"/>
      <c r="RVG19" s="155"/>
      <c r="RVH19" s="155"/>
      <c r="RVI19" s="155"/>
      <c r="RVJ19" s="155"/>
      <c r="RVK19" s="156"/>
      <c r="RVL19" s="156"/>
      <c r="RVM19" s="156"/>
      <c r="RVN19" s="156"/>
      <c r="RVO19" s="156"/>
      <c r="RVP19" s="156"/>
      <c r="RVQ19" s="157"/>
      <c r="RVR19" s="153"/>
      <c r="RVS19" s="153"/>
      <c r="RVT19" s="154"/>
      <c r="RVU19" s="155"/>
      <c r="RVV19" s="155"/>
      <c r="RVW19" s="155"/>
      <c r="RVX19" s="155"/>
      <c r="RVY19" s="155"/>
      <c r="RVZ19" s="155"/>
      <c r="RWA19" s="156"/>
      <c r="RWB19" s="156"/>
      <c r="RWC19" s="156"/>
      <c r="RWD19" s="156"/>
      <c r="RWE19" s="156"/>
      <c r="RWF19" s="156"/>
      <c r="RWG19" s="157"/>
      <c r="RWH19" s="153"/>
      <c r="RWI19" s="153"/>
      <c r="RWJ19" s="154"/>
      <c r="RWK19" s="155"/>
      <c r="RWL19" s="155"/>
      <c r="RWM19" s="155"/>
      <c r="RWN19" s="155"/>
      <c r="RWO19" s="155"/>
      <c r="RWP19" s="155"/>
      <c r="RWQ19" s="156"/>
      <c r="RWR19" s="156"/>
      <c r="RWS19" s="156"/>
      <c r="RWT19" s="156"/>
      <c r="RWU19" s="156"/>
      <c r="RWV19" s="156"/>
      <c r="RWW19" s="157"/>
      <c r="RWX19" s="153"/>
      <c r="RWY19" s="153"/>
      <c r="RWZ19" s="154"/>
      <c r="RXA19" s="155"/>
      <c r="RXB19" s="155"/>
      <c r="RXC19" s="155"/>
      <c r="RXD19" s="155"/>
      <c r="RXE19" s="155"/>
      <c r="RXF19" s="155"/>
      <c r="RXG19" s="156"/>
      <c r="RXH19" s="156"/>
      <c r="RXI19" s="156"/>
      <c r="RXJ19" s="156"/>
      <c r="RXK19" s="156"/>
      <c r="RXL19" s="156"/>
      <c r="RXM19" s="157"/>
      <c r="RXN19" s="153"/>
      <c r="RXO19" s="153"/>
      <c r="RXP19" s="154"/>
      <c r="RXQ19" s="155"/>
      <c r="RXR19" s="155"/>
      <c r="RXS19" s="155"/>
      <c r="RXT19" s="155"/>
      <c r="RXU19" s="155"/>
      <c r="RXV19" s="155"/>
      <c r="RXW19" s="156"/>
      <c r="RXX19" s="156"/>
      <c r="RXY19" s="156"/>
      <c r="RXZ19" s="156"/>
      <c r="RYA19" s="156"/>
      <c r="RYB19" s="156"/>
      <c r="RYC19" s="157"/>
      <c r="RYD19" s="153"/>
      <c r="RYE19" s="153"/>
      <c r="RYF19" s="154"/>
      <c r="RYG19" s="155"/>
      <c r="RYH19" s="155"/>
      <c r="RYI19" s="155"/>
      <c r="RYJ19" s="155"/>
      <c r="RYK19" s="155"/>
      <c r="RYL19" s="155"/>
      <c r="RYM19" s="156"/>
      <c r="RYN19" s="156"/>
      <c r="RYO19" s="156"/>
      <c r="RYP19" s="156"/>
      <c r="RYQ19" s="156"/>
      <c r="RYR19" s="156"/>
      <c r="RYS19" s="157"/>
      <c r="RYT19" s="153"/>
      <c r="RYU19" s="153"/>
      <c r="RYV19" s="154"/>
      <c r="RYW19" s="155"/>
      <c r="RYX19" s="155"/>
      <c r="RYY19" s="155"/>
      <c r="RYZ19" s="155"/>
      <c r="RZA19" s="155"/>
      <c r="RZB19" s="155"/>
      <c r="RZC19" s="156"/>
      <c r="RZD19" s="156"/>
      <c r="RZE19" s="156"/>
      <c r="RZF19" s="156"/>
      <c r="RZG19" s="156"/>
      <c r="RZH19" s="156"/>
      <c r="RZI19" s="157"/>
      <c r="RZJ19" s="153"/>
      <c r="RZK19" s="153"/>
      <c r="RZL19" s="154"/>
      <c r="RZM19" s="155"/>
      <c r="RZN19" s="155"/>
      <c r="RZO19" s="155"/>
      <c r="RZP19" s="155"/>
      <c r="RZQ19" s="155"/>
      <c r="RZR19" s="155"/>
      <c r="RZS19" s="156"/>
      <c r="RZT19" s="156"/>
      <c r="RZU19" s="156"/>
      <c r="RZV19" s="156"/>
      <c r="RZW19" s="156"/>
      <c r="RZX19" s="156"/>
      <c r="RZY19" s="157"/>
      <c r="RZZ19" s="153"/>
      <c r="SAA19" s="153"/>
      <c r="SAB19" s="154"/>
      <c r="SAC19" s="155"/>
      <c r="SAD19" s="155"/>
      <c r="SAE19" s="155"/>
      <c r="SAF19" s="155"/>
      <c r="SAG19" s="155"/>
      <c r="SAH19" s="155"/>
      <c r="SAI19" s="156"/>
      <c r="SAJ19" s="156"/>
      <c r="SAK19" s="156"/>
      <c r="SAL19" s="156"/>
      <c r="SAM19" s="156"/>
      <c r="SAN19" s="156"/>
      <c r="SAO19" s="157"/>
      <c r="SAP19" s="153"/>
      <c r="SAQ19" s="153"/>
      <c r="SAR19" s="154"/>
      <c r="SAS19" s="155"/>
      <c r="SAT19" s="155"/>
      <c r="SAU19" s="155"/>
      <c r="SAV19" s="155"/>
      <c r="SAW19" s="155"/>
      <c r="SAX19" s="155"/>
      <c r="SAY19" s="156"/>
      <c r="SAZ19" s="156"/>
      <c r="SBA19" s="156"/>
      <c r="SBB19" s="156"/>
      <c r="SBC19" s="156"/>
      <c r="SBD19" s="156"/>
      <c r="SBE19" s="157"/>
      <c r="SBF19" s="153"/>
      <c r="SBG19" s="153"/>
      <c r="SBH19" s="154"/>
      <c r="SBI19" s="155"/>
      <c r="SBJ19" s="155"/>
      <c r="SBK19" s="155"/>
      <c r="SBL19" s="155"/>
      <c r="SBM19" s="155"/>
      <c r="SBN19" s="155"/>
      <c r="SBO19" s="156"/>
      <c r="SBP19" s="156"/>
      <c r="SBQ19" s="156"/>
      <c r="SBR19" s="156"/>
      <c r="SBS19" s="156"/>
      <c r="SBT19" s="156"/>
      <c r="SBU19" s="157"/>
      <c r="SBV19" s="153"/>
      <c r="SBW19" s="153"/>
      <c r="SBX19" s="154"/>
      <c r="SBY19" s="155"/>
      <c r="SBZ19" s="155"/>
      <c r="SCA19" s="155"/>
      <c r="SCB19" s="155"/>
      <c r="SCC19" s="155"/>
      <c r="SCD19" s="155"/>
      <c r="SCE19" s="156"/>
      <c r="SCF19" s="156"/>
      <c r="SCG19" s="156"/>
      <c r="SCH19" s="156"/>
      <c r="SCI19" s="156"/>
      <c r="SCJ19" s="156"/>
      <c r="SCK19" s="157"/>
      <c r="SCL19" s="153"/>
      <c r="SCM19" s="153"/>
      <c r="SCN19" s="154"/>
      <c r="SCO19" s="155"/>
      <c r="SCP19" s="155"/>
      <c r="SCQ19" s="155"/>
      <c r="SCR19" s="155"/>
      <c r="SCS19" s="155"/>
      <c r="SCT19" s="155"/>
      <c r="SCU19" s="156"/>
      <c r="SCV19" s="156"/>
      <c r="SCW19" s="156"/>
      <c r="SCX19" s="156"/>
      <c r="SCY19" s="156"/>
      <c r="SCZ19" s="156"/>
      <c r="SDA19" s="157"/>
      <c r="SDB19" s="153"/>
      <c r="SDC19" s="153"/>
      <c r="SDD19" s="154"/>
      <c r="SDE19" s="155"/>
      <c r="SDF19" s="155"/>
      <c r="SDG19" s="155"/>
      <c r="SDH19" s="155"/>
      <c r="SDI19" s="155"/>
      <c r="SDJ19" s="155"/>
      <c r="SDK19" s="156"/>
      <c r="SDL19" s="156"/>
      <c r="SDM19" s="156"/>
      <c r="SDN19" s="156"/>
      <c r="SDO19" s="156"/>
      <c r="SDP19" s="156"/>
      <c r="SDQ19" s="157"/>
      <c r="SDR19" s="153"/>
      <c r="SDS19" s="153"/>
      <c r="SDT19" s="154"/>
      <c r="SDU19" s="155"/>
      <c r="SDV19" s="155"/>
      <c r="SDW19" s="155"/>
      <c r="SDX19" s="155"/>
      <c r="SDY19" s="155"/>
      <c r="SDZ19" s="155"/>
      <c r="SEA19" s="156"/>
      <c r="SEB19" s="156"/>
      <c r="SEC19" s="156"/>
      <c r="SED19" s="156"/>
      <c r="SEE19" s="156"/>
      <c r="SEF19" s="156"/>
      <c r="SEG19" s="157"/>
      <c r="SEH19" s="153"/>
      <c r="SEI19" s="153"/>
      <c r="SEJ19" s="154"/>
      <c r="SEK19" s="155"/>
      <c r="SEL19" s="155"/>
      <c r="SEM19" s="155"/>
      <c r="SEN19" s="155"/>
      <c r="SEO19" s="155"/>
      <c r="SEP19" s="155"/>
      <c r="SEQ19" s="156"/>
      <c r="SER19" s="156"/>
      <c r="SES19" s="156"/>
      <c r="SET19" s="156"/>
      <c r="SEU19" s="156"/>
      <c r="SEV19" s="156"/>
      <c r="SEW19" s="157"/>
      <c r="SEX19" s="153"/>
      <c r="SEY19" s="153"/>
      <c r="SEZ19" s="154"/>
      <c r="SFA19" s="155"/>
      <c r="SFB19" s="155"/>
      <c r="SFC19" s="155"/>
      <c r="SFD19" s="155"/>
      <c r="SFE19" s="155"/>
      <c r="SFF19" s="155"/>
      <c r="SFG19" s="156"/>
      <c r="SFH19" s="156"/>
      <c r="SFI19" s="156"/>
      <c r="SFJ19" s="156"/>
      <c r="SFK19" s="156"/>
      <c r="SFL19" s="156"/>
      <c r="SFM19" s="157"/>
      <c r="SFN19" s="153"/>
      <c r="SFO19" s="153"/>
      <c r="SFP19" s="154"/>
      <c r="SFQ19" s="155"/>
      <c r="SFR19" s="155"/>
      <c r="SFS19" s="155"/>
      <c r="SFT19" s="155"/>
      <c r="SFU19" s="155"/>
      <c r="SFV19" s="155"/>
      <c r="SFW19" s="156"/>
      <c r="SFX19" s="156"/>
      <c r="SFY19" s="156"/>
      <c r="SFZ19" s="156"/>
      <c r="SGA19" s="156"/>
      <c r="SGB19" s="156"/>
      <c r="SGC19" s="157"/>
      <c r="SGD19" s="153"/>
      <c r="SGE19" s="153"/>
      <c r="SGF19" s="154"/>
      <c r="SGG19" s="155"/>
      <c r="SGH19" s="155"/>
      <c r="SGI19" s="155"/>
      <c r="SGJ19" s="155"/>
      <c r="SGK19" s="155"/>
      <c r="SGL19" s="155"/>
      <c r="SGM19" s="156"/>
      <c r="SGN19" s="156"/>
      <c r="SGO19" s="156"/>
      <c r="SGP19" s="156"/>
      <c r="SGQ19" s="156"/>
      <c r="SGR19" s="156"/>
      <c r="SGS19" s="157"/>
      <c r="SGT19" s="153"/>
      <c r="SGU19" s="153"/>
      <c r="SGV19" s="154"/>
      <c r="SGW19" s="155"/>
      <c r="SGX19" s="155"/>
      <c r="SGY19" s="155"/>
      <c r="SGZ19" s="155"/>
      <c r="SHA19" s="155"/>
      <c r="SHB19" s="155"/>
      <c r="SHC19" s="156"/>
      <c r="SHD19" s="156"/>
      <c r="SHE19" s="156"/>
      <c r="SHF19" s="156"/>
      <c r="SHG19" s="156"/>
      <c r="SHH19" s="156"/>
      <c r="SHI19" s="157"/>
      <c r="SHJ19" s="153"/>
      <c r="SHK19" s="153"/>
      <c r="SHL19" s="154"/>
      <c r="SHM19" s="155"/>
      <c r="SHN19" s="155"/>
      <c r="SHO19" s="155"/>
      <c r="SHP19" s="155"/>
      <c r="SHQ19" s="155"/>
      <c r="SHR19" s="155"/>
      <c r="SHS19" s="156"/>
      <c r="SHT19" s="156"/>
      <c r="SHU19" s="156"/>
      <c r="SHV19" s="156"/>
      <c r="SHW19" s="156"/>
      <c r="SHX19" s="156"/>
      <c r="SHY19" s="157"/>
      <c r="SHZ19" s="153"/>
      <c r="SIA19" s="153"/>
      <c r="SIB19" s="154"/>
      <c r="SIC19" s="155"/>
      <c r="SID19" s="155"/>
      <c r="SIE19" s="155"/>
      <c r="SIF19" s="155"/>
      <c r="SIG19" s="155"/>
      <c r="SIH19" s="155"/>
      <c r="SII19" s="156"/>
      <c r="SIJ19" s="156"/>
      <c r="SIK19" s="156"/>
      <c r="SIL19" s="156"/>
      <c r="SIM19" s="156"/>
      <c r="SIN19" s="156"/>
      <c r="SIO19" s="157"/>
      <c r="SIP19" s="153"/>
      <c r="SIQ19" s="153"/>
      <c r="SIR19" s="154"/>
      <c r="SIS19" s="155"/>
      <c r="SIT19" s="155"/>
      <c r="SIU19" s="155"/>
      <c r="SIV19" s="155"/>
      <c r="SIW19" s="155"/>
      <c r="SIX19" s="155"/>
      <c r="SIY19" s="156"/>
      <c r="SIZ19" s="156"/>
      <c r="SJA19" s="156"/>
      <c r="SJB19" s="156"/>
      <c r="SJC19" s="156"/>
      <c r="SJD19" s="156"/>
      <c r="SJE19" s="157"/>
      <c r="SJF19" s="153"/>
      <c r="SJG19" s="153"/>
      <c r="SJH19" s="154"/>
      <c r="SJI19" s="155"/>
      <c r="SJJ19" s="155"/>
      <c r="SJK19" s="155"/>
      <c r="SJL19" s="155"/>
      <c r="SJM19" s="155"/>
      <c r="SJN19" s="155"/>
      <c r="SJO19" s="156"/>
      <c r="SJP19" s="156"/>
      <c r="SJQ19" s="156"/>
      <c r="SJR19" s="156"/>
      <c r="SJS19" s="156"/>
      <c r="SJT19" s="156"/>
      <c r="SJU19" s="157"/>
      <c r="SJV19" s="153"/>
      <c r="SJW19" s="153"/>
      <c r="SJX19" s="154"/>
      <c r="SJY19" s="155"/>
      <c r="SJZ19" s="155"/>
      <c r="SKA19" s="155"/>
      <c r="SKB19" s="155"/>
      <c r="SKC19" s="155"/>
      <c r="SKD19" s="155"/>
      <c r="SKE19" s="156"/>
      <c r="SKF19" s="156"/>
      <c r="SKG19" s="156"/>
      <c r="SKH19" s="156"/>
      <c r="SKI19" s="156"/>
      <c r="SKJ19" s="156"/>
      <c r="SKK19" s="157"/>
      <c r="SKL19" s="153"/>
      <c r="SKM19" s="153"/>
      <c r="SKN19" s="154"/>
      <c r="SKO19" s="155"/>
      <c r="SKP19" s="155"/>
      <c r="SKQ19" s="155"/>
      <c r="SKR19" s="155"/>
      <c r="SKS19" s="155"/>
      <c r="SKT19" s="155"/>
      <c r="SKU19" s="156"/>
      <c r="SKV19" s="156"/>
      <c r="SKW19" s="156"/>
      <c r="SKX19" s="156"/>
      <c r="SKY19" s="156"/>
      <c r="SKZ19" s="156"/>
      <c r="SLA19" s="157"/>
      <c r="SLB19" s="153"/>
      <c r="SLC19" s="153"/>
      <c r="SLD19" s="154"/>
      <c r="SLE19" s="155"/>
      <c r="SLF19" s="155"/>
      <c r="SLG19" s="155"/>
      <c r="SLH19" s="155"/>
      <c r="SLI19" s="155"/>
      <c r="SLJ19" s="155"/>
      <c r="SLK19" s="156"/>
      <c r="SLL19" s="156"/>
      <c r="SLM19" s="156"/>
      <c r="SLN19" s="156"/>
      <c r="SLO19" s="156"/>
      <c r="SLP19" s="156"/>
      <c r="SLQ19" s="157"/>
      <c r="SLR19" s="153"/>
      <c r="SLS19" s="153"/>
      <c r="SLT19" s="154"/>
      <c r="SLU19" s="155"/>
      <c r="SLV19" s="155"/>
      <c r="SLW19" s="155"/>
      <c r="SLX19" s="155"/>
      <c r="SLY19" s="155"/>
      <c r="SLZ19" s="155"/>
      <c r="SMA19" s="156"/>
      <c r="SMB19" s="156"/>
      <c r="SMC19" s="156"/>
      <c r="SMD19" s="156"/>
      <c r="SME19" s="156"/>
      <c r="SMF19" s="156"/>
      <c r="SMG19" s="157"/>
      <c r="SMH19" s="153"/>
      <c r="SMI19" s="153"/>
      <c r="SMJ19" s="154"/>
      <c r="SMK19" s="155"/>
      <c r="SML19" s="155"/>
      <c r="SMM19" s="155"/>
      <c r="SMN19" s="155"/>
      <c r="SMO19" s="155"/>
      <c r="SMP19" s="155"/>
      <c r="SMQ19" s="156"/>
      <c r="SMR19" s="156"/>
      <c r="SMS19" s="156"/>
      <c r="SMT19" s="156"/>
      <c r="SMU19" s="156"/>
      <c r="SMV19" s="156"/>
      <c r="SMW19" s="157"/>
      <c r="SMX19" s="153"/>
      <c r="SMY19" s="153"/>
      <c r="SMZ19" s="154"/>
      <c r="SNA19" s="155"/>
      <c r="SNB19" s="155"/>
      <c r="SNC19" s="155"/>
      <c r="SND19" s="155"/>
      <c r="SNE19" s="155"/>
      <c r="SNF19" s="155"/>
      <c r="SNG19" s="156"/>
      <c r="SNH19" s="156"/>
      <c r="SNI19" s="156"/>
      <c r="SNJ19" s="156"/>
      <c r="SNK19" s="156"/>
      <c r="SNL19" s="156"/>
      <c r="SNM19" s="157"/>
      <c r="SNN19" s="153"/>
      <c r="SNO19" s="153"/>
      <c r="SNP19" s="154"/>
      <c r="SNQ19" s="155"/>
      <c r="SNR19" s="155"/>
      <c r="SNS19" s="155"/>
      <c r="SNT19" s="155"/>
      <c r="SNU19" s="155"/>
      <c r="SNV19" s="155"/>
      <c r="SNW19" s="156"/>
      <c r="SNX19" s="156"/>
      <c r="SNY19" s="156"/>
      <c r="SNZ19" s="156"/>
      <c r="SOA19" s="156"/>
      <c r="SOB19" s="156"/>
      <c r="SOC19" s="157"/>
      <c r="SOD19" s="153"/>
      <c r="SOE19" s="153"/>
      <c r="SOF19" s="154"/>
      <c r="SOG19" s="155"/>
      <c r="SOH19" s="155"/>
      <c r="SOI19" s="155"/>
      <c r="SOJ19" s="155"/>
      <c r="SOK19" s="155"/>
      <c r="SOL19" s="155"/>
      <c r="SOM19" s="156"/>
      <c r="SON19" s="156"/>
      <c r="SOO19" s="156"/>
      <c r="SOP19" s="156"/>
      <c r="SOQ19" s="156"/>
      <c r="SOR19" s="156"/>
      <c r="SOS19" s="157"/>
      <c r="SOT19" s="153"/>
      <c r="SOU19" s="153"/>
      <c r="SOV19" s="154"/>
      <c r="SOW19" s="155"/>
      <c r="SOX19" s="155"/>
      <c r="SOY19" s="155"/>
      <c r="SOZ19" s="155"/>
      <c r="SPA19" s="155"/>
      <c r="SPB19" s="155"/>
      <c r="SPC19" s="156"/>
      <c r="SPD19" s="156"/>
      <c r="SPE19" s="156"/>
      <c r="SPF19" s="156"/>
      <c r="SPG19" s="156"/>
      <c r="SPH19" s="156"/>
      <c r="SPI19" s="157"/>
      <c r="SPJ19" s="153"/>
      <c r="SPK19" s="153"/>
      <c r="SPL19" s="154"/>
      <c r="SPM19" s="155"/>
      <c r="SPN19" s="155"/>
      <c r="SPO19" s="155"/>
      <c r="SPP19" s="155"/>
      <c r="SPQ19" s="155"/>
      <c r="SPR19" s="155"/>
      <c r="SPS19" s="156"/>
      <c r="SPT19" s="156"/>
      <c r="SPU19" s="156"/>
      <c r="SPV19" s="156"/>
      <c r="SPW19" s="156"/>
      <c r="SPX19" s="156"/>
      <c r="SPY19" s="157"/>
      <c r="SPZ19" s="153"/>
      <c r="SQA19" s="153"/>
      <c r="SQB19" s="154"/>
      <c r="SQC19" s="155"/>
      <c r="SQD19" s="155"/>
      <c r="SQE19" s="155"/>
      <c r="SQF19" s="155"/>
      <c r="SQG19" s="155"/>
      <c r="SQH19" s="155"/>
      <c r="SQI19" s="156"/>
      <c r="SQJ19" s="156"/>
      <c r="SQK19" s="156"/>
      <c r="SQL19" s="156"/>
      <c r="SQM19" s="156"/>
      <c r="SQN19" s="156"/>
      <c r="SQO19" s="157"/>
      <c r="SQP19" s="153"/>
      <c r="SQQ19" s="153"/>
      <c r="SQR19" s="154"/>
      <c r="SQS19" s="155"/>
      <c r="SQT19" s="155"/>
      <c r="SQU19" s="155"/>
      <c r="SQV19" s="155"/>
      <c r="SQW19" s="155"/>
      <c r="SQX19" s="155"/>
      <c r="SQY19" s="156"/>
      <c r="SQZ19" s="156"/>
      <c r="SRA19" s="156"/>
      <c r="SRB19" s="156"/>
      <c r="SRC19" s="156"/>
      <c r="SRD19" s="156"/>
      <c r="SRE19" s="157"/>
      <c r="SRF19" s="153"/>
      <c r="SRG19" s="153"/>
      <c r="SRH19" s="154"/>
      <c r="SRI19" s="155"/>
      <c r="SRJ19" s="155"/>
      <c r="SRK19" s="155"/>
      <c r="SRL19" s="155"/>
      <c r="SRM19" s="155"/>
      <c r="SRN19" s="155"/>
      <c r="SRO19" s="156"/>
      <c r="SRP19" s="156"/>
      <c r="SRQ19" s="156"/>
      <c r="SRR19" s="156"/>
      <c r="SRS19" s="156"/>
      <c r="SRT19" s="156"/>
      <c r="SRU19" s="157"/>
      <c r="SRV19" s="153"/>
      <c r="SRW19" s="153"/>
      <c r="SRX19" s="154"/>
      <c r="SRY19" s="155"/>
      <c r="SRZ19" s="155"/>
      <c r="SSA19" s="155"/>
      <c r="SSB19" s="155"/>
      <c r="SSC19" s="155"/>
      <c r="SSD19" s="155"/>
      <c r="SSE19" s="156"/>
      <c r="SSF19" s="156"/>
      <c r="SSG19" s="156"/>
      <c r="SSH19" s="156"/>
      <c r="SSI19" s="156"/>
      <c r="SSJ19" s="156"/>
      <c r="SSK19" s="157"/>
      <c r="SSL19" s="153"/>
      <c r="SSM19" s="153"/>
      <c r="SSN19" s="154"/>
      <c r="SSO19" s="155"/>
      <c r="SSP19" s="155"/>
      <c r="SSQ19" s="155"/>
      <c r="SSR19" s="155"/>
      <c r="SSS19" s="155"/>
      <c r="SST19" s="155"/>
      <c r="SSU19" s="156"/>
      <c r="SSV19" s="156"/>
      <c r="SSW19" s="156"/>
      <c r="SSX19" s="156"/>
      <c r="SSY19" s="156"/>
      <c r="SSZ19" s="156"/>
      <c r="STA19" s="157"/>
      <c r="STB19" s="153"/>
      <c r="STC19" s="153"/>
      <c r="STD19" s="154"/>
      <c r="STE19" s="155"/>
      <c r="STF19" s="155"/>
      <c r="STG19" s="155"/>
      <c r="STH19" s="155"/>
      <c r="STI19" s="155"/>
      <c r="STJ19" s="155"/>
      <c r="STK19" s="156"/>
      <c r="STL19" s="156"/>
      <c r="STM19" s="156"/>
      <c r="STN19" s="156"/>
      <c r="STO19" s="156"/>
      <c r="STP19" s="156"/>
      <c r="STQ19" s="157"/>
      <c r="STR19" s="153"/>
      <c r="STS19" s="153"/>
      <c r="STT19" s="154"/>
      <c r="STU19" s="155"/>
      <c r="STV19" s="155"/>
      <c r="STW19" s="155"/>
      <c r="STX19" s="155"/>
      <c r="STY19" s="155"/>
      <c r="STZ19" s="155"/>
      <c r="SUA19" s="156"/>
      <c r="SUB19" s="156"/>
      <c r="SUC19" s="156"/>
      <c r="SUD19" s="156"/>
      <c r="SUE19" s="156"/>
      <c r="SUF19" s="156"/>
      <c r="SUG19" s="157"/>
      <c r="SUH19" s="153"/>
      <c r="SUI19" s="153"/>
      <c r="SUJ19" s="154"/>
      <c r="SUK19" s="155"/>
      <c r="SUL19" s="155"/>
      <c r="SUM19" s="155"/>
      <c r="SUN19" s="155"/>
      <c r="SUO19" s="155"/>
      <c r="SUP19" s="155"/>
      <c r="SUQ19" s="156"/>
      <c r="SUR19" s="156"/>
      <c r="SUS19" s="156"/>
      <c r="SUT19" s="156"/>
      <c r="SUU19" s="156"/>
      <c r="SUV19" s="156"/>
      <c r="SUW19" s="157"/>
      <c r="SUX19" s="153"/>
      <c r="SUY19" s="153"/>
      <c r="SUZ19" s="154"/>
      <c r="SVA19" s="155"/>
      <c r="SVB19" s="155"/>
      <c r="SVC19" s="155"/>
      <c r="SVD19" s="155"/>
      <c r="SVE19" s="155"/>
      <c r="SVF19" s="155"/>
      <c r="SVG19" s="156"/>
      <c r="SVH19" s="156"/>
      <c r="SVI19" s="156"/>
      <c r="SVJ19" s="156"/>
      <c r="SVK19" s="156"/>
      <c r="SVL19" s="156"/>
      <c r="SVM19" s="157"/>
      <c r="SVN19" s="153"/>
      <c r="SVO19" s="153"/>
      <c r="SVP19" s="154"/>
      <c r="SVQ19" s="155"/>
      <c r="SVR19" s="155"/>
      <c r="SVS19" s="155"/>
      <c r="SVT19" s="155"/>
      <c r="SVU19" s="155"/>
      <c r="SVV19" s="155"/>
      <c r="SVW19" s="156"/>
      <c r="SVX19" s="156"/>
      <c r="SVY19" s="156"/>
      <c r="SVZ19" s="156"/>
      <c r="SWA19" s="156"/>
      <c r="SWB19" s="156"/>
      <c r="SWC19" s="157"/>
      <c r="SWD19" s="153"/>
      <c r="SWE19" s="153"/>
      <c r="SWF19" s="154"/>
      <c r="SWG19" s="155"/>
      <c r="SWH19" s="155"/>
      <c r="SWI19" s="155"/>
      <c r="SWJ19" s="155"/>
      <c r="SWK19" s="155"/>
      <c r="SWL19" s="155"/>
      <c r="SWM19" s="156"/>
      <c r="SWN19" s="156"/>
      <c r="SWO19" s="156"/>
      <c r="SWP19" s="156"/>
      <c r="SWQ19" s="156"/>
      <c r="SWR19" s="156"/>
      <c r="SWS19" s="157"/>
      <c r="SWT19" s="153"/>
      <c r="SWU19" s="153"/>
      <c r="SWV19" s="154"/>
      <c r="SWW19" s="155"/>
      <c r="SWX19" s="155"/>
      <c r="SWY19" s="155"/>
      <c r="SWZ19" s="155"/>
      <c r="SXA19" s="155"/>
      <c r="SXB19" s="155"/>
      <c r="SXC19" s="156"/>
      <c r="SXD19" s="156"/>
      <c r="SXE19" s="156"/>
      <c r="SXF19" s="156"/>
      <c r="SXG19" s="156"/>
      <c r="SXH19" s="156"/>
      <c r="SXI19" s="157"/>
      <c r="SXJ19" s="153"/>
      <c r="SXK19" s="153"/>
      <c r="SXL19" s="154"/>
      <c r="SXM19" s="155"/>
      <c r="SXN19" s="155"/>
      <c r="SXO19" s="155"/>
      <c r="SXP19" s="155"/>
      <c r="SXQ19" s="155"/>
      <c r="SXR19" s="155"/>
      <c r="SXS19" s="156"/>
      <c r="SXT19" s="156"/>
      <c r="SXU19" s="156"/>
      <c r="SXV19" s="156"/>
      <c r="SXW19" s="156"/>
      <c r="SXX19" s="156"/>
      <c r="SXY19" s="157"/>
      <c r="SXZ19" s="153"/>
      <c r="SYA19" s="153"/>
      <c r="SYB19" s="154"/>
      <c r="SYC19" s="155"/>
      <c r="SYD19" s="155"/>
      <c r="SYE19" s="155"/>
      <c r="SYF19" s="155"/>
      <c r="SYG19" s="155"/>
      <c r="SYH19" s="155"/>
      <c r="SYI19" s="156"/>
      <c r="SYJ19" s="156"/>
      <c r="SYK19" s="156"/>
      <c r="SYL19" s="156"/>
      <c r="SYM19" s="156"/>
      <c r="SYN19" s="156"/>
      <c r="SYO19" s="157"/>
      <c r="SYP19" s="153"/>
      <c r="SYQ19" s="153"/>
      <c r="SYR19" s="154"/>
      <c r="SYS19" s="155"/>
      <c r="SYT19" s="155"/>
      <c r="SYU19" s="155"/>
      <c r="SYV19" s="155"/>
      <c r="SYW19" s="155"/>
      <c r="SYX19" s="155"/>
      <c r="SYY19" s="156"/>
      <c r="SYZ19" s="156"/>
      <c r="SZA19" s="156"/>
      <c r="SZB19" s="156"/>
      <c r="SZC19" s="156"/>
      <c r="SZD19" s="156"/>
      <c r="SZE19" s="157"/>
      <c r="SZF19" s="153"/>
      <c r="SZG19" s="153"/>
      <c r="SZH19" s="154"/>
      <c r="SZI19" s="155"/>
      <c r="SZJ19" s="155"/>
      <c r="SZK19" s="155"/>
      <c r="SZL19" s="155"/>
      <c r="SZM19" s="155"/>
      <c r="SZN19" s="155"/>
      <c r="SZO19" s="156"/>
      <c r="SZP19" s="156"/>
      <c r="SZQ19" s="156"/>
      <c r="SZR19" s="156"/>
      <c r="SZS19" s="156"/>
      <c r="SZT19" s="156"/>
      <c r="SZU19" s="157"/>
      <c r="SZV19" s="153"/>
      <c r="SZW19" s="153"/>
      <c r="SZX19" s="154"/>
      <c r="SZY19" s="155"/>
      <c r="SZZ19" s="155"/>
      <c r="TAA19" s="155"/>
      <c r="TAB19" s="155"/>
      <c r="TAC19" s="155"/>
      <c r="TAD19" s="155"/>
      <c r="TAE19" s="156"/>
      <c r="TAF19" s="156"/>
      <c r="TAG19" s="156"/>
      <c r="TAH19" s="156"/>
      <c r="TAI19" s="156"/>
      <c r="TAJ19" s="156"/>
      <c r="TAK19" s="157"/>
      <c r="TAL19" s="153"/>
      <c r="TAM19" s="153"/>
      <c r="TAN19" s="154"/>
      <c r="TAO19" s="155"/>
      <c r="TAP19" s="155"/>
      <c r="TAQ19" s="155"/>
      <c r="TAR19" s="155"/>
      <c r="TAS19" s="155"/>
      <c r="TAT19" s="155"/>
      <c r="TAU19" s="156"/>
      <c r="TAV19" s="156"/>
      <c r="TAW19" s="156"/>
      <c r="TAX19" s="156"/>
      <c r="TAY19" s="156"/>
      <c r="TAZ19" s="156"/>
      <c r="TBA19" s="157"/>
      <c r="TBB19" s="153"/>
      <c r="TBC19" s="153"/>
      <c r="TBD19" s="154"/>
      <c r="TBE19" s="155"/>
      <c r="TBF19" s="155"/>
      <c r="TBG19" s="155"/>
      <c r="TBH19" s="155"/>
      <c r="TBI19" s="155"/>
      <c r="TBJ19" s="155"/>
      <c r="TBK19" s="156"/>
      <c r="TBL19" s="156"/>
      <c r="TBM19" s="156"/>
      <c r="TBN19" s="156"/>
      <c r="TBO19" s="156"/>
      <c r="TBP19" s="156"/>
      <c r="TBQ19" s="157"/>
      <c r="TBR19" s="153"/>
      <c r="TBS19" s="153"/>
      <c r="TBT19" s="154"/>
      <c r="TBU19" s="155"/>
      <c r="TBV19" s="155"/>
      <c r="TBW19" s="155"/>
      <c r="TBX19" s="155"/>
      <c r="TBY19" s="155"/>
      <c r="TBZ19" s="155"/>
      <c r="TCA19" s="156"/>
      <c r="TCB19" s="156"/>
      <c r="TCC19" s="156"/>
      <c r="TCD19" s="156"/>
      <c r="TCE19" s="156"/>
      <c r="TCF19" s="156"/>
      <c r="TCG19" s="157"/>
      <c r="TCH19" s="153"/>
      <c r="TCI19" s="153"/>
      <c r="TCJ19" s="154"/>
      <c r="TCK19" s="155"/>
      <c r="TCL19" s="155"/>
      <c r="TCM19" s="155"/>
      <c r="TCN19" s="155"/>
      <c r="TCO19" s="155"/>
      <c r="TCP19" s="155"/>
      <c r="TCQ19" s="156"/>
      <c r="TCR19" s="156"/>
      <c r="TCS19" s="156"/>
      <c r="TCT19" s="156"/>
      <c r="TCU19" s="156"/>
      <c r="TCV19" s="156"/>
      <c r="TCW19" s="157"/>
      <c r="TCX19" s="153"/>
      <c r="TCY19" s="153"/>
      <c r="TCZ19" s="154"/>
      <c r="TDA19" s="155"/>
      <c r="TDB19" s="155"/>
      <c r="TDC19" s="155"/>
      <c r="TDD19" s="155"/>
      <c r="TDE19" s="155"/>
      <c r="TDF19" s="155"/>
      <c r="TDG19" s="156"/>
      <c r="TDH19" s="156"/>
      <c r="TDI19" s="156"/>
      <c r="TDJ19" s="156"/>
      <c r="TDK19" s="156"/>
      <c r="TDL19" s="156"/>
      <c r="TDM19" s="157"/>
      <c r="TDN19" s="153"/>
      <c r="TDO19" s="153"/>
      <c r="TDP19" s="154"/>
      <c r="TDQ19" s="155"/>
      <c r="TDR19" s="155"/>
      <c r="TDS19" s="155"/>
      <c r="TDT19" s="155"/>
      <c r="TDU19" s="155"/>
      <c r="TDV19" s="155"/>
      <c r="TDW19" s="156"/>
      <c r="TDX19" s="156"/>
      <c r="TDY19" s="156"/>
      <c r="TDZ19" s="156"/>
      <c r="TEA19" s="156"/>
      <c r="TEB19" s="156"/>
      <c r="TEC19" s="157"/>
      <c r="TED19" s="153"/>
      <c r="TEE19" s="153"/>
      <c r="TEF19" s="154"/>
      <c r="TEG19" s="155"/>
      <c r="TEH19" s="155"/>
      <c r="TEI19" s="155"/>
      <c r="TEJ19" s="155"/>
      <c r="TEK19" s="155"/>
      <c r="TEL19" s="155"/>
      <c r="TEM19" s="156"/>
      <c r="TEN19" s="156"/>
      <c r="TEO19" s="156"/>
      <c r="TEP19" s="156"/>
      <c r="TEQ19" s="156"/>
      <c r="TER19" s="156"/>
      <c r="TES19" s="157"/>
      <c r="TET19" s="153"/>
      <c r="TEU19" s="153"/>
      <c r="TEV19" s="154"/>
      <c r="TEW19" s="155"/>
      <c r="TEX19" s="155"/>
      <c r="TEY19" s="155"/>
      <c r="TEZ19" s="155"/>
      <c r="TFA19" s="155"/>
      <c r="TFB19" s="155"/>
      <c r="TFC19" s="156"/>
      <c r="TFD19" s="156"/>
      <c r="TFE19" s="156"/>
      <c r="TFF19" s="156"/>
      <c r="TFG19" s="156"/>
      <c r="TFH19" s="156"/>
      <c r="TFI19" s="157"/>
      <c r="TFJ19" s="153"/>
      <c r="TFK19" s="153"/>
      <c r="TFL19" s="154"/>
      <c r="TFM19" s="155"/>
      <c r="TFN19" s="155"/>
      <c r="TFO19" s="155"/>
      <c r="TFP19" s="155"/>
      <c r="TFQ19" s="155"/>
      <c r="TFR19" s="155"/>
      <c r="TFS19" s="156"/>
      <c r="TFT19" s="156"/>
      <c r="TFU19" s="156"/>
      <c r="TFV19" s="156"/>
      <c r="TFW19" s="156"/>
      <c r="TFX19" s="156"/>
      <c r="TFY19" s="157"/>
      <c r="TFZ19" s="153"/>
      <c r="TGA19" s="153"/>
      <c r="TGB19" s="154"/>
      <c r="TGC19" s="155"/>
      <c r="TGD19" s="155"/>
      <c r="TGE19" s="155"/>
      <c r="TGF19" s="155"/>
      <c r="TGG19" s="155"/>
      <c r="TGH19" s="155"/>
      <c r="TGI19" s="156"/>
      <c r="TGJ19" s="156"/>
      <c r="TGK19" s="156"/>
      <c r="TGL19" s="156"/>
      <c r="TGM19" s="156"/>
      <c r="TGN19" s="156"/>
      <c r="TGO19" s="157"/>
      <c r="TGP19" s="153"/>
      <c r="TGQ19" s="153"/>
      <c r="TGR19" s="154"/>
      <c r="TGS19" s="155"/>
      <c r="TGT19" s="155"/>
      <c r="TGU19" s="155"/>
      <c r="TGV19" s="155"/>
      <c r="TGW19" s="155"/>
      <c r="TGX19" s="155"/>
      <c r="TGY19" s="156"/>
      <c r="TGZ19" s="156"/>
      <c r="THA19" s="156"/>
      <c r="THB19" s="156"/>
      <c r="THC19" s="156"/>
      <c r="THD19" s="156"/>
      <c r="THE19" s="157"/>
      <c r="THF19" s="153"/>
      <c r="THG19" s="153"/>
      <c r="THH19" s="154"/>
      <c r="THI19" s="155"/>
      <c r="THJ19" s="155"/>
      <c r="THK19" s="155"/>
      <c r="THL19" s="155"/>
      <c r="THM19" s="155"/>
      <c r="THN19" s="155"/>
      <c r="THO19" s="156"/>
      <c r="THP19" s="156"/>
      <c r="THQ19" s="156"/>
      <c r="THR19" s="156"/>
      <c r="THS19" s="156"/>
      <c r="THT19" s="156"/>
      <c r="THU19" s="157"/>
      <c r="THV19" s="153"/>
      <c r="THW19" s="153"/>
      <c r="THX19" s="154"/>
      <c r="THY19" s="155"/>
      <c r="THZ19" s="155"/>
      <c r="TIA19" s="155"/>
      <c r="TIB19" s="155"/>
      <c r="TIC19" s="155"/>
      <c r="TID19" s="155"/>
      <c r="TIE19" s="156"/>
      <c r="TIF19" s="156"/>
      <c r="TIG19" s="156"/>
      <c r="TIH19" s="156"/>
      <c r="TII19" s="156"/>
      <c r="TIJ19" s="156"/>
      <c r="TIK19" s="157"/>
      <c r="TIL19" s="153"/>
      <c r="TIM19" s="153"/>
      <c r="TIN19" s="154"/>
      <c r="TIO19" s="155"/>
      <c r="TIP19" s="155"/>
      <c r="TIQ19" s="155"/>
      <c r="TIR19" s="155"/>
      <c r="TIS19" s="155"/>
      <c r="TIT19" s="155"/>
      <c r="TIU19" s="156"/>
      <c r="TIV19" s="156"/>
      <c r="TIW19" s="156"/>
      <c r="TIX19" s="156"/>
      <c r="TIY19" s="156"/>
      <c r="TIZ19" s="156"/>
      <c r="TJA19" s="157"/>
      <c r="TJB19" s="153"/>
      <c r="TJC19" s="153"/>
      <c r="TJD19" s="154"/>
      <c r="TJE19" s="155"/>
      <c r="TJF19" s="155"/>
      <c r="TJG19" s="155"/>
      <c r="TJH19" s="155"/>
      <c r="TJI19" s="155"/>
      <c r="TJJ19" s="155"/>
      <c r="TJK19" s="156"/>
      <c r="TJL19" s="156"/>
      <c r="TJM19" s="156"/>
      <c r="TJN19" s="156"/>
      <c r="TJO19" s="156"/>
      <c r="TJP19" s="156"/>
      <c r="TJQ19" s="157"/>
      <c r="TJR19" s="153"/>
      <c r="TJS19" s="153"/>
      <c r="TJT19" s="154"/>
      <c r="TJU19" s="155"/>
      <c r="TJV19" s="155"/>
      <c r="TJW19" s="155"/>
      <c r="TJX19" s="155"/>
      <c r="TJY19" s="155"/>
      <c r="TJZ19" s="155"/>
      <c r="TKA19" s="156"/>
      <c r="TKB19" s="156"/>
      <c r="TKC19" s="156"/>
      <c r="TKD19" s="156"/>
      <c r="TKE19" s="156"/>
      <c r="TKF19" s="156"/>
      <c r="TKG19" s="157"/>
      <c r="TKH19" s="153"/>
      <c r="TKI19" s="153"/>
      <c r="TKJ19" s="154"/>
      <c r="TKK19" s="155"/>
      <c r="TKL19" s="155"/>
      <c r="TKM19" s="155"/>
      <c r="TKN19" s="155"/>
      <c r="TKO19" s="155"/>
      <c r="TKP19" s="155"/>
      <c r="TKQ19" s="156"/>
      <c r="TKR19" s="156"/>
      <c r="TKS19" s="156"/>
      <c r="TKT19" s="156"/>
      <c r="TKU19" s="156"/>
      <c r="TKV19" s="156"/>
      <c r="TKW19" s="157"/>
      <c r="TKX19" s="153"/>
      <c r="TKY19" s="153"/>
      <c r="TKZ19" s="154"/>
      <c r="TLA19" s="155"/>
      <c r="TLB19" s="155"/>
      <c r="TLC19" s="155"/>
      <c r="TLD19" s="155"/>
      <c r="TLE19" s="155"/>
      <c r="TLF19" s="155"/>
      <c r="TLG19" s="156"/>
      <c r="TLH19" s="156"/>
      <c r="TLI19" s="156"/>
      <c r="TLJ19" s="156"/>
      <c r="TLK19" s="156"/>
      <c r="TLL19" s="156"/>
      <c r="TLM19" s="157"/>
      <c r="TLN19" s="153"/>
      <c r="TLO19" s="153"/>
      <c r="TLP19" s="154"/>
      <c r="TLQ19" s="155"/>
      <c r="TLR19" s="155"/>
      <c r="TLS19" s="155"/>
      <c r="TLT19" s="155"/>
      <c r="TLU19" s="155"/>
      <c r="TLV19" s="155"/>
      <c r="TLW19" s="156"/>
      <c r="TLX19" s="156"/>
      <c r="TLY19" s="156"/>
      <c r="TLZ19" s="156"/>
      <c r="TMA19" s="156"/>
      <c r="TMB19" s="156"/>
      <c r="TMC19" s="157"/>
      <c r="TMD19" s="153"/>
      <c r="TME19" s="153"/>
      <c r="TMF19" s="154"/>
      <c r="TMG19" s="155"/>
      <c r="TMH19" s="155"/>
      <c r="TMI19" s="155"/>
      <c r="TMJ19" s="155"/>
      <c r="TMK19" s="155"/>
      <c r="TML19" s="155"/>
      <c r="TMM19" s="156"/>
      <c r="TMN19" s="156"/>
      <c r="TMO19" s="156"/>
      <c r="TMP19" s="156"/>
      <c r="TMQ19" s="156"/>
      <c r="TMR19" s="156"/>
      <c r="TMS19" s="157"/>
      <c r="TMT19" s="153"/>
      <c r="TMU19" s="153"/>
      <c r="TMV19" s="154"/>
      <c r="TMW19" s="155"/>
      <c r="TMX19" s="155"/>
      <c r="TMY19" s="155"/>
      <c r="TMZ19" s="155"/>
      <c r="TNA19" s="155"/>
      <c r="TNB19" s="155"/>
      <c r="TNC19" s="156"/>
      <c r="TND19" s="156"/>
      <c r="TNE19" s="156"/>
      <c r="TNF19" s="156"/>
      <c r="TNG19" s="156"/>
      <c r="TNH19" s="156"/>
      <c r="TNI19" s="157"/>
      <c r="TNJ19" s="153"/>
      <c r="TNK19" s="153"/>
      <c r="TNL19" s="154"/>
      <c r="TNM19" s="155"/>
      <c r="TNN19" s="155"/>
      <c r="TNO19" s="155"/>
      <c r="TNP19" s="155"/>
      <c r="TNQ19" s="155"/>
      <c r="TNR19" s="155"/>
      <c r="TNS19" s="156"/>
      <c r="TNT19" s="156"/>
      <c r="TNU19" s="156"/>
      <c r="TNV19" s="156"/>
      <c r="TNW19" s="156"/>
      <c r="TNX19" s="156"/>
      <c r="TNY19" s="157"/>
      <c r="TNZ19" s="153"/>
      <c r="TOA19" s="153"/>
      <c r="TOB19" s="154"/>
      <c r="TOC19" s="155"/>
      <c r="TOD19" s="155"/>
      <c r="TOE19" s="155"/>
      <c r="TOF19" s="155"/>
      <c r="TOG19" s="155"/>
      <c r="TOH19" s="155"/>
      <c r="TOI19" s="156"/>
      <c r="TOJ19" s="156"/>
      <c r="TOK19" s="156"/>
      <c r="TOL19" s="156"/>
      <c r="TOM19" s="156"/>
      <c r="TON19" s="156"/>
      <c r="TOO19" s="157"/>
      <c r="TOP19" s="153"/>
      <c r="TOQ19" s="153"/>
      <c r="TOR19" s="154"/>
      <c r="TOS19" s="155"/>
      <c r="TOT19" s="155"/>
      <c r="TOU19" s="155"/>
      <c r="TOV19" s="155"/>
      <c r="TOW19" s="155"/>
      <c r="TOX19" s="155"/>
      <c r="TOY19" s="156"/>
      <c r="TOZ19" s="156"/>
      <c r="TPA19" s="156"/>
      <c r="TPB19" s="156"/>
      <c r="TPC19" s="156"/>
      <c r="TPD19" s="156"/>
      <c r="TPE19" s="157"/>
      <c r="TPF19" s="153"/>
      <c r="TPG19" s="153"/>
      <c r="TPH19" s="154"/>
      <c r="TPI19" s="155"/>
      <c r="TPJ19" s="155"/>
      <c r="TPK19" s="155"/>
      <c r="TPL19" s="155"/>
      <c r="TPM19" s="155"/>
      <c r="TPN19" s="155"/>
      <c r="TPO19" s="156"/>
      <c r="TPP19" s="156"/>
      <c r="TPQ19" s="156"/>
      <c r="TPR19" s="156"/>
      <c r="TPS19" s="156"/>
      <c r="TPT19" s="156"/>
      <c r="TPU19" s="157"/>
      <c r="TPV19" s="153"/>
      <c r="TPW19" s="153"/>
      <c r="TPX19" s="154"/>
      <c r="TPY19" s="155"/>
      <c r="TPZ19" s="155"/>
      <c r="TQA19" s="155"/>
      <c r="TQB19" s="155"/>
      <c r="TQC19" s="155"/>
      <c r="TQD19" s="155"/>
      <c r="TQE19" s="156"/>
      <c r="TQF19" s="156"/>
      <c r="TQG19" s="156"/>
      <c r="TQH19" s="156"/>
      <c r="TQI19" s="156"/>
      <c r="TQJ19" s="156"/>
      <c r="TQK19" s="157"/>
      <c r="TQL19" s="153"/>
      <c r="TQM19" s="153"/>
      <c r="TQN19" s="154"/>
      <c r="TQO19" s="155"/>
      <c r="TQP19" s="155"/>
      <c r="TQQ19" s="155"/>
      <c r="TQR19" s="155"/>
      <c r="TQS19" s="155"/>
      <c r="TQT19" s="155"/>
      <c r="TQU19" s="156"/>
      <c r="TQV19" s="156"/>
      <c r="TQW19" s="156"/>
      <c r="TQX19" s="156"/>
      <c r="TQY19" s="156"/>
      <c r="TQZ19" s="156"/>
      <c r="TRA19" s="157"/>
      <c r="TRB19" s="153"/>
      <c r="TRC19" s="153"/>
      <c r="TRD19" s="154"/>
      <c r="TRE19" s="155"/>
      <c r="TRF19" s="155"/>
      <c r="TRG19" s="155"/>
      <c r="TRH19" s="155"/>
      <c r="TRI19" s="155"/>
      <c r="TRJ19" s="155"/>
      <c r="TRK19" s="156"/>
      <c r="TRL19" s="156"/>
      <c r="TRM19" s="156"/>
      <c r="TRN19" s="156"/>
      <c r="TRO19" s="156"/>
      <c r="TRP19" s="156"/>
      <c r="TRQ19" s="157"/>
      <c r="TRR19" s="153"/>
      <c r="TRS19" s="153"/>
      <c r="TRT19" s="154"/>
      <c r="TRU19" s="155"/>
      <c r="TRV19" s="155"/>
      <c r="TRW19" s="155"/>
      <c r="TRX19" s="155"/>
      <c r="TRY19" s="155"/>
      <c r="TRZ19" s="155"/>
      <c r="TSA19" s="156"/>
      <c r="TSB19" s="156"/>
      <c r="TSC19" s="156"/>
      <c r="TSD19" s="156"/>
      <c r="TSE19" s="156"/>
      <c r="TSF19" s="156"/>
      <c r="TSG19" s="157"/>
      <c r="TSH19" s="153"/>
      <c r="TSI19" s="153"/>
      <c r="TSJ19" s="154"/>
      <c r="TSK19" s="155"/>
      <c r="TSL19" s="155"/>
      <c r="TSM19" s="155"/>
      <c r="TSN19" s="155"/>
      <c r="TSO19" s="155"/>
      <c r="TSP19" s="155"/>
      <c r="TSQ19" s="156"/>
      <c r="TSR19" s="156"/>
      <c r="TSS19" s="156"/>
      <c r="TST19" s="156"/>
      <c r="TSU19" s="156"/>
      <c r="TSV19" s="156"/>
      <c r="TSW19" s="157"/>
      <c r="TSX19" s="153"/>
      <c r="TSY19" s="153"/>
      <c r="TSZ19" s="154"/>
      <c r="TTA19" s="155"/>
      <c r="TTB19" s="155"/>
      <c r="TTC19" s="155"/>
      <c r="TTD19" s="155"/>
      <c r="TTE19" s="155"/>
      <c r="TTF19" s="155"/>
      <c r="TTG19" s="156"/>
      <c r="TTH19" s="156"/>
      <c r="TTI19" s="156"/>
      <c r="TTJ19" s="156"/>
      <c r="TTK19" s="156"/>
      <c r="TTL19" s="156"/>
      <c r="TTM19" s="157"/>
      <c r="TTN19" s="153"/>
      <c r="TTO19" s="153"/>
      <c r="TTP19" s="154"/>
      <c r="TTQ19" s="155"/>
      <c r="TTR19" s="155"/>
      <c r="TTS19" s="155"/>
      <c r="TTT19" s="155"/>
      <c r="TTU19" s="155"/>
      <c r="TTV19" s="155"/>
      <c r="TTW19" s="156"/>
      <c r="TTX19" s="156"/>
      <c r="TTY19" s="156"/>
      <c r="TTZ19" s="156"/>
      <c r="TUA19" s="156"/>
      <c r="TUB19" s="156"/>
      <c r="TUC19" s="157"/>
      <c r="TUD19" s="153"/>
      <c r="TUE19" s="153"/>
      <c r="TUF19" s="154"/>
      <c r="TUG19" s="155"/>
      <c r="TUH19" s="155"/>
      <c r="TUI19" s="155"/>
      <c r="TUJ19" s="155"/>
      <c r="TUK19" s="155"/>
      <c r="TUL19" s="155"/>
      <c r="TUM19" s="156"/>
      <c r="TUN19" s="156"/>
      <c r="TUO19" s="156"/>
      <c r="TUP19" s="156"/>
      <c r="TUQ19" s="156"/>
      <c r="TUR19" s="156"/>
      <c r="TUS19" s="157"/>
      <c r="TUT19" s="153"/>
      <c r="TUU19" s="153"/>
      <c r="TUV19" s="154"/>
      <c r="TUW19" s="155"/>
      <c r="TUX19" s="155"/>
      <c r="TUY19" s="155"/>
      <c r="TUZ19" s="155"/>
      <c r="TVA19" s="155"/>
      <c r="TVB19" s="155"/>
      <c r="TVC19" s="156"/>
      <c r="TVD19" s="156"/>
      <c r="TVE19" s="156"/>
      <c r="TVF19" s="156"/>
      <c r="TVG19" s="156"/>
      <c r="TVH19" s="156"/>
      <c r="TVI19" s="157"/>
      <c r="TVJ19" s="153"/>
      <c r="TVK19" s="153"/>
      <c r="TVL19" s="154"/>
      <c r="TVM19" s="155"/>
      <c r="TVN19" s="155"/>
      <c r="TVO19" s="155"/>
      <c r="TVP19" s="155"/>
      <c r="TVQ19" s="155"/>
      <c r="TVR19" s="155"/>
      <c r="TVS19" s="156"/>
      <c r="TVT19" s="156"/>
      <c r="TVU19" s="156"/>
      <c r="TVV19" s="156"/>
      <c r="TVW19" s="156"/>
      <c r="TVX19" s="156"/>
      <c r="TVY19" s="157"/>
      <c r="TVZ19" s="153"/>
      <c r="TWA19" s="153"/>
      <c r="TWB19" s="154"/>
      <c r="TWC19" s="155"/>
      <c r="TWD19" s="155"/>
      <c r="TWE19" s="155"/>
      <c r="TWF19" s="155"/>
      <c r="TWG19" s="155"/>
      <c r="TWH19" s="155"/>
      <c r="TWI19" s="156"/>
      <c r="TWJ19" s="156"/>
      <c r="TWK19" s="156"/>
      <c r="TWL19" s="156"/>
      <c r="TWM19" s="156"/>
      <c r="TWN19" s="156"/>
      <c r="TWO19" s="157"/>
      <c r="TWP19" s="153"/>
      <c r="TWQ19" s="153"/>
      <c r="TWR19" s="154"/>
      <c r="TWS19" s="155"/>
      <c r="TWT19" s="155"/>
      <c r="TWU19" s="155"/>
      <c r="TWV19" s="155"/>
      <c r="TWW19" s="155"/>
      <c r="TWX19" s="155"/>
      <c r="TWY19" s="156"/>
      <c r="TWZ19" s="156"/>
      <c r="TXA19" s="156"/>
      <c r="TXB19" s="156"/>
      <c r="TXC19" s="156"/>
      <c r="TXD19" s="156"/>
      <c r="TXE19" s="157"/>
      <c r="TXF19" s="153"/>
      <c r="TXG19" s="153"/>
      <c r="TXH19" s="154"/>
      <c r="TXI19" s="155"/>
      <c r="TXJ19" s="155"/>
      <c r="TXK19" s="155"/>
      <c r="TXL19" s="155"/>
      <c r="TXM19" s="155"/>
      <c r="TXN19" s="155"/>
      <c r="TXO19" s="156"/>
      <c r="TXP19" s="156"/>
      <c r="TXQ19" s="156"/>
      <c r="TXR19" s="156"/>
      <c r="TXS19" s="156"/>
      <c r="TXT19" s="156"/>
      <c r="TXU19" s="157"/>
      <c r="TXV19" s="153"/>
      <c r="TXW19" s="153"/>
      <c r="TXX19" s="154"/>
      <c r="TXY19" s="155"/>
      <c r="TXZ19" s="155"/>
      <c r="TYA19" s="155"/>
      <c r="TYB19" s="155"/>
      <c r="TYC19" s="155"/>
      <c r="TYD19" s="155"/>
      <c r="TYE19" s="156"/>
      <c r="TYF19" s="156"/>
      <c r="TYG19" s="156"/>
      <c r="TYH19" s="156"/>
      <c r="TYI19" s="156"/>
      <c r="TYJ19" s="156"/>
      <c r="TYK19" s="157"/>
      <c r="TYL19" s="153"/>
      <c r="TYM19" s="153"/>
      <c r="TYN19" s="154"/>
      <c r="TYO19" s="155"/>
      <c r="TYP19" s="155"/>
      <c r="TYQ19" s="155"/>
      <c r="TYR19" s="155"/>
      <c r="TYS19" s="155"/>
      <c r="TYT19" s="155"/>
      <c r="TYU19" s="156"/>
      <c r="TYV19" s="156"/>
      <c r="TYW19" s="156"/>
      <c r="TYX19" s="156"/>
      <c r="TYY19" s="156"/>
      <c r="TYZ19" s="156"/>
      <c r="TZA19" s="157"/>
      <c r="TZB19" s="153"/>
      <c r="TZC19" s="153"/>
      <c r="TZD19" s="154"/>
      <c r="TZE19" s="155"/>
      <c r="TZF19" s="155"/>
      <c r="TZG19" s="155"/>
      <c r="TZH19" s="155"/>
      <c r="TZI19" s="155"/>
      <c r="TZJ19" s="155"/>
      <c r="TZK19" s="156"/>
      <c r="TZL19" s="156"/>
      <c r="TZM19" s="156"/>
      <c r="TZN19" s="156"/>
      <c r="TZO19" s="156"/>
      <c r="TZP19" s="156"/>
      <c r="TZQ19" s="157"/>
      <c r="TZR19" s="153"/>
      <c r="TZS19" s="153"/>
      <c r="TZT19" s="154"/>
      <c r="TZU19" s="155"/>
      <c r="TZV19" s="155"/>
      <c r="TZW19" s="155"/>
      <c r="TZX19" s="155"/>
      <c r="TZY19" s="155"/>
      <c r="TZZ19" s="155"/>
      <c r="UAA19" s="156"/>
      <c r="UAB19" s="156"/>
      <c r="UAC19" s="156"/>
      <c r="UAD19" s="156"/>
      <c r="UAE19" s="156"/>
      <c r="UAF19" s="156"/>
      <c r="UAG19" s="157"/>
      <c r="UAH19" s="153"/>
      <c r="UAI19" s="153"/>
      <c r="UAJ19" s="154"/>
      <c r="UAK19" s="155"/>
      <c r="UAL19" s="155"/>
      <c r="UAM19" s="155"/>
      <c r="UAN19" s="155"/>
      <c r="UAO19" s="155"/>
      <c r="UAP19" s="155"/>
      <c r="UAQ19" s="156"/>
      <c r="UAR19" s="156"/>
      <c r="UAS19" s="156"/>
      <c r="UAT19" s="156"/>
      <c r="UAU19" s="156"/>
      <c r="UAV19" s="156"/>
      <c r="UAW19" s="157"/>
      <c r="UAX19" s="153"/>
      <c r="UAY19" s="153"/>
      <c r="UAZ19" s="154"/>
      <c r="UBA19" s="155"/>
      <c r="UBB19" s="155"/>
      <c r="UBC19" s="155"/>
      <c r="UBD19" s="155"/>
      <c r="UBE19" s="155"/>
      <c r="UBF19" s="155"/>
      <c r="UBG19" s="156"/>
      <c r="UBH19" s="156"/>
      <c r="UBI19" s="156"/>
      <c r="UBJ19" s="156"/>
      <c r="UBK19" s="156"/>
      <c r="UBL19" s="156"/>
      <c r="UBM19" s="157"/>
      <c r="UBN19" s="153"/>
      <c r="UBO19" s="153"/>
      <c r="UBP19" s="154"/>
      <c r="UBQ19" s="155"/>
      <c r="UBR19" s="155"/>
      <c r="UBS19" s="155"/>
      <c r="UBT19" s="155"/>
      <c r="UBU19" s="155"/>
      <c r="UBV19" s="155"/>
      <c r="UBW19" s="156"/>
      <c r="UBX19" s="156"/>
      <c r="UBY19" s="156"/>
      <c r="UBZ19" s="156"/>
      <c r="UCA19" s="156"/>
      <c r="UCB19" s="156"/>
      <c r="UCC19" s="157"/>
      <c r="UCD19" s="153"/>
      <c r="UCE19" s="153"/>
      <c r="UCF19" s="154"/>
      <c r="UCG19" s="155"/>
      <c r="UCH19" s="155"/>
      <c r="UCI19" s="155"/>
      <c r="UCJ19" s="155"/>
      <c r="UCK19" s="155"/>
      <c r="UCL19" s="155"/>
      <c r="UCM19" s="156"/>
      <c r="UCN19" s="156"/>
      <c r="UCO19" s="156"/>
      <c r="UCP19" s="156"/>
      <c r="UCQ19" s="156"/>
      <c r="UCR19" s="156"/>
      <c r="UCS19" s="157"/>
      <c r="UCT19" s="153"/>
      <c r="UCU19" s="153"/>
      <c r="UCV19" s="154"/>
      <c r="UCW19" s="155"/>
      <c r="UCX19" s="155"/>
      <c r="UCY19" s="155"/>
      <c r="UCZ19" s="155"/>
      <c r="UDA19" s="155"/>
      <c r="UDB19" s="155"/>
      <c r="UDC19" s="156"/>
      <c r="UDD19" s="156"/>
      <c r="UDE19" s="156"/>
      <c r="UDF19" s="156"/>
      <c r="UDG19" s="156"/>
      <c r="UDH19" s="156"/>
      <c r="UDI19" s="157"/>
      <c r="UDJ19" s="153"/>
      <c r="UDK19" s="153"/>
      <c r="UDL19" s="154"/>
      <c r="UDM19" s="155"/>
      <c r="UDN19" s="155"/>
      <c r="UDO19" s="155"/>
      <c r="UDP19" s="155"/>
      <c r="UDQ19" s="155"/>
      <c r="UDR19" s="155"/>
      <c r="UDS19" s="156"/>
      <c r="UDT19" s="156"/>
      <c r="UDU19" s="156"/>
      <c r="UDV19" s="156"/>
      <c r="UDW19" s="156"/>
      <c r="UDX19" s="156"/>
      <c r="UDY19" s="157"/>
      <c r="UDZ19" s="153"/>
      <c r="UEA19" s="153"/>
      <c r="UEB19" s="154"/>
      <c r="UEC19" s="155"/>
      <c r="UED19" s="155"/>
      <c r="UEE19" s="155"/>
      <c r="UEF19" s="155"/>
      <c r="UEG19" s="155"/>
      <c r="UEH19" s="155"/>
      <c r="UEI19" s="156"/>
      <c r="UEJ19" s="156"/>
      <c r="UEK19" s="156"/>
      <c r="UEL19" s="156"/>
      <c r="UEM19" s="156"/>
      <c r="UEN19" s="156"/>
      <c r="UEO19" s="157"/>
      <c r="UEP19" s="153"/>
      <c r="UEQ19" s="153"/>
      <c r="UER19" s="154"/>
      <c r="UES19" s="155"/>
      <c r="UET19" s="155"/>
      <c r="UEU19" s="155"/>
      <c r="UEV19" s="155"/>
      <c r="UEW19" s="155"/>
      <c r="UEX19" s="155"/>
      <c r="UEY19" s="156"/>
      <c r="UEZ19" s="156"/>
      <c r="UFA19" s="156"/>
      <c r="UFB19" s="156"/>
      <c r="UFC19" s="156"/>
      <c r="UFD19" s="156"/>
      <c r="UFE19" s="157"/>
      <c r="UFF19" s="153"/>
      <c r="UFG19" s="153"/>
      <c r="UFH19" s="154"/>
      <c r="UFI19" s="155"/>
      <c r="UFJ19" s="155"/>
      <c r="UFK19" s="155"/>
      <c r="UFL19" s="155"/>
      <c r="UFM19" s="155"/>
      <c r="UFN19" s="155"/>
      <c r="UFO19" s="156"/>
      <c r="UFP19" s="156"/>
      <c r="UFQ19" s="156"/>
      <c r="UFR19" s="156"/>
      <c r="UFS19" s="156"/>
      <c r="UFT19" s="156"/>
      <c r="UFU19" s="157"/>
      <c r="UFV19" s="153"/>
      <c r="UFW19" s="153"/>
      <c r="UFX19" s="154"/>
      <c r="UFY19" s="155"/>
      <c r="UFZ19" s="155"/>
      <c r="UGA19" s="155"/>
      <c r="UGB19" s="155"/>
      <c r="UGC19" s="155"/>
      <c r="UGD19" s="155"/>
      <c r="UGE19" s="156"/>
      <c r="UGF19" s="156"/>
      <c r="UGG19" s="156"/>
      <c r="UGH19" s="156"/>
      <c r="UGI19" s="156"/>
      <c r="UGJ19" s="156"/>
      <c r="UGK19" s="157"/>
      <c r="UGL19" s="153"/>
      <c r="UGM19" s="153"/>
      <c r="UGN19" s="154"/>
      <c r="UGO19" s="155"/>
      <c r="UGP19" s="155"/>
      <c r="UGQ19" s="155"/>
      <c r="UGR19" s="155"/>
      <c r="UGS19" s="155"/>
      <c r="UGT19" s="155"/>
      <c r="UGU19" s="156"/>
      <c r="UGV19" s="156"/>
      <c r="UGW19" s="156"/>
      <c r="UGX19" s="156"/>
      <c r="UGY19" s="156"/>
      <c r="UGZ19" s="156"/>
      <c r="UHA19" s="157"/>
      <c r="UHB19" s="153"/>
      <c r="UHC19" s="153"/>
      <c r="UHD19" s="154"/>
      <c r="UHE19" s="155"/>
      <c r="UHF19" s="155"/>
      <c r="UHG19" s="155"/>
      <c r="UHH19" s="155"/>
      <c r="UHI19" s="155"/>
      <c r="UHJ19" s="155"/>
      <c r="UHK19" s="156"/>
      <c r="UHL19" s="156"/>
      <c r="UHM19" s="156"/>
      <c r="UHN19" s="156"/>
      <c r="UHO19" s="156"/>
      <c r="UHP19" s="156"/>
      <c r="UHQ19" s="157"/>
      <c r="UHR19" s="153"/>
      <c r="UHS19" s="153"/>
      <c r="UHT19" s="154"/>
      <c r="UHU19" s="155"/>
      <c r="UHV19" s="155"/>
      <c r="UHW19" s="155"/>
      <c r="UHX19" s="155"/>
      <c r="UHY19" s="155"/>
      <c r="UHZ19" s="155"/>
      <c r="UIA19" s="156"/>
      <c r="UIB19" s="156"/>
      <c r="UIC19" s="156"/>
      <c r="UID19" s="156"/>
      <c r="UIE19" s="156"/>
      <c r="UIF19" s="156"/>
      <c r="UIG19" s="157"/>
      <c r="UIH19" s="153"/>
      <c r="UII19" s="153"/>
      <c r="UIJ19" s="154"/>
      <c r="UIK19" s="155"/>
      <c r="UIL19" s="155"/>
      <c r="UIM19" s="155"/>
      <c r="UIN19" s="155"/>
      <c r="UIO19" s="155"/>
      <c r="UIP19" s="155"/>
      <c r="UIQ19" s="156"/>
      <c r="UIR19" s="156"/>
      <c r="UIS19" s="156"/>
      <c r="UIT19" s="156"/>
      <c r="UIU19" s="156"/>
      <c r="UIV19" s="156"/>
      <c r="UIW19" s="157"/>
      <c r="UIX19" s="153"/>
      <c r="UIY19" s="153"/>
      <c r="UIZ19" s="154"/>
      <c r="UJA19" s="155"/>
      <c r="UJB19" s="155"/>
      <c r="UJC19" s="155"/>
      <c r="UJD19" s="155"/>
      <c r="UJE19" s="155"/>
      <c r="UJF19" s="155"/>
      <c r="UJG19" s="156"/>
      <c r="UJH19" s="156"/>
      <c r="UJI19" s="156"/>
      <c r="UJJ19" s="156"/>
      <c r="UJK19" s="156"/>
      <c r="UJL19" s="156"/>
      <c r="UJM19" s="157"/>
      <c r="UJN19" s="153"/>
      <c r="UJO19" s="153"/>
      <c r="UJP19" s="154"/>
      <c r="UJQ19" s="155"/>
      <c r="UJR19" s="155"/>
      <c r="UJS19" s="155"/>
      <c r="UJT19" s="155"/>
      <c r="UJU19" s="155"/>
      <c r="UJV19" s="155"/>
      <c r="UJW19" s="156"/>
      <c r="UJX19" s="156"/>
      <c r="UJY19" s="156"/>
      <c r="UJZ19" s="156"/>
      <c r="UKA19" s="156"/>
      <c r="UKB19" s="156"/>
      <c r="UKC19" s="157"/>
      <c r="UKD19" s="153"/>
      <c r="UKE19" s="153"/>
      <c r="UKF19" s="154"/>
      <c r="UKG19" s="155"/>
      <c r="UKH19" s="155"/>
      <c r="UKI19" s="155"/>
      <c r="UKJ19" s="155"/>
      <c r="UKK19" s="155"/>
      <c r="UKL19" s="155"/>
      <c r="UKM19" s="156"/>
      <c r="UKN19" s="156"/>
      <c r="UKO19" s="156"/>
      <c r="UKP19" s="156"/>
      <c r="UKQ19" s="156"/>
      <c r="UKR19" s="156"/>
      <c r="UKS19" s="157"/>
      <c r="UKT19" s="153"/>
      <c r="UKU19" s="153"/>
      <c r="UKV19" s="154"/>
      <c r="UKW19" s="155"/>
      <c r="UKX19" s="155"/>
      <c r="UKY19" s="155"/>
      <c r="UKZ19" s="155"/>
      <c r="ULA19" s="155"/>
      <c r="ULB19" s="155"/>
      <c r="ULC19" s="156"/>
      <c r="ULD19" s="156"/>
      <c r="ULE19" s="156"/>
      <c r="ULF19" s="156"/>
      <c r="ULG19" s="156"/>
      <c r="ULH19" s="156"/>
      <c r="ULI19" s="157"/>
      <c r="ULJ19" s="153"/>
      <c r="ULK19" s="153"/>
      <c r="ULL19" s="154"/>
      <c r="ULM19" s="155"/>
      <c r="ULN19" s="155"/>
      <c r="ULO19" s="155"/>
      <c r="ULP19" s="155"/>
      <c r="ULQ19" s="155"/>
      <c r="ULR19" s="155"/>
      <c r="ULS19" s="156"/>
      <c r="ULT19" s="156"/>
      <c r="ULU19" s="156"/>
      <c r="ULV19" s="156"/>
      <c r="ULW19" s="156"/>
      <c r="ULX19" s="156"/>
      <c r="ULY19" s="157"/>
      <c r="ULZ19" s="153"/>
      <c r="UMA19" s="153"/>
      <c r="UMB19" s="154"/>
      <c r="UMC19" s="155"/>
      <c r="UMD19" s="155"/>
      <c r="UME19" s="155"/>
      <c r="UMF19" s="155"/>
      <c r="UMG19" s="155"/>
      <c r="UMH19" s="155"/>
      <c r="UMI19" s="156"/>
      <c r="UMJ19" s="156"/>
      <c r="UMK19" s="156"/>
      <c r="UML19" s="156"/>
      <c r="UMM19" s="156"/>
      <c r="UMN19" s="156"/>
      <c r="UMO19" s="157"/>
      <c r="UMP19" s="153"/>
      <c r="UMQ19" s="153"/>
      <c r="UMR19" s="154"/>
      <c r="UMS19" s="155"/>
      <c r="UMT19" s="155"/>
      <c r="UMU19" s="155"/>
      <c r="UMV19" s="155"/>
      <c r="UMW19" s="155"/>
      <c r="UMX19" s="155"/>
      <c r="UMY19" s="156"/>
      <c r="UMZ19" s="156"/>
      <c r="UNA19" s="156"/>
      <c r="UNB19" s="156"/>
      <c r="UNC19" s="156"/>
      <c r="UND19" s="156"/>
      <c r="UNE19" s="157"/>
      <c r="UNF19" s="153"/>
      <c r="UNG19" s="153"/>
      <c r="UNH19" s="154"/>
      <c r="UNI19" s="155"/>
      <c r="UNJ19" s="155"/>
      <c r="UNK19" s="155"/>
      <c r="UNL19" s="155"/>
      <c r="UNM19" s="155"/>
      <c r="UNN19" s="155"/>
      <c r="UNO19" s="156"/>
      <c r="UNP19" s="156"/>
      <c r="UNQ19" s="156"/>
      <c r="UNR19" s="156"/>
      <c r="UNS19" s="156"/>
      <c r="UNT19" s="156"/>
      <c r="UNU19" s="157"/>
      <c r="UNV19" s="153"/>
      <c r="UNW19" s="153"/>
      <c r="UNX19" s="154"/>
      <c r="UNY19" s="155"/>
      <c r="UNZ19" s="155"/>
      <c r="UOA19" s="155"/>
      <c r="UOB19" s="155"/>
      <c r="UOC19" s="155"/>
      <c r="UOD19" s="155"/>
      <c r="UOE19" s="156"/>
      <c r="UOF19" s="156"/>
      <c r="UOG19" s="156"/>
      <c r="UOH19" s="156"/>
      <c r="UOI19" s="156"/>
      <c r="UOJ19" s="156"/>
      <c r="UOK19" s="157"/>
      <c r="UOL19" s="153"/>
      <c r="UOM19" s="153"/>
      <c r="UON19" s="154"/>
      <c r="UOO19" s="155"/>
      <c r="UOP19" s="155"/>
      <c r="UOQ19" s="155"/>
      <c r="UOR19" s="155"/>
      <c r="UOS19" s="155"/>
      <c r="UOT19" s="155"/>
      <c r="UOU19" s="156"/>
      <c r="UOV19" s="156"/>
      <c r="UOW19" s="156"/>
      <c r="UOX19" s="156"/>
      <c r="UOY19" s="156"/>
      <c r="UOZ19" s="156"/>
      <c r="UPA19" s="157"/>
      <c r="UPB19" s="153"/>
      <c r="UPC19" s="153"/>
      <c r="UPD19" s="154"/>
      <c r="UPE19" s="155"/>
      <c r="UPF19" s="155"/>
      <c r="UPG19" s="155"/>
      <c r="UPH19" s="155"/>
      <c r="UPI19" s="155"/>
      <c r="UPJ19" s="155"/>
      <c r="UPK19" s="156"/>
      <c r="UPL19" s="156"/>
      <c r="UPM19" s="156"/>
      <c r="UPN19" s="156"/>
      <c r="UPO19" s="156"/>
      <c r="UPP19" s="156"/>
      <c r="UPQ19" s="157"/>
      <c r="UPR19" s="153"/>
      <c r="UPS19" s="153"/>
      <c r="UPT19" s="154"/>
      <c r="UPU19" s="155"/>
      <c r="UPV19" s="155"/>
      <c r="UPW19" s="155"/>
      <c r="UPX19" s="155"/>
      <c r="UPY19" s="155"/>
      <c r="UPZ19" s="155"/>
      <c r="UQA19" s="156"/>
      <c r="UQB19" s="156"/>
      <c r="UQC19" s="156"/>
      <c r="UQD19" s="156"/>
      <c r="UQE19" s="156"/>
      <c r="UQF19" s="156"/>
      <c r="UQG19" s="157"/>
      <c r="UQH19" s="153"/>
      <c r="UQI19" s="153"/>
      <c r="UQJ19" s="154"/>
      <c r="UQK19" s="155"/>
      <c r="UQL19" s="155"/>
      <c r="UQM19" s="155"/>
      <c r="UQN19" s="155"/>
      <c r="UQO19" s="155"/>
      <c r="UQP19" s="155"/>
      <c r="UQQ19" s="156"/>
      <c r="UQR19" s="156"/>
      <c r="UQS19" s="156"/>
      <c r="UQT19" s="156"/>
      <c r="UQU19" s="156"/>
      <c r="UQV19" s="156"/>
      <c r="UQW19" s="157"/>
      <c r="UQX19" s="153"/>
      <c r="UQY19" s="153"/>
      <c r="UQZ19" s="154"/>
      <c r="URA19" s="155"/>
      <c r="URB19" s="155"/>
      <c r="URC19" s="155"/>
      <c r="URD19" s="155"/>
      <c r="URE19" s="155"/>
      <c r="URF19" s="155"/>
      <c r="URG19" s="156"/>
      <c r="URH19" s="156"/>
      <c r="URI19" s="156"/>
      <c r="URJ19" s="156"/>
      <c r="URK19" s="156"/>
      <c r="URL19" s="156"/>
      <c r="URM19" s="157"/>
      <c r="URN19" s="153"/>
      <c r="URO19" s="153"/>
      <c r="URP19" s="154"/>
      <c r="URQ19" s="155"/>
      <c r="URR19" s="155"/>
      <c r="URS19" s="155"/>
      <c r="URT19" s="155"/>
      <c r="URU19" s="155"/>
      <c r="URV19" s="155"/>
      <c r="URW19" s="156"/>
      <c r="URX19" s="156"/>
      <c r="URY19" s="156"/>
      <c r="URZ19" s="156"/>
      <c r="USA19" s="156"/>
      <c r="USB19" s="156"/>
      <c r="USC19" s="157"/>
      <c r="USD19" s="153"/>
      <c r="USE19" s="153"/>
      <c r="USF19" s="154"/>
      <c r="USG19" s="155"/>
      <c r="USH19" s="155"/>
      <c r="USI19" s="155"/>
      <c r="USJ19" s="155"/>
      <c r="USK19" s="155"/>
      <c r="USL19" s="155"/>
      <c r="USM19" s="156"/>
      <c r="USN19" s="156"/>
      <c r="USO19" s="156"/>
      <c r="USP19" s="156"/>
      <c r="USQ19" s="156"/>
      <c r="USR19" s="156"/>
      <c r="USS19" s="157"/>
      <c r="UST19" s="153"/>
      <c r="USU19" s="153"/>
      <c r="USV19" s="154"/>
      <c r="USW19" s="155"/>
      <c r="USX19" s="155"/>
      <c r="USY19" s="155"/>
      <c r="USZ19" s="155"/>
      <c r="UTA19" s="155"/>
      <c r="UTB19" s="155"/>
      <c r="UTC19" s="156"/>
      <c r="UTD19" s="156"/>
      <c r="UTE19" s="156"/>
      <c r="UTF19" s="156"/>
      <c r="UTG19" s="156"/>
      <c r="UTH19" s="156"/>
      <c r="UTI19" s="157"/>
      <c r="UTJ19" s="153"/>
      <c r="UTK19" s="153"/>
      <c r="UTL19" s="154"/>
      <c r="UTM19" s="155"/>
      <c r="UTN19" s="155"/>
      <c r="UTO19" s="155"/>
      <c r="UTP19" s="155"/>
      <c r="UTQ19" s="155"/>
      <c r="UTR19" s="155"/>
      <c r="UTS19" s="156"/>
      <c r="UTT19" s="156"/>
      <c r="UTU19" s="156"/>
      <c r="UTV19" s="156"/>
      <c r="UTW19" s="156"/>
      <c r="UTX19" s="156"/>
      <c r="UTY19" s="157"/>
      <c r="UTZ19" s="153"/>
      <c r="UUA19" s="153"/>
      <c r="UUB19" s="154"/>
      <c r="UUC19" s="155"/>
      <c r="UUD19" s="155"/>
      <c r="UUE19" s="155"/>
      <c r="UUF19" s="155"/>
      <c r="UUG19" s="155"/>
      <c r="UUH19" s="155"/>
      <c r="UUI19" s="156"/>
      <c r="UUJ19" s="156"/>
      <c r="UUK19" s="156"/>
      <c r="UUL19" s="156"/>
      <c r="UUM19" s="156"/>
      <c r="UUN19" s="156"/>
      <c r="UUO19" s="157"/>
      <c r="UUP19" s="153"/>
      <c r="UUQ19" s="153"/>
      <c r="UUR19" s="154"/>
      <c r="UUS19" s="155"/>
      <c r="UUT19" s="155"/>
      <c r="UUU19" s="155"/>
      <c r="UUV19" s="155"/>
      <c r="UUW19" s="155"/>
      <c r="UUX19" s="155"/>
      <c r="UUY19" s="156"/>
      <c r="UUZ19" s="156"/>
      <c r="UVA19" s="156"/>
      <c r="UVB19" s="156"/>
      <c r="UVC19" s="156"/>
      <c r="UVD19" s="156"/>
      <c r="UVE19" s="157"/>
      <c r="UVF19" s="153"/>
      <c r="UVG19" s="153"/>
      <c r="UVH19" s="154"/>
      <c r="UVI19" s="155"/>
      <c r="UVJ19" s="155"/>
      <c r="UVK19" s="155"/>
      <c r="UVL19" s="155"/>
      <c r="UVM19" s="155"/>
      <c r="UVN19" s="155"/>
      <c r="UVO19" s="156"/>
      <c r="UVP19" s="156"/>
      <c r="UVQ19" s="156"/>
      <c r="UVR19" s="156"/>
      <c r="UVS19" s="156"/>
      <c r="UVT19" s="156"/>
      <c r="UVU19" s="157"/>
      <c r="UVV19" s="153"/>
      <c r="UVW19" s="153"/>
      <c r="UVX19" s="154"/>
      <c r="UVY19" s="155"/>
      <c r="UVZ19" s="155"/>
      <c r="UWA19" s="155"/>
      <c r="UWB19" s="155"/>
      <c r="UWC19" s="155"/>
      <c r="UWD19" s="155"/>
      <c r="UWE19" s="156"/>
      <c r="UWF19" s="156"/>
      <c r="UWG19" s="156"/>
      <c r="UWH19" s="156"/>
      <c r="UWI19" s="156"/>
      <c r="UWJ19" s="156"/>
      <c r="UWK19" s="157"/>
      <c r="UWL19" s="153"/>
      <c r="UWM19" s="153"/>
      <c r="UWN19" s="154"/>
      <c r="UWO19" s="155"/>
      <c r="UWP19" s="155"/>
      <c r="UWQ19" s="155"/>
      <c r="UWR19" s="155"/>
      <c r="UWS19" s="155"/>
      <c r="UWT19" s="155"/>
      <c r="UWU19" s="156"/>
      <c r="UWV19" s="156"/>
      <c r="UWW19" s="156"/>
      <c r="UWX19" s="156"/>
      <c r="UWY19" s="156"/>
      <c r="UWZ19" s="156"/>
      <c r="UXA19" s="157"/>
      <c r="UXB19" s="153"/>
      <c r="UXC19" s="153"/>
      <c r="UXD19" s="154"/>
      <c r="UXE19" s="155"/>
      <c r="UXF19" s="155"/>
      <c r="UXG19" s="155"/>
      <c r="UXH19" s="155"/>
      <c r="UXI19" s="155"/>
      <c r="UXJ19" s="155"/>
      <c r="UXK19" s="156"/>
      <c r="UXL19" s="156"/>
      <c r="UXM19" s="156"/>
      <c r="UXN19" s="156"/>
      <c r="UXO19" s="156"/>
      <c r="UXP19" s="156"/>
      <c r="UXQ19" s="157"/>
      <c r="UXR19" s="153"/>
      <c r="UXS19" s="153"/>
      <c r="UXT19" s="154"/>
      <c r="UXU19" s="155"/>
      <c r="UXV19" s="155"/>
      <c r="UXW19" s="155"/>
      <c r="UXX19" s="155"/>
      <c r="UXY19" s="155"/>
      <c r="UXZ19" s="155"/>
      <c r="UYA19" s="156"/>
      <c r="UYB19" s="156"/>
      <c r="UYC19" s="156"/>
      <c r="UYD19" s="156"/>
      <c r="UYE19" s="156"/>
      <c r="UYF19" s="156"/>
      <c r="UYG19" s="157"/>
      <c r="UYH19" s="153"/>
      <c r="UYI19" s="153"/>
      <c r="UYJ19" s="154"/>
      <c r="UYK19" s="155"/>
      <c r="UYL19" s="155"/>
      <c r="UYM19" s="155"/>
      <c r="UYN19" s="155"/>
      <c r="UYO19" s="155"/>
      <c r="UYP19" s="155"/>
      <c r="UYQ19" s="156"/>
      <c r="UYR19" s="156"/>
      <c r="UYS19" s="156"/>
      <c r="UYT19" s="156"/>
      <c r="UYU19" s="156"/>
      <c r="UYV19" s="156"/>
      <c r="UYW19" s="157"/>
      <c r="UYX19" s="153"/>
      <c r="UYY19" s="153"/>
      <c r="UYZ19" s="154"/>
      <c r="UZA19" s="155"/>
      <c r="UZB19" s="155"/>
      <c r="UZC19" s="155"/>
      <c r="UZD19" s="155"/>
      <c r="UZE19" s="155"/>
      <c r="UZF19" s="155"/>
      <c r="UZG19" s="156"/>
      <c r="UZH19" s="156"/>
      <c r="UZI19" s="156"/>
      <c r="UZJ19" s="156"/>
      <c r="UZK19" s="156"/>
      <c r="UZL19" s="156"/>
      <c r="UZM19" s="157"/>
      <c r="UZN19" s="153"/>
      <c r="UZO19" s="153"/>
      <c r="UZP19" s="154"/>
      <c r="UZQ19" s="155"/>
      <c r="UZR19" s="155"/>
      <c r="UZS19" s="155"/>
      <c r="UZT19" s="155"/>
      <c r="UZU19" s="155"/>
      <c r="UZV19" s="155"/>
      <c r="UZW19" s="156"/>
      <c r="UZX19" s="156"/>
      <c r="UZY19" s="156"/>
      <c r="UZZ19" s="156"/>
      <c r="VAA19" s="156"/>
      <c r="VAB19" s="156"/>
      <c r="VAC19" s="157"/>
      <c r="VAD19" s="153"/>
      <c r="VAE19" s="153"/>
      <c r="VAF19" s="154"/>
      <c r="VAG19" s="155"/>
      <c r="VAH19" s="155"/>
      <c r="VAI19" s="155"/>
      <c r="VAJ19" s="155"/>
      <c r="VAK19" s="155"/>
      <c r="VAL19" s="155"/>
      <c r="VAM19" s="156"/>
      <c r="VAN19" s="156"/>
      <c r="VAO19" s="156"/>
      <c r="VAP19" s="156"/>
      <c r="VAQ19" s="156"/>
      <c r="VAR19" s="156"/>
      <c r="VAS19" s="157"/>
      <c r="VAT19" s="153"/>
      <c r="VAU19" s="153"/>
      <c r="VAV19" s="154"/>
      <c r="VAW19" s="155"/>
      <c r="VAX19" s="155"/>
      <c r="VAY19" s="155"/>
      <c r="VAZ19" s="155"/>
      <c r="VBA19" s="155"/>
      <c r="VBB19" s="155"/>
      <c r="VBC19" s="156"/>
      <c r="VBD19" s="156"/>
      <c r="VBE19" s="156"/>
      <c r="VBF19" s="156"/>
      <c r="VBG19" s="156"/>
      <c r="VBH19" s="156"/>
      <c r="VBI19" s="157"/>
      <c r="VBJ19" s="153"/>
      <c r="VBK19" s="153"/>
      <c r="VBL19" s="154"/>
      <c r="VBM19" s="155"/>
      <c r="VBN19" s="155"/>
      <c r="VBO19" s="155"/>
      <c r="VBP19" s="155"/>
      <c r="VBQ19" s="155"/>
      <c r="VBR19" s="155"/>
      <c r="VBS19" s="156"/>
      <c r="VBT19" s="156"/>
      <c r="VBU19" s="156"/>
      <c r="VBV19" s="156"/>
      <c r="VBW19" s="156"/>
      <c r="VBX19" s="156"/>
      <c r="VBY19" s="157"/>
      <c r="VBZ19" s="153"/>
      <c r="VCA19" s="153"/>
      <c r="VCB19" s="154"/>
      <c r="VCC19" s="155"/>
      <c r="VCD19" s="155"/>
      <c r="VCE19" s="155"/>
      <c r="VCF19" s="155"/>
      <c r="VCG19" s="155"/>
      <c r="VCH19" s="155"/>
      <c r="VCI19" s="156"/>
      <c r="VCJ19" s="156"/>
      <c r="VCK19" s="156"/>
      <c r="VCL19" s="156"/>
      <c r="VCM19" s="156"/>
      <c r="VCN19" s="156"/>
      <c r="VCO19" s="157"/>
      <c r="VCP19" s="153"/>
      <c r="VCQ19" s="153"/>
      <c r="VCR19" s="154"/>
      <c r="VCS19" s="155"/>
      <c r="VCT19" s="155"/>
      <c r="VCU19" s="155"/>
      <c r="VCV19" s="155"/>
      <c r="VCW19" s="155"/>
      <c r="VCX19" s="155"/>
      <c r="VCY19" s="156"/>
      <c r="VCZ19" s="156"/>
      <c r="VDA19" s="156"/>
      <c r="VDB19" s="156"/>
      <c r="VDC19" s="156"/>
      <c r="VDD19" s="156"/>
      <c r="VDE19" s="157"/>
      <c r="VDF19" s="153"/>
      <c r="VDG19" s="153"/>
      <c r="VDH19" s="154"/>
      <c r="VDI19" s="155"/>
      <c r="VDJ19" s="155"/>
      <c r="VDK19" s="155"/>
      <c r="VDL19" s="155"/>
      <c r="VDM19" s="155"/>
      <c r="VDN19" s="155"/>
      <c r="VDO19" s="156"/>
      <c r="VDP19" s="156"/>
      <c r="VDQ19" s="156"/>
      <c r="VDR19" s="156"/>
      <c r="VDS19" s="156"/>
      <c r="VDT19" s="156"/>
      <c r="VDU19" s="157"/>
      <c r="VDV19" s="153"/>
      <c r="VDW19" s="153"/>
      <c r="VDX19" s="154"/>
      <c r="VDY19" s="155"/>
      <c r="VDZ19" s="155"/>
      <c r="VEA19" s="155"/>
      <c r="VEB19" s="155"/>
      <c r="VEC19" s="155"/>
      <c r="VED19" s="155"/>
      <c r="VEE19" s="156"/>
      <c r="VEF19" s="156"/>
      <c r="VEG19" s="156"/>
      <c r="VEH19" s="156"/>
      <c r="VEI19" s="156"/>
      <c r="VEJ19" s="156"/>
      <c r="VEK19" s="157"/>
      <c r="VEL19" s="153"/>
      <c r="VEM19" s="153"/>
      <c r="VEN19" s="154"/>
      <c r="VEO19" s="155"/>
      <c r="VEP19" s="155"/>
      <c r="VEQ19" s="155"/>
      <c r="VER19" s="155"/>
      <c r="VES19" s="155"/>
      <c r="VET19" s="155"/>
      <c r="VEU19" s="156"/>
      <c r="VEV19" s="156"/>
      <c r="VEW19" s="156"/>
      <c r="VEX19" s="156"/>
      <c r="VEY19" s="156"/>
      <c r="VEZ19" s="156"/>
      <c r="VFA19" s="157"/>
      <c r="VFB19" s="153"/>
      <c r="VFC19" s="153"/>
      <c r="VFD19" s="154"/>
      <c r="VFE19" s="155"/>
      <c r="VFF19" s="155"/>
      <c r="VFG19" s="155"/>
      <c r="VFH19" s="155"/>
      <c r="VFI19" s="155"/>
      <c r="VFJ19" s="155"/>
      <c r="VFK19" s="156"/>
      <c r="VFL19" s="156"/>
      <c r="VFM19" s="156"/>
      <c r="VFN19" s="156"/>
      <c r="VFO19" s="156"/>
      <c r="VFP19" s="156"/>
      <c r="VFQ19" s="157"/>
      <c r="VFR19" s="153"/>
      <c r="VFS19" s="153"/>
      <c r="VFT19" s="154"/>
      <c r="VFU19" s="155"/>
      <c r="VFV19" s="155"/>
      <c r="VFW19" s="155"/>
      <c r="VFX19" s="155"/>
      <c r="VFY19" s="155"/>
      <c r="VFZ19" s="155"/>
      <c r="VGA19" s="156"/>
      <c r="VGB19" s="156"/>
      <c r="VGC19" s="156"/>
      <c r="VGD19" s="156"/>
      <c r="VGE19" s="156"/>
      <c r="VGF19" s="156"/>
      <c r="VGG19" s="157"/>
      <c r="VGH19" s="153"/>
      <c r="VGI19" s="153"/>
      <c r="VGJ19" s="154"/>
      <c r="VGK19" s="155"/>
      <c r="VGL19" s="155"/>
      <c r="VGM19" s="155"/>
      <c r="VGN19" s="155"/>
      <c r="VGO19" s="155"/>
      <c r="VGP19" s="155"/>
      <c r="VGQ19" s="156"/>
      <c r="VGR19" s="156"/>
      <c r="VGS19" s="156"/>
      <c r="VGT19" s="156"/>
      <c r="VGU19" s="156"/>
      <c r="VGV19" s="156"/>
      <c r="VGW19" s="157"/>
      <c r="VGX19" s="153"/>
      <c r="VGY19" s="153"/>
      <c r="VGZ19" s="154"/>
      <c r="VHA19" s="155"/>
      <c r="VHB19" s="155"/>
      <c r="VHC19" s="155"/>
      <c r="VHD19" s="155"/>
      <c r="VHE19" s="155"/>
      <c r="VHF19" s="155"/>
      <c r="VHG19" s="156"/>
      <c r="VHH19" s="156"/>
      <c r="VHI19" s="156"/>
      <c r="VHJ19" s="156"/>
      <c r="VHK19" s="156"/>
      <c r="VHL19" s="156"/>
      <c r="VHM19" s="157"/>
      <c r="VHN19" s="153"/>
      <c r="VHO19" s="153"/>
      <c r="VHP19" s="154"/>
      <c r="VHQ19" s="155"/>
      <c r="VHR19" s="155"/>
      <c r="VHS19" s="155"/>
      <c r="VHT19" s="155"/>
      <c r="VHU19" s="155"/>
      <c r="VHV19" s="155"/>
      <c r="VHW19" s="156"/>
      <c r="VHX19" s="156"/>
      <c r="VHY19" s="156"/>
      <c r="VHZ19" s="156"/>
      <c r="VIA19" s="156"/>
      <c r="VIB19" s="156"/>
      <c r="VIC19" s="157"/>
      <c r="VID19" s="153"/>
      <c r="VIE19" s="153"/>
      <c r="VIF19" s="154"/>
      <c r="VIG19" s="155"/>
      <c r="VIH19" s="155"/>
      <c r="VII19" s="155"/>
      <c r="VIJ19" s="155"/>
      <c r="VIK19" s="155"/>
      <c r="VIL19" s="155"/>
      <c r="VIM19" s="156"/>
      <c r="VIN19" s="156"/>
      <c r="VIO19" s="156"/>
      <c r="VIP19" s="156"/>
      <c r="VIQ19" s="156"/>
      <c r="VIR19" s="156"/>
      <c r="VIS19" s="157"/>
      <c r="VIT19" s="153"/>
      <c r="VIU19" s="153"/>
      <c r="VIV19" s="154"/>
      <c r="VIW19" s="155"/>
      <c r="VIX19" s="155"/>
      <c r="VIY19" s="155"/>
      <c r="VIZ19" s="155"/>
      <c r="VJA19" s="155"/>
      <c r="VJB19" s="155"/>
      <c r="VJC19" s="156"/>
      <c r="VJD19" s="156"/>
      <c r="VJE19" s="156"/>
      <c r="VJF19" s="156"/>
      <c r="VJG19" s="156"/>
      <c r="VJH19" s="156"/>
      <c r="VJI19" s="157"/>
      <c r="VJJ19" s="153"/>
      <c r="VJK19" s="153"/>
      <c r="VJL19" s="154"/>
      <c r="VJM19" s="155"/>
      <c r="VJN19" s="155"/>
      <c r="VJO19" s="155"/>
      <c r="VJP19" s="155"/>
      <c r="VJQ19" s="155"/>
      <c r="VJR19" s="155"/>
      <c r="VJS19" s="156"/>
      <c r="VJT19" s="156"/>
      <c r="VJU19" s="156"/>
      <c r="VJV19" s="156"/>
      <c r="VJW19" s="156"/>
      <c r="VJX19" s="156"/>
      <c r="VJY19" s="157"/>
      <c r="VJZ19" s="153"/>
      <c r="VKA19" s="153"/>
      <c r="VKB19" s="154"/>
      <c r="VKC19" s="155"/>
      <c r="VKD19" s="155"/>
      <c r="VKE19" s="155"/>
      <c r="VKF19" s="155"/>
      <c r="VKG19" s="155"/>
      <c r="VKH19" s="155"/>
      <c r="VKI19" s="156"/>
      <c r="VKJ19" s="156"/>
      <c r="VKK19" s="156"/>
      <c r="VKL19" s="156"/>
      <c r="VKM19" s="156"/>
      <c r="VKN19" s="156"/>
      <c r="VKO19" s="157"/>
      <c r="VKP19" s="153"/>
      <c r="VKQ19" s="153"/>
      <c r="VKR19" s="154"/>
      <c r="VKS19" s="155"/>
      <c r="VKT19" s="155"/>
      <c r="VKU19" s="155"/>
      <c r="VKV19" s="155"/>
      <c r="VKW19" s="155"/>
      <c r="VKX19" s="155"/>
      <c r="VKY19" s="156"/>
      <c r="VKZ19" s="156"/>
      <c r="VLA19" s="156"/>
      <c r="VLB19" s="156"/>
      <c r="VLC19" s="156"/>
      <c r="VLD19" s="156"/>
      <c r="VLE19" s="157"/>
      <c r="VLF19" s="153"/>
      <c r="VLG19" s="153"/>
      <c r="VLH19" s="154"/>
      <c r="VLI19" s="155"/>
      <c r="VLJ19" s="155"/>
      <c r="VLK19" s="155"/>
      <c r="VLL19" s="155"/>
      <c r="VLM19" s="155"/>
      <c r="VLN19" s="155"/>
      <c r="VLO19" s="156"/>
      <c r="VLP19" s="156"/>
      <c r="VLQ19" s="156"/>
      <c r="VLR19" s="156"/>
      <c r="VLS19" s="156"/>
      <c r="VLT19" s="156"/>
      <c r="VLU19" s="157"/>
      <c r="VLV19" s="153"/>
      <c r="VLW19" s="153"/>
      <c r="VLX19" s="154"/>
      <c r="VLY19" s="155"/>
      <c r="VLZ19" s="155"/>
      <c r="VMA19" s="155"/>
      <c r="VMB19" s="155"/>
      <c r="VMC19" s="155"/>
      <c r="VMD19" s="155"/>
      <c r="VME19" s="156"/>
      <c r="VMF19" s="156"/>
      <c r="VMG19" s="156"/>
      <c r="VMH19" s="156"/>
      <c r="VMI19" s="156"/>
      <c r="VMJ19" s="156"/>
      <c r="VMK19" s="157"/>
      <c r="VML19" s="153"/>
      <c r="VMM19" s="153"/>
      <c r="VMN19" s="154"/>
      <c r="VMO19" s="155"/>
      <c r="VMP19" s="155"/>
      <c r="VMQ19" s="155"/>
      <c r="VMR19" s="155"/>
      <c r="VMS19" s="155"/>
      <c r="VMT19" s="155"/>
      <c r="VMU19" s="156"/>
      <c r="VMV19" s="156"/>
      <c r="VMW19" s="156"/>
      <c r="VMX19" s="156"/>
      <c r="VMY19" s="156"/>
      <c r="VMZ19" s="156"/>
      <c r="VNA19" s="157"/>
      <c r="VNB19" s="153"/>
      <c r="VNC19" s="153"/>
      <c r="VND19" s="154"/>
      <c r="VNE19" s="155"/>
      <c r="VNF19" s="155"/>
      <c r="VNG19" s="155"/>
      <c r="VNH19" s="155"/>
      <c r="VNI19" s="155"/>
      <c r="VNJ19" s="155"/>
      <c r="VNK19" s="156"/>
      <c r="VNL19" s="156"/>
      <c r="VNM19" s="156"/>
      <c r="VNN19" s="156"/>
      <c r="VNO19" s="156"/>
      <c r="VNP19" s="156"/>
      <c r="VNQ19" s="157"/>
    </row>
    <row r="20" spans="1:15253" ht="20.149999999999999" customHeight="1" x14ac:dyDescent="0.4">
      <c r="A20" s="619"/>
      <c r="B20" s="139">
        <f t="shared" ref="B20:B23" si="6">+B19+1</f>
        <v>3</v>
      </c>
      <c r="C20" s="341" t="s">
        <v>4475</v>
      </c>
      <c r="D20" s="140" t="s">
        <v>4803</v>
      </c>
      <c r="E20" s="151"/>
      <c r="F20" s="151"/>
      <c r="G20" s="151"/>
      <c r="H20" s="151"/>
      <c r="I20" s="151"/>
      <c r="J20" s="151"/>
      <c r="K20" s="141">
        <f t="shared" si="4"/>
        <v>6.5</v>
      </c>
      <c r="L20" s="141">
        <f t="shared" si="4"/>
        <v>6.5</v>
      </c>
      <c r="M20" s="141">
        <f t="shared" si="4"/>
        <v>6.5</v>
      </c>
      <c r="N20" s="141">
        <f t="shared" si="4"/>
        <v>6.5</v>
      </c>
      <c r="O20" s="141">
        <f t="shared" si="4"/>
        <v>6.5</v>
      </c>
      <c r="P20" s="141">
        <f t="shared" si="4"/>
        <v>6.5</v>
      </c>
      <c r="Q20" s="152">
        <f t="shared" si="5"/>
        <v>39</v>
      </c>
      <c r="R20" s="349">
        <v>39</v>
      </c>
      <c r="S20" s="154"/>
      <c r="T20" s="155"/>
      <c r="U20" s="155"/>
      <c r="V20" s="155"/>
      <c r="W20" s="155"/>
      <c r="X20" s="155"/>
      <c r="Y20" s="155"/>
      <c r="Z20" s="156"/>
      <c r="AA20" s="156"/>
      <c r="AB20" s="156"/>
      <c r="AC20" s="156"/>
      <c r="AD20" s="156"/>
      <c r="AE20" s="156"/>
      <c r="AF20" s="157"/>
      <c r="AG20" s="153"/>
      <c r="AH20" s="153"/>
      <c r="AI20" s="154"/>
      <c r="AJ20" s="155"/>
      <c r="AK20" s="155"/>
      <c r="AL20" s="155"/>
      <c r="AM20" s="155"/>
      <c r="AN20" s="155"/>
      <c r="AO20" s="155"/>
      <c r="AP20" s="156"/>
      <c r="AQ20" s="156"/>
      <c r="AR20" s="156"/>
      <c r="AS20" s="156"/>
      <c r="AT20" s="156"/>
      <c r="AU20" s="156"/>
      <c r="AV20" s="157"/>
      <c r="AW20" s="153"/>
      <c r="AX20" s="153"/>
      <c r="AY20" s="154"/>
      <c r="AZ20" s="155"/>
      <c r="BA20" s="155"/>
      <c r="BB20" s="155"/>
      <c r="BC20" s="155"/>
      <c r="BD20" s="155"/>
      <c r="BE20" s="155"/>
      <c r="BF20" s="156"/>
      <c r="BG20" s="155"/>
      <c r="BH20" s="155"/>
      <c r="BI20" s="155"/>
      <c r="BJ20" s="155"/>
      <c r="BK20" s="156"/>
      <c r="BL20" s="156"/>
      <c r="BM20" s="156"/>
      <c r="BN20" s="156"/>
      <c r="BO20" s="156"/>
      <c r="BP20" s="156"/>
      <c r="BQ20" s="157"/>
      <c r="BR20" s="153"/>
      <c r="BS20" s="153"/>
      <c r="BT20" s="154"/>
      <c r="BU20" s="155"/>
      <c r="BV20" s="155"/>
      <c r="BW20" s="155"/>
      <c r="BX20" s="155"/>
      <c r="BY20" s="155"/>
      <c r="BZ20" s="155"/>
      <c r="CA20" s="156"/>
      <c r="CB20" s="156"/>
      <c r="CC20" s="156"/>
      <c r="CD20" s="156"/>
      <c r="CE20" s="156"/>
      <c r="CF20" s="156"/>
      <c r="CG20" s="157"/>
      <c r="CH20" s="153"/>
      <c r="CI20" s="153"/>
      <c r="CJ20" s="154"/>
      <c r="CK20" s="155"/>
      <c r="CL20" s="155"/>
      <c r="CM20" s="155"/>
      <c r="CN20" s="155"/>
      <c r="CO20" s="155"/>
      <c r="CP20" s="155"/>
      <c r="CQ20" s="156"/>
      <c r="CR20" s="156"/>
      <c r="CS20" s="156"/>
      <c r="CT20" s="156"/>
      <c r="CU20" s="156"/>
      <c r="CV20" s="156"/>
      <c r="CW20" s="157"/>
      <c r="CX20" s="153"/>
      <c r="CY20" s="153"/>
      <c r="CZ20" s="154"/>
      <c r="DA20" s="155"/>
      <c r="DB20" s="155"/>
      <c r="DC20" s="155"/>
      <c r="DD20" s="155"/>
      <c r="DE20" s="155"/>
      <c r="DF20" s="155"/>
      <c r="DG20" s="156"/>
      <c r="DH20" s="156"/>
      <c r="DI20" s="156"/>
      <c r="DJ20" s="156"/>
      <c r="DK20" s="156"/>
      <c r="DL20" s="156"/>
      <c r="DM20" s="157"/>
      <c r="DN20" s="153"/>
      <c r="DO20" s="153"/>
      <c r="DP20" s="154"/>
      <c r="DQ20" s="155"/>
      <c r="DR20" s="155"/>
      <c r="DS20" s="155"/>
      <c r="DT20" s="155"/>
      <c r="DU20" s="155"/>
      <c r="DV20" s="155"/>
      <c r="DW20" s="156"/>
      <c r="DX20" s="156"/>
      <c r="DY20" s="156"/>
      <c r="DZ20" s="156"/>
      <c r="EA20" s="156"/>
      <c r="EB20" s="156"/>
      <c r="EC20" s="157"/>
      <c r="ED20" s="153"/>
      <c r="EE20" s="153"/>
      <c r="EF20" s="154"/>
      <c r="EG20" s="155"/>
      <c r="EH20" s="155"/>
      <c r="EI20" s="155"/>
      <c r="EJ20" s="155"/>
      <c r="EK20" s="155"/>
      <c r="EL20" s="155"/>
      <c r="EM20" s="156"/>
      <c r="EN20" s="156"/>
      <c r="EO20" s="156"/>
      <c r="EP20" s="156"/>
      <c r="EQ20" s="156"/>
      <c r="ER20" s="156"/>
      <c r="ES20" s="157"/>
      <c r="ET20" s="153"/>
      <c r="EU20" s="153"/>
      <c r="EV20" s="154"/>
      <c r="EW20" s="155"/>
      <c r="EX20" s="155"/>
      <c r="EY20" s="155"/>
      <c r="EZ20" s="155"/>
      <c r="FA20" s="155"/>
      <c r="FB20" s="155"/>
      <c r="FC20" s="156"/>
      <c r="FD20" s="156"/>
      <c r="FE20" s="156"/>
      <c r="FF20" s="156"/>
      <c r="FG20" s="156"/>
      <c r="FH20" s="156"/>
      <c r="FI20" s="157"/>
      <c r="FJ20" s="153"/>
      <c r="FK20" s="153"/>
      <c r="FL20" s="154"/>
      <c r="FM20" s="155"/>
      <c r="FN20" s="155"/>
      <c r="FO20" s="155"/>
      <c r="FP20" s="155"/>
      <c r="FQ20" s="155"/>
      <c r="FR20" s="155"/>
      <c r="FS20" s="156"/>
      <c r="FT20" s="156"/>
      <c r="FU20" s="156"/>
      <c r="FV20" s="156"/>
      <c r="FW20" s="156"/>
      <c r="FX20" s="156"/>
      <c r="FY20" s="157"/>
      <c r="FZ20" s="153"/>
      <c r="GA20" s="153"/>
      <c r="GB20" s="154"/>
      <c r="GC20" s="155"/>
      <c r="GD20" s="155"/>
      <c r="GE20" s="155"/>
      <c r="GF20" s="155"/>
      <c r="GG20" s="155"/>
      <c r="GH20" s="155"/>
      <c r="GI20" s="156"/>
      <c r="GJ20" s="156"/>
      <c r="GK20" s="156"/>
      <c r="GL20" s="156"/>
      <c r="GM20" s="156"/>
      <c r="GN20" s="156"/>
      <c r="GO20" s="157"/>
      <c r="GP20" s="153"/>
      <c r="GQ20" s="153"/>
      <c r="GR20" s="154"/>
      <c r="GS20" s="155"/>
      <c r="GT20" s="155"/>
      <c r="GU20" s="155"/>
      <c r="GV20" s="155"/>
      <c r="GW20" s="155"/>
      <c r="GX20" s="155"/>
      <c r="GY20" s="156"/>
      <c r="GZ20" s="156"/>
      <c r="HA20" s="156"/>
      <c r="HB20" s="156"/>
      <c r="HC20" s="156"/>
      <c r="HD20" s="156"/>
      <c r="HE20" s="157"/>
      <c r="HF20" s="153"/>
      <c r="HG20" s="153"/>
      <c r="HH20" s="154"/>
      <c r="HI20" s="155"/>
      <c r="HJ20" s="155"/>
      <c r="HK20" s="155"/>
      <c r="HL20" s="155"/>
      <c r="HM20" s="155"/>
      <c r="HN20" s="155"/>
      <c r="HO20" s="156"/>
      <c r="HP20" s="156"/>
      <c r="HQ20" s="156"/>
      <c r="HR20" s="156"/>
      <c r="HS20" s="156"/>
      <c r="HT20" s="156"/>
      <c r="HU20" s="157"/>
      <c r="HV20" s="153"/>
      <c r="HW20" s="153"/>
      <c r="HX20" s="154"/>
      <c r="HY20" s="155"/>
      <c r="HZ20" s="155"/>
      <c r="IA20" s="155"/>
      <c r="IB20" s="155"/>
      <c r="IC20" s="155"/>
      <c r="ID20" s="155"/>
      <c r="IE20" s="156"/>
      <c r="IF20" s="156"/>
      <c r="IG20" s="156"/>
      <c r="IH20" s="156"/>
      <c r="II20" s="156"/>
      <c r="IJ20" s="156"/>
      <c r="IK20" s="157"/>
      <c r="IL20" s="153"/>
      <c r="IM20" s="153"/>
      <c r="IN20" s="154"/>
      <c r="IO20" s="155"/>
      <c r="IP20" s="155"/>
      <c r="IQ20" s="155"/>
      <c r="IR20" s="155"/>
      <c r="IS20" s="155"/>
      <c r="IT20" s="155"/>
      <c r="IU20" s="156"/>
      <c r="IV20" s="156"/>
      <c r="IW20" s="156"/>
      <c r="IX20" s="156"/>
      <c r="IY20" s="156"/>
      <c r="IZ20" s="156"/>
      <c r="JA20" s="157"/>
      <c r="JB20" s="153"/>
      <c r="JC20" s="153"/>
      <c r="JD20" s="154"/>
      <c r="JE20" s="155"/>
      <c r="JF20" s="155"/>
      <c r="JG20" s="155"/>
      <c r="JH20" s="155"/>
      <c r="JI20" s="155"/>
      <c r="JJ20" s="155"/>
      <c r="JK20" s="156"/>
      <c r="JL20" s="156"/>
      <c r="JM20" s="156"/>
      <c r="JN20" s="156"/>
      <c r="JO20" s="156"/>
      <c r="JP20" s="156"/>
      <c r="JQ20" s="157"/>
      <c r="JR20" s="153"/>
      <c r="JS20" s="153"/>
      <c r="JT20" s="154"/>
      <c r="JU20" s="155"/>
      <c r="JV20" s="155"/>
      <c r="JW20" s="155"/>
      <c r="JX20" s="155"/>
      <c r="JY20" s="155"/>
      <c r="JZ20" s="155"/>
      <c r="KA20" s="156"/>
      <c r="KB20" s="156"/>
      <c r="KC20" s="156"/>
      <c r="KD20" s="156"/>
      <c r="KE20" s="156"/>
      <c r="KF20" s="156"/>
      <c r="KG20" s="157"/>
      <c r="KH20" s="153"/>
      <c r="KI20" s="153"/>
      <c r="KJ20" s="154"/>
      <c r="KK20" s="155"/>
      <c r="KL20" s="155"/>
      <c r="KM20" s="155"/>
      <c r="KN20" s="155"/>
      <c r="KO20" s="155"/>
      <c r="KP20" s="155"/>
      <c r="KQ20" s="156"/>
      <c r="KR20" s="156"/>
      <c r="KS20" s="156"/>
      <c r="KT20" s="156"/>
      <c r="KU20" s="156"/>
      <c r="KV20" s="156"/>
      <c r="KW20" s="157"/>
      <c r="KX20" s="153"/>
      <c r="KY20" s="153"/>
      <c r="KZ20" s="154"/>
      <c r="LA20" s="155"/>
      <c r="LB20" s="155"/>
      <c r="LC20" s="155"/>
      <c r="LD20" s="155"/>
      <c r="LE20" s="155"/>
      <c r="LF20" s="155"/>
      <c r="LG20" s="156"/>
      <c r="LH20" s="156"/>
      <c r="LI20" s="156"/>
      <c r="LJ20" s="156"/>
      <c r="LK20" s="156"/>
      <c r="LL20" s="156"/>
      <c r="LM20" s="157"/>
      <c r="LN20" s="153"/>
      <c r="LO20" s="153"/>
      <c r="LP20" s="154"/>
      <c r="LQ20" s="155"/>
      <c r="LR20" s="155"/>
      <c r="LS20" s="155"/>
      <c r="LT20" s="155"/>
      <c r="LU20" s="155"/>
      <c r="LV20" s="155"/>
      <c r="LW20" s="156"/>
      <c r="LX20" s="156"/>
      <c r="LY20" s="156"/>
      <c r="LZ20" s="156"/>
      <c r="MA20" s="156"/>
      <c r="MB20" s="156"/>
      <c r="MC20" s="157"/>
      <c r="MD20" s="153"/>
      <c r="ME20" s="153"/>
      <c r="MF20" s="154"/>
      <c r="MG20" s="155"/>
      <c r="MH20" s="155"/>
      <c r="MI20" s="155"/>
      <c r="MJ20" s="155"/>
      <c r="MK20" s="155"/>
      <c r="ML20" s="155"/>
      <c r="MM20" s="156"/>
      <c r="MN20" s="156"/>
      <c r="MO20" s="156"/>
      <c r="MP20" s="156"/>
      <c r="MQ20" s="156"/>
      <c r="MR20" s="156"/>
      <c r="MS20" s="157"/>
      <c r="MT20" s="153"/>
      <c r="MU20" s="153"/>
      <c r="MV20" s="154"/>
      <c r="MW20" s="155"/>
      <c r="MX20" s="155"/>
      <c r="MY20" s="155"/>
      <c r="MZ20" s="155"/>
      <c r="NA20" s="155"/>
      <c r="NB20" s="155"/>
      <c r="NC20" s="156"/>
      <c r="ND20" s="156"/>
      <c r="NE20" s="156"/>
      <c r="NF20" s="156"/>
      <c r="NG20" s="156"/>
      <c r="NH20" s="156"/>
      <c r="NI20" s="157"/>
      <c r="NJ20" s="153"/>
      <c r="NK20" s="153"/>
      <c r="NL20" s="154"/>
      <c r="NM20" s="155"/>
      <c r="NN20" s="155"/>
      <c r="NO20" s="155"/>
      <c r="NP20" s="155"/>
      <c r="NQ20" s="155"/>
      <c r="NR20" s="155"/>
      <c r="NS20" s="156"/>
      <c r="NT20" s="156"/>
      <c r="NU20" s="156"/>
      <c r="NV20" s="156"/>
      <c r="NW20" s="156"/>
      <c r="NX20" s="156"/>
      <c r="NY20" s="157"/>
      <c r="NZ20" s="153"/>
      <c r="OA20" s="153"/>
      <c r="OB20" s="154"/>
      <c r="OC20" s="155"/>
      <c r="OD20" s="155"/>
      <c r="OE20" s="155"/>
      <c r="OF20" s="155"/>
      <c r="OG20" s="155"/>
      <c r="OH20" s="155"/>
      <c r="OI20" s="156"/>
      <c r="OJ20" s="156"/>
      <c r="OK20" s="156"/>
      <c r="OL20" s="156"/>
      <c r="OM20" s="156"/>
      <c r="ON20" s="156"/>
      <c r="OO20" s="157"/>
      <c r="OP20" s="153"/>
      <c r="OQ20" s="153"/>
      <c r="OR20" s="154"/>
      <c r="OS20" s="155"/>
      <c r="OT20" s="155"/>
      <c r="OU20" s="155"/>
      <c r="OV20" s="155"/>
      <c r="OW20" s="155"/>
      <c r="OX20" s="155"/>
      <c r="OY20" s="156"/>
      <c r="OZ20" s="156"/>
      <c r="PA20" s="156"/>
      <c r="PB20" s="156"/>
      <c r="PC20" s="156"/>
      <c r="PD20" s="156"/>
      <c r="PE20" s="157"/>
      <c r="PF20" s="153"/>
      <c r="PG20" s="153"/>
      <c r="PH20" s="154"/>
      <c r="PI20" s="155"/>
      <c r="PJ20" s="155"/>
      <c r="PK20" s="155"/>
      <c r="PL20" s="155"/>
      <c r="PM20" s="155"/>
      <c r="PN20" s="155"/>
      <c r="PO20" s="156"/>
      <c r="PP20" s="156"/>
      <c r="PQ20" s="156"/>
      <c r="PR20" s="156"/>
      <c r="PS20" s="156"/>
      <c r="PT20" s="156"/>
      <c r="PU20" s="157"/>
      <c r="PV20" s="153"/>
      <c r="PW20" s="153"/>
      <c r="PX20" s="154"/>
      <c r="PY20" s="155"/>
      <c r="PZ20" s="155"/>
      <c r="QA20" s="155"/>
      <c r="QB20" s="155"/>
      <c r="QC20" s="155"/>
      <c r="QD20" s="155"/>
      <c r="QE20" s="156"/>
      <c r="QF20" s="156"/>
      <c r="QG20" s="156"/>
      <c r="QH20" s="156"/>
      <c r="QI20" s="156"/>
      <c r="QJ20" s="156"/>
      <c r="QK20" s="157"/>
      <c r="QL20" s="153"/>
      <c r="QM20" s="153"/>
      <c r="QN20" s="154"/>
      <c r="QO20" s="155"/>
      <c r="QP20" s="155"/>
      <c r="QQ20" s="155"/>
      <c r="QR20" s="155"/>
      <c r="QS20" s="155"/>
      <c r="QT20" s="155"/>
      <c r="QU20" s="156"/>
      <c r="QV20" s="156"/>
      <c r="QW20" s="156"/>
      <c r="QX20" s="156"/>
      <c r="QY20" s="156"/>
      <c r="QZ20" s="156"/>
      <c r="RA20" s="157"/>
      <c r="RB20" s="153"/>
      <c r="RC20" s="153"/>
      <c r="RD20" s="154"/>
      <c r="RE20" s="155"/>
      <c r="RF20" s="155"/>
      <c r="RG20" s="155"/>
      <c r="RH20" s="155"/>
      <c r="RI20" s="155"/>
      <c r="RJ20" s="155"/>
      <c r="RK20" s="156"/>
      <c r="RL20" s="156"/>
      <c r="RM20" s="156"/>
      <c r="RN20" s="156"/>
      <c r="RO20" s="156"/>
      <c r="RP20" s="156"/>
      <c r="RQ20" s="157"/>
      <c r="RR20" s="153"/>
      <c r="RS20" s="153"/>
      <c r="RT20" s="154"/>
      <c r="RU20" s="155"/>
      <c r="RV20" s="155"/>
      <c r="RW20" s="155"/>
      <c r="RX20" s="155"/>
      <c r="RY20" s="155"/>
      <c r="RZ20" s="155"/>
      <c r="SA20" s="156"/>
      <c r="SB20" s="156"/>
      <c r="SC20" s="156"/>
      <c r="SD20" s="156"/>
      <c r="SE20" s="156"/>
      <c r="SF20" s="156"/>
      <c r="SG20" s="157"/>
      <c r="SH20" s="153"/>
      <c r="SI20" s="153"/>
      <c r="SJ20" s="154"/>
      <c r="SK20" s="155"/>
      <c r="SL20" s="155"/>
      <c r="SM20" s="155"/>
      <c r="SN20" s="155"/>
      <c r="SO20" s="155"/>
      <c r="SP20" s="155"/>
      <c r="SQ20" s="156"/>
      <c r="SR20" s="156"/>
      <c r="SS20" s="156"/>
      <c r="ST20" s="156"/>
      <c r="SU20" s="156"/>
      <c r="SV20" s="156"/>
      <c r="SW20" s="157"/>
      <c r="SX20" s="153"/>
      <c r="SY20" s="153"/>
      <c r="SZ20" s="154"/>
      <c r="TA20" s="155"/>
      <c r="TB20" s="155"/>
      <c r="TC20" s="155"/>
      <c r="TD20" s="155"/>
      <c r="TE20" s="155"/>
      <c r="TF20" s="155"/>
      <c r="TG20" s="156"/>
      <c r="TH20" s="156"/>
      <c r="TI20" s="156"/>
      <c r="TJ20" s="156"/>
      <c r="TK20" s="156"/>
      <c r="TL20" s="156"/>
      <c r="TM20" s="157"/>
      <c r="TN20" s="153"/>
      <c r="TO20" s="153"/>
      <c r="TP20" s="154"/>
      <c r="TQ20" s="155"/>
      <c r="TR20" s="155"/>
      <c r="TS20" s="155"/>
      <c r="TT20" s="155"/>
      <c r="TU20" s="155"/>
      <c r="TV20" s="155"/>
      <c r="TW20" s="156"/>
      <c r="TX20" s="156"/>
      <c r="TY20" s="156"/>
      <c r="TZ20" s="156"/>
      <c r="UA20" s="156"/>
      <c r="UB20" s="156"/>
      <c r="UC20" s="157"/>
      <c r="UD20" s="153"/>
      <c r="UE20" s="153"/>
      <c r="UF20" s="154"/>
      <c r="UG20" s="155"/>
      <c r="UH20" s="155"/>
      <c r="UI20" s="155"/>
      <c r="UJ20" s="155"/>
      <c r="UK20" s="155"/>
      <c r="UL20" s="155"/>
      <c r="UM20" s="156"/>
      <c r="UN20" s="156"/>
      <c r="UO20" s="156"/>
      <c r="UP20" s="156"/>
      <c r="UQ20" s="156"/>
      <c r="UR20" s="156"/>
      <c r="US20" s="157"/>
      <c r="UT20" s="153"/>
      <c r="UU20" s="153"/>
      <c r="UV20" s="154"/>
      <c r="UW20" s="155"/>
      <c r="UX20" s="155"/>
      <c r="UY20" s="155"/>
      <c r="UZ20" s="155"/>
      <c r="VA20" s="155"/>
      <c r="VB20" s="155"/>
      <c r="VC20" s="156"/>
      <c r="VD20" s="156"/>
      <c r="VE20" s="156"/>
      <c r="VF20" s="156"/>
      <c r="VG20" s="156"/>
      <c r="VH20" s="156"/>
      <c r="VI20" s="157"/>
      <c r="VJ20" s="153"/>
      <c r="VK20" s="153"/>
      <c r="VL20" s="154"/>
      <c r="VM20" s="155"/>
      <c r="VN20" s="155"/>
      <c r="VO20" s="155"/>
      <c r="VP20" s="155"/>
      <c r="VQ20" s="155"/>
      <c r="VR20" s="155"/>
      <c r="VS20" s="156"/>
      <c r="VT20" s="156"/>
      <c r="VU20" s="156"/>
      <c r="VV20" s="156"/>
      <c r="VW20" s="156"/>
      <c r="VX20" s="156"/>
      <c r="VY20" s="157"/>
      <c r="VZ20" s="153"/>
      <c r="WA20" s="153"/>
      <c r="WB20" s="154"/>
      <c r="WC20" s="155"/>
      <c r="WD20" s="155"/>
      <c r="WE20" s="155"/>
      <c r="WF20" s="155"/>
      <c r="WG20" s="155"/>
      <c r="WH20" s="155"/>
      <c r="WI20" s="156"/>
      <c r="WJ20" s="156"/>
      <c r="WK20" s="156"/>
      <c r="WL20" s="156"/>
      <c r="WM20" s="156"/>
      <c r="WN20" s="156"/>
      <c r="WO20" s="157"/>
      <c r="WP20" s="153"/>
      <c r="WQ20" s="153"/>
      <c r="WR20" s="154"/>
      <c r="WS20" s="155"/>
      <c r="WT20" s="155"/>
      <c r="WU20" s="155"/>
      <c r="WV20" s="155"/>
      <c r="WW20" s="155"/>
      <c r="WX20" s="155"/>
      <c r="WY20" s="156"/>
      <c r="WZ20" s="156"/>
      <c r="XA20" s="156"/>
      <c r="XB20" s="156"/>
      <c r="XC20" s="156"/>
      <c r="XD20" s="156"/>
      <c r="XE20" s="157"/>
      <c r="XF20" s="153"/>
      <c r="XG20" s="153"/>
      <c r="XH20" s="154"/>
      <c r="XI20" s="155"/>
      <c r="XJ20" s="155"/>
      <c r="XK20" s="155"/>
      <c r="XL20" s="155"/>
      <c r="XM20" s="155"/>
      <c r="XN20" s="155"/>
      <c r="XO20" s="156"/>
      <c r="XP20" s="156"/>
      <c r="XQ20" s="156"/>
      <c r="XR20" s="156"/>
      <c r="XS20" s="156"/>
      <c r="XT20" s="156"/>
      <c r="XU20" s="157"/>
      <c r="XV20" s="153"/>
      <c r="XW20" s="153"/>
      <c r="XX20" s="154"/>
      <c r="XY20" s="155"/>
      <c r="XZ20" s="155"/>
      <c r="YA20" s="155"/>
      <c r="YB20" s="155"/>
      <c r="YC20" s="155"/>
      <c r="YD20" s="155"/>
      <c r="YE20" s="156"/>
      <c r="YF20" s="156"/>
      <c r="YG20" s="156"/>
      <c r="YH20" s="156"/>
      <c r="YI20" s="156"/>
      <c r="YJ20" s="156"/>
      <c r="YK20" s="157"/>
      <c r="YL20" s="153"/>
      <c r="YM20" s="153"/>
      <c r="YN20" s="154"/>
      <c r="YO20" s="155"/>
      <c r="YP20" s="155"/>
      <c r="YQ20" s="155"/>
      <c r="YR20" s="155"/>
      <c r="YS20" s="155"/>
      <c r="YT20" s="155"/>
      <c r="YU20" s="156"/>
      <c r="YV20" s="156"/>
      <c r="YW20" s="156"/>
      <c r="YX20" s="156"/>
      <c r="YY20" s="156"/>
      <c r="YZ20" s="156"/>
      <c r="ZA20" s="157"/>
      <c r="ZB20" s="153"/>
      <c r="ZC20" s="153"/>
      <c r="ZD20" s="154"/>
      <c r="ZE20" s="155"/>
      <c r="ZF20" s="155"/>
      <c r="ZG20" s="155"/>
      <c r="ZH20" s="155"/>
      <c r="ZI20" s="155"/>
      <c r="ZJ20" s="155"/>
      <c r="ZK20" s="156"/>
      <c r="ZL20" s="156"/>
      <c r="ZM20" s="156"/>
      <c r="ZN20" s="156"/>
      <c r="ZO20" s="156"/>
      <c r="ZP20" s="156"/>
      <c r="ZQ20" s="157"/>
      <c r="ZR20" s="153"/>
      <c r="ZS20" s="153"/>
      <c r="ZT20" s="154"/>
      <c r="ZU20" s="155"/>
      <c r="ZV20" s="155"/>
      <c r="ZW20" s="155"/>
      <c r="ZX20" s="155"/>
      <c r="ZY20" s="155"/>
      <c r="ZZ20" s="155"/>
      <c r="AAA20" s="156"/>
      <c r="AAB20" s="156"/>
      <c r="AAC20" s="156"/>
      <c r="AAD20" s="156"/>
      <c r="AAE20" s="156"/>
      <c r="AAF20" s="156"/>
      <c r="AAG20" s="157"/>
      <c r="AAH20" s="153"/>
      <c r="AAI20" s="153"/>
      <c r="AAJ20" s="154"/>
      <c r="AAK20" s="155"/>
      <c r="AAL20" s="155"/>
      <c r="AAM20" s="155"/>
      <c r="AAN20" s="155"/>
      <c r="AAO20" s="155"/>
      <c r="AAP20" s="155"/>
      <c r="AAQ20" s="156"/>
      <c r="AAR20" s="156"/>
      <c r="AAS20" s="156"/>
      <c r="AAT20" s="156"/>
      <c r="AAU20" s="156"/>
      <c r="AAV20" s="156"/>
      <c r="AAW20" s="157"/>
      <c r="AAX20" s="153"/>
      <c r="AAY20" s="153"/>
      <c r="AAZ20" s="154"/>
      <c r="ABA20" s="155"/>
      <c r="ABB20" s="155"/>
      <c r="ABC20" s="155"/>
      <c r="ABD20" s="155"/>
      <c r="ABE20" s="155"/>
      <c r="ABF20" s="155"/>
      <c r="ABG20" s="156"/>
      <c r="ABH20" s="156"/>
      <c r="ABI20" s="156"/>
      <c r="ABJ20" s="156"/>
      <c r="ABK20" s="156"/>
      <c r="ABL20" s="156"/>
      <c r="ABM20" s="157"/>
      <c r="ABN20" s="153"/>
      <c r="ABO20" s="153"/>
      <c r="ABP20" s="154"/>
      <c r="ABQ20" s="155"/>
      <c r="ABR20" s="155"/>
      <c r="ABS20" s="155"/>
      <c r="ABT20" s="155"/>
      <c r="ABU20" s="155"/>
      <c r="ABV20" s="155"/>
      <c r="ABW20" s="156"/>
      <c r="ABX20" s="156"/>
      <c r="ABY20" s="156"/>
      <c r="ABZ20" s="156"/>
      <c r="ACA20" s="156"/>
      <c r="ACB20" s="156"/>
      <c r="ACC20" s="157"/>
      <c r="ACD20" s="153"/>
      <c r="ACE20" s="153"/>
      <c r="ACF20" s="154"/>
      <c r="ACG20" s="155"/>
      <c r="ACH20" s="155"/>
      <c r="ACI20" s="155"/>
      <c r="ACJ20" s="155"/>
      <c r="ACK20" s="155"/>
      <c r="ACL20" s="155"/>
      <c r="ACM20" s="156"/>
      <c r="ACN20" s="156"/>
      <c r="ACO20" s="156"/>
      <c r="ACP20" s="156"/>
      <c r="ACQ20" s="156"/>
      <c r="ACR20" s="156"/>
      <c r="ACS20" s="157"/>
      <c r="ACT20" s="153"/>
      <c r="ACU20" s="153"/>
      <c r="ACV20" s="154"/>
      <c r="ACW20" s="155"/>
      <c r="ACX20" s="155"/>
      <c r="ACY20" s="155"/>
      <c r="ACZ20" s="155"/>
      <c r="ADA20" s="155"/>
      <c r="ADB20" s="155"/>
      <c r="ADC20" s="156"/>
      <c r="ADD20" s="156"/>
      <c r="ADE20" s="156"/>
      <c r="ADF20" s="156"/>
      <c r="ADG20" s="156"/>
      <c r="ADH20" s="156"/>
      <c r="ADI20" s="157"/>
      <c r="ADJ20" s="153"/>
      <c r="ADK20" s="153"/>
      <c r="ADL20" s="154"/>
      <c r="ADM20" s="155"/>
      <c r="ADN20" s="155"/>
      <c r="ADO20" s="155"/>
      <c r="ADP20" s="155"/>
      <c r="ADQ20" s="155"/>
      <c r="ADR20" s="155"/>
      <c r="ADS20" s="156"/>
      <c r="ADT20" s="156"/>
      <c r="ADU20" s="156"/>
      <c r="ADV20" s="156"/>
      <c r="ADW20" s="156"/>
      <c r="ADX20" s="156"/>
      <c r="ADY20" s="157"/>
      <c r="ADZ20" s="153"/>
      <c r="AEA20" s="153"/>
      <c r="AEB20" s="154"/>
      <c r="AEC20" s="155"/>
      <c r="AED20" s="155"/>
      <c r="AEE20" s="155"/>
      <c r="AEF20" s="155"/>
      <c r="AEG20" s="155"/>
      <c r="AEH20" s="155"/>
      <c r="AEI20" s="156"/>
      <c r="AEJ20" s="156"/>
      <c r="AEK20" s="156"/>
      <c r="AEL20" s="156"/>
      <c r="AEM20" s="156"/>
      <c r="AEN20" s="156"/>
      <c r="AEO20" s="157"/>
      <c r="AEP20" s="153"/>
      <c r="AEQ20" s="153"/>
      <c r="AER20" s="154"/>
      <c r="AES20" s="155"/>
      <c r="AET20" s="155"/>
      <c r="AEU20" s="155"/>
      <c r="AEV20" s="155"/>
      <c r="AEW20" s="155"/>
      <c r="AEX20" s="155"/>
      <c r="AEY20" s="156"/>
      <c r="AEZ20" s="156"/>
      <c r="AFA20" s="156"/>
      <c r="AFB20" s="156"/>
      <c r="AFC20" s="156"/>
      <c r="AFD20" s="156"/>
      <c r="AFE20" s="157"/>
      <c r="AFF20" s="153"/>
      <c r="AFG20" s="153"/>
      <c r="AFH20" s="154"/>
      <c r="AFI20" s="155"/>
      <c r="AFJ20" s="155"/>
      <c r="AFK20" s="155"/>
      <c r="AFL20" s="155"/>
      <c r="AFM20" s="155"/>
      <c r="AFN20" s="155"/>
      <c r="AFO20" s="156"/>
      <c r="AFP20" s="156"/>
      <c r="AFQ20" s="156"/>
      <c r="AFR20" s="156"/>
      <c r="AFS20" s="156"/>
      <c r="AFT20" s="156"/>
      <c r="AFU20" s="157"/>
      <c r="AFV20" s="153"/>
      <c r="AFW20" s="153"/>
      <c r="AFX20" s="154"/>
      <c r="AFY20" s="155"/>
      <c r="AFZ20" s="155"/>
      <c r="AGA20" s="155"/>
      <c r="AGB20" s="155"/>
      <c r="AGC20" s="155"/>
      <c r="AGD20" s="155"/>
      <c r="AGE20" s="156"/>
      <c r="AGF20" s="156"/>
      <c r="AGG20" s="156"/>
      <c r="AGH20" s="156"/>
      <c r="AGI20" s="156"/>
      <c r="AGJ20" s="156"/>
      <c r="AGK20" s="157"/>
      <c r="AGL20" s="153"/>
      <c r="AGM20" s="153"/>
      <c r="AGN20" s="154"/>
      <c r="AGO20" s="155"/>
      <c r="AGP20" s="155"/>
      <c r="AGQ20" s="155"/>
      <c r="AGR20" s="155"/>
      <c r="AGS20" s="155"/>
      <c r="AGT20" s="155"/>
      <c r="AGU20" s="156"/>
      <c r="AGV20" s="156"/>
      <c r="AGW20" s="156"/>
      <c r="AGX20" s="156"/>
      <c r="AGY20" s="156"/>
      <c r="AGZ20" s="156"/>
      <c r="AHA20" s="157"/>
      <c r="AHB20" s="153"/>
      <c r="AHC20" s="153"/>
      <c r="AHD20" s="154"/>
      <c r="AHE20" s="155"/>
      <c r="AHF20" s="155"/>
      <c r="AHG20" s="155"/>
      <c r="AHH20" s="155"/>
      <c r="AHI20" s="155"/>
      <c r="AHJ20" s="155"/>
      <c r="AHK20" s="156"/>
      <c r="AHL20" s="156"/>
      <c r="AHM20" s="156"/>
      <c r="AHN20" s="156"/>
      <c r="AHO20" s="156"/>
      <c r="AHP20" s="156"/>
      <c r="AHQ20" s="157"/>
      <c r="AHR20" s="153"/>
      <c r="AHS20" s="153"/>
      <c r="AHT20" s="154"/>
      <c r="AHU20" s="155"/>
      <c r="AHV20" s="155"/>
      <c r="AHW20" s="155"/>
      <c r="AHX20" s="155"/>
      <c r="AHY20" s="155"/>
      <c r="AHZ20" s="155"/>
      <c r="AIA20" s="156"/>
      <c r="AIB20" s="156"/>
      <c r="AIC20" s="156"/>
      <c r="AID20" s="156"/>
      <c r="AIE20" s="156"/>
      <c r="AIF20" s="156"/>
      <c r="AIG20" s="157"/>
      <c r="AIH20" s="153"/>
      <c r="AII20" s="153"/>
      <c r="AIJ20" s="154"/>
      <c r="AIK20" s="155"/>
      <c r="AIL20" s="155"/>
      <c r="AIM20" s="155"/>
      <c r="AIN20" s="155"/>
      <c r="AIO20" s="155"/>
      <c r="AIP20" s="155"/>
      <c r="AIQ20" s="156"/>
      <c r="AIR20" s="156"/>
      <c r="AIS20" s="156"/>
      <c r="AIT20" s="156"/>
      <c r="AIU20" s="156"/>
      <c r="AIV20" s="156"/>
      <c r="AIW20" s="157"/>
      <c r="AIX20" s="153"/>
      <c r="AIY20" s="153"/>
      <c r="AIZ20" s="154"/>
      <c r="AJA20" s="155"/>
      <c r="AJB20" s="155"/>
      <c r="AJC20" s="155"/>
      <c r="AJD20" s="155"/>
      <c r="AJE20" s="155"/>
      <c r="AJF20" s="155"/>
      <c r="AJG20" s="156"/>
      <c r="AJH20" s="156"/>
      <c r="AJI20" s="156"/>
      <c r="AJJ20" s="156"/>
      <c r="AJK20" s="156"/>
      <c r="AJL20" s="156"/>
      <c r="AJM20" s="157"/>
      <c r="AJN20" s="153"/>
      <c r="AJO20" s="153"/>
      <c r="AJP20" s="154"/>
      <c r="AJQ20" s="155"/>
      <c r="AJR20" s="155"/>
      <c r="AJS20" s="155"/>
      <c r="AJT20" s="155"/>
      <c r="AJU20" s="155"/>
      <c r="AJV20" s="155"/>
      <c r="AJW20" s="156"/>
      <c r="AJX20" s="156"/>
      <c r="AJY20" s="156"/>
      <c r="AJZ20" s="156"/>
      <c r="AKA20" s="156"/>
      <c r="AKB20" s="156"/>
      <c r="AKC20" s="157"/>
      <c r="AKD20" s="153"/>
      <c r="AKE20" s="153"/>
      <c r="AKF20" s="154"/>
      <c r="AKG20" s="155"/>
      <c r="AKH20" s="155"/>
      <c r="AKI20" s="155"/>
      <c r="AKJ20" s="155"/>
      <c r="AKK20" s="155"/>
      <c r="AKL20" s="155"/>
      <c r="AKM20" s="156"/>
      <c r="AKN20" s="156"/>
      <c r="AKO20" s="156"/>
      <c r="AKP20" s="156"/>
      <c r="AKQ20" s="156"/>
      <c r="AKR20" s="156"/>
      <c r="AKS20" s="157"/>
      <c r="AKT20" s="153"/>
      <c r="AKU20" s="153"/>
      <c r="AKV20" s="154"/>
      <c r="AKW20" s="155"/>
      <c r="AKX20" s="155"/>
      <c r="AKY20" s="155"/>
      <c r="AKZ20" s="155"/>
      <c r="ALA20" s="155"/>
      <c r="ALB20" s="155"/>
      <c r="ALC20" s="156"/>
      <c r="ALD20" s="156"/>
      <c r="ALE20" s="156"/>
      <c r="ALF20" s="156"/>
      <c r="ALG20" s="156"/>
      <c r="ALH20" s="156"/>
      <c r="ALI20" s="157"/>
      <c r="ALJ20" s="153"/>
      <c r="ALK20" s="153"/>
      <c r="ALL20" s="154"/>
      <c r="ALM20" s="155"/>
      <c r="ALN20" s="155"/>
      <c r="ALO20" s="155"/>
      <c r="ALP20" s="155"/>
      <c r="ALQ20" s="155"/>
      <c r="ALR20" s="155"/>
      <c r="ALS20" s="156"/>
      <c r="ALT20" s="156"/>
      <c r="ALU20" s="156"/>
      <c r="ALV20" s="156"/>
      <c r="ALW20" s="156"/>
      <c r="ALX20" s="156"/>
      <c r="ALY20" s="157"/>
      <c r="ALZ20" s="153"/>
      <c r="AMA20" s="153"/>
      <c r="AMB20" s="154"/>
      <c r="AMC20" s="155"/>
      <c r="AMD20" s="155"/>
      <c r="AME20" s="155"/>
      <c r="AMF20" s="155"/>
      <c r="AMG20" s="155"/>
      <c r="AMH20" s="155"/>
      <c r="AMI20" s="156"/>
      <c r="AMJ20" s="156"/>
      <c r="AMK20" s="156"/>
      <c r="AML20" s="156"/>
      <c r="AMM20" s="156"/>
      <c r="AMN20" s="156"/>
      <c r="AMO20" s="157"/>
      <c r="AMP20" s="153"/>
      <c r="AMQ20" s="153"/>
      <c r="AMR20" s="154"/>
      <c r="AMS20" s="155"/>
      <c r="AMT20" s="155"/>
      <c r="AMU20" s="155"/>
      <c r="AMV20" s="155"/>
      <c r="AMW20" s="155"/>
      <c r="AMX20" s="155"/>
      <c r="AMY20" s="156"/>
      <c r="AMZ20" s="156"/>
      <c r="ANA20" s="156"/>
      <c r="ANB20" s="156"/>
      <c r="ANC20" s="156"/>
      <c r="AND20" s="156"/>
      <c r="ANE20" s="157"/>
      <c r="ANF20" s="153"/>
      <c r="ANG20" s="153"/>
      <c r="ANH20" s="154"/>
      <c r="ANI20" s="155"/>
      <c r="ANJ20" s="155"/>
      <c r="ANK20" s="155"/>
      <c r="ANL20" s="155"/>
      <c r="ANM20" s="155"/>
      <c r="ANN20" s="155"/>
      <c r="ANO20" s="156"/>
      <c r="ANP20" s="156"/>
      <c r="ANQ20" s="156"/>
      <c r="ANR20" s="156"/>
      <c r="ANS20" s="156"/>
      <c r="ANT20" s="156"/>
      <c r="ANU20" s="157"/>
      <c r="ANV20" s="153"/>
      <c r="ANW20" s="153"/>
      <c r="ANX20" s="154"/>
      <c r="ANY20" s="155"/>
      <c r="ANZ20" s="155"/>
      <c r="AOA20" s="155"/>
      <c r="AOB20" s="155"/>
      <c r="AOC20" s="155"/>
      <c r="AOD20" s="155"/>
      <c r="AOE20" s="156"/>
      <c r="AOF20" s="156"/>
      <c r="AOG20" s="156"/>
      <c r="AOH20" s="156"/>
      <c r="AOI20" s="156"/>
      <c r="AOJ20" s="156"/>
      <c r="AOK20" s="157"/>
      <c r="AOL20" s="153"/>
      <c r="AOM20" s="153"/>
      <c r="AON20" s="154"/>
      <c r="AOO20" s="155"/>
      <c r="AOP20" s="155"/>
      <c r="AOQ20" s="155"/>
      <c r="AOR20" s="155"/>
      <c r="AOS20" s="155"/>
      <c r="AOT20" s="155"/>
      <c r="AOU20" s="156"/>
      <c r="AOV20" s="156"/>
      <c r="AOW20" s="156"/>
      <c r="AOX20" s="156"/>
      <c r="AOY20" s="156"/>
      <c r="AOZ20" s="156"/>
      <c r="APA20" s="157"/>
      <c r="APB20" s="153"/>
      <c r="APC20" s="153"/>
      <c r="APD20" s="154"/>
      <c r="APE20" s="155"/>
      <c r="APF20" s="155"/>
      <c r="APG20" s="155"/>
      <c r="APH20" s="155"/>
      <c r="API20" s="155"/>
      <c r="APJ20" s="155"/>
      <c r="APK20" s="156"/>
      <c r="APL20" s="156"/>
      <c r="APM20" s="156"/>
      <c r="APN20" s="156"/>
      <c r="APO20" s="156"/>
      <c r="APP20" s="156"/>
      <c r="APQ20" s="157"/>
      <c r="APR20" s="153"/>
      <c r="APS20" s="153"/>
      <c r="APT20" s="154"/>
      <c r="APU20" s="155"/>
      <c r="APV20" s="155"/>
      <c r="APW20" s="155"/>
      <c r="APX20" s="155"/>
      <c r="APY20" s="155"/>
      <c r="APZ20" s="155"/>
      <c r="AQA20" s="156"/>
      <c r="AQB20" s="156"/>
      <c r="AQC20" s="156"/>
      <c r="AQD20" s="156"/>
      <c r="AQE20" s="156"/>
      <c r="AQF20" s="156"/>
      <c r="AQG20" s="157"/>
      <c r="AQH20" s="153"/>
      <c r="AQI20" s="153"/>
      <c r="AQJ20" s="154"/>
      <c r="AQK20" s="155"/>
      <c r="AQL20" s="155"/>
      <c r="AQM20" s="155"/>
      <c r="AQN20" s="155"/>
      <c r="AQO20" s="155"/>
      <c r="AQP20" s="155"/>
      <c r="AQQ20" s="156"/>
      <c r="AQR20" s="156"/>
      <c r="AQS20" s="156"/>
      <c r="AQT20" s="156"/>
      <c r="AQU20" s="156"/>
      <c r="AQV20" s="156"/>
      <c r="AQW20" s="157"/>
      <c r="AQX20" s="153"/>
      <c r="AQY20" s="153"/>
      <c r="AQZ20" s="154"/>
      <c r="ARA20" s="155"/>
      <c r="ARB20" s="155"/>
      <c r="ARC20" s="155"/>
      <c r="ARD20" s="155"/>
      <c r="ARE20" s="155"/>
      <c r="ARF20" s="155"/>
      <c r="ARG20" s="156"/>
      <c r="ARH20" s="156"/>
      <c r="ARI20" s="156"/>
      <c r="ARJ20" s="156"/>
      <c r="ARK20" s="156"/>
      <c r="ARL20" s="156"/>
      <c r="ARM20" s="157"/>
      <c r="ARN20" s="153"/>
      <c r="ARO20" s="153"/>
      <c r="ARP20" s="154"/>
      <c r="ARQ20" s="155"/>
      <c r="ARR20" s="155"/>
      <c r="ARS20" s="155"/>
      <c r="ART20" s="155"/>
      <c r="ARU20" s="155"/>
      <c r="ARV20" s="155"/>
      <c r="ARW20" s="156"/>
      <c r="ARX20" s="156"/>
      <c r="ARY20" s="156"/>
      <c r="ARZ20" s="156"/>
      <c r="ASA20" s="156"/>
      <c r="ASB20" s="156"/>
      <c r="ASC20" s="157"/>
      <c r="ASD20" s="153"/>
      <c r="ASE20" s="153"/>
      <c r="ASF20" s="154"/>
      <c r="ASG20" s="155"/>
      <c r="ASH20" s="155"/>
      <c r="ASI20" s="155"/>
      <c r="ASJ20" s="155"/>
      <c r="ASK20" s="155"/>
      <c r="ASL20" s="155"/>
      <c r="ASM20" s="156"/>
      <c r="ASN20" s="156"/>
      <c r="ASO20" s="156"/>
      <c r="ASP20" s="156"/>
      <c r="ASQ20" s="156"/>
      <c r="ASR20" s="156"/>
      <c r="ASS20" s="157"/>
      <c r="AST20" s="153"/>
      <c r="ASU20" s="153"/>
      <c r="ASV20" s="154"/>
      <c r="ASW20" s="155"/>
      <c r="ASX20" s="155"/>
      <c r="ASY20" s="155"/>
      <c r="ASZ20" s="155"/>
      <c r="ATA20" s="155"/>
      <c r="ATB20" s="155"/>
      <c r="ATC20" s="156"/>
      <c r="ATD20" s="156"/>
      <c r="ATE20" s="156"/>
      <c r="ATF20" s="156"/>
      <c r="ATG20" s="156"/>
      <c r="ATH20" s="156"/>
      <c r="ATI20" s="157"/>
      <c r="ATJ20" s="153"/>
      <c r="ATK20" s="153"/>
      <c r="ATL20" s="154"/>
      <c r="ATM20" s="155"/>
      <c r="ATN20" s="155"/>
      <c r="ATO20" s="155"/>
      <c r="ATP20" s="155"/>
      <c r="ATQ20" s="155"/>
      <c r="ATR20" s="155"/>
      <c r="ATS20" s="156"/>
      <c r="ATT20" s="156"/>
      <c r="ATU20" s="156"/>
      <c r="ATV20" s="156"/>
      <c r="ATW20" s="156"/>
      <c r="ATX20" s="156"/>
      <c r="ATY20" s="157"/>
      <c r="ATZ20" s="153"/>
      <c r="AUA20" s="153"/>
      <c r="AUB20" s="154"/>
      <c r="AUC20" s="155"/>
      <c r="AUD20" s="155"/>
      <c r="AUE20" s="155"/>
      <c r="AUF20" s="155"/>
      <c r="AUG20" s="155"/>
      <c r="AUH20" s="155"/>
      <c r="AUI20" s="156"/>
      <c r="AUJ20" s="156"/>
      <c r="AUK20" s="156"/>
      <c r="AUL20" s="156"/>
      <c r="AUM20" s="156"/>
      <c r="AUN20" s="156"/>
      <c r="AUO20" s="157"/>
      <c r="AUP20" s="153"/>
      <c r="AUQ20" s="153"/>
      <c r="AUR20" s="154"/>
      <c r="AUS20" s="155"/>
      <c r="AUT20" s="155"/>
      <c r="AUU20" s="155"/>
      <c r="AUV20" s="155"/>
      <c r="AUW20" s="155"/>
      <c r="AUX20" s="155"/>
      <c r="AUY20" s="156"/>
      <c r="AUZ20" s="156"/>
      <c r="AVA20" s="156"/>
      <c r="AVB20" s="156"/>
      <c r="AVC20" s="156"/>
      <c r="AVD20" s="156"/>
      <c r="AVE20" s="157"/>
      <c r="AVF20" s="153"/>
      <c r="AVG20" s="153"/>
      <c r="AVH20" s="154"/>
      <c r="AVI20" s="155"/>
      <c r="AVJ20" s="155"/>
      <c r="AVK20" s="155"/>
      <c r="AVL20" s="155"/>
      <c r="AVM20" s="155"/>
      <c r="AVN20" s="155"/>
      <c r="AVO20" s="156"/>
      <c r="AVP20" s="156"/>
      <c r="AVQ20" s="156"/>
      <c r="AVR20" s="156"/>
      <c r="AVS20" s="156"/>
      <c r="AVT20" s="156"/>
      <c r="AVU20" s="157"/>
      <c r="AVV20" s="153"/>
      <c r="AVW20" s="153"/>
      <c r="AVX20" s="154"/>
      <c r="AVY20" s="155"/>
      <c r="AVZ20" s="155"/>
      <c r="AWA20" s="155"/>
      <c r="AWB20" s="155"/>
      <c r="AWC20" s="155"/>
      <c r="AWD20" s="155"/>
      <c r="AWE20" s="156"/>
      <c r="AWF20" s="156"/>
      <c r="AWG20" s="156"/>
      <c r="AWH20" s="156"/>
      <c r="AWI20" s="156"/>
      <c r="AWJ20" s="156"/>
      <c r="AWK20" s="157"/>
      <c r="AWL20" s="153"/>
      <c r="AWM20" s="153"/>
      <c r="AWN20" s="154"/>
      <c r="AWO20" s="155"/>
      <c r="AWP20" s="155"/>
      <c r="AWQ20" s="155"/>
      <c r="AWR20" s="155"/>
      <c r="AWS20" s="155"/>
      <c r="AWT20" s="155"/>
      <c r="AWU20" s="156"/>
      <c r="AWV20" s="156"/>
      <c r="AWW20" s="156"/>
      <c r="AWX20" s="156"/>
      <c r="AWY20" s="156"/>
      <c r="AWZ20" s="156"/>
      <c r="AXA20" s="157"/>
      <c r="AXB20" s="153"/>
      <c r="AXC20" s="153"/>
      <c r="AXD20" s="154"/>
      <c r="AXE20" s="155"/>
      <c r="AXF20" s="155"/>
      <c r="AXG20" s="155"/>
      <c r="AXH20" s="155"/>
      <c r="AXI20" s="155"/>
      <c r="AXJ20" s="155"/>
      <c r="AXK20" s="156"/>
      <c r="AXL20" s="156"/>
      <c r="AXM20" s="156"/>
      <c r="AXN20" s="156"/>
      <c r="AXO20" s="156"/>
      <c r="AXP20" s="156"/>
      <c r="AXQ20" s="157"/>
      <c r="AXR20" s="153"/>
      <c r="AXS20" s="153"/>
      <c r="AXT20" s="154"/>
      <c r="AXU20" s="155"/>
      <c r="AXV20" s="155"/>
      <c r="AXW20" s="155"/>
      <c r="AXX20" s="155"/>
      <c r="AXY20" s="155"/>
      <c r="AXZ20" s="155"/>
      <c r="AYA20" s="156"/>
      <c r="AYB20" s="156"/>
      <c r="AYC20" s="156"/>
      <c r="AYD20" s="156"/>
      <c r="AYE20" s="156"/>
      <c r="AYF20" s="156"/>
      <c r="AYG20" s="157"/>
      <c r="AYH20" s="153"/>
      <c r="AYI20" s="153"/>
      <c r="AYJ20" s="154"/>
      <c r="AYK20" s="155"/>
      <c r="AYL20" s="155"/>
      <c r="AYM20" s="155"/>
      <c r="AYN20" s="155"/>
      <c r="AYO20" s="155"/>
      <c r="AYP20" s="155"/>
      <c r="AYQ20" s="156"/>
      <c r="AYR20" s="156"/>
      <c r="AYS20" s="156"/>
      <c r="AYT20" s="156"/>
      <c r="AYU20" s="156"/>
      <c r="AYV20" s="156"/>
      <c r="AYW20" s="157"/>
      <c r="AYX20" s="153"/>
      <c r="AYY20" s="153"/>
      <c r="AYZ20" s="154"/>
      <c r="AZA20" s="155"/>
      <c r="AZB20" s="155"/>
      <c r="AZC20" s="155"/>
      <c r="AZD20" s="155"/>
      <c r="AZE20" s="155"/>
      <c r="AZF20" s="155"/>
      <c r="AZG20" s="156"/>
      <c r="AZH20" s="156"/>
      <c r="AZI20" s="156"/>
      <c r="AZJ20" s="156"/>
      <c r="AZK20" s="156"/>
      <c r="AZL20" s="156"/>
      <c r="AZM20" s="157"/>
      <c r="AZN20" s="153"/>
      <c r="AZO20" s="153"/>
      <c r="AZP20" s="154"/>
      <c r="AZQ20" s="155"/>
      <c r="AZR20" s="155"/>
      <c r="AZS20" s="155"/>
      <c r="AZT20" s="155"/>
      <c r="AZU20" s="155"/>
      <c r="AZV20" s="155"/>
      <c r="AZW20" s="156"/>
      <c r="AZX20" s="156"/>
      <c r="AZY20" s="156"/>
      <c r="AZZ20" s="156"/>
      <c r="BAA20" s="156"/>
      <c r="BAB20" s="156"/>
      <c r="BAC20" s="157"/>
      <c r="BAD20" s="153"/>
      <c r="BAE20" s="153"/>
      <c r="BAF20" s="154"/>
      <c r="BAG20" s="155"/>
      <c r="BAH20" s="155"/>
      <c r="BAI20" s="155"/>
      <c r="BAJ20" s="155"/>
      <c r="BAK20" s="155"/>
      <c r="BAL20" s="155"/>
      <c r="BAM20" s="156"/>
      <c r="BAN20" s="156"/>
      <c r="BAO20" s="156"/>
      <c r="BAP20" s="156"/>
      <c r="BAQ20" s="156"/>
      <c r="BAR20" s="156"/>
      <c r="BAS20" s="157"/>
      <c r="BAT20" s="153"/>
      <c r="BAU20" s="153"/>
      <c r="BAV20" s="154"/>
      <c r="BAW20" s="155"/>
      <c r="BAX20" s="155"/>
      <c r="BAY20" s="155"/>
      <c r="BAZ20" s="155"/>
      <c r="BBA20" s="155"/>
      <c r="BBB20" s="155"/>
      <c r="BBC20" s="156"/>
      <c r="BBD20" s="156"/>
      <c r="BBE20" s="156"/>
      <c r="BBF20" s="156"/>
      <c r="BBG20" s="156"/>
      <c r="BBH20" s="156"/>
      <c r="BBI20" s="157"/>
      <c r="BBJ20" s="153"/>
      <c r="BBK20" s="153"/>
      <c r="BBL20" s="154"/>
      <c r="BBM20" s="155"/>
      <c r="BBN20" s="155"/>
      <c r="BBO20" s="155"/>
      <c r="BBP20" s="155"/>
      <c r="BBQ20" s="155"/>
      <c r="BBR20" s="155"/>
      <c r="BBS20" s="156"/>
      <c r="BBT20" s="156"/>
      <c r="BBU20" s="156"/>
      <c r="BBV20" s="156"/>
      <c r="BBW20" s="156"/>
      <c r="BBX20" s="156"/>
      <c r="BBY20" s="157"/>
      <c r="BBZ20" s="153"/>
      <c r="BCA20" s="153"/>
      <c r="BCB20" s="154"/>
      <c r="BCC20" s="155"/>
      <c r="BCD20" s="155"/>
      <c r="BCE20" s="155"/>
      <c r="BCF20" s="155"/>
      <c r="BCG20" s="155"/>
      <c r="BCH20" s="155"/>
      <c r="BCI20" s="156"/>
      <c r="BCJ20" s="156"/>
      <c r="BCK20" s="156"/>
      <c r="BCL20" s="156"/>
      <c r="BCM20" s="156"/>
      <c r="BCN20" s="156"/>
      <c r="BCO20" s="157"/>
      <c r="BCP20" s="153"/>
      <c r="BCQ20" s="153"/>
      <c r="BCR20" s="154"/>
      <c r="BCS20" s="155"/>
      <c r="BCT20" s="155"/>
      <c r="BCU20" s="155"/>
      <c r="BCV20" s="155"/>
      <c r="BCW20" s="155"/>
      <c r="BCX20" s="155"/>
      <c r="BCY20" s="156"/>
      <c r="BCZ20" s="156"/>
      <c r="BDA20" s="156"/>
      <c r="BDB20" s="156"/>
      <c r="BDC20" s="156"/>
      <c r="BDD20" s="156"/>
      <c r="BDE20" s="157"/>
      <c r="BDF20" s="153"/>
      <c r="BDG20" s="153"/>
      <c r="BDH20" s="154"/>
      <c r="BDI20" s="155"/>
      <c r="BDJ20" s="155"/>
      <c r="BDK20" s="155"/>
      <c r="BDL20" s="155"/>
      <c r="BDM20" s="155"/>
      <c r="BDN20" s="155"/>
      <c r="BDO20" s="156"/>
      <c r="BDP20" s="156"/>
      <c r="BDQ20" s="156"/>
      <c r="BDR20" s="156"/>
      <c r="BDS20" s="156"/>
      <c r="BDT20" s="156"/>
      <c r="BDU20" s="157"/>
      <c r="BDV20" s="153"/>
      <c r="BDW20" s="153"/>
      <c r="BDX20" s="154"/>
      <c r="BDY20" s="155"/>
      <c r="BDZ20" s="155"/>
      <c r="BEA20" s="155"/>
      <c r="BEB20" s="155"/>
      <c r="BEC20" s="155"/>
      <c r="BED20" s="155"/>
      <c r="BEE20" s="156"/>
      <c r="BEF20" s="156"/>
      <c r="BEG20" s="156"/>
      <c r="BEH20" s="156"/>
      <c r="BEI20" s="156"/>
      <c r="BEJ20" s="156"/>
      <c r="BEK20" s="157"/>
      <c r="BEL20" s="153"/>
      <c r="BEM20" s="153"/>
      <c r="BEN20" s="154"/>
      <c r="BEO20" s="155"/>
      <c r="BEP20" s="155"/>
      <c r="BEQ20" s="155"/>
      <c r="BER20" s="155"/>
      <c r="BES20" s="155"/>
      <c r="BET20" s="155"/>
      <c r="BEU20" s="156"/>
      <c r="BEV20" s="156"/>
      <c r="BEW20" s="156"/>
      <c r="BEX20" s="156"/>
      <c r="BEY20" s="156"/>
      <c r="BEZ20" s="156"/>
      <c r="BFA20" s="157"/>
      <c r="BFB20" s="153"/>
      <c r="BFC20" s="153"/>
      <c r="BFD20" s="154"/>
      <c r="BFE20" s="155"/>
      <c r="BFF20" s="155"/>
      <c r="BFG20" s="155"/>
      <c r="BFH20" s="155"/>
      <c r="BFI20" s="155"/>
      <c r="BFJ20" s="155"/>
      <c r="BFK20" s="156"/>
      <c r="BFL20" s="156"/>
      <c r="BFM20" s="156"/>
      <c r="BFN20" s="156"/>
      <c r="BFO20" s="156"/>
      <c r="BFP20" s="156"/>
      <c r="BFQ20" s="157"/>
      <c r="BFR20" s="153"/>
      <c r="BFS20" s="153"/>
      <c r="BFT20" s="154"/>
      <c r="BFU20" s="155"/>
      <c r="BFV20" s="155"/>
      <c r="BFW20" s="155"/>
      <c r="BFX20" s="155"/>
      <c r="BFY20" s="155"/>
      <c r="BFZ20" s="155"/>
      <c r="BGA20" s="156"/>
      <c r="BGB20" s="156"/>
      <c r="BGC20" s="156"/>
      <c r="BGD20" s="156"/>
      <c r="BGE20" s="156"/>
      <c r="BGF20" s="156"/>
      <c r="BGG20" s="157"/>
      <c r="BGH20" s="153"/>
      <c r="BGI20" s="153"/>
      <c r="BGJ20" s="154"/>
      <c r="BGK20" s="155"/>
      <c r="BGL20" s="155"/>
      <c r="BGM20" s="155"/>
      <c r="BGN20" s="155"/>
      <c r="BGO20" s="155"/>
      <c r="BGP20" s="155"/>
      <c r="BGQ20" s="156"/>
      <c r="BGR20" s="156"/>
      <c r="BGS20" s="156"/>
      <c r="BGT20" s="156"/>
      <c r="BGU20" s="156"/>
      <c r="BGV20" s="156"/>
      <c r="BGW20" s="157"/>
      <c r="BGX20" s="153"/>
      <c r="BGY20" s="153"/>
      <c r="BGZ20" s="154"/>
      <c r="BHA20" s="155"/>
      <c r="BHB20" s="155"/>
      <c r="BHC20" s="155"/>
      <c r="BHD20" s="155"/>
      <c r="BHE20" s="155"/>
      <c r="BHF20" s="155"/>
      <c r="BHG20" s="156"/>
      <c r="BHH20" s="156"/>
      <c r="BHI20" s="156"/>
      <c r="BHJ20" s="156"/>
      <c r="BHK20" s="156"/>
      <c r="BHL20" s="156"/>
      <c r="BHM20" s="157"/>
      <c r="BHN20" s="153"/>
      <c r="BHO20" s="153"/>
      <c r="BHP20" s="154"/>
      <c r="BHQ20" s="155"/>
      <c r="BHR20" s="155"/>
      <c r="BHS20" s="155"/>
      <c r="BHT20" s="155"/>
      <c r="BHU20" s="155"/>
      <c r="BHV20" s="155"/>
      <c r="BHW20" s="156"/>
      <c r="BHX20" s="156"/>
      <c r="BHY20" s="156"/>
      <c r="BHZ20" s="156"/>
      <c r="BIA20" s="156"/>
      <c r="BIB20" s="156"/>
      <c r="BIC20" s="157"/>
      <c r="BID20" s="153"/>
      <c r="BIE20" s="153"/>
      <c r="BIF20" s="154"/>
      <c r="BIG20" s="155"/>
      <c r="BIH20" s="155"/>
      <c r="BII20" s="155"/>
      <c r="BIJ20" s="155"/>
      <c r="BIK20" s="155"/>
      <c r="BIL20" s="155"/>
      <c r="BIM20" s="156"/>
      <c r="BIN20" s="156"/>
      <c r="BIO20" s="156"/>
      <c r="BIP20" s="156"/>
      <c r="BIQ20" s="156"/>
      <c r="BIR20" s="156"/>
      <c r="BIS20" s="157"/>
      <c r="BIT20" s="153"/>
      <c r="BIU20" s="153"/>
      <c r="BIV20" s="154"/>
      <c r="BIW20" s="155"/>
      <c r="BIX20" s="155"/>
      <c r="BIY20" s="155"/>
      <c r="BIZ20" s="155"/>
      <c r="BJA20" s="155"/>
      <c r="BJB20" s="155"/>
      <c r="BJC20" s="156"/>
      <c r="BJD20" s="156"/>
      <c r="BJE20" s="156"/>
      <c r="BJF20" s="156"/>
      <c r="BJG20" s="156"/>
      <c r="BJH20" s="156"/>
      <c r="BJI20" s="157"/>
      <c r="BJJ20" s="153"/>
      <c r="BJK20" s="153"/>
      <c r="BJL20" s="154"/>
      <c r="BJM20" s="155"/>
      <c r="BJN20" s="155"/>
      <c r="BJO20" s="155"/>
      <c r="BJP20" s="155"/>
      <c r="BJQ20" s="155"/>
      <c r="BJR20" s="155"/>
      <c r="BJS20" s="156"/>
      <c r="BJT20" s="156"/>
      <c r="BJU20" s="156"/>
      <c r="BJV20" s="156"/>
      <c r="BJW20" s="156"/>
      <c r="BJX20" s="156"/>
      <c r="BJY20" s="157"/>
      <c r="BJZ20" s="153"/>
      <c r="BKA20" s="153"/>
      <c r="BKB20" s="154"/>
      <c r="BKC20" s="155"/>
      <c r="BKD20" s="155"/>
      <c r="BKE20" s="155"/>
      <c r="BKF20" s="155"/>
      <c r="BKG20" s="155"/>
      <c r="BKH20" s="155"/>
      <c r="BKI20" s="156"/>
      <c r="BKJ20" s="156"/>
      <c r="BKK20" s="156"/>
      <c r="BKL20" s="156"/>
      <c r="BKM20" s="156"/>
      <c r="BKN20" s="156"/>
      <c r="BKO20" s="157"/>
      <c r="BKP20" s="153"/>
      <c r="BKQ20" s="153"/>
      <c r="BKR20" s="154"/>
      <c r="BKS20" s="155"/>
      <c r="BKT20" s="155"/>
      <c r="BKU20" s="155"/>
      <c r="BKV20" s="155"/>
      <c r="BKW20" s="155"/>
      <c r="BKX20" s="155"/>
      <c r="BKY20" s="156"/>
      <c r="BKZ20" s="156"/>
      <c r="BLA20" s="156"/>
      <c r="BLB20" s="156"/>
      <c r="BLC20" s="156"/>
      <c r="BLD20" s="156"/>
      <c r="BLE20" s="157"/>
      <c r="BLF20" s="153"/>
      <c r="BLG20" s="153"/>
      <c r="BLH20" s="154"/>
      <c r="BLI20" s="155"/>
      <c r="BLJ20" s="155"/>
      <c r="BLK20" s="155"/>
      <c r="BLL20" s="155"/>
      <c r="BLM20" s="155"/>
      <c r="BLN20" s="155"/>
      <c r="BLO20" s="156"/>
      <c r="BLP20" s="156"/>
      <c r="BLQ20" s="156"/>
      <c r="BLR20" s="156"/>
      <c r="BLS20" s="156"/>
      <c r="BLT20" s="156"/>
      <c r="BLU20" s="157"/>
      <c r="BLV20" s="153"/>
      <c r="BLW20" s="153"/>
      <c r="BLX20" s="154"/>
      <c r="BLY20" s="155"/>
      <c r="BLZ20" s="155"/>
      <c r="BMA20" s="155"/>
      <c r="BMB20" s="155"/>
      <c r="BMC20" s="155"/>
      <c r="BMD20" s="155"/>
      <c r="BME20" s="156"/>
      <c r="BMF20" s="156"/>
      <c r="BMG20" s="156"/>
      <c r="BMH20" s="156"/>
      <c r="BMI20" s="156"/>
      <c r="BMJ20" s="156"/>
      <c r="BMK20" s="157"/>
      <c r="BML20" s="153"/>
      <c r="BMM20" s="153"/>
      <c r="BMN20" s="154"/>
      <c r="BMO20" s="155"/>
      <c r="BMP20" s="155"/>
      <c r="BMQ20" s="155"/>
      <c r="BMR20" s="155"/>
      <c r="BMS20" s="155"/>
      <c r="BMT20" s="155"/>
      <c r="BMU20" s="156"/>
      <c r="BMV20" s="156"/>
      <c r="BMW20" s="156"/>
      <c r="BMX20" s="156"/>
      <c r="BMY20" s="156"/>
      <c r="BMZ20" s="156"/>
      <c r="BNA20" s="157"/>
      <c r="BNB20" s="153"/>
      <c r="BNC20" s="153"/>
      <c r="BND20" s="154"/>
      <c r="BNE20" s="155"/>
      <c r="BNF20" s="155"/>
      <c r="BNG20" s="155"/>
      <c r="BNH20" s="155"/>
      <c r="BNI20" s="155"/>
      <c r="BNJ20" s="155"/>
      <c r="BNK20" s="156"/>
      <c r="BNL20" s="156"/>
      <c r="BNM20" s="156"/>
      <c r="BNN20" s="156"/>
      <c r="BNO20" s="156"/>
      <c r="BNP20" s="156"/>
      <c r="BNQ20" s="157"/>
      <c r="BNR20" s="153"/>
      <c r="BNS20" s="153"/>
      <c r="BNT20" s="154"/>
      <c r="BNU20" s="155"/>
      <c r="BNV20" s="155"/>
      <c r="BNW20" s="155"/>
      <c r="BNX20" s="155"/>
      <c r="BNY20" s="155"/>
      <c r="BNZ20" s="155"/>
      <c r="BOA20" s="156"/>
      <c r="BOB20" s="156"/>
      <c r="BOC20" s="156"/>
      <c r="BOD20" s="156"/>
      <c r="BOE20" s="156"/>
      <c r="BOF20" s="156"/>
      <c r="BOG20" s="157"/>
      <c r="BOH20" s="153"/>
      <c r="BOI20" s="153"/>
      <c r="BOJ20" s="154"/>
      <c r="BOK20" s="155"/>
      <c r="BOL20" s="155"/>
      <c r="BOM20" s="155"/>
      <c r="BON20" s="155"/>
      <c r="BOO20" s="155"/>
      <c r="BOP20" s="155"/>
      <c r="BOQ20" s="156"/>
      <c r="BOR20" s="156"/>
      <c r="BOS20" s="156"/>
      <c r="BOT20" s="156"/>
      <c r="BOU20" s="156"/>
      <c r="BOV20" s="156"/>
      <c r="BOW20" s="157"/>
      <c r="BOX20" s="153"/>
      <c r="BOY20" s="153"/>
      <c r="BOZ20" s="154"/>
      <c r="BPA20" s="155"/>
      <c r="BPB20" s="155"/>
      <c r="BPC20" s="155"/>
      <c r="BPD20" s="155"/>
      <c r="BPE20" s="155"/>
      <c r="BPF20" s="155"/>
      <c r="BPG20" s="156"/>
      <c r="BPH20" s="156"/>
      <c r="BPI20" s="156"/>
      <c r="BPJ20" s="156"/>
      <c r="BPK20" s="156"/>
      <c r="BPL20" s="156"/>
      <c r="BPM20" s="157"/>
      <c r="BPN20" s="153"/>
      <c r="BPO20" s="153"/>
      <c r="BPP20" s="154"/>
      <c r="BPQ20" s="155"/>
      <c r="BPR20" s="155"/>
      <c r="BPS20" s="155"/>
      <c r="BPT20" s="155"/>
      <c r="BPU20" s="155"/>
      <c r="BPV20" s="155"/>
      <c r="BPW20" s="156"/>
      <c r="BPX20" s="156"/>
      <c r="BPY20" s="156"/>
      <c r="BPZ20" s="156"/>
      <c r="BQA20" s="156"/>
      <c r="BQB20" s="156"/>
      <c r="BQC20" s="157"/>
      <c r="BQD20" s="153"/>
      <c r="BQE20" s="153"/>
      <c r="BQF20" s="154"/>
      <c r="BQG20" s="155"/>
      <c r="BQH20" s="155"/>
      <c r="BQI20" s="155"/>
      <c r="BQJ20" s="155"/>
      <c r="BQK20" s="155"/>
      <c r="BQL20" s="155"/>
      <c r="BQM20" s="156"/>
      <c r="BQN20" s="156"/>
      <c r="BQO20" s="156"/>
      <c r="BQP20" s="156"/>
      <c r="BQQ20" s="156"/>
      <c r="BQR20" s="156"/>
      <c r="BQS20" s="157"/>
      <c r="BQT20" s="153"/>
      <c r="BQU20" s="153"/>
      <c r="BQV20" s="154"/>
      <c r="BQW20" s="155"/>
      <c r="BQX20" s="155"/>
      <c r="BQY20" s="155"/>
      <c r="BQZ20" s="155"/>
      <c r="BRA20" s="155"/>
      <c r="BRB20" s="155"/>
      <c r="BRC20" s="156"/>
      <c r="BRD20" s="156"/>
      <c r="BRE20" s="156"/>
      <c r="BRF20" s="156"/>
      <c r="BRG20" s="156"/>
      <c r="BRH20" s="156"/>
      <c r="BRI20" s="157"/>
      <c r="BRJ20" s="153"/>
      <c r="BRK20" s="153"/>
      <c r="BRL20" s="154"/>
      <c r="BRM20" s="155"/>
      <c r="BRN20" s="155"/>
      <c r="BRO20" s="155"/>
      <c r="BRP20" s="155"/>
      <c r="BRQ20" s="155"/>
      <c r="BRR20" s="155"/>
      <c r="BRS20" s="156"/>
      <c r="BRT20" s="156"/>
      <c r="BRU20" s="156"/>
      <c r="BRV20" s="156"/>
      <c r="BRW20" s="156"/>
      <c r="BRX20" s="156"/>
      <c r="BRY20" s="157"/>
      <c r="BRZ20" s="153"/>
      <c r="BSA20" s="153"/>
      <c r="BSB20" s="154"/>
      <c r="BSC20" s="155"/>
      <c r="BSD20" s="155"/>
      <c r="BSE20" s="155"/>
      <c r="BSF20" s="155"/>
      <c r="BSG20" s="155"/>
      <c r="BSH20" s="155"/>
      <c r="BSI20" s="156"/>
      <c r="BSJ20" s="156"/>
      <c r="BSK20" s="156"/>
      <c r="BSL20" s="156"/>
      <c r="BSM20" s="156"/>
      <c r="BSN20" s="156"/>
      <c r="BSO20" s="157"/>
      <c r="BSP20" s="153"/>
      <c r="BSQ20" s="153"/>
      <c r="BSR20" s="154"/>
      <c r="BSS20" s="155"/>
      <c r="BST20" s="155"/>
      <c r="BSU20" s="155"/>
      <c r="BSV20" s="155"/>
      <c r="BSW20" s="155"/>
      <c r="BSX20" s="155"/>
      <c r="BSY20" s="156"/>
      <c r="BSZ20" s="156"/>
      <c r="BTA20" s="156"/>
      <c r="BTB20" s="156"/>
      <c r="BTC20" s="156"/>
      <c r="BTD20" s="156"/>
      <c r="BTE20" s="157"/>
      <c r="BTF20" s="153"/>
      <c r="BTG20" s="153"/>
      <c r="BTH20" s="154"/>
      <c r="BTI20" s="155"/>
      <c r="BTJ20" s="155"/>
      <c r="BTK20" s="155"/>
      <c r="BTL20" s="155"/>
      <c r="BTM20" s="155"/>
      <c r="BTN20" s="155"/>
      <c r="BTO20" s="156"/>
      <c r="BTP20" s="156"/>
      <c r="BTQ20" s="156"/>
      <c r="BTR20" s="156"/>
      <c r="BTS20" s="156"/>
      <c r="BTT20" s="156"/>
      <c r="BTU20" s="157"/>
      <c r="BTV20" s="153"/>
      <c r="BTW20" s="153"/>
      <c r="BTX20" s="154"/>
      <c r="BTY20" s="155"/>
      <c r="BTZ20" s="155"/>
      <c r="BUA20" s="155"/>
      <c r="BUB20" s="155"/>
      <c r="BUC20" s="155"/>
      <c r="BUD20" s="155"/>
      <c r="BUE20" s="156"/>
      <c r="BUF20" s="156"/>
      <c r="BUG20" s="156"/>
      <c r="BUH20" s="156"/>
      <c r="BUI20" s="156"/>
      <c r="BUJ20" s="156"/>
      <c r="BUK20" s="157"/>
      <c r="BUL20" s="153"/>
      <c r="BUM20" s="153"/>
      <c r="BUN20" s="154"/>
      <c r="BUO20" s="155"/>
      <c r="BUP20" s="155"/>
      <c r="BUQ20" s="155"/>
      <c r="BUR20" s="155"/>
      <c r="BUS20" s="155"/>
      <c r="BUT20" s="155"/>
      <c r="BUU20" s="156"/>
      <c r="BUV20" s="156"/>
      <c r="BUW20" s="156"/>
      <c r="BUX20" s="156"/>
      <c r="BUY20" s="156"/>
      <c r="BUZ20" s="156"/>
      <c r="BVA20" s="157"/>
      <c r="BVB20" s="153"/>
      <c r="BVC20" s="153"/>
      <c r="BVD20" s="154"/>
      <c r="BVE20" s="155"/>
      <c r="BVF20" s="155"/>
      <c r="BVG20" s="155"/>
      <c r="BVH20" s="155"/>
      <c r="BVI20" s="155"/>
      <c r="BVJ20" s="155"/>
      <c r="BVK20" s="156"/>
      <c r="BVL20" s="156"/>
      <c r="BVM20" s="156"/>
      <c r="BVN20" s="156"/>
      <c r="BVO20" s="156"/>
      <c r="BVP20" s="156"/>
      <c r="BVQ20" s="157"/>
      <c r="BVR20" s="153"/>
      <c r="BVS20" s="153"/>
      <c r="BVT20" s="154"/>
      <c r="BVU20" s="155"/>
      <c r="BVV20" s="155"/>
      <c r="BVW20" s="155"/>
      <c r="BVX20" s="155"/>
      <c r="BVY20" s="155"/>
      <c r="BVZ20" s="155"/>
      <c r="BWA20" s="156"/>
      <c r="BWB20" s="156"/>
      <c r="BWC20" s="156"/>
      <c r="BWD20" s="156"/>
      <c r="BWE20" s="156"/>
      <c r="BWF20" s="156"/>
      <c r="BWG20" s="157"/>
      <c r="BWH20" s="153"/>
      <c r="BWI20" s="153"/>
      <c r="BWJ20" s="154"/>
      <c r="BWK20" s="155"/>
      <c r="BWL20" s="155"/>
      <c r="BWM20" s="155"/>
      <c r="BWN20" s="155"/>
      <c r="BWO20" s="155"/>
      <c r="BWP20" s="155"/>
      <c r="BWQ20" s="156"/>
      <c r="BWR20" s="156"/>
      <c r="BWS20" s="156"/>
      <c r="BWT20" s="156"/>
      <c r="BWU20" s="156"/>
      <c r="BWV20" s="156"/>
      <c r="BWW20" s="157"/>
      <c r="BWX20" s="153"/>
      <c r="BWY20" s="153"/>
      <c r="BWZ20" s="154"/>
      <c r="BXA20" s="155"/>
      <c r="BXB20" s="155"/>
      <c r="BXC20" s="155"/>
      <c r="BXD20" s="155"/>
      <c r="BXE20" s="155"/>
      <c r="BXF20" s="155"/>
      <c r="BXG20" s="156"/>
      <c r="BXH20" s="156"/>
      <c r="BXI20" s="156"/>
      <c r="BXJ20" s="156"/>
      <c r="BXK20" s="156"/>
      <c r="BXL20" s="156"/>
      <c r="BXM20" s="157"/>
      <c r="BXN20" s="153"/>
      <c r="BXO20" s="153"/>
      <c r="BXP20" s="154"/>
      <c r="BXQ20" s="155"/>
      <c r="BXR20" s="155"/>
      <c r="BXS20" s="155"/>
      <c r="BXT20" s="155"/>
      <c r="BXU20" s="155"/>
      <c r="BXV20" s="155"/>
      <c r="BXW20" s="156"/>
      <c r="BXX20" s="156"/>
      <c r="BXY20" s="156"/>
      <c r="BXZ20" s="156"/>
      <c r="BYA20" s="156"/>
      <c r="BYB20" s="156"/>
      <c r="BYC20" s="157"/>
      <c r="BYD20" s="153"/>
      <c r="BYE20" s="153"/>
      <c r="BYF20" s="154"/>
      <c r="BYG20" s="155"/>
      <c r="BYH20" s="155"/>
      <c r="BYI20" s="155"/>
      <c r="BYJ20" s="155"/>
      <c r="BYK20" s="155"/>
      <c r="BYL20" s="155"/>
      <c r="BYM20" s="156"/>
      <c r="BYN20" s="156"/>
      <c r="BYO20" s="156"/>
      <c r="BYP20" s="156"/>
      <c r="BYQ20" s="156"/>
      <c r="BYR20" s="156"/>
      <c r="BYS20" s="157"/>
      <c r="BYT20" s="153"/>
      <c r="BYU20" s="153"/>
      <c r="BYV20" s="154"/>
      <c r="BYW20" s="155"/>
      <c r="BYX20" s="155"/>
      <c r="BYY20" s="155"/>
      <c r="BYZ20" s="155"/>
      <c r="BZA20" s="155"/>
      <c r="BZB20" s="155"/>
      <c r="BZC20" s="156"/>
      <c r="BZD20" s="156"/>
      <c r="BZE20" s="156"/>
      <c r="BZF20" s="156"/>
      <c r="BZG20" s="156"/>
      <c r="BZH20" s="156"/>
      <c r="BZI20" s="157"/>
      <c r="BZJ20" s="153"/>
      <c r="BZK20" s="153"/>
      <c r="BZL20" s="154"/>
      <c r="BZM20" s="155"/>
      <c r="BZN20" s="155"/>
      <c r="BZO20" s="155"/>
      <c r="BZP20" s="155"/>
      <c r="BZQ20" s="155"/>
      <c r="BZR20" s="155"/>
      <c r="BZS20" s="156"/>
      <c r="BZT20" s="156"/>
      <c r="BZU20" s="156"/>
      <c r="BZV20" s="156"/>
      <c r="BZW20" s="156"/>
      <c r="BZX20" s="156"/>
      <c r="BZY20" s="157"/>
      <c r="BZZ20" s="153"/>
      <c r="CAA20" s="153"/>
      <c r="CAB20" s="154"/>
      <c r="CAC20" s="155"/>
      <c r="CAD20" s="155"/>
      <c r="CAE20" s="155"/>
      <c r="CAF20" s="155"/>
      <c r="CAG20" s="155"/>
      <c r="CAH20" s="155"/>
      <c r="CAI20" s="156"/>
      <c r="CAJ20" s="156"/>
      <c r="CAK20" s="156"/>
      <c r="CAL20" s="156"/>
      <c r="CAM20" s="156"/>
      <c r="CAN20" s="156"/>
      <c r="CAO20" s="157"/>
      <c r="CAP20" s="153"/>
      <c r="CAQ20" s="153"/>
      <c r="CAR20" s="154"/>
      <c r="CAS20" s="155"/>
      <c r="CAT20" s="155"/>
      <c r="CAU20" s="155"/>
      <c r="CAV20" s="155"/>
      <c r="CAW20" s="155"/>
      <c r="CAX20" s="155"/>
      <c r="CAY20" s="156"/>
      <c r="CAZ20" s="156"/>
      <c r="CBA20" s="156"/>
      <c r="CBB20" s="156"/>
      <c r="CBC20" s="156"/>
      <c r="CBD20" s="156"/>
      <c r="CBE20" s="157"/>
      <c r="CBF20" s="153"/>
      <c r="CBG20" s="153"/>
      <c r="CBH20" s="154"/>
      <c r="CBI20" s="155"/>
      <c r="CBJ20" s="155"/>
      <c r="CBK20" s="155"/>
      <c r="CBL20" s="155"/>
      <c r="CBM20" s="155"/>
      <c r="CBN20" s="155"/>
      <c r="CBO20" s="156"/>
      <c r="CBP20" s="156"/>
      <c r="CBQ20" s="156"/>
      <c r="CBR20" s="156"/>
      <c r="CBS20" s="156"/>
      <c r="CBT20" s="156"/>
      <c r="CBU20" s="157"/>
      <c r="CBV20" s="153"/>
      <c r="CBW20" s="153"/>
      <c r="CBX20" s="154"/>
      <c r="CBY20" s="155"/>
      <c r="CBZ20" s="155"/>
      <c r="CCA20" s="155"/>
      <c r="CCB20" s="155"/>
      <c r="CCC20" s="155"/>
      <c r="CCD20" s="155"/>
      <c r="CCE20" s="156"/>
      <c r="CCF20" s="156"/>
      <c r="CCG20" s="156"/>
      <c r="CCH20" s="156"/>
      <c r="CCI20" s="156"/>
      <c r="CCJ20" s="156"/>
      <c r="CCK20" s="157"/>
      <c r="CCL20" s="153"/>
      <c r="CCM20" s="153"/>
      <c r="CCN20" s="154"/>
      <c r="CCO20" s="155"/>
      <c r="CCP20" s="155"/>
      <c r="CCQ20" s="155"/>
      <c r="CCR20" s="155"/>
      <c r="CCS20" s="155"/>
      <c r="CCT20" s="155"/>
      <c r="CCU20" s="156"/>
      <c r="CCV20" s="156"/>
      <c r="CCW20" s="156"/>
      <c r="CCX20" s="156"/>
      <c r="CCY20" s="156"/>
      <c r="CCZ20" s="156"/>
      <c r="CDA20" s="157"/>
      <c r="CDB20" s="153"/>
      <c r="CDC20" s="153"/>
      <c r="CDD20" s="154"/>
      <c r="CDE20" s="155"/>
      <c r="CDF20" s="155"/>
      <c r="CDG20" s="155"/>
      <c r="CDH20" s="155"/>
      <c r="CDI20" s="155"/>
      <c r="CDJ20" s="155"/>
      <c r="CDK20" s="156"/>
      <c r="CDL20" s="156"/>
      <c r="CDM20" s="156"/>
      <c r="CDN20" s="156"/>
      <c r="CDO20" s="156"/>
      <c r="CDP20" s="156"/>
      <c r="CDQ20" s="157"/>
      <c r="CDR20" s="153"/>
      <c r="CDS20" s="153"/>
      <c r="CDT20" s="154"/>
      <c r="CDU20" s="155"/>
      <c r="CDV20" s="155"/>
      <c r="CDW20" s="155"/>
      <c r="CDX20" s="155"/>
      <c r="CDY20" s="155"/>
      <c r="CDZ20" s="155"/>
      <c r="CEA20" s="156"/>
      <c r="CEB20" s="156"/>
      <c r="CEC20" s="156"/>
      <c r="CED20" s="156"/>
      <c r="CEE20" s="156"/>
      <c r="CEF20" s="156"/>
      <c r="CEG20" s="157"/>
      <c r="CEH20" s="153"/>
      <c r="CEI20" s="153"/>
      <c r="CEJ20" s="154"/>
      <c r="CEK20" s="155"/>
      <c r="CEL20" s="155"/>
      <c r="CEM20" s="155"/>
      <c r="CEN20" s="155"/>
      <c r="CEO20" s="155"/>
      <c r="CEP20" s="155"/>
      <c r="CEQ20" s="156"/>
      <c r="CER20" s="156"/>
      <c r="CES20" s="156"/>
      <c r="CET20" s="156"/>
      <c r="CEU20" s="156"/>
      <c r="CEV20" s="156"/>
      <c r="CEW20" s="157"/>
      <c r="CEX20" s="153"/>
      <c r="CEY20" s="153"/>
      <c r="CEZ20" s="154"/>
      <c r="CFA20" s="155"/>
      <c r="CFB20" s="155"/>
      <c r="CFC20" s="155"/>
      <c r="CFD20" s="155"/>
      <c r="CFE20" s="155"/>
      <c r="CFF20" s="155"/>
      <c r="CFG20" s="156"/>
      <c r="CFH20" s="156"/>
      <c r="CFI20" s="156"/>
      <c r="CFJ20" s="156"/>
      <c r="CFK20" s="156"/>
      <c r="CFL20" s="156"/>
      <c r="CFM20" s="157"/>
      <c r="CFN20" s="153"/>
      <c r="CFO20" s="153"/>
      <c r="CFP20" s="154"/>
      <c r="CFQ20" s="155"/>
      <c r="CFR20" s="155"/>
      <c r="CFS20" s="155"/>
      <c r="CFT20" s="155"/>
      <c r="CFU20" s="155"/>
      <c r="CFV20" s="155"/>
      <c r="CFW20" s="156"/>
      <c r="CFX20" s="156"/>
      <c r="CFY20" s="156"/>
      <c r="CFZ20" s="156"/>
      <c r="CGA20" s="156"/>
      <c r="CGB20" s="156"/>
      <c r="CGC20" s="157"/>
      <c r="CGD20" s="153"/>
      <c r="CGE20" s="153"/>
      <c r="CGF20" s="154"/>
      <c r="CGG20" s="155"/>
      <c r="CGH20" s="155"/>
      <c r="CGI20" s="155"/>
      <c r="CGJ20" s="155"/>
      <c r="CGK20" s="155"/>
      <c r="CGL20" s="155"/>
      <c r="CGM20" s="156"/>
      <c r="CGN20" s="156"/>
      <c r="CGO20" s="156"/>
      <c r="CGP20" s="156"/>
      <c r="CGQ20" s="156"/>
      <c r="CGR20" s="156"/>
      <c r="CGS20" s="157"/>
      <c r="CGT20" s="153"/>
      <c r="CGU20" s="153"/>
      <c r="CGV20" s="154"/>
      <c r="CGW20" s="155"/>
      <c r="CGX20" s="155"/>
      <c r="CGY20" s="155"/>
      <c r="CGZ20" s="155"/>
      <c r="CHA20" s="155"/>
      <c r="CHB20" s="155"/>
      <c r="CHC20" s="156"/>
      <c r="CHD20" s="156"/>
      <c r="CHE20" s="156"/>
      <c r="CHF20" s="156"/>
      <c r="CHG20" s="156"/>
      <c r="CHH20" s="156"/>
      <c r="CHI20" s="157"/>
      <c r="CHJ20" s="153"/>
      <c r="CHK20" s="153"/>
      <c r="CHL20" s="154"/>
      <c r="CHM20" s="155"/>
      <c r="CHN20" s="155"/>
      <c r="CHO20" s="155"/>
      <c r="CHP20" s="155"/>
      <c r="CHQ20" s="155"/>
      <c r="CHR20" s="155"/>
      <c r="CHS20" s="156"/>
      <c r="CHT20" s="156"/>
      <c r="CHU20" s="156"/>
      <c r="CHV20" s="156"/>
      <c r="CHW20" s="156"/>
      <c r="CHX20" s="156"/>
      <c r="CHY20" s="157"/>
      <c r="CHZ20" s="153"/>
      <c r="CIA20" s="153"/>
      <c r="CIB20" s="154"/>
      <c r="CIC20" s="155"/>
      <c r="CID20" s="155"/>
      <c r="CIE20" s="155"/>
      <c r="CIF20" s="155"/>
      <c r="CIG20" s="155"/>
      <c r="CIH20" s="155"/>
      <c r="CII20" s="156"/>
      <c r="CIJ20" s="156"/>
      <c r="CIK20" s="156"/>
      <c r="CIL20" s="156"/>
      <c r="CIM20" s="156"/>
      <c r="CIN20" s="156"/>
      <c r="CIO20" s="157"/>
      <c r="CIP20" s="153"/>
      <c r="CIQ20" s="153"/>
      <c r="CIR20" s="154"/>
      <c r="CIS20" s="155"/>
      <c r="CIT20" s="155"/>
      <c r="CIU20" s="155"/>
      <c r="CIV20" s="155"/>
      <c r="CIW20" s="155"/>
      <c r="CIX20" s="155"/>
      <c r="CIY20" s="156"/>
      <c r="CIZ20" s="156"/>
      <c r="CJA20" s="156"/>
      <c r="CJB20" s="156"/>
      <c r="CJC20" s="156"/>
      <c r="CJD20" s="156"/>
      <c r="CJE20" s="157"/>
      <c r="CJF20" s="153"/>
      <c r="CJG20" s="153"/>
      <c r="CJH20" s="154"/>
      <c r="CJI20" s="155"/>
      <c r="CJJ20" s="155"/>
      <c r="CJK20" s="155"/>
      <c r="CJL20" s="155"/>
      <c r="CJM20" s="155"/>
      <c r="CJN20" s="155"/>
      <c r="CJO20" s="156"/>
      <c r="CJP20" s="156"/>
      <c r="CJQ20" s="156"/>
      <c r="CJR20" s="156"/>
      <c r="CJS20" s="156"/>
      <c r="CJT20" s="156"/>
      <c r="CJU20" s="157"/>
      <c r="CJV20" s="153"/>
      <c r="CJW20" s="153"/>
      <c r="CJX20" s="154"/>
      <c r="CJY20" s="155"/>
      <c r="CJZ20" s="155"/>
      <c r="CKA20" s="155"/>
      <c r="CKB20" s="155"/>
      <c r="CKC20" s="155"/>
      <c r="CKD20" s="155"/>
      <c r="CKE20" s="156"/>
      <c r="CKF20" s="156"/>
      <c r="CKG20" s="156"/>
      <c r="CKH20" s="156"/>
      <c r="CKI20" s="156"/>
      <c r="CKJ20" s="156"/>
      <c r="CKK20" s="157"/>
      <c r="CKL20" s="153"/>
      <c r="CKM20" s="153"/>
      <c r="CKN20" s="154"/>
      <c r="CKO20" s="155"/>
      <c r="CKP20" s="155"/>
      <c r="CKQ20" s="155"/>
      <c r="CKR20" s="155"/>
      <c r="CKS20" s="155"/>
      <c r="CKT20" s="155"/>
      <c r="CKU20" s="156"/>
      <c r="CKV20" s="156"/>
      <c r="CKW20" s="156"/>
      <c r="CKX20" s="156"/>
      <c r="CKY20" s="156"/>
      <c r="CKZ20" s="156"/>
      <c r="CLA20" s="157"/>
      <c r="CLB20" s="153"/>
      <c r="CLC20" s="153"/>
      <c r="CLD20" s="154"/>
      <c r="CLE20" s="155"/>
      <c r="CLF20" s="155"/>
      <c r="CLG20" s="155"/>
      <c r="CLH20" s="155"/>
      <c r="CLI20" s="155"/>
      <c r="CLJ20" s="155"/>
      <c r="CLK20" s="156"/>
      <c r="CLL20" s="156"/>
      <c r="CLM20" s="156"/>
      <c r="CLN20" s="156"/>
      <c r="CLO20" s="156"/>
      <c r="CLP20" s="156"/>
      <c r="CLQ20" s="157"/>
      <c r="CLR20" s="153"/>
      <c r="CLS20" s="153"/>
      <c r="CLT20" s="154"/>
      <c r="CLU20" s="155"/>
      <c r="CLV20" s="155"/>
      <c r="CLW20" s="155"/>
      <c r="CLX20" s="155"/>
      <c r="CLY20" s="155"/>
      <c r="CLZ20" s="155"/>
      <c r="CMA20" s="156"/>
      <c r="CMB20" s="156"/>
      <c r="CMC20" s="156"/>
      <c r="CMD20" s="156"/>
      <c r="CME20" s="156"/>
      <c r="CMF20" s="156"/>
      <c r="CMG20" s="157"/>
      <c r="CMH20" s="153"/>
      <c r="CMI20" s="153"/>
      <c r="CMJ20" s="154"/>
      <c r="CMK20" s="155"/>
      <c r="CML20" s="155"/>
      <c r="CMM20" s="155"/>
      <c r="CMN20" s="155"/>
      <c r="CMO20" s="155"/>
      <c r="CMP20" s="155"/>
      <c r="CMQ20" s="156"/>
      <c r="CMR20" s="156"/>
      <c r="CMS20" s="156"/>
      <c r="CMT20" s="156"/>
      <c r="CMU20" s="156"/>
      <c r="CMV20" s="156"/>
      <c r="CMW20" s="157"/>
      <c r="CMX20" s="153"/>
      <c r="CMY20" s="153"/>
      <c r="CMZ20" s="154"/>
      <c r="CNA20" s="155"/>
      <c r="CNB20" s="155"/>
      <c r="CNC20" s="155"/>
      <c r="CND20" s="155"/>
      <c r="CNE20" s="155"/>
      <c r="CNF20" s="155"/>
      <c r="CNG20" s="156"/>
      <c r="CNH20" s="156"/>
      <c r="CNI20" s="156"/>
      <c r="CNJ20" s="156"/>
      <c r="CNK20" s="156"/>
      <c r="CNL20" s="156"/>
      <c r="CNM20" s="157"/>
      <c r="CNN20" s="153"/>
      <c r="CNO20" s="153"/>
      <c r="CNP20" s="154"/>
      <c r="CNQ20" s="155"/>
      <c r="CNR20" s="155"/>
      <c r="CNS20" s="155"/>
      <c r="CNT20" s="155"/>
      <c r="CNU20" s="155"/>
      <c r="CNV20" s="155"/>
      <c r="CNW20" s="156"/>
      <c r="CNX20" s="156"/>
      <c r="CNY20" s="156"/>
      <c r="CNZ20" s="156"/>
      <c r="COA20" s="156"/>
      <c r="COB20" s="156"/>
      <c r="COC20" s="157"/>
      <c r="COD20" s="153"/>
      <c r="COE20" s="153"/>
      <c r="COF20" s="154"/>
      <c r="COG20" s="155"/>
      <c r="COH20" s="155"/>
      <c r="COI20" s="155"/>
      <c r="COJ20" s="155"/>
      <c r="COK20" s="155"/>
      <c r="COL20" s="155"/>
      <c r="COM20" s="156"/>
      <c r="CON20" s="156"/>
      <c r="COO20" s="156"/>
      <c r="COP20" s="156"/>
      <c r="COQ20" s="156"/>
      <c r="COR20" s="156"/>
      <c r="COS20" s="157"/>
      <c r="COT20" s="153"/>
      <c r="COU20" s="153"/>
      <c r="COV20" s="154"/>
      <c r="COW20" s="155"/>
      <c r="COX20" s="155"/>
      <c r="COY20" s="155"/>
      <c r="COZ20" s="155"/>
      <c r="CPA20" s="155"/>
      <c r="CPB20" s="155"/>
      <c r="CPC20" s="156"/>
      <c r="CPD20" s="156"/>
      <c r="CPE20" s="156"/>
      <c r="CPF20" s="156"/>
      <c r="CPG20" s="156"/>
      <c r="CPH20" s="156"/>
      <c r="CPI20" s="157"/>
      <c r="CPJ20" s="153"/>
      <c r="CPK20" s="153"/>
      <c r="CPL20" s="154"/>
      <c r="CPM20" s="155"/>
      <c r="CPN20" s="155"/>
      <c r="CPO20" s="155"/>
      <c r="CPP20" s="155"/>
      <c r="CPQ20" s="155"/>
      <c r="CPR20" s="155"/>
      <c r="CPS20" s="156"/>
      <c r="CPT20" s="156"/>
      <c r="CPU20" s="156"/>
      <c r="CPV20" s="156"/>
      <c r="CPW20" s="156"/>
      <c r="CPX20" s="156"/>
      <c r="CPY20" s="157"/>
      <c r="CPZ20" s="153"/>
      <c r="CQA20" s="153"/>
      <c r="CQB20" s="154"/>
      <c r="CQC20" s="155"/>
      <c r="CQD20" s="155"/>
      <c r="CQE20" s="155"/>
      <c r="CQF20" s="155"/>
      <c r="CQG20" s="155"/>
      <c r="CQH20" s="155"/>
      <c r="CQI20" s="156"/>
      <c r="CQJ20" s="156"/>
      <c r="CQK20" s="156"/>
      <c r="CQL20" s="156"/>
      <c r="CQM20" s="156"/>
      <c r="CQN20" s="156"/>
      <c r="CQO20" s="157"/>
      <c r="CQP20" s="153"/>
      <c r="CQQ20" s="153"/>
      <c r="CQR20" s="154"/>
      <c r="CQS20" s="155"/>
      <c r="CQT20" s="155"/>
      <c r="CQU20" s="155"/>
      <c r="CQV20" s="155"/>
      <c r="CQW20" s="155"/>
      <c r="CQX20" s="155"/>
      <c r="CQY20" s="156"/>
      <c r="CQZ20" s="156"/>
      <c r="CRA20" s="156"/>
      <c r="CRB20" s="156"/>
      <c r="CRC20" s="156"/>
      <c r="CRD20" s="156"/>
      <c r="CRE20" s="157"/>
      <c r="CRF20" s="153"/>
      <c r="CRG20" s="153"/>
      <c r="CRH20" s="154"/>
      <c r="CRI20" s="155"/>
      <c r="CRJ20" s="155"/>
      <c r="CRK20" s="155"/>
      <c r="CRL20" s="155"/>
      <c r="CRM20" s="155"/>
      <c r="CRN20" s="155"/>
      <c r="CRO20" s="156"/>
      <c r="CRP20" s="156"/>
      <c r="CRQ20" s="156"/>
      <c r="CRR20" s="156"/>
      <c r="CRS20" s="156"/>
      <c r="CRT20" s="156"/>
      <c r="CRU20" s="157"/>
      <c r="CRV20" s="153"/>
      <c r="CRW20" s="153"/>
      <c r="CRX20" s="154"/>
      <c r="CRY20" s="155"/>
      <c r="CRZ20" s="155"/>
      <c r="CSA20" s="155"/>
      <c r="CSB20" s="155"/>
      <c r="CSC20" s="155"/>
      <c r="CSD20" s="155"/>
      <c r="CSE20" s="156"/>
      <c r="CSF20" s="156"/>
      <c r="CSG20" s="156"/>
      <c r="CSH20" s="156"/>
      <c r="CSI20" s="156"/>
      <c r="CSJ20" s="156"/>
      <c r="CSK20" s="157"/>
      <c r="CSL20" s="153"/>
      <c r="CSM20" s="153"/>
      <c r="CSN20" s="154"/>
      <c r="CSO20" s="155"/>
      <c r="CSP20" s="155"/>
      <c r="CSQ20" s="155"/>
      <c r="CSR20" s="155"/>
      <c r="CSS20" s="155"/>
      <c r="CST20" s="155"/>
      <c r="CSU20" s="156"/>
      <c r="CSV20" s="156"/>
      <c r="CSW20" s="156"/>
      <c r="CSX20" s="156"/>
      <c r="CSY20" s="156"/>
      <c r="CSZ20" s="156"/>
      <c r="CTA20" s="157"/>
      <c r="CTB20" s="153"/>
      <c r="CTC20" s="153"/>
      <c r="CTD20" s="154"/>
      <c r="CTE20" s="155"/>
      <c r="CTF20" s="155"/>
      <c r="CTG20" s="155"/>
      <c r="CTH20" s="155"/>
      <c r="CTI20" s="155"/>
      <c r="CTJ20" s="155"/>
      <c r="CTK20" s="156"/>
      <c r="CTL20" s="156"/>
      <c r="CTM20" s="156"/>
      <c r="CTN20" s="156"/>
      <c r="CTO20" s="156"/>
      <c r="CTP20" s="156"/>
      <c r="CTQ20" s="157"/>
      <c r="CTR20" s="153"/>
      <c r="CTS20" s="153"/>
      <c r="CTT20" s="154"/>
      <c r="CTU20" s="155"/>
      <c r="CTV20" s="155"/>
      <c r="CTW20" s="155"/>
      <c r="CTX20" s="155"/>
      <c r="CTY20" s="155"/>
      <c r="CTZ20" s="155"/>
      <c r="CUA20" s="156"/>
      <c r="CUB20" s="156"/>
      <c r="CUC20" s="156"/>
      <c r="CUD20" s="156"/>
      <c r="CUE20" s="156"/>
      <c r="CUF20" s="156"/>
      <c r="CUG20" s="157"/>
      <c r="CUH20" s="153"/>
      <c r="CUI20" s="153"/>
      <c r="CUJ20" s="154"/>
      <c r="CUK20" s="155"/>
      <c r="CUL20" s="155"/>
      <c r="CUM20" s="155"/>
      <c r="CUN20" s="155"/>
      <c r="CUO20" s="155"/>
      <c r="CUP20" s="155"/>
      <c r="CUQ20" s="156"/>
      <c r="CUR20" s="156"/>
      <c r="CUS20" s="156"/>
      <c r="CUT20" s="156"/>
      <c r="CUU20" s="156"/>
      <c r="CUV20" s="156"/>
      <c r="CUW20" s="157"/>
      <c r="CUX20" s="153"/>
      <c r="CUY20" s="153"/>
      <c r="CUZ20" s="154"/>
      <c r="CVA20" s="155"/>
      <c r="CVB20" s="155"/>
      <c r="CVC20" s="155"/>
      <c r="CVD20" s="155"/>
      <c r="CVE20" s="155"/>
      <c r="CVF20" s="155"/>
      <c r="CVG20" s="156"/>
      <c r="CVH20" s="156"/>
      <c r="CVI20" s="156"/>
      <c r="CVJ20" s="156"/>
      <c r="CVK20" s="156"/>
      <c r="CVL20" s="156"/>
      <c r="CVM20" s="157"/>
      <c r="CVN20" s="153"/>
      <c r="CVO20" s="153"/>
      <c r="CVP20" s="154"/>
      <c r="CVQ20" s="155"/>
      <c r="CVR20" s="155"/>
      <c r="CVS20" s="155"/>
      <c r="CVT20" s="155"/>
      <c r="CVU20" s="155"/>
      <c r="CVV20" s="155"/>
      <c r="CVW20" s="156"/>
      <c r="CVX20" s="156"/>
      <c r="CVY20" s="156"/>
      <c r="CVZ20" s="156"/>
      <c r="CWA20" s="156"/>
      <c r="CWB20" s="156"/>
      <c r="CWC20" s="157"/>
      <c r="CWD20" s="153"/>
      <c r="CWE20" s="153"/>
      <c r="CWF20" s="154"/>
      <c r="CWG20" s="155"/>
      <c r="CWH20" s="155"/>
      <c r="CWI20" s="155"/>
      <c r="CWJ20" s="155"/>
      <c r="CWK20" s="155"/>
      <c r="CWL20" s="155"/>
      <c r="CWM20" s="156"/>
      <c r="CWN20" s="156"/>
      <c r="CWO20" s="156"/>
      <c r="CWP20" s="156"/>
      <c r="CWQ20" s="156"/>
      <c r="CWR20" s="156"/>
      <c r="CWS20" s="157"/>
      <c r="CWT20" s="153"/>
      <c r="CWU20" s="153"/>
      <c r="CWV20" s="154"/>
      <c r="CWW20" s="155"/>
      <c r="CWX20" s="155"/>
      <c r="CWY20" s="155"/>
      <c r="CWZ20" s="155"/>
      <c r="CXA20" s="155"/>
      <c r="CXB20" s="155"/>
      <c r="CXC20" s="156"/>
      <c r="CXD20" s="156"/>
      <c r="CXE20" s="156"/>
      <c r="CXF20" s="156"/>
      <c r="CXG20" s="156"/>
      <c r="CXH20" s="156"/>
      <c r="CXI20" s="157"/>
      <c r="CXJ20" s="153"/>
      <c r="CXK20" s="153"/>
      <c r="CXL20" s="154"/>
      <c r="CXM20" s="155"/>
      <c r="CXN20" s="155"/>
      <c r="CXO20" s="155"/>
      <c r="CXP20" s="155"/>
      <c r="CXQ20" s="155"/>
      <c r="CXR20" s="155"/>
      <c r="CXS20" s="156"/>
      <c r="CXT20" s="156"/>
      <c r="CXU20" s="156"/>
      <c r="CXV20" s="156"/>
      <c r="CXW20" s="156"/>
      <c r="CXX20" s="156"/>
      <c r="CXY20" s="157"/>
      <c r="CXZ20" s="153"/>
      <c r="CYA20" s="153"/>
      <c r="CYB20" s="154"/>
      <c r="CYC20" s="155"/>
      <c r="CYD20" s="155"/>
      <c r="CYE20" s="155"/>
      <c r="CYF20" s="155"/>
      <c r="CYG20" s="155"/>
      <c r="CYH20" s="155"/>
      <c r="CYI20" s="156"/>
      <c r="CYJ20" s="156"/>
      <c r="CYK20" s="156"/>
      <c r="CYL20" s="156"/>
      <c r="CYM20" s="156"/>
      <c r="CYN20" s="156"/>
      <c r="CYO20" s="157"/>
      <c r="CYP20" s="153"/>
      <c r="CYQ20" s="153"/>
      <c r="CYR20" s="154"/>
      <c r="CYS20" s="155"/>
      <c r="CYT20" s="155"/>
      <c r="CYU20" s="155"/>
      <c r="CYV20" s="155"/>
      <c r="CYW20" s="155"/>
      <c r="CYX20" s="155"/>
      <c r="CYY20" s="156"/>
      <c r="CYZ20" s="156"/>
      <c r="CZA20" s="156"/>
      <c r="CZB20" s="156"/>
      <c r="CZC20" s="156"/>
      <c r="CZD20" s="156"/>
      <c r="CZE20" s="157"/>
      <c r="CZF20" s="153"/>
      <c r="CZG20" s="153"/>
      <c r="CZH20" s="154"/>
      <c r="CZI20" s="155"/>
      <c r="CZJ20" s="155"/>
      <c r="CZK20" s="155"/>
      <c r="CZL20" s="155"/>
      <c r="CZM20" s="155"/>
      <c r="CZN20" s="155"/>
      <c r="CZO20" s="156"/>
      <c r="CZP20" s="156"/>
      <c r="CZQ20" s="156"/>
      <c r="CZR20" s="156"/>
      <c r="CZS20" s="156"/>
      <c r="CZT20" s="156"/>
      <c r="CZU20" s="157"/>
      <c r="CZV20" s="153"/>
      <c r="CZW20" s="153"/>
      <c r="CZX20" s="154"/>
      <c r="CZY20" s="155"/>
      <c r="CZZ20" s="155"/>
      <c r="DAA20" s="155"/>
      <c r="DAB20" s="155"/>
      <c r="DAC20" s="155"/>
      <c r="DAD20" s="155"/>
      <c r="DAE20" s="156"/>
      <c r="DAF20" s="156"/>
      <c r="DAG20" s="156"/>
      <c r="DAH20" s="156"/>
      <c r="DAI20" s="156"/>
      <c r="DAJ20" s="156"/>
      <c r="DAK20" s="157"/>
      <c r="DAL20" s="153"/>
      <c r="DAM20" s="153"/>
      <c r="DAN20" s="154"/>
      <c r="DAO20" s="155"/>
      <c r="DAP20" s="155"/>
      <c r="DAQ20" s="155"/>
      <c r="DAR20" s="155"/>
      <c r="DAS20" s="155"/>
      <c r="DAT20" s="155"/>
      <c r="DAU20" s="156"/>
      <c r="DAV20" s="156"/>
      <c r="DAW20" s="156"/>
      <c r="DAX20" s="156"/>
      <c r="DAY20" s="156"/>
      <c r="DAZ20" s="156"/>
      <c r="DBA20" s="157"/>
      <c r="DBB20" s="153"/>
      <c r="DBC20" s="153"/>
      <c r="DBD20" s="154"/>
      <c r="DBE20" s="155"/>
      <c r="DBF20" s="155"/>
      <c r="DBG20" s="155"/>
      <c r="DBH20" s="155"/>
      <c r="DBI20" s="155"/>
      <c r="DBJ20" s="155"/>
      <c r="DBK20" s="156"/>
      <c r="DBL20" s="156"/>
      <c r="DBM20" s="156"/>
      <c r="DBN20" s="156"/>
      <c r="DBO20" s="156"/>
      <c r="DBP20" s="156"/>
      <c r="DBQ20" s="157"/>
      <c r="DBR20" s="153"/>
      <c r="DBS20" s="153"/>
      <c r="DBT20" s="154"/>
      <c r="DBU20" s="155"/>
      <c r="DBV20" s="155"/>
      <c r="DBW20" s="155"/>
      <c r="DBX20" s="155"/>
      <c r="DBY20" s="155"/>
      <c r="DBZ20" s="155"/>
      <c r="DCA20" s="156"/>
      <c r="DCB20" s="156"/>
      <c r="DCC20" s="156"/>
      <c r="DCD20" s="156"/>
      <c r="DCE20" s="156"/>
      <c r="DCF20" s="156"/>
      <c r="DCG20" s="157"/>
      <c r="DCH20" s="153"/>
      <c r="DCI20" s="153"/>
      <c r="DCJ20" s="154"/>
      <c r="DCK20" s="155"/>
      <c r="DCL20" s="155"/>
      <c r="DCM20" s="155"/>
      <c r="DCN20" s="155"/>
      <c r="DCO20" s="155"/>
      <c r="DCP20" s="155"/>
      <c r="DCQ20" s="156"/>
      <c r="DCR20" s="156"/>
      <c r="DCS20" s="156"/>
      <c r="DCT20" s="156"/>
      <c r="DCU20" s="156"/>
      <c r="DCV20" s="156"/>
      <c r="DCW20" s="157"/>
      <c r="DCX20" s="153"/>
      <c r="DCY20" s="153"/>
      <c r="DCZ20" s="154"/>
      <c r="DDA20" s="155"/>
      <c r="DDB20" s="155"/>
      <c r="DDC20" s="155"/>
      <c r="DDD20" s="155"/>
      <c r="DDE20" s="155"/>
      <c r="DDF20" s="155"/>
      <c r="DDG20" s="156"/>
      <c r="DDH20" s="156"/>
      <c r="DDI20" s="156"/>
      <c r="DDJ20" s="156"/>
      <c r="DDK20" s="156"/>
      <c r="DDL20" s="156"/>
      <c r="DDM20" s="157"/>
      <c r="DDN20" s="153"/>
      <c r="DDO20" s="153"/>
      <c r="DDP20" s="154"/>
      <c r="DDQ20" s="155"/>
      <c r="DDR20" s="155"/>
      <c r="DDS20" s="155"/>
      <c r="DDT20" s="155"/>
      <c r="DDU20" s="155"/>
      <c r="DDV20" s="155"/>
      <c r="DDW20" s="156"/>
      <c r="DDX20" s="156"/>
      <c r="DDY20" s="156"/>
      <c r="DDZ20" s="156"/>
      <c r="DEA20" s="156"/>
      <c r="DEB20" s="156"/>
      <c r="DEC20" s="157"/>
      <c r="DED20" s="153"/>
      <c r="DEE20" s="153"/>
      <c r="DEF20" s="154"/>
      <c r="DEG20" s="155"/>
      <c r="DEH20" s="155"/>
      <c r="DEI20" s="155"/>
      <c r="DEJ20" s="155"/>
      <c r="DEK20" s="155"/>
      <c r="DEL20" s="155"/>
      <c r="DEM20" s="156"/>
      <c r="DEN20" s="156"/>
      <c r="DEO20" s="156"/>
      <c r="DEP20" s="156"/>
      <c r="DEQ20" s="156"/>
      <c r="DER20" s="156"/>
      <c r="DES20" s="157"/>
      <c r="DET20" s="153"/>
      <c r="DEU20" s="153"/>
      <c r="DEV20" s="154"/>
      <c r="DEW20" s="155"/>
      <c r="DEX20" s="155"/>
      <c r="DEY20" s="155"/>
      <c r="DEZ20" s="155"/>
      <c r="DFA20" s="155"/>
      <c r="DFB20" s="155"/>
      <c r="DFC20" s="156"/>
      <c r="DFD20" s="156"/>
      <c r="DFE20" s="156"/>
      <c r="DFF20" s="156"/>
      <c r="DFG20" s="156"/>
      <c r="DFH20" s="156"/>
      <c r="DFI20" s="157"/>
      <c r="DFJ20" s="153"/>
      <c r="DFK20" s="153"/>
      <c r="DFL20" s="154"/>
      <c r="DFM20" s="155"/>
      <c r="DFN20" s="155"/>
      <c r="DFO20" s="155"/>
      <c r="DFP20" s="155"/>
      <c r="DFQ20" s="155"/>
      <c r="DFR20" s="155"/>
      <c r="DFS20" s="156"/>
      <c r="DFT20" s="156"/>
      <c r="DFU20" s="156"/>
      <c r="DFV20" s="156"/>
      <c r="DFW20" s="156"/>
      <c r="DFX20" s="156"/>
      <c r="DFY20" s="157"/>
      <c r="DFZ20" s="153"/>
      <c r="DGA20" s="153"/>
      <c r="DGB20" s="154"/>
      <c r="DGC20" s="155"/>
      <c r="DGD20" s="155"/>
      <c r="DGE20" s="155"/>
      <c r="DGF20" s="155"/>
      <c r="DGG20" s="155"/>
      <c r="DGH20" s="155"/>
      <c r="DGI20" s="156"/>
      <c r="DGJ20" s="156"/>
      <c r="DGK20" s="156"/>
      <c r="DGL20" s="156"/>
      <c r="DGM20" s="156"/>
      <c r="DGN20" s="156"/>
      <c r="DGO20" s="157"/>
      <c r="DGP20" s="153"/>
      <c r="DGQ20" s="153"/>
      <c r="DGR20" s="154"/>
      <c r="DGS20" s="155"/>
      <c r="DGT20" s="155"/>
      <c r="DGU20" s="155"/>
      <c r="DGV20" s="155"/>
      <c r="DGW20" s="155"/>
      <c r="DGX20" s="155"/>
      <c r="DGY20" s="156"/>
      <c r="DGZ20" s="156"/>
      <c r="DHA20" s="156"/>
      <c r="DHB20" s="156"/>
      <c r="DHC20" s="156"/>
      <c r="DHD20" s="156"/>
      <c r="DHE20" s="157"/>
      <c r="DHF20" s="153"/>
      <c r="DHG20" s="153"/>
      <c r="DHH20" s="154"/>
      <c r="DHI20" s="155"/>
      <c r="DHJ20" s="155"/>
      <c r="DHK20" s="155"/>
      <c r="DHL20" s="155"/>
      <c r="DHM20" s="155"/>
      <c r="DHN20" s="155"/>
      <c r="DHO20" s="156"/>
      <c r="DHP20" s="156"/>
      <c r="DHQ20" s="156"/>
      <c r="DHR20" s="156"/>
      <c r="DHS20" s="156"/>
      <c r="DHT20" s="156"/>
      <c r="DHU20" s="157"/>
      <c r="DHV20" s="153"/>
      <c r="DHW20" s="153"/>
      <c r="DHX20" s="154"/>
      <c r="DHY20" s="155"/>
      <c r="DHZ20" s="155"/>
      <c r="DIA20" s="155"/>
      <c r="DIB20" s="155"/>
      <c r="DIC20" s="155"/>
      <c r="DID20" s="155"/>
      <c r="DIE20" s="156"/>
      <c r="DIF20" s="156"/>
      <c r="DIG20" s="156"/>
      <c r="DIH20" s="156"/>
      <c r="DII20" s="156"/>
      <c r="DIJ20" s="156"/>
      <c r="DIK20" s="157"/>
      <c r="DIL20" s="153"/>
      <c r="DIM20" s="153"/>
      <c r="DIN20" s="154"/>
      <c r="DIO20" s="155"/>
      <c r="DIP20" s="155"/>
      <c r="DIQ20" s="155"/>
      <c r="DIR20" s="155"/>
      <c r="DIS20" s="155"/>
      <c r="DIT20" s="155"/>
      <c r="DIU20" s="156"/>
      <c r="DIV20" s="156"/>
      <c r="DIW20" s="156"/>
      <c r="DIX20" s="156"/>
      <c r="DIY20" s="156"/>
      <c r="DIZ20" s="156"/>
      <c r="DJA20" s="157"/>
      <c r="DJB20" s="153"/>
      <c r="DJC20" s="153"/>
      <c r="DJD20" s="154"/>
      <c r="DJE20" s="155"/>
      <c r="DJF20" s="155"/>
      <c r="DJG20" s="155"/>
      <c r="DJH20" s="155"/>
      <c r="DJI20" s="155"/>
      <c r="DJJ20" s="155"/>
      <c r="DJK20" s="156"/>
      <c r="DJL20" s="156"/>
      <c r="DJM20" s="156"/>
      <c r="DJN20" s="156"/>
      <c r="DJO20" s="156"/>
      <c r="DJP20" s="156"/>
      <c r="DJQ20" s="157"/>
      <c r="DJR20" s="153"/>
      <c r="DJS20" s="153"/>
      <c r="DJT20" s="154"/>
      <c r="DJU20" s="155"/>
      <c r="DJV20" s="155"/>
      <c r="DJW20" s="155"/>
      <c r="DJX20" s="155"/>
      <c r="DJY20" s="155"/>
      <c r="DJZ20" s="155"/>
      <c r="DKA20" s="156"/>
      <c r="DKB20" s="156"/>
      <c r="DKC20" s="156"/>
      <c r="DKD20" s="156"/>
      <c r="DKE20" s="156"/>
      <c r="DKF20" s="156"/>
      <c r="DKG20" s="157"/>
      <c r="DKH20" s="153"/>
      <c r="DKI20" s="153"/>
      <c r="DKJ20" s="154"/>
      <c r="DKK20" s="155"/>
      <c r="DKL20" s="155"/>
      <c r="DKM20" s="155"/>
      <c r="DKN20" s="155"/>
      <c r="DKO20" s="155"/>
      <c r="DKP20" s="155"/>
      <c r="DKQ20" s="156"/>
      <c r="DKR20" s="156"/>
      <c r="DKS20" s="156"/>
      <c r="DKT20" s="156"/>
      <c r="DKU20" s="156"/>
      <c r="DKV20" s="156"/>
      <c r="DKW20" s="157"/>
      <c r="DKX20" s="153"/>
      <c r="DKY20" s="153"/>
      <c r="DKZ20" s="154"/>
      <c r="DLA20" s="155"/>
      <c r="DLB20" s="155"/>
      <c r="DLC20" s="155"/>
      <c r="DLD20" s="155"/>
      <c r="DLE20" s="155"/>
      <c r="DLF20" s="155"/>
      <c r="DLG20" s="156"/>
      <c r="DLH20" s="156"/>
      <c r="DLI20" s="156"/>
      <c r="DLJ20" s="156"/>
      <c r="DLK20" s="156"/>
      <c r="DLL20" s="156"/>
      <c r="DLM20" s="157"/>
      <c r="DLN20" s="153"/>
      <c r="DLO20" s="153"/>
      <c r="DLP20" s="154"/>
      <c r="DLQ20" s="155"/>
      <c r="DLR20" s="155"/>
      <c r="DLS20" s="155"/>
      <c r="DLT20" s="155"/>
      <c r="DLU20" s="155"/>
      <c r="DLV20" s="155"/>
      <c r="DLW20" s="156"/>
      <c r="DLX20" s="156"/>
      <c r="DLY20" s="156"/>
      <c r="DLZ20" s="156"/>
      <c r="DMA20" s="156"/>
      <c r="DMB20" s="156"/>
      <c r="DMC20" s="157"/>
      <c r="DMD20" s="153"/>
      <c r="DME20" s="153"/>
      <c r="DMF20" s="154"/>
      <c r="DMG20" s="155"/>
      <c r="DMH20" s="155"/>
      <c r="DMI20" s="155"/>
      <c r="DMJ20" s="155"/>
      <c r="DMK20" s="155"/>
      <c r="DML20" s="155"/>
      <c r="DMM20" s="156"/>
      <c r="DMN20" s="156"/>
      <c r="DMO20" s="156"/>
      <c r="DMP20" s="156"/>
      <c r="DMQ20" s="156"/>
      <c r="DMR20" s="156"/>
      <c r="DMS20" s="157"/>
      <c r="DMT20" s="153"/>
      <c r="DMU20" s="153"/>
      <c r="DMV20" s="154"/>
      <c r="DMW20" s="155"/>
      <c r="DMX20" s="155"/>
      <c r="DMY20" s="155"/>
      <c r="DMZ20" s="155"/>
      <c r="DNA20" s="155"/>
      <c r="DNB20" s="155"/>
      <c r="DNC20" s="156"/>
      <c r="DND20" s="156"/>
      <c r="DNE20" s="156"/>
      <c r="DNF20" s="156"/>
      <c r="DNG20" s="156"/>
      <c r="DNH20" s="156"/>
      <c r="DNI20" s="157"/>
      <c r="DNJ20" s="153"/>
      <c r="DNK20" s="153"/>
      <c r="DNL20" s="154"/>
      <c r="DNM20" s="155"/>
      <c r="DNN20" s="155"/>
      <c r="DNO20" s="155"/>
      <c r="DNP20" s="155"/>
      <c r="DNQ20" s="155"/>
      <c r="DNR20" s="155"/>
      <c r="DNS20" s="156"/>
      <c r="DNT20" s="156"/>
      <c r="DNU20" s="156"/>
      <c r="DNV20" s="156"/>
      <c r="DNW20" s="156"/>
      <c r="DNX20" s="156"/>
      <c r="DNY20" s="157"/>
      <c r="DNZ20" s="153"/>
      <c r="DOA20" s="153"/>
      <c r="DOB20" s="154"/>
      <c r="DOC20" s="155"/>
      <c r="DOD20" s="155"/>
      <c r="DOE20" s="155"/>
      <c r="DOF20" s="155"/>
      <c r="DOG20" s="155"/>
      <c r="DOH20" s="155"/>
      <c r="DOI20" s="156"/>
      <c r="DOJ20" s="156"/>
      <c r="DOK20" s="156"/>
      <c r="DOL20" s="156"/>
      <c r="DOM20" s="156"/>
      <c r="DON20" s="156"/>
      <c r="DOO20" s="157"/>
      <c r="DOP20" s="153"/>
      <c r="DOQ20" s="153"/>
      <c r="DOR20" s="154"/>
      <c r="DOS20" s="155"/>
      <c r="DOT20" s="155"/>
      <c r="DOU20" s="155"/>
      <c r="DOV20" s="155"/>
      <c r="DOW20" s="155"/>
      <c r="DOX20" s="155"/>
      <c r="DOY20" s="156"/>
      <c r="DOZ20" s="156"/>
      <c r="DPA20" s="156"/>
      <c r="DPB20" s="156"/>
      <c r="DPC20" s="156"/>
      <c r="DPD20" s="156"/>
      <c r="DPE20" s="157"/>
      <c r="DPF20" s="153"/>
      <c r="DPG20" s="153"/>
      <c r="DPH20" s="154"/>
      <c r="DPI20" s="155"/>
      <c r="DPJ20" s="155"/>
      <c r="DPK20" s="155"/>
      <c r="DPL20" s="155"/>
      <c r="DPM20" s="155"/>
      <c r="DPN20" s="155"/>
      <c r="DPO20" s="156"/>
      <c r="DPP20" s="156"/>
      <c r="DPQ20" s="156"/>
      <c r="DPR20" s="156"/>
      <c r="DPS20" s="156"/>
      <c r="DPT20" s="156"/>
      <c r="DPU20" s="157"/>
      <c r="DPV20" s="153"/>
      <c r="DPW20" s="153"/>
      <c r="DPX20" s="154"/>
      <c r="DPY20" s="155"/>
      <c r="DPZ20" s="155"/>
      <c r="DQA20" s="155"/>
      <c r="DQB20" s="155"/>
      <c r="DQC20" s="155"/>
      <c r="DQD20" s="155"/>
      <c r="DQE20" s="156"/>
      <c r="DQF20" s="156"/>
      <c r="DQG20" s="156"/>
      <c r="DQH20" s="156"/>
      <c r="DQI20" s="156"/>
      <c r="DQJ20" s="156"/>
      <c r="DQK20" s="157"/>
      <c r="DQL20" s="153"/>
      <c r="DQM20" s="153"/>
      <c r="DQN20" s="154"/>
      <c r="DQO20" s="155"/>
      <c r="DQP20" s="155"/>
      <c r="DQQ20" s="155"/>
      <c r="DQR20" s="155"/>
      <c r="DQS20" s="155"/>
      <c r="DQT20" s="155"/>
      <c r="DQU20" s="156"/>
      <c r="DQV20" s="156"/>
      <c r="DQW20" s="156"/>
      <c r="DQX20" s="156"/>
      <c r="DQY20" s="156"/>
      <c r="DQZ20" s="156"/>
      <c r="DRA20" s="157"/>
      <c r="DRB20" s="153"/>
      <c r="DRC20" s="153"/>
      <c r="DRD20" s="154"/>
      <c r="DRE20" s="155"/>
      <c r="DRF20" s="155"/>
      <c r="DRG20" s="155"/>
      <c r="DRH20" s="155"/>
      <c r="DRI20" s="155"/>
      <c r="DRJ20" s="155"/>
      <c r="DRK20" s="156"/>
      <c r="DRL20" s="156"/>
      <c r="DRM20" s="156"/>
      <c r="DRN20" s="156"/>
      <c r="DRO20" s="156"/>
      <c r="DRP20" s="156"/>
      <c r="DRQ20" s="157"/>
      <c r="DRR20" s="153"/>
      <c r="DRS20" s="153"/>
      <c r="DRT20" s="154"/>
      <c r="DRU20" s="155"/>
      <c r="DRV20" s="155"/>
      <c r="DRW20" s="155"/>
      <c r="DRX20" s="155"/>
      <c r="DRY20" s="155"/>
      <c r="DRZ20" s="155"/>
      <c r="DSA20" s="156"/>
      <c r="DSB20" s="156"/>
      <c r="DSC20" s="156"/>
      <c r="DSD20" s="156"/>
      <c r="DSE20" s="156"/>
      <c r="DSF20" s="156"/>
      <c r="DSG20" s="157"/>
      <c r="DSH20" s="153"/>
      <c r="DSI20" s="153"/>
      <c r="DSJ20" s="154"/>
      <c r="DSK20" s="155"/>
      <c r="DSL20" s="155"/>
      <c r="DSM20" s="155"/>
      <c r="DSN20" s="155"/>
      <c r="DSO20" s="155"/>
      <c r="DSP20" s="155"/>
      <c r="DSQ20" s="156"/>
      <c r="DSR20" s="156"/>
      <c r="DSS20" s="156"/>
      <c r="DST20" s="156"/>
      <c r="DSU20" s="156"/>
      <c r="DSV20" s="156"/>
      <c r="DSW20" s="157"/>
      <c r="DSX20" s="153"/>
      <c r="DSY20" s="153"/>
      <c r="DSZ20" s="154"/>
      <c r="DTA20" s="155"/>
      <c r="DTB20" s="155"/>
      <c r="DTC20" s="155"/>
      <c r="DTD20" s="155"/>
      <c r="DTE20" s="155"/>
      <c r="DTF20" s="155"/>
      <c r="DTG20" s="156"/>
      <c r="DTH20" s="156"/>
      <c r="DTI20" s="156"/>
      <c r="DTJ20" s="156"/>
      <c r="DTK20" s="156"/>
      <c r="DTL20" s="156"/>
      <c r="DTM20" s="157"/>
      <c r="DTN20" s="153"/>
      <c r="DTO20" s="153"/>
      <c r="DTP20" s="154"/>
      <c r="DTQ20" s="155"/>
      <c r="DTR20" s="155"/>
      <c r="DTS20" s="155"/>
      <c r="DTT20" s="155"/>
      <c r="DTU20" s="155"/>
      <c r="DTV20" s="155"/>
      <c r="DTW20" s="156"/>
      <c r="DTX20" s="156"/>
      <c r="DTY20" s="156"/>
      <c r="DTZ20" s="156"/>
      <c r="DUA20" s="156"/>
      <c r="DUB20" s="156"/>
      <c r="DUC20" s="157"/>
      <c r="DUD20" s="153"/>
      <c r="DUE20" s="153"/>
      <c r="DUF20" s="154"/>
      <c r="DUG20" s="155"/>
      <c r="DUH20" s="155"/>
      <c r="DUI20" s="155"/>
      <c r="DUJ20" s="155"/>
      <c r="DUK20" s="155"/>
      <c r="DUL20" s="155"/>
      <c r="DUM20" s="156"/>
      <c r="DUN20" s="156"/>
      <c r="DUO20" s="156"/>
      <c r="DUP20" s="156"/>
      <c r="DUQ20" s="156"/>
      <c r="DUR20" s="156"/>
      <c r="DUS20" s="157"/>
      <c r="DUT20" s="153"/>
      <c r="DUU20" s="153"/>
      <c r="DUV20" s="154"/>
      <c r="DUW20" s="155"/>
      <c r="DUX20" s="155"/>
      <c r="DUY20" s="155"/>
      <c r="DUZ20" s="155"/>
      <c r="DVA20" s="155"/>
      <c r="DVB20" s="155"/>
      <c r="DVC20" s="156"/>
      <c r="DVD20" s="156"/>
      <c r="DVE20" s="156"/>
      <c r="DVF20" s="156"/>
      <c r="DVG20" s="156"/>
      <c r="DVH20" s="156"/>
      <c r="DVI20" s="157"/>
      <c r="DVJ20" s="153"/>
      <c r="DVK20" s="153"/>
      <c r="DVL20" s="154"/>
      <c r="DVM20" s="155"/>
      <c r="DVN20" s="155"/>
      <c r="DVO20" s="155"/>
      <c r="DVP20" s="155"/>
      <c r="DVQ20" s="155"/>
      <c r="DVR20" s="155"/>
      <c r="DVS20" s="156"/>
      <c r="DVT20" s="156"/>
      <c r="DVU20" s="156"/>
      <c r="DVV20" s="156"/>
      <c r="DVW20" s="156"/>
      <c r="DVX20" s="156"/>
      <c r="DVY20" s="157"/>
      <c r="DVZ20" s="153"/>
      <c r="DWA20" s="153"/>
      <c r="DWB20" s="154"/>
      <c r="DWC20" s="155"/>
      <c r="DWD20" s="155"/>
      <c r="DWE20" s="155"/>
      <c r="DWF20" s="155"/>
      <c r="DWG20" s="155"/>
      <c r="DWH20" s="155"/>
      <c r="DWI20" s="156"/>
      <c r="DWJ20" s="156"/>
      <c r="DWK20" s="156"/>
      <c r="DWL20" s="156"/>
      <c r="DWM20" s="156"/>
      <c r="DWN20" s="156"/>
      <c r="DWO20" s="157"/>
      <c r="DWP20" s="153"/>
      <c r="DWQ20" s="153"/>
      <c r="DWR20" s="154"/>
      <c r="DWS20" s="155"/>
      <c r="DWT20" s="155"/>
      <c r="DWU20" s="155"/>
      <c r="DWV20" s="155"/>
      <c r="DWW20" s="155"/>
      <c r="DWX20" s="155"/>
      <c r="DWY20" s="156"/>
      <c r="DWZ20" s="156"/>
      <c r="DXA20" s="156"/>
      <c r="DXB20" s="156"/>
      <c r="DXC20" s="156"/>
      <c r="DXD20" s="156"/>
      <c r="DXE20" s="157"/>
      <c r="DXF20" s="153"/>
      <c r="DXG20" s="153"/>
      <c r="DXH20" s="154"/>
      <c r="DXI20" s="155"/>
      <c r="DXJ20" s="155"/>
      <c r="DXK20" s="155"/>
      <c r="DXL20" s="155"/>
      <c r="DXM20" s="155"/>
      <c r="DXN20" s="155"/>
      <c r="DXO20" s="156"/>
      <c r="DXP20" s="156"/>
      <c r="DXQ20" s="156"/>
      <c r="DXR20" s="156"/>
      <c r="DXS20" s="156"/>
      <c r="DXT20" s="156"/>
      <c r="DXU20" s="157"/>
      <c r="DXV20" s="153"/>
      <c r="DXW20" s="153"/>
      <c r="DXX20" s="154"/>
      <c r="DXY20" s="155"/>
      <c r="DXZ20" s="155"/>
      <c r="DYA20" s="155"/>
      <c r="DYB20" s="155"/>
      <c r="DYC20" s="155"/>
      <c r="DYD20" s="155"/>
      <c r="DYE20" s="156"/>
      <c r="DYF20" s="156"/>
      <c r="DYG20" s="156"/>
      <c r="DYH20" s="156"/>
      <c r="DYI20" s="156"/>
      <c r="DYJ20" s="156"/>
      <c r="DYK20" s="157"/>
      <c r="DYL20" s="153"/>
      <c r="DYM20" s="153"/>
      <c r="DYN20" s="154"/>
      <c r="DYO20" s="155"/>
      <c r="DYP20" s="155"/>
      <c r="DYQ20" s="155"/>
      <c r="DYR20" s="155"/>
      <c r="DYS20" s="155"/>
      <c r="DYT20" s="155"/>
      <c r="DYU20" s="156"/>
      <c r="DYV20" s="156"/>
      <c r="DYW20" s="156"/>
      <c r="DYX20" s="156"/>
      <c r="DYY20" s="156"/>
      <c r="DYZ20" s="156"/>
      <c r="DZA20" s="157"/>
      <c r="DZB20" s="153"/>
      <c r="DZC20" s="153"/>
      <c r="DZD20" s="154"/>
      <c r="DZE20" s="155"/>
      <c r="DZF20" s="155"/>
      <c r="DZG20" s="155"/>
      <c r="DZH20" s="155"/>
      <c r="DZI20" s="155"/>
      <c r="DZJ20" s="155"/>
      <c r="DZK20" s="156"/>
      <c r="DZL20" s="156"/>
      <c r="DZM20" s="156"/>
      <c r="DZN20" s="156"/>
      <c r="DZO20" s="156"/>
      <c r="DZP20" s="156"/>
      <c r="DZQ20" s="157"/>
      <c r="DZR20" s="153"/>
      <c r="DZS20" s="153"/>
      <c r="DZT20" s="154"/>
      <c r="DZU20" s="155"/>
      <c r="DZV20" s="155"/>
      <c r="DZW20" s="155"/>
      <c r="DZX20" s="155"/>
      <c r="DZY20" s="155"/>
      <c r="DZZ20" s="155"/>
      <c r="EAA20" s="156"/>
      <c r="EAB20" s="156"/>
      <c r="EAC20" s="156"/>
      <c r="EAD20" s="156"/>
      <c r="EAE20" s="156"/>
      <c r="EAF20" s="156"/>
      <c r="EAG20" s="157"/>
      <c r="EAH20" s="153"/>
      <c r="EAI20" s="153"/>
      <c r="EAJ20" s="154"/>
      <c r="EAK20" s="155"/>
      <c r="EAL20" s="155"/>
      <c r="EAM20" s="155"/>
      <c r="EAN20" s="155"/>
      <c r="EAO20" s="155"/>
      <c r="EAP20" s="155"/>
      <c r="EAQ20" s="156"/>
      <c r="EAR20" s="156"/>
      <c r="EAS20" s="156"/>
      <c r="EAT20" s="156"/>
      <c r="EAU20" s="156"/>
      <c r="EAV20" s="156"/>
      <c r="EAW20" s="157"/>
      <c r="EAX20" s="153"/>
      <c r="EAY20" s="153"/>
      <c r="EAZ20" s="154"/>
      <c r="EBA20" s="155"/>
      <c r="EBB20" s="155"/>
      <c r="EBC20" s="155"/>
      <c r="EBD20" s="155"/>
      <c r="EBE20" s="155"/>
      <c r="EBF20" s="155"/>
      <c r="EBG20" s="156"/>
      <c r="EBH20" s="156"/>
      <c r="EBI20" s="156"/>
      <c r="EBJ20" s="156"/>
      <c r="EBK20" s="156"/>
      <c r="EBL20" s="156"/>
      <c r="EBM20" s="157"/>
      <c r="EBN20" s="153"/>
      <c r="EBO20" s="153"/>
      <c r="EBP20" s="154"/>
      <c r="EBQ20" s="155"/>
      <c r="EBR20" s="155"/>
      <c r="EBS20" s="155"/>
      <c r="EBT20" s="155"/>
      <c r="EBU20" s="155"/>
      <c r="EBV20" s="155"/>
      <c r="EBW20" s="156"/>
      <c r="EBX20" s="156"/>
      <c r="EBY20" s="156"/>
      <c r="EBZ20" s="156"/>
      <c r="ECA20" s="156"/>
      <c r="ECB20" s="156"/>
      <c r="ECC20" s="157"/>
      <c r="ECD20" s="153"/>
      <c r="ECE20" s="153"/>
      <c r="ECF20" s="154"/>
      <c r="ECG20" s="155"/>
      <c r="ECH20" s="155"/>
      <c r="ECI20" s="155"/>
      <c r="ECJ20" s="155"/>
      <c r="ECK20" s="155"/>
      <c r="ECL20" s="155"/>
      <c r="ECM20" s="156"/>
      <c r="ECN20" s="156"/>
      <c r="ECO20" s="156"/>
      <c r="ECP20" s="156"/>
      <c r="ECQ20" s="156"/>
      <c r="ECR20" s="156"/>
      <c r="ECS20" s="157"/>
      <c r="ECT20" s="153"/>
      <c r="ECU20" s="153"/>
      <c r="ECV20" s="154"/>
      <c r="ECW20" s="155"/>
      <c r="ECX20" s="155"/>
      <c r="ECY20" s="155"/>
      <c r="ECZ20" s="155"/>
      <c r="EDA20" s="155"/>
      <c r="EDB20" s="155"/>
      <c r="EDC20" s="156"/>
      <c r="EDD20" s="156"/>
      <c r="EDE20" s="156"/>
      <c r="EDF20" s="156"/>
      <c r="EDG20" s="156"/>
      <c r="EDH20" s="156"/>
      <c r="EDI20" s="157"/>
      <c r="EDJ20" s="153"/>
      <c r="EDK20" s="153"/>
      <c r="EDL20" s="154"/>
      <c r="EDM20" s="155"/>
      <c r="EDN20" s="155"/>
      <c r="EDO20" s="155"/>
      <c r="EDP20" s="155"/>
      <c r="EDQ20" s="155"/>
      <c r="EDR20" s="155"/>
      <c r="EDS20" s="156"/>
      <c r="EDT20" s="156"/>
      <c r="EDU20" s="156"/>
      <c r="EDV20" s="156"/>
      <c r="EDW20" s="156"/>
      <c r="EDX20" s="156"/>
      <c r="EDY20" s="157"/>
      <c r="EDZ20" s="153"/>
      <c r="EEA20" s="153"/>
      <c r="EEB20" s="154"/>
      <c r="EEC20" s="155"/>
      <c r="EED20" s="155"/>
      <c r="EEE20" s="155"/>
      <c r="EEF20" s="155"/>
      <c r="EEG20" s="155"/>
      <c r="EEH20" s="155"/>
      <c r="EEI20" s="156"/>
      <c r="EEJ20" s="156"/>
      <c r="EEK20" s="156"/>
      <c r="EEL20" s="156"/>
      <c r="EEM20" s="156"/>
      <c r="EEN20" s="156"/>
      <c r="EEO20" s="157"/>
      <c r="EEP20" s="153"/>
      <c r="EEQ20" s="153"/>
      <c r="EER20" s="154"/>
      <c r="EES20" s="155"/>
      <c r="EET20" s="155"/>
      <c r="EEU20" s="155"/>
      <c r="EEV20" s="155"/>
      <c r="EEW20" s="155"/>
      <c r="EEX20" s="155"/>
      <c r="EEY20" s="156"/>
      <c r="EEZ20" s="156"/>
      <c r="EFA20" s="156"/>
      <c r="EFB20" s="156"/>
      <c r="EFC20" s="156"/>
      <c r="EFD20" s="156"/>
      <c r="EFE20" s="157"/>
      <c r="EFF20" s="153"/>
      <c r="EFG20" s="153"/>
      <c r="EFH20" s="154"/>
      <c r="EFI20" s="155"/>
      <c r="EFJ20" s="155"/>
      <c r="EFK20" s="155"/>
      <c r="EFL20" s="155"/>
      <c r="EFM20" s="155"/>
      <c r="EFN20" s="155"/>
      <c r="EFO20" s="156"/>
      <c r="EFP20" s="156"/>
      <c r="EFQ20" s="156"/>
      <c r="EFR20" s="156"/>
      <c r="EFS20" s="156"/>
      <c r="EFT20" s="156"/>
      <c r="EFU20" s="157"/>
      <c r="EFV20" s="153"/>
      <c r="EFW20" s="153"/>
      <c r="EFX20" s="154"/>
      <c r="EFY20" s="155"/>
      <c r="EFZ20" s="155"/>
      <c r="EGA20" s="155"/>
      <c r="EGB20" s="155"/>
      <c r="EGC20" s="155"/>
      <c r="EGD20" s="155"/>
      <c r="EGE20" s="156"/>
      <c r="EGF20" s="156"/>
      <c r="EGG20" s="156"/>
      <c r="EGH20" s="156"/>
      <c r="EGI20" s="156"/>
      <c r="EGJ20" s="156"/>
      <c r="EGK20" s="157"/>
      <c r="EGL20" s="153"/>
      <c r="EGM20" s="153"/>
      <c r="EGN20" s="154"/>
      <c r="EGO20" s="155"/>
      <c r="EGP20" s="155"/>
      <c r="EGQ20" s="155"/>
      <c r="EGR20" s="155"/>
      <c r="EGS20" s="155"/>
      <c r="EGT20" s="155"/>
      <c r="EGU20" s="156"/>
      <c r="EGV20" s="156"/>
      <c r="EGW20" s="156"/>
      <c r="EGX20" s="156"/>
      <c r="EGY20" s="156"/>
      <c r="EGZ20" s="156"/>
      <c r="EHA20" s="157"/>
      <c r="EHB20" s="153"/>
      <c r="EHC20" s="153"/>
      <c r="EHD20" s="154"/>
      <c r="EHE20" s="155"/>
      <c r="EHF20" s="155"/>
      <c r="EHG20" s="155"/>
      <c r="EHH20" s="155"/>
      <c r="EHI20" s="155"/>
      <c r="EHJ20" s="155"/>
      <c r="EHK20" s="156"/>
      <c r="EHL20" s="156"/>
      <c r="EHM20" s="156"/>
      <c r="EHN20" s="156"/>
      <c r="EHO20" s="156"/>
      <c r="EHP20" s="156"/>
      <c r="EHQ20" s="157"/>
      <c r="EHR20" s="153"/>
      <c r="EHS20" s="153"/>
      <c r="EHT20" s="154"/>
      <c r="EHU20" s="155"/>
      <c r="EHV20" s="155"/>
      <c r="EHW20" s="155"/>
      <c r="EHX20" s="155"/>
      <c r="EHY20" s="155"/>
      <c r="EHZ20" s="155"/>
      <c r="EIA20" s="156"/>
      <c r="EIB20" s="156"/>
      <c r="EIC20" s="156"/>
      <c r="EID20" s="156"/>
      <c r="EIE20" s="156"/>
      <c r="EIF20" s="156"/>
      <c r="EIG20" s="157"/>
      <c r="EIH20" s="153"/>
      <c r="EII20" s="153"/>
      <c r="EIJ20" s="154"/>
      <c r="EIK20" s="155"/>
      <c r="EIL20" s="155"/>
      <c r="EIM20" s="155"/>
      <c r="EIN20" s="155"/>
      <c r="EIO20" s="155"/>
      <c r="EIP20" s="155"/>
      <c r="EIQ20" s="156"/>
      <c r="EIR20" s="156"/>
      <c r="EIS20" s="156"/>
      <c r="EIT20" s="156"/>
      <c r="EIU20" s="156"/>
      <c r="EIV20" s="156"/>
      <c r="EIW20" s="157"/>
      <c r="EIX20" s="153"/>
      <c r="EIY20" s="153"/>
      <c r="EIZ20" s="154"/>
      <c r="EJA20" s="155"/>
      <c r="EJB20" s="155"/>
      <c r="EJC20" s="155"/>
      <c r="EJD20" s="155"/>
      <c r="EJE20" s="155"/>
      <c r="EJF20" s="155"/>
      <c r="EJG20" s="156"/>
      <c r="EJH20" s="156"/>
      <c r="EJI20" s="156"/>
      <c r="EJJ20" s="156"/>
      <c r="EJK20" s="156"/>
      <c r="EJL20" s="156"/>
      <c r="EJM20" s="157"/>
      <c r="EJN20" s="153"/>
      <c r="EJO20" s="153"/>
      <c r="EJP20" s="154"/>
      <c r="EJQ20" s="155"/>
      <c r="EJR20" s="155"/>
      <c r="EJS20" s="155"/>
      <c r="EJT20" s="155"/>
      <c r="EJU20" s="155"/>
      <c r="EJV20" s="155"/>
      <c r="EJW20" s="156"/>
      <c r="EJX20" s="156"/>
      <c r="EJY20" s="156"/>
      <c r="EJZ20" s="156"/>
      <c r="EKA20" s="156"/>
      <c r="EKB20" s="156"/>
      <c r="EKC20" s="157"/>
      <c r="EKD20" s="153"/>
      <c r="EKE20" s="153"/>
      <c r="EKF20" s="154"/>
      <c r="EKG20" s="155"/>
      <c r="EKH20" s="155"/>
      <c r="EKI20" s="155"/>
      <c r="EKJ20" s="155"/>
      <c r="EKK20" s="155"/>
      <c r="EKL20" s="155"/>
      <c r="EKM20" s="156"/>
      <c r="EKN20" s="156"/>
      <c r="EKO20" s="156"/>
      <c r="EKP20" s="156"/>
      <c r="EKQ20" s="156"/>
      <c r="EKR20" s="156"/>
      <c r="EKS20" s="157"/>
      <c r="EKT20" s="153"/>
      <c r="EKU20" s="153"/>
      <c r="EKV20" s="154"/>
      <c r="EKW20" s="155"/>
      <c r="EKX20" s="155"/>
      <c r="EKY20" s="155"/>
      <c r="EKZ20" s="155"/>
      <c r="ELA20" s="155"/>
      <c r="ELB20" s="155"/>
      <c r="ELC20" s="156"/>
      <c r="ELD20" s="156"/>
      <c r="ELE20" s="156"/>
      <c r="ELF20" s="156"/>
      <c r="ELG20" s="156"/>
      <c r="ELH20" s="156"/>
      <c r="ELI20" s="157"/>
      <c r="ELJ20" s="153"/>
      <c r="ELK20" s="153"/>
      <c r="ELL20" s="154"/>
      <c r="ELM20" s="155"/>
      <c r="ELN20" s="155"/>
      <c r="ELO20" s="155"/>
      <c r="ELP20" s="155"/>
      <c r="ELQ20" s="155"/>
      <c r="ELR20" s="155"/>
      <c r="ELS20" s="156"/>
      <c r="ELT20" s="156"/>
      <c r="ELU20" s="156"/>
      <c r="ELV20" s="156"/>
      <c r="ELW20" s="156"/>
      <c r="ELX20" s="156"/>
      <c r="ELY20" s="157"/>
      <c r="ELZ20" s="153"/>
      <c r="EMA20" s="153"/>
      <c r="EMB20" s="154"/>
      <c r="EMC20" s="155"/>
      <c r="EMD20" s="155"/>
      <c r="EME20" s="155"/>
      <c r="EMF20" s="155"/>
      <c r="EMG20" s="155"/>
      <c r="EMH20" s="155"/>
      <c r="EMI20" s="156"/>
      <c r="EMJ20" s="156"/>
      <c r="EMK20" s="156"/>
      <c r="EML20" s="156"/>
      <c r="EMM20" s="156"/>
      <c r="EMN20" s="156"/>
      <c r="EMO20" s="157"/>
      <c r="EMP20" s="153"/>
      <c r="EMQ20" s="153"/>
      <c r="EMR20" s="154"/>
      <c r="EMS20" s="155"/>
      <c r="EMT20" s="155"/>
      <c r="EMU20" s="155"/>
      <c r="EMV20" s="155"/>
      <c r="EMW20" s="155"/>
      <c r="EMX20" s="155"/>
      <c r="EMY20" s="156"/>
      <c r="EMZ20" s="156"/>
      <c r="ENA20" s="156"/>
      <c r="ENB20" s="156"/>
      <c r="ENC20" s="156"/>
      <c r="END20" s="156"/>
      <c r="ENE20" s="157"/>
      <c r="ENF20" s="153"/>
      <c r="ENG20" s="153"/>
      <c r="ENH20" s="154"/>
      <c r="ENI20" s="155"/>
      <c r="ENJ20" s="155"/>
      <c r="ENK20" s="155"/>
      <c r="ENL20" s="155"/>
      <c r="ENM20" s="155"/>
      <c r="ENN20" s="155"/>
      <c r="ENO20" s="156"/>
      <c r="ENP20" s="156"/>
      <c r="ENQ20" s="156"/>
      <c r="ENR20" s="156"/>
      <c r="ENS20" s="156"/>
      <c r="ENT20" s="156"/>
      <c r="ENU20" s="157"/>
      <c r="ENV20" s="153"/>
      <c r="ENW20" s="153"/>
      <c r="ENX20" s="154"/>
      <c r="ENY20" s="155"/>
      <c r="ENZ20" s="155"/>
      <c r="EOA20" s="155"/>
      <c r="EOB20" s="155"/>
      <c r="EOC20" s="155"/>
      <c r="EOD20" s="155"/>
      <c r="EOE20" s="156"/>
      <c r="EOF20" s="156"/>
      <c r="EOG20" s="156"/>
      <c r="EOH20" s="156"/>
      <c r="EOI20" s="156"/>
      <c r="EOJ20" s="156"/>
      <c r="EOK20" s="157"/>
      <c r="EOL20" s="153"/>
      <c r="EOM20" s="153"/>
      <c r="EON20" s="154"/>
      <c r="EOO20" s="155"/>
      <c r="EOP20" s="155"/>
      <c r="EOQ20" s="155"/>
      <c r="EOR20" s="155"/>
      <c r="EOS20" s="155"/>
      <c r="EOT20" s="155"/>
      <c r="EOU20" s="156"/>
      <c r="EOV20" s="156"/>
      <c r="EOW20" s="156"/>
      <c r="EOX20" s="156"/>
      <c r="EOY20" s="156"/>
      <c r="EOZ20" s="156"/>
      <c r="EPA20" s="157"/>
      <c r="EPB20" s="153"/>
      <c r="EPC20" s="153"/>
      <c r="EPD20" s="154"/>
      <c r="EPE20" s="155"/>
      <c r="EPF20" s="155"/>
      <c r="EPG20" s="155"/>
      <c r="EPH20" s="155"/>
      <c r="EPI20" s="155"/>
      <c r="EPJ20" s="155"/>
      <c r="EPK20" s="156"/>
      <c r="EPL20" s="156"/>
      <c r="EPM20" s="156"/>
      <c r="EPN20" s="156"/>
      <c r="EPO20" s="156"/>
      <c r="EPP20" s="156"/>
      <c r="EPQ20" s="157"/>
      <c r="EPR20" s="153"/>
      <c r="EPS20" s="153"/>
      <c r="EPT20" s="154"/>
      <c r="EPU20" s="155"/>
      <c r="EPV20" s="155"/>
      <c r="EPW20" s="155"/>
      <c r="EPX20" s="155"/>
      <c r="EPY20" s="155"/>
      <c r="EPZ20" s="155"/>
      <c r="EQA20" s="156"/>
      <c r="EQB20" s="156"/>
      <c r="EQC20" s="156"/>
      <c r="EQD20" s="156"/>
      <c r="EQE20" s="156"/>
      <c r="EQF20" s="156"/>
      <c r="EQG20" s="157"/>
      <c r="EQH20" s="153"/>
      <c r="EQI20" s="153"/>
      <c r="EQJ20" s="154"/>
      <c r="EQK20" s="155"/>
      <c r="EQL20" s="155"/>
      <c r="EQM20" s="155"/>
      <c r="EQN20" s="155"/>
      <c r="EQO20" s="155"/>
      <c r="EQP20" s="155"/>
      <c r="EQQ20" s="156"/>
      <c r="EQR20" s="156"/>
      <c r="EQS20" s="156"/>
      <c r="EQT20" s="156"/>
      <c r="EQU20" s="156"/>
      <c r="EQV20" s="156"/>
      <c r="EQW20" s="157"/>
      <c r="EQX20" s="153"/>
      <c r="EQY20" s="153"/>
      <c r="EQZ20" s="154"/>
      <c r="ERA20" s="155"/>
      <c r="ERB20" s="155"/>
      <c r="ERC20" s="155"/>
      <c r="ERD20" s="155"/>
      <c r="ERE20" s="155"/>
      <c r="ERF20" s="155"/>
      <c r="ERG20" s="156"/>
      <c r="ERH20" s="156"/>
      <c r="ERI20" s="156"/>
      <c r="ERJ20" s="156"/>
      <c r="ERK20" s="156"/>
      <c r="ERL20" s="156"/>
      <c r="ERM20" s="157"/>
      <c r="ERN20" s="153"/>
      <c r="ERO20" s="153"/>
      <c r="ERP20" s="154"/>
      <c r="ERQ20" s="155"/>
      <c r="ERR20" s="155"/>
      <c r="ERS20" s="155"/>
      <c r="ERT20" s="155"/>
      <c r="ERU20" s="155"/>
      <c r="ERV20" s="155"/>
      <c r="ERW20" s="156"/>
      <c r="ERX20" s="156"/>
      <c r="ERY20" s="156"/>
      <c r="ERZ20" s="156"/>
      <c r="ESA20" s="156"/>
      <c r="ESB20" s="156"/>
      <c r="ESC20" s="157"/>
      <c r="ESD20" s="153"/>
      <c r="ESE20" s="153"/>
      <c r="ESF20" s="154"/>
      <c r="ESG20" s="155"/>
      <c r="ESH20" s="155"/>
      <c r="ESI20" s="155"/>
      <c r="ESJ20" s="155"/>
      <c r="ESK20" s="155"/>
      <c r="ESL20" s="155"/>
      <c r="ESM20" s="156"/>
      <c r="ESN20" s="156"/>
      <c r="ESO20" s="156"/>
      <c r="ESP20" s="156"/>
      <c r="ESQ20" s="156"/>
      <c r="ESR20" s="156"/>
      <c r="ESS20" s="157"/>
      <c r="EST20" s="153"/>
      <c r="ESU20" s="153"/>
      <c r="ESV20" s="154"/>
      <c r="ESW20" s="155"/>
      <c r="ESX20" s="155"/>
      <c r="ESY20" s="155"/>
      <c r="ESZ20" s="155"/>
      <c r="ETA20" s="155"/>
      <c r="ETB20" s="155"/>
      <c r="ETC20" s="156"/>
      <c r="ETD20" s="156"/>
      <c r="ETE20" s="156"/>
      <c r="ETF20" s="156"/>
      <c r="ETG20" s="156"/>
      <c r="ETH20" s="156"/>
      <c r="ETI20" s="157"/>
      <c r="ETJ20" s="153"/>
      <c r="ETK20" s="153"/>
      <c r="ETL20" s="154"/>
      <c r="ETM20" s="155"/>
      <c r="ETN20" s="155"/>
      <c r="ETO20" s="155"/>
      <c r="ETP20" s="155"/>
      <c r="ETQ20" s="155"/>
      <c r="ETR20" s="155"/>
      <c r="ETS20" s="156"/>
      <c r="ETT20" s="156"/>
      <c r="ETU20" s="156"/>
      <c r="ETV20" s="156"/>
      <c r="ETW20" s="156"/>
      <c r="ETX20" s="156"/>
      <c r="ETY20" s="157"/>
      <c r="ETZ20" s="153"/>
      <c r="EUA20" s="153"/>
      <c r="EUB20" s="154"/>
      <c r="EUC20" s="155"/>
      <c r="EUD20" s="155"/>
      <c r="EUE20" s="155"/>
      <c r="EUF20" s="155"/>
      <c r="EUG20" s="155"/>
      <c r="EUH20" s="155"/>
      <c r="EUI20" s="156"/>
      <c r="EUJ20" s="156"/>
      <c r="EUK20" s="156"/>
      <c r="EUL20" s="156"/>
      <c r="EUM20" s="156"/>
      <c r="EUN20" s="156"/>
      <c r="EUO20" s="157"/>
      <c r="EUP20" s="153"/>
      <c r="EUQ20" s="153"/>
      <c r="EUR20" s="154"/>
      <c r="EUS20" s="155"/>
      <c r="EUT20" s="155"/>
      <c r="EUU20" s="155"/>
      <c r="EUV20" s="155"/>
      <c r="EUW20" s="155"/>
      <c r="EUX20" s="155"/>
      <c r="EUY20" s="156"/>
      <c r="EUZ20" s="156"/>
      <c r="EVA20" s="156"/>
      <c r="EVB20" s="156"/>
      <c r="EVC20" s="156"/>
      <c r="EVD20" s="156"/>
      <c r="EVE20" s="157"/>
      <c r="EVF20" s="153"/>
      <c r="EVG20" s="153"/>
      <c r="EVH20" s="154"/>
      <c r="EVI20" s="155"/>
      <c r="EVJ20" s="155"/>
      <c r="EVK20" s="155"/>
      <c r="EVL20" s="155"/>
      <c r="EVM20" s="155"/>
      <c r="EVN20" s="155"/>
      <c r="EVO20" s="156"/>
      <c r="EVP20" s="156"/>
      <c r="EVQ20" s="156"/>
      <c r="EVR20" s="156"/>
      <c r="EVS20" s="156"/>
      <c r="EVT20" s="156"/>
      <c r="EVU20" s="157"/>
      <c r="EVV20" s="153"/>
      <c r="EVW20" s="153"/>
      <c r="EVX20" s="154"/>
      <c r="EVY20" s="155"/>
      <c r="EVZ20" s="155"/>
      <c r="EWA20" s="155"/>
      <c r="EWB20" s="155"/>
      <c r="EWC20" s="155"/>
      <c r="EWD20" s="155"/>
      <c r="EWE20" s="156"/>
      <c r="EWF20" s="156"/>
      <c r="EWG20" s="156"/>
      <c r="EWH20" s="156"/>
      <c r="EWI20" s="156"/>
      <c r="EWJ20" s="156"/>
      <c r="EWK20" s="157"/>
      <c r="EWL20" s="153"/>
      <c r="EWM20" s="153"/>
      <c r="EWN20" s="154"/>
      <c r="EWO20" s="155"/>
      <c r="EWP20" s="155"/>
      <c r="EWQ20" s="155"/>
      <c r="EWR20" s="155"/>
      <c r="EWS20" s="155"/>
      <c r="EWT20" s="155"/>
      <c r="EWU20" s="156"/>
      <c r="EWV20" s="156"/>
      <c r="EWW20" s="156"/>
      <c r="EWX20" s="156"/>
      <c r="EWY20" s="156"/>
      <c r="EWZ20" s="156"/>
      <c r="EXA20" s="157"/>
      <c r="EXB20" s="153"/>
      <c r="EXC20" s="153"/>
      <c r="EXD20" s="154"/>
      <c r="EXE20" s="155"/>
      <c r="EXF20" s="155"/>
      <c r="EXG20" s="155"/>
      <c r="EXH20" s="155"/>
      <c r="EXI20" s="155"/>
      <c r="EXJ20" s="155"/>
      <c r="EXK20" s="156"/>
      <c r="EXL20" s="156"/>
      <c r="EXM20" s="156"/>
      <c r="EXN20" s="156"/>
      <c r="EXO20" s="156"/>
      <c r="EXP20" s="156"/>
      <c r="EXQ20" s="157"/>
      <c r="EXR20" s="153"/>
      <c r="EXS20" s="153"/>
      <c r="EXT20" s="154"/>
      <c r="EXU20" s="155"/>
      <c r="EXV20" s="155"/>
      <c r="EXW20" s="155"/>
      <c r="EXX20" s="155"/>
      <c r="EXY20" s="155"/>
      <c r="EXZ20" s="155"/>
      <c r="EYA20" s="156"/>
      <c r="EYB20" s="156"/>
      <c r="EYC20" s="156"/>
      <c r="EYD20" s="156"/>
      <c r="EYE20" s="156"/>
      <c r="EYF20" s="156"/>
      <c r="EYG20" s="157"/>
      <c r="EYH20" s="153"/>
      <c r="EYI20" s="153"/>
      <c r="EYJ20" s="154"/>
      <c r="EYK20" s="155"/>
      <c r="EYL20" s="155"/>
      <c r="EYM20" s="155"/>
      <c r="EYN20" s="155"/>
      <c r="EYO20" s="155"/>
      <c r="EYP20" s="155"/>
      <c r="EYQ20" s="156"/>
      <c r="EYR20" s="156"/>
      <c r="EYS20" s="156"/>
      <c r="EYT20" s="156"/>
      <c r="EYU20" s="156"/>
      <c r="EYV20" s="156"/>
      <c r="EYW20" s="157"/>
      <c r="EYX20" s="153"/>
      <c r="EYY20" s="153"/>
      <c r="EYZ20" s="154"/>
      <c r="EZA20" s="155"/>
      <c r="EZB20" s="155"/>
      <c r="EZC20" s="155"/>
      <c r="EZD20" s="155"/>
      <c r="EZE20" s="155"/>
      <c r="EZF20" s="155"/>
      <c r="EZG20" s="156"/>
      <c r="EZH20" s="156"/>
      <c r="EZI20" s="156"/>
      <c r="EZJ20" s="156"/>
      <c r="EZK20" s="156"/>
      <c r="EZL20" s="156"/>
      <c r="EZM20" s="157"/>
      <c r="EZN20" s="153"/>
      <c r="EZO20" s="153"/>
      <c r="EZP20" s="154"/>
      <c r="EZQ20" s="155"/>
      <c r="EZR20" s="155"/>
      <c r="EZS20" s="155"/>
      <c r="EZT20" s="155"/>
      <c r="EZU20" s="155"/>
      <c r="EZV20" s="155"/>
      <c r="EZW20" s="156"/>
      <c r="EZX20" s="156"/>
      <c r="EZY20" s="156"/>
      <c r="EZZ20" s="156"/>
      <c r="FAA20" s="156"/>
      <c r="FAB20" s="156"/>
      <c r="FAC20" s="157"/>
      <c r="FAD20" s="153"/>
      <c r="FAE20" s="153"/>
      <c r="FAF20" s="154"/>
      <c r="FAG20" s="155"/>
      <c r="FAH20" s="155"/>
      <c r="FAI20" s="155"/>
      <c r="FAJ20" s="155"/>
      <c r="FAK20" s="155"/>
      <c r="FAL20" s="155"/>
      <c r="FAM20" s="156"/>
      <c r="FAN20" s="156"/>
      <c r="FAO20" s="156"/>
      <c r="FAP20" s="156"/>
      <c r="FAQ20" s="156"/>
      <c r="FAR20" s="156"/>
      <c r="FAS20" s="157"/>
      <c r="FAT20" s="153"/>
      <c r="FAU20" s="153"/>
      <c r="FAV20" s="154"/>
      <c r="FAW20" s="155"/>
      <c r="FAX20" s="155"/>
      <c r="FAY20" s="155"/>
      <c r="FAZ20" s="155"/>
      <c r="FBA20" s="155"/>
      <c r="FBB20" s="155"/>
      <c r="FBC20" s="156"/>
      <c r="FBD20" s="156"/>
      <c r="FBE20" s="156"/>
      <c r="FBF20" s="156"/>
      <c r="FBG20" s="156"/>
      <c r="FBH20" s="156"/>
      <c r="FBI20" s="157"/>
      <c r="FBJ20" s="153"/>
      <c r="FBK20" s="153"/>
      <c r="FBL20" s="154"/>
      <c r="FBM20" s="155"/>
      <c r="FBN20" s="155"/>
      <c r="FBO20" s="155"/>
      <c r="FBP20" s="155"/>
      <c r="FBQ20" s="155"/>
      <c r="FBR20" s="155"/>
      <c r="FBS20" s="156"/>
      <c r="FBT20" s="156"/>
      <c r="FBU20" s="156"/>
      <c r="FBV20" s="156"/>
      <c r="FBW20" s="156"/>
      <c r="FBX20" s="156"/>
      <c r="FBY20" s="157"/>
      <c r="FBZ20" s="153"/>
      <c r="FCA20" s="153"/>
      <c r="FCB20" s="154"/>
      <c r="FCC20" s="155"/>
      <c r="FCD20" s="155"/>
      <c r="FCE20" s="155"/>
      <c r="FCF20" s="155"/>
      <c r="FCG20" s="155"/>
      <c r="FCH20" s="155"/>
      <c r="FCI20" s="156"/>
      <c r="FCJ20" s="156"/>
      <c r="FCK20" s="156"/>
      <c r="FCL20" s="156"/>
      <c r="FCM20" s="156"/>
      <c r="FCN20" s="156"/>
      <c r="FCO20" s="157"/>
      <c r="FCP20" s="153"/>
      <c r="FCQ20" s="153"/>
      <c r="FCR20" s="154"/>
      <c r="FCS20" s="155"/>
      <c r="FCT20" s="155"/>
      <c r="FCU20" s="155"/>
      <c r="FCV20" s="155"/>
      <c r="FCW20" s="155"/>
      <c r="FCX20" s="155"/>
      <c r="FCY20" s="156"/>
      <c r="FCZ20" s="156"/>
      <c r="FDA20" s="156"/>
      <c r="FDB20" s="156"/>
      <c r="FDC20" s="156"/>
      <c r="FDD20" s="156"/>
      <c r="FDE20" s="157"/>
      <c r="FDF20" s="153"/>
      <c r="FDG20" s="153"/>
      <c r="FDH20" s="154"/>
      <c r="FDI20" s="155"/>
      <c r="FDJ20" s="155"/>
      <c r="FDK20" s="155"/>
      <c r="FDL20" s="155"/>
      <c r="FDM20" s="155"/>
      <c r="FDN20" s="155"/>
      <c r="FDO20" s="156"/>
      <c r="FDP20" s="156"/>
      <c r="FDQ20" s="156"/>
      <c r="FDR20" s="156"/>
      <c r="FDS20" s="156"/>
      <c r="FDT20" s="156"/>
      <c r="FDU20" s="157"/>
      <c r="FDV20" s="153"/>
      <c r="FDW20" s="153"/>
      <c r="FDX20" s="154"/>
      <c r="FDY20" s="155"/>
      <c r="FDZ20" s="155"/>
      <c r="FEA20" s="155"/>
      <c r="FEB20" s="155"/>
      <c r="FEC20" s="155"/>
      <c r="FED20" s="155"/>
      <c r="FEE20" s="156"/>
      <c r="FEF20" s="156"/>
      <c r="FEG20" s="156"/>
      <c r="FEH20" s="156"/>
      <c r="FEI20" s="156"/>
      <c r="FEJ20" s="156"/>
      <c r="FEK20" s="157"/>
      <c r="FEL20" s="153"/>
      <c r="FEM20" s="153"/>
      <c r="FEN20" s="154"/>
      <c r="FEO20" s="155"/>
      <c r="FEP20" s="155"/>
      <c r="FEQ20" s="155"/>
      <c r="FER20" s="155"/>
      <c r="FES20" s="155"/>
      <c r="FET20" s="155"/>
      <c r="FEU20" s="156"/>
      <c r="FEV20" s="156"/>
      <c r="FEW20" s="156"/>
      <c r="FEX20" s="156"/>
      <c r="FEY20" s="156"/>
      <c r="FEZ20" s="156"/>
      <c r="FFA20" s="157"/>
      <c r="FFB20" s="153"/>
      <c r="FFC20" s="153"/>
      <c r="FFD20" s="154"/>
      <c r="FFE20" s="155"/>
      <c r="FFF20" s="155"/>
      <c r="FFG20" s="155"/>
      <c r="FFH20" s="155"/>
      <c r="FFI20" s="155"/>
      <c r="FFJ20" s="155"/>
      <c r="FFK20" s="156"/>
      <c r="FFL20" s="156"/>
      <c r="FFM20" s="156"/>
      <c r="FFN20" s="156"/>
      <c r="FFO20" s="156"/>
      <c r="FFP20" s="156"/>
      <c r="FFQ20" s="157"/>
      <c r="FFR20" s="153"/>
      <c r="FFS20" s="153"/>
      <c r="FFT20" s="154"/>
      <c r="FFU20" s="155"/>
      <c r="FFV20" s="155"/>
      <c r="FFW20" s="155"/>
      <c r="FFX20" s="155"/>
      <c r="FFY20" s="155"/>
      <c r="FFZ20" s="155"/>
      <c r="FGA20" s="156"/>
      <c r="FGB20" s="156"/>
      <c r="FGC20" s="156"/>
      <c r="FGD20" s="156"/>
      <c r="FGE20" s="156"/>
      <c r="FGF20" s="156"/>
      <c r="FGG20" s="157"/>
      <c r="FGH20" s="153"/>
      <c r="FGI20" s="153"/>
      <c r="FGJ20" s="154"/>
      <c r="FGK20" s="155"/>
      <c r="FGL20" s="155"/>
      <c r="FGM20" s="155"/>
      <c r="FGN20" s="155"/>
      <c r="FGO20" s="155"/>
      <c r="FGP20" s="155"/>
      <c r="FGQ20" s="156"/>
      <c r="FGR20" s="156"/>
      <c r="FGS20" s="156"/>
      <c r="FGT20" s="156"/>
      <c r="FGU20" s="156"/>
      <c r="FGV20" s="156"/>
      <c r="FGW20" s="157"/>
      <c r="FGX20" s="153"/>
      <c r="FGY20" s="153"/>
      <c r="FGZ20" s="154"/>
      <c r="FHA20" s="155"/>
      <c r="FHB20" s="155"/>
      <c r="FHC20" s="155"/>
      <c r="FHD20" s="155"/>
      <c r="FHE20" s="155"/>
      <c r="FHF20" s="155"/>
      <c r="FHG20" s="156"/>
      <c r="FHH20" s="156"/>
      <c r="FHI20" s="156"/>
      <c r="FHJ20" s="156"/>
      <c r="FHK20" s="156"/>
      <c r="FHL20" s="156"/>
      <c r="FHM20" s="157"/>
      <c r="FHN20" s="153"/>
      <c r="FHO20" s="153"/>
      <c r="FHP20" s="154"/>
      <c r="FHQ20" s="155"/>
      <c r="FHR20" s="155"/>
      <c r="FHS20" s="155"/>
      <c r="FHT20" s="155"/>
      <c r="FHU20" s="155"/>
      <c r="FHV20" s="155"/>
      <c r="FHW20" s="156"/>
      <c r="FHX20" s="156"/>
      <c r="FHY20" s="156"/>
      <c r="FHZ20" s="156"/>
      <c r="FIA20" s="156"/>
      <c r="FIB20" s="156"/>
      <c r="FIC20" s="157"/>
      <c r="FID20" s="153"/>
      <c r="FIE20" s="153"/>
      <c r="FIF20" s="154"/>
      <c r="FIG20" s="155"/>
      <c r="FIH20" s="155"/>
      <c r="FII20" s="155"/>
      <c r="FIJ20" s="155"/>
      <c r="FIK20" s="155"/>
      <c r="FIL20" s="155"/>
      <c r="FIM20" s="156"/>
      <c r="FIN20" s="156"/>
      <c r="FIO20" s="156"/>
      <c r="FIP20" s="156"/>
      <c r="FIQ20" s="156"/>
      <c r="FIR20" s="156"/>
      <c r="FIS20" s="157"/>
      <c r="FIT20" s="153"/>
      <c r="FIU20" s="153"/>
      <c r="FIV20" s="154"/>
      <c r="FIW20" s="155"/>
      <c r="FIX20" s="155"/>
      <c r="FIY20" s="155"/>
      <c r="FIZ20" s="155"/>
      <c r="FJA20" s="155"/>
      <c r="FJB20" s="155"/>
      <c r="FJC20" s="156"/>
      <c r="FJD20" s="156"/>
      <c r="FJE20" s="156"/>
      <c r="FJF20" s="156"/>
      <c r="FJG20" s="156"/>
      <c r="FJH20" s="156"/>
      <c r="FJI20" s="157"/>
      <c r="FJJ20" s="153"/>
      <c r="FJK20" s="153"/>
      <c r="FJL20" s="154"/>
      <c r="FJM20" s="155"/>
      <c r="FJN20" s="155"/>
      <c r="FJO20" s="155"/>
      <c r="FJP20" s="155"/>
      <c r="FJQ20" s="155"/>
      <c r="FJR20" s="155"/>
      <c r="FJS20" s="156"/>
      <c r="FJT20" s="156"/>
      <c r="FJU20" s="156"/>
      <c r="FJV20" s="156"/>
      <c r="FJW20" s="156"/>
      <c r="FJX20" s="156"/>
      <c r="FJY20" s="157"/>
      <c r="FJZ20" s="153"/>
      <c r="FKA20" s="153"/>
      <c r="FKB20" s="154"/>
      <c r="FKC20" s="155"/>
      <c r="FKD20" s="155"/>
      <c r="FKE20" s="155"/>
      <c r="FKF20" s="155"/>
      <c r="FKG20" s="155"/>
      <c r="FKH20" s="155"/>
      <c r="FKI20" s="156"/>
      <c r="FKJ20" s="156"/>
      <c r="FKK20" s="156"/>
      <c r="FKL20" s="156"/>
      <c r="FKM20" s="156"/>
      <c r="FKN20" s="156"/>
      <c r="FKO20" s="157"/>
      <c r="FKP20" s="153"/>
      <c r="FKQ20" s="153"/>
      <c r="FKR20" s="154"/>
      <c r="FKS20" s="155"/>
      <c r="FKT20" s="155"/>
      <c r="FKU20" s="155"/>
      <c r="FKV20" s="155"/>
      <c r="FKW20" s="155"/>
      <c r="FKX20" s="155"/>
      <c r="FKY20" s="156"/>
      <c r="FKZ20" s="156"/>
      <c r="FLA20" s="156"/>
      <c r="FLB20" s="156"/>
      <c r="FLC20" s="156"/>
      <c r="FLD20" s="156"/>
      <c r="FLE20" s="157"/>
      <c r="FLF20" s="153"/>
      <c r="FLG20" s="153"/>
      <c r="FLH20" s="154"/>
      <c r="FLI20" s="155"/>
      <c r="FLJ20" s="155"/>
      <c r="FLK20" s="155"/>
      <c r="FLL20" s="155"/>
      <c r="FLM20" s="155"/>
      <c r="FLN20" s="155"/>
      <c r="FLO20" s="156"/>
      <c r="FLP20" s="156"/>
      <c r="FLQ20" s="156"/>
      <c r="FLR20" s="156"/>
      <c r="FLS20" s="156"/>
      <c r="FLT20" s="156"/>
      <c r="FLU20" s="157"/>
      <c r="FLV20" s="153"/>
      <c r="FLW20" s="153"/>
      <c r="FLX20" s="154"/>
      <c r="FLY20" s="155"/>
      <c r="FLZ20" s="155"/>
      <c r="FMA20" s="155"/>
      <c r="FMB20" s="155"/>
      <c r="FMC20" s="155"/>
      <c r="FMD20" s="155"/>
      <c r="FME20" s="156"/>
      <c r="FMF20" s="156"/>
      <c r="FMG20" s="156"/>
      <c r="FMH20" s="156"/>
      <c r="FMI20" s="156"/>
      <c r="FMJ20" s="156"/>
      <c r="FMK20" s="157"/>
      <c r="FML20" s="153"/>
      <c r="FMM20" s="153"/>
      <c r="FMN20" s="154"/>
      <c r="FMO20" s="155"/>
      <c r="FMP20" s="155"/>
      <c r="FMQ20" s="155"/>
      <c r="FMR20" s="155"/>
      <c r="FMS20" s="155"/>
      <c r="FMT20" s="155"/>
      <c r="FMU20" s="156"/>
      <c r="FMV20" s="156"/>
      <c r="FMW20" s="156"/>
      <c r="FMX20" s="156"/>
      <c r="FMY20" s="156"/>
      <c r="FMZ20" s="156"/>
      <c r="FNA20" s="157"/>
      <c r="FNB20" s="153"/>
      <c r="FNC20" s="153"/>
      <c r="FND20" s="154"/>
      <c r="FNE20" s="155"/>
      <c r="FNF20" s="155"/>
      <c r="FNG20" s="155"/>
      <c r="FNH20" s="155"/>
      <c r="FNI20" s="155"/>
      <c r="FNJ20" s="155"/>
      <c r="FNK20" s="156"/>
      <c r="FNL20" s="156"/>
      <c r="FNM20" s="156"/>
      <c r="FNN20" s="156"/>
      <c r="FNO20" s="156"/>
      <c r="FNP20" s="156"/>
      <c r="FNQ20" s="157"/>
      <c r="FNR20" s="153"/>
      <c r="FNS20" s="153"/>
      <c r="FNT20" s="154"/>
      <c r="FNU20" s="155"/>
      <c r="FNV20" s="155"/>
      <c r="FNW20" s="155"/>
      <c r="FNX20" s="155"/>
      <c r="FNY20" s="155"/>
      <c r="FNZ20" s="155"/>
      <c r="FOA20" s="156"/>
      <c r="FOB20" s="156"/>
      <c r="FOC20" s="156"/>
      <c r="FOD20" s="156"/>
      <c r="FOE20" s="156"/>
      <c r="FOF20" s="156"/>
      <c r="FOG20" s="157"/>
      <c r="FOH20" s="153"/>
      <c r="FOI20" s="153"/>
      <c r="FOJ20" s="154"/>
      <c r="FOK20" s="155"/>
      <c r="FOL20" s="155"/>
      <c r="FOM20" s="155"/>
      <c r="FON20" s="155"/>
      <c r="FOO20" s="155"/>
      <c r="FOP20" s="155"/>
      <c r="FOQ20" s="156"/>
      <c r="FOR20" s="156"/>
      <c r="FOS20" s="156"/>
      <c r="FOT20" s="156"/>
      <c r="FOU20" s="156"/>
      <c r="FOV20" s="156"/>
      <c r="FOW20" s="157"/>
      <c r="FOX20" s="153"/>
      <c r="FOY20" s="153"/>
      <c r="FOZ20" s="154"/>
      <c r="FPA20" s="155"/>
      <c r="FPB20" s="155"/>
      <c r="FPC20" s="155"/>
      <c r="FPD20" s="155"/>
      <c r="FPE20" s="155"/>
      <c r="FPF20" s="155"/>
      <c r="FPG20" s="156"/>
      <c r="FPH20" s="156"/>
      <c r="FPI20" s="156"/>
      <c r="FPJ20" s="156"/>
      <c r="FPK20" s="156"/>
      <c r="FPL20" s="156"/>
      <c r="FPM20" s="157"/>
      <c r="FPN20" s="153"/>
      <c r="FPO20" s="153"/>
      <c r="FPP20" s="154"/>
      <c r="FPQ20" s="155"/>
      <c r="FPR20" s="155"/>
      <c r="FPS20" s="155"/>
      <c r="FPT20" s="155"/>
      <c r="FPU20" s="155"/>
      <c r="FPV20" s="155"/>
      <c r="FPW20" s="156"/>
      <c r="FPX20" s="156"/>
      <c r="FPY20" s="156"/>
      <c r="FPZ20" s="156"/>
      <c r="FQA20" s="156"/>
      <c r="FQB20" s="156"/>
      <c r="FQC20" s="157"/>
      <c r="FQD20" s="153"/>
      <c r="FQE20" s="153"/>
      <c r="FQF20" s="154"/>
      <c r="FQG20" s="155"/>
      <c r="FQH20" s="155"/>
      <c r="FQI20" s="155"/>
      <c r="FQJ20" s="155"/>
      <c r="FQK20" s="155"/>
      <c r="FQL20" s="155"/>
      <c r="FQM20" s="156"/>
      <c r="FQN20" s="156"/>
      <c r="FQO20" s="156"/>
      <c r="FQP20" s="156"/>
      <c r="FQQ20" s="156"/>
      <c r="FQR20" s="156"/>
      <c r="FQS20" s="157"/>
      <c r="FQT20" s="153"/>
      <c r="FQU20" s="153"/>
      <c r="FQV20" s="154"/>
      <c r="FQW20" s="155"/>
      <c r="FQX20" s="155"/>
      <c r="FQY20" s="155"/>
      <c r="FQZ20" s="155"/>
      <c r="FRA20" s="155"/>
      <c r="FRB20" s="155"/>
      <c r="FRC20" s="156"/>
      <c r="FRD20" s="156"/>
      <c r="FRE20" s="156"/>
      <c r="FRF20" s="156"/>
      <c r="FRG20" s="156"/>
      <c r="FRH20" s="156"/>
      <c r="FRI20" s="157"/>
      <c r="FRJ20" s="153"/>
      <c r="FRK20" s="153"/>
      <c r="FRL20" s="154"/>
      <c r="FRM20" s="155"/>
      <c r="FRN20" s="155"/>
      <c r="FRO20" s="155"/>
      <c r="FRP20" s="155"/>
      <c r="FRQ20" s="155"/>
      <c r="FRR20" s="155"/>
      <c r="FRS20" s="156"/>
      <c r="FRT20" s="156"/>
      <c r="FRU20" s="156"/>
      <c r="FRV20" s="156"/>
      <c r="FRW20" s="156"/>
      <c r="FRX20" s="156"/>
      <c r="FRY20" s="157"/>
      <c r="FRZ20" s="153"/>
      <c r="FSA20" s="153"/>
      <c r="FSB20" s="154"/>
      <c r="FSC20" s="155"/>
      <c r="FSD20" s="155"/>
      <c r="FSE20" s="155"/>
      <c r="FSF20" s="155"/>
      <c r="FSG20" s="155"/>
      <c r="FSH20" s="155"/>
      <c r="FSI20" s="156"/>
      <c r="FSJ20" s="156"/>
      <c r="FSK20" s="156"/>
      <c r="FSL20" s="156"/>
      <c r="FSM20" s="156"/>
      <c r="FSN20" s="156"/>
      <c r="FSO20" s="157"/>
      <c r="FSP20" s="153"/>
      <c r="FSQ20" s="153"/>
      <c r="FSR20" s="154"/>
      <c r="FSS20" s="155"/>
      <c r="FST20" s="155"/>
      <c r="FSU20" s="155"/>
      <c r="FSV20" s="155"/>
      <c r="FSW20" s="155"/>
      <c r="FSX20" s="155"/>
      <c r="FSY20" s="156"/>
      <c r="FSZ20" s="156"/>
      <c r="FTA20" s="156"/>
      <c r="FTB20" s="156"/>
      <c r="FTC20" s="156"/>
      <c r="FTD20" s="156"/>
      <c r="FTE20" s="157"/>
      <c r="FTF20" s="153"/>
      <c r="FTG20" s="153"/>
      <c r="FTH20" s="154"/>
      <c r="FTI20" s="155"/>
      <c r="FTJ20" s="155"/>
      <c r="FTK20" s="155"/>
      <c r="FTL20" s="155"/>
      <c r="FTM20" s="155"/>
      <c r="FTN20" s="155"/>
      <c r="FTO20" s="156"/>
      <c r="FTP20" s="156"/>
      <c r="FTQ20" s="156"/>
      <c r="FTR20" s="156"/>
      <c r="FTS20" s="156"/>
      <c r="FTT20" s="156"/>
      <c r="FTU20" s="157"/>
      <c r="FTV20" s="153"/>
      <c r="FTW20" s="153"/>
      <c r="FTX20" s="154"/>
      <c r="FTY20" s="155"/>
      <c r="FTZ20" s="155"/>
      <c r="FUA20" s="155"/>
      <c r="FUB20" s="155"/>
      <c r="FUC20" s="155"/>
      <c r="FUD20" s="155"/>
      <c r="FUE20" s="156"/>
      <c r="FUF20" s="156"/>
      <c r="FUG20" s="156"/>
      <c r="FUH20" s="156"/>
      <c r="FUI20" s="156"/>
      <c r="FUJ20" s="156"/>
      <c r="FUK20" s="157"/>
      <c r="FUL20" s="153"/>
      <c r="FUM20" s="153"/>
      <c r="FUN20" s="154"/>
      <c r="FUO20" s="155"/>
      <c r="FUP20" s="155"/>
      <c r="FUQ20" s="155"/>
      <c r="FUR20" s="155"/>
      <c r="FUS20" s="155"/>
      <c r="FUT20" s="155"/>
      <c r="FUU20" s="156"/>
      <c r="FUV20" s="156"/>
      <c r="FUW20" s="156"/>
      <c r="FUX20" s="156"/>
      <c r="FUY20" s="156"/>
      <c r="FUZ20" s="156"/>
      <c r="FVA20" s="157"/>
      <c r="FVB20" s="153"/>
      <c r="FVC20" s="153"/>
      <c r="FVD20" s="154"/>
      <c r="FVE20" s="155"/>
      <c r="FVF20" s="155"/>
      <c r="FVG20" s="155"/>
      <c r="FVH20" s="155"/>
      <c r="FVI20" s="155"/>
      <c r="FVJ20" s="155"/>
      <c r="FVK20" s="156"/>
      <c r="FVL20" s="156"/>
      <c r="FVM20" s="156"/>
      <c r="FVN20" s="156"/>
      <c r="FVO20" s="156"/>
      <c r="FVP20" s="156"/>
      <c r="FVQ20" s="157"/>
      <c r="FVR20" s="153"/>
      <c r="FVS20" s="153"/>
      <c r="FVT20" s="154"/>
      <c r="FVU20" s="155"/>
      <c r="FVV20" s="155"/>
      <c r="FVW20" s="155"/>
      <c r="FVX20" s="155"/>
      <c r="FVY20" s="155"/>
      <c r="FVZ20" s="155"/>
      <c r="FWA20" s="156"/>
      <c r="FWB20" s="156"/>
      <c r="FWC20" s="156"/>
      <c r="FWD20" s="156"/>
      <c r="FWE20" s="156"/>
      <c r="FWF20" s="156"/>
      <c r="FWG20" s="157"/>
      <c r="FWH20" s="153"/>
      <c r="FWI20" s="153"/>
      <c r="FWJ20" s="154"/>
      <c r="FWK20" s="155"/>
      <c r="FWL20" s="155"/>
      <c r="FWM20" s="155"/>
      <c r="FWN20" s="155"/>
      <c r="FWO20" s="155"/>
      <c r="FWP20" s="155"/>
      <c r="FWQ20" s="156"/>
      <c r="FWR20" s="156"/>
      <c r="FWS20" s="156"/>
      <c r="FWT20" s="156"/>
      <c r="FWU20" s="156"/>
      <c r="FWV20" s="156"/>
      <c r="FWW20" s="157"/>
      <c r="FWX20" s="153"/>
      <c r="FWY20" s="153"/>
      <c r="FWZ20" s="154"/>
      <c r="FXA20" s="155"/>
      <c r="FXB20" s="155"/>
      <c r="FXC20" s="155"/>
      <c r="FXD20" s="155"/>
      <c r="FXE20" s="155"/>
      <c r="FXF20" s="155"/>
      <c r="FXG20" s="156"/>
      <c r="FXH20" s="156"/>
      <c r="FXI20" s="156"/>
      <c r="FXJ20" s="156"/>
      <c r="FXK20" s="156"/>
      <c r="FXL20" s="156"/>
      <c r="FXM20" s="157"/>
      <c r="FXN20" s="153"/>
      <c r="FXO20" s="153"/>
      <c r="FXP20" s="154"/>
      <c r="FXQ20" s="155"/>
      <c r="FXR20" s="155"/>
      <c r="FXS20" s="155"/>
      <c r="FXT20" s="155"/>
      <c r="FXU20" s="155"/>
      <c r="FXV20" s="155"/>
      <c r="FXW20" s="156"/>
      <c r="FXX20" s="156"/>
      <c r="FXY20" s="156"/>
      <c r="FXZ20" s="156"/>
      <c r="FYA20" s="156"/>
      <c r="FYB20" s="156"/>
      <c r="FYC20" s="157"/>
      <c r="FYD20" s="153"/>
      <c r="FYE20" s="153"/>
      <c r="FYF20" s="154"/>
      <c r="FYG20" s="155"/>
      <c r="FYH20" s="155"/>
      <c r="FYI20" s="155"/>
      <c r="FYJ20" s="155"/>
      <c r="FYK20" s="155"/>
      <c r="FYL20" s="155"/>
      <c r="FYM20" s="156"/>
      <c r="FYN20" s="156"/>
      <c r="FYO20" s="156"/>
      <c r="FYP20" s="156"/>
      <c r="FYQ20" s="156"/>
      <c r="FYR20" s="156"/>
      <c r="FYS20" s="157"/>
      <c r="FYT20" s="153"/>
      <c r="FYU20" s="153"/>
      <c r="FYV20" s="154"/>
      <c r="FYW20" s="155"/>
      <c r="FYX20" s="155"/>
      <c r="FYY20" s="155"/>
      <c r="FYZ20" s="155"/>
      <c r="FZA20" s="155"/>
      <c r="FZB20" s="155"/>
      <c r="FZC20" s="156"/>
      <c r="FZD20" s="156"/>
      <c r="FZE20" s="156"/>
      <c r="FZF20" s="156"/>
      <c r="FZG20" s="156"/>
      <c r="FZH20" s="156"/>
      <c r="FZI20" s="157"/>
      <c r="FZJ20" s="153"/>
      <c r="FZK20" s="153"/>
      <c r="FZL20" s="154"/>
      <c r="FZM20" s="155"/>
      <c r="FZN20" s="155"/>
      <c r="FZO20" s="155"/>
      <c r="FZP20" s="155"/>
      <c r="FZQ20" s="155"/>
      <c r="FZR20" s="155"/>
      <c r="FZS20" s="156"/>
      <c r="FZT20" s="156"/>
      <c r="FZU20" s="156"/>
      <c r="FZV20" s="156"/>
      <c r="FZW20" s="156"/>
      <c r="FZX20" s="156"/>
      <c r="FZY20" s="157"/>
      <c r="FZZ20" s="153"/>
      <c r="GAA20" s="153"/>
      <c r="GAB20" s="154"/>
      <c r="GAC20" s="155"/>
      <c r="GAD20" s="155"/>
      <c r="GAE20" s="155"/>
      <c r="GAF20" s="155"/>
      <c r="GAG20" s="155"/>
      <c r="GAH20" s="155"/>
      <c r="GAI20" s="156"/>
      <c r="GAJ20" s="156"/>
      <c r="GAK20" s="156"/>
      <c r="GAL20" s="156"/>
      <c r="GAM20" s="156"/>
      <c r="GAN20" s="156"/>
      <c r="GAO20" s="157"/>
      <c r="GAP20" s="153"/>
      <c r="GAQ20" s="153"/>
      <c r="GAR20" s="154"/>
      <c r="GAS20" s="155"/>
      <c r="GAT20" s="155"/>
      <c r="GAU20" s="155"/>
      <c r="GAV20" s="155"/>
      <c r="GAW20" s="155"/>
      <c r="GAX20" s="155"/>
      <c r="GAY20" s="156"/>
      <c r="GAZ20" s="156"/>
      <c r="GBA20" s="156"/>
      <c r="GBB20" s="156"/>
      <c r="GBC20" s="156"/>
      <c r="GBD20" s="156"/>
      <c r="GBE20" s="157"/>
      <c r="GBF20" s="153"/>
      <c r="GBG20" s="153"/>
      <c r="GBH20" s="154"/>
      <c r="GBI20" s="155"/>
      <c r="GBJ20" s="155"/>
      <c r="GBK20" s="155"/>
      <c r="GBL20" s="155"/>
      <c r="GBM20" s="155"/>
      <c r="GBN20" s="155"/>
      <c r="GBO20" s="156"/>
      <c r="GBP20" s="156"/>
      <c r="GBQ20" s="156"/>
      <c r="GBR20" s="156"/>
      <c r="GBS20" s="156"/>
      <c r="GBT20" s="156"/>
      <c r="GBU20" s="157"/>
      <c r="GBV20" s="153"/>
      <c r="GBW20" s="153"/>
      <c r="GBX20" s="154"/>
      <c r="GBY20" s="155"/>
      <c r="GBZ20" s="155"/>
      <c r="GCA20" s="155"/>
      <c r="GCB20" s="155"/>
      <c r="GCC20" s="155"/>
      <c r="GCD20" s="155"/>
      <c r="GCE20" s="156"/>
      <c r="GCF20" s="156"/>
      <c r="GCG20" s="156"/>
      <c r="GCH20" s="156"/>
      <c r="GCI20" s="156"/>
      <c r="GCJ20" s="156"/>
      <c r="GCK20" s="157"/>
      <c r="GCL20" s="153"/>
      <c r="GCM20" s="153"/>
      <c r="GCN20" s="154"/>
      <c r="GCO20" s="155"/>
      <c r="GCP20" s="155"/>
      <c r="GCQ20" s="155"/>
      <c r="GCR20" s="155"/>
      <c r="GCS20" s="155"/>
      <c r="GCT20" s="155"/>
      <c r="GCU20" s="156"/>
      <c r="GCV20" s="156"/>
      <c r="GCW20" s="156"/>
      <c r="GCX20" s="156"/>
      <c r="GCY20" s="156"/>
      <c r="GCZ20" s="156"/>
      <c r="GDA20" s="157"/>
      <c r="GDB20" s="153"/>
      <c r="GDC20" s="153"/>
      <c r="GDD20" s="154"/>
      <c r="GDE20" s="155"/>
      <c r="GDF20" s="155"/>
      <c r="GDG20" s="155"/>
      <c r="GDH20" s="155"/>
      <c r="GDI20" s="155"/>
      <c r="GDJ20" s="155"/>
      <c r="GDK20" s="156"/>
      <c r="GDL20" s="156"/>
      <c r="GDM20" s="156"/>
      <c r="GDN20" s="156"/>
      <c r="GDO20" s="156"/>
      <c r="GDP20" s="156"/>
      <c r="GDQ20" s="157"/>
      <c r="GDR20" s="153"/>
      <c r="GDS20" s="153"/>
      <c r="GDT20" s="154"/>
      <c r="GDU20" s="155"/>
      <c r="GDV20" s="155"/>
      <c r="GDW20" s="155"/>
      <c r="GDX20" s="155"/>
      <c r="GDY20" s="155"/>
      <c r="GDZ20" s="155"/>
      <c r="GEA20" s="156"/>
      <c r="GEB20" s="156"/>
      <c r="GEC20" s="156"/>
      <c r="GED20" s="156"/>
      <c r="GEE20" s="156"/>
      <c r="GEF20" s="156"/>
      <c r="GEG20" s="157"/>
      <c r="GEH20" s="153"/>
      <c r="GEI20" s="153"/>
      <c r="GEJ20" s="154"/>
      <c r="GEK20" s="155"/>
      <c r="GEL20" s="155"/>
      <c r="GEM20" s="155"/>
      <c r="GEN20" s="155"/>
      <c r="GEO20" s="155"/>
      <c r="GEP20" s="155"/>
      <c r="GEQ20" s="156"/>
      <c r="GER20" s="156"/>
      <c r="GES20" s="156"/>
      <c r="GET20" s="156"/>
      <c r="GEU20" s="156"/>
      <c r="GEV20" s="156"/>
      <c r="GEW20" s="157"/>
      <c r="GEX20" s="153"/>
      <c r="GEY20" s="153"/>
      <c r="GEZ20" s="154"/>
      <c r="GFA20" s="155"/>
      <c r="GFB20" s="155"/>
      <c r="GFC20" s="155"/>
      <c r="GFD20" s="155"/>
      <c r="GFE20" s="155"/>
      <c r="GFF20" s="155"/>
      <c r="GFG20" s="156"/>
      <c r="GFH20" s="156"/>
      <c r="GFI20" s="156"/>
      <c r="GFJ20" s="156"/>
      <c r="GFK20" s="156"/>
      <c r="GFL20" s="156"/>
      <c r="GFM20" s="157"/>
      <c r="GFN20" s="153"/>
      <c r="GFO20" s="153"/>
      <c r="GFP20" s="154"/>
      <c r="GFQ20" s="155"/>
      <c r="GFR20" s="155"/>
      <c r="GFS20" s="155"/>
      <c r="GFT20" s="155"/>
      <c r="GFU20" s="155"/>
      <c r="GFV20" s="155"/>
      <c r="GFW20" s="156"/>
      <c r="GFX20" s="156"/>
      <c r="GFY20" s="156"/>
      <c r="GFZ20" s="156"/>
      <c r="GGA20" s="156"/>
      <c r="GGB20" s="156"/>
      <c r="GGC20" s="157"/>
      <c r="GGD20" s="153"/>
      <c r="GGE20" s="153"/>
      <c r="GGF20" s="154"/>
      <c r="GGG20" s="155"/>
      <c r="GGH20" s="155"/>
      <c r="GGI20" s="155"/>
      <c r="GGJ20" s="155"/>
      <c r="GGK20" s="155"/>
      <c r="GGL20" s="155"/>
      <c r="GGM20" s="156"/>
      <c r="GGN20" s="156"/>
      <c r="GGO20" s="156"/>
      <c r="GGP20" s="156"/>
      <c r="GGQ20" s="156"/>
      <c r="GGR20" s="156"/>
      <c r="GGS20" s="157"/>
      <c r="GGT20" s="153"/>
      <c r="GGU20" s="153"/>
      <c r="GGV20" s="154"/>
      <c r="GGW20" s="155"/>
      <c r="GGX20" s="155"/>
      <c r="GGY20" s="155"/>
      <c r="GGZ20" s="155"/>
      <c r="GHA20" s="155"/>
      <c r="GHB20" s="155"/>
      <c r="GHC20" s="156"/>
      <c r="GHD20" s="156"/>
      <c r="GHE20" s="156"/>
      <c r="GHF20" s="156"/>
      <c r="GHG20" s="156"/>
      <c r="GHH20" s="156"/>
      <c r="GHI20" s="157"/>
      <c r="GHJ20" s="153"/>
      <c r="GHK20" s="153"/>
      <c r="GHL20" s="154"/>
      <c r="GHM20" s="155"/>
      <c r="GHN20" s="155"/>
      <c r="GHO20" s="155"/>
      <c r="GHP20" s="155"/>
      <c r="GHQ20" s="155"/>
      <c r="GHR20" s="155"/>
      <c r="GHS20" s="156"/>
      <c r="GHT20" s="156"/>
      <c r="GHU20" s="156"/>
      <c r="GHV20" s="156"/>
      <c r="GHW20" s="156"/>
      <c r="GHX20" s="156"/>
      <c r="GHY20" s="157"/>
      <c r="GHZ20" s="153"/>
      <c r="GIA20" s="153"/>
      <c r="GIB20" s="154"/>
      <c r="GIC20" s="155"/>
      <c r="GID20" s="155"/>
      <c r="GIE20" s="155"/>
      <c r="GIF20" s="155"/>
      <c r="GIG20" s="155"/>
      <c r="GIH20" s="155"/>
      <c r="GII20" s="156"/>
      <c r="GIJ20" s="156"/>
      <c r="GIK20" s="156"/>
      <c r="GIL20" s="156"/>
      <c r="GIM20" s="156"/>
      <c r="GIN20" s="156"/>
      <c r="GIO20" s="157"/>
      <c r="GIP20" s="153"/>
      <c r="GIQ20" s="153"/>
      <c r="GIR20" s="154"/>
      <c r="GIS20" s="155"/>
      <c r="GIT20" s="155"/>
      <c r="GIU20" s="155"/>
      <c r="GIV20" s="155"/>
      <c r="GIW20" s="155"/>
      <c r="GIX20" s="155"/>
      <c r="GIY20" s="156"/>
      <c r="GIZ20" s="156"/>
      <c r="GJA20" s="156"/>
      <c r="GJB20" s="156"/>
      <c r="GJC20" s="156"/>
      <c r="GJD20" s="156"/>
      <c r="GJE20" s="157"/>
      <c r="GJF20" s="153"/>
      <c r="GJG20" s="153"/>
      <c r="GJH20" s="154"/>
      <c r="GJI20" s="155"/>
      <c r="GJJ20" s="155"/>
      <c r="GJK20" s="155"/>
      <c r="GJL20" s="155"/>
      <c r="GJM20" s="155"/>
      <c r="GJN20" s="155"/>
      <c r="GJO20" s="156"/>
      <c r="GJP20" s="156"/>
      <c r="GJQ20" s="156"/>
      <c r="GJR20" s="156"/>
      <c r="GJS20" s="156"/>
      <c r="GJT20" s="156"/>
      <c r="GJU20" s="157"/>
      <c r="GJV20" s="153"/>
      <c r="GJW20" s="153"/>
      <c r="GJX20" s="154"/>
      <c r="GJY20" s="155"/>
      <c r="GJZ20" s="155"/>
      <c r="GKA20" s="155"/>
      <c r="GKB20" s="155"/>
      <c r="GKC20" s="155"/>
      <c r="GKD20" s="155"/>
      <c r="GKE20" s="156"/>
      <c r="GKF20" s="156"/>
      <c r="GKG20" s="156"/>
      <c r="GKH20" s="156"/>
      <c r="GKI20" s="156"/>
      <c r="GKJ20" s="156"/>
      <c r="GKK20" s="157"/>
      <c r="GKL20" s="153"/>
      <c r="GKM20" s="153"/>
      <c r="GKN20" s="154"/>
      <c r="GKO20" s="155"/>
      <c r="GKP20" s="155"/>
      <c r="GKQ20" s="155"/>
      <c r="GKR20" s="155"/>
      <c r="GKS20" s="155"/>
      <c r="GKT20" s="155"/>
      <c r="GKU20" s="156"/>
      <c r="GKV20" s="156"/>
      <c r="GKW20" s="156"/>
      <c r="GKX20" s="156"/>
      <c r="GKY20" s="156"/>
      <c r="GKZ20" s="156"/>
      <c r="GLA20" s="157"/>
      <c r="GLB20" s="153"/>
      <c r="GLC20" s="153"/>
      <c r="GLD20" s="154"/>
      <c r="GLE20" s="155"/>
      <c r="GLF20" s="155"/>
      <c r="GLG20" s="155"/>
      <c r="GLH20" s="155"/>
      <c r="GLI20" s="155"/>
      <c r="GLJ20" s="155"/>
      <c r="GLK20" s="156"/>
      <c r="GLL20" s="156"/>
      <c r="GLM20" s="156"/>
      <c r="GLN20" s="156"/>
      <c r="GLO20" s="156"/>
      <c r="GLP20" s="156"/>
      <c r="GLQ20" s="157"/>
      <c r="GLR20" s="153"/>
      <c r="GLS20" s="153"/>
      <c r="GLT20" s="154"/>
      <c r="GLU20" s="155"/>
      <c r="GLV20" s="155"/>
      <c r="GLW20" s="155"/>
      <c r="GLX20" s="155"/>
      <c r="GLY20" s="155"/>
      <c r="GLZ20" s="155"/>
      <c r="GMA20" s="156"/>
      <c r="GMB20" s="156"/>
      <c r="GMC20" s="156"/>
      <c r="GMD20" s="156"/>
      <c r="GME20" s="156"/>
      <c r="GMF20" s="156"/>
      <c r="GMG20" s="157"/>
      <c r="GMH20" s="153"/>
      <c r="GMI20" s="153"/>
      <c r="GMJ20" s="154"/>
      <c r="GMK20" s="155"/>
      <c r="GML20" s="155"/>
      <c r="GMM20" s="155"/>
      <c r="GMN20" s="155"/>
      <c r="GMO20" s="155"/>
      <c r="GMP20" s="155"/>
      <c r="GMQ20" s="156"/>
      <c r="GMR20" s="156"/>
      <c r="GMS20" s="156"/>
      <c r="GMT20" s="156"/>
      <c r="GMU20" s="156"/>
      <c r="GMV20" s="156"/>
      <c r="GMW20" s="157"/>
      <c r="GMX20" s="153"/>
      <c r="GMY20" s="153"/>
      <c r="GMZ20" s="154"/>
      <c r="GNA20" s="155"/>
      <c r="GNB20" s="155"/>
      <c r="GNC20" s="155"/>
      <c r="GND20" s="155"/>
      <c r="GNE20" s="155"/>
      <c r="GNF20" s="155"/>
      <c r="GNG20" s="156"/>
      <c r="GNH20" s="156"/>
      <c r="GNI20" s="156"/>
      <c r="GNJ20" s="156"/>
      <c r="GNK20" s="156"/>
      <c r="GNL20" s="156"/>
      <c r="GNM20" s="157"/>
      <c r="GNN20" s="153"/>
      <c r="GNO20" s="153"/>
      <c r="GNP20" s="154"/>
      <c r="GNQ20" s="155"/>
      <c r="GNR20" s="155"/>
      <c r="GNS20" s="155"/>
      <c r="GNT20" s="155"/>
      <c r="GNU20" s="155"/>
      <c r="GNV20" s="155"/>
      <c r="GNW20" s="156"/>
      <c r="GNX20" s="156"/>
      <c r="GNY20" s="156"/>
      <c r="GNZ20" s="156"/>
      <c r="GOA20" s="156"/>
      <c r="GOB20" s="156"/>
      <c r="GOC20" s="157"/>
      <c r="GOD20" s="153"/>
      <c r="GOE20" s="153"/>
      <c r="GOF20" s="154"/>
      <c r="GOG20" s="155"/>
      <c r="GOH20" s="155"/>
      <c r="GOI20" s="155"/>
      <c r="GOJ20" s="155"/>
      <c r="GOK20" s="155"/>
      <c r="GOL20" s="155"/>
      <c r="GOM20" s="156"/>
      <c r="GON20" s="156"/>
      <c r="GOO20" s="156"/>
      <c r="GOP20" s="156"/>
      <c r="GOQ20" s="156"/>
      <c r="GOR20" s="156"/>
      <c r="GOS20" s="157"/>
      <c r="GOT20" s="153"/>
      <c r="GOU20" s="153"/>
      <c r="GOV20" s="154"/>
      <c r="GOW20" s="155"/>
      <c r="GOX20" s="155"/>
      <c r="GOY20" s="155"/>
      <c r="GOZ20" s="155"/>
      <c r="GPA20" s="155"/>
      <c r="GPB20" s="155"/>
      <c r="GPC20" s="156"/>
      <c r="GPD20" s="156"/>
      <c r="GPE20" s="156"/>
      <c r="GPF20" s="156"/>
      <c r="GPG20" s="156"/>
      <c r="GPH20" s="156"/>
      <c r="GPI20" s="157"/>
      <c r="GPJ20" s="153"/>
      <c r="GPK20" s="153"/>
      <c r="GPL20" s="154"/>
      <c r="GPM20" s="155"/>
      <c r="GPN20" s="155"/>
      <c r="GPO20" s="155"/>
      <c r="GPP20" s="155"/>
      <c r="GPQ20" s="155"/>
      <c r="GPR20" s="155"/>
      <c r="GPS20" s="156"/>
      <c r="GPT20" s="156"/>
      <c r="GPU20" s="156"/>
      <c r="GPV20" s="156"/>
      <c r="GPW20" s="156"/>
      <c r="GPX20" s="156"/>
      <c r="GPY20" s="157"/>
      <c r="GPZ20" s="153"/>
      <c r="GQA20" s="153"/>
      <c r="GQB20" s="154"/>
      <c r="GQC20" s="155"/>
      <c r="GQD20" s="155"/>
      <c r="GQE20" s="155"/>
      <c r="GQF20" s="155"/>
      <c r="GQG20" s="155"/>
      <c r="GQH20" s="155"/>
      <c r="GQI20" s="156"/>
      <c r="GQJ20" s="156"/>
      <c r="GQK20" s="156"/>
      <c r="GQL20" s="156"/>
      <c r="GQM20" s="156"/>
      <c r="GQN20" s="156"/>
      <c r="GQO20" s="157"/>
      <c r="GQP20" s="153"/>
      <c r="GQQ20" s="153"/>
      <c r="GQR20" s="154"/>
      <c r="GQS20" s="155"/>
      <c r="GQT20" s="155"/>
      <c r="GQU20" s="155"/>
      <c r="GQV20" s="155"/>
      <c r="GQW20" s="155"/>
      <c r="GQX20" s="155"/>
      <c r="GQY20" s="156"/>
      <c r="GQZ20" s="156"/>
      <c r="GRA20" s="156"/>
      <c r="GRB20" s="156"/>
      <c r="GRC20" s="156"/>
      <c r="GRD20" s="156"/>
      <c r="GRE20" s="157"/>
      <c r="GRF20" s="153"/>
      <c r="GRG20" s="153"/>
      <c r="GRH20" s="154"/>
      <c r="GRI20" s="155"/>
      <c r="GRJ20" s="155"/>
      <c r="GRK20" s="155"/>
      <c r="GRL20" s="155"/>
      <c r="GRM20" s="155"/>
      <c r="GRN20" s="155"/>
      <c r="GRO20" s="156"/>
      <c r="GRP20" s="156"/>
      <c r="GRQ20" s="156"/>
      <c r="GRR20" s="156"/>
      <c r="GRS20" s="156"/>
      <c r="GRT20" s="156"/>
      <c r="GRU20" s="157"/>
      <c r="GRV20" s="153"/>
      <c r="GRW20" s="153"/>
      <c r="GRX20" s="154"/>
      <c r="GRY20" s="155"/>
      <c r="GRZ20" s="155"/>
      <c r="GSA20" s="155"/>
      <c r="GSB20" s="155"/>
      <c r="GSC20" s="155"/>
      <c r="GSD20" s="155"/>
      <c r="GSE20" s="156"/>
      <c r="GSF20" s="156"/>
      <c r="GSG20" s="156"/>
      <c r="GSH20" s="156"/>
      <c r="GSI20" s="156"/>
      <c r="GSJ20" s="156"/>
      <c r="GSK20" s="157"/>
      <c r="GSL20" s="153"/>
      <c r="GSM20" s="153"/>
      <c r="GSN20" s="154"/>
      <c r="GSO20" s="155"/>
      <c r="GSP20" s="155"/>
      <c r="GSQ20" s="155"/>
      <c r="GSR20" s="155"/>
      <c r="GSS20" s="155"/>
      <c r="GST20" s="155"/>
      <c r="GSU20" s="156"/>
      <c r="GSV20" s="156"/>
      <c r="GSW20" s="156"/>
      <c r="GSX20" s="156"/>
      <c r="GSY20" s="156"/>
      <c r="GSZ20" s="156"/>
      <c r="GTA20" s="157"/>
      <c r="GTB20" s="153"/>
      <c r="GTC20" s="153"/>
      <c r="GTD20" s="154"/>
      <c r="GTE20" s="155"/>
      <c r="GTF20" s="155"/>
      <c r="GTG20" s="155"/>
      <c r="GTH20" s="155"/>
      <c r="GTI20" s="155"/>
      <c r="GTJ20" s="155"/>
      <c r="GTK20" s="156"/>
      <c r="GTL20" s="156"/>
      <c r="GTM20" s="156"/>
      <c r="GTN20" s="156"/>
      <c r="GTO20" s="156"/>
      <c r="GTP20" s="156"/>
      <c r="GTQ20" s="157"/>
      <c r="GTR20" s="153"/>
      <c r="GTS20" s="153"/>
      <c r="GTT20" s="154"/>
      <c r="GTU20" s="155"/>
      <c r="GTV20" s="155"/>
      <c r="GTW20" s="155"/>
      <c r="GTX20" s="155"/>
      <c r="GTY20" s="155"/>
      <c r="GTZ20" s="155"/>
      <c r="GUA20" s="156"/>
      <c r="GUB20" s="156"/>
      <c r="GUC20" s="156"/>
      <c r="GUD20" s="156"/>
      <c r="GUE20" s="156"/>
      <c r="GUF20" s="156"/>
      <c r="GUG20" s="157"/>
      <c r="GUH20" s="153"/>
      <c r="GUI20" s="153"/>
      <c r="GUJ20" s="154"/>
      <c r="GUK20" s="155"/>
      <c r="GUL20" s="155"/>
      <c r="GUM20" s="155"/>
      <c r="GUN20" s="155"/>
      <c r="GUO20" s="155"/>
      <c r="GUP20" s="155"/>
      <c r="GUQ20" s="156"/>
      <c r="GUR20" s="156"/>
      <c r="GUS20" s="156"/>
      <c r="GUT20" s="156"/>
      <c r="GUU20" s="156"/>
      <c r="GUV20" s="156"/>
      <c r="GUW20" s="157"/>
      <c r="GUX20" s="153"/>
      <c r="GUY20" s="153"/>
      <c r="GUZ20" s="154"/>
      <c r="GVA20" s="155"/>
      <c r="GVB20" s="155"/>
      <c r="GVC20" s="155"/>
      <c r="GVD20" s="155"/>
      <c r="GVE20" s="155"/>
      <c r="GVF20" s="155"/>
      <c r="GVG20" s="156"/>
      <c r="GVH20" s="156"/>
      <c r="GVI20" s="156"/>
      <c r="GVJ20" s="156"/>
      <c r="GVK20" s="156"/>
      <c r="GVL20" s="156"/>
      <c r="GVM20" s="157"/>
      <c r="GVN20" s="153"/>
      <c r="GVO20" s="153"/>
      <c r="GVP20" s="154"/>
      <c r="GVQ20" s="155"/>
      <c r="GVR20" s="155"/>
      <c r="GVS20" s="155"/>
      <c r="GVT20" s="155"/>
      <c r="GVU20" s="155"/>
      <c r="GVV20" s="155"/>
      <c r="GVW20" s="156"/>
      <c r="GVX20" s="156"/>
      <c r="GVY20" s="156"/>
      <c r="GVZ20" s="156"/>
      <c r="GWA20" s="156"/>
      <c r="GWB20" s="156"/>
      <c r="GWC20" s="157"/>
      <c r="GWD20" s="153"/>
      <c r="GWE20" s="153"/>
      <c r="GWF20" s="154"/>
      <c r="GWG20" s="155"/>
      <c r="GWH20" s="155"/>
      <c r="GWI20" s="155"/>
      <c r="GWJ20" s="155"/>
      <c r="GWK20" s="155"/>
      <c r="GWL20" s="155"/>
      <c r="GWM20" s="156"/>
      <c r="GWN20" s="156"/>
      <c r="GWO20" s="156"/>
      <c r="GWP20" s="156"/>
      <c r="GWQ20" s="156"/>
      <c r="GWR20" s="156"/>
      <c r="GWS20" s="157"/>
      <c r="GWT20" s="153"/>
      <c r="GWU20" s="153"/>
      <c r="GWV20" s="154"/>
      <c r="GWW20" s="155"/>
      <c r="GWX20" s="155"/>
      <c r="GWY20" s="155"/>
      <c r="GWZ20" s="155"/>
      <c r="GXA20" s="155"/>
      <c r="GXB20" s="155"/>
      <c r="GXC20" s="156"/>
      <c r="GXD20" s="156"/>
      <c r="GXE20" s="156"/>
      <c r="GXF20" s="156"/>
      <c r="GXG20" s="156"/>
      <c r="GXH20" s="156"/>
      <c r="GXI20" s="157"/>
      <c r="GXJ20" s="153"/>
      <c r="GXK20" s="153"/>
      <c r="GXL20" s="154"/>
      <c r="GXM20" s="155"/>
      <c r="GXN20" s="155"/>
      <c r="GXO20" s="155"/>
      <c r="GXP20" s="155"/>
      <c r="GXQ20" s="155"/>
      <c r="GXR20" s="155"/>
      <c r="GXS20" s="156"/>
      <c r="GXT20" s="156"/>
      <c r="GXU20" s="156"/>
      <c r="GXV20" s="156"/>
      <c r="GXW20" s="156"/>
      <c r="GXX20" s="156"/>
      <c r="GXY20" s="157"/>
      <c r="GXZ20" s="153"/>
      <c r="GYA20" s="153"/>
      <c r="GYB20" s="154"/>
      <c r="GYC20" s="155"/>
      <c r="GYD20" s="155"/>
      <c r="GYE20" s="155"/>
      <c r="GYF20" s="155"/>
      <c r="GYG20" s="155"/>
      <c r="GYH20" s="155"/>
      <c r="GYI20" s="156"/>
      <c r="GYJ20" s="156"/>
      <c r="GYK20" s="156"/>
      <c r="GYL20" s="156"/>
      <c r="GYM20" s="156"/>
      <c r="GYN20" s="156"/>
      <c r="GYO20" s="157"/>
      <c r="GYP20" s="153"/>
      <c r="GYQ20" s="153"/>
      <c r="GYR20" s="154"/>
      <c r="GYS20" s="155"/>
      <c r="GYT20" s="155"/>
      <c r="GYU20" s="155"/>
      <c r="GYV20" s="155"/>
      <c r="GYW20" s="155"/>
      <c r="GYX20" s="155"/>
      <c r="GYY20" s="156"/>
      <c r="GYZ20" s="156"/>
      <c r="GZA20" s="156"/>
      <c r="GZB20" s="156"/>
      <c r="GZC20" s="156"/>
      <c r="GZD20" s="156"/>
      <c r="GZE20" s="157"/>
      <c r="GZF20" s="153"/>
      <c r="GZG20" s="153"/>
      <c r="GZH20" s="154"/>
      <c r="GZI20" s="155"/>
      <c r="GZJ20" s="155"/>
      <c r="GZK20" s="155"/>
      <c r="GZL20" s="155"/>
      <c r="GZM20" s="155"/>
      <c r="GZN20" s="155"/>
      <c r="GZO20" s="156"/>
      <c r="GZP20" s="156"/>
      <c r="GZQ20" s="156"/>
      <c r="GZR20" s="156"/>
      <c r="GZS20" s="156"/>
      <c r="GZT20" s="156"/>
      <c r="GZU20" s="157"/>
      <c r="GZV20" s="153"/>
      <c r="GZW20" s="153"/>
      <c r="GZX20" s="154"/>
      <c r="GZY20" s="155"/>
      <c r="GZZ20" s="155"/>
      <c r="HAA20" s="155"/>
      <c r="HAB20" s="155"/>
      <c r="HAC20" s="155"/>
      <c r="HAD20" s="155"/>
      <c r="HAE20" s="156"/>
      <c r="HAF20" s="156"/>
      <c r="HAG20" s="156"/>
      <c r="HAH20" s="156"/>
      <c r="HAI20" s="156"/>
      <c r="HAJ20" s="156"/>
      <c r="HAK20" s="157"/>
      <c r="HAL20" s="153"/>
      <c r="HAM20" s="153"/>
      <c r="HAN20" s="154"/>
      <c r="HAO20" s="155"/>
      <c r="HAP20" s="155"/>
      <c r="HAQ20" s="155"/>
      <c r="HAR20" s="155"/>
      <c r="HAS20" s="155"/>
      <c r="HAT20" s="155"/>
      <c r="HAU20" s="156"/>
      <c r="HAV20" s="156"/>
      <c r="HAW20" s="156"/>
      <c r="HAX20" s="156"/>
      <c r="HAY20" s="156"/>
      <c r="HAZ20" s="156"/>
      <c r="HBA20" s="157"/>
      <c r="HBB20" s="153"/>
      <c r="HBC20" s="153"/>
      <c r="HBD20" s="154"/>
      <c r="HBE20" s="155"/>
      <c r="HBF20" s="155"/>
      <c r="HBG20" s="155"/>
      <c r="HBH20" s="155"/>
      <c r="HBI20" s="155"/>
      <c r="HBJ20" s="155"/>
      <c r="HBK20" s="156"/>
      <c r="HBL20" s="156"/>
      <c r="HBM20" s="156"/>
      <c r="HBN20" s="156"/>
      <c r="HBO20" s="156"/>
      <c r="HBP20" s="156"/>
      <c r="HBQ20" s="157"/>
      <c r="HBR20" s="153"/>
      <c r="HBS20" s="153"/>
      <c r="HBT20" s="154"/>
      <c r="HBU20" s="155"/>
      <c r="HBV20" s="155"/>
      <c r="HBW20" s="155"/>
      <c r="HBX20" s="155"/>
      <c r="HBY20" s="155"/>
      <c r="HBZ20" s="155"/>
      <c r="HCA20" s="156"/>
      <c r="HCB20" s="156"/>
      <c r="HCC20" s="156"/>
      <c r="HCD20" s="156"/>
      <c r="HCE20" s="156"/>
      <c r="HCF20" s="156"/>
      <c r="HCG20" s="157"/>
      <c r="HCH20" s="153"/>
      <c r="HCI20" s="153"/>
      <c r="HCJ20" s="154"/>
      <c r="HCK20" s="155"/>
      <c r="HCL20" s="155"/>
      <c r="HCM20" s="155"/>
      <c r="HCN20" s="155"/>
      <c r="HCO20" s="155"/>
      <c r="HCP20" s="155"/>
      <c r="HCQ20" s="156"/>
      <c r="HCR20" s="156"/>
      <c r="HCS20" s="156"/>
      <c r="HCT20" s="156"/>
      <c r="HCU20" s="156"/>
      <c r="HCV20" s="156"/>
      <c r="HCW20" s="157"/>
      <c r="HCX20" s="153"/>
      <c r="HCY20" s="153"/>
      <c r="HCZ20" s="154"/>
      <c r="HDA20" s="155"/>
      <c r="HDB20" s="155"/>
      <c r="HDC20" s="155"/>
      <c r="HDD20" s="155"/>
      <c r="HDE20" s="155"/>
      <c r="HDF20" s="155"/>
      <c r="HDG20" s="156"/>
      <c r="HDH20" s="156"/>
      <c r="HDI20" s="156"/>
      <c r="HDJ20" s="156"/>
      <c r="HDK20" s="156"/>
      <c r="HDL20" s="156"/>
      <c r="HDM20" s="157"/>
      <c r="HDN20" s="153"/>
      <c r="HDO20" s="153"/>
      <c r="HDP20" s="154"/>
      <c r="HDQ20" s="155"/>
      <c r="HDR20" s="155"/>
      <c r="HDS20" s="155"/>
      <c r="HDT20" s="155"/>
      <c r="HDU20" s="155"/>
      <c r="HDV20" s="155"/>
      <c r="HDW20" s="156"/>
      <c r="HDX20" s="156"/>
      <c r="HDY20" s="156"/>
      <c r="HDZ20" s="156"/>
      <c r="HEA20" s="156"/>
      <c r="HEB20" s="156"/>
      <c r="HEC20" s="157"/>
      <c r="HED20" s="153"/>
      <c r="HEE20" s="153"/>
      <c r="HEF20" s="154"/>
      <c r="HEG20" s="155"/>
      <c r="HEH20" s="155"/>
      <c r="HEI20" s="155"/>
      <c r="HEJ20" s="155"/>
      <c r="HEK20" s="155"/>
      <c r="HEL20" s="155"/>
      <c r="HEM20" s="156"/>
      <c r="HEN20" s="156"/>
      <c r="HEO20" s="156"/>
      <c r="HEP20" s="156"/>
      <c r="HEQ20" s="156"/>
      <c r="HER20" s="156"/>
      <c r="HES20" s="157"/>
      <c r="HET20" s="153"/>
      <c r="HEU20" s="153"/>
      <c r="HEV20" s="154"/>
      <c r="HEW20" s="155"/>
      <c r="HEX20" s="155"/>
      <c r="HEY20" s="155"/>
      <c r="HEZ20" s="155"/>
      <c r="HFA20" s="155"/>
      <c r="HFB20" s="155"/>
      <c r="HFC20" s="156"/>
      <c r="HFD20" s="156"/>
      <c r="HFE20" s="156"/>
      <c r="HFF20" s="156"/>
      <c r="HFG20" s="156"/>
      <c r="HFH20" s="156"/>
      <c r="HFI20" s="157"/>
      <c r="HFJ20" s="153"/>
      <c r="HFK20" s="153"/>
      <c r="HFL20" s="154"/>
      <c r="HFM20" s="155"/>
      <c r="HFN20" s="155"/>
      <c r="HFO20" s="155"/>
      <c r="HFP20" s="155"/>
      <c r="HFQ20" s="155"/>
      <c r="HFR20" s="155"/>
      <c r="HFS20" s="156"/>
      <c r="HFT20" s="156"/>
      <c r="HFU20" s="156"/>
      <c r="HFV20" s="156"/>
      <c r="HFW20" s="156"/>
      <c r="HFX20" s="156"/>
      <c r="HFY20" s="157"/>
      <c r="HFZ20" s="153"/>
      <c r="HGA20" s="153"/>
      <c r="HGB20" s="154"/>
      <c r="HGC20" s="155"/>
      <c r="HGD20" s="155"/>
      <c r="HGE20" s="155"/>
      <c r="HGF20" s="155"/>
      <c r="HGG20" s="155"/>
      <c r="HGH20" s="155"/>
      <c r="HGI20" s="156"/>
      <c r="HGJ20" s="156"/>
      <c r="HGK20" s="156"/>
      <c r="HGL20" s="156"/>
      <c r="HGM20" s="156"/>
      <c r="HGN20" s="156"/>
      <c r="HGO20" s="157"/>
      <c r="HGP20" s="153"/>
      <c r="HGQ20" s="153"/>
      <c r="HGR20" s="154"/>
      <c r="HGS20" s="155"/>
      <c r="HGT20" s="155"/>
      <c r="HGU20" s="155"/>
      <c r="HGV20" s="155"/>
      <c r="HGW20" s="155"/>
      <c r="HGX20" s="155"/>
      <c r="HGY20" s="156"/>
      <c r="HGZ20" s="156"/>
      <c r="HHA20" s="156"/>
      <c r="HHB20" s="156"/>
      <c r="HHC20" s="156"/>
      <c r="HHD20" s="156"/>
      <c r="HHE20" s="157"/>
      <c r="HHF20" s="153"/>
      <c r="HHG20" s="153"/>
      <c r="HHH20" s="154"/>
      <c r="HHI20" s="155"/>
      <c r="HHJ20" s="155"/>
      <c r="HHK20" s="155"/>
      <c r="HHL20" s="155"/>
      <c r="HHM20" s="155"/>
      <c r="HHN20" s="155"/>
      <c r="HHO20" s="156"/>
      <c r="HHP20" s="156"/>
      <c r="HHQ20" s="156"/>
      <c r="HHR20" s="156"/>
      <c r="HHS20" s="156"/>
      <c r="HHT20" s="156"/>
      <c r="HHU20" s="157"/>
      <c r="HHV20" s="153"/>
      <c r="HHW20" s="153"/>
      <c r="HHX20" s="154"/>
      <c r="HHY20" s="155"/>
      <c r="HHZ20" s="155"/>
      <c r="HIA20" s="155"/>
      <c r="HIB20" s="155"/>
      <c r="HIC20" s="155"/>
      <c r="HID20" s="155"/>
      <c r="HIE20" s="156"/>
      <c r="HIF20" s="156"/>
      <c r="HIG20" s="156"/>
      <c r="HIH20" s="156"/>
      <c r="HII20" s="156"/>
      <c r="HIJ20" s="156"/>
      <c r="HIK20" s="157"/>
      <c r="HIL20" s="153"/>
      <c r="HIM20" s="153"/>
      <c r="HIN20" s="154"/>
      <c r="HIO20" s="155"/>
      <c r="HIP20" s="155"/>
      <c r="HIQ20" s="155"/>
      <c r="HIR20" s="155"/>
      <c r="HIS20" s="155"/>
      <c r="HIT20" s="155"/>
      <c r="HIU20" s="156"/>
      <c r="HIV20" s="156"/>
      <c r="HIW20" s="156"/>
      <c r="HIX20" s="156"/>
      <c r="HIY20" s="156"/>
      <c r="HIZ20" s="156"/>
      <c r="HJA20" s="157"/>
      <c r="HJB20" s="153"/>
      <c r="HJC20" s="153"/>
      <c r="HJD20" s="154"/>
      <c r="HJE20" s="155"/>
      <c r="HJF20" s="155"/>
      <c r="HJG20" s="155"/>
      <c r="HJH20" s="155"/>
      <c r="HJI20" s="155"/>
      <c r="HJJ20" s="155"/>
      <c r="HJK20" s="156"/>
      <c r="HJL20" s="156"/>
      <c r="HJM20" s="156"/>
      <c r="HJN20" s="156"/>
      <c r="HJO20" s="156"/>
      <c r="HJP20" s="156"/>
      <c r="HJQ20" s="157"/>
      <c r="HJR20" s="153"/>
      <c r="HJS20" s="153"/>
      <c r="HJT20" s="154"/>
      <c r="HJU20" s="155"/>
      <c r="HJV20" s="155"/>
      <c r="HJW20" s="155"/>
      <c r="HJX20" s="155"/>
      <c r="HJY20" s="155"/>
      <c r="HJZ20" s="155"/>
      <c r="HKA20" s="156"/>
      <c r="HKB20" s="156"/>
      <c r="HKC20" s="156"/>
      <c r="HKD20" s="156"/>
      <c r="HKE20" s="156"/>
      <c r="HKF20" s="156"/>
      <c r="HKG20" s="157"/>
      <c r="HKH20" s="153"/>
      <c r="HKI20" s="153"/>
      <c r="HKJ20" s="154"/>
      <c r="HKK20" s="155"/>
      <c r="HKL20" s="155"/>
      <c r="HKM20" s="155"/>
      <c r="HKN20" s="155"/>
      <c r="HKO20" s="155"/>
      <c r="HKP20" s="155"/>
      <c r="HKQ20" s="156"/>
      <c r="HKR20" s="156"/>
      <c r="HKS20" s="156"/>
      <c r="HKT20" s="156"/>
      <c r="HKU20" s="156"/>
      <c r="HKV20" s="156"/>
      <c r="HKW20" s="157"/>
      <c r="HKX20" s="153"/>
      <c r="HKY20" s="153"/>
      <c r="HKZ20" s="154"/>
      <c r="HLA20" s="155"/>
      <c r="HLB20" s="155"/>
      <c r="HLC20" s="155"/>
      <c r="HLD20" s="155"/>
      <c r="HLE20" s="155"/>
      <c r="HLF20" s="155"/>
      <c r="HLG20" s="156"/>
      <c r="HLH20" s="156"/>
      <c r="HLI20" s="156"/>
      <c r="HLJ20" s="156"/>
      <c r="HLK20" s="156"/>
      <c r="HLL20" s="156"/>
      <c r="HLM20" s="157"/>
      <c r="HLN20" s="153"/>
      <c r="HLO20" s="153"/>
      <c r="HLP20" s="154"/>
      <c r="HLQ20" s="155"/>
      <c r="HLR20" s="155"/>
      <c r="HLS20" s="155"/>
      <c r="HLT20" s="155"/>
      <c r="HLU20" s="155"/>
      <c r="HLV20" s="155"/>
      <c r="HLW20" s="156"/>
      <c r="HLX20" s="156"/>
      <c r="HLY20" s="156"/>
      <c r="HLZ20" s="156"/>
      <c r="HMA20" s="156"/>
      <c r="HMB20" s="156"/>
      <c r="HMC20" s="157"/>
      <c r="HMD20" s="153"/>
      <c r="HME20" s="153"/>
      <c r="HMF20" s="154"/>
      <c r="HMG20" s="155"/>
      <c r="HMH20" s="155"/>
      <c r="HMI20" s="155"/>
      <c r="HMJ20" s="155"/>
      <c r="HMK20" s="155"/>
      <c r="HML20" s="155"/>
      <c r="HMM20" s="156"/>
      <c r="HMN20" s="156"/>
      <c r="HMO20" s="156"/>
      <c r="HMP20" s="156"/>
      <c r="HMQ20" s="156"/>
      <c r="HMR20" s="156"/>
      <c r="HMS20" s="157"/>
      <c r="HMT20" s="153"/>
      <c r="HMU20" s="153"/>
      <c r="HMV20" s="154"/>
      <c r="HMW20" s="155"/>
      <c r="HMX20" s="155"/>
      <c r="HMY20" s="155"/>
      <c r="HMZ20" s="155"/>
      <c r="HNA20" s="155"/>
      <c r="HNB20" s="155"/>
      <c r="HNC20" s="156"/>
      <c r="HND20" s="156"/>
      <c r="HNE20" s="156"/>
      <c r="HNF20" s="156"/>
      <c r="HNG20" s="156"/>
      <c r="HNH20" s="156"/>
      <c r="HNI20" s="157"/>
      <c r="HNJ20" s="153"/>
      <c r="HNK20" s="153"/>
      <c r="HNL20" s="154"/>
      <c r="HNM20" s="155"/>
      <c r="HNN20" s="155"/>
      <c r="HNO20" s="155"/>
      <c r="HNP20" s="155"/>
      <c r="HNQ20" s="155"/>
      <c r="HNR20" s="155"/>
      <c r="HNS20" s="156"/>
      <c r="HNT20" s="156"/>
      <c r="HNU20" s="156"/>
      <c r="HNV20" s="156"/>
      <c r="HNW20" s="156"/>
      <c r="HNX20" s="156"/>
      <c r="HNY20" s="157"/>
      <c r="HNZ20" s="153"/>
      <c r="HOA20" s="153"/>
      <c r="HOB20" s="154"/>
      <c r="HOC20" s="155"/>
      <c r="HOD20" s="155"/>
      <c r="HOE20" s="155"/>
      <c r="HOF20" s="155"/>
      <c r="HOG20" s="155"/>
      <c r="HOH20" s="155"/>
      <c r="HOI20" s="156"/>
      <c r="HOJ20" s="156"/>
      <c r="HOK20" s="156"/>
      <c r="HOL20" s="156"/>
      <c r="HOM20" s="156"/>
      <c r="HON20" s="156"/>
      <c r="HOO20" s="157"/>
      <c r="HOP20" s="153"/>
      <c r="HOQ20" s="153"/>
      <c r="HOR20" s="154"/>
      <c r="HOS20" s="155"/>
      <c r="HOT20" s="155"/>
      <c r="HOU20" s="155"/>
      <c r="HOV20" s="155"/>
      <c r="HOW20" s="155"/>
      <c r="HOX20" s="155"/>
      <c r="HOY20" s="156"/>
      <c r="HOZ20" s="156"/>
      <c r="HPA20" s="156"/>
      <c r="HPB20" s="156"/>
      <c r="HPC20" s="156"/>
      <c r="HPD20" s="156"/>
      <c r="HPE20" s="157"/>
      <c r="HPF20" s="153"/>
      <c r="HPG20" s="153"/>
      <c r="HPH20" s="154"/>
      <c r="HPI20" s="155"/>
      <c r="HPJ20" s="155"/>
      <c r="HPK20" s="155"/>
      <c r="HPL20" s="155"/>
      <c r="HPM20" s="155"/>
      <c r="HPN20" s="155"/>
      <c r="HPO20" s="156"/>
      <c r="HPP20" s="156"/>
      <c r="HPQ20" s="156"/>
      <c r="HPR20" s="156"/>
      <c r="HPS20" s="156"/>
      <c r="HPT20" s="156"/>
      <c r="HPU20" s="157"/>
      <c r="HPV20" s="153"/>
      <c r="HPW20" s="153"/>
      <c r="HPX20" s="154"/>
      <c r="HPY20" s="155"/>
      <c r="HPZ20" s="155"/>
      <c r="HQA20" s="155"/>
      <c r="HQB20" s="155"/>
      <c r="HQC20" s="155"/>
      <c r="HQD20" s="155"/>
      <c r="HQE20" s="156"/>
      <c r="HQF20" s="156"/>
      <c r="HQG20" s="156"/>
      <c r="HQH20" s="156"/>
      <c r="HQI20" s="156"/>
      <c r="HQJ20" s="156"/>
      <c r="HQK20" s="157"/>
      <c r="HQL20" s="153"/>
      <c r="HQM20" s="153"/>
      <c r="HQN20" s="154"/>
      <c r="HQO20" s="155"/>
      <c r="HQP20" s="155"/>
      <c r="HQQ20" s="155"/>
      <c r="HQR20" s="155"/>
      <c r="HQS20" s="155"/>
      <c r="HQT20" s="155"/>
      <c r="HQU20" s="156"/>
      <c r="HQV20" s="156"/>
      <c r="HQW20" s="156"/>
      <c r="HQX20" s="156"/>
      <c r="HQY20" s="156"/>
      <c r="HQZ20" s="156"/>
      <c r="HRA20" s="157"/>
      <c r="HRB20" s="153"/>
      <c r="HRC20" s="153"/>
      <c r="HRD20" s="154"/>
      <c r="HRE20" s="155"/>
      <c r="HRF20" s="155"/>
      <c r="HRG20" s="155"/>
      <c r="HRH20" s="155"/>
      <c r="HRI20" s="155"/>
      <c r="HRJ20" s="155"/>
      <c r="HRK20" s="156"/>
      <c r="HRL20" s="156"/>
      <c r="HRM20" s="156"/>
      <c r="HRN20" s="156"/>
      <c r="HRO20" s="156"/>
      <c r="HRP20" s="156"/>
      <c r="HRQ20" s="157"/>
      <c r="HRR20" s="153"/>
      <c r="HRS20" s="153"/>
      <c r="HRT20" s="154"/>
      <c r="HRU20" s="155"/>
      <c r="HRV20" s="155"/>
      <c r="HRW20" s="155"/>
      <c r="HRX20" s="155"/>
      <c r="HRY20" s="155"/>
      <c r="HRZ20" s="155"/>
      <c r="HSA20" s="156"/>
      <c r="HSB20" s="156"/>
      <c r="HSC20" s="156"/>
      <c r="HSD20" s="156"/>
      <c r="HSE20" s="156"/>
      <c r="HSF20" s="156"/>
      <c r="HSG20" s="157"/>
      <c r="HSH20" s="153"/>
      <c r="HSI20" s="153"/>
      <c r="HSJ20" s="154"/>
      <c r="HSK20" s="155"/>
      <c r="HSL20" s="155"/>
      <c r="HSM20" s="155"/>
      <c r="HSN20" s="155"/>
      <c r="HSO20" s="155"/>
      <c r="HSP20" s="155"/>
      <c r="HSQ20" s="156"/>
      <c r="HSR20" s="156"/>
      <c r="HSS20" s="156"/>
      <c r="HST20" s="156"/>
      <c r="HSU20" s="156"/>
      <c r="HSV20" s="156"/>
      <c r="HSW20" s="157"/>
      <c r="HSX20" s="153"/>
      <c r="HSY20" s="153"/>
      <c r="HSZ20" s="154"/>
      <c r="HTA20" s="155"/>
      <c r="HTB20" s="155"/>
      <c r="HTC20" s="155"/>
      <c r="HTD20" s="155"/>
      <c r="HTE20" s="155"/>
      <c r="HTF20" s="155"/>
      <c r="HTG20" s="156"/>
      <c r="HTH20" s="156"/>
      <c r="HTI20" s="156"/>
      <c r="HTJ20" s="156"/>
      <c r="HTK20" s="156"/>
      <c r="HTL20" s="156"/>
      <c r="HTM20" s="157"/>
      <c r="HTN20" s="153"/>
      <c r="HTO20" s="153"/>
      <c r="HTP20" s="154"/>
      <c r="HTQ20" s="155"/>
      <c r="HTR20" s="155"/>
      <c r="HTS20" s="155"/>
      <c r="HTT20" s="155"/>
      <c r="HTU20" s="155"/>
      <c r="HTV20" s="155"/>
      <c r="HTW20" s="156"/>
      <c r="HTX20" s="156"/>
      <c r="HTY20" s="156"/>
      <c r="HTZ20" s="156"/>
      <c r="HUA20" s="156"/>
      <c r="HUB20" s="156"/>
      <c r="HUC20" s="157"/>
      <c r="HUD20" s="153"/>
      <c r="HUE20" s="153"/>
      <c r="HUF20" s="154"/>
      <c r="HUG20" s="155"/>
      <c r="HUH20" s="155"/>
      <c r="HUI20" s="155"/>
      <c r="HUJ20" s="155"/>
      <c r="HUK20" s="155"/>
      <c r="HUL20" s="155"/>
      <c r="HUM20" s="156"/>
      <c r="HUN20" s="156"/>
      <c r="HUO20" s="156"/>
      <c r="HUP20" s="156"/>
      <c r="HUQ20" s="156"/>
      <c r="HUR20" s="156"/>
      <c r="HUS20" s="157"/>
      <c r="HUT20" s="153"/>
      <c r="HUU20" s="153"/>
      <c r="HUV20" s="154"/>
      <c r="HUW20" s="155"/>
      <c r="HUX20" s="155"/>
      <c r="HUY20" s="155"/>
      <c r="HUZ20" s="155"/>
      <c r="HVA20" s="155"/>
      <c r="HVB20" s="155"/>
      <c r="HVC20" s="156"/>
      <c r="HVD20" s="156"/>
      <c r="HVE20" s="156"/>
      <c r="HVF20" s="156"/>
      <c r="HVG20" s="156"/>
      <c r="HVH20" s="156"/>
      <c r="HVI20" s="157"/>
      <c r="HVJ20" s="153"/>
      <c r="HVK20" s="153"/>
      <c r="HVL20" s="154"/>
      <c r="HVM20" s="155"/>
      <c r="HVN20" s="155"/>
      <c r="HVO20" s="155"/>
      <c r="HVP20" s="155"/>
      <c r="HVQ20" s="155"/>
      <c r="HVR20" s="155"/>
      <c r="HVS20" s="156"/>
      <c r="HVT20" s="156"/>
      <c r="HVU20" s="156"/>
      <c r="HVV20" s="156"/>
      <c r="HVW20" s="156"/>
      <c r="HVX20" s="156"/>
      <c r="HVY20" s="157"/>
      <c r="HVZ20" s="153"/>
      <c r="HWA20" s="153"/>
      <c r="HWB20" s="154"/>
      <c r="HWC20" s="155"/>
      <c r="HWD20" s="155"/>
      <c r="HWE20" s="155"/>
      <c r="HWF20" s="155"/>
      <c r="HWG20" s="155"/>
      <c r="HWH20" s="155"/>
      <c r="HWI20" s="156"/>
      <c r="HWJ20" s="156"/>
      <c r="HWK20" s="156"/>
      <c r="HWL20" s="156"/>
      <c r="HWM20" s="156"/>
      <c r="HWN20" s="156"/>
      <c r="HWO20" s="157"/>
      <c r="HWP20" s="153"/>
      <c r="HWQ20" s="153"/>
      <c r="HWR20" s="154"/>
      <c r="HWS20" s="155"/>
      <c r="HWT20" s="155"/>
      <c r="HWU20" s="155"/>
      <c r="HWV20" s="155"/>
      <c r="HWW20" s="155"/>
      <c r="HWX20" s="155"/>
      <c r="HWY20" s="156"/>
      <c r="HWZ20" s="156"/>
      <c r="HXA20" s="156"/>
      <c r="HXB20" s="156"/>
      <c r="HXC20" s="156"/>
      <c r="HXD20" s="156"/>
      <c r="HXE20" s="157"/>
      <c r="HXF20" s="153"/>
      <c r="HXG20" s="153"/>
      <c r="HXH20" s="154"/>
      <c r="HXI20" s="155"/>
      <c r="HXJ20" s="155"/>
      <c r="HXK20" s="155"/>
      <c r="HXL20" s="155"/>
      <c r="HXM20" s="155"/>
      <c r="HXN20" s="155"/>
      <c r="HXO20" s="156"/>
      <c r="HXP20" s="156"/>
      <c r="HXQ20" s="156"/>
      <c r="HXR20" s="156"/>
      <c r="HXS20" s="156"/>
      <c r="HXT20" s="156"/>
      <c r="HXU20" s="157"/>
      <c r="HXV20" s="153"/>
      <c r="HXW20" s="153"/>
      <c r="HXX20" s="154"/>
      <c r="HXY20" s="155"/>
      <c r="HXZ20" s="155"/>
      <c r="HYA20" s="155"/>
      <c r="HYB20" s="155"/>
      <c r="HYC20" s="155"/>
      <c r="HYD20" s="155"/>
      <c r="HYE20" s="156"/>
      <c r="HYF20" s="156"/>
      <c r="HYG20" s="156"/>
      <c r="HYH20" s="156"/>
      <c r="HYI20" s="156"/>
      <c r="HYJ20" s="156"/>
      <c r="HYK20" s="157"/>
      <c r="HYL20" s="153"/>
      <c r="HYM20" s="153"/>
      <c r="HYN20" s="154"/>
      <c r="HYO20" s="155"/>
      <c r="HYP20" s="155"/>
      <c r="HYQ20" s="155"/>
      <c r="HYR20" s="155"/>
      <c r="HYS20" s="155"/>
      <c r="HYT20" s="155"/>
      <c r="HYU20" s="156"/>
      <c r="HYV20" s="156"/>
      <c r="HYW20" s="156"/>
      <c r="HYX20" s="156"/>
      <c r="HYY20" s="156"/>
      <c r="HYZ20" s="156"/>
      <c r="HZA20" s="157"/>
      <c r="HZB20" s="153"/>
      <c r="HZC20" s="153"/>
      <c r="HZD20" s="154"/>
      <c r="HZE20" s="155"/>
      <c r="HZF20" s="155"/>
      <c r="HZG20" s="155"/>
      <c r="HZH20" s="155"/>
      <c r="HZI20" s="155"/>
      <c r="HZJ20" s="155"/>
      <c r="HZK20" s="156"/>
      <c r="HZL20" s="156"/>
      <c r="HZM20" s="156"/>
      <c r="HZN20" s="156"/>
      <c r="HZO20" s="156"/>
      <c r="HZP20" s="156"/>
      <c r="HZQ20" s="157"/>
      <c r="HZR20" s="153"/>
      <c r="HZS20" s="153"/>
      <c r="HZT20" s="154"/>
      <c r="HZU20" s="155"/>
      <c r="HZV20" s="155"/>
      <c r="HZW20" s="155"/>
      <c r="HZX20" s="155"/>
      <c r="HZY20" s="155"/>
      <c r="HZZ20" s="155"/>
      <c r="IAA20" s="156"/>
      <c r="IAB20" s="156"/>
      <c r="IAC20" s="156"/>
      <c r="IAD20" s="156"/>
      <c r="IAE20" s="156"/>
      <c r="IAF20" s="156"/>
      <c r="IAG20" s="157"/>
      <c r="IAH20" s="153"/>
      <c r="IAI20" s="153"/>
      <c r="IAJ20" s="154"/>
      <c r="IAK20" s="155"/>
      <c r="IAL20" s="155"/>
      <c r="IAM20" s="155"/>
      <c r="IAN20" s="155"/>
      <c r="IAO20" s="155"/>
      <c r="IAP20" s="155"/>
      <c r="IAQ20" s="156"/>
      <c r="IAR20" s="156"/>
      <c r="IAS20" s="156"/>
      <c r="IAT20" s="156"/>
      <c r="IAU20" s="156"/>
      <c r="IAV20" s="156"/>
      <c r="IAW20" s="157"/>
      <c r="IAX20" s="153"/>
      <c r="IAY20" s="153"/>
      <c r="IAZ20" s="154"/>
      <c r="IBA20" s="155"/>
      <c r="IBB20" s="155"/>
      <c r="IBC20" s="155"/>
      <c r="IBD20" s="155"/>
      <c r="IBE20" s="155"/>
      <c r="IBF20" s="155"/>
      <c r="IBG20" s="156"/>
      <c r="IBH20" s="156"/>
      <c r="IBI20" s="156"/>
      <c r="IBJ20" s="156"/>
      <c r="IBK20" s="156"/>
      <c r="IBL20" s="156"/>
      <c r="IBM20" s="157"/>
      <c r="IBN20" s="153"/>
      <c r="IBO20" s="153"/>
      <c r="IBP20" s="154"/>
      <c r="IBQ20" s="155"/>
      <c r="IBR20" s="155"/>
      <c r="IBS20" s="155"/>
      <c r="IBT20" s="155"/>
      <c r="IBU20" s="155"/>
      <c r="IBV20" s="155"/>
      <c r="IBW20" s="156"/>
      <c r="IBX20" s="156"/>
      <c r="IBY20" s="156"/>
      <c r="IBZ20" s="156"/>
      <c r="ICA20" s="156"/>
      <c r="ICB20" s="156"/>
      <c r="ICC20" s="157"/>
      <c r="ICD20" s="153"/>
      <c r="ICE20" s="153"/>
      <c r="ICF20" s="154"/>
      <c r="ICG20" s="155"/>
      <c r="ICH20" s="155"/>
      <c r="ICI20" s="155"/>
      <c r="ICJ20" s="155"/>
      <c r="ICK20" s="155"/>
      <c r="ICL20" s="155"/>
      <c r="ICM20" s="156"/>
      <c r="ICN20" s="156"/>
      <c r="ICO20" s="156"/>
      <c r="ICP20" s="156"/>
      <c r="ICQ20" s="156"/>
      <c r="ICR20" s="156"/>
      <c r="ICS20" s="157"/>
      <c r="ICT20" s="153"/>
      <c r="ICU20" s="153"/>
      <c r="ICV20" s="154"/>
      <c r="ICW20" s="155"/>
      <c r="ICX20" s="155"/>
      <c r="ICY20" s="155"/>
      <c r="ICZ20" s="155"/>
      <c r="IDA20" s="155"/>
      <c r="IDB20" s="155"/>
      <c r="IDC20" s="156"/>
      <c r="IDD20" s="156"/>
      <c r="IDE20" s="156"/>
      <c r="IDF20" s="156"/>
      <c r="IDG20" s="156"/>
      <c r="IDH20" s="156"/>
      <c r="IDI20" s="157"/>
      <c r="IDJ20" s="153"/>
      <c r="IDK20" s="153"/>
      <c r="IDL20" s="154"/>
      <c r="IDM20" s="155"/>
      <c r="IDN20" s="155"/>
      <c r="IDO20" s="155"/>
      <c r="IDP20" s="155"/>
      <c r="IDQ20" s="155"/>
      <c r="IDR20" s="155"/>
      <c r="IDS20" s="156"/>
      <c r="IDT20" s="156"/>
      <c r="IDU20" s="156"/>
      <c r="IDV20" s="156"/>
      <c r="IDW20" s="156"/>
      <c r="IDX20" s="156"/>
      <c r="IDY20" s="157"/>
      <c r="IDZ20" s="153"/>
      <c r="IEA20" s="153"/>
      <c r="IEB20" s="154"/>
      <c r="IEC20" s="155"/>
      <c r="IED20" s="155"/>
      <c r="IEE20" s="155"/>
      <c r="IEF20" s="155"/>
      <c r="IEG20" s="155"/>
      <c r="IEH20" s="155"/>
      <c r="IEI20" s="156"/>
      <c r="IEJ20" s="156"/>
      <c r="IEK20" s="156"/>
      <c r="IEL20" s="156"/>
      <c r="IEM20" s="156"/>
      <c r="IEN20" s="156"/>
      <c r="IEO20" s="157"/>
      <c r="IEP20" s="153"/>
      <c r="IEQ20" s="153"/>
      <c r="IER20" s="154"/>
      <c r="IES20" s="155"/>
      <c r="IET20" s="155"/>
      <c r="IEU20" s="155"/>
      <c r="IEV20" s="155"/>
      <c r="IEW20" s="155"/>
      <c r="IEX20" s="155"/>
      <c r="IEY20" s="156"/>
      <c r="IEZ20" s="156"/>
      <c r="IFA20" s="156"/>
      <c r="IFB20" s="156"/>
      <c r="IFC20" s="156"/>
      <c r="IFD20" s="156"/>
      <c r="IFE20" s="157"/>
      <c r="IFF20" s="153"/>
      <c r="IFG20" s="153"/>
      <c r="IFH20" s="154"/>
      <c r="IFI20" s="155"/>
      <c r="IFJ20" s="155"/>
      <c r="IFK20" s="155"/>
      <c r="IFL20" s="155"/>
      <c r="IFM20" s="155"/>
      <c r="IFN20" s="155"/>
      <c r="IFO20" s="156"/>
      <c r="IFP20" s="156"/>
      <c r="IFQ20" s="156"/>
      <c r="IFR20" s="156"/>
      <c r="IFS20" s="156"/>
      <c r="IFT20" s="156"/>
      <c r="IFU20" s="157"/>
      <c r="IFV20" s="153"/>
      <c r="IFW20" s="153"/>
      <c r="IFX20" s="154"/>
      <c r="IFY20" s="155"/>
      <c r="IFZ20" s="155"/>
      <c r="IGA20" s="155"/>
      <c r="IGB20" s="155"/>
      <c r="IGC20" s="155"/>
      <c r="IGD20" s="155"/>
      <c r="IGE20" s="156"/>
      <c r="IGF20" s="156"/>
      <c r="IGG20" s="156"/>
      <c r="IGH20" s="156"/>
      <c r="IGI20" s="156"/>
      <c r="IGJ20" s="156"/>
      <c r="IGK20" s="157"/>
      <c r="IGL20" s="153"/>
      <c r="IGM20" s="153"/>
      <c r="IGN20" s="154"/>
      <c r="IGO20" s="155"/>
      <c r="IGP20" s="155"/>
      <c r="IGQ20" s="155"/>
      <c r="IGR20" s="155"/>
      <c r="IGS20" s="155"/>
      <c r="IGT20" s="155"/>
      <c r="IGU20" s="156"/>
      <c r="IGV20" s="156"/>
      <c r="IGW20" s="156"/>
      <c r="IGX20" s="156"/>
      <c r="IGY20" s="156"/>
      <c r="IGZ20" s="156"/>
      <c r="IHA20" s="157"/>
      <c r="IHB20" s="153"/>
      <c r="IHC20" s="153"/>
      <c r="IHD20" s="154"/>
      <c r="IHE20" s="155"/>
      <c r="IHF20" s="155"/>
      <c r="IHG20" s="155"/>
      <c r="IHH20" s="155"/>
      <c r="IHI20" s="155"/>
      <c r="IHJ20" s="155"/>
      <c r="IHK20" s="156"/>
      <c r="IHL20" s="156"/>
      <c r="IHM20" s="156"/>
      <c r="IHN20" s="156"/>
      <c r="IHO20" s="156"/>
      <c r="IHP20" s="156"/>
      <c r="IHQ20" s="157"/>
      <c r="IHR20" s="153"/>
      <c r="IHS20" s="153"/>
      <c r="IHT20" s="154"/>
      <c r="IHU20" s="155"/>
      <c r="IHV20" s="155"/>
      <c r="IHW20" s="155"/>
      <c r="IHX20" s="155"/>
      <c r="IHY20" s="155"/>
      <c r="IHZ20" s="155"/>
      <c r="IIA20" s="156"/>
      <c r="IIB20" s="156"/>
      <c r="IIC20" s="156"/>
      <c r="IID20" s="156"/>
      <c r="IIE20" s="156"/>
      <c r="IIF20" s="156"/>
      <c r="IIG20" s="157"/>
      <c r="IIH20" s="153"/>
      <c r="III20" s="153"/>
      <c r="IIJ20" s="154"/>
      <c r="IIK20" s="155"/>
      <c r="IIL20" s="155"/>
      <c r="IIM20" s="155"/>
      <c r="IIN20" s="155"/>
      <c r="IIO20" s="155"/>
      <c r="IIP20" s="155"/>
      <c r="IIQ20" s="156"/>
      <c r="IIR20" s="156"/>
      <c r="IIS20" s="156"/>
      <c r="IIT20" s="156"/>
      <c r="IIU20" s="156"/>
      <c r="IIV20" s="156"/>
      <c r="IIW20" s="157"/>
      <c r="IIX20" s="153"/>
      <c r="IIY20" s="153"/>
      <c r="IIZ20" s="154"/>
      <c r="IJA20" s="155"/>
      <c r="IJB20" s="155"/>
      <c r="IJC20" s="155"/>
      <c r="IJD20" s="155"/>
      <c r="IJE20" s="155"/>
      <c r="IJF20" s="155"/>
      <c r="IJG20" s="156"/>
      <c r="IJH20" s="156"/>
      <c r="IJI20" s="156"/>
      <c r="IJJ20" s="156"/>
      <c r="IJK20" s="156"/>
      <c r="IJL20" s="156"/>
      <c r="IJM20" s="157"/>
      <c r="IJN20" s="153"/>
      <c r="IJO20" s="153"/>
      <c r="IJP20" s="154"/>
      <c r="IJQ20" s="155"/>
      <c r="IJR20" s="155"/>
      <c r="IJS20" s="155"/>
      <c r="IJT20" s="155"/>
      <c r="IJU20" s="155"/>
      <c r="IJV20" s="155"/>
      <c r="IJW20" s="156"/>
      <c r="IJX20" s="156"/>
      <c r="IJY20" s="156"/>
      <c r="IJZ20" s="156"/>
      <c r="IKA20" s="156"/>
      <c r="IKB20" s="156"/>
      <c r="IKC20" s="157"/>
      <c r="IKD20" s="153"/>
      <c r="IKE20" s="153"/>
      <c r="IKF20" s="154"/>
      <c r="IKG20" s="155"/>
      <c r="IKH20" s="155"/>
      <c r="IKI20" s="155"/>
      <c r="IKJ20" s="155"/>
      <c r="IKK20" s="155"/>
      <c r="IKL20" s="155"/>
      <c r="IKM20" s="156"/>
      <c r="IKN20" s="156"/>
      <c r="IKO20" s="156"/>
      <c r="IKP20" s="156"/>
      <c r="IKQ20" s="156"/>
      <c r="IKR20" s="156"/>
      <c r="IKS20" s="157"/>
      <c r="IKT20" s="153"/>
      <c r="IKU20" s="153"/>
      <c r="IKV20" s="154"/>
      <c r="IKW20" s="155"/>
      <c r="IKX20" s="155"/>
      <c r="IKY20" s="155"/>
      <c r="IKZ20" s="155"/>
      <c r="ILA20" s="155"/>
      <c r="ILB20" s="155"/>
      <c r="ILC20" s="156"/>
      <c r="ILD20" s="156"/>
      <c r="ILE20" s="156"/>
      <c r="ILF20" s="156"/>
      <c r="ILG20" s="156"/>
      <c r="ILH20" s="156"/>
      <c r="ILI20" s="157"/>
      <c r="ILJ20" s="153"/>
      <c r="ILK20" s="153"/>
      <c r="ILL20" s="154"/>
      <c r="ILM20" s="155"/>
      <c r="ILN20" s="155"/>
      <c r="ILO20" s="155"/>
      <c r="ILP20" s="155"/>
      <c r="ILQ20" s="155"/>
      <c r="ILR20" s="155"/>
      <c r="ILS20" s="156"/>
      <c r="ILT20" s="156"/>
      <c r="ILU20" s="156"/>
      <c r="ILV20" s="156"/>
      <c r="ILW20" s="156"/>
      <c r="ILX20" s="156"/>
      <c r="ILY20" s="157"/>
      <c r="ILZ20" s="153"/>
      <c r="IMA20" s="153"/>
      <c r="IMB20" s="154"/>
      <c r="IMC20" s="155"/>
      <c r="IMD20" s="155"/>
      <c r="IME20" s="155"/>
      <c r="IMF20" s="155"/>
      <c r="IMG20" s="155"/>
      <c r="IMH20" s="155"/>
      <c r="IMI20" s="156"/>
      <c r="IMJ20" s="156"/>
      <c r="IMK20" s="156"/>
      <c r="IML20" s="156"/>
      <c r="IMM20" s="156"/>
      <c r="IMN20" s="156"/>
      <c r="IMO20" s="157"/>
      <c r="IMP20" s="153"/>
      <c r="IMQ20" s="153"/>
      <c r="IMR20" s="154"/>
      <c r="IMS20" s="155"/>
      <c r="IMT20" s="155"/>
      <c r="IMU20" s="155"/>
      <c r="IMV20" s="155"/>
      <c r="IMW20" s="155"/>
      <c r="IMX20" s="155"/>
      <c r="IMY20" s="156"/>
      <c r="IMZ20" s="156"/>
      <c r="INA20" s="156"/>
      <c r="INB20" s="156"/>
      <c r="INC20" s="156"/>
      <c r="IND20" s="156"/>
      <c r="INE20" s="157"/>
      <c r="INF20" s="153"/>
      <c r="ING20" s="153"/>
      <c r="INH20" s="154"/>
      <c r="INI20" s="155"/>
      <c r="INJ20" s="155"/>
      <c r="INK20" s="155"/>
      <c r="INL20" s="155"/>
      <c r="INM20" s="155"/>
      <c r="INN20" s="155"/>
      <c r="INO20" s="156"/>
      <c r="INP20" s="156"/>
      <c r="INQ20" s="156"/>
      <c r="INR20" s="156"/>
      <c r="INS20" s="156"/>
      <c r="INT20" s="156"/>
      <c r="INU20" s="157"/>
      <c r="INV20" s="153"/>
      <c r="INW20" s="153"/>
      <c r="INX20" s="154"/>
      <c r="INY20" s="155"/>
      <c r="INZ20" s="155"/>
      <c r="IOA20" s="155"/>
      <c r="IOB20" s="155"/>
      <c r="IOC20" s="155"/>
      <c r="IOD20" s="155"/>
      <c r="IOE20" s="156"/>
      <c r="IOF20" s="156"/>
      <c r="IOG20" s="156"/>
      <c r="IOH20" s="156"/>
      <c r="IOI20" s="156"/>
      <c r="IOJ20" s="156"/>
      <c r="IOK20" s="157"/>
      <c r="IOL20" s="153"/>
      <c r="IOM20" s="153"/>
      <c r="ION20" s="154"/>
      <c r="IOO20" s="155"/>
      <c r="IOP20" s="155"/>
      <c r="IOQ20" s="155"/>
      <c r="IOR20" s="155"/>
      <c r="IOS20" s="155"/>
      <c r="IOT20" s="155"/>
      <c r="IOU20" s="156"/>
      <c r="IOV20" s="156"/>
      <c r="IOW20" s="156"/>
      <c r="IOX20" s="156"/>
      <c r="IOY20" s="156"/>
      <c r="IOZ20" s="156"/>
      <c r="IPA20" s="157"/>
      <c r="IPB20" s="153"/>
      <c r="IPC20" s="153"/>
      <c r="IPD20" s="154"/>
      <c r="IPE20" s="155"/>
      <c r="IPF20" s="155"/>
      <c r="IPG20" s="155"/>
      <c r="IPH20" s="155"/>
      <c r="IPI20" s="155"/>
      <c r="IPJ20" s="155"/>
      <c r="IPK20" s="156"/>
      <c r="IPL20" s="156"/>
      <c r="IPM20" s="156"/>
      <c r="IPN20" s="156"/>
      <c r="IPO20" s="156"/>
      <c r="IPP20" s="156"/>
      <c r="IPQ20" s="157"/>
      <c r="IPR20" s="153"/>
      <c r="IPS20" s="153"/>
      <c r="IPT20" s="154"/>
      <c r="IPU20" s="155"/>
      <c r="IPV20" s="155"/>
      <c r="IPW20" s="155"/>
      <c r="IPX20" s="155"/>
      <c r="IPY20" s="155"/>
      <c r="IPZ20" s="155"/>
      <c r="IQA20" s="156"/>
      <c r="IQB20" s="156"/>
      <c r="IQC20" s="156"/>
      <c r="IQD20" s="156"/>
      <c r="IQE20" s="156"/>
      <c r="IQF20" s="156"/>
      <c r="IQG20" s="157"/>
      <c r="IQH20" s="153"/>
      <c r="IQI20" s="153"/>
      <c r="IQJ20" s="154"/>
      <c r="IQK20" s="155"/>
      <c r="IQL20" s="155"/>
      <c r="IQM20" s="155"/>
      <c r="IQN20" s="155"/>
      <c r="IQO20" s="155"/>
      <c r="IQP20" s="155"/>
      <c r="IQQ20" s="156"/>
      <c r="IQR20" s="156"/>
      <c r="IQS20" s="156"/>
      <c r="IQT20" s="156"/>
      <c r="IQU20" s="156"/>
      <c r="IQV20" s="156"/>
      <c r="IQW20" s="157"/>
      <c r="IQX20" s="153"/>
      <c r="IQY20" s="153"/>
      <c r="IQZ20" s="154"/>
      <c r="IRA20" s="155"/>
      <c r="IRB20" s="155"/>
      <c r="IRC20" s="155"/>
      <c r="IRD20" s="155"/>
      <c r="IRE20" s="155"/>
      <c r="IRF20" s="155"/>
      <c r="IRG20" s="156"/>
      <c r="IRH20" s="156"/>
      <c r="IRI20" s="156"/>
      <c r="IRJ20" s="156"/>
      <c r="IRK20" s="156"/>
      <c r="IRL20" s="156"/>
      <c r="IRM20" s="157"/>
      <c r="IRN20" s="153"/>
      <c r="IRO20" s="153"/>
      <c r="IRP20" s="154"/>
      <c r="IRQ20" s="155"/>
      <c r="IRR20" s="155"/>
      <c r="IRS20" s="155"/>
      <c r="IRT20" s="155"/>
      <c r="IRU20" s="155"/>
      <c r="IRV20" s="155"/>
      <c r="IRW20" s="156"/>
      <c r="IRX20" s="156"/>
      <c r="IRY20" s="156"/>
      <c r="IRZ20" s="156"/>
      <c r="ISA20" s="156"/>
      <c r="ISB20" s="156"/>
      <c r="ISC20" s="157"/>
      <c r="ISD20" s="153"/>
      <c r="ISE20" s="153"/>
      <c r="ISF20" s="154"/>
      <c r="ISG20" s="155"/>
      <c r="ISH20" s="155"/>
      <c r="ISI20" s="155"/>
      <c r="ISJ20" s="155"/>
      <c r="ISK20" s="155"/>
      <c r="ISL20" s="155"/>
      <c r="ISM20" s="156"/>
      <c r="ISN20" s="156"/>
      <c r="ISO20" s="156"/>
      <c r="ISP20" s="156"/>
      <c r="ISQ20" s="156"/>
      <c r="ISR20" s="156"/>
      <c r="ISS20" s="157"/>
      <c r="IST20" s="153"/>
      <c r="ISU20" s="153"/>
      <c r="ISV20" s="154"/>
      <c r="ISW20" s="155"/>
      <c r="ISX20" s="155"/>
      <c r="ISY20" s="155"/>
      <c r="ISZ20" s="155"/>
      <c r="ITA20" s="155"/>
      <c r="ITB20" s="155"/>
      <c r="ITC20" s="156"/>
      <c r="ITD20" s="156"/>
      <c r="ITE20" s="156"/>
      <c r="ITF20" s="156"/>
      <c r="ITG20" s="156"/>
      <c r="ITH20" s="156"/>
      <c r="ITI20" s="157"/>
      <c r="ITJ20" s="153"/>
      <c r="ITK20" s="153"/>
      <c r="ITL20" s="154"/>
      <c r="ITM20" s="155"/>
      <c r="ITN20" s="155"/>
      <c r="ITO20" s="155"/>
      <c r="ITP20" s="155"/>
      <c r="ITQ20" s="155"/>
      <c r="ITR20" s="155"/>
      <c r="ITS20" s="156"/>
      <c r="ITT20" s="156"/>
      <c r="ITU20" s="156"/>
      <c r="ITV20" s="156"/>
      <c r="ITW20" s="156"/>
      <c r="ITX20" s="156"/>
      <c r="ITY20" s="157"/>
      <c r="ITZ20" s="153"/>
      <c r="IUA20" s="153"/>
      <c r="IUB20" s="154"/>
      <c r="IUC20" s="155"/>
      <c r="IUD20" s="155"/>
      <c r="IUE20" s="155"/>
      <c r="IUF20" s="155"/>
      <c r="IUG20" s="155"/>
      <c r="IUH20" s="155"/>
      <c r="IUI20" s="156"/>
      <c r="IUJ20" s="156"/>
      <c r="IUK20" s="156"/>
      <c r="IUL20" s="156"/>
      <c r="IUM20" s="156"/>
      <c r="IUN20" s="156"/>
      <c r="IUO20" s="157"/>
      <c r="IUP20" s="153"/>
      <c r="IUQ20" s="153"/>
      <c r="IUR20" s="154"/>
      <c r="IUS20" s="155"/>
      <c r="IUT20" s="155"/>
      <c r="IUU20" s="155"/>
      <c r="IUV20" s="155"/>
      <c r="IUW20" s="155"/>
      <c r="IUX20" s="155"/>
      <c r="IUY20" s="156"/>
      <c r="IUZ20" s="156"/>
      <c r="IVA20" s="156"/>
      <c r="IVB20" s="156"/>
      <c r="IVC20" s="156"/>
      <c r="IVD20" s="156"/>
      <c r="IVE20" s="157"/>
      <c r="IVF20" s="153"/>
      <c r="IVG20" s="153"/>
      <c r="IVH20" s="154"/>
      <c r="IVI20" s="155"/>
      <c r="IVJ20" s="155"/>
      <c r="IVK20" s="155"/>
      <c r="IVL20" s="155"/>
      <c r="IVM20" s="155"/>
      <c r="IVN20" s="155"/>
      <c r="IVO20" s="156"/>
      <c r="IVP20" s="156"/>
      <c r="IVQ20" s="156"/>
      <c r="IVR20" s="156"/>
      <c r="IVS20" s="156"/>
      <c r="IVT20" s="156"/>
      <c r="IVU20" s="157"/>
      <c r="IVV20" s="153"/>
      <c r="IVW20" s="153"/>
      <c r="IVX20" s="154"/>
      <c r="IVY20" s="155"/>
      <c r="IVZ20" s="155"/>
      <c r="IWA20" s="155"/>
      <c r="IWB20" s="155"/>
      <c r="IWC20" s="155"/>
      <c r="IWD20" s="155"/>
      <c r="IWE20" s="156"/>
      <c r="IWF20" s="156"/>
      <c r="IWG20" s="156"/>
      <c r="IWH20" s="156"/>
      <c r="IWI20" s="156"/>
      <c r="IWJ20" s="156"/>
      <c r="IWK20" s="157"/>
      <c r="IWL20" s="153"/>
      <c r="IWM20" s="153"/>
      <c r="IWN20" s="154"/>
      <c r="IWO20" s="155"/>
      <c r="IWP20" s="155"/>
      <c r="IWQ20" s="155"/>
      <c r="IWR20" s="155"/>
      <c r="IWS20" s="155"/>
      <c r="IWT20" s="155"/>
      <c r="IWU20" s="156"/>
      <c r="IWV20" s="156"/>
      <c r="IWW20" s="156"/>
      <c r="IWX20" s="156"/>
      <c r="IWY20" s="156"/>
      <c r="IWZ20" s="156"/>
      <c r="IXA20" s="157"/>
      <c r="IXB20" s="153"/>
      <c r="IXC20" s="153"/>
      <c r="IXD20" s="154"/>
      <c r="IXE20" s="155"/>
      <c r="IXF20" s="155"/>
      <c r="IXG20" s="155"/>
      <c r="IXH20" s="155"/>
      <c r="IXI20" s="155"/>
      <c r="IXJ20" s="155"/>
      <c r="IXK20" s="156"/>
      <c r="IXL20" s="156"/>
      <c r="IXM20" s="156"/>
      <c r="IXN20" s="156"/>
      <c r="IXO20" s="156"/>
      <c r="IXP20" s="156"/>
      <c r="IXQ20" s="157"/>
      <c r="IXR20" s="153"/>
      <c r="IXS20" s="153"/>
      <c r="IXT20" s="154"/>
      <c r="IXU20" s="155"/>
      <c r="IXV20" s="155"/>
      <c r="IXW20" s="155"/>
      <c r="IXX20" s="155"/>
      <c r="IXY20" s="155"/>
      <c r="IXZ20" s="155"/>
      <c r="IYA20" s="156"/>
      <c r="IYB20" s="156"/>
      <c r="IYC20" s="156"/>
      <c r="IYD20" s="156"/>
      <c r="IYE20" s="156"/>
      <c r="IYF20" s="156"/>
      <c r="IYG20" s="157"/>
      <c r="IYH20" s="153"/>
      <c r="IYI20" s="153"/>
      <c r="IYJ20" s="154"/>
      <c r="IYK20" s="155"/>
      <c r="IYL20" s="155"/>
      <c r="IYM20" s="155"/>
      <c r="IYN20" s="155"/>
      <c r="IYO20" s="155"/>
      <c r="IYP20" s="155"/>
      <c r="IYQ20" s="156"/>
      <c r="IYR20" s="156"/>
      <c r="IYS20" s="156"/>
      <c r="IYT20" s="156"/>
      <c r="IYU20" s="156"/>
      <c r="IYV20" s="156"/>
      <c r="IYW20" s="157"/>
      <c r="IYX20" s="153"/>
      <c r="IYY20" s="153"/>
      <c r="IYZ20" s="154"/>
      <c r="IZA20" s="155"/>
      <c r="IZB20" s="155"/>
      <c r="IZC20" s="155"/>
      <c r="IZD20" s="155"/>
      <c r="IZE20" s="155"/>
      <c r="IZF20" s="155"/>
      <c r="IZG20" s="156"/>
      <c r="IZH20" s="156"/>
      <c r="IZI20" s="156"/>
      <c r="IZJ20" s="156"/>
      <c r="IZK20" s="156"/>
      <c r="IZL20" s="156"/>
      <c r="IZM20" s="157"/>
      <c r="IZN20" s="153"/>
      <c r="IZO20" s="153"/>
      <c r="IZP20" s="154"/>
      <c r="IZQ20" s="155"/>
      <c r="IZR20" s="155"/>
      <c r="IZS20" s="155"/>
      <c r="IZT20" s="155"/>
      <c r="IZU20" s="155"/>
      <c r="IZV20" s="155"/>
      <c r="IZW20" s="156"/>
      <c r="IZX20" s="156"/>
      <c r="IZY20" s="156"/>
      <c r="IZZ20" s="156"/>
      <c r="JAA20" s="156"/>
      <c r="JAB20" s="156"/>
      <c r="JAC20" s="157"/>
      <c r="JAD20" s="153"/>
      <c r="JAE20" s="153"/>
      <c r="JAF20" s="154"/>
      <c r="JAG20" s="155"/>
      <c r="JAH20" s="155"/>
      <c r="JAI20" s="155"/>
      <c r="JAJ20" s="155"/>
      <c r="JAK20" s="155"/>
      <c r="JAL20" s="155"/>
      <c r="JAM20" s="156"/>
      <c r="JAN20" s="156"/>
      <c r="JAO20" s="156"/>
      <c r="JAP20" s="156"/>
      <c r="JAQ20" s="156"/>
      <c r="JAR20" s="156"/>
      <c r="JAS20" s="157"/>
      <c r="JAT20" s="153"/>
      <c r="JAU20" s="153"/>
      <c r="JAV20" s="154"/>
      <c r="JAW20" s="155"/>
      <c r="JAX20" s="155"/>
      <c r="JAY20" s="155"/>
      <c r="JAZ20" s="155"/>
      <c r="JBA20" s="155"/>
      <c r="JBB20" s="155"/>
      <c r="JBC20" s="156"/>
      <c r="JBD20" s="156"/>
      <c r="JBE20" s="156"/>
      <c r="JBF20" s="156"/>
      <c r="JBG20" s="156"/>
      <c r="JBH20" s="156"/>
      <c r="JBI20" s="157"/>
      <c r="JBJ20" s="153"/>
      <c r="JBK20" s="153"/>
      <c r="JBL20" s="154"/>
      <c r="JBM20" s="155"/>
      <c r="JBN20" s="155"/>
      <c r="JBO20" s="155"/>
      <c r="JBP20" s="155"/>
      <c r="JBQ20" s="155"/>
      <c r="JBR20" s="155"/>
      <c r="JBS20" s="156"/>
      <c r="JBT20" s="156"/>
      <c r="JBU20" s="156"/>
      <c r="JBV20" s="156"/>
      <c r="JBW20" s="156"/>
      <c r="JBX20" s="156"/>
      <c r="JBY20" s="157"/>
      <c r="JBZ20" s="153"/>
      <c r="JCA20" s="153"/>
      <c r="JCB20" s="154"/>
      <c r="JCC20" s="155"/>
      <c r="JCD20" s="155"/>
      <c r="JCE20" s="155"/>
      <c r="JCF20" s="155"/>
      <c r="JCG20" s="155"/>
      <c r="JCH20" s="155"/>
      <c r="JCI20" s="156"/>
      <c r="JCJ20" s="156"/>
      <c r="JCK20" s="156"/>
      <c r="JCL20" s="156"/>
      <c r="JCM20" s="156"/>
      <c r="JCN20" s="156"/>
      <c r="JCO20" s="157"/>
      <c r="JCP20" s="153"/>
      <c r="JCQ20" s="153"/>
      <c r="JCR20" s="154"/>
      <c r="JCS20" s="155"/>
      <c r="JCT20" s="155"/>
      <c r="JCU20" s="155"/>
      <c r="JCV20" s="155"/>
      <c r="JCW20" s="155"/>
      <c r="JCX20" s="155"/>
      <c r="JCY20" s="156"/>
      <c r="JCZ20" s="156"/>
      <c r="JDA20" s="156"/>
      <c r="JDB20" s="156"/>
      <c r="JDC20" s="156"/>
      <c r="JDD20" s="156"/>
      <c r="JDE20" s="157"/>
      <c r="JDF20" s="153"/>
      <c r="JDG20" s="153"/>
      <c r="JDH20" s="154"/>
      <c r="JDI20" s="155"/>
      <c r="JDJ20" s="155"/>
      <c r="JDK20" s="155"/>
      <c r="JDL20" s="155"/>
      <c r="JDM20" s="155"/>
      <c r="JDN20" s="155"/>
      <c r="JDO20" s="156"/>
      <c r="JDP20" s="156"/>
      <c r="JDQ20" s="156"/>
      <c r="JDR20" s="156"/>
      <c r="JDS20" s="156"/>
      <c r="JDT20" s="156"/>
      <c r="JDU20" s="157"/>
      <c r="JDV20" s="153"/>
      <c r="JDW20" s="153"/>
      <c r="JDX20" s="154"/>
      <c r="JDY20" s="155"/>
      <c r="JDZ20" s="155"/>
      <c r="JEA20" s="155"/>
      <c r="JEB20" s="155"/>
      <c r="JEC20" s="155"/>
      <c r="JED20" s="155"/>
      <c r="JEE20" s="156"/>
      <c r="JEF20" s="156"/>
      <c r="JEG20" s="156"/>
      <c r="JEH20" s="156"/>
      <c r="JEI20" s="156"/>
      <c r="JEJ20" s="156"/>
      <c r="JEK20" s="157"/>
      <c r="JEL20" s="153"/>
      <c r="JEM20" s="153"/>
      <c r="JEN20" s="154"/>
      <c r="JEO20" s="155"/>
      <c r="JEP20" s="155"/>
      <c r="JEQ20" s="155"/>
      <c r="JER20" s="155"/>
      <c r="JES20" s="155"/>
      <c r="JET20" s="155"/>
      <c r="JEU20" s="156"/>
      <c r="JEV20" s="156"/>
      <c r="JEW20" s="156"/>
      <c r="JEX20" s="156"/>
      <c r="JEY20" s="156"/>
      <c r="JEZ20" s="156"/>
      <c r="JFA20" s="157"/>
      <c r="JFB20" s="153"/>
      <c r="JFC20" s="153"/>
      <c r="JFD20" s="154"/>
      <c r="JFE20" s="155"/>
      <c r="JFF20" s="155"/>
      <c r="JFG20" s="155"/>
      <c r="JFH20" s="155"/>
      <c r="JFI20" s="155"/>
      <c r="JFJ20" s="155"/>
      <c r="JFK20" s="156"/>
      <c r="JFL20" s="156"/>
      <c r="JFM20" s="156"/>
      <c r="JFN20" s="156"/>
      <c r="JFO20" s="156"/>
      <c r="JFP20" s="156"/>
      <c r="JFQ20" s="157"/>
      <c r="JFR20" s="153"/>
      <c r="JFS20" s="153"/>
      <c r="JFT20" s="154"/>
      <c r="JFU20" s="155"/>
      <c r="JFV20" s="155"/>
      <c r="JFW20" s="155"/>
      <c r="JFX20" s="155"/>
      <c r="JFY20" s="155"/>
      <c r="JFZ20" s="155"/>
      <c r="JGA20" s="156"/>
      <c r="JGB20" s="156"/>
      <c r="JGC20" s="156"/>
      <c r="JGD20" s="156"/>
      <c r="JGE20" s="156"/>
      <c r="JGF20" s="156"/>
      <c r="JGG20" s="157"/>
      <c r="JGH20" s="153"/>
      <c r="JGI20" s="153"/>
      <c r="JGJ20" s="154"/>
      <c r="JGK20" s="155"/>
      <c r="JGL20" s="155"/>
      <c r="JGM20" s="155"/>
      <c r="JGN20" s="155"/>
      <c r="JGO20" s="155"/>
      <c r="JGP20" s="155"/>
      <c r="JGQ20" s="156"/>
      <c r="JGR20" s="156"/>
      <c r="JGS20" s="156"/>
      <c r="JGT20" s="156"/>
      <c r="JGU20" s="156"/>
      <c r="JGV20" s="156"/>
      <c r="JGW20" s="157"/>
      <c r="JGX20" s="153"/>
      <c r="JGY20" s="153"/>
      <c r="JGZ20" s="154"/>
      <c r="JHA20" s="155"/>
      <c r="JHB20" s="155"/>
      <c r="JHC20" s="155"/>
      <c r="JHD20" s="155"/>
      <c r="JHE20" s="155"/>
      <c r="JHF20" s="155"/>
      <c r="JHG20" s="156"/>
      <c r="JHH20" s="156"/>
      <c r="JHI20" s="156"/>
      <c r="JHJ20" s="156"/>
      <c r="JHK20" s="156"/>
      <c r="JHL20" s="156"/>
      <c r="JHM20" s="157"/>
      <c r="JHN20" s="153"/>
      <c r="JHO20" s="153"/>
      <c r="JHP20" s="154"/>
      <c r="JHQ20" s="155"/>
      <c r="JHR20" s="155"/>
      <c r="JHS20" s="155"/>
      <c r="JHT20" s="155"/>
      <c r="JHU20" s="155"/>
      <c r="JHV20" s="155"/>
      <c r="JHW20" s="156"/>
      <c r="JHX20" s="156"/>
      <c r="JHY20" s="156"/>
      <c r="JHZ20" s="156"/>
      <c r="JIA20" s="156"/>
      <c r="JIB20" s="156"/>
      <c r="JIC20" s="157"/>
      <c r="JID20" s="153"/>
      <c r="JIE20" s="153"/>
      <c r="JIF20" s="154"/>
      <c r="JIG20" s="155"/>
      <c r="JIH20" s="155"/>
      <c r="JII20" s="155"/>
      <c r="JIJ20" s="155"/>
      <c r="JIK20" s="155"/>
      <c r="JIL20" s="155"/>
      <c r="JIM20" s="156"/>
      <c r="JIN20" s="156"/>
      <c r="JIO20" s="156"/>
      <c r="JIP20" s="156"/>
      <c r="JIQ20" s="156"/>
      <c r="JIR20" s="156"/>
      <c r="JIS20" s="157"/>
      <c r="JIT20" s="153"/>
      <c r="JIU20" s="153"/>
      <c r="JIV20" s="154"/>
      <c r="JIW20" s="155"/>
      <c r="JIX20" s="155"/>
      <c r="JIY20" s="155"/>
      <c r="JIZ20" s="155"/>
      <c r="JJA20" s="155"/>
      <c r="JJB20" s="155"/>
      <c r="JJC20" s="156"/>
      <c r="JJD20" s="156"/>
      <c r="JJE20" s="156"/>
      <c r="JJF20" s="156"/>
      <c r="JJG20" s="156"/>
      <c r="JJH20" s="156"/>
      <c r="JJI20" s="157"/>
      <c r="JJJ20" s="153"/>
      <c r="JJK20" s="153"/>
      <c r="JJL20" s="154"/>
      <c r="JJM20" s="155"/>
      <c r="JJN20" s="155"/>
      <c r="JJO20" s="155"/>
      <c r="JJP20" s="155"/>
      <c r="JJQ20" s="155"/>
      <c r="JJR20" s="155"/>
      <c r="JJS20" s="156"/>
      <c r="JJT20" s="156"/>
      <c r="JJU20" s="156"/>
      <c r="JJV20" s="156"/>
      <c r="JJW20" s="156"/>
      <c r="JJX20" s="156"/>
      <c r="JJY20" s="157"/>
      <c r="JJZ20" s="153"/>
      <c r="JKA20" s="153"/>
      <c r="JKB20" s="154"/>
      <c r="JKC20" s="155"/>
      <c r="JKD20" s="155"/>
      <c r="JKE20" s="155"/>
      <c r="JKF20" s="155"/>
      <c r="JKG20" s="155"/>
      <c r="JKH20" s="155"/>
      <c r="JKI20" s="156"/>
      <c r="JKJ20" s="156"/>
      <c r="JKK20" s="156"/>
      <c r="JKL20" s="156"/>
      <c r="JKM20" s="156"/>
      <c r="JKN20" s="156"/>
      <c r="JKO20" s="157"/>
      <c r="JKP20" s="153"/>
      <c r="JKQ20" s="153"/>
      <c r="JKR20" s="154"/>
      <c r="JKS20" s="155"/>
      <c r="JKT20" s="155"/>
      <c r="JKU20" s="155"/>
      <c r="JKV20" s="155"/>
      <c r="JKW20" s="155"/>
      <c r="JKX20" s="155"/>
      <c r="JKY20" s="156"/>
      <c r="JKZ20" s="156"/>
      <c r="JLA20" s="156"/>
      <c r="JLB20" s="156"/>
      <c r="JLC20" s="156"/>
      <c r="JLD20" s="156"/>
      <c r="JLE20" s="157"/>
      <c r="JLF20" s="153"/>
      <c r="JLG20" s="153"/>
      <c r="JLH20" s="154"/>
      <c r="JLI20" s="155"/>
      <c r="JLJ20" s="155"/>
      <c r="JLK20" s="155"/>
      <c r="JLL20" s="155"/>
      <c r="JLM20" s="155"/>
      <c r="JLN20" s="155"/>
      <c r="JLO20" s="156"/>
      <c r="JLP20" s="156"/>
      <c r="JLQ20" s="156"/>
      <c r="JLR20" s="156"/>
      <c r="JLS20" s="156"/>
      <c r="JLT20" s="156"/>
      <c r="JLU20" s="157"/>
      <c r="JLV20" s="153"/>
      <c r="JLW20" s="153"/>
      <c r="JLX20" s="154"/>
      <c r="JLY20" s="155"/>
      <c r="JLZ20" s="155"/>
      <c r="JMA20" s="155"/>
      <c r="JMB20" s="155"/>
      <c r="JMC20" s="155"/>
      <c r="JMD20" s="155"/>
      <c r="JME20" s="156"/>
      <c r="JMF20" s="156"/>
      <c r="JMG20" s="156"/>
      <c r="JMH20" s="156"/>
      <c r="JMI20" s="156"/>
      <c r="JMJ20" s="156"/>
      <c r="JMK20" s="157"/>
      <c r="JML20" s="153"/>
      <c r="JMM20" s="153"/>
      <c r="JMN20" s="154"/>
      <c r="JMO20" s="155"/>
      <c r="JMP20" s="155"/>
      <c r="JMQ20" s="155"/>
      <c r="JMR20" s="155"/>
      <c r="JMS20" s="155"/>
      <c r="JMT20" s="155"/>
      <c r="JMU20" s="156"/>
      <c r="JMV20" s="156"/>
      <c r="JMW20" s="156"/>
      <c r="JMX20" s="156"/>
      <c r="JMY20" s="156"/>
      <c r="JMZ20" s="156"/>
      <c r="JNA20" s="157"/>
      <c r="JNB20" s="153"/>
      <c r="JNC20" s="153"/>
      <c r="JND20" s="154"/>
      <c r="JNE20" s="155"/>
      <c r="JNF20" s="155"/>
      <c r="JNG20" s="155"/>
      <c r="JNH20" s="155"/>
      <c r="JNI20" s="155"/>
      <c r="JNJ20" s="155"/>
      <c r="JNK20" s="156"/>
      <c r="JNL20" s="156"/>
      <c r="JNM20" s="156"/>
      <c r="JNN20" s="156"/>
      <c r="JNO20" s="156"/>
      <c r="JNP20" s="156"/>
      <c r="JNQ20" s="157"/>
      <c r="JNR20" s="153"/>
      <c r="JNS20" s="153"/>
      <c r="JNT20" s="154"/>
      <c r="JNU20" s="155"/>
      <c r="JNV20" s="155"/>
      <c r="JNW20" s="155"/>
      <c r="JNX20" s="155"/>
      <c r="JNY20" s="155"/>
      <c r="JNZ20" s="155"/>
      <c r="JOA20" s="156"/>
      <c r="JOB20" s="156"/>
      <c r="JOC20" s="156"/>
      <c r="JOD20" s="156"/>
      <c r="JOE20" s="156"/>
      <c r="JOF20" s="156"/>
      <c r="JOG20" s="157"/>
      <c r="JOH20" s="153"/>
      <c r="JOI20" s="153"/>
      <c r="JOJ20" s="154"/>
      <c r="JOK20" s="155"/>
      <c r="JOL20" s="155"/>
      <c r="JOM20" s="155"/>
      <c r="JON20" s="155"/>
      <c r="JOO20" s="155"/>
      <c r="JOP20" s="155"/>
      <c r="JOQ20" s="156"/>
      <c r="JOR20" s="156"/>
      <c r="JOS20" s="156"/>
      <c r="JOT20" s="156"/>
      <c r="JOU20" s="156"/>
      <c r="JOV20" s="156"/>
      <c r="JOW20" s="157"/>
      <c r="JOX20" s="153"/>
      <c r="JOY20" s="153"/>
      <c r="JOZ20" s="154"/>
      <c r="JPA20" s="155"/>
      <c r="JPB20" s="155"/>
      <c r="JPC20" s="155"/>
      <c r="JPD20" s="155"/>
      <c r="JPE20" s="155"/>
      <c r="JPF20" s="155"/>
      <c r="JPG20" s="156"/>
      <c r="JPH20" s="156"/>
      <c r="JPI20" s="156"/>
      <c r="JPJ20" s="156"/>
      <c r="JPK20" s="156"/>
      <c r="JPL20" s="156"/>
      <c r="JPM20" s="157"/>
      <c r="JPN20" s="153"/>
      <c r="JPO20" s="153"/>
      <c r="JPP20" s="154"/>
      <c r="JPQ20" s="155"/>
      <c r="JPR20" s="155"/>
      <c r="JPS20" s="155"/>
      <c r="JPT20" s="155"/>
      <c r="JPU20" s="155"/>
      <c r="JPV20" s="155"/>
      <c r="JPW20" s="156"/>
      <c r="JPX20" s="156"/>
      <c r="JPY20" s="156"/>
      <c r="JPZ20" s="156"/>
      <c r="JQA20" s="156"/>
      <c r="JQB20" s="156"/>
      <c r="JQC20" s="157"/>
      <c r="JQD20" s="153"/>
      <c r="JQE20" s="153"/>
      <c r="JQF20" s="154"/>
      <c r="JQG20" s="155"/>
      <c r="JQH20" s="155"/>
      <c r="JQI20" s="155"/>
      <c r="JQJ20" s="155"/>
      <c r="JQK20" s="155"/>
      <c r="JQL20" s="155"/>
      <c r="JQM20" s="156"/>
      <c r="JQN20" s="156"/>
      <c r="JQO20" s="156"/>
      <c r="JQP20" s="156"/>
      <c r="JQQ20" s="156"/>
      <c r="JQR20" s="156"/>
      <c r="JQS20" s="157"/>
      <c r="JQT20" s="153"/>
      <c r="JQU20" s="153"/>
      <c r="JQV20" s="154"/>
      <c r="JQW20" s="155"/>
      <c r="JQX20" s="155"/>
      <c r="JQY20" s="155"/>
      <c r="JQZ20" s="155"/>
      <c r="JRA20" s="155"/>
      <c r="JRB20" s="155"/>
      <c r="JRC20" s="156"/>
      <c r="JRD20" s="156"/>
      <c r="JRE20" s="156"/>
      <c r="JRF20" s="156"/>
      <c r="JRG20" s="156"/>
      <c r="JRH20" s="156"/>
      <c r="JRI20" s="157"/>
      <c r="JRJ20" s="153"/>
      <c r="JRK20" s="153"/>
      <c r="JRL20" s="154"/>
      <c r="JRM20" s="155"/>
      <c r="JRN20" s="155"/>
      <c r="JRO20" s="155"/>
      <c r="JRP20" s="155"/>
      <c r="JRQ20" s="155"/>
      <c r="JRR20" s="155"/>
      <c r="JRS20" s="156"/>
      <c r="JRT20" s="156"/>
      <c r="JRU20" s="156"/>
      <c r="JRV20" s="156"/>
      <c r="JRW20" s="156"/>
      <c r="JRX20" s="156"/>
      <c r="JRY20" s="157"/>
      <c r="JRZ20" s="153"/>
      <c r="JSA20" s="153"/>
      <c r="JSB20" s="154"/>
      <c r="JSC20" s="155"/>
      <c r="JSD20" s="155"/>
      <c r="JSE20" s="155"/>
      <c r="JSF20" s="155"/>
      <c r="JSG20" s="155"/>
      <c r="JSH20" s="155"/>
      <c r="JSI20" s="156"/>
      <c r="JSJ20" s="156"/>
      <c r="JSK20" s="156"/>
      <c r="JSL20" s="156"/>
      <c r="JSM20" s="156"/>
      <c r="JSN20" s="156"/>
      <c r="JSO20" s="157"/>
      <c r="JSP20" s="153"/>
      <c r="JSQ20" s="153"/>
      <c r="JSR20" s="154"/>
      <c r="JSS20" s="155"/>
      <c r="JST20" s="155"/>
      <c r="JSU20" s="155"/>
      <c r="JSV20" s="155"/>
      <c r="JSW20" s="155"/>
      <c r="JSX20" s="155"/>
      <c r="JSY20" s="156"/>
      <c r="JSZ20" s="156"/>
      <c r="JTA20" s="156"/>
      <c r="JTB20" s="156"/>
      <c r="JTC20" s="156"/>
      <c r="JTD20" s="156"/>
      <c r="JTE20" s="157"/>
      <c r="JTF20" s="153"/>
      <c r="JTG20" s="153"/>
      <c r="JTH20" s="154"/>
      <c r="JTI20" s="155"/>
      <c r="JTJ20" s="155"/>
      <c r="JTK20" s="155"/>
      <c r="JTL20" s="155"/>
      <c r="JTM20" s="155"/>
      <c r="JTN20" s="155"/>
      <c r="JTO20" s="156"/>
      <c r="JTP20" s="156"/>
      <c r="JTQ20" s="156"/>
      <c r="JTR20" s="156"/>
      <c r="JTS20" s="156"/>
      <c r="JTT20" s="156"/>
      <c r="JTU20" s="157"/>
      <c r="JTV20" s="153"/>
      <c r="JTW20" s="153"/>
      <c r="JTX20" s="154"/>
      <c r="JTY20" s="155"/>
      <c r="JTZ20" s="155"/>
      <c r="JUA20" s="155"/>
      <c r="JUB20" s="155"/>
      <c r="JUC20" s="155"/>
      <c r="JUD20" s="155"/>
      <c r="JUE20" s="156"/>
      <c r="JUF20" s="156"/>
      <c r="JUG20" s="156"/>
      <c r="JUH20" s="156"/>
      <c r="JUI20" s="156"/>
      <c r="JUJ20" s="156"/>
      <c r="JUK20" s="157"/>
      <c r="JUL20" s="153"/>
      <c r="JUM20" s="153"/>
      <c r="JUN20" s="154"/>
      <c r="JUO20" s="155"/>
      <c r="JUP20" s="155"/>
      <c r="JUQ20" s="155"/>
      <c r="JUR20" s="155"/>
      <c r="JUS20" s="155"/>
      <c r="JUT20" s="155"/>
      <c r="JUU20" s="156"/>
      <c r="JUV20" s="156"/>
      <c r="JUW20" s="156"/>
      <c r="JUX20" s="156"/>
      <c r="JUY20" s="156"/>
      <c r="JUZ20" s="156"/>
      <c r="JVA20" s="157"/>
      <c r="JVB20" s="153"/>
      <c r="JVC20" s="153"/>
      <c r="JVD20" s="154"/>
      <c r="JVE20" s="155"/>
      <c r="JVF20" s="155"/>
      <c r="JVG20" s="155"/>
      <c r="JVH20" s="155"/>
      <c r="JVI20" s="155"/>
      <c r="JVJ20" s="155"/>
      <c r="JVK20" s="156"/>
      <c r="JVL20" s="156"/>
      <c r="JVM20" s="156"/>
      <c r="JVN20" s="156"/>
      <c r="JVO20" s="156"/>
      <c r="JVP20" s="156"/>
      <c r="JVQ20" s="157"/>
      <c r="JVR20" s="153"/>
      <c r="JVS20" s="153"/>
      <c r="JVT20" s="154"/>
      <c r="JVU20" s="155"/>
      <c r="JVV20" s="155"/>
      <c r="JVW20" s="155"/>
      <c r="JVX20" s="155"/>
      <c r="JVY20" s="155"/>
      <c r="JVZ20" s="155"/>
      <c r="JWA20" s="156"/>
      <c r="JWB20" s="156"/>
      <c r="JWC20" s="156"/>
      <c r="JWD20" s="156"/>
      <c r="JWE20" s="156"/>
      <c r="JWF20" s="156"/>
      <c r="JWG20" s="157"/>
      <c r="JWH20" s="153"/>
      <c r="JWI20" s="153"/>
      <c r="JWJ20" s="154"/>
      <c r="JWK20" s="155"/>
      <c r="JWL20" s="155"/>
      <c r="JWM20" s="155"/>
      <c r="JWN20" s="155"/>
      <c r="JWO20" s="155"/>
      <c r="JWP20" s="155"/>
      <c r="JWQ20" s="156"/>
      <c r="JWR20" s="156"/>
      <c r="JWS20" s="156"/>
      <c r="JWT20" s="156"/>
      <c r="JWU20" s="156"/>
      <c r="JWV20" s="156"/>
      <c r="JWW20" s="157"/>
      <c r="JWX20" s="153"/>
      <c r="JWY20" s="153"/>
      <c r="JWZ20" s="154"/>
      <c r="JXA20" s="155"/>
      <c r="JXB20" s="155"/>
      <c r="JXC20" s="155"/>
      <c r="JXD20" s="155"/>
      <c r="JXE20" s="155"/>
      <c r="JXF20" s="155"/>
      <c r="JXG20" s="156"/>
      <c r="JXH20" s="156"/>
      <c r="JXI20" s="156"/>
      <c r="JXJ20" s="156"/>
      <c r="JXK20" s="156"/>
      <c r="JXL20" s="156"/>
      <c r="JXM20" s="157"/>
      <c r="JXN20" s="153"/>
      <c r="JXO20" s="153"/>
      <c r="JXP20" s="154"/>
      <c r="JXQ20" s="155"/>
      <c r="JXR20" s="155"/>
      <c r="JXS20" s="155"/>
      <c r="JXT20" s="155"/>
      <c r="JXU20" s="155"/>
      <c r="JXV20" s="155"/>
      <c r="JXW20" s="156"/>
      <c r="JXX20" s="156"/>
      <c r="JXY20" s="156"/>
      <c r="JXZ20" s="156"/>
      <c r="JYA20" s="156"/>
      <c r="JYB20" s="156"/>
      <c r="JYC20" s="157"/>
      <c r="JYD20" s="153"/>
      <c r="JYE20" s="153"/>
      <c r="JYF20" s="154"/>
      <c r="JYG20" s="155"/>
      <c r="JYH20" s="155"/>
      <c r="JYI20" s="155"/>
      <c r="JYJ20" s="155"/>
      <c r="JYK20" s="155"/>
      <c r="JYL20" s="155"/>
      <c r="JYM20" s="156"/>
      <c r="JYN20" s="156"/>
      <c r="JYO20" s="156"/>
      <c r="JYP20" s="156"/>
      <c r="JYQ20" s="156"/>
      <c r="JYR20" s="156"/>
      <c r="JYS20" s="157"/>
      <c r="JYT20" s="153"/>
      <c r="JYU20" s="153"/>
      <c r="JYV20" s="154"/>
      <c r="JYW20" s="155"/>
      <c r="JYX20" s="155"/>
      <c r="JYY20" s="155"/>
      <c r="JYZ20" s="155"/>
      <c r="JZA20" s="155"/>
      <c r="JZB20" s="155"/>
      <c r="JZC20" s="156"/>
      <c r="JZD20" s="156"/>
      <c r="JZE20" s="156"/>
      <c r="JZF20" s="156"/>
      <c r="JZG20" s="156"/>
      <c r="JZH20" s="156"/>
      <c r="JZI20" s="157"/>
      <c r="JZJ20" s="153"/>
      <c r="JZK20" s="153"/>
      <c r="JZL20" s="154"/>
      <c r="JZM20" s="155"/>
      <c r="JZN20" s="155"/>
      <c r="JZO20" s="155"/>
      <c r="JZP20" s="155"/>
      <c r="JZQ20" s="155"/>
      <c r="JZR20" s="155"/>
      <c r="JZS20" s="156"/>
      <c r="JZT20" s="156"/>
      <c r="JZU20" s="156"/>
      <c r="JZV20" s="156"/>
      <c r="JZW20" s="156"/>
      <c r="JZX20" s="156"/>
      <c r="JZY20" s="157"/>
      <c r="JZZ20" s="153"/>
      <c r="KAA20" s="153"/>
      <c r="KAB20" s="154"/>
      <c r="KAC20" s="155"/>
      <c r="KAD20" s="155"/>
      <c r="KAE20" s="155"/>
      <c r="KAF20" s="155"/>
      <c r="KAG20" s="155"/>
      <c r="KAH20" s="155"/>
      <c r="KAI20" s="156"/>
      <c r="KAJ20" s="156"/>
      <c r="KAK20" s="156"/>
      <c r="KAL20" s="156"/>
      <c r="KAM20" s="156"/>
      <c r="KAN20" s="156"/>
      <c r="KAO20" s="157"/>
      <c r="KAP20" s="153"/>
      <c r="KAQ20" s="153"/>
      <c r="KAR20" s="154"/>
      <c r="KAS20" s="155"/>
      <c r="KAT20" s="155"/>
      <c r="KAU20" s="155"/>
      <c r="KAV20" s="155"/>
      <c r="KAW20" s="155"/>
      <c r="KAX20" s="155"/>
      <c r="KAY20" s="156"/>
      <c r="KAZ20" s="156"/>
      <c r="KBA20" s="156"/>
      <c r="KBB20" s="156"/>
      <c r="KBC20" s="156"/>
      <c r="KBD20" s="156"/>
      <c r="KBE20" s="157"/>
      <c r="KBF20" s="153"/>
      <c r="KBG20" s="153"/>
      <c r="KBH20" s="154"/>
      <c r="KBI20" s="155"/>
      <c r="KBJ20" s="155"/>
      <c r="KBK20" s="155"/>
      <c r="KBL20" s="155"/>
      <c r="KBM20" s="155"/>
      <c r="KBN20" s="155"/>
      <c r="KBO20" s="156"/>
      <c r="KBP20" s="156"/>
      <c r="KBQ20" s="156"/>
      <c r="KBR20" s="156"/>
      <c r="KBS20" s="156"/>
      <c r="KBT20" s="156"/>
      <c r="KBU20" s="157"/>
      <c r="KBV20" s="153"/>
      <c r="KBW20" s="153"/>
      <c r="KBX20" s="154"/>
      <c r="KBY20" s="155"/>
      <c r="KBZ20" s="155"/>
      <c r="KCA20" s="155"/>
      <c r="KCB20" s="155"/>
      <c r="KCC20" s="155"/>
      <c r="KCD20" s="155"/>
      <c r="KCE20" s="156"/>
      <c r="KCF20" s="156"/>
      <c r="KCG20" s="156"/>
      <c r="KCH20" s="156"/>
      <c r="KCI20" s="156"/>
      <c r="KCJ20" s="156"/>
      <c r="KCK20" s="157"/>
      <c r="KCL20" s="153"/>
      <c r="KCM20" s="153"/>
      <c r="KCN20" s="154"/>
      <c r="KCO20" s="155"/>
      <c r="KCP20" s="155"/>
      <c r="KCQ20" s="155"/>
      <c r="KCR20" s="155"/>
      <c r="KCS20" s="155"/>
      <c r="KCT20" s="155"/>
      <c r="KCU20" s="156"/>
      <c r="KCV20" s="156"/>
      <c r="KCW20" s="156"/>
      <c r="KCX20" s="156"/>
      <c r="KCY20" s="156"/>
      <c r="KCZ20" s="156"/>
      <c r="KDA20" s="157"/>
      <c r="KDB20" s="153"/>
      <c r="KDC20" s="153"/>
      <c r="KDD20" s="154"/>
      <c r="KDE20" s="155"/>
      <c r="KDF20" s="155"/>
      <c r="KDG20" s="155"/>
      <c r="KDH20" s="155"/>
      <c r="KDI20" s="155"/>
      <c r="KDJ20" s="155"/>
      <c r="KDK20" s="156"/>
      <c r="KDL20" s="156"/>
      <c r="KDM20" s="156"/>
      <c r="KDN20" s="156"/>
      <c r="KDO20" s="156"/>
      <c r="KDP20" s="156"/>
      <c r="KDQ20" s="157"/>
      <c r="KDR20" s="153"/>
      <c r="KDS20" s="153"/>
      <c r="KDT20" s="154"/>
      <c r="KDU20" s="155"/>
      <c r="KDV20" s="155"/>
      <c r="KDW20" s="155"/>
      <c r="KDX20" s="155"/>
      <c r="KDY20" s="155"/>
      <c r="KDZ20" s="155"/>
      <c r="KEA20" s="156"/>
      <c r="KEB20" s="156"/>
      <c r="KEC20" s="156"/>
      <c r="KED20" s="156"/>
      <c r="KEE20" s="156"/>
      <c r="KEF20" s="156"/>
      <c r="KEG20" s="157"/>
      <c r="KEH20" s="153"/>
      <c r="KEI20" s="153"/>
      <c r="KEJ20" s="154"/>
      <c r="KEK20" s="155"/>
      <c r="KEL20" s="155"/>
      <c r="KEM20" s="155"/>
      <c r="KEN20" s="155"/>
      <c r="KEO20" s="155"/>
      <c r="KEP20" s="155"/>
      <c r="KEQ20" s="156"/>
      <c r="KER20" s="156"/>
      <c r="KES20" s="156"/>
      <c r="KET20" s="156"/>
      <c r="KEU20" s="156"/>
      <c r="KEV20" s="156"/>
      <c r="KEW20" s="157"/>
      <c r="KEX20" s="153"/>
      <c r="KEY20" s="153"/>
      <c r="KEZ20" s="154"/>
      <c r="KFA20" s="155"/>
      <c r="KFB20" s="155"/>
      <c r="KFC20" s="155"/>
      <c r="KFD20" s="155"/>
      <c r="KFE20" s="155"/>
      <c r="KFF20" s="155"/>
      <c r="KFG20" s="156"/>
      <c r="KFH20" s="156"/>
      <c r="KFI20" s="156"/>
      <c r="KFJ20" s="156"/>
      <c r="KFK20" s="156"/>
      <c r="KFL20" s="156"/>
      <c r="KFM20" s="157"/>
      <c r="KFN20" s="153"/>
      <c r="KFO20" s="153"/>
      <c r="KFP20" s="154"/>
      <c r="KFQ20" s="155"/>
      <c r="KFR20" s="155"/>
      <c r="KFS20" s="155"/>
      <c r="KFT20" s="155"/>
      <c r="KFU20" s="155"/>
      <c r="KFV20" s="155"/>
      <c r="KFW20" s="156"/>
      <c r="KFX20" s="156"/>
      <c r="KFY20" s="156"/>
      <c r="KFZ20" s="156"/>
      <c r="KGA20" s="156"/>
      <c r="KGB20" s="156"/>
      <c r="KGC20" s="157"/>
      <c r="KGD20" s="153"/>
      <c r="KGE20" s="153"/>
      <c r="KGF20" s="154"/>
      <c r="KGG20" s="155"/>
      <c r="KGH20" s="155"/>
      <c r="KGI20" s="155"/>
      <c r="KGJ20" s="155"/>
      <c r="KGK20" s="155"/>
      <c r="KGL20" s="155"/>
      <c r="KGM20" s="156"/>
      <c r="KGN20" s="156"/>
      <c r="KGO20" s="156"/>
      <c r="KGP20" s="156"/>
      <c r="KGQ20" s="156"/>
      <c r="KGR20" s="156"/>
      <c r="KGS20" s="157"/>
      <c r="KGT20" s="153"/>
      <c r="KGU20" s="153"/>
      <c r="KGV20" s="154"/>
      <c r="KGW20" s="155"/>
      <c r="KGX20" s="155"/>
      <c r="KGY20" s="155"/>
      <c r="KGZ20" s="155"/>
      <c r="KHA20" s="155"/>
      <c r="KHB20" s="155"/>
      <c r="KHC20" s="156"/>
      <c r="KHD20" s="156"/>
      <c r="KHE20" s="156"/>
      <c r="KHF20" s="156"/>
      <c r="KHG20" s="156"/>
      <c r="KHH20" s="156"/>
      <c r="KHI20" s="157"/>
      <c r="KHJ20" s="153"/>
      <c r="KHK20" s="153"/>
      <c r="KHL20" s="154"/>
      <c r="KHM20" s="155"/>
      <c r="KHN20" s="155"/>
      <c r="KHO20" s="155"/>
      <c r="KHP20" s="155"/>
      <c r="KHQ20" s="155"/>
      <c r="KHR20" s="155"/>
      <c r="KHS20" s="156"/>
      <c r="KHT20" s="156"/>
      <c r="KHU20" s="156"/>
      <c r="KHV20" s="156"/>
      <c r="KHW20" s="156"/>
      <c r="KHX20" s="156"/>
      <c r="KHY20" s="157"/>
      <c r="KHZ20" s="153"/>
      <c r="KIA20" s="153"/>
      <c r="KIB20" s="154"/>
      <c r="KIC20" s="155"/>
      <c r="KID20" s="155"/>
      <c r="KIE20" s="155"/>
      <c r="KIF20" s="155"/>
      <c r="KIG20" s="155"/>
      <c r="KIH20" s="155"/>
      <c r="KII20" s="156"/>
      <c r="KIJ20" s="156"/>
      <c r="KIK20" s="156"/>
      <c r="KIL20" s="156"/>
      <c r="KIM20" s="156"/>
      <c r="KIN20" s="156"/>
      <c r="KIO20" s="157"/>
      <c r="KIP20" s="153"/>
      <c r="KIQ20" s="153"/>
      <c r="KIR20" s="154"/>
      <c r="KIS20" s="155"/>
      <c r="KIT20" s="155"/>
      <c r="KIU20" s="155"/>
      <c r="KIV20" s="155"/>
      <c r="KIW20" s="155"/>
      <c r="KIX20" s="155"/>
      <c r="KIY20" s="156"/>
      <c r="KIZ20" s="156"/>
      <c r="KJA20" s="156"/>
      <c r="KJB20" s="156"/>
      <c r="KJC20" s="156"/>
      <c r="KJD20" s="156"/>
      <c r="KJE20" s="157"/>
      <c r="KJF20" s="153"/>
      <c r="KJG20" s="153"/>
      <c r="KJH20" s="154"/>
      <c r="KJI20" s="155"/>
      <c r="KJJ20" s="155"/>
      <c r="KJK20" s="155"/>
      <c r="KJL20" s="155"/>
      <c r="KJM20" s="155"/>
      <c r="KJN20" s="155"/>
      <c r="KJO20" s="156"/>
      <c r="KJP20" s="156"/>
      <c r="KJQ20" s="156"/>
      <c r="KJR20" s="156"/>
      <c r="KJS20" s="156"/>
      <c r="KJT20" s="156"/>
      <c r="KJU20" s="157"/>
      <c r="KJV20" s="153"/>
      <c r="KJW20" s="153"/>
      <c r="KJX20" s="154"/>
      <c r="KJY20" s="155"/>
      <c r="KJZ20" s="155"/>
      <c r="KKA20" s="155"/>
      <c r="KKB20" s="155"/>
      <c r="KKC20" s="155"/>
      <c r="KKD20" s="155"/>
      <c r="KKE20" s="156"/>
      <c r="KKF20" s="156"/>
      <c r="KKG20" s="156"/>
      <c r="KKH20" s="156"/>
      <c r="KKI20" s="156"/>
      <c r="KKJ20" s="156"/>
      <c r="KKK20" s="157"/>
      <c r="KKL20" s="153"/>
      <c r="KKM20" s="153"/>
      <c r="KKN20" s="154"/>
      <c r="KKO20" s="155"/>
      <c r="KKP20" s="155"/>
      <c r="KKQ20" s="155"/>
      <c r="KKR20" s="155"/>
      <c r="KKS20" s="155"/>
      <c r="KKT20" s="155"/>
      <c r="KKU20" s="156"/>
      <c r="KKV20" s="156"/>
      <c r="KKW20" s="156"/>
      <c r="KKX20" s="156"/>
      <c r="KKY20" s="156"/>
      <c r="KKZ20" s="156"/>
      <c r="KLA20" s="157"/>
      <c r="KLB20" s="153"/>
      <c r="KLC20" s="153"/>
      <c r="KLD20" s="154"/>
      <c r="KLE20" s="155"/>
      <c r="KLF20" s="155"/>
      <c r="KLG20" s="155"/>
      <c r="KLH20" s="155"/>
      <c r="KLI20" s="155"/>
      <c r="KLJ20" s="155"/>
      <c r="KLK20" s="156"/>
      <c r="KLL20" s="156"/>
      <c r="KLM20" s="156"/>
      <c r="KLN20" s="156"/>
      <c r="KLO20" s="156"/>
      <c r="KLP20" s="156"/>
      <c r="KLQ20" s="157"/>
      <c r="KLR20" s="153"/>
      <c r="KLS20" s="153"/>
      <c r="KLT20" s="154"/>
      <c r="KLU20" s="155"/>
      <c r="KLV20" s="155"/>
      <c r="KLW20" s="155"/>
      <c r="KLX20" s="155"/>
      <c r="KLY20" s="155"/>
      <c r="KLZ20" s="155"/>
      <c r="KMA20" s="156"/>
      <c r="KMB20" s="156"/>
      <c r="KMC20" s="156"/>
      <c r="KMD20" s="156"/>
      <c r="KME20" s="156"/>
      <c r="KMF20" s="156"/>
      <c r="KMG20" s="157"/>
      <c r="KMH20" s="153"/>
      <c r="KMI20" s="153"/>
      <c r="KMJ20" s="154"/>
      <c r="KMK20" s="155"/>
      <c r="KML20" s="155"/>
      <c r="KMM20" s="155"/>
      <c r="KMN20" s="155"/>
      <c r="KMO20" s="155"/>
      <c r="KMP20" s="155"/>
      <c r="KMQ20" s="156"/>
      <c r="KMR20" s="156"/>
      <c r="KMS20" s="156"/>
      <c r="KMT20" s="156"/>
      <c r="KMU20" s="156"/>
      <c r="KMV20" s="156"/>
      <c r="KMW20" s="157"/>
      <c r="KMX20" s="153"/>
      <c r="KMY20" s="153"/>
      <c r="KMZ20" s="154"/>
      <c r="KNA20" s="155"/>
      <c r="KNB20" s="155"/>
      <c r="KNC20" s="155"/>
      <c r="KND20" s="155"/>
      <c r="KNE20" s="155"/>
      <c r="KNF20" s="155"/>
      <c r="KNG20" s="156"/>
      <c r="KNH20" s="156"/>
      <c r="KNI20" s="156"/>
      <c r="KNJ20" s="156"/>
      <c r="KNK20" s="156"/>
      <c r="KNL20" s="156"/>
      <c r="KNM20" s="157"/>
      <c r="KNN20" s="153"/>
      <c r="KNO20" s="153"/>
      <c r="KNP20" s="154"/>
      <c r="KNQ20" s="155"/>
      <c r="KNR20" s="155"/>
      <c r="KNS20" s="155"/>
      <c r="KNT20" s="155"/>
      <c r="KNU20" s="155"/>
      <c r="KNV20" s="155"/>
      <c r="KNW20" s="156"/>
      <c r="KNX20" s="156"/>
      <c r="KNY20" s="156"/>
      <c r="KNZ20" s="156"/>
      <c r="KOA20" s="156"/>
      <c r="KOB20" s="156"/>
      <c r="KOC20" s="157"/>
      <c r="KOD20" s="153"/>
      <c r="KOE20" s="153"/>
      <c r="KOF20" s="154"/>
      <c r="KOG20" s="155"/>
      <c r="KOH20" s="155"/>
      <c r="KOI20" s="155"/>
      <c r="KOJ20" s="155"/>
      <c r="KOK20" s="155"/>
      <c r="KOL20" s="155"/>
      <c r="KOM20" s="156"/>
      <c r="KON20" s="156"/>
      <c r="KOO20" s="156"/>
      <c r="KOP20" s="156"/>
      <c r="KOQ20" s="156"/>
      <c r="KOR20" s="156"/>
      <c r="KOS20" s="157"/>
      <c r="KOT20" s="153"/>
      <c r="KOU20" s="153"/>
      <c r="KOV20" s="154"/>
      <c r="KOW20" s="155"/>
      <c r="KOX20" s="155"/>
      <c r="KOY20" s="155"/>
      <c r="KOZ20" s="155"/>
      <c r="KPA20" s="155"/>
      <c r="KPB20" s="155"/>
      <c r="KPC20" s="156"/>
      <c r="KPD20" s="156"/>
      <c r="KPE20" s="156"/>
      <c r="KPF20" s="156"/>
      <c r="KPG20" s="156"/>
      <c r="KPH20" s="156"/>
      <c r="KPI20" s="157"/>
      <c r="KPJ20" s="153"/>
      <c r="KPK20" s="153"/>
      <c r="KPL20" s="154"/>
      <c r="KPM20" s="155"/>
      <c r="KPN20" s="155"/>
      <c r="KPO20" s="155"/>
      <c r="KPP20" s="155"/>
      <c r="KPQ20" s="155"/>
      <c r="KPR20" s="155"/>
      <c r="KPS20" s="156"/>
      <c r="KPT20" s="156"/>
      <c r="KPU20" s="156"/>
      <c r="KPV20" s="156"/>
      <c r="KPW20" s="156"/>
      <c r="KPX20" s="156"/>
      <c r="KPY20" s="157"/>
      <c r="KPZ20" s="153"/>
      <c r="KQA20" s="153"/>
      <c r="KQB20" s="154"/>
      <c r="KQC20" s="155"/>
      <c r="KQD20" s="155"/>
      <c r="KQE20" s="155"/>
      <c r="KQF20" s="155"/>
      <c r="KQG20" s="155"/>
      <c r="KQH20" s="155"/>
      <c r="KQI20" s="156"/>
      <c r="KQJ20" s="156"/>
      <c r="KQK20" s="156"/>
      <c r="KQL20" s="156"/>
      <c r="KQM20" s="156"/>
      <c r="KQN20" s="156"/>
      <c r="KQO20" s="157"/>
      <c r="KQP20" s="153"/>
      <c r="KQQ20" s="153"/>
      <c r="KQR20" s="154"/>
      <c r="KQS20" s="155"/>
      <c r="KQT20" s="155"/>
      <c r="KQU20" s="155"/>
      <c r="KQV20" s="155"/>
      <c r="KQW20" s="155"/>
      <c r="KQX20" s="155"/>
      <c r="KQY20" s="156"/>
      <c r="KQZ20" s="156"/>
      <c r="KRA20" s="156"/>
      <c r="KRB20" s="156"/>
      <c r="KRC20" s="156"/>
      <c r="KRD20" s="156"/>
      <c r="KRE20" s="157"/>
      <c r="KRF20" s="153"/>
      <c r="KRG20" s="153"/>
      <c r="KRH20" s="154"/>
      <c r="KRI20" s="155"/>
      <c r="KRJ20" s="155"/>
      <c r="KRK20" s="155"/>
      <c r="KRL20" s="155"/>
      <c r="KRM20" s="155"/>
      <c r="KRN20" s="155"/>
      <c r="KRO20" s="156"/>
      <c r="KRP20" s="156"/>
      <c r="KRQ20" s="156"/>
      <c r="KRR20" s="156"/>
      <c r="KRS20" s="156"/>
      <c r="KRT20" s="156"/>
      <c r="KRU20" s="157"/>
      <c r="KRV20" s="153"/>
      <c r="KRW20" s="153"/>
      <c r="KRX20" s="154"/>
      <c r="KRY20" s="155"/>
      <c r="KRZ20" s="155"/>
      <c r="KSA20" s="155"/>
      <c r="KSB20" s="155"/>
      <c r="KSC20" s="155"/>
      <c r="KSD20" s="155"/>
      <c r="KSE20" s="156"/>
      <c r="KSF20" s="156"/>
      <c r="KSG20" s="156"/>
      <c r="KSH20" s="156"/>
      <c r="KSI20" s="156"/>
      <c r="KSJ20" s="156"/>
      <c r="KSK20" s="157"/>
      <c r="KSL20" s="153"/>
      <c r="KSM20" s="153"/>
      <c r="KSN20" s="154"/>
      <c r="KSO20" s="155"/>
      <c r="KSP20" s="155"/>
      <c r="KSQ20" s="155"/>
      <c r="KSR20" s="155"/>
      <c r="KSS20" s="155"/>
      <c r="KST20" s="155"/>
      <c r="KSU20" s="156"/>
      <c r="KSV20" s="156"/>
      <c r="KSW20" s="156"/>
      <c r="KSX20" s="156"/>
      <c r="KSY20" s="156"/>
      <c r="KSZ20" s="156"/>
      <c r="KTA20" s="157"/>
      <c r="KTB20" s="153"/>
      <c r="KTC20" s="153"/>
      <c r="KTD20" s="154"/>
      <c r="KTE20" s="155"/>
      <c r="KTF20" s="155"/>
      <c r="KTG20" s="155"/>
      <c r="KTH20" s="155"/>
      <c r="KTI20" s="155"/>
      <c r="KTJ20" s="155"/>
      <c r="KTK20" s="156"/>
      <c r="KTL20" s="156"/>
      <c r="KTM20" s="156"/>
      <c r="KTN20" s="156"/>
      <c r="KTO20" s="156"/>
      <c r="KTP20" s="156"/>
      <c r="KTQ20" s="157"/>
      <c r="KTR20" s="153"/>
      <c r="KTS20" s="153"/>
      <c r="KTT20" s="154"/>
      <c r="KTU20" s="155"/>
      <c r="KTV20" s="155"/>
      <c r="KTW20" s="155"/>
      <c r="KTX20" s="155"/>
      <c r="KTY20" s="155"/>
      <c r="KTZ20" s="155"/>
      <c r="KUA20" s="156"/>
      <c r="KUB20" s="156"/>
      <c r="KUC20" s="156"/>
      <c r="KUD20" s="156"/>
      <c r="KUE20" s="156"/>
      <c r="KUF20" s="156"/>
      <c r="KUG20" s="157"/>
      <c r="KUH20" s="153"/>
      <c r="KUI20" s="153"/>
      <c r="KUJ20" s="154"/>
      <c r="KUK20" s="155"/>
      <c r="KUL20" s="155"/>
      <c r="KUM20" s="155"/>
      <c r="KUN20" s="155"/>
      <c r="KUO20" s="155"/>
      <c r="KUP20" s="155"/>
      <c r="KUQ20" s="156"/>
      <c r="KUR20" s="156"/>
      <c r="KUS20" s="156"/>
      <c r="KUT20" s="156"/>
      <c r="KUU20" s="156"/>
      <c r="KUV20" s="156"/>
      <c r="KUW20" s="157"/>
      <c r="KUX20" s="153"/>
      <c r="KUY20" s="153"/>
      <c r="KUZ20" s="154"/>
      <c r="KVA20" s="155"/>
      <c r="KVB20" s="155"/>
      <c r="KVC20" s="155"/>
      <c r="KVD20" s="155"/>
      <c r="KVE20" s="155"/>
      <c r="KVF20" s="155"/>
      <c r="KVG20" s="156"/>
      <c r="KVH20" s="156"/>
      <c r="KVI20" s="156"/>
      <c r="KVJ20" s="156"/>
      <c r="KVK20" s="156"/>
      <c r="KVL20" s="156"/>
      <c r="KVM20" s="157"/>
      <c r="KVN20" s="153"/>
      <c r="KVO20" s="153"/>
      <c r="KVP20" s="154"/>
      <c r="KVQ20" s="155"/>
      <c r="KVR20" s="155"/>
      <c r="KVS20" s="155"/>
      <c r="KVT20" s="155"/>
      <c r="KVU20" s="155"/>
      <c r="KVV20" s="155"/>
      <c r="KVW20" s="156"/>
      <c r="KVX20" s="156"/>
      <c r="KVY20" s="156"/>
      <c r="KVZ20" s="156"/>
      <c r="KWA20" s="156"/>
      <c r="KWB20" s="156"/>
      <c r="KWC20" s="157"/>
      <c r="KWD20" s="153"/>
      <c r="KWE20" s="153"/>
      <c r="KWF20" s="154"/>
      <c r="KWG20" s="155"/>
      <c r="KWH20" s="155"/>
      <c r="KWI20" s="155"/>
      <c r="KWJ20" s="155"/>
      <c r="KWK20" s="155"/>
      <c r="KWL20" s="155"/>
      <c r="KWM20" s="156"/>
      <c r="KWN20" s="156"/>
      <c r="KWO20" s="156"/>
      <c r="KWP20" s="156"/>
      <c r="KWQ20" s="156"/>
      <c r="KWR20" s="156"/>
      <c r="KWS20" s="157"/>
      <c r="KWT20" s="153"/>
      <c r="KWU20" s="153"/>
      <c r="KWV20" s="154"/>
      <c r="KWW20" s="155"/>
      <c r="KWX20" s="155"/>
      <c r="KWY20" s="155"/>
      <c r="KWZ20" s="155"/>
      <c r="KXA20" s="155"/>
      <c r="KXB20" s="155"/>
      <c r="KXC20" s="156"/>
      <c r="KXD20" s="156"/>
      <c r="KXE20" s="156"/>
      <c r="KXF20" s="156"/>
      <c r="KXG20" s="156"/>
      <c r="KXH20" s="156"/>
      <c r="KXI20" s="157"/>
      <c r="KXJ20" s="153"/>
      <c r="KXK20" s="153"/>
      <c r="KXL20" s="154"/>
      <c r="KXM20" s="155"/>
      <c r="KXN20" s="155"/>
      <c r="KXO20" s="155"/>
      <c r="KXP20" s="155"/>
      <c r="KXQ20" s="155"/>
      <c r="KXR20" s="155"/>
      <c r="KXS20" s="156"/>
      <c r="KXT20" s="156"/>
      <c r="KXU20" s="156"/>
      <c r="KXV20" s="156"/>
      <c r="KXW20" s="156"/>
      <c r="KXX20" s="156"/>
      <c r="KXY20" s="157"/>
      <c r="KXZ20" s="153"/>
      <c r="KYA20" s="153"/>
      <c r="KYB20" s="154"/>
      <c r="KYC20" s="155"/>
      <c r="KYD20" s="155"/>
      <c r="KYE20" s="155"/>
      <c r="KYF20" s="155"/>
      <c r="KYG20" s="155"/>
      <c r="KYH20" s="155"/>
      <c r="KYI20" s="156"/>
      <c r="KYJ20" s="156"/>
      <c r="KYK20" s="156"/>
      <c r="KYL20" s="156"/>
      <c r="KYM20" s="156"/>
      <c r="KYN20" s="156"/>
      <c r="KYO20" s="157"/>
      <c r="KYP20" s="153"/>
      <c r="KYQ20" s="153"/>
      <c r="KYR20" s="154"/>
      <c r="KYS20" s="155"/>
      <c r="KYT20" s="155"/>
      <c r="KYU20" s="155"/>
      <c r="KYV20" s="155"/>
      <c r="KYW20" s="155"/>
      <c r="KYX20" s="155"/>
      <c r="KYY20" s="156"/>
      <c r="KYZ20" s="156"/>
      <c r="KZA20" s="156"/>
      <c r="KZB20" s="156"/>
      <c r="KZC20" s="156"/>
      <c r="KZD20" s="156"/>
      <c r="KZE20" s="157"/>
      <c r="KZF20" s="153"/>
      <c r="KZG20" s="153"/>
      <c r="KZH20" s="154"/>
      <c r="KZI20" s="155"/>
      <c r="KZJ20" s="155"/>
      <c r="KZK20" s="155"/>
      <c r="KZL20" s="155"/>
      <c r="KZM20" s="155"/>
      <c r="KZN20" s="155"/>
      <c r="KZO20" s="156"/>
      <c r="KZP20" s="156"/>
      <c r="KZQ20" s="156"/>
      <c r="KZR20" s="156"/>
      <c r="KZS20" s="156"/>
      <c r="KZT20" s="156"/>
      <c r="KZU20" s="157"/>
      <c r="KZV20" s="153"/>
      <c r="KZW20" s="153"/>
      <c r="KZX20" s="154"/>
      <c r="KZY20" s="155"/>
      <c r="KZZ20" s="155"/>
      <c r="LAA20" s="155"/>
      <c r="LAB20" s="155"/>
      <c r="LAC20" s="155"/>
      <c r="LAD20" s="155"/>
      <c r="LAE20" s="156"/>
      <c r="LAF20" s="156"/>
      <c r="LAG20" s="156"/>
      <c r="LAH20" s="156"/>
      <c r="LAI20" s="156"/>
      <c r="LAJ20" s="156"/>
      <c r="LAK20" s="157"/>
      <c r="LAL20" s="153"/>
      <c r="LAM20" s="153"/>
      <c r="LAN20" s="154"/>
      <c r="LAO20" s="155"/>
      <c r="LAP20" s="155"/>
      <c r="LAQ20" s="155"/>
      <c r="LAR20" s="155"/>
      <c r="LAS20" s="155"/>
      <c r="LAT20" s="155"/>
      <c r="LAU20" s="156"/>
      <c r="LAV20" s="156"/>
      <c r="LAW20" s="156"/>
      <c r="LAX20" s="156"/>
      <c r="LAY20" s="156"/>
      <c r="LAZ20" s="156"/>
      <c r="LBA20" s="157"/>
      <c r="LBB20" s="153"/>
      <c r="LBC20" s="153"/>
      <c r="LBD20" s="154"/>
      <c r="LBE20" s="155"/>
      <c r="LBF20" s="155"/>
      <c r="LBG20" s="155"/>
      <c r="LBH20" s="155"/>
      <c r="LBI20" s="155"/>
      <c r="LBJ20" s="155"/>
      <c r="LBK20" s="156"/>
      <c r="LBL20" s="156"/>
      <c r="LBM20" s="156"/>
      <c r="LBN20" s="156"/>
      <c r="LBO20" s="156"/>
      <c r="LBP20" s="156"/>
      <c r="LBQ20" s="157"/>
      <c r="LBR20" s="153"/>
      <c r="LBS20" s="153"/>
      <c r="LBT20" s="154"/>
      <c r="LBU20" s="155"/>
      <c r="LBV20" s="155"/>
      <c r="LBW20" s="155"/>
      <c r="LBX20" s="155"/>
      <c r="LBY20" s="155"/>
      <c r="LBZ20" s="155"/>
      <c r="LCA20" s="156"/>
      <c r="LCB20" s="156"/>
      <c r="LCC20" s="156"/>
      <c r="LCD20" s="156"/>
      <c r="LCE20" s="156"/>
      <c r="LCF20" s="156"/>
      <c r="LCG20" s="157"/>
      <c r="LCH20" s="153"/>
      <c r="LCI20" s="153"/>
      <c r="LCJ20" s="154"/>
      <c r="LCK20" s="155"/>
      <c r="LCL20" s="155"/>
      <c r="LCM20" s="155"/>
      <c r="LCN20" s="155"/>
      <c r="LCO20" s="155"/>
      <c r="LCP20" s="155"/>
      <c r="LCQ20" s="156"/>
      <c r="LCR20" s="156"/>
      <c r="LCS20" s="156"/>
      <c r="LCT20" s="156"/>
      <c r="LCU20" s="156"/>
      <c r="LCV20" s="156"/>
      <c r="LCW20" s="157"/>
      <c r="LCX20" s="153"/>
      <c r="LCY20" s="153"/>
      <c r="LCZ20" s="154"/>
      <c r="LDA20" s="155"/>
      <c r="LDB20" s="155"/>
      <c r="LDC20" s="155"/>
      <c r="LDD20" s="155"/>
      <c r="LDE20" s="155"/>
      <c r="LDF20" s="155"/>
      <c r="LDG20" s="156"/>
      <c r="LDH20" s="156"/>
      <c r="LDI20" s="156"/>
      <c r="LDJ20" s="156"/>
      <c r="LDK20" s="156"/>
      <c r="LDL20" s="156"/>
      <c r="LDM20" s="157"/>
      <c r="LDN20" s="153"/>
      <c r="LDO20" s="153"/>
      <c r="LDP20" s="154"/>
      <c r="LDQ20" s="155"/>
      <c r="LDR20" s="155"/>
      <c r="LDS20" s="155"/>
      <c r="LDT20" s="155"/>
      <c r="LDU20" s="155"/>
      <c r="LDV20" s="155"/>
      <c r="LDW20" s="156"/>
      <c r="LDX20" s="156"/>
      <c r="LDY20" s="156"/>
      <c r="LDZ20" s="156"/>
      <c r="LEA20" s="156"/>
      <c r="LEB20" s="156"/>
      <c r="LEC20" s="157"/>
      <c r="LED20" s="153"/>
      <c r="LEE20" s="153"/>
      <c r="LEF20" s="154"/>
      <c r="LEG20" s="155"/>
      <c r="LEH20" s="155"/>
      <c r="LEI20" s="155"/>
      <c r="LEJ20" s="155"/>
      <c r="LEK20" s="155"/>
      <c r="LEL20" s="155"/>
      <c r="LEM20" s="156"/>
      <c r="LEN20" s="156"/>
      <c r="LEO20" s="156"/>
      <c r="LEP20" s="156"/>
      <c r="LEQ20" s="156"/>
      <c r="LER20" s="156"/>
      <c r="LES20" s="157"/>
      <c r="LET20" s="153"/>
      <c r="LEU20" s="153"/>
      <c r="LEV20" s="154"/>
      <c r="LEW20" s="155"/>
      <c r="LEX20" s="155"/>
      <c r="LEY20" s="155"/>
      <c r="LEZ20" s="155"/>
      <c r="LFA20" s="155"/>
      <c r="LFB20" s="155"/>
      <c r="LFC20" s="156"/>
      <c r="LFD20" s="156"/>
      <c r="LFE20" s="156"/>
      <c r="LFF20" s="156"/>
      <c r="LFG20" s="156"/>
      <c r="LFH20" s="156"/>
      <c r="LFI20" s="157"/>
      <c r="LFJ20" s="153"/>
      <c r="LFK20" s="153"/>
      <c r="LFL20" s="154"/>
      <c r="LFM20" s="155"/>
      <c r="LFN20" s="155"/>
      <c r="LFO20" s="155"/>
      <c r="LFP20" s="155"/>
      <c r="LFQ20" s="155"/>
      <c r="LFR20" s="155"/>
      <c r="LFS20" s="156"/>
      <c r="LFT20" s="156"/>
      <c r="LFU20" s="156"/>
      <c r="LFV20" s="156"/>
      <c r="LFW20" s="156"/>
      <c r="LFX20" s="156"/>
      <c r="LFY20" s="157"/>
      <c r="LFZ20" s="153"/>
      <c r="LGA20" s="153"/>
      <c r="LGB20" s="154"/>
      <c r="LGC20" s="155"/>
      <c r="LGD20" s="155"/>
      <c r="LGE20" s="155"/>
      <c r="LGF20" s="155"/>
      <c r="LGG20" s="155"/>
      <c r="LGH20" s="155"/>
      <c r="LGI20" s="156"/>
      <c r="LGJ20" s="156"/>
      <c r="LGK20" s="156"/>
      <c r="LGL20" s="156"/>
      <c r="LGM20" s="156"/>
      <c r="LGN20" s="156"/>
      <c r="LGO20" s="157"/>
      <c r="LGP20" s="153"/>
      <c r="LGQ20" s="153"/>
      <c r="LGR20" s="154"/>
      <c r="LGS20" s="155"/>
      <c r="LGT20" s="155"/>
      <c r="LGU20" s="155"/>
      <c r="LGV20" s="155"/>
      <c r="LGW20" s="155"/>
      <c r="LGX20" s="155"/>
      <c r="LGY20" s="156"/>
      <c r="LGZ20" s="156"/>
      <c r="LHA20" s="156"/>
      <c r="LHB20" s="156"/>
      <c r="LHC20" s="156"/>
      <c r="LHD20" s="156"/>
      <c r="LHE20" s="157"/>
      <c r="LHF20" s="153"/>
      <c r="LHG20" s="153"/>
      <c r="LHH20" s="154"/>
      <c r="LHI20" s="155"/>
      <c r="LHJ20" s="155"/>
      <c r="LHK20" s="155"/>
      <c r="LHL20" s="155"/>
      <c r="LHM20" s="155"/>
      <c r="LHN20" s="155"/>
      <c r="LHO20" s="156"/>
      <c r="LHP20" s="156"/>
      <c r="LHQ20" s="156"/>
      <c r="LHR20" s="156"/>
      <c r="LHS20" s="156"/>
      <c r="LHT20" s="156"/>
      <c r="LHU20" s="157"/>
      <c r="LHV20" s="153"/>
      <c r="LHW20" s="153"/>
      <c r="LHX20" s="154"/>
      <c r="LHY20" s="155"/>
      <c r="LHZ20" s="155"/>
      <c r="LIA20" s="155"/>
      <c r="LIB20" s="155"/>
      <c r="LIC20" s="155"/>
      <c r="LID20" s="155"/>
      <c r="LIE20" s="156"/>
      <c r="LIF20" s="156"/>
      <c r="LIG20" s="156"/>
      <c r="LIH20" s="156"/>
      <c r="LII20" s="156"/>
      <c r="LIJ20" s="156"/>
      <c r="LIK20" s="157"/>
      <c r="LIL20" s="153"/>
      <c r="LIM20" s="153"/>
      <c r="LIN20" s="154"/>
      <c r="LIO20" s="155"/>
      <c r="LIP20" s="155"/>
      <c r="LIQ20" s="155"/>
      <c r="LIR20" s="155"/>
      <c r="LIS20" s="155"/>
      <c r="LIT20" s="155"/>
      <c r="LIU20" s="156"/>
      <c r="LIV20" s="156"/>
      <c r="LIW20" s="156"/>
      <c r="LIX20" s="156"/>
      <c r="LIY20" s="156"/>
      <c r="LIZ20" s="156"/>
      <c r="LJA20" s="157"/>
      <c r="LJB20" s="153"/>
      <c r="LJC20" s="153"/>
      <c r="LJD20" s="154"/>
      <c r="LJE20" s="155"/>
      <c r="LJF20" s="155"/>
      <c r="LJG20" s="155"/>
      <c r="LJH20" s="155"/>
      <c r="LJI20" s="155"/>
      <c r="LJJ20" s="155"/>
      <c r="LJK20" s="156"/>
      <c r="LJL20" s="156"/>
      <c r="LJM20" s="156"/>
      <c r="LJN20" s="156"/>
      <c r="LJO20" s="156"/>
      <c r="LJP20" s="156"/>
      <c r="LJQ20" s="157"/>
      <c r="LJR20" s="153"/>
      <c r="LJS20" s="153"/>
      <c r="LJT20" s="154"/>
      <c r="LJU20" s="155"/>
      <c r="LJV20" s="155"/>
      <c r="LJW20" s="155"/>
      <c r="LJX20" s="155"/>
      <c r="LJY20" s="155"/>
      <c r="LJZ20" s="155"/>
      <c r="LKA20" s="156"/>
      <c r="LKB20" s="156"/>
      <c r="LKC20" s="156"/>
      <c r="LKD20" s="156"/>
      <c r="LKE20" s="156"/>
      <c r="LKF20" s="156"/>
      <c r="LKG20" s="157"/>
      <c r="LKH20" s="153"/>
      <c r="LKI20" s="153"/>
      <c r="LKJ20" s="154"/>
      <c r="LKK20" s="155"/>
      <c r="LKL20" s="155"/>
      <c r="LKM20" s="155"/>
      <c r="LKN20" s="155"/>
      <c r="LKO20" s="155"/>
      <c r="LKP20" s="155"/>
      <c r="LKQ20" s="156"/>
      <c r="LKR20" s="156"/>
      <c r="LKS20" s="156"/>
      <c r="LKT20" s="156"/>
      <c r="LKU20" s="156"/>
      <c r="LKV20" s="156"/>
      <c r="LKW20" s="157"/>
      <c r="LKX20" s="153"/>
      <c r="LKY20" s="153"/>
      <c r="LKZ20" s="154"/>
      <c r="LLA20" s="155"/>
      <c r="LLB20" s="155"/>
      <c r="LLC20" s="155"/>
      <c r="LLD20" s="155"/>
      <c r="LLE20" s="155"/>
      <c r="LLF20" s="155"/>
      <c r="LLG20" s="156"/>
      <c r="LLH20" s="156"/>
      <c r="LLI20" s="156"/>
      <c r="LLJ20" s="156"/>
      <c r="LLK20" s="156"/>
      <c r="LLL20" s="156"/>
      <c r="LLM20" s="157"/>
      <c r="LLN20" s="153"/>
      <c r="LLO20" s="153"/>
      <c r="LLP20" s="154"/>
      <c r="LLQ20" s="155"/>
      <c r="LLR20" s="155"/>
      <c r="LLS20" s="155"/>
      <c r="LLT20" s="155"/>
      <c r="LLU20" s="155"/>
      <c r="LLV20" s="155"/>
      <c r="LLW20" s="156"/>
      <c r="LLX20" s="156"/>
      <c r="LLY20" s="156"/>
      <c r="LLZ20" s="156"/>
      <c r="LMA20" s="156"/>
      <c r="LMB20" s="156"/>
      <c r="LMC20" s="157"/>
      <c r="LMD20" s="153"/>
      <c r="LME20" s="153"/>
      <c r="LMF20" s="154"/>
      <c r="LMG20" s="155"/>
      <c r="LMH20" s="155"/>
      <c r="LMI20" s="155"/>
      <c r="LMJ20" s="155"/>
      <c r="LMK20" s="155"/>
      <c r="LML20" s="155"/>
      <c r="LMM20" s="156"/>
      <c r="LMN20" s="156"/>
      <c r="LMO20" s="156"/>
      <c r="LMP20" s="156"/>
      <c r="LMQ20" s="156"/>
      <c r="LMR20" s="156"/>
      <c r="LMS20" s="157"/>
      <c r="LMT20" s="153"/>
      <c r="LMU20" s="153"/>
      <c r="LMV20" s="154"/>
      <c r="LMW20" s="155"/>
      <c r="LMX20" s="155"/>
      <c r="LMY20" s="155"/>
      <c r="LMZ20" s="155"/>
      <c r="LNA20" s="155"/>
      <c r="LNB20" s="155"/>
      <c r="LNC20" s="156"/>
      <c r="LND20" s="156"/>
      <c r="LNE20" s="156"/>
      <c r="LNF20" s="156"/>
      <c r="LNG20" s="156"/>
      <c r="LNH20" s="156"/>
      <c r="LNI20" s="157"/>
      <c r="LNJ20" s="153"/>
      <c r="LNK20" s="153"/>
      <c r="LNL20" s="154"/>
      <c r="LNM20" s="155"/>
      <c r="LNN20" s="155"/>
      <c r="LNO20" s="155"/>
      <c r="LNP20" s="155"/>
      <c r="LNQ20" s="155"/>
      <c r="LNR20" s="155"/>
      <c r="LNS20" s="156"/>
      <c r="LNT20" s="156"/>
      <c r="LNU20" s="156"/>
      <c r="LNV20" s="156"/>
      <c r="LNW20" s="156"/>
      <c r="LNX20" s="156"/>
      <c r="LNY20" s="157"/>
      <c r="LNZ20" s="153"/>
      <c r="LOA20" s="153"/>
      <c r="LOB20" s="154"/>
      <c r="LOC20" s="155"/>
      <c r="LOD20" s="155"/>
      <c r="LOE20" s="155"/>
      <c r="LOF20" s="155"/>
      <c r="LOG20" s="155"/>
      <c r="LOH20" s="155"/>
      <c r="LOI20" s="156"/>
      <c r="LOJ20" s="156"/>
      <c r="LOK20" s="156"/>
      <c r="LOL20" s="156"/>
      <c r="LOM20" s="156"/>
      <c r="LON20" s="156"/>
      <c r="LOO20" s="157"/>
      <c r="LOP20" s="153"/>
      <c r="LOQ20" s="153"/>
      <c r="LOR20" s="154"/>
      <c r="LOS20" s="155"/>
      <c r="LOT20" s="155"/>
      <c r="LOU20" s="155"/>
      <c r="LOV20" s="155"/>
      <c r="LOW20" s="155"/>
      <c r="LOX20" s="155"/>
      <c r="LOY20" s="156"/>
      <c r="LOZ20" s="156"/>
      <c r="LPA20" s="156"/>
      <c r="LPB20" s="156"/>
      <c r="LPC20" s="156"/>
      <c r="LPD20" s="156"/>
      <c r="LPE20" s="157"/>
      <c r="LPF20" s="153"/>
      <c r="LPG20" s="153"/>
      <c r="LPH20" s="154"/>
      <c r="LPI20" s="155"/>
      <c r="LPJ20" s="155"/>
      <c r="LPK20" s="155"/>
      <c r="LPL20" s="155"/>
      <c r="LPM20" s="155"/>
      <c r="LPN20" s="155"/>
      <c r="LPO20" s="156"/>
      <c r="LPP20" s="156"/>
      <c r="LPQ20" s="156"/>
      <c r="LPR20" s="156"/>
      <c r="LPS20" s="156"/>
      <c r="LPT20" s="156"/>
      <c r="LPU20" s="157"/>
      <c r="LPV20" s="153"/>
      <c r="LPW20" s="153"/>
      <c r="LPX20" s="154"/>
      <c r="LPY20" s="155"/>
      <c r="LPZ20" s="155"/>
      <c r="LQA20" s="155"/>
      <c r="LQB20" s="155"/>
      <c r="LQC20" s="155"/>
      <c r="LQD20" s="155"/>
      <c r="LQE20" s="156"/>
      <c r="LQF20" s="156"/>
      <c r="LQG20" s="156"/>
      <c r="LQH20" s="156"/>
      <c r="LQI20" s="156"/>
      <c r="LQJ20" s="156"/>
      <c r="LQK20" s="157"/>
      <c r="LQL20" s="153"/>
      <c r="LQM20" s="153"/>
      <c r="LQN20" s="154"/>
      <c r="LQO20" s="155"/>
      <c r="LQP20" s="155"/>
      <c r="LQQ20" s="155"/>
      <c r="LQR20" s="155"/>
      <c r="LQS20" s="155"/>
      <c r="LQT20" s="155"/>
      <c r="LQU20" s="156"/>
      <c r="LQV20" s="156"/>
      <c r="LQW20" s="156"/>
      <c r="LQX20" s="156"/>
      <c r="LQY20" s="156"/>
      <c r="LQZ20" s="156"/>
      <c r="LRA20" s="157"/>
      <c r="LRB20" s="153"/>
      <c r="LRC20" s="153"/>
      <c r="LRD20" s="154"/>
      <c r="LRE20" s="155"/>
      <c r="LRF20" s="155"/>
      <c r="LRG20" s="155"/>
      <c r="LRH20" s="155"/>
      <c r="LRI20" s="155"/>
      <c r="LRJ20" s="155"/>
      <c r="LRK20" s="156"/>
      <c r="LRL20" s="156"/>
      <c r="LRM20" s="156"/>
      <c r="LRN20" s="156"/>
      <c r="LRO20" s="156"/>
      <c r="LRP20" s="156"/>
      <c r="LRQ20" s="157"/>
      <c r="LRR20" s="153"/>
      <c r="LRS20" s="153"/>
      <c r="LRT20" s="154"/>
      <c r="LRU20" s="155"/>
      <c r="LRV20" s="155"/>
      <c r="LRW20" s="155"/>
      <c r="LRX20" s="155"/>
      <c r="LRY20" s="155"/>
      <c r="LRZ20" s="155"/>
      <c r="LSA20" s="156"/>
      <c r="LSB20" s="156"/>
      <c r="LSC20" s="156"/>
      <c r="LSD20" s="156"/>
      <c r="LSE20" s="156"/>
      <c r="LSF20" s="156"/>
      <c r="LSG20" s="157"/>
      <c r="LSH20" s="153"/>
      <c r="LSI20" s="153"/>
      <c r="LSJ20" s="154"/>
      <c r="LSK20" s="155"/>
      <c r="LSL20" s="155"/>
      <c r="LSM20" s="155"/>
      <c r="LSN20" s="155"/>
      <c r="LSO20" s="155"/>
      <c r="LSP20" s="155"/>
      <c r="LSQ20" s="156"/>
      <c r="LSR20" s="156"/>
      <c r="LSS20" s="156"/>
      <c r="LST20" s="156"/>
      <c r="LSU20" s="156"/>
      <c r="LSV20" s="156"/>
      <c r="LSW20" s="157"/>
      <c r="LSX20" s="153"/>
      <c r="LSY20" s="153"/>
      <c r="LSZ20" s="154"/>
      <c r="LTA20" s="155"/>
      <c r="LTB20" s="155"/>
      <c r="LTC20" s="155"/>
      <c r="LTD20" s="155"/>
      <c r="LTE20" s="155"/>
      <c r="LTF20" s="155"/>
      <c r="LTG20" s="156"/>
      <c r="LTH20" s="156"/>
      <c r="LTI20" s="156"/>
      <c r="LTJ20" s="156"/>
      <c r="LTK20" s="156"/>
      <c r="LTL20" s="156"/>
      <c r="LTM20" s="157"/>
      <c r="LTN20" s="153"/>
      <c r="LTO20" s="153"/>
      <c r="LTP20" s="154"/>
      <c r="LTQ20" s="155"/>
      <c r="LTR20" s="155"/>
      <c r="LTS20" s="155"/>
      <c r="LTT20" s="155"/>
      <c r="LTU20" s="155"/>
      <c r="LTV20" s="155"/>
      <c r="LTW20" s="156"/>
      <c r="LTX20" s="156"/>
      <c r="LTY20" s="156"/>
      <c r="LTZ20" s="156"/>
      <c r="LUA20" s="156"/>
      <c r="LUB20" s="156"/>
      <c r="LUC20" s="157"/>
      <c r="LUD20" s="153"/>
      <c r="LUE20" s="153"/>
      <c r="LUF20" s="154"/>
      <c r="LUG20" s="155"/>
      <c r="LUH20" s="155"/>
      <c r="LUI20" s="155"/>
      <c r="LUJ20" s="155"/>
      <c r="LUK20" s="155"/>
      <c r="LUL20" s="155"/>
      <c r="LUM20" s="156"/>
      <c r="LUN20" s="156"/>
      <c r="LUO20" s="156"/>
      <c r="LUP20" s="156"/>
      <c r="LUQ20" s="156"/>
      <c r="LUR20" s="156"/>
      <c r="LUS20" s="157"/>
      <c r="LUT20" s="153"/>
      <c r="LUU20" s="153"/>
      <c r="LUV20" s="154"/>
      <c r="LUW20" s="155"/>
      <c r="LUX20" s="155"/>
      <c r="LUY20" s="155"/>
      <c r="LUZ20" s="155"/>
      <c r="LVA20" s="155"/>
      <c r="LVB20" s="155"/>
      <c r="LVC20" s="156"/>
      <c r="LVD20" s="156"/>
      <c r="LVE20" s="156"/>
      <c r="LVF20" s="156"/>
      <c r="LVG20" s="156"/>
      <c r="LVH20" s="156"/>
      <c r="LVI20" s="157"/>
      <c r="LVJ20" s="153"/>
      <c r="LVK20" s="153"/>
      <c r="LVL20" s="154"/>
      <c r="LVM20" s="155"/>
      <c r="LVN20" s="155"/>
      <c r="LVO20" s="155"/>
      <c r="LVP20" s="155"/>
      <c r="LVQ20" s="155"/>
      <c r="LVR20" s="155"/>
      <c r="LVS20" s="156"/>
      <c r="LVT20" s="156"/>
      <c r="LVU20" s="156"/>
      <c r="LVV20" s="156"/>
      <c r="LVW20" s="156"/>
      <c r="LVX20" s="156"/>
      <c r="LVY20" s="157"/>
      <c r="LVZ20" s="153"/>
      <c r="LWA20" s="153"/>
      <c r="LWB20" s="154"/>
      <c r="LWC20" s="155"/>
      <c r="LWD20" s="155"/>
      <c r="LWE20" s="155"/>
      <c r="LWF20" s="155"/>
      <c r="LWG20" s="155"/>
      <c r="LWH20" s="155"/>
      <c r="LWI20" s="156"/>
      <c r="LWJ20" s="156"/>
      <c r="LWK20" s="156"/>
      <c r="LWL20" s="156"/>
      <c r="LWM20" s="156"/>
      <c r="LWN20" s="156"/>
      <c r="LWO20" s="157"/>
      <c r="LWP20" s="153"/>
      <c r="LWQ20" s="153"/>
      <c r="LWR20" s="154"/>
      <c r="LWS20" s="155"/>
      <c r="LWT20" s="155"/>
      <c r="LWU20" s="155"/>
      <c r="LWV20" s="155"/>
      <c r="LWW20" s="155"/>
      <c r="LWX20" s="155"/>
      <c r="LWY20" s="156"/>
      <c r="LWZ20" s="156"/>
      <c r="LXA20" s="156"/>
      <c r="LXB20" s="156"/>
      <c r="LXC20" s="156"/>
      <c r="LXD20" s="156"/>
      <c r="LXE20" s="157"/>
      <c r="LXF20" s="153"/>
      <c r="LXG20" s="153"/>
      <c r="LXH20" s="154"/>
      <c r="LXI20" s="155"/>
      <c r="LXJ20" s="155"/>
      <c r="LXK20" s="155"/>
      <c r="LXL20" s="155"/>
      <c r="LXM20" s="155"/>
      <c r="LXN20" s="155"/>
      <c r="LXO20" s="156"/>
      <c r="LXP20" s="156"/>
      <c r="LXQ20" s="156"/>
      <c r="LXR20" s="156"/>
      <c r="LXS20" s="156"/>
      <c r="LXT20" s="156"/>
      <c r="LXU20" s="157"/>
      <c r="LXV20" s="153"/>
      <c r="LXW20" s="153"/>
      <c r="LXX20" s="154"/>
      <c r="LXY20" s="155"/>
      <c r="LXZ20" s="155"/>
      <c r="LYA20" s="155"/>
      <c r="LYB20" s="155"/>
      <c r="LYC20" s="155"/>
      <c r="LYD20" s="155"/>
      <c r="LYE20" s="156"/>
      <c r="LYF20" s="156"/>
      <c r="LYG20" s="156"/>
      <c r="LYH20" s="156"/>
      <c r="LYI20" s="156"/>
      <c r="LYJ20" s="156"/>
      <c r="LYK20" s="157"/>
      <c r="LYL20" s="153"/>
      <c r="LYM20" s="153"/>
      <c r="LYN20" s="154"/>
      <c r="LYO20" s="155"/>
      <c r="LYP20" s="155"/>
      <c r="LYQ20" s="155"/>
      <c r="LYR20" s="155"/>
      <c r="LYS20" s="155"/>
      <c r="LYT20" s="155"/>
      <c r="LYU20" s="156"/>
      <c r="LYV20" s="156"/>
      <c r="LYW20" s="156"/>
      <c r="LYX20" s="156"/>
      <c r="LYY20" s="156"/>
      <c r="LYZ20" s="156"/>
      <c r="LZA20" s="157"/>
      <c r="LZB20" s="153"/>
      <c r="LZC20" s="153"/>
      <c r="LZD20" s="154"/>
      <c r="LZE20" s="155"/>
      <c r="LZF20" s="155"/>
      <c r="LZG20" s="155"/>
      <c r="LZH20" s="155"/>
      <c r="LZI20" s="155"/>
      <c r="LZJ20" s="155"/>
      <c r="LZK20" s="156"/>
      <c r="LZL20" s="156"/>
      <c r="LZM20" s="156"/>
      <c r="LZN20" s="156"/>
      <c r="LZO20" s="156"/>
      <c r="LZP20" s="156"/>
      <c r="LZQ20" s="157"/>
      <c r="LZR20" s="153"/>
      <c r="LZS20" s="153"/>
      <c r="LZT20" s="154"/>
      <c r="LZU20" s="155"/>
      <c r="LZV20" s="155"/>
      <c r="LZW20" s="155"/>
      <c r="LZX20" s="155"/>
      <c r="LZY20" s="155"/>
      <c r="LZZ20" s="155"/>
      <c r="MAA20" s="156"/>
      <c r="MAB20" s="156"/>
      <c r="MAC20" s="156"/>
      <c r="MAD20" s="156"/>
      <c r="MAE20" s="156"/>
      <c r="MAF20" s="156"/>
      <c r="MAG20" s="157"/>
      <c r="MAH20" s="153"/>
      <c r="MAI20" s="153"/>
      <c r="MAJ20" s="154"/>
      <c r="MAK20" s="155"/>
      <c r="MAL20" s="155"/>
      <c r="MAM20" s="155"/>
      <c r="MAN20" s="155"/>
      <c r="MAO20" s="155"/>
      <c r="MAP20" s="155"/>
      <c r="MAQ20" s="156"/>
      <c r="MAR20" s="156"/>
      <c r="MAS20" s="156"/>
      <c r="MAT20" s="156"/>
      <c r="MAU20" s="156"/>
      <c r="MAV20" s="156"/>
      <c r="MAW20" s="157"/>
      <c r="MAX20" s="153"/>
      <c r="MAY20" s="153"/>
      <c r="MAZ20" s="154"/>
      <c r="MBA20" s="155"/>
      <c r="MBB20" s="155"/>
      <c r="MBC20" s="155"/>
      <c r="MBD20" s="155"/>
      <c r="MBE20" s="155"/>
      <c r="MBF20" s="155"/>
      <c r="MBG20" s="156"/>
      <c r="MBH20" s="156"/>
      <c r="MBI20" s="156"/>
      <c r="MBJ20" s="156"/>
      <c r="MBK20" s="156"/>
      <c r="MBL20" s="156"/>
      <c r="MBM20" s="157"/>
      <c r="MBN20" s="153"/>
      <c r="MBO20" s="153"/>
      <c r="MBP20" s="154"/>
      <c r="MBQ20" s="155"/>
      <c r="MBR20" s="155"/>
      <c r="MBS20" s="155"/>
      <c r="MBT20" s="155"/>
      <c r="MBU20" s="155"/>
      <c r="MBV20" s="155"/>
      <c r="MBW20" s="156"/>
      <c r="MBX20" s="156"/>
      <c r="MBY20" s="156"/>
      <c r="MBZ20" s="156"/>
      <c r="MCA20" s="156"/>
      <c r="MCB20" s="156"/>
      <c r="MCC20" s="157"/>
      <c r="MCD20" s="153"/>
      <c r="MCE20" s="153"/>
      <c r="MCF20" s="154"/>
      <c r="MCG20" s="155"/>
      <c r="MCH20" s="155"/>
      <c r="MCI20" s="155"/>
      <c r="MCJ20" s="155"/>
      <c r="MCK20" s="155"/>
      <c r="MCL20" s="155"/>
      <c r="MCM20" s="156"/>
      <c r="MCN20" s="156"/>
      <c r="MCO20" s="156"/>
      <c r="MCP20" s="156"/>
      <c r="MCQ20" s="156"/>
      <c r="MCR20" s="156"/>
      <c r="MCS20" s="157"/>
      <c r="MCT20" s="153"/>
      <c r="MCU20" s="153"/>
      <c r="MCV20" s="154"/>
      <c r="MCW20" s="155"/>
      <c r="MCX20" s="155"/>
      <c r="MCY20" s="155"/>
      <c r="MCZ20" s="155"/>
      <c r="MDA20" s="155"/>
      <c r="MDB20" s="155"/>
      <c r="MDC20" s="156"/>
      <c r="MDD20" s="156"/>
      <c r="MDE20" s="156"/>
      <c r="MDF20" s="156"/>
      <c r="MDG20" s="156"/>
      <c r="MDH20" s="156"/>
      <c r="MDI20" s="157"/>
      <c r="MDJ20" s="153"/>
      <c r="MDK20" s="153"/>
      <c r="MDL20" s="154"/>
      <c r="MDM20" s="155"/>
      <c r="MDN20" s="155"/>
      <c r="MDO20" s="155"/>
      <c r="MDP20" s="155"/>
      <c r="MDQ20" s="155"/>
      <c r="MDR20" s="155"/>
      <c r="MDS20" s="156"/>
      <c r="MDT20" s="156"/>
      <c r="MDU20" s="156"/>
      <c r="MDV20" s="156"/>
      <c r="MDW20" s="156"/>
      <c r="MDX20" s="156"/>
      <c r="MDY20" s="157"/>
      <c r="MDZ20" s="153"/>
      <c r="MEA20" s="153"/>
      <c r="MEB20" s="154"/>
      <c r="MEC20" s="155"/>
      <c r="MED20" s="155"/>
      <c r="MEE20" s="155"/>
      <c r="MEF20" s="155"/>
      <c r="MEG20" s="155"/>
      <c r="MEH20" s="155"/>
      <c r="MEI20" s="156"/>
      <c r="MEJ20" s="156"/>
      <c r="MEK20" s="156"/>
      <c r="MEL20" s="156"/>
      <c r="MEM20" s="156"/>
      <c r="MEN20" s="156"/>
      <c r="MEO20" s="157"/>
      <c r="MEP20" s="153"/>
      <c r="MEQ20" s="153"/>
      <c r="MER20" s="154"/>
      <c r="MES20" s="155"/>
      <c r="MET20" s="155"/>
      <c r="MEU20" s="155"/>
      <c r="MEV20" s="155"/>
      <c r="MEW20" s="155"/>
      <c r="MEX20" s="155"/>
      <c r="MEY20" s="156"/>
      <c r="MEZ20" s="156"/>
      <c r="MFA20" s="156"/>
      <c r="MFB20" s="156"/>
      <c r="MFC20" s="156"/>
      <c r="MFD20" s="156"/>
      <c r="MFE20" s="157"/>
      <c r="MFF20" s="153"/>
      <c r="MFG20" s="153"/>
      <c r="MFH20" s="154"/>
      <c r="MFI20" s="155"/>
      <c r="MFJ20" s="155"/>
      <c r="MFK20" s="155"/>
      <c r="MFL20" s="155"/>
      <c r="MFM20" s="155"/>
      <c r="MFN20" s="155"/>
      <c r="MFO20" s="156"/>
      <c r="MFP20" s="156"/>
      <c r="MFQ20" s="156"/>
      <c r="MFR20" s="156"/>
      <c r="MFS20" s="156"/>
      <c r="MFT20" s="156"/>
      <c r="MFU20" s="157"/>
      <c r="MFV20" s="153"/>
      <c r="MFW20" s="153"/>
      <c r="MFX20" s="154"/>
      <c r="MFY20" s="155"/>
      <c r="MFZ20" s="155"/>
      <c r="MGA20" s="155"/>
      <c r="MGB20" s="155"/>
      <c r="MGC20" s="155"/>
      <c r="MGD20" s="155"/>
      <c r="MGE20" s="156"/>
      <c r="MGF20" s="156"/>
      <c r="MGG20" s="156"/>
      <c r="MGH20" s="156"/>
      <c r="MGI20" s="156"/>
      <c r="MGJ20" s="156"/>
      <c r="MGK20" s="157"/>
      <c r="MGL20" s="153"/>
      <c r="MGM20" s="153"/>
      <c r="MGN20" s="154"/>
      <c r="MGO20" s="155"/>
      <c r="MGP20" s="155"/>
      <c r="MGQ20" s="155"/>
      <c r="MGR20" s="155"/>
      <c r="MGS20" s="155"/>
      <c r="MGT20" s="155"/>
      <c r="MGU20" s="156"/>
      <c r="MGV20" s="156"/>
      <c r="MGW20" s="156"/>
      <c r="MGX20" s="156"/>
      <c r="MGY20" s="156"/>
      <c r="MGZ20" s="156"/>
      <c r="MHA20" s="157"/>
      <c r="MHB20" s="153"/>
      <c r="MHC20" s="153"/>
      <c r="MHD20" s="154"/>
      <c r="MHE20" s="155"/>
      <c r="MHF20" s="155"/>
      <c r="MHG20" s="155"/>
      <c r="MHH20" s="155"/>
      <c r="MHI20" s="155"/>
      <c r="MHJ20" s="155"/>
      <c r="MHK20" s="156"/>
      <c r="MHL20" s="156"/>
      <c r="MHM20" s="156"/>
      <c r="MHN20" s="156"/>
      <c r="MHO20" s="156"/>
      <c r="MHP20" s="156"/>
      <c r="MHQ20" s="157"/>
      <c r="MHR20" s="153"/>
      <c r="MHS20" s="153"/>
      <c r="MHT20" s="154"/>
      <c r="MHU20" s="155"/>
      <c r="MHV20" s="155"/>
      <c r="MHW20" s="155"/>
      <c r="MHX20" s="155"/>
      <c r="MHY20" s="155"/>
      <c r="MHZ20" s="155"/>
      <c r="MIA20" s="156"/>
      <c r="MIB20" s="156"/>
      <c r="MIC20" s="156"/>
      <c r="MID20" s="156"/>
      <c r="MIE20" s="156"/>
      <c r="MIF20" s="156"/>
      <c r="MIG20" s="157"/>
      <c r="MIH20" s="153"/>
      <c r="MII20" s="153"/>
      <c r="MIJ20" s="154"/>
      <c r="MIK20" s="155"/>
      <c r="MIL20" s="155"/>
      <c r="MIM20" s="155"/>
      <c r="MIN20" s="155"/>
      <c r="MIO20" s="155"/>
      <c r="MIP20" s="155"/>
      <c r="MIQ20" s="156"/>
      <c r="MIR20" s="156"/>
      <c r="MIS20" s="156"/>
      <c r="MIT20" s="156"/>
      <c r="MIU20" s="156"/>
      <c r="MIV20" s="156"/>
      <c r="MIW20" s="157"/>
      <c r="MIX20" s="153"/>
      <c r="MIY20" s="153"/>
      <c r="MIZ20" s="154"/>
      <c r="MJA20" s="155"/>
      <c r="MJB20" s="155"/>
      <c r="MJC20" s="155"/>
      <c r="MJD20" s="155"/>
      <c r="MJE20" s="155"/>
      <c r="MJF20" s="155"/>
      <c r="MJG20" s="156"/>
      <c r="MJH20" s="156"/>
      <c r="MJI20" s="156"/>
      <c r="MJJ20" s="156"/>
      <c r="MJK20" s="156"/>
      <c r="MJL20" s="156"/>
      <c r="MJM20" s="157"/>
      <c r="MJN20" s="153"/>
      <c r="MJO20" s="153"/>
      <c r="MJP20" s="154"/>
      <c r="MJQ20" s="155"/>
      <c r="MJR20" s="155"/>
      <c r="MJS20" s="155"/>
      <c r="MJT20" s="155"/>
      <c r="MJU20" s="155"/>
      <c r="MJV20" s="155"/>
      <c r="MJW20" s="156"/>
      <c r="MJX20" s="156"/>
      <c r="MJY20" s="156"/>
      <c r="MJZ20" s="156"/>
      <c r="MKA20" s="156"/>
      <c r="MKB20" s="156"/>
      <c r="MKC20" s="157"/>
      <c r="MKD20" s="153"/>
      <c r="MKE20" s="153"/>
      <c r="MKF20" s="154"/>
      <c r="MKG20" s="155"/>
      <c r="MKH20" s="155"/>
      <c r="MKI20" s="155"/>
      <c r="MKJ20" s="155"/>
      <c r="MKK20" s="155"/>
      <c r="MKL20" s="155"/>
      <c r="MKM20" s="156"/>
      <c r="MKN20" s="156"/>
      <c r="MKO20" s="156"/>
      <c r="MKP20" s="156"/>
      <c r="MKQ20" s="156"/>
      <c r="MKR20" s="156"/>
      <c r="MKS20" s="157"/>
      <c r="MKT20" s="153"/>
      <c r="MKU20" s="153"/>
      <c r="MKV20" s="154"/>
      <c r="MKW20" s="155"/>
      <c r="MKX20" s="155"/>
      <c r="MKY20" s="155"/>
      <c r="MKZ20" s="155"/>
      <c r="MLA20" s="155"/>
      <c r="MLB20" s="155"/>
      <c r="MLC20" s="156"/>
      <c r="MLD20" s="156"/>
      <c r="MLE20" s="156"/>
      <c r="MLF20" s="156"/>
      <c r="MLG20" s="156"/>
      <c r="MLH20" s="156"/>
      <c r="MLI20" s="157"/>
      <c r="MLJ20" s="153"/>
      <c r="MLK20" s="153"/>
      <c r="MLL20" s="154"/>
      <c r="MLM20" s="155"/>
      <c r="MLN20" s="155"/>
      <c r="MLO20" s="155"/>
      <c r="MLP20" s="155"/>
      <c r="MLQ20" s="155"/>
      <c r="MLR20" s="155"/>
      <c r="MLS20" s="156"/>
      <c r="MLT20" s="156"/>
      <c r="MLU20" s="156"/>
      <c r="MLV20" s="156"/>
      <c r="MLW20" s="156"/>
      <c r="MLX20" s="156"/>
      <c r="MLY20" s="157"/>
      <c r="MLZ20" s="153"/>
      <c r="MMA20" s="153"/>
      <c r="MMB20" s="154"/>
      <c r="MMC20" s="155"/>
      <c r="MMD20" s="155"/>
      <c r="MME20" s="155"/>
      <c r="MMF20" s="155"/>
      <c r="MMG20" s="155"/>
      <c r="MMH20" s="155"/>
      <c r="MMI20" s="156"/>
      <c r="MMJ20" s="156"/>
      <c r="MMK20" s="156"/>
      <c r="MML20" s="156"/>
      <c r="MMM20" s="156"/>
      <c r="MMN20" s="156"/>
      <c r="MMO20" s="157"/>
      <c r="MMP20" s="153"/>
      <c r="MMQ20" s="153"/>
      <c r="MMR20" s="154"/>
      <c r="MMS20" s="155"/>
      <c r="MMT20" s="155"/>
      <c r="MMU20" s="155"/>
      <c r="MMV20" s="155"/>
      <c r="MMW20" s="155"/>
      <c r="MMX20" s="155"/>
      <c r="MMY20" s="156"/>
      <c r="MMZ20" s="156"/>
      <c r="MNA20" s="156"/>
      <c r="MNB20" s="156"/>
      <c r="MNC20" s="156"/>
      <c r="MND20" s="156"/>
      <c r="MNE20" s="157"/>
      <c r="MNF20" s="153"/>
      <c r="MNG20" s="153"/>
      <c r="MNH20" s="154"/>
      <c r="MNI20" s="155"/>
      <c r="MNJ20" s="155"/>
      <c r="MNK20" s="155"/>
      <c r="MNL20" s="155"/>
      <c r="MNM20" s="155"/>
      <c r="MNN20" s="155"/>
      <c r="MNO20" s="156"/>
      <c r="MNP20" s="156"/>
      <c r="MNQ20" s="156"/>
      <c r="MNR20" s="156"/>
      <c r="MNS20" s="156"/>
      <c r="MNT20" s="156"/>
      <c r="MNU20" s="157"/>
      <c r="MNV20" s="153"/>
      <c r="MNW20" s="153"/>
      <c r="MNX20" s="154"/>
      <c r="MNY20" s="155"/>
      <c r="MNZ20" s="155"/>
      <c r="MOA20" s="155"/>
      <c r="MOB20" s="155"/>
      <c r="MOC20" s="155"/>
      <c r="MOD20" s="155"/>
      <c r="MOE20" s="156"/>
      <c r="MOF20" s="156"/>
      <c r="MOG20" s="156"/>
      <c r="MOH20" s="156"/>
      <c r="MOI20" s="156"/>
      <c r="MOJ20" s="156"/>
      <c r="MOK20" s="157"/>
      <c r="MOL20" s="153"/>
      <c r="MOM20" s="153"/>
      <c r="MON20" s="154"/>
      <c r="MOO20" s="155"/>
      <c r="MOP20" s="155"/>
      <c r="MOQ20" s="155"/>
      <c r="MOR20" s="155"/>
      <c r="MOS20" s="155"/>
      <c r="MOT20" s="155"/>
      <c r="MOU20" s="156"/>
      <c r="MOV20" s="156"/>
      <c r="MOW20" s="156"/>
      <c r="MOX20" s="156"/>
      <c r="MOY20" s="156"/>
      <c r="MOZ20" s="156"/>
      <c r="MPA20" s="157"/>
      <c r="MPB20" s="153"/>
      <c r="MPC20" s="153"/>
      <c r="MPD20" s="154"/>
      <c r="MPE20" s="155"/>
      <c r="MPF20" s="155"/>
      <c r="MPG20" s="155"/>
      <c r="MPH20" s="155"/>
      <c r="MPI20" s="155"/>
      <c r="MPJ20" s="155"/>
      <c r="MPK20" s="156"/>
      <c r="MPL20" s="156"/>
      <c r="MPM20" s="156"/>
      <c r="MPN20" s="156"/>
      <c r="MPO20" s="156"/>
      <c r="MPP20" s="156"/>
      <c r="MPQ20" s="157"/>
      <c r="MPR20" s="153"/>
      <c r="MPS20" s="153"/>
      <c r="MPT20" s="154"/>
      <c r="MPU20" s="155"/>
      <c r="MPV20" s="155"/>
      <c r="MPW20" s="155"/>
      <c r="MPX20" s="155"/>
      <c r="MPY20" s="155"/>
      <c r="MPZ20" s="155"/>
      <c r="MQA20" s="156"/>
      <c r="MQB20" s="156"/>
      <c r="MQC20" s="156"/>
      <c r="MQD20" s="156"/>
      <c r="MQE20" s="156"/>
      <c r="MQF20" s="156"/>
      <c r="MQG20" s="157"/>
      <c r="MQH20" s="153"/>
      <c r="MQI20" s="153"/>
      <c r="MQJ20" s="154"/>
      <c r="MQK20" s="155"/>
      <c r="MQL20" s="155"/>
      <c r="MQM20" s="155"/>
      <c r="MQN20" s="155"/>
      <c r="MQO20" s="155"/>
      <c r="MQP20" s="155"/>
      <c r="MQQ20" s="156"/>
      <c r="MQR20" s="156"/>
      <c r="MQS20" s="156"/>
      <c r="MQT20" s="156"/>
      <c r="MQU20" s="156"/>
      <c r="MQV20" s="156"/>
      <c r="MQW20" s="157"/>
      <c r="MQX20" s="153"/>
      <c r="MQY20" s="153"/>
      <c r="MQZ20" s="154"/>
      <c r="MRA20" s="155"/>
      <c r="MRB20" s="155"/>
      <c r="MRC20" s="155"/>
      <c r="MRD20" s="155"/>
      <c r="MRE20" s="155"/>
      <c r="MRF20" s="155"/>
      <c r="MRG20" s="156"/>
      <c r="MRH20" s="156"/>
      <c r="MRI20" s="156"/>
      <c r="MRJ20" s="156"/>
      <c r="MRK20" s="156"/>
      <c r="MRL20" s="156"/>
      <c r="MRM20" s="157"/>
      <c r="MRN20" s="153"/>
      <c r="MRO20" s="153"/>
      <c r="MRP20" s="154"/>
      <c r="MRQ20" s="155"/>
      <c r="MRR20" s="155"/>
      <c r="MRS20" s="155"/>
      <c r="MRT20" s="155"/>
      <c r="MRU20" s="155"/>
      <c r="MRV20" s="155"/>
      <c r="MRW20" s="156"/>
      <c r="MRX20" s="156"/>
      <c r="MRY20" s="156"/>
      <c r="MRZ20" s="156"/>
      <c r="MSA20" s="156"/>
      <c r="MSB20" s="156"/>
      <c r="MSC20" s="157"/>
      <c r="MSD20" s="153"/>
      <c r="MSE20" s="153"/>
      <c r="MSF20" s="154"/>
      <c r="MSG20" s="155"/>
      <c r="MSH20" s="155"/>
      <c r="MSI20" s="155"/>
      <c r="MSJ20" s="155"/>
      <c r="MSK20" s="155"/>
      <c r="MSL20" s="155"/>
      <c r="MSM20" s="156"/>
      <c r="MSN20" s="156"/>
      <c r="MSO20" s="156"/>
      <c r="MSP20" s="156"/>
      <c r="MSQ20" s="156"/>
      <c r="MSR20" s="156"/>
      <c r="MSS20" s="157"/>
      <c r="MST20" s="153"/>
      <c r="MSU20" s="153"/>
      <c r="MSV20" s="154"/>
      <c r="MSW20" s="155"/>
      <c r="MSX20" s="155"/>
      <c r="MSY20" s="155"/>
      <c r="MSZ20" s="155"/>
      <c r="MTA20" s="155"/>
      <c r="MTB20" s="155"/>
      <c r="MTC20" s="156"/>
      <c r="MTD20" s="156"/>
      <c r="MTE20" s="156"/>
      <c r="MTF20" s="156"/>
      <c r="MTG20" s="156"/>
      <c r="MTH20" s="156"/>
      <c r="MTI20" s="157"/>
      <c r="MTJ20" s="153"/>
      <c r="MTK20" s="153"/>
      <c r="MTL20" s="154"/>
      <c r="MTM20" s="155"/>
      <c r="MTN20" s="155"/>
      <c r="MTO20" s="155"/>
      <c r="MTP20" s="155"/>
      <c r="MTQ20" s="155"/>
      <c r="MTR20" s="155"/>
      <c r="MTS20" s="156"/>
      <c r="MTT20" s="156"/>
      <c r="MTU20" s="156"/>
      <c r="MTV20" s="156"/>
      <c r="MTW20" s="156"/>
      <c r="MTX20" s="156"/>
      <c r="MTY20" s="157"/>
      <c r="MTZ20" s="153"/>
      <c r="MUA20" s="153"/>
      <c r="MUB20" s="154"/>
      <c r="MUC20" s="155"/>
      <c r="MUD20" s="155"/>
      <c r="MUE20" s="155"/>
      <c r="MUF20" s="155"/>
      <c r="MUG20" s="155"/>
      <c r="MUH20" s="155"/>
      <c r="MUI20" s="156"/>
      <c r="MUJ20" s="156"/>
      <c r="MUK20" s="156"/>
      <c r="MUL20" s="156"/>
      <c r="MUM20" s="156"/>
      <c r="MUN20" s="156"/>
      <c r="MUO20" s="157"/>
      <c r="MUP20" s="153"/>
      <c r="MUQ20" s="153"/>
      <c r="MUR20" s="154"/>
      <c r="MUS20" s="155"/>
      <c r="MUT20" s="155"/>
      <c r="MUU20" s="155"/>
      <c r="MUV20" s="155"/>
      <c r="MUW20" s="155"/>
      <c r="MUX20" s="155"/>
      <c r="MUY20" s="156"/>
      <c r="MUZ20" s="156"/>
      <c r="MVA20" s="156"/>
      <c r="MVB20" s="156"/>
      <c r="MVC20" s="156"/>
      <c r="MVD20" s="156"/>
      <c r="MVE20" s="157"/>
      <c r="MVF20" s="153"/>
      <c r="MVG20" s="153"/>
      <c r="MVH20" s="154"/>
      <c r="MVI20" s="155"/>
      <c r="MVJ20" s="155"/>
      <c r="MVK20" s="155"/>
      <c r="MVL20" s="155"/>
      <c r="MVM20" s="155"/>
      <c r="MVN20" s="155"/>
      <c r="MVO20" s="156"/>
      <c r="MVP20" s="156"/>
      <c r="MVQ20" s="156"/>
      <c r="MVR20" s="156"/>
      <c r="MVS20" s="156"/>
      <c r="MVT20" s="156"/>
      <c r="MVU20" s="157"/>
      <c r="MVV20" s="153"/>
      <c r="MVW20" s="153"/>
      <c r="MVX20" s="154"/>
      <c r="MVY20" s="155"/>
      <c r="MVZ20" s="155"/>
      <c r="MWA20" s="155"/>
      <c r="MWB20" s="155"/>
      <c r="MWC20" s="155"/>
      <c r="MWD20" s="155"/>
      <c r="MWE20" s="156"/>
      <c r="MWF20" s="156"/>
      <c r="MWG20" s="156"/>
      <c r="MWH20" s="156"/>
      <c r="MWI20" s="156"/>
      <c r="MWJ20" s="156"/>
      <c r="MWK20" s="157"/>
      <c r="MWL20" s="153"/>
      <c r="MWM20" s="153"/>
      <c r="MWN20" s="154"/>
      <c r="MWO20" s="155"/>
      <c r="MWP20" s="155"/>
      <c r="MWQ20" s="155"/>
      <c r="MWR20" s="155"/>
      <c r="MWS20" s="155"/>
      <c r="MWT20" s="155"/>
      <c r="MWU20" s="156"/>
      <c r="MWV20" s="156"/>
      <c r="MWW20" s="156"/>
      <c r="MWX20" s="156"/>
      <c r="MWY20" s="156"/>
      <c r="MWZ20" s="156"/>
      <c r="MXA20" s="157"/>
      <c r="MXB20" s="153"/>
      <c r="MXC20" s="153"/>
      <c r="MXD20" s="154"/>
      <c r="MXE20" s="155"/>
      <c r="MXF20" s="155"/>
      <c r="MXG20" s="155"/>
      <c r="MXH20" s="155"/>
      <c r="MXI20" s="155"/>
      <c r="MXJ20" s="155"/>
      <c r="MXK20" s="156"/>
      <c r="MXL20" s="156"/>
      <c r="MXM20" s="156"/>
      <c r="MXN20" s="156"/>
      <c r="MXO20" s="156"/>
      <c r="MXP20" s="156"/>
      <c r="MXQ20" s="157"/>
      <c r="MXR20" s="153"/>
      <c r="MXS20" s="153"/>
      <c r="MXT20" s="154"/>
      <c r="MXU20" s="155"/>
      <c r="MXV20" s="155"/>
      <c r="MXW20" s="155"/>
      <c r="MXX20" s="155"/>
      <c r="MXY20" s="155"/>
      <c r="MXZ20" s="155"/>
      <c r="MYA20" s="156"/>
      <c r="MYB20" s="156"/>
      <c r="MYC20" s="156"/>
      <c r="MYD20" s="156"/>
      <c r="MYE20" s="156"/>
      <c r="MYF20" s="156"/>
      <c r="MYG20" s="157"/>
      <c r="MYH20" s="153"/>
      <c r="MYI20" s="153"/>
      <c r="MYJ20" s="154"/>
      <c r="MYK20" s="155"/>
      <c r="MYL20" s="155"/>
      <c r="MYM20" s="155"/>
      <c r="MYN20" s="155"/>
      <c r="MYO20" s="155"/>
      <c r="MYP20" s="155"/>
      <c r="MYQ20" s="156"/>
      <c r="MYR20" s="156"/>
      <c r="MYS20" s="156"/>
      <c r="MYT20" s="156"/>
      <c r="MYU20" s="156"/>
      <c r="MYV20" s="156"/>
      <c r="MYW20" s="157"/>
      <c r="MYX20" s="153"/>
      <c r="MYY20" s="153"/>
      <c r="MYZ20" s="154"/>
      <c r="MZA20" s="155"/>
      <c r="MZB20" s="155"/>
      <c r="MZC20" s="155"/>
      <c r="MZD20" s="155"/>
      <c r="MZE20" s="155"/>
      <c r="MZF20" s="155"/>
      <c r="MZG20" s="156"/>
      <c r="MZH20" s="156"/>
      <c r="MZI20" s="156"/>
      <c r="MZJ20" s="156"/>
      <c r="MZK20" s="156"/>
      <c r="MZL20" s="156"/>
      <c r="MZM20" s="157"/>
      <c r="MZN20" s="153"/>
      <c r="MZO20" s="153"/>
      <c r="MZP20" s="154"/>
      <c r="MZQ20" s="155"/>
      <c r="MZR20" s="155"/>
      <c r="MZS20" s="155"/>
      <c r="MZT20" s="155"/>
      <c r="MZU20" s="155"/>
      <c r="MZV20" s="155"/>
      <c r="MZW20" s="156"/>
      <c r="MZX20" s="156"/>
      <c r="MZY20" s="156"/>
      <c r="MZZ20" s="156"/>
      <c r="NAA20" s="156"/>
      <c r="NAB20" s="156"/>
      <c r="NAC20" s="157"/>
      <c r="NAD20" s="153"/>
      <c r="NAE20" s="153"/>
      <c r="NAF20" s="154"/>
      <c r="NAG20" s="155"/>
      <c r="NAH20" s="155"/>
      <c r="NAI20" s="155"/>
      <c r="NAJ20" s="155"/>
      <c r="NAK20" s="155"/>
      <c r="NAL20" s="155"/>
      <c r="NAM20" s="156"/>
      <c r="NAN20" s="156"/>
      <c r="NAO20" s="156"/>
      <c r="NAP20" s="156"/>
      <c r="NAQ20" s="156"/>
      <c r="NAR20" s="156"/>
      <c r="NAS20" s="157"/>
      <c r="NAT20" s="153"/>
      <c r="NAU20" s="153"/>
      <c r="NAV20" s="154"/>
      <c r="NAW20" s="155"/>
      <c r="NAX20" s="155"/>
      <c r="NAY20" s="155"/>
      <c r="NAZ20" s="155"/>
      <c r="NBA20" s="155"/>
      <c r="NBB20" s="155"/>
      <c r="NBC20" s="156"/>
      <c r="NBD20" s="156"/>
      <c r="NBE20" s="156"/>
      <c r="NBF20" s="156"/>
      <c r="NBG20" s="156"/>
      <c r="NBH20" s="156"/>
      <c r="NBI20" s="157"/>
      <c r="NBJ20" s="153"/>
      <c r="NBK20" s="153"/>
      <c r="NBL20" s="154"/>
      <c r="NBM20" s="155"/>
      <c r="NBN20" s="155"/>
      <c r="NBO20" s="155"/>
      <c r="NBP20" s="155"/>
      <c r="NBQ20" s="155"/>
      <c r="NBR20" s="155"/>
      <c r="NBS20" s="156"/>
      <c r="NBT20" s="156"/>
      <c r="NBU20" s="156"/>
      <c r="NBV20" s="156"/>
      <c r="NBW20" s="156"/>
      <c r="NBX20" s="156"/>
      <c r="NBY20" s="157"/>
      <c r="NBZ20" s="153"/>
      <c r="NCA20" s="153"/>
      <c r="NCB20" s="154"/>
      <c r="NCC20" s="155"/>
      <c r="NCD20" s="155"/>
      <c r="NCE20" s="155"/>
      <c r="NCF20" s="155"/>
      <c r="NCG20" s="155"/>
      <c r="NCH20" s="155"/>
      <c r="NCI20" s="156"/>
      <c r="NCJ20" s="156"/>
      <c r="NCK20" s="156"/>
      <c r="NCL20" s="156"/>
      <c r="NCM20" s="156"/>
      <c r="NCN20" s="156"/>
      <c r="NCO20" s="157"/>
      <c r="NCP20" s="153"/>
      <c r="NCQ20" s="153"/>
      <c r="NCR20" s="154"/>
      <c r="NCS20" s="155"/>
      <c r="NCT20" s="155"/>
      <c r="NCU20" s="155"/>
      <c r="NCV20" s="155"/>
      <c r="NCW20" s="155"/>
      <c r="NCX20" s="155"/>
      <c r="NCY20" s="156"/>
      <c r="NCZ20" s="156"/>
      <c r="NDA20" s="156"/>
      <c r="NDB20" s="156"/>
      <c r="NDC20" s="156"/>
      <c r="NDD20" s="156"/>
      <c r="NDE20" s="157"/>
      <c r="NDF20" s="153"/>
      <c r="NDG20" s="153"/>
      <c r="NDH20" s="154"/>
      <c r="NDI20" s="155"/>
      <c r="NDJ20" s="155"/>
      <c r="NDK20" s="155"/>
      <c r="NDL20" s="155"/>
      <c r="NDM20" s="155"/>
      <c r="NDN20" s="155"/>
      <c r="NDO20" s="156"/>
      <c r="NDP20" s="156"/>
      <c r="NDQ20" s="156"/>
      <c r="NDR20" s="156"/>
      <c r="NDS20" s="156"/>
      <c r="NDT20" s="156"/>
      <c r="NDU20" s="157"/>
      <c r="NDV20" s="153"/>
      <c r="NDW20" s="153"/>
      <c r="NDX20" s="154"/>
      <c r="NDY20" s="155"/>
      <c r="NDZ20" s="155"/>
      <c r="NEA20" s="155"/>
      <c r="NEB20" s="155"/>
      <c r="NEC20" s="155"/>
      <c r="NED20" s="155"/>
      <c r="NEE20" s="156"/>
      <c r="NEF20" s="156"/>
      <c r="NEG20" s="156"/>
      <c r="NEH20" s="156"/>
      <c r="NEI20" s="156"/>
      <c r="NEJ20" s="156"/>
      <c r="NEK20" s="157"/>
      <c r="NEL20" s="153"/>
      <c r="NEM20" s="153"/>
      <c r="NEN20" s="154"/>
      <c r="NEO20" s="155"/>
      <c r="NEP20" s="155"/>
      <c r="NEQ20" s="155"/>
      <c r="NER20" s="155"/>
      <c r="NES20" s="155"/>
      <c r="NET20" s="155"/>
      <c r="NEU20" s="156"/>
      <c r="NEV20" s="156"/>
      <c r="NEW20" s="156"/>
      <c r="NEX20" s="156"/>
      <c r="NEY20" s="156"/>
      <c r="NEZ20" s="156"/>
      <c r="NFA20" s="157"/>
      <c r="NFB20" s="153"/>
      <c r="NFC20" s="153"/>
      <c r="NFD20" s="154"/>
      <c r="NFE20" s="155"/>
      <c r="NFF20" s="155"/>
      <c r="NFG20" s="155"/>
      <c r="NFH20" s="155"/>
      <c r="NFI20" s="155"/>
      <c r="NFJ20" s="155"/>
      <c r="NFK20" s="156"/>
      <c r="NFL20" s="156"/>
      <c r="NFM20" s="156"/>
      <c r="NFN20" s="156"/>
      <c r="NFO20" s="156"/>
      <c r="NFP20" s="156"/>
      <c r="NFQ20" s="157"/>
      <c r="NFR20" s="153"/>
      <c r="NFS20" s="153"/>
      <c r="NFT20" s="154"/>
      <c r="NFU20" s="155"/>
      <c r="NFV20" s="155"/>
      <c r="NFW20" s="155"/>
      <c r="NFX20" s="155"/>
      <c r="NFY20" s="155"/>
      <c r="NFZ20" s="155"/>
      <c r="NGA20" s="156"/>
      <c r="NGB20" s="156"/>
      <c r="NGC20" s="156"/>
      <c r="NGD20" s="156"/>
      <c r="NGE20" s="156"/>
      <c r="NGF20" s="156"/>
      <c r="NGG20" s="157"/>
      <c r="NGH20" s="153"/>
      <c r="NGI20" s="153"/>
      <c r="NGJ20" s="154"/>
      <c r="NGK20" s="155"/>
      <c r="NGL20" s="155"/>
      <c r="NGM20" s="155"/>
      <c r="NGN20" s="155"/>
      <c r="NGO20" s="155"/>
      <c r="NGP20" s="155"/>
      <c r="NGQ20" s="156"/>
      <c r="NGR20" s="156"/>
      <c r="NGS20" s="156"/>
      <c r="NGT20" s="156"/>
      <c r="NGU20" s="156"/>
      <c r="NGV20" s="156"/>
      <c r="NGW20" s="157"/>
      <c r="NGX20" s="153"/>
      <c r="NGY20" s="153"/>
      <c r="NGZ20" s="154"/>
      <c r="NHA20" s="155"/>
      <c r="NHB20" s="155"/>
      <c r="NHC20" s="155"/>
      <c r="NHD20" s="155"/>
      <c r="NHE20" s="155"/>
      <c r="NHF20" s="155"/>
      <c r="NHG20" s="156"/>
      <c r="NHH20" s="156"/>
      <c r="NHI20" s="156"/>
      <c r="NHJ20" s="156"/>
      <c r="NHK20" s="156"/>
      <c r="NHL20" s="156"/>
      <c r="NHM20" s="157"/>
      <c r="NHN20" s="153"/>
      <c r="NHO20" s="153"/>
      <c r="NHP20" s="154"/>
      <c r="NHQ20" s="155"/>
      <c r="NHR20" s="155"/>
      <c r="NHS20" s="155"/>
      <c r="NHT20" s="155"/>
      <c r="NHU20" s="155"/>
      <c r="NHV20" s="155"/>
      <c r="NHW20" s="156"/>
      <c r="NHX20" s="156"/>
      <c r="NHY20" s="156"/>
      <c r="NHZ20" s="156"/>
      <c r="NIA20" s="156"/>
      <c r="NIB20" s="156"/>
      <c r="NIC20" s="157"/>
      <c r="NID20" s="153"/>
      <c r="NIE20" s="153"/>
      <c r="NIF20" s="154"/>
      <c r="NIG20" s="155"/>
      <c r="NIH20" s="155"/>
      <c r="NII20" s="155"/>
      <c r="NIJ20" s="155"/>
      <c r="NIK20" s="155"/>
      <c r="NIL20" s="155"/>
      <c r="NIM20" s="156"/>
      <c r="NIN20" s="156"/>
      <c r="NIO20" s="156"/>
      <c r="NIP20" s="156"/>
      <c r="NIQ20" s="156"/>
      <c r="NIR20" s="156"/>
      <c r="NIS20" s="157"/>
      <c r="NIT20" s="153"/>
      <c r="NIU20" s="153"/>
      <c r="NIV20" s="154"/>
      <c r="NIW20" s="155"/>
      <c r="NIX20" s="155"/>
      <c r="NIY20" s="155"/>
      <c r="NIZ20" s="155"/>
      <c r="NJA20" s="155"/>
      <c r="NJB20" s="155"/>
      <c r="NJC20" s="156"/>
      <c r="NJD20" s="156"/>
      <c r="NJE20" s="156"/>
      <c r="NJF20" s="156"/>
      <c r="NJG20" s="156"/>
      <c r="NJH20" s="156"/>
      <c r="NJI20" s="157"/>
      <c r="NJJ20" s="153"/>
      <c r="NJK20" s="153"/>
      <c r="NJL20" s="154"/>
      <c r="NJM20" s="155"/>
      <c r="NJN20" s="155"/>
      <c r="NJO20" s="155"/>
      <c r="NJP20" s="155"/>
      <c r="NJQ20" s="155"/>
      <c r="NJR20" s="155"/>
      <c r="NJS20" s="156"/>
      <c r="NJT20" s="156"/>
      <c r="NJU20" s="156"/>
      <c r="NJV20" s="156"/>
      <c r="NJW20" s="156"/>
      <c r="NJX20" s="156"/>
      <c r="NJY20" s="157"/>
      <c r="NJZ20" s="153"/>
      <c r="NKA20" s="153"/>
      <c r="NKB20" s="154"/>
      <c r="NKC20" s="155"/>
      <c r="NKD20" s="155"/>
      <c r="NKE20" s="155"/>
      <c r="NKF20" s="155"/>
      <c r="NKG20" s="155"/>
      <c r="NKH20" s="155"/>
      <c r="NKI20" s="156"/>
      <c r="NKJ20" s="156"/>
      <c r="NKK20" s="156"/>
      <c r="NKL20" s="156"/>
      <c r="NKM20" s="156"/>
      <c r="NKN20" s="156"/>
      <c r="NKO20" s="157"/>
      <c r="NKP20" s="153"/>
      <c r="NKQ20" s="153"/>
      <c r="NKR20" s="154"/>
      <c r="NKS20" s="155"/>
      <c r="NKT20" s="155"/>
      <c r="NKU20" s="155"/>
      <c r="NKV20" s="155"/>
      <c r="NKW20" s="155"/>
      <c r="NKX20" s="155"/>
      <c r="NKY20" s="156"/>
      <c r="NKZ20" s="156"/>
      <c r="NLA20" s="156"/>
      <c r="NLB20" s="156"/>
      <c r="NLC20" s="156"/>
      <c r="NLD20" s="156"/>
      <c r="NLE20" s="157"/>
      <c r="NLF20" s="153"/>
      <c r="NLG20" s="153"/>
      <c r="NLH20" s="154"/>
      <c r="NLI20" s="155"/>
      <c r="NLJ20" s="155"/>
      <c r="NLK20" s="155"/>
      <c r="NLL20" s="155"/>
      <c r="NLM20" s="155"/>
      <c r="NLN20" s="155"/>
      <c r="NLO20" s="156"/>
      <c r="NLP20" s="156"/>
      <c r="NLQ20" s="156"/>
      <c r="NLR20" s="156"/>
      <c r="NLS20" s="156"/>
      <c r="NLT20" s="156"/>
      <c r="NLU20" s="157"/>
      <c r="NLV20" s="153"/>
      <c r="NLW20" s="153"/>
      <c r="NLX20" s="154"/>
      <c r="NLY20" s="155"/>
      <c r="NLZ20" s="155"/>
      <c r="NMA20" s="155"/>
      <c r="NMB20" s="155"/>
      <c r="NMC20" s="155"/>
      <c r="NMD20" s="155"/>
      <c r="NME20" s="156"/>
      <c r="NMF20" s="156"/>
      <c r="NMG20" s="156"/>
      <c r="NMH20" s="156"/>
      <c r="NMI20" s="156"/>
      <c r="NMJ20" s="156"/>
      <c r="NMK20" s="157"/>
      <c r="NML20" s="153"/>
      <c r="NMM20" s="153"/>
      <c r="NMN20" s="154"/>
      <c r="NMO20" s="155"/>
      <c r="NMP20" s="155"/>
      <c r="NMQ20" s="155"/>
      <c r="NMR20" s="155"/>
      <c r="NMS20" s="155"/>
      <c r="NMT20" s="155"/>
      <c r="NMU20" s="156"/>
      <c r="NMV20" s="156"/>
      <c r="NMW20" s="156"/>
      <c r="NMX20" s="156"/>
      <c r="NMY20" s="156"/>
      <c r="NMZ20" s="156"/>
      <c r="NNA20" s="157"/>
      <c r="NNB20" s="153"/>
      <c r="NNC20" s="153"/>
      <c r="NND20" s="154"/>
      <c r="NNE20" s="155"/>
      <c r="NNF20" s="155"/>
      <c r="NNG20" s="155"/>
      <c r="NNH20" s="155"/>
      <c r="NNI20" s="155"/>
      <c r="NNJ20" s="155"/>
      <c r="NNK20" s="156"/>
      <c r="NNL20" s="156"/>
      <c r="NNM20" s="156"/>
      <c r="NNN20" s="156"/>
      <c r="NNO20" s="156"/>
      <c r="NNP20" s="156"/>
      <c r="NNQ20" s="157"/>
      <c r="NNR20" s="153"/>
      <c r="NNS20" s="153"/>
      <c r="NNT20" s="154"/>
      <c r="NNU20" s="155"/>
      <c r="NNV20" s="155"/>
      <c r="NNW20" s="155"/>
      <c r="NNX20" s="155"/>
      <c r="NNY20" s="155"/>
      <c r="NNZ20" s="155"/>
      <c r="NOA20" s="156"/>
      <c r="NOB20" s="156"/>
      <c r="NOC20" s="156"/>
      <c r="NOD20" s="156"/>
      <c r="NOE20" s="156"/>
      <c r="NOF20" s="156"/>
      <c r="NOG20" s="157"/>
      <c r="NOH20" s="153"/>
      <c r="NOI20" s="153"/>
      <c r="NOJ20" s="154"/>
      <c r="NOK20" s="155"/>
      <c r="NOL20" s="155"/>
      <c r="NOM20" s="155"/>
      <c r="NON20" s="155"/>
      <c r="NOO20" s="155"/>
      <c r="NOP20" s="155"/>
      <c r="NOQ20" s="156"/>
      <c r="NOR20" s="156"/>
      <c r="NOS20" s="156"/>
      <c r="NOT20" s="156"/>
      <c r="NOU20" s="156"/>
      <c r="NOV20" s="156"/>
      <c r="NOW20" s="157"/>
      <c r="NOX20" s="153"/>
      <c r="NOY20" s="153"/>
      <c r="NOZ20" s="154"/>
      <c r="NPA20" s="155"/>
      <c r="NPB20" s="155"/>
      <c r="NPC20" s="155"/>
      <c r="NPD20" s="155"/>
      <c r="NPE20" s="155"/>
      <c r="NPF20" s="155"/>
      <c r="NPG20" s="156"/>
      <c r="NPH20" s="156"/>
      <c r="NPI20" s="156"/>
      <c r="NPJ20" s="156"/>
      <c r="NPK20" s="156"/>
      <c r="NPL20" s="156"/>
      <c r="NPM20" s="157"/>
      <c r="NPN20" s="153"/>
      <c r="NPO20" s="153"/>
      <c r="NPP20" s="154"/>
      <c r="NPQ20" s="155"/>
      <c r="NPR20" s="155"/>
      <c r="NPS20" s="155"/>
      <c r="NPT20" s="155"/>
      <c r="NPU20" s="155"/>
      <c r="NPV20" s="155"/>
      <c r="NPW20" s="156"/>
      <c r="NPX20" s="156"/>
      <c r="NPY20" s="156"/>
      <c r="NPZ20" s="156"/>
      <c r="NQA20" s="156"/>
      <c r="NQB20" s="156"/>
      <c r="NQC20" s="157"/>
      <c r="NQD20" s="153"/>
      <c r="NQE20" s="153"/>
      <c r="NQF20" s="154"/>
      <c r="NQG20" s="155"/>
      <c r="NQH20" s="155"/>
      <c r="NQI20" s="155"/>
      <c r="NQJ20" s="155"/>
      <c r="NQK20" s="155"/>
      <c r="NQL20" s="155"/>
      <c r="NQM20" s="156"/>
      <c r="NQN20" s="156"/>
      <c r="NQO20" s="156"/>
      <c r="NQP20" s="156"/>
      <c r="NQQ20" s="156"/>
      <c r="NQR20" s="156"/>
      <c r="NQS20" s="157"/>
      <c r="NQT20" s="153"/>
      <c r="NQU20" s="153"/>
      <c r="NQV20" s="154"/>
      <c r="NQW20" s="155"/>
      <c r="NQX20" s="155"/>
      <c r="NQY20" s="155"/>
      <c r="NQZ20" s="155"/>
      <c r="NRA20" s="155"/>
      <c r="NRB20" s="155"/>
      <c r="NRC20" s="156"/>
      <c r="NRD20" s="156"/>
      <c r="NRE20" s="156"/>
      <c r="NRF20" s="156"/>
      <c r="NRG20" s="156"/>
      <c r="NRH20" s="156"/>
      <c r="NRI20" s="157"/>
      <c r="NRJ20" s="153"/>
      <c r="NRK20" s="153"/>
      <c r="NRL20" s="154"/>
      <c r="NRM20" s="155"/>
      <c r="NRN20" s="155"/>
      <c r="NRO20" s="155"/>
      <c r="NRP20" s="155"/>
      <c r="NRQ20" s="155"/>
      <c r="NRR20" s="155"/>
      <c r="NRS20" s="156"/>
      <c r="NRT20" s="156"/>
      <c r="NRU20" s="156"/>
      <c r="NRV20" s="156"/>
      <c r="NRW20" s="156"/>
      <c r="NRX20" s="156"/>
      <c r="NRY20" s="157"/>
      <c r="NRZ20" s="153"/>
      <c r="NSA20" s="153"/>
      <c r="NSB20" s="154"/>
      <c r="NSC20" s="155"/>
      <c r="NSD20" s="155"/>
      <c r="NSE20" s="155"/>
      <c r="NSF20" s="155"/>
      <c r="NSG20" s="155"/>
      <c r="NSH20" s="155"/>
      <c r="NSI20" s="156"/>
      <c r="NSJ20" s="156"/>
      <c r="NSK20" s="156"/>
      <c r="NSL20" s="156"/>
      <c r="NSM20" s="156"/>
      <c r="NSN20" s="156"/>
      <c r="NSO20" s="157"/>
      <c r="NSP20" s="153"/>
      <c r="NSQ20" s="153"/>
      <c r="NSR20" s="154"/>
      <c r="NSS20" s="155"/>
      <c r="NST20" s="155"/>
      <c r="NSU20" s="155"/>
      <c r="NSV20" s="155"/>
      <c r="NSW20" s="155"/>
      <c r="NSX20" s="155"/>
      <c r="NSY20" s="156"/>
      <c r="NSZ20" s="156"/>
      <c r="NTA20" s="156"/>
      <c r="NTB20" s="156"/>
      <c r="NTC20" s="156"/>
      <c r="NTD20" s="156"/>
      <c r="NTE20" s="157"/>
      <c r="NTF20" s="153"/>
      <c r="NTG20" s="153"/>
      <c r="NTH20" s="154"/>
      <c r="NTI20" s="155"/>
      <c r="NTJ20" s="155"/>
      <c r="NTK20" s="155"/>
      <c r="NTL20" s="155"/>
      <c r="NTM20" s="155"/>
      <c r="NTN20" s="155"/>
      <c r="NTO20" s="156"/>
      <c r="NTP20" s="156"/>
      <c r="NTQ20" s="156"/>
      <c r="NTR20" s="156"/>
      <c r="NTS20" s="156"/>
      <c r="NTT20" s="156"/>
      <c r="NTU20" s="157"/>
      <c r="NTV20" s="153"/>
      <c r="NTW20" s="153"/>
      <c r="NTX20" s="154"/>
      <c r="NTY20" s="155"/>
      <c r="NTZ20" s="155"/>
      <c r="NUA20" s="155"/>
      <c r="NUB20" s="155"/>
      <c r="NUC20" s="155"/>
      <c r="NUD20" s="155"/>
      <c r="NUE20" s="156"/>
      <c r="NUF20" s="156"/>
      <c r="NUG20" s="156"/>
      <c r="NUH20" s="156"/>
      <c r="NUI20" s="156"/>
      <c r="NUJ20" s="156"/>
      <c r="NUK20" s="157"/>
      <c r="NUL20" s="153"/>
      <c r="NUM20" s="153"/>
      <c r="NUN20" s="154"/>
      <c r="NUO20" s="155"/>
      <c r="NUP20" s="155"/>
      <c r="NUQ20" s="155"/>
      <c r="NUR20" s="155"/>
      <c r="NUS20" s="155"/>
      <c r="NUT20" s="155"/>
      <c r="NUU20" s="156"/>
      <c r="NUV20" s="156"/>
      <c r="NUW20" s="156"/>
      <c r="NUX20" s="156"/>
      <c r="NUY20" s="156"/>
      <c r="NUZ20" s="156"/>
      <c r="NVA20" s="157"/>
      <c r="NVB20" s="153"/>
      <c r="NVC20" s="153"/>
      <c r="NVD20" s="154"/>
      <c r="NVE20" s="155"/>
      <c r="NVF20" s="155"/>
      <c r="NVG20" s="155"/>
      <c r="NVH20" s="155"/>
      <c r="NVI20" s="155"/>
      <c r="NVJ20" s="155"/>
      <c r="NVK20" s="156"/>
      <c r="NVL20" s="156"/>
      <c r="NVM20" s="156"/>
      <c r="NVN20" s="156"/>
      <c r="NVO20" s="156"/>
      <c r="NVP20" s="156"/>
      <c r="NVQ20" s="157"/>
      <c r="NVR20" s="153"/>
      <c r="NVS20" s="153"/>
      <c r="NVT20" s="154"/>
      <c r="NVU20" s="155"/>
      <c r="NVV20" s="155"/>
      <c r="NVW20" s="155"/>
      <c r="NVX20" s="155"/>
      <c r="NVY20" s="155"/>
      <c r="NVZ20" s="155"/>
      <c r="NWA20" s="156"/>
      <c r="NWB20" s="156"/>
      <c r="NWC20" s="156"/>
      <c r="NWD20" s="156"/>
      <c r="NWE20" s="156"/>
      <c r="NWF20" s="156"/>
      <c r="NWG20" s="157"/>
      <c r="NWH20" s="153"/>
      <c r="NWI20" s="153"/>
      <c r="NWJ20" s="154"/>
      <c r="NWK20" s="155"/>
      <c r="NWL20" s="155"/>
      <c r="NWM20" s="155"/>
      <c r="NWN20" s="155"/>
      <c r="NWO20" s="155"/>
      <c r="NWP20" s="155"/>
      <c r="NWQ20" s="156"/>
      <c r="NWR20" s="156"/>
      <c r="NWS20" s="156"/>
      <c r="NWT20" s="156"/>
      <c r="NWU20" s="156"/>
      <c r="NWV20" s="156"/>
      <c r="NWW20" s="157"/>
      <c r="NWX20" s="153"/>
      <c r="NWY20" s="153"/>
      <c r="NWZ20" s="154"/>
      <c r="NXA20" s="155"/>
      <c r="NXB20" s="155"/>
      <c r="NXC20" s="155"/>
      <c r="NXD20" s="155"/>
      <c r="NXE20" s="155"/>
      <c r="NXF20" s="155"/>
      <c r="NXG20" s="156"/>
      <c r="NXH20" s="156"/>
      <c r="NXI20" s="156"/>
      <c r="NXJ20" s="156"/>
      <c r="NXK20" s="156"/>
      <c r="NXL20" s="156"/>
      <c r="NXM20" s="157"/>
      <c r="NXN20" s="153"/>
      <c r="NXO20" s="153"/>
      <c r="NXP20" s="154"/>
      <c r="NXQ20" s="155"/>
      <c r="NXR20" s="155"/>
      <c r="NXS20" s="155"/>
      <c r="NXT20" s="155"/>
      <c r="NXU20" s="155"/>
      <c r="NXV20" s="155"/>
      <c r="NXW20" s="156"/>
      <c r="NXX20" s="156"/>
      <c r="NXY20" s="156"/>
      <c r="NXZ20" s="156"/>
      <c r="NYA20" s="156"/>
      <c r="NYB20" s="156"/>
      <c r="NYC20" s="157"/>
      <c r="NYD20" s="153"/>
      <c r="NYE20" s="153"/>
      <c r="NYF20" s="154"/>
      <c r="NYG20" s="155"/>
      <c r="NYH20" s="155"/>
      <c r="NYI20" s="155"/>
      <c r="NYJ20" s="155"/>
      <c r="NYK20" s="155"/>
      <c r="NYL20" s="155"/>
      <c r="NYM20" s="156"/>
      <c r="NYN20" s="156"/>
      <c r="NYO20" s="156"/>
      <c r="NYP20" s="156"/>
      <c r="NYQ20" s="156"/>
      <c r="NYR20" s="156"/>
      <c r="NYS20" s="157"/>
      <c r="NYT20" s="153"/>
      <c r="NYU20" s="153"/>
      <c r="NYV20" s="154"/>
      <c r="NYW20" s="155"/>
      <c r="NYX20" s="155"/>
      <c r="NYY20" s="155"/>
      <c r="NYZ20" s="155"/>
      <c r="NZA20" s="155"/>
      <c r="NZB20" s="155"/>
      <c r="NZC20" s="156"/>
      <c r="NZD20" s="156"/>
      <c r="NZE20" s="156"/>
      <c r="NZF20" s="156"/>
      <c r="NZG20" s="156"/>
      <c r="NZH20" s="156"/>
      <c r="NZI20" s="157"/>
      <c r="NZJ20" s="153"/>
      <c r="NZK20" s="153"/>
      <c r="NZL20" s="154"/>
      <c r="NZM20" s="155"/>
      <c r="NZN20" s="155"/>
      <c r="NZO20" s="155"/>
      <c r="NZP20" s="155"/>
      <c r="NZQ20" s="155"/>
      <c r="NZR20" s="155"/>
      <c r="NZS20" s="156"/>
      <c r="NZT20" s="156"/>
      <c r="NZU20" s="156"/>
      <c r="NZV20" s="156"/>
      <c r="NZW20" s="156"/>
      <c r="NZX20" s="156"/>
      <c r="NZY20" s="157"/>
      <c r="NZZ20" s="153"/>
      <c r="OAA20" s="153"/>
      <c r="OAB20" s="154"/>
      <c r="OAC20" s="155"/>
      <c r="OAD20" s="155"/>
      <c r="OAE20" s="155"/>
      <c r="OAF20" s="155"/>
      <c r="OAG20" s="155"/>
      <c r="OAH20" s="155"/>
      <c r="OAI20" s="156"/>
      <c r="OAJ20" s="156"/>
      <c r="OAK20" s="156"/>
      <c r="OAL20" s="156"/>
      <c r="OAM20" s="156"/>
      <c r="OAN20" s="156"/>
      <c r="OAO20" s="157"/>
      <c r="OAP20" s="153"/>
      <c r="OAQ20" s="153"/>
      <c r="OAR20" s="154"/>
      <c r="OAS20" s="155"/>
      <c r="OAT20" s="155"/>
      <c r="OAU20" s="155"/>
      <c r="OAV20" s="155"/>
      <c r="OAW20" s="155"/>
      <c r="OAX20" s="155"/>
      <c r="OAY20" s="156"/>
      <c r="OAZ20" s="156"/>
      <c r="OBA20" s="156"/>
      <c r="OBB20" s="156"/>
      <c r="OBC20" s="156"/>
      <c r="OBD20" s="156"/>
      <c r="OBE20" s="157"/>
      <c r="OBF20" s="153"/>
      <c r="OBG20" s="153"/>
      <c r="OBH20" s="154"/>
      <c r="OBI20" s="155"/>
      <c r="OBJ20" s="155"/>
      <c r="OBK20" s="155"/>
      <c r="OBL20" s="155"/>
      <c r="OBM20" s="155"/>
      <c r="OBN20" s="155"/>
      <c r="OBO20" s="156"/>
      <c r="OBP20" s="156"/>
      <c r="OBQ20" s="156"/>
      <c r="OBR20" s="156"/>
      <c r="OBS20" s="156"/>
      <c r="OBT20" s="156"/>
      <c r="OBU20" s="157"/>
      <c r="OBV20" s="153"/>
      <c r="OBW20" s="153"/>
      <c r="OBX20" s="154"/>
      <c r="OBY20" s="155"/>
      <c r="OBZ20" s="155"/>
      <c r="OCA20" s="155"/>
      <c r="OCB20" s="155"/>
      <c r="OCC20" s="155"/>
      <c r="OCD20" s="155"/>
      <c r="OCE20" s="156"/>
      <c r="OCF20" s="156"/>
      <c r="OCG20" s="156"/>
      <c r="OCH20" s="156"/>
      <c r="OCI20" s="156"/>
      <c r="OCJ20" s="156"/>
      <c r="OCK20" s="157"/>
      <c r="OCL20" s="153"/>
      <c r="OCM20" s="153"/>
      <c r="OCN20" s="154"/>
      <c r="OCO20" s="155"/>
      <c r="OCP20" s="155"/>
      <c r="OCQ20" s="155"/>
      <c r="OCR20" s="155"/>
      <c r="OCS20" s="155"/>
      <c r="OCT20" s="155"/>
      <c r="OCU20" s="156"/>
      <c r="OCV20" s="156"/>
      <c r="OCW20" s="156"/>
      <c r="OCX20" s="156"/>
      <c r="OCY20" s="156"/>
      <c r="OCZ20" s="156"/>
      <c r="ODA20" s="157"/>
      <c r="ODB20" s="153"/>
      <c r="ODC20" s="153"/>
      <c r="ODD20" s="154"/>
      <c r="ODE20" s="155"/>
      <c r="ODF20" s="155"/>
      <c r="ODG20" s="155"/>
      <c r="ODH20" s="155"/>
      <c r="ODI20" s="155"/>
      <c r="ODJ20" s="155"/>
      <c r="ODK20" s="156"/>
      <c r="ODL20" s="156"/>
      <c r="ODM20" s="156"/>
      <c r="ODN20" s="156"/>
      <c r="ODO20" s="156"/>
      <c r="ODP20" s="156"/>
      <c r="ODQ20" s="157"/>
      <c r="ODR20" s="153"/>
      <c r="ODS20" s="153"/>
      <c r="ODT20" s="154"/>
      <c r="ODU20" s="155"/>
      <c r="ODV20" s="155"/>
      <c r="ODW20" s="155"/>
      <c r="ODX20" s="155"/>
      <c r="ODY20" s="155"/>
      <c r="ODZ20" s="155"/>
      <c r="OEA20" s="156"/>
      <c r="OEB20" s="156"/>
      <c r="OEC20" s="156"/>
      <c r="OED20" s="156"/>
      <c r="OEE20" s="156"/>
      <c r="OEF20" s="156"/>
      <c r="OEG20" s="157"/>
      <c r="OEH20" s="153"/>
      <c r="OEI20" s="153"/>
      <c r="OEJ20" s="154"/>
      <c r="OEK20" s="155"/>
      <c r="OEL20" s="155"/>
      <c r="OEM20" s="155"/>
      <c r="OEN20" s="155"/>
      <c r="OEO20" s="155"/>
      <c r="OEP20" s="155"/>
      <c r="OEQ20" s="156"/>
      <c r="OER20" s="156"/>
      <c r="OES20" s="156"/>
      <c r="OET20" s="156"/>
      <c r="OEU20" s="156"/>
      <c r="OEV20" s="156"/>
      <c r="OEW20" s="157"/>
      <c r="OEX20" s="153"/>
      <c r="OEY20" s="153"/>
      <c r="OEZ20" s="154"/>
      <c r="OFA20" s="155"/>
      <c r="OFB20" s="155"/>
      <c r="OFC20" s="155"/>
      <c r="OFD20" s="155"/>
      <c r="OFE20" s="155"/>
      <c r="OFF20" s="155"/>
      <c r="OFG20" s="156"/>
      <c r="OFH20" s="156"/>
      <c r="OFI20" s="156"/>
      <c r="OFJ20" s="156"/>
      <c r="OFK20" s="156"/>
      <c r="OFL20" s="156"/>
      <c r="OFM20" s="157"/>
      <c r="OFN20" s="153"/>
      <c r="OFO20" s="153"/>
      <c r="OFP20" s="154"/>
      <c r="OFQ20" s="155"/>
      <c r="OFR20" s="155"/>
      <c r="OFS20" s="155"/>
      <c r="OFT20" s="155"/>
      <c r="OFU20" s="155"/>
      <c r="OFV20" s="155"/>
      <c r="OFW20" s="156"/>
      <c r="OFX20" s="156"/>
      <c r="OFY20" s="156"/>
      <c r="OFZ20" s="156"/>
      <c r="OGA20" s="156"/>
      <c r="OGB20" s="156"/>
      <c r="OGC20" s="157"/>
      <c r="OGD20" s="153"/>
      <c r="OGE20" s="153"/>
      <c r="OGF20" s="154"/>
      <c r="OGG20" s="155"/>
      <c r="OGH20" s="155"/>
      <c r="OGI20" s="155"/>
      <c r="OGJ20" s="155"/>
      <c r="OGK20" s="155"/>
      <c r="OGL20" s="155"/>
      <c r="OGM20" s="156"/>
      <c r="OGN20" s="156"/>
      <c r="OGO20" s="156"/>
      <c r="OGP20" s="156"/>
      <c r="OGQ20" s="156"/>
      <c r="OGR20" s="156"/>
      <c r="OGS20" s="157"/>
      <c r="OGT20" s="153"/>
      <c r="OGU20" s="153"/>
      <c r="OGV20" s="154"/>
      <c r="OGW20" s="155"/>
      <c r="OGX20" s="155"/>
      <c r="OGY20" s="155"/>
      <c r="OGZ20" s="155"/>
      <c r="OHA20" s="155"/>
      <c r="OHB20" s="155"/>
      <c r="OHC20" s="156"/>
      <c r="OHD20" s="156"/>
      <c r="OHE20" s="156"/>
      <c r="OHF20" s="156"/>
      <c r="OHG20" s="156"/>
      <c r="OHH20" s="156"/>
      <c r="OHI20" s="157"/>
      <c r="OHJ20" s="153"/>
      <c r="OHK20" s="153"/>
      <c r="OHL20" s="154"/>
      <c r="OHM20" s="155"/>
      <c r="OHN20" s="155"/>
      <c r="OHO20" s="155"/>
      <c r="OHP20" s="155"/>
      <c r="OHQ20" s="155"/>
      <c r="OHR20" s="155"/>
      <c r="OHS20" s="156"/>
      <c r="OHT20" s="156"/>
      <c r="OHU20" s="156"/>
      <c r="OHV20" s="156"/>
      <c r="OHW20" s="156"/>
      <c r="OHX20" s="156"/>
      <c r="OHY20" s="157"/>
      <c r="OHZ20" s="153"/>
      <c r="OIA20" s="153"/>
      <c r="OIB20" s="154"/>
      <c r="OIC20" s="155"/>
      <c r="OID20" s="155"/>
      <c r="OIE20" s="155"/>
      <c r="OIF20" s="155"/>
      <c r="OIG20" s="155"/>
      <c r="OIH20" s="155"/>
      <c r="OII20" s="156"/>
      <c r="OIJ20" s="156"/>
      <c r="OIK20" s="156"/>
      <c r="OIL20" s="156"/>
      <c r="OIM20" s="156"/>
      <c r="OIN20" s="156"/>
      <c r="OIO20" s="157"/>
      <c r="OIP20" s="153"/>
      <c r="OIQ20" s="153"/>
      <c r="OIR20" s="154"/>
      <c r="OIS20" s="155"/>
      <c r="OIT20" s="155"/>
      <c r="OIU20" s="155"/>
      <c r="OIV20" s="155"/>
      <c r="OIW20" s="155"/>
      <c r="OIX20" s="155"/>
      <c r="OIY20" s="156"/>
      <c r="OIZ20" s="156"/>
      <c r="OJA20" s="156"/>
      <c r="OJB20" s="156"/>
      <c r="OJC20" s="156"/>
      <c r="OJD20" s="156"/>
      <c r="OJE20" s="157"/>
      <c r="OJF20" s="153"/>
      <c r="OJG20" s="153"/>
      <c r="OJH20" s="154"/>
      <c r="OJI20" s="155"/>
      <c r="OJJ20" s="155"/>
      <c r="OJK20" s="155"/>
      <c r="OJL20" s="155"/>
      <c r="OJM20" s="155"/>
      <c r="OJN20" s="155"/>
      <c r="OJO20" s="156"/>
      <c r="OJP20" s="156"/>
      <c r="OJQ20" s="156"/>
      <c r="OJR20" s="156"/>
      <c r="OJS20" s="156"/>
      <c r="OJT20" s="156"/>
      <c r="OJU20" s="157"/>
      <c r="OJV20" s="153"/>
      <c r="OJW20" s="153"/>
      <c r="OJX20" s="154"/>
      <c r="OJY20" s="155"/>
      <c r="OJZ20" s="155"/>
      <c r="OKA20" s="155"/>
      <c r="OKB20" s="155"/>
      <c r="OKC20" s="155"/>
      <c r="OKD20" s="155"/>
      <c r="OKE20" s="156"/>
      <c r="OKF20" s="156"/>
      <c r="OKG20" s="156"/>
      <c r="OKH20" s="156"/>
      <c r="OKI20" s="156"/>
      <c r="OKJ20" s="156"/>
      <c r="OKK20" s="157"/>
      <c r="OKL20" s="153"/>
      <c r="OKM20" s="153"/>
      <c r="OKN20" s="154"/>
      <c r="OKO20" s="155"/>
      <c r="OKP20" s="155"/>
      <c r="OKQ20" s="155"/>
      <c r="OKR20" s="155"/>
      <c r="OKS20" s="155"/>
      <c r="OKT20" s="155"/>
      <c r="OKU20" s="156"/>
      <c r="OKV20" s="156"/>
      <c r="OKW20" s="156"/>
      <c r="OKX20" s="156"/>
      <c r="OKY20" s="156"/>
      <c r="OKZ20" s="156"/>
      <c r="OLA20" s="157"/>
      <c r="OLB20" s="153"/>
      <c r="OLC20" s="153"/>
      <c r="OLD20" s="154"/>
      <c r="OLE20" s="155"/>
      <c r="OLF20" s="155"/>
      <c r="OLG20" s="155"/>
      <c r="OLH20" s="155"/>
      <c r="OLI20" s="155"/>
      <c r="OLJ20" s="155"/>
      <c r="OLK20" s="156"/>
      <c r="OLL20" s="156"/>
      <c r="OLM20" s="156"/>
      <c r="OLN20" s="156"/>
      <c r="OLO20" s="156"/>
      <c r="OLP20" s="156"/>
      <c r="OLQ20" s="157"/>
      <c r="OLR20" s="153"/>
      <c r="OLS20" s="153"/>
      <c r="OLT20" s="154"/>
      <c r="OLU20" s="155"/>
      <c r="OLV20" s="155"/>
      <c r="OLW20" s="155"/>
      <c r="OLX20" s="155"/>
      <c r="OLY20" s="155"/>
      <c r="OLZ20" s="155"/>
      <c r="OMA20" s="156"/>
      <c r="OMB20" s="156"/>
      <c r="OMC20" s="156"/>
      <c r="OMD20" s="156"/>
      <c r="OME20" s="156"/>
      <c r="OMF20" s="156"/>
      <c r="OMG20" s="157"/>
      <c r="OMH20" s="153"/>
      <c r="OMI20" s="153"/>
      <c r="OMJ20" s="154"/>
      <c r="OMK20" s="155"/>
      <c r="OML20" s="155"/>
      <c r="OMM20" s="155"/>
      <c r="OMN20" s="155"/>
      <c r="OMO20" s="155"/>
      <c r="OMP20" s="155"/>
      <c r="OMQ20" s="156"/>
      <c r="OMR20" s="156"/>
      <c r="OMS20" s="156"/>
      <c r="OMT20" s="156"/>
      <c r="OMU20" s="156"/>
      <c r="OMV20" s="156"/>
      <c r="OMW20" s="157"/>
      <c r="OMX20" s="153"/>
      <c r="OMY20" s="153"/>
      <c r="OMZ20" s="154"/>
      <c r="ONA20" s="155"/>
      <c r="ONB20" s="155"/>
      <c r="ONC20" s="155"/>
      <c r="OND20" s="155"/>
      <c r="ONE20" s="155"/>
      <c r="ONF20" s="155"/>
      <c r="ONG20" s="156"/>
      <c r="ONH20" s="156"/>
      <c r="ONI20" s="156"/>
      <c r="ONJ20" s="156"/>
      <c r="ONK20" s="156"/>
      <c r="ONL20" s="156"/>
      <c r="ONM20" s="157"/>
      <c r="ONN20" s="153"/>
      <c r="ONO20" s="153"/>
      <c r="ONP20" s="154"/>
      <c r="ONQ20" s="155"/>
      <c r="ONR20" s="155"/>
      <c r="ONS20" s="155"/>
      <c r="ONT20" s="155"/>
      <c r="ONU20" s="155"/>
      <c r="ONV20" s="155"/>
      <c r="ONW20" s="156"/>
      <c r="ONX20" s="156"/>
      <c r="ONY20" s="156"/>
      <c r="ONZ20" s="156"/>
      <c r="OOA20" s="156"/>
      <c r="OOB20" s="156"/>
      <c r="OOC20" s="157"/>
      <c r="OOD20" s="153"/>
      <c r="OOE20" s="153"/>
      <c r="OOF20" s="154"/>
      <c r="OOG20" s="155"/>
      <c r="OOH20" s="155"/>
      <c r="OOI20" s="155"/>
      <c r="OOJ20" s="155"/>
      <c r="OOK20" s="155"/>
      <c r="OOL20" s="155"/>
      <c r="OOM20" s="156"/>
      <c r="OON20" s="156"/>
      <c r="OOO20" s="156"/>
      <c r="OOP20" s="156"/>
      <c r="OOQ20" s="156"/>
      <c r="OOR20" s="156"/>
      <c r="OOS20" s="157"/>
      <c r="OOT20" s="153"/>
      <c r="OOU20" s="153"/>
      <c r="OOV20" s="154"/>
      <c r="OOW20" s="155"/>
      <c r="OOX20" s="155"/>
      <c r="OOY20" s="155"/>
      <c r="OOZ20" s="155"/>
      <c r="OPA20" s="155"/>
      <c r="OPB20" s="155"/>
      <c r="OPC20" s="156"/>
      <c r="OPD20" s="156"/>
      <c r="OPE20" s="156"/>
      <c r="OPF20" s="156"/>
      <c r="OPG20" s="156"/>
      <c r="OPH20" s="156"/>
      <c r="OPI20" s="157"/>
      <c r="OPJ20" s="153"/>
      <c r="OPK20" s="153"/>
      <c r="OPL20" s="154"/>
      <c r="OPM20" s="155"/>
      <c r="OPN20" s="155"/>
      <c r="OPO20" s="155"/>
      <c r="OPP20" s="155"/>
      <c r="OPQ20" s="155"/>
      <c r="OPR20" s="155"/>
      <c r="OPS20" s="156"/>
      <c r="OPT20" s="156"/>
      <c r="OPU20" s="156"/>
      <c r="OPV20" s="156"/>
      <c r="OPW20" s="156"/>
      <c r="OPX20" s="156"/>
      <c r="OPY20" s="157"/>
      <c r="OPZ20" s="153"/>
      <c r="OQA20" s="153"/>
      <c r="OQB20" s="154"/>
      <c r="OQC20" s="155"/>
      <c r="OQD20" s="155"/>
      <c r="OQE20" s="155"/>
      <c r="OQF20" s="155"/>
      <c r="OQG20" s="155"/>
      <c r="OQH20" s="155"/>
      <c r="OQI20" s="156"/>
      <c r="OQJ20" s="156"/>
      <c r="OQK20" s="156"/>
      <c r="OQL20" s="156"/>
      <c r="OQM20" s="156"/>
      <c r="OQN20" s="156"/>
      <c r="OQO20" s="157"/>
      <c r="OQP20" s="153"/>
      <c r="OQQ20" s="153"/>
      <c r="OQR20" s="154"/>
      <c r="OQS20" s="155"/>
      <c r="OQT20" s="155"/>
      <c r="OQU20" s="155"/>
      <c r="OQV20" s="155"/>
      <c r="OQW20" s="155"/>
      <c r="OQX20" s="155"/>
      <c r="OQY20" s="156"/>
      <c r="OQZ20" s="156"/>
      <c r="ORA20" s="156"/>
      <c r="ORB20" s="156"/>
      <c r="ORC20" s="156"/>
      <c r="ORD20" s="156"/>
      <c r="ORE20" s="157"/>
      <c r="ORF20" s="153"/>
      <c r="ORG20" s="153"/>
      <c r="ORH20" s="154"/>
      <c r="ORI20" s="155"/>
      <c r="ORJ20" s="155"/>
      <c r="ORK20" s="155"/>
      <c r="ORL20" s="155"/>
      <c r="ORM20" s="155"/>
      <c r="ORN20" s="155"/>
      <c r="ORO20" s="156"/>
      <c r="ORP20" s="156"/>
      <c r="ORQ20" s="156"/>
      <c r="ORR20" s="156"/>
      <c r="ORS20" s="156"/>
      <c r="ORT20" s="156"/>
      <c r="ORU20" s="157"/>
      <c r="ORV20" s="153"/>
      <c r="ORW20" s="153"/>
      <c r="ORX20" s="154"/>
      <c r="ORY20" s="155"/>
      <c r="ORZ20" s="155"/>
      <c r="OSA20" s="155"/>
      <c r="OSB20" s="155"/>
      <c r="OSC20" s="155"/>
      <c r="OSD20" s="155"/>
      <c r="OSE20" s="156"/>
      <c r="OSF20" s="156"/>
      <c r="OSG20" s="156"/>
      <c r="OSH20" s="156"/>
      <c r="OSI20" s="156"/>
      <c r="OSJ20" s="156"/>
      <c r="OSK20" s="157"/>
      <c r="OSL20" s="153"/>
      <c r="OSM20" s="153"/>
      <c r="OSN20" s="154"/>
      <c r="OSO20" s="155"/>
      <c r="OSP20" s="155"/>
      <c r="OSQ20" s="155"/>
      <c r="OSR20" s="155"/>
      <c r="OSS20" s="155"/>
      <c r="OST20" s="155"/>
      <c r="OSU20" s="156"/>
      <c r="OSV20" s="156"/>
      <c r="OSW20" s="156"/>
      <c r="OSX20" s="156"/>
      <c r="OSY20" s="156"/>
      <c r="OSZ20" s="156"/>
      <c r="OTA20" s="157"/>
      <c r="OTB20" s="153"/>
      <c r="OTC20" s="153"/>
      <c r="OTD20" s="154"/>
      <c r="OTE20" s="155"/>
      <c r="OTF20" s="155"/>
      <c r="OTG20" s="155"/>
      <c r="OTH20" s="155"/>
      <c r="OTI20" s="155"/>
      <c r="OTJ20" s="155"/>
      <c r="OTK20" s="156"/>
      <c r="OTL20" s="156"/>
      <c r="OTM20" s="156"/>
      <c r="OTN20" s="156"/>
      <c r="OTO20" s="156"/>
      <c r="OTP20" s="156"/>
      <c r="OTQ20" s="157"/>
      <c r="OTR20" s="153"/>
      <c r="OTS20" s="153"/>
      <c r="OTT20" s="154"/>
      <c r="OTU20" s="155"/>
      <c r="OTV20" s="155"/>
      <c r="OTW20" s="155"/>
      <c r="OTX20" s="155"/>
      <c r="OTY20" s="155"/>
      <c r="OTZ20" s="155"/>
      <c r="OUA20" s="156"/>
      <c r="OUB20" s="156"/>
      <c r="OUC20" s="156"/>
      <c r="OUD20" s="156"/>
      <c r="OUE20" s="156"/>
      <c r="OUF20" s="156"/>
      <c r="OUG20" s="157"/>
      <c r="OUH20" s="153"/>
      <c r="OUI20" s="153"/>
      <c r="OUJ20" s="154"/>
      <c r="OUK20" s="155"/>
      <c r="OUL20" s="155"/>
      <c r="OUM20" s="155"/>
      <c r="OUN20" s="155"/>
      <c r="OUO20" s="155"/>
      <c r="OUP20" s="155"/>
      <c r="OUQ20" s="156"/>
      <c r="OUR20" s="156"/>
      <c r="OUS20" s="156"/>
      <c r="OUT20" s="156"/>
      <c r="OUU20" s="156"/>
      <c r="OUV20" s="156"/>
      <c r="OUW20" s="157"/>
      <c r="OUX20" s="153"/>
      <c r="OUY20" s="153"/>
      <c r="OUZ20" s="154"/>
      <c r="OVA20" s="155"/>
      <c r="OVB20" s="155"/>
      <c r="OVC20" s="155"/>
      <c r="OVD20" s="155"/>
      <c r="OVE20" s="155"/>
      <c r="OVF20" s="155"/>
      <c r="OVG20" s="156"/>
      <c r="OVH20" s="156"/>
      <c r="OVI20" s="156"/>
      <c r="OVJ20" s="156"/>
      <c r="OVK20" s="156"/>
      <c r="OVL20" s="156"/>
      <c r="OVM20" s="157"/>
      <c r="OVN20" s="153"/>
      <c r="OVO20" s="153"/>
      <c r="OVP20" s="154"/>
      <c r="OVQ20" s="155"/>
      <c r="OVR20" s="155"/>
      <c r="OVS20" s="155"/>
      <c r="OVT20" s="155"/>
      <c r="OVU20" s="155"/>
      <c r="OVV20" s="155"/>
      <c r="OVW20" s="156"/>
      <c r="OVX20" s="156"/>
      <c r="OVY20" s="156"/>
      <c r="OVZ20" s="156"/>
      <c r="OWA20" s="156"/>
      <c r="OWB20" s="156"/>
      <c r="OWC20" s="157"/>
      <c r="OWD20" s="153"/>
      <c r="OWE20" s="153"/>
      <c r="OWF20" s="154"/>
      <c r="OWG20" s="155"/>
      <c r="OWH20" s="155"/>
      <c r="OWI20" s="155"/>
      <c r="OWJ20" s="155"/>
      <c r="OWK20" s="155"/>
      <c r="OWL20" s="155"/>
      <c r="OWM20" s="156"/>
      <c r="OWN20" s="156"/>
      <c r="OWO20" s="156"/>
      <c r="OWP20" s="156"/>
      <c r="OWQ20" s="156"/>
      <c r="OWR20" s="156"/>
      <c r="OWS20" s="157"/>
      <c r="OWT20" s="153"/>
      <c r="OWU20" s="153"/>
      <c r="OWV20" s="154"/>
      <c r="OWW20" s="155"/>
      <c r="OWX20" s="155"/>
      <c r="OWY20" s="155"/>
      <c r="OWZ20" s="155"/>
      <c r="OXA20" s="155"/>
      <c r="OXB20" s="155"/>
      <c r="OXC20" s="156"/>
      <c r="OXD20" s="156"/>
      <c r="OXE20" s="156"/>
      <c r="OXF20" s="156"/>
      <c r="OXG20" s="156"/>
      <c r="OXH20" s="156"/>
      <c r="OXI20" s="157"/>
      <c r="OXJ20" s="153"/>
      <c r="OXK20" s="153"/>
      <c r="OXL20" s="154"/>
      <c r="OXM20" s="155"/>
      <c r="OXN20" s="155"/>
      <c r="OXO20" s="155"/>
      <c r="OXP20" s="155"/>
      <c r="OXQ20" s="155"/>
      <c r="OXR20" s="155"/>
      <c r="OXS20" s="156"/>
      <c r="OXT20" s="156"/>
      <c r="OXU20" s="156"/>
      <c r="OXV20" s="156"/>
      <c r="OXW20" s="156"/>
      <c r="OXX20" s="156"/>
      <c r="OXY20" s="157"/>
      <c r="OXZ20" s="153"/>
      <c r="OYA20" s="153"/>
      <c r="OYB20" s="154"/>
      <c r="OYC20" s="155"/>
      <c r="OYD20" s="155"/>
      <c r="OYE20" s="155"/>
      <c r="OYF20" s="155"/>
      <c r="OYG20" s="155"/>
      <c r="OYH20" s="155"/>
      <c r="OYI20" s="156"/>
      <c r="OYJ20" s="156"/>
      <c r="OYK20" s="156"/>
      <c r="OYL20" s="156"/>
      <c r="OYM20" s="156"/>
      <c r="OYN20" s="156"/>
      <c r="OYO20" s="157"/>
      <c r="OYP20" s="153"/>
      <c r="OYQ20" s="153"/>
      <c r="OYR20" s="154"/>
      <c r="OYS20" s="155"/>
      <c r="OYT20" s="155"/>
      <c r="OYU20" s="155"/>
      <c r="OYV20" s="155"/>
      <c r="OYW20" s="155"/>
      <c r="OYX20" s="155"/>
      <c r="OYY20" s="156"/>
      <c r="OYZ20" s="156"/>
      <c r="OZA20" s="156"/>
      <c r="OZB20" s="156"/>
      <c r="OZC20" s="156"/>
      <c r="OZD20" s="156"/>
      <c r="OZE20" s="157"/>
      <c r="OZF20" s="153"/>
      <c r="OZG20" s="153"/>
      <c r="OZH20" s="154"/>
      <c r="OZI20" s="155"/>
      <c r="OZJ20" s="155"/>
      <c r="OZK20" s="155"/>
      <c r="OZL20" s="155"/>
      <c r="OZM20" s="155"/>
      <c r="OZN20" s="155"/>
      <c r="OZO20" s="156"/>
      <c r="OZP20" s="156"/>
      <c r="OZQ20" s="156"/>
      <c r="OZR20" s="156"/>
      <c r="OZS20" s="156"/>
      <c r="OZT20" s="156"/>
      <c r="OZU20" s="157"/>
      <c r="OZV20" s="153"/>
      <c r="OZW20" s="153"/>
      <c r="OZX20" s="154"/>
      <c r="OZY20" s="155"/>
      <c r="OZZ20" s="155"/>
      <c r="PAA20" s="155"/>
      <c r="PAB20" s="155"/>
      <c r="PAC20" s="155"/>
      <c r="PAD20" s="155"/>
      <c r="PAE20" s="156"/>
      <c r="PAF20" s="156"/>
      <c r="PAG20" s="156"/>
      <c r="PAH20" s="156"/>
      <c r="PAI20" s="156"/>
      <c r="PAJ20" s="156"/>
      <c r="PAK20" s="157"/>
      <c r="PAL20" s="153"/>
      <c r="PAM20" s="153"/>
      <c r="PAN20" s="154"/>
      <c r="PAO20" s="155"/>
      <c r="PAP20" s="155"/>
      <c r="PAQ20" s="155"/>
      <c r="PAR20" s="155"/>
      <c r="PAS20" s="155"/>
      <c r="PAT20" s="155"/>
      <c r="PAU20" s="156"/>
      <c r="PAV20" s="156"/>
      <c r="PAW20" s="156"/>
      <c r="PAX20" s="156"/>
      <c r="PAY20" s="156"/>
      <c r="PAZ20" s="156"/>
      <c r="PBA20" s="157"/>
      <c r="PBB20" s="153"/>
      <c r="PBC20" s="153"/>
      <c r="PBD20" s="154"/>
      <c r="PBE20" s="155"/>
      <c r="PBF20" s="155"/>
      <c r="PBG20" s="155"/>
      <c r="PBH20" s="155"/>
      <c r="PBI20" s="155"/>
      <c r="PBJ20" s="155"/>
      <c r="PBK20" s="156"/>
      <c r="PBL20" s="156"/>
      <c r="PBM20" s="156"/>
      <c r="PBN20" s="156"/>
      <c r="PBO20" s="156"/>
      <c r="PBP20" s="156"/>
      <c r="PBQ20" s="157"/>
      <c r="PBR20" s="153"/>
      <c r="PBS20" s="153"/>
      <c r="PBT20" s="154"/>
      <c r="PBU20" s="155"/>
      <c r="PBV20" s="155"/>
      <c r="PBW20" s="155"/>
      <c r="PBX20" s="155"/>
      <c r="PBY20" s="155"/>
      <c r="PBZ20" s="155"/>
      <c r="PCA20" s="156"/>
      <c r="PCB20" s="156"/>
      <c r="PCC20" s="156"/>
      <c r="PCD20" s="156"/>
      <c r="PCE20" s="156"/>
      <c r="PCF20" s="156"/>
      <c r="PCG20" s="157"/>
      <c r="PCH20" s="153"/>
      <c r="PCI20" s="153"/>
      <c r="PCJ20" s="154"/>
      <c r="PCK20" s="155"/>
      <c r="PCL20" s="155"/>
      <c r="PCM20" s="155"/>
      <c r="PCN20" s="155"/>
      <c r="PCO20" s="155"/>
      <c r="PCP20" s="155"/>
      <c r="PCQ20" s="156"/>
      <c r="PCR20" s="156"/>
      <c r="PCS20" s="156"/>
      <c r="PCT20" s="156"/>
      <c r="PCU20" s="156"/>
      <c r="PCV20" s="156"/>
      <c r="PCW20" s="157"/>
      <c r="PCX20" s="153"/>
      <c r="PCY20" s="153"/>
      <c r="PCZ20" s="154"/>
      <c r="PDA20" s="155"/>
      <c r="PDB20" s="155"/>
      <c r="PDC20" s="155"/>
      <c r="PDD20" s="155"/>
      <c r="PDE20" s="155"/>
      <c r="PDF20" s="155"/>
      <c r="PDG20" s="156"/>
      <c r="PDH20" s="156"/>
      <c r="PDI20" s="156"/>
      <c r="PDJ20" s="156"/>
      <c r="PDK20" s="156"/>
      <c r="PDL20" s="156"/>
      <c r="PDM20" s="157"/>
      <c r="PDN20" s="153"/>
      <c r="PDO20" s="153"/>
      <c r="PDP20" s="154"/>
      <c r="PDQ20" s="155"/>
      <c r="PDR20" s="155"/>
      <c r="PDS20" s="155"/>
      <c r="PDT20" s="155"/>
      <c r="PDU20" s="155"/>
      <c r="PDV20" s="155"/>
      <c r="PDW20" s="156"/>
      <c r="PDX20" s="156"/>
      <c r="PDY20" s="156"/>
      <c r="PDZ20" s="156"/>
      <c r="PEA20" s="156"/>
      <c r="PEB20" s="156"/>
      <c r="PEC20" s="157"/>
      <c r="PED20" s="153"/>
      <c r="PEE20" s="153"/>
      <c r="PEF20" s="154"/>
      <c r="PEG20" s="155"/>
      <c r="PEH20" s="155"/>
      <c r="PEI20" s="155"/>
      <c r="PEJ20" s="155"/>
      <c r="PEK20" s="155"/>
      <c r="PEL20" s="155"/>
      <c r="PEM20" s="156"/>
      <c r="PEN20" s="156"/>
      <c r="PEO20" s="156"/>
      <c r="PEP20" s="156"/>
      <c r="PEQ20" s="156"/>
      <c r="PER20" s="156"/>
      <c r="PES20" s="157"/>
      <c r="PET20" s="153"/>
      <c r="PEU20" s="153"/>
      <c r="PEV20" s="154"/>
      <c r="PEW20" s="155"/>
      <c r="PEX20" s="155"/>
      <c r="PEY20" s="155"/>
      <c r="PEZ20" s="155"/>
      <c r="PFA20" s="155"/>
      <c r="PFB20" s="155"/>
      <c r="PFC20" s="156"/>
      <c r="PFD20" s="156"/>
      <c r="PFE20" s="156"/>
      <c r="PFF20" s="156"/>
      <c r="PFG20" s="156"/>
      <c r="PFH20" s="156"/>
      <c r="PFI20" s="157"/>
      <c r="PFJ20" s="153"/>
      <c r="PFK20" s="153"/>
      <c r="PFL20" s="154"/>
      <c r="PFM20" s="155"/>
      <c r="PFN20" s="155"/>
      <c r="PFO20" s="155"/>
      <c r="PFP20" s="155"/>
      <c r="PFQ20" s="155"/>
      <c r="PFR20" s="155"/>
      <c r="PFS20" s="156"/>
      <c r="PFT20" s="156"/>
      <c r="PFU20" s="156"/>
      <c r="PFV20" s="156"/>
      <c r="PFW20" s="156"/>
      <c r="PFX20" s="156"/>
      <c r="PFY20" s="157"/>
      <c r="PFZ20" s="153"/>
      <c r="PGA20" s="153"/>
      <c r="PGB20" s="154"/>
      <c r="PGC20" s="155"/>
      <c r="PGD20" s="155"/>
      <c r="PGE20" s="155"/>
      <c r="PGF20" s="155"/>
      <c r="PGG20" s="155"/>
      <c r="PGH20" s="155"/>
      <c r="PGI20" s="156"/>
      <c r="PGJ20" s="156"/>
      <c r="PGK20" s="156"/>
      <c r="PGL20" s="156"/>
      <c r="PGM20" s="156"/>
      <c r="PGN20" s="156"/>
      <c r="PGO20" s="157"/>
      <c r="PGP20" s="153"/>
      <c r="PGQ20" s="153"/>
      <c r="PGR20" s="154"/>
      <c r="PGS20" s="155"/>
      <c r="PGT20" s="155"/>
      <c r="PGU20" s="155"/>
      <c r="PGV20" s="155"/>
      <c r="PGW20" s="155"/>
      <c r="PGX20" s="155"/>
      <c r="PGY20" s="156"/>
      <c r="PGZ20" s="156"/>
      <c r="PHA20" s="156"/>
      <c r="PHB20" s="156"/>
      <c r="PHC20" s="156"/>
      <c r="PHD20" s="156"/>
      <c r="PHE20" s="157"/>
      <c r="PHF20" s="153"/>
      <c r="PHG20" s="153"/>
      <c r="PHH20" s="154"/>
      <c r="PHI20" s="155"/>
      <c r="PHJ20" s="155"/>
      <c r="PHK20" s="155"/>
      <c r="PHL20" s="155"/>
      <c r="PHM20" s="155"/>
      <c r="PHN20" s="155"/>
      <c r="PHO20" s="156"/>
      <c r="PHP20" s="156"/>
      <c r="PHQ20" s="156"/>
      <c r="PHR20" s="156"/>
      <c r="PHS20" s="156"/>
      <c r="PHT20" s="156"/>
      <c r="PHU20" s="157"/>
      <c r="PHV20" s="153"/>
      <c r="PHW20" s="153"/>
      <c r="PHX20" s="154"/>
      <c r="PHY20" s="155"/>
      <c r="PHZ20" s="155"/>
      <c r="PIA20" s="155"/>
      <c r="PIB20" s="155"/>
      <c r="PIC20" s="155"/>
      <c r="PID20" s="155"/>
      <c r="PIE20" s="156"/>
      <c r="PIF20" s="156"/>
      <c r="PIG20" s="156"/>
      <c r="PIH20" s="156"/>
      <c r="PII20" s="156"/>
      <c r="PIJ20" s="156"/>
      <c r="PIK20" s="157"/>
      <c r="PIL20" s="153"/>
      <c r="PIM20" s="153"/>
      <c r="PIN20" s="154"/>
      <c r="PIO20" s="155"/>
      <c r="PIP20" s="155"/>
      <c r="PIQ20" s="155"/>
      <c r="PIR20" s="155"/>
      <c r="PIS20" s="155"/>
      <c r="PIT20" s="155"/>
      <c r="PIU20" s="156"/>
      <c r="PIV20" s="156"/>
      <c r="PIW20" s="156"/>
      <c r="PIX20" s="156"/>
      <c r="PIY20" s="156"/>
      <c r="PIZ20" s="156"/>
      <c r="PJA20" s="157"/>
      <c r="PJB20" s="153"/>
      <c r="PJC20" s="153"/>
      <c r="PJD20" s="154"/>
      <c r="PJE20" s="155"/>
      <c r="PJF20" s="155"/>
      <c r="PJG20" s="155"/>
      <c r="PJH20" s="155"/>
      <c r="PJI20" s="155"/>
      <c r="PJJ20" s="155"/>
      <c r="PJK20" s="156"/>
      <c r="PJL20" s="156"/>
      <c r="PJM20" s="156"/>
      <c r="PJN20" s="156"/>
      <c r="PJO20" s="156"/>
      <c r="PJP20" s="156"/>
      <c r="PJQ20" s="157"/>
      <c r="PJR20" s="153"/>
      <c r="PJS20" s="153"/>
      <c r="PJT20" s="154"/>
      <c r="PJU20" s="155"/>
      <c r="PJV20" s="155"/>
      <c r="PJW20" s="155"/>
      <c r="PJX20" s="155"/>
      <c r="PJY20" s="155"/>
      <c r="PJZ20" s="155"/>
      <c r="PKA20" s="156"/>
      <c r="PKB20" s="156"/>
      <c r="PKC20" s="156"/>
      <c r="PKD20" s="156"/>
      <c r="PKE20" s="156"/>
      <c r="PKF20" s="156"/>
      <c r="PKG20" s="157"/>
      <c r="PKH20" s="153"/>
      <c r="PKI20" s="153"/>
      <c r="PKJ20" s="154"/>
      <c r="PKK20" s="155"/>
      <c r="PKL20" s="155"/>
      <c r="PKM20" s="155"/>
      <c r="PKN20" s="155"/>
      <c r="PKO20" s="155"/>
      <c r="PKP20" s="155"/>
      <c r="PKQ20" s="156"/>
      <c r="PKR20" s="156"/>
      <c r="PKS20" s="156"/>
      <c r="PKT20" s="156"/>
      <c r="PKU20" s="156"/>
      <c r="PKV20" s="156"/>
      <c r="PKW20" s="157"/>
      <c r="PKX20" s="153"/>
      <c r="PKY20" s="153"/>
      <c r="PKZ20" s="154"/>
      <c r="PLA20" s="155"/>
      <c r="PLB20" s="155"/>
      <c r="PLC20" s="155"/>
      <c r="PLD20" s="155"/>
      <c r="PLE20" s="155"/>
      <c r="PLF20" s="155"/>
      <c r="PLG20" s="156"/>
      <c r="PLH20" s="156"/>
      <c r="PLI20" s="156"/>
      <c r="PLJ20" s="156"/>
      <c r="PLK20" s="156"/>
      <c r="PLL20" s="156"/>
      <c r="PLM20" s="157"/>
      <c r="PLN20" s="153"/>
      <c r="PLO20" s="153"/>
      <c r="PLP20" s="154"/>
      <c r="PLQ20" s="155"/>
      <c r="PLR20" s="155"/>
      <c r="PLS20" s="155"/>
      <c r="PLT20" s="155"/>
      <c r="PLU20" s="155"/>
      <c r="PLV20" s="155"/>
      <c r="PLW20" s="156"/>
      <c r="PLX20" s="156"/>
      <c r="PLY20" s="156"/>
      <c r="PLZ20" s="156"/>
      <c r="PMA20" s="156"/>
      <c r="PMB20" s="156"/>
      <c r="PMC20" s="157"/>
      <c r="PMD20" s="153"/>
      <c r="PME20" s="153"/>
      <c r="PMF20" s="154"/>
      <c r="PMG20" s="155"/>
      <c r="PMH20" s="155"/>
      <c r="PMI20" s="155"/>
      <c r="PMJ20" s="155"/>
      <c r="PMK20" s="155"/>
      <c r="PML20" s="155"/>
      <c r="PMM20" s="156"/>
      <c r="PMN20" s="156"/>
      <c r="PMO20" s="156"/>
      <c r="PMP20" s="156"/>
      <c r="PMQ20" s="156"/>
      <c r="PMR20" s="156"/>
      <c r="PMS20" s="157"/>
      <c r="PMT20" s="153"/>
      <c r="PMU20" s="153"/>
      <c r="PMV20" s="154"/>
      <c r="PMW20" s="155"/>
      <c r="PMX20" s="155"/>
      <c r="PMY20" s="155"/>
      <c r="PMZ20" s="155"/>
      <c r="PNA20" s="155"/>
      <c r="PNB20" s="155"/>
      <c r="PNC20" s="156"/>
      <c r="PND20" s="156"/>
      <c r="PNE20" s="156"/>
      <c r="PNF20" s="156"/>
      <c r="PNG20" s="156"/>
      <c r="PNH20" s="156"/>
      <c r="PNI20" s="157"/>
      <c r="PNJ20" s="153"/>
      <c r="PNK20" s="153"/>
      <c r="PNL20" s="154"/>
      <c r="PNM20" s="155"/>
      <c r="PNN20" s="155"/>
      <c r="PNO20" s="155"/>
      <c r="PNP20" s="155"/>
      <c r="PNQ20" s="155"/>
      <c r="PNR20" s="155"/>
      <c r="PNS20" s="156"/>
      <c r="PNT20" s="156"/>
      <c r="PNU20" s="156"/>
      <c r="PNV20" s="156"/>
      <c r="PNW20" s="156"/>
      <c r="PNX20" s="156"/>
      <c r="PNY20" s="157"/>
      <c r="PNZ20" s="153"/>
      <c r="POA20" s="153"/>
      <c r="POB20" s="154"/>
      <c r="POC20" s="155"/>
      <c r="POD20" s="155"/>
      <c r="POE20" s="155"/>
      <c r="POF20" s="155"/>
      <c r="POG20" s="155"/>
      <c r="POH20" s="155"/>
      <c r="POI20" s="156"/>
      <c r="POJ20" s="156"/>
      <c r="POK20" s="156"/>
      <c r="POL20" s="156"/>
      <c r="POM20" s="156"/>
      <c r="PON20" s="156"/>
      <c r="POO20" s="157"/>
      <c r="POP20" s="153"/>
      <c r="POQ20" s="153"/>
      <c r="POR20" s="154"/>
      <c r="POS20" s="155"/>
      <c r="POT20" s="155"/>
      <c r="POU20" s="155"/>
      <c r="POV20" s="155"/>
      <c r="POW20" s="155"/>
      <c r="POX20" s="155"/>
      <c r="POY20" s="156"/>
      <c r="POZ20" s="156"/>
      <c r="PPA20" s="156"/>
      <c r="PPB20" s="156"/>
      <c r="PPC20" s="156"/>
      <c r="PPD20" s="156"/>
      <c r="PPE20" s="157"/>
      <c r="PPF20" s="153"/>
      <c r="PPG20" s="153"/>
      <c r="PPH20" s="154"/>
      <c r="PPI20" s="155"/>
      <c r="PPJ20" s="155"/>
      <c r="PPK20" s="155"/>
      <c r="PPL20" s="155"/>
      <c r="PPM20" s="155"/>
      <c r="PPN20" s="155"/>
      <c r="PPO20" s="156"/>
      <c r="PPP20" s="156"/>
      <c r="PPQ20" s="156"/>
      <c r="PPR20" s="156"/>
      <c r="PPS20" s="156"/>
      <c r="PPT20" s="156"/>
      <c r="PPU20" s="157"/>
      <c r="PPV20" s="153"/>
      <c r="PPW20" s="153"/>
      <c r="PPX20" s="154"/>
      <c r="PPY20" s="155"/>
      <c r="PPZ20" s="155"/>
      <c r="PQA20" s="155"/>
      <c r="PQB20" s="155"/>
      <c r="PQC20" s="155"/>
      <c r="PQD20" s="155"/>
      <c r="PQE20" s="156"/>
      <c r="PQF20" s="156"/>
      <c r="PQG20" s="156"/>
      <c r="PQH20" s="156"/>
      <c r="PQI20" s="156"/>
      <c r="PQJ20" s="156"/>
      <c r="PQK20" s="157"/>
      <c r="PQL20" s="153"/>
      <c r="PQM20" s="153"/>
      <c r="PQN20" s="154"/>
      <c r="PQO20" s="155"/>
      <c r="PQP20" s="155"/>
      <c r="PQQ20" s="155"/>
      <c r="PQR20" s="155"/>
      <c r="PQS20" s="155"/>
      <c r="PQT20" s="155"/>
      <c r="PQU20" s="156"/>
      <c r="PQV20" s="156"/>
      <c r="PQW20" s="156"/>
      <c r="PQX20" s="156"/>
      <c r="PQY20" s="156"/>
      <c r="PQZ20" s="156"/>
      <c r="PRA20" s="157"/>
      <c r="PRB20" s="153"/>
      <c r="PRC20" s="153"/>
      <c r="PRD20" s="154"/>
      <c r="PRE20" s="155"/>
      <c r="PRF20" s="155"/>
      <c r="PRG20" s="155"/>
      <c r="PRH20" s="155"/>
      <c r="PRI20" s="155"/>
      <c r="PRJ20" s="155"/>
      <c r="PRK20" s="156"/>
      <c r="PRL20" s="156"/>
      <c r="PRM20" s="156"/>
      <c r="PRN20" s="156"/>
      <c r="PRO20" s="156"/>
      <c r="PRP20" s="156"/>
      <c r="PRQ20" s="157"/>
      <c r="PRR20" s="153"/>
      <c r="PRS20" s="153"/>
      <c r="PRT20" s="154"/>
      <c r="PRU20" s="155"/>
      <c r="PRV20" s="155"/>
      <c r="PRW20" s="155"/>
      <c r="PRX20" s="155"/>
      <c r="PRY20" s="155"/>
      <c r="PRZ20" s="155"/>
      <c r="PSA20" s="156"/>
      <c r="PSB20" s="156"/>
      <c r="PSC20" s="156"/>
      <c r="PSD20" s="156"/>
      <c r="PSE20" s="156"/>
      <c r="PSF20" s="156"/>
      <c r="PSG20" s="157"/>
      <c r="PSH20" s="153"/>
      <c r="PSI20" s="153"/>
      <c r="PSJ20" s="154"/>
      <c r="PSK20" s="155"/>
      <c r="PSL20" s="155"/>
      <c r="PSM20" s="155"/>
      <c r="PSN20" s="155"/>
      <c r="PSO20" s="155"/>
      <c r="PSP20" s="155"/>
      <c r="PSQ20" s="156"/>
      <c r="PSR20" s="156"/>
      <c r="PSS20" s="156"/>
      <c r="PST20" s="156"/>
      <c r="PSU20" s="156"/>
      <c r="PSV20" s="156"/>
      <c r="PSW20" s="157"/>
      <c r="PSX20" s="153"/>
      <c r="PSY20" s="153"/>
      <c r="PSZ20" s="154"/>
      <c r="PTA20" s="155"/>
      <c r="PTB20" s="155"/>
      <c r="PTC20" s="155"/>
      <c r="PTD20" s="155"/>
      <c r="PTE20" s="155"/>
      <c r="PTF20" s="155"/>
      <c r="PTG20" s="156"/>
      <c r="PTH20" s="156"/>
      <c r="PTI20" s="156"/>
      <c r="PTJ20" s="156"/>
      <c r="PTK20" s="156"/>
      <c r="PTL20" s="156"/>
      <c r="PTM20" s="157"/>
      <c r="PTN20" s="153"/>
      <c r="PTO20" s="153"/>
      <c r="PTP20" s="154"/>
      <c r="PTQ20" s="155"/>
      <c r="PTR20" s="155"/>
      <c r="PTS20" s="155"/>
      <c r="PTT20" s="155"/>
      <c r="PTU20" s="155"/>
      <c r="PTV20" s="155"/>
      <c r="PTW20" s="156"/>
      <c r="PTX20" s="156"/>
      <c r="PTY20" s="156"/>
      <c r="PTZ20" s="156"/>
      <c r="PUA20" s="156"/>
      <c r="PUB20" s="156"/>
      <c r="PUC20" s="157"/>
      <c r="PUD20" s="153"/>
      <c r="PUE20" s="153"/>
      <c r="PUF20" s="154"/>
      <c r="PUG20" s="155"/>
      <c r="PUH20" s="155"/>
      <c r="PUI20" s="155"/>
      <c r="PUJ20" s="155"/>
      <c r="PUK20" s="155"/>
      <c r="PUL20" s="155"/>
      <c r="PUM20" s="156"/>
      <c r="PUN20" s="156"/>
      <c r="PUO20" s="156"/>
      <c r="PUP20" s="156"/>
      <c r="PUQ20" s="156"/>
      <c r="PUR20" s="156"/>
      <c r="PUS20" s="157"/>
      <c r="PUT20" s="153"/>
      <c r="PUU20" s="153"/>
      <c r="PUV20" s="154"/>
      <c r="PUW20" s="155"/>
      <c r="PUX20" s="155"/>
      <c r="PUY20" s="155"/>
      <c r="PUZ20" s="155"/>
      <c r="PVA20" s="155"/>
      <c r="PVB20" s="155"/>
      <c r="PVC20" s="156"/>
      <c r="PVD20" s="156"/>
      <c r="PVE20" s="156"/>
      <c r="PVF20" s="156"/>
      <c r="PVG20" s="156"/>
      <c r="PVH20" s="156"/>
      <c r="PVI20" s="157"/>
      <c r="PVJ20" s="153"/>
      <c r="PVK20" s="153"/>
      <c r="PVL20" s="154"/>
      <c r="PVM20" s="155"/>
      <c r="PVN20" s="155"/>
      <c r="PVO20" s="155"/>
      <c r="PVP20" s="155"/>
      <c r="PVQ20" s="155"/>
      <c r="PVR20" s="155"/>
      <c r="PVS20" s="156"/>
      <c r="PVT20" s="156"/>
      <c r="PVU20" s="156"/>
      <c r="PVV20" s="156"/>
      <c r="PVW20" s="156"/>
      <c r="PVX20" s="156"/>
      <c r="PVY20" s="157"/>
      <c r="PVZ20" s="153"/>
      <c r="PWA20" s="153"/>
      <c r="PWB20" s="154"/>
      <c r="PWC20" s="155"/>
      <c r="PWD20" s="155"/>
      <c r="PWE20" s="155"/>
      <c r="PWF20" s="155"/>
      <c r="PWG20" s="155"/>
      <c r="PWH20" s="155"/>
      <c r="PWI20" s="156"/>
      <c r="PWJ20" s="156"/>
      <c r="PWK20" s="156"/>
      <c r="PWL20" s="156"/>
      <c r="PWM20" s="156"/>
      <c r="PWN20" s="156"/>
      <c r="PWO20" s="157"/>
      <c r="PWP20" s="153"/>
      <c r="PWQ20" s="153"/>
      <c r="PWR20" s="154"/>
      <c r="PWS20" s="155"/>
      <c r="PWT20" s="155"/>
      <c r="PWU20" s="155"/>
      <c r="PWV20" s="155"/>
      <c r="PWW20" s="155"/>
      <c r="PWX20" s="155"/>
      <c r="PWY20" s="156"/>
      <c r="PWZ20" s="156"/>
      <c r="PXA20" s="156"/>
      <c r="PXB20" s="156"/>
      <c r="PXC20" s="156"/>
      <c r="PXD20" s="156"/>
      <c r="PXE20" s="157"/>
      <c r="PXF20" s="153"/>
      <c r="PXG20" s="153"/>
      <c r="PXH20" s="154"/>
      <c r="PXI20" s="155"/>
      <c r="PXJ20" s="155"/>
      <c r="PXK20" s="155"/>
      <c r="PXL20" s="155"/>
      <c r="PXM20" s="155"/>
      <c r="PXN20" s="155"/>
      <c r="PXO20" s="156"/>
      <c r="PXP20" s="156"/>
      <c r="PXQ20" s="156"/>
      <c r="PXR20" s="156"/>
      <c r="PXS20" s="156"/>
      <c r="PXT20" s="156"/>
      <c r="PXU20" s="157"/>
      <c r="PXV20" s="153"/>
      <c r="PXW20" s="153"/>
      <c r="PXX20" s="154"/>
      <c r="PXY20" s="155"/>
      <c r="PXZ20" s="155"/>
      <c r="PYA20" s="155"/>
      <c r="PYB20" s="155"/>
      <c r="PYC20" s="155"/>
      <c r="PYD20" s="155"/>
      <c r="PYE20" s="156"/>
      <c r="PYF20" s="156"/>
      <c r="PYG20" s="156"/>
      <c r="PYH20" s="156"/>
      <c r="PYI20" s="156"/>
      <c r="PYJ20" s="156"/>
      <c r="PYK20" s="157"/>
      <c r="PYL20" s="153"/>
      <c r="PYM20" s="153"/>
      <c r="PYN20" s="154"/>
      <c r="PYO20" s="155"/>
      <c r="PYP20" s="155"/>
      <c r="PYQ20" s="155"/>
      <c r="PYR20" s="155"/>
      <c r="PYS20" s="155"/>
      <c r="PYT20" s="155"/>
      <c r="PYU20" s="156"/>
      <c r="PYV20" s="156"/>
      <c r="PYW20" s="156"/>
      <c r="PYX20" s="156"/>
      <c r="PYY20" s="156"/>
      <c r="PYZ20" s="156"/>
      <c r="PZA20" s="157"/>
      <c r="PZB20" s="153"/>
      <c r="PZC20" s="153"/>
      <c r="PZD20" s="154"/>
      <c r="PZE20" s="155"/>
      <c r="PZF20" s="155"/>
      <c r="PZG20" s="155"/>
      <c r="PZH20" s="155"/>
      <c r="PZI20" s="155"/>
      <c r="PZJ20" s="155"/>
      <c r="PZK20" s="156"/>
      <c r="PZL20" s="156"/>
      <c r="PZM20" s="156"/>
      <c r="PZN20" s="156"/>
      <c r="PZO20" s="156"/>
      <c r="PZP20" s="156"/>
      <c r="PZQ20" s="157"/>
      <c r="PZR20" s="153"/>
      <c r="PZS20" s="153"/>
      <c r="PZT20" s="154"/>
      <c r="PZU20" s="155"/>
      <c r="PZV20" s="155"/>
      <c r="PZW20" s="155"/>
      <c r="PZX20" s="155"/>
      <c r="PZY20" s="155"/>
      <c r="PZZ20" s="155"/>
      <c r="QAA20" s="156"/>
      <c r="QAB20" s="156"/>
      <c r="QAC20" s="156"/>
      <c r="QAD20" s="156"/>
      <c r="QAE20" s="156"/>
      <c r="QAF20" s="156"/>
      <c r="QAG20" s="157"/>
      <c r="QAH20" s="153"/>
      <c r="QAI20" s="153"/>
      <c r="QAJ20" s="154"/>
      <c r="QAK20" s="155"/>
      <c r="QAL20" s="155"/>
      <c r="QAM20" s="155"/>
      <c r="QAN20" s="155"/>
      <c r="QAO20" s="155"/>
      <c r="QAP20" s="155"/>
      <c r="QAQ20" s="156"/>
      <c r="QAR20" s="156"/>
      <c r="QAS20" s="156"/>
      <c r="QAT20" s="156"/>
      <c r="QAU20" s="156"/>
      <c r="QAV20" s="156"/>
      <c r="QAW20" s="157"/>
      <c r="QAX20" s="153"/>
      <c r="QAY20" s="153"/>
      <c r="QAZ20" s="154"/>
      <c r="QBA20" s="155"/>
      <c r="QBB20" s="155"/>
      <c r="QBC20" s="155"/>
      <c r="QBD20" s="155"/>
      <c r="QBE20" s="155"/>
      <c r="QBF20" s="155"/>
      <c r="QBG20" s="156"/>
      <c r="QBH20" s="156"/>
      <c r="QBI20" s="156"/>
      <c r="QBJ20" s="156"/>
      <c r="QBK20" s="156"/>
      <c r="QBL20" s="156"/>
      <c r="QBM20" s="157"/>
      <c r="QBN20" s="153"/>
      <c r="QBO20" s="153"/>
      <c r="QBP20" s="154"/>
      <c r="QBQ20" s="155"/>
      <c r="QBR20" s="155"/>
      <c r="QBS20" s="155"/>
      <c r="QBT20" s="155"/>
      <c r="QBU20" s="155"/>
      <c r="QBV20" s="155"/>
      <c r="QBW20" s="156"/>
      <c r="QBX20" s="156"/>
      <c r="QBY20" s="156"/>
      <c r="QBZ20" s="156"/>
      <c r="QCA20" s="156"/>
      <c r="QCB20" s="156"/>
      <c r="QCC20" s="157"/>
      <c r="QCD20" s="153"/>
      <c r="QCE20" s="153"/>
      <c r="QCF20" s="154"/>
      <c r="QCG20" s="155"/>
      <c r="QCH20" s="155"/>
      <c r="QCI20" s="155"/>
      <c r="QCJ20" s="155"/>
      <c r="QCK20" s="155"/>
      <c r="QCL20" s="155"/>
      <c r="QCM20" s="156"/>
      <c r="QCN20" s="156"/>
      <c r="QCO20" s="156"/>
      <c r="QCP20" s="156"/>
      <c r="QCQ20" s="156"/>
      <c r="QCR20" s="156"/>
      <c r="QCS20" s="157"/>
      <c r="QCT20" s="153"/>
      <c r="QCU20" s="153"/>
      <c r="QCV20" s="154"/>
      <c r="QCW20" s="155"/>
      <c r="QCX20" s="155"/>
      <c r="QCY20" s="155"/>
      <c r="QCZ20" s="155"/>
      <c r="QDA20" s="155"/>
      <c r="QDB20" s="155"/>
      <c r="QDC20" s="156"/>
      <c r="QDD20" s="156"/>
      <c r="QDE20" s="156"/>
      <c r="QDF20" s="156"/>
      <c r="QDG20" s="156"/>
      <c r="QDH20" s="156"/>
      <c r="QDI20" s="157"/>
      <c r="QDJ20" s="153"/>
      <c r="QDK20" s="153"/>
      <c r="QDL20" s="154"/>
      <c r="QDM20" s="155"/>
      <c r="QDN20" s="155"/>
      <c r="QDO20" s="155"/>
      <c r="QDP20" s="155"/>
      <c r="QDQ20" s="155"/>
      <c r="QDR20" s="155"/>
      <c r="QDS20" s="156"/>
      <c r="QDT20" s="156"/>
      <c r="QDU20" s="156"/>
      <c r="QDV20" s="156"/>
      <c r="QDW20" s="156"/>
      <c r="QDX20" s="156"/>
      <c r="QDY20" s="157"/>
      <c r="QDZ20" s="153"/>
      <c r="QEA20" s="153"/>
      <c r="QEB20" s="154"/>
      <c r="QEC20" s="155"/>
      <c r="QED20" s="155"/>
      <c r="QEE20" s="155"/>
      <c r="QEF20" s="155"/>
      <c r="QEG20" s="155"/>
      <c r="QEH20" s="155"/>
      <c r="QEI20" s="156"/>
      <c r="QEJ20" s="156"/>
      <c r="QEK20" s="156"/>
      <c r="QEL20" s="156"/>
      <c r="QEM20" s="156"/>
      <c r="QEN20" s="156"/>
      <c r="QEO20" s="157"/>
      <c r="QEP20" s="153"/>
      <c r="QEQ20" s="153"/>
      <c r="QER20" s="154"/>
      <c r="QES20" s="155"/>
      <c r="QET20" s="155"/>
      <c r="QEU20" s="155"/>
      <c r="QEV20" s="155"/>
      <c r="QEW20" s="155"/>
      <c r="QEX20" s="155"/>
      <c r="QEY20" s="156"/>
      <c r="QEZ20" s="156"/>
      <c r="QFA20" s="156"/>
      <c r="QFB20" s="156"/>
      <c r="QFC20" s="156"/>
      <c r="QFD20" s="156"/>
      <c r="QFE20" s="157"/>
      <c r="QFF20" s="153"/>
      <c r="QFG20" s="153"/>
      <c r="QFH20" s="154"/>
      <c r="QFI20" s="155"/>
      <c r="QFJ20" s="155"/>
      <c r="QFK20" s="155"/>
      <c r="QFL20" s="155"/>
      <c r="QFM20" s="155"/>
      <c r="QFN20" s="155"/>
      <c r="QFO20" s="156"/>
      <c r="QFP20" s="156"/>
      <c r="QFQ20" s="156"/>
      <c r="QFR20" s="156"/>
      <c r="QFS20" s="156"/>
      <c r="QFT20" s="156"/>
      <c r="QFU20" s="157"/>
      <c r="QFV20" s="153"/>
      <c r="QFW20" s="153"/>
      <c r="QFX20" s="154"/>
      <c r="QFY20" s="155"/>
      <c r="QFZ20" s="155"/>
      <c r="QGA20" s="155"/>
      <c r="QGB20" s="155"/>
      <c r="QGC20" s="155"/>
      <c r="QGD20" s="155"/>
      <c r="QGE20" s="156"/>
      <c r="QGF20" s="156"/>
      <c r="QGG20" s="156"/>
      <c r="QGH20" s="156"/>
      <c r="QGI20" s="156"/>
      <c r="QGJ20" s="156"/>
      <c r="QGK20" s="157"/>
      <c r="QGL20" s="153"/>
      <c r="QGM20" s="153"/>
      <c r="QGN20" s="154"/>
      <c r="QGO20" s="155"/>
      <c r="QGP20" s="155"/>
      <c r="QGQ20" s="155"/>
      <c r="QGR20" s="155"/>
      <c r="QGS20" s="155"/>
      <c r="QGT20" s="155"/>
      <c r="QGU20" s="156"/>
      <c r="QGV20" s="156"/>
      <c r="QGW20" s="156"/>
      <c r="QGX20" s="156"/>
      <c r="QGY20" s="156"/>
      <c r="QGZ20" s="156"/>
      <c r="QHA20" s="157"/>
      <c r="QHB20" s="153"/>
      <c r="QHC20" s="153"/>
      <c r="QHD20" s="154"/>
      <c r="QHE20" s="155"/>
      <c r="QHF20" s="155"/>
      <c r="QHG20" s="155"/>
      <c r="QHH20" s="155"/>
      <c r="QHI20" s="155"/>
      <c r="QHJ20" s="155"/>
      <c r="QHK20" s="156"/>
      <c r="QHL20" s="156"/>
      <c r="QHM20" s="156"/>
      <c r="QHN20" s="156"/>
      <c r="QHO20" s="156"/>
      <c r="QHP20" s="156"/>
      <c r="QHQ20" s="157"/>
      <c r="QHR20" s="153"/>
      <c r="QHS20" s="153"/>
      <c r="QHT20" s="154"/>
      <c r="QHU20" s="155"/>
      <c r="QHV20" s="155"/>
      <c r="QHW20" s="155"/>
      <c r="QHX20" s="155"/>
      <c r="QHY20" s="155"/>
      <c r="QHZ20" s="155"/>
      <c r="QIA20" s="156"/>
      <c r="QIB20" s="156"/>
      <c r="QIC20" s="156"/>
      <c r="QID20" s="156"/>
      <c r="QIE20" s="156"/>
      <c r="QIF20" s="156"/>
      <c r="QIG20" s="157"/>
      <c r="QIH20" s="153"/>
      <c r="QII20" s="153"/>
      <c r="QIJ20" s="154"/>
      <c r="QIK20" s="155"/>
      <c r="QIL20" s="155"/>
      <c r="QIM20" s="155"/>
      <c r="QIN20" s="155"/>
      <c r="QIO20" s="155"/>
      <c r="QIP20" s="155"/>
      <c r="QIQ20" s="156"/>
      <c r="QIR20" s="156"/>
      <c r="QIS20" s="156"/>
      <c r="QIT20" s="156"/>
      <c r="QIU20" s="156"/>
      <c r="QIV20" s="156"/>
      <c r="QIW20" s="157"/>
      <c r="QIX20" s="153"/>
      <c r="QIY20" s="153"/>
      <c r="QIZ20" s="154"/>
      <c r="QJA20" s="155"/>
      <c r="QJB20" s="155"/>
      <c r="QJC20" s="155"/>
      <c r="QJD20" s="155"/>
      <c r="QJE20" s="155"/>
      <c r="QJF20" s="155"/>
      <c r="QJG20" s="156"/>
      <c r="QJH20" s="156"/>
      <c r="QJI20" s="156"/>
      <c r="QJJ20" s="156"/>
      <c r="QJK20" s="156"/>
      <c r="QJL20" s="156"/>
      <c r="QJM20" s="157"/>
      <c r="QJN20" s="153"/>
      <c r="QJO20" s="153"/>
      <c r="QJP20" s="154"/>
      <c r="QJQ20" s="155"/>
      <c r="QJR20" s="155"/>
      <c r="QJS20" s="155"/>
      <c r="QJT20" s="155"/>
      <c r="QJU20" s="155"/>
      <c r="QJV20" s="155"/>
      <c r="QJW20" s="156"/>
      <c r="QJX20" s="156"/>
      <c r="QJY20" s="156"/>
      <c r="QJZ20" s="156"/>
      <c r="QKA20" s="156"/>
      <c r="QKB20" s="156"/>
      <c r="QKC20" s="157"/>
      <c r="QKD20" s="153"/>
      <c r="QKE20" s="153"/>
      <c r="QKF20" s="154"/>
      <c r="QKG20" s="155"/>
      <c r="QKH20" s="155"/>
      <c r="QKI20" s="155"/>
      <c r="QKJ20" s="155"/>
      <c r="QKK20" s="155"/>
      <c r="QKL20" s="155"/>
      <c r="QKM20" s="156"/>
      <c r="QKN20" s="156"/>
      <c r="QKO20" s="156"/>
      <c r="QKP20" s="156"/>
      <c r="QKQ20" s="156"/>
      <c r="QKR20" s="156"/>
      <c r="QKS20" s="157"/>
      <c r="QKT20" s="153"/>
      <c r="QKU20" s="153"/>
      <c r="QKV20" s="154"/>
      <c r="QKW20" s="155"/>
      <c r="QKX20" s="155"/>
      <c r="QKY20" s="155"/>
      <c r="QKZ20" s="155"/>
      <c r="QLA20" s="155"/>
      <c r="QLB20" s="155"/>
      <c r="QLC20" s="156"/>
      <c r="QLD20" s="156"/>
      <c r="QLE20" s="156"/>
      <c r="QLF20" s="156"/>
      <c r="QLG20" s="156"/>
      <c r="QLH20" s="156"/>
      <c r="QLI20" s="157"/>
      <c r="QLJ20" s="153"/>
      <c r="QLK20" s="153"/>
      <c r="QLL20" s="154"/>
      <c r="QLM20" s="155"/>
      <c r="QLN20" s="155"/>
      <c r="QLO20" s="155"/>
      <c r="QLP20" s="155"/>
      <c r="QLQ20" s="155"/>
      <c r="QLR20" s="155"/>
      <c r="QLS20" s="156"/>
      <c r="QLT20" s="156"/>
      <c r="QLU20" s="156"/>
      <c r="QLV20" s="156"/>
      <c r="QLW20" s="156"/>
      <c r="QLX20" s="156"/>
      <c r="QLY20" s="157"/>
      <c r="QLZ20" s="153"/>
      <c r="QMA20" s="153"/>
      <c r="QMB20" s="154"/>
      <c r="QMC20" s="155"/>
      <c r="QMD20" s="155"/>
      <c r="QME20" s="155"/>
      <c r="QMF20" s="155"/>
      <c r="QMG20" s="155"/>
      <c r="QMH20" s="155"/>
      <c r="QMI20" s="156"/>
      <c r="QMJ20" s="156"/>
      <c r="QMK20" s="156"/>
      <c r="QML20" s="156"/>
      <c r="QMM20" s="156"/>
      <c r="QMN20" s="156"/>
      <c r="QMO20" s="157"/>
      <c r="QMP20" s="153"/>
      <c r="QMQ20" s="153"/>
      <c r="QMR20" s="154"/>
      <c r="QMS20" s="155"/>
      <c r="QMT20" s="155"/>
      <c r="QMU20" s="155"/>
      <c r="QMV20" s="155"/>
      <c r="QMW20" s="155"/>
      <c r="QMX20" s="155"/>
      <c r="QMY20" s="156"/>
      <c r="QMZ20" s="156"/>
      <c r="QNA20" s="156"/>
      <c r="QNB20" s="156"/>
      <c r="QNC20" s="156"/>
      <c r="QND20" s="156"/>
      <c r="QNE20" s="157"/>
      <c r="QNF20" s="153"/>
      <c r="QNG20" s="153"/>
      <c r="QNH20" s="154"/>
      <c r="QNI20" s="155"/>
      <c r="QNJ20" s="155"/>
      <c r="QNK20" s="155"/>
      <c r="QNL20" s="155"/>
      <c r="QNM20" s="155"/>
      <c r="QNN20" s="155"/>
      <c r="QNO20" s="156"/>
      <c r="QNP20" s="156"/>
      <c r="QNQ20" s="156"/>
      <c r="QNR20" s="156"/>
      <c r="QNS20" s="156"/>
      <c r="QNT20" s="156"/>
      <c r="QNU20" s="157"/>
      <c r="QNV20" s="153"/>
      <c r="QNW20" s="153"/>
      <c r="QNX20" s="154"/>
      <c r="QNY20" s="155"/>
      <c r="QNZ20" s="155"/>
      <c r="QOA20" s="155"/>
      <c r="QOB20" s="155"/>
      <c r="QOC20" s="155"/>
      <c r="QOD20" s="155"/>
      <c r="QOE20" s="156"/>
      <c r="QOF20" s="156"/>
      <c r="QOG20" s="156"/>
      <c r="QOH20" s="156"/>
      <c r="QOI20" s="156"/>
      <c r="QOJ20" s="156"/>
      <c r="QOK20" s="157"/>
      <c r="QOL20" s="153"/>
      <c r="QOM20" s="153"/>
      <c r="QON20" s="154"/>
      <c r="QOO20" s="155"/>
      <c r="QOP20" s="155"/>
      <c r="QOQ20" s="155"/>
      <c r="QOR20" s="155"/>
      <c r="QOS20" s="155"/>
      <c r="QOT20" s="155"/>
      <c r="QOU20" s="156"/>
      <c r="QOV20" s="156"/>
      <c r="QOW20" s="156"/>
      <c r="QOX20" s="156"/>
      <c r="QOY20" s="156"/>
      <c r="QOZ20" s="156"/>
      <c r="QPA20" s="157"/>
      <c r="QPB20" s="153"/>
      <c r="QPC20" s="153"/>
      <c r="QPD20" s="154"/>
      <c r="QPE20" s="155"/>
      <c r="QPF20" s="155"/>
      <c r="QPG20" s="155"/>
      <c r="QPH20" s="155"/>
      <c r="QPI20" s="155"/>
      <c r="QPJ20" s="155"/>
      <c r="QPK20" s="156"/>
      <c r="QPL20" s="156"/>
      <c r="QPM20" s="156"/>
      <c r="QPN20" s="156"/>
      <c r="QPO20" s="156"/>
      <c r="QPP20" s="156"/>
      <c r="QPQ20" s="157"/>
      <c r="QPR20" s="153"/>
      <c r="QPS20" s="153"/>
      <c r="QPT20" s="154"/>
      <c r="QPU20" s="155"/>
      <c r="QPV20" s="155"/>
      <c r="QPW20" s="155"/>
      <c r="QPX20" s="155"/>
      <c r="QPY20" s="155"/>
      <c r="QPZ20" s="155"/>
      <c r="QQA20" s="156"/>
      <c r="QQB20" s="156"/>
      <c r="QQC20" s="156"/>
      <c r="QQD20" s="156"/>
      <c r="QQE20" s="156"/>
      <c r="QQF20" s="156"/>
      <c r="QQG20" s="157"/>
      <c r="QQH20" s="153"/>
      <c r="QQI20" s="153"/>
      <c r="QQJ20" s="154"/>
      <c r="QQK20" s="155"/>
      <c r="QQL20" s="155"/>
      <c r="QQM20" s="155"/>
      <c r="QQN20" s="155"/>
      <c r="QQO20" s="155"/>
      <c r="QQP20" s="155"/>
      <c r="QQQ20" s="156"/>
      <c r="QQR20" s="156"/>
      <c r="QQS20" s="156"/>
      <c r="QQT20" s="156"/>
      <c r="QQU20" s="156"/>
      <c r="QQV20" s="156"/>
      <c r="QQW20" s="157"/>
      <c r="QQX20" s="153"/>
      <c r="QQY20" s="153"/>
      <c r="QQZ20" s="154"/>
      <c r="QRA20" s="155"/>
      <c r="QRB20" s="155"/>
      <c r="QRC20" s="155"/>
      <c r="QRD20" s="155"/>
      <c r="QRE20" s="155"/>
      <c r="QRF20" s="155"/>
      <c r="QRG20" s="156"/>
      <c r="QRH20" s="156"/>
      <c r="QRI20" s="156"/>
      <c r="QRJ20" s="156"/>
      <c r="QRK20" s="156"/>
      <c r="QRL20" s="156"/>
      <c r="QRM20" s="157"/>
      <c r="QRN20" s="153"/>
      <c r="QRO20" s="153"/>
      <c r="QRP20" s="154"/>
      <c r="QRQ20" s="155"/>
      <c r="QRR20" s="155"/>
      <c r="QRS20" s="155"/>
      <c r="QRT20" s="155"/>
      <c r="QRU20" s="155"/>
      <c r="QRV20" s="155"/>
      <c r="QRW20" s="156"/>
      <c r="QRX20" s="156"/>
      <c r="QRY20" s="156"/>
      <c r="QRZ20" s="156"/>
      <c r="QSA20" s="156"/>
      <c r="QSB20" s="156"/>
      <c r="QSC20" s="157"/>
      <c r="QSD20" s="153"/>
      <c r="QSE20" s="153"/>
      <c r="QSF20" s="154"/>
      <c r="QSG20" s="155"/>
      <c r="QSH20" s="155"/>
      <c r="QSI20" s="155"/>
      <c r="QSJ20" s="155"/>
      <c r="QSK20" s="155"/>
      <c r="QSL20" s="155"/>
      <c r="QSM20" s="156"/>
      <c r="QSN20" s="156"/>
      <c r="QSO20" s="156"/>
      <c r="QSP20" s="156"/>
      <c r="QSQ20" s="156"/>
      <c r="QSR20" s="156"/>
      <c r="QSS20" s="157"/>
      <c r="QST20" s="153"/>
      <c r="QSU20" s="153"/>
      <c r="QSV20" s="154"/>
      <c r="QSW20" s="155"/>
      <c r="QSX20" s="155"/>
      <c r="QSY20" s="155"/>
      <c r="QSZ20" s="155"/>
      <c r="QTA20" s="155"/>
      <c r="QTB20" s="155"/>
      <c r="QTC20" s="156"/>
      <c r="QTD20" s="156"/>
      <c r="QTE20" s="156"/>
      <c r="QTF20" s="156"/>
      <c r="QTG20" s="156"/>
      <c r="QTH20" s="156"/>
      <c r="QTI20" s="157"/>
      <c r="QTJ20" s="153"/>
      <c r="QTK20" s="153"/>
      <c r="QTL20" s="154"/>
      <c r="QTM20" s="155"/>
      <c r="QTN20" s="155"/>
      <c r="QTO20" s="155"/>
      <c r="QTP20" s="155"/>
      <c r="QTQ20" s="155"/>
      <c r="QTR20" s="155"/>
      <c r="QTS20" s="156"/>
      <c r="QTT20" s="156"/>
      <c r="QTU20" s="156"/>
      <c r="QTV20" s="156"/>
      <c r="QTW20" s="156"/>
      <c r="QTX20" s="156"/>
      <c r="QTY20" s="157"/>
      <c r="QTZ20" s="153"/>
      <c r="QUA20" s="153"/>
      <c r="QUB20" s="154"/>
      <c r="QUC20" s="155"/>
      <c r="QUD20" s="155"/>
      <c r="QUE20" s="155"/>
      <c r="QUF20" s="155"/>
      <c r="QUG20" s="155"/>
      <c r="QUH20" s="155"/>
      <c r="QUI20" s="156"/>
      <c r="QUJ20" s="156"/>
      <c r="QUK20" s="156"/>
      <c r="QUL20" s="156"/>
      <c r="QUM20" s="156"/>
      <c r="QUN20" s="156"/>
      <c r="QUO20" s="157"/>
      <c r="QUP20" s="153"/>
      <c r="QUQ20" s="153"/>
      <c r="QUR20" s="154"/>
      <c r="QUS20" s="155"/>
      <c r="QUT20" s="155"/>
      <c r="QUU20" s="155"/>
      <c r="QUV20" s="155"/>
      <c r="QUW20" s="155"/>
      <c r="QUX20" s="155"/>
      <c r="QUY20" s="156"/>
      <c r="QUZ20" s="156"/>
      <c r="QVA20" s="156"/>
      <c r="QVB20" s="156"/>
      <c r="QVC20" s="156"/>
      <c r="QVD20" s="156"/>
      <c r="QVE20" s="157"/>
      <c r="QVF20" s="153"/>
      <c r="QVG20" s="153"/>
      <c r="QVH20" s="154"/>
      <c r="QVI20" s="155"/>
      <c r="QVJ20" s="155"/>
      <c r="QVK20" s="155"/>
      <c r="QVL20" s="155"/>
      <c r="QVM20" s="155"/>
      <c r="QVN20" s="155"/>
      <c r="QVO20" s="156"/>
      <c r="QVP20" s="156"/>
      <c r="QVQ20" s="156"/>
      <c r="QVR20" s="156"/>
      <c r="QVS20" s="156"/>
      <c r="QVT20" s="156"/>
      <c r="QVU20" s="157"/>
      <c r="QVV20" s="153"/>
      <c r="QVW20" s="153"/>
      <c r="QVX20" s="154"/>
      <c r="QVY20" s="155"/>
      <c r="QVZ20" s="155"/>
      <c r="QWA20" s="155"/>
      <c r="QWB20" s="155"/>
      <c r="QWC20" s="155"/>
      <c r="QWD20" s="155"/>
      <c r="QWE20" s="156"/>
      <c r="QWF20" s="156"/>
      <c r="QWG20" s="156"/>
      <c r="QWH20" s="156"/>
      <c r="QWI20" s="156"/>
      <c r="QWJ20" s="156"/>
      <c r="QWK20" s="157"/>
      <c r="QWL20" s="153"/>
      <c r="QWM20" s="153"/>
      <c r="QWN20" s="154"/>
      <c r="QWO20" s="155"/>
      <c r="QWP20" s="155"/>
      <c r="QWQ20" s="155"/>
      <c r="QWR20" s="155"/>
      <c r="QWS20" s="155"/>
      <c r="QWT20" s="155"/>
      <c r="QWU20" s="156"/>
      <c r="QWV20" s="156"/>
      <c r="QWW20" s="156"/>
      <c r="QWX20" s="156"/>
      <c r="QWY20" s="156"/>
      <c r="QWZ20" s="156"/>
      <c r="QXA20" s="157"/>
      <c r="QXB20" s="153"/>
      <c r="QXC20" s="153"/>
      <c r="QXD20" s="154"/>
      <c r="QXE20" s="155"/>
      <c r="QXF20" s="155"/>
      <c r="QXG20" s="155"/>
      <c r="QXH20" s="155"/>
      <c r="QXI20" s="155"/>
      <c r="QXJ20" s="155"/>
      <c r="QXK20" s="156"/>
      <c r="QXL20" s="156"/>
      <c r="QXM20" s="156"/>
      <c r="QXN20" s="156"/>
      <c r="QXO20" s="156"/>
      <c r="QXP20" s="156"/>
      <c r="QXQ20" s="157"/>
      <c r="QXR20" s="153"/>
      <c r="QXS20" s="153"/>
      <c r="QXT20" s="154"/>
      <c r="QXU20" s="155"/>
      <c r="QXV20" s="155"/>
      <c r="QXW20" s="155"/>
      <c r="QXX20" s="155"/>
      <c r="QXY20" s="155"/>
      <c r="QXZ20" s="155"/>
      <c r="QYA20" s="156"/>
      <c r="QYB20" s="156"/>
      <c r="QYC20" s="156"/>
      <c r="QYD20" s="156"/>
      <c r="QYE20" s="156"/>
      <c r="QYF20" s="156"/>
      <c r="QYG20" s="157"/>
      <c r="QYH20" s="153"/>
      <c r="QYI20" s="153"/>
      <c r="QYJ20" s="154"/>
      <c r="QYK20" s="155"/>
      <c r="QYL20" s="155"/>
      <c r="QYM20" s="155"/>
      <c r="QYN20" s="155"/>
      <c r="QYO20" s="155"/>
      <c r="QYP20" s="155"/>
      <c r="QYQ20" s="156"/>
      <c r="QYR20" s="156"/>
      <c r="QYS20" s="156"/>
      <c r="QYT20" s="156"/>
      <c r="QYU20" s="156"/>
      <c r="QYV20" s="156"/>
      <c r="QYW20" s="157"/>
      <c r="QYX20" s="153"/>
      <c r="QYY20" s="153"/>
      <c r="QYZ20" s="154"/>
      <c r="QZA20" s="155"/>
      <c r="QZB20" s="155"/>
      <c r="QZC20" s="155"/>
      <c r="QZD20" s="155"/>
      <c r="QZE20" s="155"/>
      <c r="QZF20" s="155"/>
      <c r="QZG20" s="156"/>
      <c r="QZH20" s="156"/>
      <c r="QZI20" s="156"/>
      <c r="QZJ20" s="156"/>
      <c r="QZK20" s="156"/>
      <c r="QZL20" s="156"/>
      <c r="QZM20" s="157"/>
      <c r="QZN20" s="153"/>
      <c r="QZO20" s="153"/>
      <c r="QZP20" s="154"/>
      <c r="QZQ20" s="155"/>
      <c r="QZR20" s="155"/>
      <c r="QZS20" s="155"/>
      <c r="QZT20" s="155"/>
      <c r="QZU20" s="155"/>
      <c r="QZV20" s="155"/>
      <c r="QZW20" s="156"/>
      <c r="QZX20" s="156"/>
      <c r="QZY20" s="156"/>
      <c r="QZZ20" s="156"/>
      <c r="RAA20" s="156"/>
      <c r="RAB20" s="156"/>
      <c r="RAC20" s="157"/>
      <c r="RAD20" s="153"/>
      <c r="RAE20" s="153"/>
      <c r="RAF20" s="154"/>
      <c r="RAG20" s="155"/>
      <c r="RAH20" s="155"/>
      <c r="RAI20" s="155"/>
      <c r="RAJ20" s="155"/>
      <c r="RAK20" s="155"/>
      <c r="RAL20" s="155"/>
      <c r="RAM20" s="156"/>
      <c r="RAN20" s="156"/>
      <c r="RAO20" s="156"/>
      <c r="RAP20" s="156"/>
      <c r="RAQ20" s="156"/>
      <c r="RAR20" s="156"/>
      <c r="RAS20" s="157"/>
      <c r="RAT20" s="153"/>
      <c r="RAU20" s="153"/>
      <c r="RAV20" s="154"/>
      <c r="RAW20" s="155"/>
      <c r="RAX20" s="155"/>
      <c r="RAY20" s="155"/>
      <c r="RAZ20" s="155"/>
      <c r="RBA20" s="155"/>
      <c r="RBB20" s="155"/>
      <c r="RBC20" s="156"/>
      <c r="RBD20" s="156"/>
      <c r="RBE20" s="156"/>
      <c r="RBF20" s="156"/>
      <c r="RBG20" s="156"/>
      <c r="RBH20" s="156"/>
      <c r="RBI20" s="157"/>
      <c r="RBJ20" s="153"/>
      <c r="RBK20" s="153"/>
      <c r="RBL20" s="154"/>
      <c r="RBM20" s="155"/>
      <c r="RBN20" s="155"/>
      <c r="RBO20" s="155"/>
      <c r="RBP20" s="155"/>
      <c r="RBQ20" s="155"/>
      <c r="RBR20" s="155"/>
      <c r="RBS20" s="156"/>
      <c r="RBT20" s="156"/>
      <c r="RBU20" s="156"/>
      <c r="RBV20" s="156"/>
      <c r="RBW20" s="156"/>
      <c r="RBX20" s="156"/>
      <c r="RBY20" s="157"/>
      <c r="RBZ20" s="153"/>
      <c r="RCA20" s="153"/>
      <c r="RCB20" s="154"/>
      <c r="RCC20" s="155"/>
      <c r="RCD20" s="155"/>
      <c r="RCE20" s="155"/>
      <c r="RCF20" s="155"/>
      <c r="RCG20" s="155"/>
      <c r="RCH20" s="155"/>
      <c r="RCI20" s="156"/>
      <c r="RCJ20" s="156"/>
      <c r="RCK20" s="156"/>
      <c r="RCL20" s="156"/>
      <c r="RCM20" s="156"/>
      <c r="RCN20" s="156"/>
      <c r="RCO20" s="157"/>
      <c r="RCP20" s="153"/>
      <c r="RCQ20" s="153"/>
      <c r="RCR20" s="154"/>
      <c r="RCS20" s="155"/>
      <c r="RCT20" s="155"/>
      <c r="RCU20" s="155"/>
      <c r="RCV20" s="155"/>
      <c r="RCW20" s="155"/>
      <c r="RCX20" s="155"/>
      <c r="RCY20" s="156"/>
      <c r="RCZ20" s="156"/>
      <c r="RDA20" s="156"/>
      <c r="RDB20" s="156"/>
      <c r="RDC20" s="156"/>
      <c r="RDD20" s="156"/>
      <c r="RDE20" s="157"/>
      <c r="RDF20" s="153"/>
      <c r="RDG20" s="153"/>
      <c r="RDH20" s="154"/>
      <c r="RDI20" s="155"/>
      <c r="RDJ20" s="155"/>
      <c r="RDK20" s="155"/>
      <c r="RDL20" s="155"/>
      <c r="RDM20" s="155"/>
      <c r="RDN20" s="155"/>
      <c r="RDO20" s="156"/>
      <c r="RDP20" s="156"/>
      <c r="RDQ20" s="156"/>
      <c r="RDR20" s="156"/>
      <c r="RDS20" s="156"/>
      <c r="RDT20" s="156"/>
      <c r="RDU20" s="157"/>
      <c r="RDV20" s="153"/>
      <c r="RDW20" s="153"/>
      <c r="RDX20" s="154"/>
      <c r="RDY20" s="155"/>
      <c r="RDZ20" s="155"/>
      <c r="REA20" s="155"/>
      <c r="REB20" s="155"/>
      <c r="REC20" s="155"/>
      <c r="RED20" s="155"/>
      <c r="REE20" s="156"/>
      <c r="REF20" s="156"/>
      <c r="REG20" s="156"/>
      <c r="REH20" s="156"/>
      <c r="REI20" s="156"/>
      <c r="REJ20" s="156"/>
      <c r="REK20" s="157"/>
      <c r="REL20" s="153"/>
      <c r="REM20" s="153"/>
      <c r="REN20" s="154"/>
      <c r="REO20" s="155"/>
      <c r="REP20" s="155"/>
      <c r="REQ20" s="155"/>
      <c r="RER20" s="155"/>
      <c r="RES20" s="155"/>
      <c r="RET20" s="155"/>
      <c r="REU20" s="156"/>
      <c r="REV20" s="156"/>
      <c r="REW20" s="156"/>
      <c r="REX20" s="156"/>
      <c r="REY20" s="156"/>
      <c r="REZ20" s="156"/>
      <c r="RFA20" s="157"/>
      <c r="RFB20" s="153"/>
      <c r="RFC20" s="153"/>
      <c r="RFD20" s="154"/>
      <c r="RFE20" s="155"/>
      <c r="RFF20" s="155"/>
      <c r="RFG20" s="155"/>
      <c r="RFH20" s="155"/>
      <c r="RFI20" s="155"/>
      <c r="RFJ20" s="155"/>
      <c r="RFK20" s="156"/>
      <c r="RFL20" s="156"/>
      <c r="RFM20" s="156"/>
      <c r="RFN20" s="156"/>
      <c r="RFO20" s="156"/>
      <c r="RFP20" s="156"/>
      <c r="RFQ20" s="157"/>
      <c r="RFR20" s="153"/>
      <c r="RFS20" s="153"/>
      <c r="RFT20" s="154"/>
      <c r="RFU20" s="155"/>
      <c r="RFV20" s="155"/>
      <c r="RFW20" s="155"/>
      <c r="RFX20" s="155"/>
      <c r="RFY20" s="155"/>
      <c r="RFZ20" s="155"/>
      <c r="RGA20" s="156"/>
      <c r="RGB20" s="156"/>
      <c r="RGC20" s="156"/>
      <c r="RGD20" s="156"/>
      <c r="RGE20" s="156"/>
      <c r="RGF20" s="156"/>
      <c r="RGG20" s="157"/>
      <c r="RGH20" s="153"/>
      <c r="RGI20" s="153"/>
      <c r="RGJ20" s="154"/>
      <c r="RGK20" s="155"/>
      <c r="RGL20" s="155"/>
      <c r="RGM20" s="155"/>
      <c r="RGN20" s="155"/>
      <c r="RGO20" s="155"/>
      <c r="RGP20" s="155"/>
      <c r="RGQ20" s="156"/>
      <c r="RGR20" s="156"/>
      <c r="RGS20" s="156"/>
      <c r="RGT20" s="156"/>
      <c r="RGU20" s="156"/>
      <c r="RGV20" s="156"/>
      <c r="RGW20" s="157"/>
      <c r="RGX20" s="153"/>
      <c r="RGY20" s="153"/>
      <c r="RGZ20" s="154"/>
      <c r="RHA20" s="155"/>
      <c r="RHB20" s="155"/>
      <c r="RHC20" s="155"/>
      <c r="RHD20" s="155"/>
      <c r="RHE20" s="155"/>
      <c r="RHF20" s="155"/>
      <c r="RHG20" s="156"/>
      <c r="RHH20" s="156"/>
      <c r="RHI20" s="156"/>
      <c r="RHJ20" s="156"/>
      <c r="RHK20" s="156"/>
      <c r="RHL20" s="156"/>
      <c r="RHM20" s="157"/>
      <c r="RHN20" s="153"/>
      <c r="RHO20" s="153"/>
      <c r="RHP20" s="154"/>
      <c r="RHQ20" s="155"/>
      <c r="RHR20" s="155"/>
      <c r="RHS20" s="155"/>
      <c r="RHT20" s="155"/>
      <c r="RHU20" s="155"/>
      <c r="RHV20" s="155"/>
      <c r="RHW20" s="156"/>
      <c r="RHX20" s="156"/>
      <c r="RHY20" s="156"/>
      <c r="RHZ20" s="156"/>
      <c r="RIA20" s="156"/>
      <c r="RIB20" s="156"/>
      <c r="RIC20" s="157"/>
      <c r="RID20" s="153"/>
      <c r="RIE20" s="153"/>
      <c r="RIF20" s="154"/>
      <c r="RIG20" s="155"/>
      <c r="RIH20" s="155"/>
      <c r="RII20" s="155"/>
      <c r="RIJ20" s="155"/>
      <c r="RIK20" s="155"/>
      <c r="RIL20" s="155"/>
      <c r="RIM20" s="156"/>
      <c r="RIN20" s="156"/>
      <c r="RIO20" s="156"/>
      <c r="RIP20" s="156"/>
      <c r="RIQ20" s="156"/>
      <c r="RIR20" s="156"/>
      <c r="RIS20" s="157"/>
      <c r="RIT20" s="153"/>
      <c r="RIU20" s="153"/>
      <c r="RIV20" s="154"/>
      <c r="RIW20" s="155"/>
      <c r="RIX20" s="155"/>
      <c r="RIY20" s="155"/>
      <c r="RIZ20" s="155"/>
      <c r="RJA20" s="155"/>
      <c r="RJB20" s="155"/>
      <c r="RJC20" s="156"/>
      <c r="RJD20" s="156"/>
      <c r="RJE20" s="156"/>
      <c r="RJF20" s="156"/>
      <c r="RJG20" s="156"/>
      <c r="RJH20" s="156"/>
      <c r="RJI20" s="157"/>
      <c r="RJJ20" s="153"/>
      <c r="RJK20" s="153"/>
      <c r="RJL20" s="154"/>
      <c r="RJM20" s="155"/>
      <c r="RJN20" s="155"/>
      <c r="RJO20" s="155"/>
      <c r="RJP20" s="155"/>
      <c r="RJQ20" s="155"/>
      <c r="RJR20" s="155"/>
      <c r="RJS20" s="156"/>
      <c r="RJT20" s="156"/>
      <c r="RJU20" s="156"/>
      <c r="RJV20" s="156"/>
      <c r="RJW20" s="156"/>
      <c r="RJX20" s="156"/>
      <c r="RJY20" s="157"/>
      <c r="RJZ20" s="153"/>
      <c r="RKA20" s="153"/>
      <c r="RKB20" s="154"/>
      <c r="RKC20" s="155"/>
      <c r="RKD20" s="155"/>
      <c r="RKE20" s="155"/>
      <c r="RKF20" s="155"/>
      <c r="RKG20" s="155"/>
      <c r="RKH20" s="155"/>
      <c r="RKI20" s="156"/>
      <c r="RKJ20" s="156"/>
      <c r="RKK20" s="156"/>
      <c r="RKL20" s="156"/>
      <c r="RKM20" s="156"/>
      <c r="RKN20" s="156"/>
      <c r="RKO20" s="157"/>
      <c r="RKP20" s="153"/>
      <c r="RKQ20" s="153"/>
      <c r="RKR20" s="154"/>
      <c r="RKS20" s="155"/>
      <c r="RKT20" s="155"/>
      <c r="RKU20" s="155"/>
      <c r="RKV20" s="155"/>
      <c r="RKW20" s="155"/>
      <c r="RKX20" s="155"/>
      <c r="RKY20" s="156"/>
      <c r="RKZ20" s="156"/>
      <c r="RLA20" s="156"/>
      <c r="RLB20" s="156"/>
      <c r="RLC20" s="156"/>
      <c r="RLD20" s="156"/>
      <c r="RLE20" s="157"/>
      <c r="RLF20" s="153"/>
      <c r="RLG20" s="153"/>
      <c r="RLH20" s="154"/>
      <c r="RLI20" s="155"/>
      <c r="RLJ20" s="155"/>
      <c r="RLK20" s="155"/>
      <c r="RLL20" s="155"/>
      <c r="RLM20" s="155"/>
      <c r="RLN20" s="155"/>
      <c r="RLO20" s="156"/>
      <c r="RLP20" s="156"/>
      <c r="RLQ20" s="156"/>
      <c r="RLR20" s="156"/>
      <c r="RLS20" s="156"/>
      <c r="RLT20" s="156"/>
      <c r="RLU20" s="157"/>
      <c r="RLV20" s="153"/>
      <c r="RLW20" s="153"/>
      <c r="RLX20" s="154"/>
      <c r="RLY20" s="155"/>
      <c r="RLZ20" s="155"/>
      <c r="RMA20" s="155"/>
      <c r="RMB20" s="155"/>
      <c r="RMC20" s="155"/>
      <c r="RMD20" s="155"/>
      <c r="RME20" s="156"/>
      <c r="RMF20" s="156"/>
      <c r="RMG20" s="156"/>
      <c r="RMH20" s="156"/>
      <c r="RMI20" s="156"/>
      <c r="RMJ20" s="156"/>
      <c r="RMK20" s="157"/>
      <c r="RML20" s="153"/>
      <c r="RMM20" s="153"/>
      <c r="RMN20" s="154"/>
      <c r="RMO20" s="155"/>
      <c r="RMP20" s="155"/>
      <c r="RMQ20" s="155"/>
      <c r="RMR20" s="155"/>
      <c r="RMS20" s="155"/>
      <c r="RMT20" s="155"/>
      <c r="RMU20" s="156"/>
      <c r="RMV20" s="156"/>
      <c r="RMW20" s="156"/>
      <c r="RMX20" s="156"/>
      <c r="RMY20" s="156"/>
      <c r="RMZ20" s="156"/>
      <c r="RNA20" s="157"/>
      <c r="RNB20" s="153"/>
      <c r="RNC20" s="153"/>
      <c r="RND20" s="154"/>
      <c r="RNE20" s="155"/>
      <c r="RNF20" s="155"/>
      <c r="RNG20" s="155"/>
      <c r="RNH20" s="155"/>
      <c r="RNI20" s="155"/>
      <c r="RNJ20" s="155"/>
      <c r="RNK20" s="156"/>
      <c r="RNL20" s="156"/>
      <c r="RNM20" s="156"/>
      <c r="RNN20" s="156"/>
      <c r="RNO20" s="156"/>
      <c r="RNP20" s="156"/>
      <c r="RNQ20" s="157"/>
      <c r="RNR20" s="153"/>
      <c r="RNS20" s="153"/>
      <c r="RNT20" s="154"/>
      <c r="RNU20" s="155"/>
      <c r="RNV20" s="155"/>
      <c r="RNW20" s="155"/>
      <c r="RNX20" s="155"/>
      <c r="RNY20" s="155"/>
      <c r="RNZ20" s="155"/>
      <c r="ROA20" s="156"/>
      <c r="ROB20" s="156"/>
      <c r="ROC20" s="156"/>
      <c r="ROD20" s="156"/>
      <c r="ROE20" s="156"/>
      <c r="ROF20" s="156"/>
      <c r="ROG20" s="157"/>
      <c r="ROH20" s="153"/>
      <c r="ROI20" s="153"/>
      <c r="ROJ20" s="154"/>
      <c r="ROK20" s="155"/>
      <c r="ROL20" s="155"/>
      <c r="ROM20" s="155"/>
      <c r="RON20" s="155"/>
      <c r="ROO20" s="155"/>
      <c r="ROP20" s="155"/>
      <c r="ROQ20" s="156"/>
      <c r="ROR20" s="156"/>
      <c r="ROS20" s="156"/>
      <c r="ROT20" s="156"/>
      <c r="ROU20" s="156"/>
      <c r="ROV20" s="156"/>
      <c r="ROW20" s="157"/>
      <c r="ROX20" s="153"/>
      <c r="ROY20" s="153"/>
      <c r="ROZ20" s="154"/>
      <c r="RPA20" s="155"/>
      <c r="RPB20" s="155"/>
      <c r="RPC20" s="155"/>
      <c r="RPD20" s="155"/>
      <c r="RPE20" s="155"/>
      <c r="RPF20" s="155"/>
      <c r="RPG20" s="156"/>
      <c r="RPH20" s="156"/>
      <c r="RPI20" s="156"/>
      <c r="RPJ20" s="156"/>
      <c r="RPK20" s="156"/>
      <c r="RPL20" s="156"/>
      <c r="RPM20" s="157"/>
      <c r="RPN20" s="153"/>
      <c r="RPO20" s="153"/>
      <c r="RPP20" s="154"/>
      <c r="RPQ20" s="155"/>
      <c r="RPR20" s="155"/>
      <c r="RPS20" s="155"/>
      <c r="RPT20" s="155"/>
      <c r="RPU20" s="155"/>
      <c r="RPV20" s="155"/>
      <c r="RPW20" s="156"/>
      <c r="RPX20" s="156"/>
      <c r="RPY20" s="156"/>
      <c r="RPZ20" s="156"/>
      <c r="RQA20" s="156"/>
      <c r="RQB20" s="156"/>
      <c r="RQC20" s="157"/>
      <c r="RQD20" s="153"/>
      <c r="RQE20" s="153"/>
      <c r="RQF20" s="154"/>
      <c r="RQG20" s="155"/>
      <c r="RQH20" s="155"/>
      <c r="RQI20" s="155"/>
      <c r="RQJ20" s="155"/>
      <c r="RQK20" s="155"/>
      <c r="RQL20" s="155"/>
      <c r="RQM20" s="156"/>
      <c r="RQN20" s="156"/>
      <c r="RQO20" s="156"/>
      <c r="RQP20" s="156"/>
      <c r="RQQ20" s="156"/>
      <c r="RQR20" s="156"/>
      <c r="RQS20" s="157"/>
      <c r="RQT20" s="153"/>
      <c r="RQU20" s="153"/>
      <c r="RQV20" s="154"/>
      <c r="RQW20" s="155"/>
      <c r="RQX20" s="155"/>
      <c r="RQY20" s="155"/>
      <c r="RQZ20" s="155"/>
      <c r="RRA20" s="155"/>
      <c r="RRB20" s="155"/>
      <c r="RRC20" s="156"/>
      <c r="RRD20" s="156"/>
      <c r="RRE20" s="156"/>
      <c r="RRF20" s="156"/>
      <c r="RRG20" s="156"/>
      <c r="RRH20" s="156"/>
      <c r="RRI20" s="157"/>
      <c r="RRJ20" s="153"/>
      <c r="RRK20" s="153"/>
      <c r="RRL20" s="154"/>
      <c r="RRM20" s="155"/>
      <c r="RRN20" s="155"/>
      <c r="RRO20" s="155"/>
      <c r="RRP20" s="155"/>
      <c r="RRQ20" s="155"/>
      <c r="RRR20" s="155"/>
      <c r="RRS20" s="156"/>
      <c r="RRT20" s="156"/>
      <c r="RRU20" s="156"/>
      <c r="RRV20" s="156"/>
      <c r="RRW20" s="156"/>
      <c r="RRX20" s="156"/>
      <c r="RRY20" s="157"/>
      <c r="RRZ20" s="153"/>
      <c r="RSA20" s="153"/>
      <c r="RSB20" s="154"/>
      <c r="RSC20" s="155"/>
      <c r="RSD20" s="155"/>
      <c r="RSE20" s="155"/>
      <c r="RSF20" s="155"/>
      <c r="RSG20" s="155"/>
      <c r="RSH20" s="155"/>
      <c r="RSI20" s="156"/>
      <c r="RSJ20" s="156"/>
      <c r="RSK20" s="156"/>
      <c r="RSL20" s="156"/>
      <c r="RSM20" s="156"/>
      <c r="RSN20" s="156"/>
      <c r="RSO20" s="157"/>
      <c r="RSP20" s="153"/>
      <c r="RSQ20" s="153"/>
      <c r="RSR20" s="154"/>
      <c r="RSS20" s="155"/>
      <c r="RST20" s="155"/>
      <c r="RSU20" s="155"/>
      <c r="RSV20" s="155"/>
      <c r="RSW20" s="155"/>
      <c r="RSX20" s="155"/>
      <c r="RSY20" s="156"/>
      <c r="RSZ20" s="156"/>
      <c r="RTA20" s="156"/>
      <c r="RTB20" s="156"/>
      <c r="RTC20" s="156"/>
      <c r="RTD20" s="156"/>
      <c r="RTE20" s="157"/>
      <c r="RTF20" s="153"/>
      <c r="RTG20" s="153"/>
      <c r="RTH20" s="154"/>
      <c r="RTI20" s="155"/>
      <c r="RTJ20" s="155"/>
      <c r="RTK20" s="155"/>
      <c r="RTL20" s="155"/>
      <c r="RTM20" s="155"/>
      <c r="RTN20" s="155"/>
      <c r="RTO20" s="156"/>
      <c r="RTP20" s="156"/>
      <c r="RTQ20" s="156"/>
      <c r="RTR20" s="156"/>
      <c r="RTS20" s="156"/>
      <c r="RTT20" s="156"/>
      <c r="RTU20" s="157"/>
      <c r="RTV20" s="153"/>
      <c r="RTW20" s="153"/>
      <c r="RTX20" s="154"/>
      <c r="RTY20" s="155"/>
      <c r="RTZ20" s="155"/>
      <c r="RUA20" s="155"/>
      <c r="RUB20" s="155"/>
      <c r="RUC20" s="155"/>
      <c r="RUD20" s="155"/>
      <c r="RUE20" s="156"/>
      <c r="RUF20" s="156"/>
      <c r="RUG20" s="156"/>
      <c r="RUH20" s="156"/>
      <c r="RUI20" s="156"/>
      <c r="RUJ20" s="156"/>
      <c r="RUK20" s="157"/>
      <c r="RUL20" s="153"/>
      <c r="RUM20" s="153"/>
      <c r="RUN20" s="154"/>
      <c r="RUO20" s="155"/>
      <c r="RUP20" s="155"/>
      <c r="RUQ20" s="155"/>
      <c r="RUR20" s="155"/>
      <c r="RUS20" s="155"/>
      <c r="RUT20" s="155"/>
      <c r="RUU20" s="156"/>
      <c r="RUV20" s="156"/>
      <c r="RUW20" s="156"/>
      <c r="RUX20" s="156"/>
      <c r="RUY20" s="156"/>
      <c r="RUZ20" s="156"/>
      <c r="RVA20" s="157"/>
      <c r="RVB20" s="153"/>
      <c r="RVC20" s="153"/>
      <c r="RVD20" s="154"/>
      <c r="RVE20" s="155"/>
      <c r="RVF20" s="155"/>
      <c r="RVG20" s="155"/>
      <c r="RVH20" s="155"/>
      <c r="RVI20" s="155"/>
      <c r="RVJ20" s="155"/>
      <c r="RVK20" s="156"/>
      <c r="RVL20" s="156"/>
      <c r="RVM20" s="156"/>
      <c r="RVN20" s="156"/>
      <c r="RVO20" s="156"/>
      <c r="RVP20" s="156"/>
      <c r="RVQ20" s="157"/>
      <c r="RVR20" s="153"/>
      <c r="RVS20" s="153"/>
      <c r="RVT20" s="154"/>
      <c r="RVU20" s="155"/>
      <c r="RVV20" s="155"/>
      <c r="RVW20" s="155"/>
      <c r="RVX20" s="155"/>
      <c r="RVY20" s="155"/>
      <c r="RVZ20" s="155"/>
      <c r="RWA20" s="156"/>
      <c r="RWB20" s="156"/>
      <c r="RWC20" s="156"/>
      <c r="RWD20" s="156"/>
      <c r="RWE20" s="156"/>
      <c r="RWF20" s="156"/>
      <c r="RWG20" s="157"/>
      <c r="RWH20" s="153"/>
      <c r="RWI20" s="153"/>
      <c r="RWJ20" s="154"/>
      <c r="RWK20" s="155"/>
      <c r="RWL20" s="155"/>
      <c r="RWM20" s="155"/>
      <c r="RWN20" s="155"/>
      <c r="RWO20" s="155"/>
      <c r="RWP20" s="155"/>
      <c r="RWQ20" s="156"/>
      <c r="RWR20" s="156"/>
      <c r="RWS20" s="156"/>
      <c r="RWT20" s="156"/>
      <c r="RWU20" s="156"/>
      <c r="RWV20" s="156"/>
      <c r="RWW20" s="157"/>
      <c r="RWX20" s="153"/>
      <c r="RWY20" s="153"/>
      <c r="RWZ20" s="154"/>
      <c r="RXA20" s="155"/>
      <c r="RXB20" s="155"/>
      <c r="RXC20" s="155"/>
      <c r="RXD20" s="155"/>
      <c r="RXE20" s="155"/>
      <c r="RXF20" s="155"/>
      <c r="RXG20" s="156"/>
      <c r="RXH20" s="156"/>
      <c r="RXI20" s="156"/>
      <c r="RXJ20" s="156"/>
      <c r="RXK20" s="156"/>
      <c r="RXL20" s="156"/>
      <c r="RXM20" s="157"/>
      <c r="RXN20" s="153"/>
      <c r="RXO20" s="153"/>
      <c r="RXP20" s="154"/>
      <c r="RXQ20" s="155"/>
      <c r="RXR20" s="155"/>
      <c r="RXS20" s="155"/>
      <c r="RXT20" s="155"/>
      <c r="RXU20" s="155"/>
      <c r="RXV20" s="155"/>
      <c r="RXW20" s="156"/>
      <c r="RXX20" s="156"/>
      <c r="RXY20" s="156"/>
      <c r="RXZ20" s="156"/>
      <c r="RYA20" s="156"/>
      <c r="RYB20" s="156"/>
      <c r="RYC20" s="157"/>
      <c r="RYD20" s="153"/>
      <c r="RYE20" s="153"/>
      <c r="RYF20" s="154"/>
      <c r="RYG20" s="155"/>
      <c r="RYH20" s="155"/>
      <c r="RYI20" s="155"/>
      <c r="RYJ20" s="155"/>
      <c r="RYK20" s="155"/>
      <c r="RYL20" s="155"/>
      <c r="RYM20" s="156"/>
      <c r="RYN20" s="156"/>
      <c r="RYO20" s="156"/>
      <c r="RYP20" s="156"/>
      <c r="RYQ20" s="156"/>
      <c r="RYR20" s="156"/>
      <c r="RYS20" s="157"/>
      <c r="RYT20" s="153"/>
      <c r="RYU20" s="153"/>
      <c r="RYV20" s="154"/>
      <c r="RYW20" s="155"/>
      <c r="RYX20" s="155"/>
      <c r="RYY20" s="155"/>
      <c r="RYZ20" s="155"/>
      <c r="RZA20" s="155"/>
      <c r="RZB20" s="155"/>
      <c r="RZC20" s="156"/>
      <c r="RZD20" s="156"/>
      <c r="RZE20" s="156"/>
      <c r="RZF20" s="156"/>
      <c r="RZG20" s="156"/>
      <c r="RZH20" s="156"/>
      <c r="RZI20" s="157"/>
      <c r="RZJ20" s="153"/>
      <c r="RZK20" s="153"/>
      <c r="RZL20" s="154"/>
      <c r="RZM20" s="155"/>
      <c r="RZN20" s="155"/>
      <c r="RZO20" s="155"/>
      <c r="RZP20" s="155"/>
      <c r="RZQ20" s="155"/>
      <c r="RZR20" s="155"/>
      <c r="RZS20" s="156"/>
      <c r="RZT20" s="156"/>
      <c r="RZU20" s="156"/>
      <c r="RZV20" s="156"/>
      <c r="RZW20" s="156"/>
      <c r="RZX20" s="156"/>
      <c r="RZY20" s="157"/>
      <c r="RZZ20" s="153"/>
      <c r="SAA20" s="153"/>
      <c r="SAB20" s="154"/>
      <c r="SAC20" s="155"/>
      <c r="SAD20" s="155"/>
      <c r="SAE20" s="155"/>
      <c r="SAF20" s="155"/>
      <c r="SAG20" s="155"/>
      <c r="SAH20" s="155"/>
      <c r="SAI20" s="156"/>
      <c r="SAJ20" s="156"/>
      <c r="SAK20" s="156"/>
      <c r="SAL20" s="156"/>
      <c r="SAM20" s="156"/>
      <c r="SAN20" s="156"/>
      <c r="SAO20" s="157"/>
      <c r="SAP20" s="153"/>
      <c r="SAQ20" s="153"/>
      <c r="SAR20" s="154"/>
      <c r="SAS20" s="155"/>
      <c r="SAT20" s="155"/>
      <c r="SAU20" s="155"/>
      <c r="SAV20" s="155"/>
      <c r="SAW20" s="155"/>
      <c r="SAX20" s="155"/>
      <c r="SAY20" s="156"/>
      <c r="SAZ20" s="156"/>
      <c r="SBA20" s="156"/>
      <c r="SBB20" s="156"/>
      <c r="SBC20" s="156"/>
      <c r="SBD20" s="156"/>
      <c r="SBE20" s="157"/>
      <c r="SBF20" s="153"/>
      <c r="SBG20" s="153"/>
      <c r="SBH20" s="154"/>
      <c r="SBI20" s="155"/>
      <c r="SBJ20" s="155"/>
      <c r="SBK20" s="155"/>
      <c r="SBL20" s="155"/>
      <c r="SBM20" s="155"/>
      <c r="SBN20" s="155"/>
      <c r="SBO20" s="156"/>
      <c r="SBP20" s="156"/>
      <c r="SBQ20" s="156"/>
      <c r="SBR20" s="156"/>
      <c r="SBS20" s="156"/>
      <c r="SBT20" s="156"/>
      <c r="SBU20" s="157"/>
      <c r="SBV20" s="153"/>
      <c r="SBW20" s="153"/>
      <c r="SBX20" s="154"/>
      <c r="SBY20" s="155"/>
      <c r="SBZ20" s="155"/>
      <c r="SCA20" s="155"/>
      <c r="SCB20" s="155"/>
      <c r="SCC20" s="155"/>
      <c r="SCD20" s="155"/>
      <c r="SCE20" s="156"/>
      <c r="SCF20" s="156"/>
      <c r="SCG20" s="156"/>
      <c r="SCH20" s="156"/>
      <c r="SCI20" s="156"/>
      <c r="SCJ20" s="156"/>
      <c r="SCK20" s="157"/>
      <c r="SCL20" s="153"/>
      <c r="SCM20" s="153"/>
      <c r="SCN20" s="154"/>
      <c r="SCO20" s="155"/>
      <c r="SCP20" s="155"/>
      <c r="SCQ20" s="155"/>
      <c r="SCR20" s="155"/>
      <c r="SCS20" s="155"/>
      <c r="SCT20" s="155"/>
      <c r="SCU20" s="156"/>
      <c r="SCV20" s="156"/>
      <c r="SCW20" s="156"/>
      <c r="SCX20" s="156"/>
      <c r="SCY20" s="156"/>
      <c r="SCZ20" s="156"/>
      <c r="SDA20" s="157"/>
      <c r="SDB20" s="153"/>
      <c r="SDC20" s="153"/>
      <c r="SDD20" s="154"/>
      <c r="SDE20" s="155"/>
      <c r="SDF20" s="155"/>
      <c r="SDG20" s="155"/>
      <c r="SDH20" s="155"/>
      <c r="SDI20" s="155"/>
      <c r="SDJ20" s="155"/>
      <c r="SDK20" s="156"/>
      <c r="SDL20" s="156"/>
      <c r="SDM20" s="156"/>
      <c r="SDN20" s="156"/>
      <c r="SDO20" s="156"/>
      <c r="SDP20" s="156"/>
      <c r="SDQ20" s="157"/>
      <c r="SDR20" s="153"/>
      <c r="SDS20" s="153"/>
      <c r="SDT20" s="154"/>
      <c r="SDU20" s="155"/>
      <c r="SDV20" s="155"/>
      <c r="SDW20" s="155"/>
      <c r="SDX20" s="155"/>
      <c r="SDY20" s="155"/>
      <c r="SDZ20" s="155"/>
      <c r="SEA20" s="156"/>
      <c r="SEB20" s="156"/>
      <c r="SEC20" s="156"/>
      <c r="SED20" s="156"/>
      <c r="SEE20" s="156"/>
      <c r="SEF20" s="156"/>
      <c r="SEG20" s="157"/>
      <c r="SEH20" s="153"/>
      <c r="SEI20" s="153"/>
      <c r="SEJ20" s="154"/>
      <c r="SEK20" s="155"/>
      <c r="SEL20" s="155"/>
      <c r="SEM20" s="155"/>
      <c r="SEN20" s="155"/>
      <c r="SEO20" s="155"/>
      <c r="SEP20" s="155"/>
      <c r="SEQ20" s="156"/>
      <c r="SER20" s="156"/>
      <c r="SES20" s="156"/>
      <c r="SET20" s="156"/>
      <c r="SEU20" s="156"/>
      <c r="SEV20" s="156"/>
      <c r="SEW20" s="157"/>
      <c r="SEX20" s="153"/>
      <c r="SEY20" s="153"/>
      <c r="SEZ20" s="154"/>
      <c r="SFA20" s="155"/>
      <c r="SFB20" s="155"/>
      <c r="SFC20" s="155"/>
      <c r="SFD20" s="155"/>
      <c r="SFE20" s="155"/>
      <c r="SFF20" s="155"/>
      <c r="SFG20" s="156"/>
      <c r="SFH20" s="156"/>
      <c r="SFI20" s="156"/>
      <c r="SFJ20" s="156"/>
      <c r="SFK20" s="156"/>
      <c r="SFL20" s="156"/>
      <c r="SFM20" s="157"/>
      <c r="SFN20" s="153"/>
      <c r="SFO20" s="153"/>
      <c r="SFP20" s="154"/>
      <c r="SFQ20" s="155"/>
      <c r="SFR20" s="155"/>
      <c r="SFS20" s="155"/>
      <c r="SFT20" s="155"/>
      <c r="SFU20" s="155"/>
      <c r="SFV20" s="155"/>
      <c r="SFW20" s="156"/>
      <c r="SFX20" s="156"/>
      <c r="SFY20" s="156"/>
      <c r="SFZ20" s="156"/>
      <c r="SGA20" s="156"/>
      <c r="SGB20" s="156"/>
      <c r="SGC20" s="157"/>
      <c r="SGD20" s="153"/>
      <c r="SGE20" s="153"/>
      <c r="SGF20" s="154"/>
      <c r="SGG20" s="155"/>
      <c r="SGH20" s="155"/>
      <c r="SGI20" s="155"/>
      <c r="SGJ20" s="155"/>
      <c r="SGK20" s="155"/>
      <c r="SGL20" s="155"/>
      <c r="SGM20" s="156"/>
      <c r="SGN20" s="156"/>
      <c r="SGO20" s="156"/>
      <c r="SGP20" s="156"/>
      <c r="SGQ20" s="156"/>
      <c r="SGR20" s="156"/>
      <c r="SGS20" s="157"/>
      <c r="SGT20" s="153"/>
      <c r="SGU20" s="153"/>
      <c r="SGV20" s="154"/>
      <c r="SGW20" s="155"/>
      <c r="SGX20" s="155"/>
      <c r="SGY20" s="155"/>
      <c r="SGZ20" s="155"/>
      <c r="SHA20" s="155"/>
      <c r="SHB20" s="155"/>
      <c r="SHC20" s="156"/>
      <c r="SHD20" s="156"/>
      <c r="SHE20" s="156"/>
      <c r="SHF20" s="156"/>
      <c r="SHG20" s="156"/>
      <c r="SHH20" s="156"/>
      <c r="SHI20" s="157"/>
      <c r="SHJ20" s="153"/>
      <c r="SHK20" s="153"/>
      <c r="SHL20" s="154"/>
      <c r="SHM20" s="155"/>
      <c r="SHN20" s="155"/>
      <c r="SHO20" s="155"/>
      <c r="SHP20" s="155"/>
      <c r="SHQ20" s="155"/>
      <c r="SHR20" s="155"/>
      <c r="SHS20" s="156"/>
      <c r="SHT20" s="156"/>
      <c r="SHU20" s="156"/>
      <c r="SHV20" s="156"/>
      <c r="SHW20" s="156"/>
      <c r="SHX20" s="156"/>
      <c r="SHY20" s="157"/>
      <c r="SHZ20" s="153"/>
      <c r="SIA20" s="153"/>
      <c r="SIB20" s="154"/>
      <c r="SIC20" s="155"/>
      <c r="SID20" s="155"/>
      <c r="SIE20" s="155"/>
      <c r="SIF20" s="155"/>
      <c r="SIG20" s="155"/>
      <c r="SIH20" s="155"/>
      <c r="SII20" s="156"/>
      <c r="SIJ20" s="156"/>
      <c r="SIK20" s="156"/>
      <c r="SIL20" s="156"/>
      <c r="SIM20" s="156"/>
      <c r="SIN20" s="156"/>
      <c r="SIO20" s="157"/>
      <c r="SIP20" s="153"/>
      <c r="SIQ20" s="153"/>
      <c r="SIR20" s="154"/>
      <c r="SIS20" s="155"/>
      <c r="SIT20" s="155"/>
      <c r="SIU20" s="155"/>
      <c r="SIV20" s="155"/>
      <c r="SIW20" s="155"/>
      <c r="SIX20" s="155"/>
      <c r="SIY20" s="156"/>
      <c r="SIZ20" s="156"/>
      <c r="SJA20" s="156"/>
      <c r="SJB20" s="156"/>
      <c r="SJC20" s="156"/>
      <c r="SJD20" s="156"/>
      <c r="SJE20" s="157"/>
      <c r="SJF20" s="153"/>
      <c r="SJG20" s="153"/>
      <c r="SJH20" s="154"/>
      <c r="SJI20" s="155"/>
      <c r="SJJ20" s="155"/>
      <c r="SJK20" s="155"/>
      <c r="SJL20" s="155"/>
      <c r="SJM20" s="155"/>
      <c r="SJN20" s="155"/>
      <c r="SJO20" s="156"/>
      <c r="SJP20" s="156"/>
      <c r="SJQ20" s="156"/>
      <c r="SJR20" s="156"/>
      <c r="SJS20" s="156"/>
      <c r="SJT20" s="156"/>
      <c r="SJU20" s="157"/>
      <c r="SJV20" s="153"/>
      <c r="SJW20" s="153"/>
      <c r="SJX20" s="154"/>
      <c r="SJY20" s="155"/>
      <c r="SJZ20" s="155"/>
      <c r="SKA20" s="155"/>
      <c r="SKB20" s="155"/>
      <c r="SKC20" s="155"/>
      <c r="SKD20" s="155"/>
      <c r="SKE20" s="156"/>
      <c r="SKF20" s="156"/>
      <c r="SKG20" s="156"/>
      <c r="SKH20" s="156"/>
      <c r="SKI20" s="156"/>
      <c r="SKJ20" s="156"/>
      <c r="SKK20" s="157"/>
      <c r="SKL20" s="153"/>
      <c r="SKM20" s="153"/>
      <c r="SKN20" s="154"/>
      <c r="SKO20" s="155"/>
      <c r="SKP20" s="155"/>
      <c r="SKQ20" s="155"/>
      <c r="SKR20" s="155"/>
      <c r="SKS20" s="155"/>
      <c r="SKT20" s="155"/>
      <c r="SKU20" s="156"/>
      <c r="SKV20" s="156"/>
      <c r="SKW20" s="156"/>
      <c r="SKX20" s="156"/>
      <c r="SKY20" s="156"/>
      <c r="SKZ20" s="156"/>
      <c r="SLA20" s="157"/>
      <c r="SLB20" s="153"/>
      <c r="SLC20" s="153"/>
      <c r="SLD20" s="154"/>
      <c r="SLE20" s="155"/>
      <c r="SLF20" s="155"/>
      <c r="SLG20" s="155"/>
      <c r="SLH20" s="155"/>
      <c r="SLI20" s="155"/>
      <c r="SLJ20" s="155"/>
      <c r="SLK20" s="156"/>
      <c r="SLL20" s="156"/>
      <c r="SLM20" s="156"/>
      <c r="SLN20" s="156"/>
      <c r="SLO20" s="156"/>
      <c r="SLP20" s="156"/>
      <c r="SLQ20" s="157"/>
      <c r="SLR20" s="153"/>
      <c r="SLS20" s="153"/>
      <c r="SLT20" s="154"/>
      <c r="SLU20" s="155"/>
      <c r="SLV20" s="155"/>
      <c r="SLW20" s="155"/>
      <c r="SLX20" s="155"/>
      <c r="SLY20" s="155"/>
      <c r="SLZ20" s="155"/>
      <c r="SMA20" s="156"/>
      <c r="SMB20" s="156"/>
      <c r="SMC20" s="156"/>
      <c r="SMD20" s="156"/>
      <c r="SME20" s="156"/>
      <c r="SMF20" s="156"/>
      <c r="SMG20" s="157"/>
      <c r="SMH20" s="153"/>
      <c r="SMI20" s="153"/>
      <c r="SMJ20" s="154"/>
      <c r="SMK20" s="155"/>
      <c r="SML20" s="155"/>
      <c r="SMM20" s="155"/>
      <c r="SMN20" s="155"/>
      <c r="SMO20" s="155"/>
      <c r="SMP20" s="155"/>
      <c r="SMQ20" s="156"/>
      <c r="SMR20" s="156"/>
      <c r="SMS20" s="156"/>
      <c r="SMT20" s="156"/>
      <c r="SMU20" s="156"/>
      <c r="SMV20" s="156"/>
      <c r="SMW20" s="157"/>
      <c r="SMX20" s="153"/>
      <c r="SMY20" s="153"/>
      <c r="SMZ20" s="154"/>
      <c r="SNA20" s="155"/>
      <c r="SNB20" s="155"/>
      <c r="SNC20" s="155"/>
      <c r="SND20" s="155"/>
      <c r="SNE20" s="155"/>
      <c r="SNF20" s="155"/>
      <c r="SNG20" s="156"/>
      <c r="SNH20" s="156"/>
      <c r="SNI20" s="156"/>
      <c r="SNJ20" s="156"/>
      <c r="SNK20" s="156"/>
      <c r="SNL20" s="156"/>
      <c r="SNM20" s="157"/>
      <c r="SNN20" s="153"/>
      <c r="SNO20" s="153"/>
      <c r="SNP20" s="154"/>
      <c r="SNQ20" s="155"/>
      <c r="SNR20" s="155"/>
      <c r="SNS20" s="155"/>
      <c r="SNT20" s="155"/>
      <c r="SNU20" s="155"/>
      <c r="SNV20" s="155"/>
      <c r="SNW20" s="156"/>
      <c r="SNX20" s="156"/>
      <c r="SNY20" s="156"/>
      <c r="SNZ20" s="156"/>
      <c r="SOA20" s="156"/>
      <c r="SOB20" s="156"/>
      <c r="SOC20" s="157"/>
      <c r="SOD20" s="153"/>
      <c r="SOE20" s="153"/>
      <c r="SOF20" s="154"/>
      <c r="SOG20" s="155"/>
      <c r="SOH20" s="155"/>
      <c r="SOI20" s="155"/>
      <c r="SOJ20" s="155"/>
      <c r="SOK20" s="155"/>
      <c r="SOL20" s="155"/>
      <c r="SOM20" s="156"/>
      <c r="SON20" s="156"/>
      <c r="SOO20" s="156"/>
      <c r="SOP20" s="156"/>
      <c r="SOQ20" s="156"/>
      <c r="SOR20" s="156"/>
      <c r="SOS20" s="157"/>
      <c r="SOT20" s="153"/>
      <c r="SOU20" s="153"/>
      <c r="SOV20" s="154"/>
      <c r="SOW20" s="155"/>
      <c r="SOX20" s="155"/>
      <c r="SOY20" s="155"/>
      <c r="SOZ20" s="155"/>
      <c r="SPA20" s="155"/>
      <c r="SPB20" s="155"/>
      <c r="SPC20" s="156"/>
      <c r="SPD20" s="156"/>
      <c r="SPE20" s="156"/>
      <c r="SPF20" s="156"/>
      <c r="SPG20" s="156"/>
      <c r="SPH20" s="156"/>
      <c r="SPI20" s="157"/>
      <c r="SPJ20" s="153"/>
      <c r="SPK20" s="153"/>
      <c r="SPL20" s="154"/>
      <c r="SPM20" s="155"/>
      <c r="SPN20" s="155"/>
      <c r="SPO20" s="155"/>
      <c r="SPP20" s="155"/>
      <c r="SPQ20" s="155"/>
      <c r="SPR20" s="155"/>
      <c r="SPS20" s="156"/>
      <c r="SPT20" s="156"/>
      <c r="SPU20" s="156"/>
      <c r="SPV20" s="156"/>
      <c r="SPW20" s="156"/>
      <c r="SPX20" s="156"/>
      <c r="SPY20" s="157"/>
      <c r="SPZ20" s="153"/>
      <c r="SQA20" s="153"/>
      <c r="SQB20" s="154"/>
      <c r="SQC20" s="155"/>
      <c r="SQD20" s="155"/>
      <c r="SQE20" s="155"/>
      <c r="SQF20" s="155"/>
      <c r="SQG20" s="155"/>
      <c r="SQH20" s="155"/>
      <c r="SQI20" s="156"/>
      <c r="SQJ20" s="156"/>
      <c r="SQK20" s="156"/>
      <c r="SQL20" s="156"/>
      <c r="SQM20" s="156"/>
      <c r="SQN20" s="156"/>
      <c r="SQO20" s="157"/>
      <c r="SQP20" s="153"/>
      <c r="SQQ20" s="153"/>
      <c r="SQR20" s="154"/>
      <c r="SQS20" s="155"/>
      <c r="SQT20" s="155"/>
      <c r="SQU20" s="155"/>
      <c r="SQV20" s="155"/>
      <c r="SQW20" s="155"/>
      <c r="SQX20" s="155"/>
      <c r="SQY20" s="156"/>
      <c r="SQZ20" s="156"/>
      <c r="SRA20" s="156"/>
      <c r="SRB20" s="156"/>
      <c r="SRC20" s="156"/>
      <c r="SRD20" s="156"/>
      <c r="SRE20" s="157"/>
      <c r="SRF20" s="153"/>
      <c r="SRG20" s="153"/>
      <c r="SRH20" s="154"/>
      <c r="SRI20" s="155"/>
      <c r="SRJ20" s="155"/>
      <c r="SRK20" s="155"/>
      <c r="SRL20" s="155"/>
      <c r="SRM20" s="155"/>
      <c r="SRN20" s="155"/>
      <c r="SRO20" s="156"/>
      <c r="SRP20" s="156"/>
      <c r="SRQ20" s="156"/>
      <c r="SRR20" s="156"/>
      <c r="SRS20" s="156"/>
      <c r="SRT20" s="156"/>
      <c r="SRU20" s="157"/>
      <c r="SRV20" s="153"/>
      <c r="SRW20" s="153"/>
      <c r="SRX20" s="154"/>
      <c r="SRY20" s="155"/>
      <c r="SRZ20" s="155"/>
      <c r="SSA20" s="155"/>
      <c r="SSB20" s="155"/>
      <c r="SSC20" s="155"/>
      <c r="SSD20" s="155"/>
      <c r="SSE20" s="156"/>
      <c r="SSF20" s="156"/>
      <c r="SSG20" s="156"/>
      <c r="SSH20" s="156"/>
      <c r="SSI20" s="156"/>
      <c r="SSJ20" s="156"/>
      <c r="SSK20" s="157"/>
      <c r="SSL20" s="153"/>
      <c r="SSM20" s="153"/>
      <c r="SSN20" s="154"/>
      <c r="SSO20" s="155"/>
      <c r="SSP20" s="155"/>
      <c r="SSQ20" s="155"/>
      <c r="SSR20" s="155"/>
      <c r="SSS20" s="155"/>
      <c r="SST20" s="155"/>
      <c r="SSU20" s="156"/>
      <c r="SSV20" s="156"/>
      <c r="SSW20" s="156"/>
      <c r="SSX20" s="156"/>
      <c r="SSY20" s="156"/>
      <c r="SSZ20" s="156"/>
      <c r="STA20" s="157"/>
      <c r="STB20" s="153"/>
      <c r="STC20" s="153"/>
      <c r="STD20" s="154"/>
      <c r="STE20" s="155"/>
      <c r="STF20" s="155"/>
      <c r="STG20" s="155"/>
      <c r="STH20" s="155"/>
      <c r="STI20" s="155"/>
      <c r="STJ20" s="155"/>
      <c r="STK20" s="156"/>
      <c r="STL20" s="156"/>
      <c r="STM20" s="156"/>
      <c r="STN20" s="156"/>
      <c r="STO20" s="156"/>
      <c r="STP20" s="156"/>
      <c r="STQ20" s="157"/>
      <c r="STR20" s="153"/>
      <c r="STS20" s="153"/>
      <c r="STT20" s="154"/>
      <c r="STU20" s="155"/>
      <c r="STV20" s="155"/>
      <c r="STW20" s="155"/>
      <c r="STX20" s="155"/>
      <c r="STY20" s="155"/>
      <c r="STZ20" s="155"/>
      <c r="SUA20" s="156"/>
      <c r="SUB20" s="156"/>
      <c r="SUC20" s="156"/>
      <c r="SUD20" s="156"/>
      <c r="SUE20" s="156"/>
      <c r="SUF20" s="156"/>
      <c r="SUG20" s="157"/>
      <c r="SUH20" s="153"/>
      <c r="SUI20" s="153"/>
      <c r="SUJ20" s="154"/>
      <c r="SUK20" s="155"/>
      <c r="SUL20" s="155"/>
      <c r="SUM20" s="155"/>
      <c r="SUN20" s="155"/>
      <c r="SUO20" s="155"/>
      <c r="SUP20" s="155"/>
      <c r="SUQ20" s="156"/>
      <c r="SUR20" s="156"/>
      <c r="SUS20" s="156"/>
      <c r="SUT20" s="156"/>
      <c r="SUU20" s="156"/>
      <c r="SUV20" s="156"/>
      <c r="SUW20" s="157"/>
      <c r="SUX20" s="153"/>
      <c r="SUY20" s="153"/>
      <c r="SUZ20" s="154"/>
      <c r="SVA20" s="155"/>
      <c r="SVB20" s="155"/>
      <c r="SVC20" s="155"/>
      <c r="SVD20" s="155"/>
      <c r="SVE20" s="155"/>
      <c r="SVF20" s="155"/>
      <c r="SVG20" s="156"/>
      <c r="SVH20" s="156"/>
      <c r="SVI20" s="156"/>
      <c r="SVJ20" s="156"/>
      <c r="SVK20" s="156"/>
      <c r="SVL20" s="156"/>
      <c r="SVM20" s="157"/>
      <c r="SVN20" s="153"/>
      <c r="SVO20" s="153"/>
      <c r="SVP20" s="154"/>
      <c r="SVQ20" s="155"/>
      <c r="SVR20" s="155"/>
      <c r="SVS20" s="155"/>
      <c r="SVT20" s="155"/>
      <c r="SVU20" s="155"/>
      <c r="SVV20" s="155"/>
      <c r="SVW20" s="156"/>
      <c r="SVX20" s="156"/>
      <c r="SVY20" s="156"/>
      <c r="SVZ20" s="156"/>
      <c r="SWA20" s="156"/>
      <c r="SWB20" s="156"/>
      <c r="SWC20" s="157"/>
      <c r="SWD20" s="153"/>
      <c r="SWE20" s="153"/>
      <c r="SWF20" s="154"/>
      <c r="SWG20" s="155"/>
      <c r="SWH20" s="155"/>
      <c r="SWI20" s="155"/>
      <c r="SWJ20" s="155"/>
      <c r="SWK20" s="155"/>
      <c r="SWL20" s="155"/>
      <c r="SWM20" s="156"/>
      <c r="SWN20" s="156"/>
      <c r="SWO20" s="156"/>
      <c r="SWP20" s="156"/>
      <c r="SWQ20" s="156"/>
      <c r="SWR20" s="156"/>
      <c r="SWS20" s="157"/>
      <c r="SWT20" s="153"/>
      <c r="SWU20" s="153"/>
      <c r="SWV20" s="154"/>
      <c r="SWW20" s="155"/>
      <c r="SWX20" s="155"/>
      <c r="SWY20" s="155"/>
      <c r="SWZ20" s="155"/>
      <c r="SXA20" s="155"/>
      <c r="SXB20" s="155"/>
      <c r="SXC20" s="156"/>
      <c r="SXD20" s="156"/>
      <c r="SXE20" s="156"/>
      <c r="SXF20" s="156"/>
      <c r="SXG20" s="156"/>
      <c r="SXH20" s="156"/>
      <c r="SXI20" s="157"/>
      <c r="SXJ20" s="153"/>
      <c r="SXK20" s="153"/>
      <c r="SXL20" s="154"/>
      <c r="SXM20" s="155"/>
      <c r="SXN20" s="155"/>
      <c r="SXO20" s="155"/>
      <c r="SXP20" s="155"/>
      <c r="SXQ20" s="155"/>
      <c r="SXR20" s="155"/>
      <c r="SXS20" s="156"/>
      <c r="SXT20" s="156"/>
      <c r="SXU20" s="156"/>
      <c r="SXV20" s="156"/>
      <c r="SXW20" s="156"/>
      <c r="SXX20" s="156"/>
      <c r="SXY20" s="157"/>
      <c r="SXZ20" s="153"/>
      <c r="SYA20" s="153"/>
      <c r="SYB20" s="154"/>
      <c r="SYC20" s="155"/>
      <c r="SYD20" s="155"/>
      <c r="SYE20" s="155"/>
      <c r="SYF20" s="155"/>
      <c r="SYG20" s="155"/>
      <c r="SYH20" s="155"/>
      <c r="SYI20" s="156"/>
      <c r="SYJ20" s="156"/>
      <c r="SYK20" s="156"/>
      <c r="SYL20" s="156"/>
      <c r="SYM20" s="156"/>
      <c r="SYN20" s="156"/>
      <c r="SYO20" s="157"/>
      <c r="SYP20" s="153"/>
      <c r="SYQ20" s="153"/>
      <c r="SYR20" s="154"/>
      <c r="SYS20" s="155"/>
      <c r="SYT20" s="155"/>
      <c r="SYU20" s="155"/>
      <c r="SYV20" s="155"/>
      <c r="SYW20" s="155"/>
      <c r="SYX20" s="155"/>
      <c r="SYY20" s="156"/>
      <c r="SYZ20" s="156"/>
      <c r="SZA20" s="156"/>
      <c r="SZB20" s="156"/>
      <c r="SZC20" s="156"/>
      <c r="SZD20" s="156"/>
      <c r="SZE20" s="157"/>
      <c r="SZF20" s="153"/>
      <c r="SZG20" s="153"/>
      <c r="SZH20" s="154"/>
      <c r="SZI20" s="155"/>
      <c r="SZJ20" s="155"/>
      <c r="SZK20" s="155"/>
      <c r="SZL20" s="155"/>
      <c r="SZM20" s="155"/>
      <c r="SZN20" s="155"/>
      <c r="SZO20" s="156"/>
      <c r="SZP20" s="156"/>
      <c r="SZQ20" s="156"/>
      <c r="SZR20" s="156"/>
      <c r="SZS20" s="156"/>
      <c r="SZT20" s="156"/>
      <c r="SZU20" s="157"/>
      <c r="SZV20" s="153"/>
      <c r="SZW20" s="153"/>
      <c r="SZX20" s="154"/>
      <c r="SZY20" s="155"/>
      <c r="SZZ20" s="155"/>
      <c r="TAA20" s="155"/>
      <c r="TAB20" s="155"/>
      <c r="TAC20" s="155"/>
      <c r="TAD20" s="155"/>
      <c r="TAE20" s="156"/>
      <c r="TAF20" s="156"/>
      <c r="TAG20" s="156"/>
      <c r="TAH20" s="156"/>
      <c r="TAI20" s="156"/>
      <c r="TAJ20" s="156"/>
      <c r="TAK20" s="157"/>
      <c r="TAL20" s="153"/>
      <c r="TAM20" s="153"/>
      <c r="TAN20" s="154"/>
      <c r="TAO20" s="155"/>
      <c r="TAP20" s="155"/>
      <c r="TAQ20" s="155"/>
      <c r="TAR20" s="155"/>
      <c r="TAS20" s="155"/>
      <c r="TAT20" s="155"/>
      <c r="TAU20" s="156"/>
      <c r="TAV20" s="156"/>
      <c r="TAW20" s="156"/>
      <c r="TAX20" s="156"/>
      <c r="TAY20" s="156"/>
      <c r="TAZ20" s="156"/>
      <c r="TBA20" s="157"/>
      <c r="TBB20" s="153"/>
      <c r="TBC20" s="153"/>
      <c r="TBD20" s="154"/>
      <c r="TBE20" s="155"/>
      <c r="TBF20" s="155"/>
      <c r="TBG20" s="155"/>
      <c r="TBH20" s="155"/>
      <c r="TBI20" s="155"/>
      <c r="TBJ20" s="155"/>
      <c r="TBK20" s="156"/>
      <c r="TBL20" s="156"/>
      <c r="TBM20" s="156"/>
      <c r="TBN20" s="156"/>
      <c r="TBO20" s="156"/>
      <c r="TBP20" s="156"/>
      <c r="TBQ20" s="157"/>
      <c r="TBR20" s="153"/>
      <c r="TBS20" s="153"/>
      <c r="TBT20" s="154"/>
      <c r="TBU20" s="155"/>
      <c r="TBV20" s="155"/>
      <c r="TBW20" s="155"/>
      <c r="TBX20" s="155"/>
      <c r="TBY20" s="155"/>
      <c r="TBZ20" s="155"/>
      <c r="TCA20" s="156"/>
      <c r="TCB20" s="156"/>
      <c r="TCC20" s="156"/>
      <c r="TCD20" s="156"/>
      <c r="TCE20" s="156"/>
      <c r="TCF20" s="156"/>
      <c r="TCG20" s="157"/>
      <c r="TCH20" s="153"/>
      <c r="TCI20" s="153"/>
      <c r="TCJ20" s="154"/>
      <c r="TCK20" s="155"/>
      <c r="TCL20" s="155"/>
      <c r="TCM20" s="155"/>
      <c r="TCN20" s="155"/>
      <c r="TCO20" s="155"/>
      <c r="TCP20" s="155"/>
      <c r="TCQ20" s="156"/>
      <c r="TCR20" s="156"/>
      <c r="TCS20" s="156"/>
      <c r="TCT20" s="156"/>
      <c r="TCU20" s="156"/>
      <c r="TCV20" s="156"/>
      <c r="TCW20" s="157"/>
      <c r="TCX20" s="153"/>
      <c r="TCY20" s="153"/>
      <c r="TCZ20" s="154"/>
      <c r="TDA20" s="155"/>
      <c r="TDB20" s="155"/>
      <c r="TDC20" s="155"/>
      <c r="TDD20" s="155"/>
      <c r="TDE20" s="155"/>
      <c r="TDF20" s="155"/>
      <c r="TDG20" s="156"/>
      <c r="TDH20" s="156"/>
      <c r="TDI20" s="156"/>
      <c r="TDJ20" s="156"/>
      <c r="TDK20" s="156"/>
      <c r="TDL20" s="156"/>
      <c r="TDM20" s="157"/>
      <c r="TDN20" s="153"/>
      <c r="TDO20" s="153"/>
      <c r="TDP20" s="154"/>
      <c r="TDQ20" s="155"/>
      <c r="TDR20" s="155"/>
      <c r="TDS20" s="155"/>
      <c r="TDT20" s="155"/>
      <c r="TDU20" s="155"/>
      <c r="TDV20" s="155"/>
      <c r="TDW20" s="156"/>
      <c r="TDX20" s="156"/>
      <c r="TDY20" s="156"/>
      <c r="TDZ20" s="156"/>
      <c r="TEA20" s="156"/>
      <c r="TEB20" s="156"/>
      <c r="TEC20" s="157"/>
      <c r="TED20" s="153"/>
      <c r="TEE20" s="153"/>
      <c r="TEF20" s="154"/>
      <c r="TEG20" s="155"/>
      <c r="TEH20" s="155"/>
      <c r="TEI20" s="155"/>
      <c r="TEJ20" s="155"/>
      <c r="TEK20" s="155"/>
      <c r="TEL20" s="155"/>
      <c r="TEM20" s="156"/>
      <c r="TEN20" s="156"/>
      <c r="TEO20" s="156"/>
      <c r="TEP20" s="156"/>
      <c r="TEQ20" s="156"/>
      <c r="TER20" s="156"/>
      <c r="TES20" s="157"/>
      <c r="TET20" s="153"/>
      <c r="TEU20" s="153"/>
      <c r="TEV20" s="154"/>
      <c r="TEW20" s="155"/>
      <c r="TEX20" s="155"/>
      <c r="TEY20" s="155"/>
      <c r="TEZ20" s="155"/>
      <c r="TFA20" s="155"/>
      <c r="TFB20" s="155"/>
      <c r="TFC20" s="156"/>
      <c r="TFD20" s="156"/>
      <c r="TFE20" s="156"/>
      <c r="TFF20" s="156"/>
      <c r="TFG20" s="156"/>
      <c r="TFH20" s="156"/>
      <c r="TFI20" s="157"/>
      <c r="TFJ20" s="153"/>
      <c r="TFK20" s="153"/>
      <c r="TFL20" s="154"/>
      <c r="TFM20" s="155"/>
      <c r="TFN20" s="155"/>
      <c r="TFO20" s="155"/>
      <c r="TFP20" s="155"/>
      <c r="TFQ20" s="155"/>
      <c r="TFR20" s="155"/>
      <c r="TFS20" s="156"/>
      <c r="TFT20" s="156"/>
      <c r="TFU20" s="156"/>
      <c r="TFV20" s="156"/>
      <c r="TFW20" s="156"/>
      <c r="TFX20" s="156"/>
      <c r="TFY20" s="157"/>
      <c r="TFZ20" s="153"/>
      <c r="TGA20" s="153"/>
      <c r="TGB20" s="154"/>
      <c r="TGC20" s="155"/>
      <c r="TGD20" s="155"/>
      <c r="TGE20" s="155"/>
      <c r="TGF20" s="155"/>
      <c r="TGG20" s="155"/>
      <c r="TGH20" s="155"/>
      <c r="TGI20" s="156"/>
      <c r="TGJ20" s="156"/>
      <c r="TGK20" s="156"/>
      <c r="TGL20" s="156"/>
      <c r="TGM20" s="156"/>
      <c r="TGN20" s="156"/>
      <c r="TGO20" s="157"/>
      <c r="TGP20" s="153"/>
      <c r="TGQ20" s="153"/>
      <c r="TGR20" s="154"/>
      <c r="TGS20" s="155"/>
      <c r="TGT20" s="155"/>
      <c r="TGU20" s="155"/>
      <c r="TGV20" s="155"/>
      <c r="TGW20" s="155"/>
      <c r="TGX20" s="155"/>
      <c r="TGY20" s="156"/>
      <c r="TGZ20" s="156"/>
      <c r="THA20" s="156"/>
      <c r="THB20" s="156"/>
      <c r="THC20" s="156"/>
      <c r="THD20" s="156"/>
      <c r="THE20" s="157"/>
      <c r="THF20" s="153"/>
      <c r="THG20" s="153"/>
      <c r="THH20" s="154"/>
      <c r="THI20" s="155"/>
      <c r="THJ20" s="155"/>
      <c r="THK20" s="155"/>
      <c r="THL20" s="155"/>
      <c r="THM20" s="155"/>
      <c r="THN20" s="155"/>
      <c r="THO20" s="156"/>
      <c r="THP20" s="156"/>
      <c r="THQ20" s="156"/>
      <c r="THR20" s="156"/>
      <c r="THS20" s="156"/>
      <c r="THT20" s="156"/>
      <c r="THU20" s="157"/>
      <c r="THV20" s="153"/>
      <c r="THW20" s="153"/>
      <c r="THX20" s="154"/>
      <c r="THY20" s="155"/>
      <c r="THZ20" s="155"/>
      <c r="TIA20" s="155"/>
      <c r="TIB20" s="155"/>
      <c r="TIC20" s="155"/>
      <c r="TID20" s="155"/>
      <c r="TIE20" s="156"/>
      <c r="TIF20" s="156"/>
      <c r="TIG20" s="156"/>
      <c r="TIH20" s="156"/>
      <c r="TII20" s="156"/>
      <c r="TIJ20" s="156"/>
      <c r="TIK20" s="157"/>
      <c r="TIL20" s="153"/>
      <c r="TIM20" s="153"/>
      <c r="TIN20" s="154"/>
      <c r="TIO20" s="155"/>
      <c r="TIP20" s="155"/>
      <c r="TIQ20" s="155"/>
      <c r="TIR20" s="155"/>
      <c r="TIS20" s="155"/>
      <c r="TIT20" s="155"/>
      <c r="TIU20" s="156"/>
      <c r="TIV20" s="156"/>
      <c r="TIW20" s="156"/>
      <c r="TIX20" s="156"/>
      <c r="TIY20" s="156"/>
      <c r="TIZ20" s="156"/>
      <c r="TJA20" s="157"/>
      <c r="TJB20" s="153"/>
      <c r="TJC20" s="153"/>
      <c r="TJD20" s="154"/>
      <c r="TJE20" s="155"/>
      <c r="TJF20" s="155"/>
      <c r="TJG20" s="155"/>
      <c r="TJH20" s="155"/>
      <c r="TJI20" s="155"/>
      <c r="TJJ20" s="155"/>
      <c r="TJK20" s="156"/>
      <c r="TJL20" s="156"/>
      <c r="TJM20" s="156"/>
      <c r="TJN20" s="156"/>
      <c r="TJO20" s="156"/>
      <c r="TJP20" s="156"/>
      <c r="TJQ20" s="157"/>
      <c r="TJR20" s="153"/>
      <c r="TJS20" s="153"/>
      <c r="TJT20" s="154"/>
      <c r="TJU20" s="155"/>
      <c r="TJV20" s="155"/>
      <c r="TJW20" s="155"/>
      <c r="TJX20" s="155"/>
      <c r="TJY20" s="155"/>
      <c r="TJZ20" s="155"/>
      <c r="TKA20" s="156"/>
      <c r="TKB20" s="156"/>
      <c r="TKC20" s="156"/>
      <c r="TKD20" s="156"/>
      <c r="TKE20" s="156"/>
      <c r="TKF20" s="156"/>
      <c r="TKG20" s="157"/>
      <c r="TKH20" s="153"/>
      <c r="TKI20" s="153"/>
      <c r="TKJ20" s="154"/>
      <c r="TKK20" s="155"/>
      <c r="TKL20" s="155"/>
      <c r="TKM20" s="155"/>
      <c r="TKN20" s="155"/>
      <c r="TKO20" s="155"/>
      <c r="TKP20" s="155"/>
      <c r="TKQ20" s="156"/>
      <c r="TKR20" s="156"/>
      <c r="TKS20" s="156"/>
      <c r="TKT20" s="156"/>
      <c r="TKU20" s="156"/>
      <c r="TKV20" s="156"/>
      <c r="TKW20" s="157"/>
      <c r="TKX20" s="153"/>
      <c r="TKY20" s="153"/>
      <c r="TKZ20" s="154"/>
      <c r="TLA20" s="155"/>
      <c r="TLB20" s="155"/>
      <c r="TLC20" s="155"/>
      <c r="TLD20" s="155"/>
      <c r="TLE20" s="155"/>
      <c r="TLF20" s="155"/>
      <c r="TLG20" s="156"/>
      <c r="TLH20" s="156"/>
      <c r="TLI20" s="156"/>
      <c r="TLJ20" s="156"/>
      <c r="TLK20" s="156"/>
      <c r="TLL20" s="156"/>
      <c r="TLM20" s="157"/>
      <c r="TLN20" s="153"/>
      <c r="TLO20" s="153"/>
      <c r="TLP20" s="154"/>
      <c r="TLQ20" s="155"/>
      <c r="TLR20" s="155"/>
      <c r="TLS20" s="155"/>
      <c r="TLT20" s="155"/>
      <c r="TLU20" s="155"/>
      <c r="TLV20" s="155"/>
      <c r="TLW20" s="156"/>
      <c r="TLX20" s="156"/>
      <c r="TLY20" s="156"/>
      <c r="TLZ20" s="156"/>
      <c r="TMA20" s="156"/>
      <c r="TMB20" s="156"/>
      <c r="TMC20" s="157"/>
      <c r="TMD20" s="153"/>
      <c r="TME20" s="153"/>
      <c r="TMF20" s="154"/>
      <c r="TMG20" s="155"/>
      <c r="TMH20" s="155"/>
      <c r="TMI20" s="155"/>
      <c r="TMJ20" s="155"/>
      <c r="TMK20" s="155"/>
      <c r="TML20" s="155"/>
      <c r="TMM20" s="156"/>
      <c r="TMN20" s="156"/>
      <c r="TMO20" s="156"/>
      <c r="TMP20" s="156"/>
      <c r="TMQ20" s="156"/>
      <c r="TMR20" s="156"/>
      <c r="TMS20" s="157"/>
      <c r="TMT20" s="153"/>
      <c r="TMU20" s="153"/>
      <c r="TMV20" s="154"/>
      <c r="TMW20" s="155"/>
      <c r="TMX20" s="155"/>
      <c r="TMY20" s="155"/>
      <c r="TMZ20" s="155"/>
      <c r="TNA20" s="155"/>
      <c r="TNB20" s="155"/>
      <c r="TNC20" s="156"/>
      <c r="TND20" s="156"/>
      <c r="TNE20" s="156"/>
      <c r="TNF20" s="156"/>
      <c r="TNG20" s="156"/>
      <c r="TNH20" s="156"/>
      <c r="TNI20" s="157"/>
      <c r="TNJ20" s="153"/>
      <c r="TNK20" s="153"/>
      <c r="TNL20" s="154"/>
      <c r="TNM20" s="155"/>
      <c r="TNN20" s="155"/>
      <c r="TNO20" s="155"/>
      <c r="TNP20" s="155"/>
      <c r="TNQ20" s="155"/>
      <c r="TNR20" s="155"/>
      <c r="TNS20" s="156"/>
      <c r="TNT20" s="156"/>
      <c r="TNU20" s="156"/>
      <c r="TNV20" s="156"/>
      <c r="TNW20" s="156"/>
      <c r="TNX20" s="156"/>
      <c r="TNY20" s="157"/>
      <c r="TNZ20" s="153"/>
      <c r="TOA20" s="153"/>
      <c r="TOB20" s="154"/>
      <c r="TOC20" s="155"/>
      <c r="TOD20" s="155"/>
      <c r="TOE20" s="155"/>
      <c r="TOF20" s="155"/>
      <c r="TOG20" s="155"/>
      <c r="TOH20" s="155"/>
      <c r="TOI20" s="156"/>
      <c r="TOJ20" s="156"/>
      <c r="TOK20" s="156"/>
      <c r="TOL20" s="156"/>
      <c r="TOM20" s="156"/>
      <c r="TON20" s="156"/>
      <c r="TOO20" s="157"/>
      <c r="TOP20" s="153"/>
      <c r="TOQ20" s="153"/>
      <c r="TOR20" s="154"/>
      <c r="TOS20" s="155"/>
      <c r="TOT20" s="155"/>
      <c r="TOU20" s="155"/>
      <c r="TOV20" s="155"/>
      <c r="TOW20" s="155"/>
      <c r="TOX20" s="155"/>
      <c r="TOY20" s="156"/>
      <c r="TOZ20" s="156"/>
      <c r="TPA20" s="156"/>
      <c r="TPB20" s="156"/>
      <c r="TPC20" s="156"/>
      <c r="TPD20" s="156"/>
      <c r="TPE20" s="157"/>
      <c r="TPF20" s="153"/>
      <c r="TPG20" s="153"/>
      <c r="TPH20" s="154"/>
      <c r="TPI20" s="155"/>
      <c r="TPJ20" s="155"/>
      <c r="TPK20" s="155"/>
      <c r="TPL20" s="155"/>
      <c r="TPM20" s="155"/>
      <c r="TPN20" s="155"/>
      <c r="TPO20" s="156"/>
      <c r="TPP20" s="156"/>
      <c r="TPQ20" s="156"/>
      <c r="TPR20" s="156"/>
      <c r="TPS20" s="156"/>
      <c r="TPT20" s="156"/>
      <c r="TPU20" s="157"/>
      <c r="TPV20" s="153"/>
      <c r="TPW20" s="153"/>
      <c r="TPX20" s="154"/>
      <c r="TPY20" s="155"/>
      <c r="TPZ20" s="155"/>
      <c r="TQA20" s="155"/>
      <c r="TQB20" s="155"/>
      <c r="TQC20" s="155"/>
      <c r="TQD20" s="155"/>
      <c r="TQE20" s="156"/>
      <c r="TQF20" s="156"/>
      <c r="TQG20" s="156"/>
      <c r="TQH20" s="156"/>
      <c r="TQI20" s="156"/>
      <c r="TQJ20" s="156"/>
      <c r="TQK20" s="157"/>
      <c r="TQL20" s="153"/>
      <c r="TQM20" s="153"/>
      <c r="TQN20" s="154"/>
      <c r="TQO20" s="155"/>
      <c r="TQP20" s="155"/>
      <c r="TQQ20" s="155"/>
      <c r="TQR20" s="155"/>
      <c r="TQS20" s="155"/>
      <c r="TQT20" s="155"/>
      <c r="TQU20" s="156"/>
      <c r="TQV20" s="156"/>
      <c r="TQW20" s="156"/>
      <c r="TQX20" s="156"/>
      <c r="TQY20" s="156"/>
      <c r="TQZ20" s="156"/>
      <c r="TRA20" s="157"/>
      <c r="TRB20" s="153"/>
      <c r="TRC20" s="153"/>
      <c r="TRD20" s="154"/>
      <c r="TRE20" s="155"/>
      <c r="TRF20" s="155"/>
      <c r="TRG20" s="155"/>
      <c r="TRH20" s="155"/>
      <c r="TRI20" s="155"/>
      <c r="TRJ20" s="155"/>
      <c r="TRK20" s="156"/>
      <c r="TRL20" s="156"/>
      <c r="TRM20" s="156"/>
      <c r="TRN20" s="156"/>
      <c r="TRO20" s="156"/>
      <c r="TRP20" s="156"/>
      <c r="TRQ20" s="157"/>
      <c r="TRR20" s="153"/>
      <c r="TRS20" s="153"/>
      <c r="TRT20" s="154"/>
      <c r="TRU20" s="155"/>
      <c r="TRV20" s="155"/>
      <c r="TRW20" s="155"/>
      <c r="TRX20" s="155"/>
      <c r="TRY20" s="155"/>
      <c r="TRZ20" s="155"/>
      <c r="TSA20" s="156"/>
      <c r="TSB20" s="156"/>
      <c r="TSC20" s="156"/>
      <c r="TSD20" s="156"/>
      <c r="TSE20" s="156"/>
      <c r="TSF20" s="156"/>
      <c r="TSG20" s="157"/>
      <c r="TSH20" s="153"/>
      <c r="TSI20" s="153"/>
      <c r="TSJ20" s="154"/>
      <c r="TSK20" s="155"/>
      <c r="TSL20" s="155"/>
      <c r="TSM20" s="155"/>
      <c r="TSN20" s="155"/>
      <c r="TSO20" s="155"/>
      <c r="TSP20" s="155"/>
      <c r="TSQ20" s="156"/>
      <c r="TSR20" s="156"/>
      <c r="TSS20" s="156"/>
      <c r="TST20" s="156"/>
      <c r="TSU20" s="156"/>
      <c r="TSV20" s="156"/>
      <c r="TSW20" s="157"/>
      <c r="TSX20" s="153"/>
      <c r="TSY20" s="153"/>
      <c r="TSZ20" s="154"/>
      <c r="TTA20" s="155"/>
      <c r="TTB20" s="155"/>
      <c r="TTC20" s="155"/>
      <c r="TTD20" s="155"/>
      <c r="TTE20" s="155"/>
      <c r="TTF20" s="155"/>
      <c r="TTG20" s="156"/>
      <c r="TTH20" s="156"/>
      <c r="TTI20" s="156"/>
      <c r="TTJ20" s="156"/>
      <c r="TTK20" s="156"/>
      <c r="TTL20" s="156"/>
      <c r="TTM20" s="157"/>
      <c r="TTN20" s="153"/>
      <c r="TTO20" s="153"/>
      <c r="TTP20" s="154"/>
      <c r="TTQ20" s="155"/>
      <c r="TTR20" s="155"/>
      <c r="TTS20" s="155"/>
      <c r="TTT20" s="155"/>
      <c r="TTU20" s="155"/>
      <c r="TTV20" s="155"/>
      <c r="TTW20" s="156"/>
      <c r="TTX20" s="156"/>
      <c r="TTY20" s="156"/>
      <c r="TTZ20" s="156"/>
      <c r="TUA20" s="156"/>
      <c r="TUB20" s="156"/>
      <c r="TUC20" s="157"/>
      <c r="TUD20" s="153"/>
      <c r="TUE20" s="153"/>
      <c r="TUF20" s="154"/>
      <c r="TUG20" s="155"/>
      <c r="TUH20" s="155"/>
      <c r="TUI20" s="155"/>
      <c r="TUJ20" s="155"/>
      <c r="TUK20" s="155"/>
      <c r="TUL20" s="155"/>
      <c r="TUM20" s="156"/>
      <c r="TUN20" s="156"/>
      <c r="TUO20" s="156"/>
      <c r="TUP20" s="156"/>
      <c r="TUQ20" s="156"/>
      <c r="TUR20" s="156"/>
      <c r="TUS20" s="157"/>
      <c r="TUT20" s="153"/>
      <c r="TUU20" s="153"/>
      <c r="TUV20" s="154"/>
      <c r="TUW20" s="155"/>
      <c r="TUX20" s="155"/>
      <c r="TUY20" s="155"/>
      <c r="TUZ20" s="155"/>
      <c r="TVA20" s="155"/>
      <c r="TVB20" s="155"/>
      <c r="TVC20" s="156"/>
      <c r="TVD20" s="156"/>
      <c r="TVE20" s="156"/>
      <c r="TVF20" s="156"/>
      <c r="TVG20" s="156"/>
      <c r="TVH20" s="156"/>
      <c r="TVI20" s="157"/>
      <c r="TVJ20" s="153"/>
      <c r="TVK20" s="153"/>
      <c r="TVL20" s="154"/>
      <c r="TVM20" s="155"/>
      <c r="TVN20" s="155"/>
      <c r="TVO20" s="155"/>
      <c r="TVP20" s="155"/>
      <c r="TVQ20" s="155"/>
      <c r="TVR20" s="155"/>
      <c r="TVS20" s="156"/>
      <c r="TVT20" s="156"/>
      <c r="TVU20" s="156"/>
      <c r="TVV20" s="156"/>
      <c r="TVW20" s="156"/>
      <c r="TVX20" s="156"/>
      <c r="TVY20" s="157"/>
      <c r="TVZ20" s="153"/>
      <c r="TWA20" s="153"/>
      <c r="TWB20" s="154"/>
      <c r="TWC20" s="155"/>
      <c r="TWD20" s="155"/>
      <c r="TWE20" s="155"/>
      <c r="TWF20" s="155"/>
      <c r="TWG20" s="155"/>
      <c r="TWH20" s="155"/>
      <c r="TWI20" s="156"/>
      <c r="TWJ20" s="156"/>
      <c r="TWK20" s="156"/>
      <c r="TWL20" s="156"/>
      <c r="TWM20" s="156"/>
      <c r="TWN20" s="156"/>
      <c r="TWO20" s="157"/>
      <c r="TWP20" s="153"/>
      <c r="TWQ20" s="153"/>
      <c r="TWR20" s="154"/>
      <c r="TWS20" s="155"/>
      <c r="TWT20" s="155"/>
      <c r="TWU20" s="155"/>
      <c r="TWV20" s="155"/>
      <c r="TWW20" s="155"/>
      <c r="TWX20" s="155"/>
      <c r="TWY20" s="156"/>
      <c r="TWZ20" s="156"/>
      <c r="TXA20" s="156"/>
      <c r="TXB20" s="156"/>
      <c r="TXC20" s="156"/>
      <c r="TXD20" s="156"/>
      <c r="TXE20" s="157"/>
      <c r="TXF20" s="153"/>
      <c r="TXG20" s="153"/>
      <c r="TXH20" s="154"/>
      <c r="TXI20" s="155"/>
      <c r="TXJ20" s="155"/>
      <c r="TXK20" s="155"/>
      <c r="TXL20" s="155"/>
      <c r="TXM20" s="155"/>
      <c r="TXN20" s="155"/>
      <c r="TXO20" s="156"/>
      <c r="TXP20" s="156"/>
      <c r="TXQ20" s="156"/>
      <c r="TXR20" s="156"/>
      <c r="TXS20" s="156"/>
      <c r="TXT20" s="156"/>
      <c r="TXU20" s="157"/>
      <c r="TXV20" s="153"/>
      <c r="TXW20" s="153"/>
      <c r="TXX20" s="154"/>
      <c r="TXY20" s="155"/>
      <c r="TXZ20" s="155"/>
      <c r="TYA20" s="155"/>
      <c r="TYB20" s="155"/>
      <c r="TYC20" s="155"/>
      <c r="TYD20" s="155"/>
      <c r="TYE20" s="156"/>
      <c r="TYF20" s="156"/>
      <c r="TYG20" s="156"/>
      <c r="TYH20" s="156"/>
      <c r="TYI20" s="156"/>
      <c r="TYJ20" s="156"/>
      <c r="TYK20" s="157"/>
      <c r="TYL20" s="153"/>
      <c r="TYM20" s="153"/>
      <c r="TYN20" s="154"/>
      <c r="TYO20" s="155"/>
      <c r="TYP20" s="155"/>
      <c r="TYQ20" s="155"/>
      <c r="TYR20" s="155"/>
      <c r="TYS20" s="155"/>
      <c r="TYT20" s="155"/>
      <c r="TYU20" s="156"/>
      <c r="TYV20" s="156"/>
      <c r="TYW20" s="156"/>
      <c r="TYX20" s="156"/>
      <c r="TYY20" s="156"/>
      <c r="TYZ20" s="156"/>
      <c r="TZA20" s="157"/>
      <c r="TZB20" s="153"/>
      <c r="TZC20" s="153"/>
      <c r="TZD20" s="154"/>
      <c r="TZE20" s="155"/>
      <c r="TZF20" s="155"/>
      <c r="TZG20" s="155"/>
      <c r="TZH20" s="155"/>
      <c r="TZI20" s="155"/>
      <c r="TZJ20" s="155"/>
      <c r="TZK20" s="156"/>
      <c r="TZL20" s="156"/>
      <c r="TZM20" s="156"/>
      <c r="TZN20" s="156"/>
      <c r="TZO20" s="156"/>
      <c r="TZP20" s="156"/>
      <c r="TZQ20" s="157"/>
      <c r="TZR20" s="153"/>
      <c r="TZS20" s="153"/>
      <c r="TZT20" s="154"/>
      <c r="TZU20" s="155"/>
      <c r="TZV20" s="155"/>
      <c r="TZW20" s="155"/>
      <c r="TZX20" s="155"/>
      <c r="TZY20" s="155"/>
      <c r="TZZ20" s="155"/>
      <c r="UAA20" s="156"/>
      <c r="UAB20" s="156"/>
      <c r="UAC20" s="156"/>
      <c r="UAD20" s="156"/>
      <c r="UAE20" s="156"/>
      <c r="UAF20" s="156"/>
      <c r="UAG20" s="157"/>
      <c r="UAH20" s="153"/>
      <c r="UAI20" s="153"/>
      <c r="UAJ20" s="154"/>
      <c r="UAK20" s="155"/>
      <c r="UAL20" s="155"/>
      <c r="UAM20" s="155"/>
      <c r="UAN20" s="155"/>
      <c r="UAO20" s="155"/>
      <c r="UAP20" s="155"/>
      <c r="UAQ20" s="156"/>
      <c r="UAR20" s="156"/>
      <c r="UAS20" s="156"/>
      <c r="UAT20" s="156"/>
      <c r="UAU20" s="156"/>
      <c r="UAV20" s="156"/>
      <c r="UAW20" s="157"/>
      <c r="UAX20" s="153"/>
      <c r="UAY20" s="153"/>
      <c r="UAZ20" s="154"/>
      <c r="UBA20" s="155"/>
      <c r="UBB20" s="155"/>
      <c r="UBC20" s="155"/>
      <c r="UBD20" s="155"/>
      <c r="UBE20" s="155"/>
      <c r="UBF20" s="155"/>
      <c r="UBG20" s="156"/>
      <c r="UBH20" s="156"/>
      <c r="UBI20" s="156"/>
      <c r="UBJ20" s="156"/>
      <c r="UBK20" s="156"/>
      <c r="UBL20" s="156"/>
      <c r="UBM20" s="157"/>
      <c r="UBN20" s="153"/>
      <c r="UBO20" s="153"/>
      <c r="UBP20" s="154"/>
      <c r="UBQ20" s="155"/>
      <c r="UBR20" s="155"/>
      <c r="UBS20" s="155"/>
      <c r="UBT20" s="155"/>
      <c r="UBU20" s="155"/>
      <c r="UBV20" s="155"/>
      <c r="UBW20" s="156"/>
      <c r="UBX20" s="156"/>
      <c r="UBY20" s="156"/>
      <c r="UBZ20" s="156"/>
      <c r="UCA20" s="156"/>
      <c r="UCB20" s="156"/>
      <c r="UCC20" s="157"/>
      <c r="UCD20" s="153"/>
      <c r="UCE20" s="153"/>
      <c r="UCF20" s="154"/>
      <c r="UCG20" s="155"/>
      <c r="UCH20" s="155"/>
      <c r="UCI20" s="155"/>
      <c r="UCJ20" s="155"/>
      <c r="UCK20" s="155"/>
      <c r="UCL20" s="155"/>
      <c r="UCM20" s="156"/>
      <c r="UCN20" s="156"/>
      <c r="UCO20" s="156"/>
      <c r="UCP20" s="156"/>
      <c r="UCQ20" s="156"/>
      <c r="UCR20" s="156"/>
      <c r="UCS20" s="157"/>
      <c r="UCT20" s="153"/>
      <c r="UCU20" s="153"/>
      <c r="UCV20" s="154"/>
      <c r="UCW20" s="155"/>
      <c r="UCX20" s="155"/>
      <c r="UCY20" s="155"/>
      <c r="UCZ20" s="155"/>
      <c r="UDA20" s="155"/>
      <c r="UDB20" s="155"/>
      <c r="UDC20" s="156"/>
      <c r="UDD20" s="156"/>
      <c r="UDE20" s="156"/>
      <c r="UDF20" s="156"/>
      <c r="UDG20" s="156"/>
      <c r="UDH20" s="156"/>
      <c r="UDI20" s="157"/>
      <c r="UDJ20" s="153"/>
      <c r="UDK20" s="153"/>
      <c r="UDL20" s="154"/>
      <c r="UDM20" s="155"/>
      <c r="UDN20" s="155"/>
      <c r="UDO20" s="155"/>
      <c r="UDP20" s="155"/>
      <c r="UDQ20" s="155"/>
      <c r="UDR20" s="155"/>
      <c r="UDS20" s="156"/>
      <c r="UDT20" s="156"/>
      <c r="UDU20" s="156"/>
      <c r="UDV20" s="156"/>
      <c r="UDW20" s="156"/>
      <c r="UDX20" s="156"/>
      <c r="UDY20" s="157"/>
      <c r="UDZ20" s="153"/>
      <c r="UEA20" s="153"/>
      <c r="UEB20" s="154"/>
      <c r="UEC20" s="155"/>
      <c r="UED20" s="155"/>
      <c r="UEE20" s="155"/>
      <c r="UEF20" s="155"/>
      <c r="UEG20" s="155"/>
      <c r="UEH20" s="155"/>
      <c r="UEI20" s="156"/>
      <c r="UEJ20" s="156"/>
      <c r="UEK20" s="156"/>
      <c r="UEL20" s="156"/>
      <c r="UEM20" s="156"/>
      <c r="UEN20" s="156"/>
      <c r="UEO20" s="157"/>
      <c r="UEP20" s="153"/>
      <c r="UEQ20" s="153"/>
      <c r="UER20" s="154"/>
      <c r="UES20" s="155"/>
      <c r="UET20" s="155"/>
      <c r="UEU20" s="155"/>
      <c r="UEV20" s="155"/>
      <c r="UEW20" s="155"/>
      <c r="UEX20" s="155"/>
      <c r="UEY20" s="156"/>
      <c r="UEZ20" s="156"/>
      <c r="UFA20" s="156"/>
      <c r="UFB20" s="156"/>
      <c r="UFC20" s="156"/>
      <c r="UFD20" s="156"/>
      <c r="UFE20" s="157"/>
      <c r="UFF20" s="153"/>
      <c r="UFG20" s="153"/>
      <c r="UFH20" s="154"/>
      <c r="UFI20" s="155"/>
      <c r="UFJ20" s="155"/>
      <c r="UFK20" s="155"/>
      <c r="UFL20" s="155"/>
      <c r="UFM20" s="155"/>
      <c r="UFN20" s="155"/>
      <c r="UFO20" s="156"/>
      <c r="UFP20" s="156"/>
      <c r="UFQ20" s="156"/>
      <c r="UFR20" s="156"/>
      <c r="UFS20" s="156"/>
      <c r="UFT20" s="156"/>
      <c r="UFU20" s="157"/>
      <c r="UFV20" s="153"/>
      <c r="UFW20" s="153"/>
      <c r="UFX20" s="154"/>
      <c r="UFY20" s="155"/>
      <c r="UFZ20" s="155"/>
      <c r="UGA20" s="155"/>
      <c r="UGB20" s="155"/>
      <c r="UGC20" s="155"/>
      <c r="UGD20" s="155"/>
      <c r="UGE20" s="156"/>
      <c r="UGF20" s="156"/>
      <c r="UGG20" s="156"/>
      <c r="UGH20" s="156"/>
      <c r="UGI20" s="156"/>
      <c r="UGJ20" s="156"/>
      <c r="UGK20" s="157"/>
      <c r="UGL20" s="153"/>
      <c r="UGM20" s="153"/>
      <c r="UGN20" s="154"/>
      <c r="UGO20" s="155"/>
      <c r="UGP20" s="155"/>
      <c r="UGQ20" s="155"/>
      <c r="UGR20" s="155"/>
      <c r="UGS20" s="155"/>
      <c r="UGT20" s="155"/>
      <c r="UGU20" s="156"/>
      <c r="UGV20" s="156"/>
      <c r="UGW20" s="156"/>
      <c r="UGX20" s="156"/>
      <c r="UGY20" s="156"/>
      <c r="UGZ20" s="156"/>
      <c r="UHA20" s="157"/>
      <c r="UHB20" s="153"/>
      <c r="UHC20" s="153"/>
      <c r="UHD20" s="154"/>
      <c r="UHE20" s="155"/>
      <c r="UHF20" s="155"/>
      <c r="UHG20" s="155"/>
      <c r="UHH20" s="155"/>
      <c r="UHI20" s="155"/>
      <c r="UHJ20" s="155"/>
      <c r="UHK20" s="156"/>
      <c r="UHL20" s="156"/>
      <c r="UHM20" s="156"/>
      <c r="UHN20" s="156"/>
      <c r="UHO20" s="156"/>
      <c r="UHP20" s="156"/>
      <c r="UHQ20" s="157"/>
      <c r="UHR20" s="153"/>
      <c r="UHS20" s="153"/>
      <c r="UHT20" s="154"/>
      <c r="UHU20" s="155"/>
      <c r="UHV20" s="155"/>
      <c r="UHW20" s="155"/>
      <c r="UHX20" s="155"/>
      <c r="UHY20" s="155"/>
      <c r="UHZ20" s="155"/>
      <c r="UIA20" s="156"/>
      <c r="UIB20" s="156"/>
      <c r="UIC20" s="156"/>
      <c r="UID20" s="156"/>
      <c r="UIE20" s="156"/>
      <c r="UIF20" s="156"/>
      <c r="UIG20" s="157"/>
      <c r="UIH20" s="153"/>
      <c r="UII20" s="153"/>
      <c r="UIJ20" s="154"/>
      <c r="UIK20" s="155"/>
      <c r="UIL20" s="155"/>
      <c r="UIM20" s="155"/>
      <c r="UIN20" s="155"/>
      <c r="UIO20" s="155"/>
      <c r="UIP20" s="155"/>
      <c r="UIQ20" s="156"/>
      <c r="UIR20" s="156"/>
      <c r="UIS20" s="156"/>
      <c r="UIT20" s="156"/>
      <c r="UIU20" s="156"/>
      <c r="UIV20" s="156"/>
      <c r="UIW20" s="157"/>
      <c r="UIX20" s="153"/>
      <c r="UIY20" s="153"/>
      <c r="UIZ20" s="154"/>
      <c r="UJA20" s="155"/>
      <c r="UJB20" s="155"/>
      <c r="UJC20" s="155"/>
      <c r="UJD20" s="155"/>
      <c r="UJE20" s="155"/>
      <c r="UJF20" s="155"/>
      <c r="UJG20" s="156"/>
      <c r="UJH20" s="156"/>
      <c r="UJI20" s="156"/>
      <c r="UJJ20" s="156"/>
      <c r="UJK20" s="156"/>
      <c r="UJL20" s="156"/>
      <c r="UJM20" s="157"/>
      <c r="UJN20" s="153"/>
      <c r="UJO20" s="153"/>
      <c r="UJP20" s="154"/>
      <c r="UJQ20" s="155"/>
      <c r="UJR20" s="155"/>
      <c r="UJS20" s="155"/>
      <c r="UJT20" s="155"/>
      <c r="UJU20" s="155"/>
      <c r="UJV20" s="155"/>
      <c r="UJW20" s="156"/>
      <c r="UJX20" s="156"/>
      <c r="UJY20" s="156"/>
      <c r="UJZ20" s="156"/>
      <c r="UKA20" s="156"/>
      <c r="UKB20" s="156"/>
      <c r="UKC20" s="157"/>
      <c r="UKD20" s="153"/>
      <c r="UKE20" s="153"/>
      <c r="UKF20" s="154"/>
      <c r="UKG20" s="155"/>
      <c r="UKH20" s="155"/>
      <c r="UKI20" s="155"/>
      <c r="UKJ20" s="155"/>
      <c r="UKK20" s="155"/>
      <c r="UKL20" s="155"/>
      <c r="UKM20" s="156"/>
      <c r="UKN20" s="156"/>
      <c r="UKO20" s="156"/>
      <c r="UKP20" s="156"/>
      <c r="UKQ20" s="156"/>
      <c r="UKR20" s="156"/>
      <c r="UKS20" s="157"/>
      <c r="UKT20" s="153"/>
      <c r="UKU20" s="153"/>
      <c r="UKV20" s="154"/>
      <c r="UKW20" s="155"/>
      <c r="UKX20" s="155"/>
      <c r="UKY20" s="155"/>
      <c r="UKZ20" s="155"/>
      <c r="ULA20" s="155"/>
      <c r="ULB20" s="155"/>
      <c r="ULC20" s="156"/>
      <c r="ULD20" s="156"/>
      <c r="ULE20" s="156"/>
      <c r="ULF20" s="156"/>
      <c r="ULG20" s="156"/>
      <c r="ULH20" s="156"/>
      <c r="ULI20" s="157"/>
      <c r="ULJ20" s="153"/>
      <c r="ULK20" s="153"/>
      <c r="ULL20" s="154"/>
      <c r="ULM20" s="155"/>
      <c r="ULN20" s="155"/>
      <c r="ULO20" s="155"/>
      <c r="ULP20" s="155"/>
      <c r="ULQ20" s="155"/>
      <c r="ULR20" s="155"/>
      <c r="ULS20" s="156"/>
      <c r="ULT20" s="156"/>
      <c r="ULU20" s="156"/>
      <c r="ULV20" s="156"/>
      <c r="ULW20" s="156"/>
      <c r="ULX20" s="156"/>
      <c r="ULY20" s="157"/>
      <c r="ULZ20" s="153"/>
      <c r="UMA20" s="153"/>
      <c r="UMB20" s="154"/>
      <c r="UMC20" s="155"/>
      <c r="UMD20" s="155"/>
      <c r="UME20" s="155"/>
      <c r="UMF20" s="155"/>
      <c r="UMG20" s="155"/>
      <c r="UMH20" s="155"/>
      <c r="UMI20" s="156"/>
      <c r="UMJ20" s="156"/>
      <c r="UMK20" s="156"/>
      <c r="UML20" s="156"/>
      <c r="UMM20" s="156"/>
      <c r="UMN20" s="156"/>
      <c r="UMO20" s="157"/>
      <c r="UMP20" s="153"/>
      <c r="UMQ20" s="153"/>
      <c r="UMR20" s="154"/>
      <c r="UMS20" s="155"/>
      <c r="UMT20" s="155"/>
      <c r="UMU20" s="155"/>
      <c r="UMV20" s="155"/>
      <c r="UMW20" s="155"/>
      <c r="UMX20" s="155"/>
      <c r="UMY20" s="156"/>
      <c r="UMZ20" s="156"/>
      <c r="UNA20" s="156"/>
      <c r="UNB20" s="156"/>
      <c r="UNC20" s="156"/>
      <c r="UND20" s="156"/>
      <c r="UNE20" s="157"/>
      <c r="UNF20" s="153"/>
      <c r="UNG20" s="153"/>
      <c r="UNH20" s="154"/>
      <c r="UNI20" s="155"/>
      <c r="UNJ20" s="155"/>
      <c r="UNK20" s="155"/>
      <c r="UNL20" s="155"/>
      <c r="UNM20" s="155"/>
      <c r="UNN20" s="155"/>
      <c r="UNO20" s="156"/>
      <c r="UNP20" s="156"/>
      <c r="UNQ20" s="156"/>
      <c r="UNR20" s="156"/>
      <c r="UNS20" s="156"/>
      <c r="UNT20" s="156"/>
      <c r="UNU20" s="157"/>
      <c r="UNV20" s="153"/>
      <c r="UNW20" s="153"/>
      <c r="UNX20" s="154"/>
      <c r="UNY20" s="155"/>
      <c r="UNZ20" s="155"/>
      <c r="UOA20" s="155"/>
      <c r="UOB20" s="155"/>
      <c r="UOC20" s="155"/>
      <c r="UOD20" s="155"/>
      <c r="UOE20" s="156"/>
      <c r="UOF20" s="156"/>
      <c r="UOG20" s="156"/>
      <c r="UOH20" s="156"/>
      <c r="UOI20" s="156"/>
      <c r="UOJ20" s="156"/>
      <c r="UOK20" s="157"/>
      <c r="UOL20" s="153"/>
      <c r="UOM20" s="153"/>
      <c r="UON20" s="154"/>
      <c r="UOO20" s="155"/>
      <c r="UOP20" s="155"/>
      <c r="UOQ20" s="155"/>
      <c r="UOR20" s="155"/>
      <c r="UOS20" s="155"/>
      <c r="UOT20" s="155"/>
      <c r="UOU20" s="156"/>
      <c r="UOV20" s="156"/>
      <c r="UOW20" s="156"/>
      <c r="UOX20" s="156"/>
      <c r="UOY20" s="156"/>
      <c r="UOZ20" s="156"/>
      <c r="UPA20" s="157"/>
      <c r="UPB20" s="153"/>
      <c r="UPC20" s="153"/>
      <c r="UPD20" s="154"/>
      <c r="UPE20" s="155"/>
      <c r="UPF20" s="155"/>
      <c r="UPG20" s="155"/>
      <c r="UPH20" s="155"/>
      <c r="UPI20" s="155"/>
      <c r="UPJ20" s="155"/>
      <c r="UPK20" s="156"/>
      <c r="UPL20" s="156"/>
      <c r="UPM20" s="156"/>
      <c r="UPN20" s="156"/>
      <c r="UPO20" s="156"/>
      <c r="UPP20" s="156"/>
      <c r="UPQ20" s="157"/>
      <c r="UPR20" s="153"/>
      <c r="UPS20" s="153"/>
      <c r="UPT20" s="154"/>
      <c r="UPU20" s="155"/>
      <c r="UPV20" s="155"/>
      <c r="UPW20" s="155"/>
      <c r="UPX20" s="155"/>
      <c r="UPY20" s="155"/>
      <c r="UPZ20" s="155"/>
      <c r="UQA20" s="156"/>
      <c r="UQB20" s="156"/>
      <c r="UQC20" s="156"/>
      <c r="UQD20" s="156"/>
      <c r="UQE20" s="156"/>
      <c r="UQF20" s="156"/>
      <c r="UQG20" s="157"/>
      <c r="UQH20" s="153"/>
      <c r="UQI20" s="153"/>
      <c r="UQJ20" s="154"/>
      <c r="UQK20" s="155"/>
      <c r="UQL20" s="155"/>
      <c r="UQM20" s="155"/>
      <c r="UQN20" s="155"/>
      <c r="UQO20" s="155"/>
      <c r="UQP20" s="155"/>
      <c r="UQQ20" s="156"/>
      <c r="UQR20" s="156"/>
      <c r="UQS20" s="156"/>
      <c r="UQT20" s="156"/>
      <c r="UQU20" s="156"/>
      <c r="UQV20" s="156"/>
      <c r="UQW20" s="157"/>
      <c r="UQX20" s="153"/>
      <c r="UQY20" s="153"/>
      <c r="UQZ20" s="154"/>
      <c r="URA20" s="155"/>
      <c r="URB20" s="155"/>
      <c r="URC20" s="155"/>
      <c r="URD20" s="155"/>
      <c r="URE20" s="155"/>
      <c r="URF20" s="155"/>
      <c r="URG20" s="156"/>
      <c r="URH20" s="156"/>
      <c r="URI20" s="156"/>
      <c r="URJ20" s="156"/>
      <c r="URK20" s="156"/>
      <c r="URL20" s="156"/>
      <c r="URM20" s="157"/>
      <c r="URN20" s="153"/>
      <c r="URO20" s="153"/>
      <c r="URP20" s="154"/>
      <c r="URQ20" s="155"/>
      <c r="URR20" s="155"/>
      <c r="URS20" s="155"/>
      <c r="URT20" s="155"/>
      <c r="URU20" s="155"/>
      <c r="URV20" s="155"/>
      <c r="URW20" s="156"/>
      <c r="URX20" s="156"/>
      <c r="URY20" s="156"/>
      <c r="URZ20" s="156"/>
      <c r="USA20" s="156"/>
      <c r="USB20" s="156"/>
      <c r="USC20" s="157"/>
      <c r="USD20" s="153"/>
      <c r="USE20" s="153"/>
      <c r="USF20" s="154"/>
      <c r="USG20" s="155"/>
      <c r="USH20" s="155"/>
      <c r="USI20" s="155"/>
      <c r="USJ20" s="155"/>
      <c r="USK20" s="155"/>
      <c r="USL20" s="155"/>
      <c r="USM20" s="156"/>
      <c r="USN20" s="156"/>
      <c r="USO20" s="156"/>
      <c r="USP20" s="156"/>
      <c r="USQ20" s="156"/>
      <c r="USR20" s="156"/>
      <c r="USS20" s="157"/>
      <c r="UST20" s="153"/>
      <c r="USU20" s="153"/>
      <c r="USV20" s="154"/>
      <c r="USW20" s="155"/>
      <c r="USX20" s="155"/>
      <c r="USY20" s="155"/>
      <c r="USZ20" s="155"/>
      <c r="UTA20" s="155"/>
      <c r="UTB20" s="155"/>
      <c r="UTC20" s="156"/>
      <c r="UTD20" s="156"/>
      <c r="UTE20" s="156"/>
      <c r="UTF20" s="156"/>
      <c r="UTG20" s="156"/>
      <c r="UTH20" s="156"/>
      <c r="UTI20" s="157"/>
      <c r="UTJ20" s="153"/>
      <c r="UTK20" s="153"/>
      <c r="UTL20" s="154"/>
      <c r="UTM20" s="155"/>
      <c r="UTN20" s="155"/>
      <c r="UTO20" s="155"/>
      <c r="UTP20" s="155"/>
      <c r="UTQ20" s="155"/>
      <c r="UTR20" s="155"/>
      <c r="UTS20" s="156"/>
      <c r="UTT20" s="156"/>
      <c r="UTU20" s="156"/>
      <c r="UTV20" s="156"/>
      <c r="UTW20" s="156"/>
      <c r="UTX20" s="156"/>
      <c r="UTY20" s="157"/>
      <c r="UTZ20" s="153"/>
      <c r="UUA20" s="153"/>
      <c r="UUB20" s="154"/>
      <c r="UUC20" s="155"/>
      <c r="UUD20" s="155"/>
      <c r="UUE20" s="155"/>
      <c r="UUF20" s="155"/>
      <c r="UUG20" s="155"/>
      <c r="UUH20" s="155"/>
      <c r="UUI20" s="156"/>
      <c r="UUJ20" s="156"/>
      <c r="UUK20" s="156"/>
      <c r="UUL20" s="156"/>
      <c r="UUM20" s="156"/>
      <c r="UUN20" s="156"/>
      <c r="UUO20" s="157"/>
      <c r="UUP20" s="153"/>
      <c r="UUQ20" s="153"/>
      <c r="UUR20" s="154"/>
      <c r="UUS20" s="155"/>
      <c r="UUT20" s="155"/>
      <c r="UUU20" s="155"/>
      <c r="UUV20" s="155"/>
      <c r="UUW20" s="155"/>
      <c r="UUX20" s="155"/>
      <c r="UUY20" s="156"/>
      <c r="UUZ20" s="156"/>
      <c r="UVA20" s="156"/>
      <c r="UVB20" s="156"/>
      <c r="UVC20" s="156"/>
      <c r="UVD20" s="156"/>
      <c r="UVE20" s="157"/>
      <c r="UVF20" s="153"/>
      <c r="UVG20" s="153"/>
      <c r="UVH20" s="154"/>
      <c r="UVI20" s="155"/>
      <c r="UVJ20" s="155"/>
      <c r="UVK20" s="155"/>
      <c r="UVL20" s="155"/>
      <c r="UVM20" s="155"/>
      <c r="UVN20" s="155"/>
      <c r="UVO20" s="156"/>
      <c r="UVP20" s="156"/>
      <c r="UVQ20" s="156"/>
      <c r="UVR20" s="156"/>
      <c r="UVS20" s="156"/>
      <c r="UVT20" s="156"/>
      <c r="UVU20" s="157"/>
      <c r="UVV20" s="153"/>
      <c r="UVW20" s="153"/>
      <c r="UVX20" s="154"/>
      <c r="UVY20" s="155"/>
      <c r="UVZ20" s="155"/>
      <c r="UWA20" s="155"/>
      <c r="UWB20" s="155"/>
      <c r="UWC20" s="155"/>
      <c r="UWD20" s="155"/>
      <c r="UWE20" s="156"/>
      <c r="UWF20" s="156"/>
      <c r="UWG20" s="156"/>
      <c r="UWH20" s="156"/>
      <c r="UWI20" s="156"/>
      <c r="UWJ20" s="156"/>
      <c r="UWK20" s="157"/>
      <c r="UWL20" s="153"/>
      <c r="UWM20" s="153"/>
      <c r="UWN20" s="154"/>
      <c r="UWO20" s="155"/>
      <c r="UWP20" s="155"/>
      <c r="UWQ20" s="155"/>
      <c r="UWR20" s="155"/>
      <c r="UWS20" s="155"/>
      <c r="UWT20" s="155"/>
      <c r="UWU20" s="156"/>
      <c r="UWV20" s="156"/>
      <c r="UWW20" s="156"/>
      <c r="UWX20" s="156"/>
      <c r="UWY20" s="156"/>
      <c r="UWZ20" s="156"/>
      <c r="UXA20" s="157"/>
      <c r="UXB20" s="153"/>
      <c r="UXC20" s="153"/>
      <c r="UXD20" s="154"/>
      <c r="UXE20" s="155"/>
      <c r="UXF20" s="155"/>
      <c r="UXG20" s="155"/>
      <c r="UXH20" s="155"/>
      <c r="UXI20" s="155"/>
      <c r="UXJ20" s="155"/>
      <c r="UXK20" s="156"/>
      <c r="UXL20" s="156"/>
      <c r="UXM20" s="156"/>
      <c r="UXN20" s="156"/>
      <c r="UXO20" s="156"/>
      <c r="UXP20" s="156"/>
      <c r="UXQ20" s="157"/>
      <c r="UXR20" s="153"/>
      <c r="UXS20" s="153"/>
      <c r="UXT20" s="154"/>
      <c r="UXU20" s="155"/>
      <c r="UXV20" s="155"/>
      <c r="UXW20" s="155"/>
      <c r="UXX20" s="155"/>
      <c r="UXY20" s="155"/>
      <c r="UXZ20" s="155"/>
      <c r="UYA20" s="156"/>
      <c r="UYB20" s="156"/>
      <c r="UYC20" s="156"/>
      <c r="UYD20" s="156"/>
      <c r="UYE20" s="156"/>
      <c r="UYF20" s="156"/>
      <c r="UYG20" s="157"/>
      <c r="UYH20" s="153"/>
      <c r="UYI20" s="153"/>
      <c r="UYJ20" s="154"/>
      <c r="UYK20" s="155"/>
      <c r="UYL20" s="155"/>
      <c r="UYM20" s="155"/>
      <c r="UYN20" s="155"/>
      <c r="UYO20" s="155"/>
      <c r="UYP20" s="155"/>
      <c r="UYQ20" s="156"/>
      <c r="UYR20" s="156"/>
      <c r="UYS20" s="156"/>
      <c r="UYT20" s="156"/>
      <c r="UYU20" s="156"/>
      <c r="UYV20" s="156"/>
      <c r="UYW20" s="157"/>
      <c r="UYX20" s="153"/>
      <c r="UYY20" s="153"/>
      <c r="UYZ20" s="154"/>
      <c r="UZA20" s="155"/>
      <c r="UZB20" s="155"/>
      <c r="UZC20" s="155"/>
      <c r="UZD20" s="155"/>
      <c r="UZE20" s="155"/>
      <c r="UZF20" s="155"/>
      <c r="UZG20" s="156"/>
      <c r="UZH20" s="156"/>
      <c r="UZI20" s="156"/>
      <c r="UZJ20" s="156"/>
      <c r="UZK20" s="156"/>
      <c r="UZL20" s="156"/>
      <c r="UZM20" s="157"/>
      <c r="UZN20" s="153"/>
      <c r="UZO20" s="153"/>
      <c r="UZP20" s="154"/>
      <c r="UZQ20" s="155"/>
      <c r="UZR20" s="155"/>
      <c r="UZS20" s="155"/>
      <c r="UZT20" s="155"/>
      <c r="UZU20" s="155"/>
      <c r="UZV20" s="155"/>
      <c r="UZW20" s="156"/>
      <c r="UZX20" s="156"/>
      <c r="UZY20" s="156"/>
      <c r="UZZ20" s="156"/>
      <c r="VAA20" s="156"/>
      <c r="VAB20" s="156"/>
      <c r="VAC20" s="157"/>
      <c r="VAD20" s="153"/>
      <c r="VAE20" s="153"/>
      <c r="VAF20" s="154"/>
      <c r="VAG20" s="155"/>
      <c r="VAH20" s="155"/>
      <c r="VAI20" s="155"/>
      <c r="VAJ20" s="155"/>
      <c r="VAK20" s="155"/>
      <c r="VAL20" s="155"/>
      <c r="VAM20" s="156"/>
      <c r="VAN20" s="156"/>
      <c r="VAO20" s="156"/>
      <c r="VAP20" s="156"/>
      <c r="VAQ20" s="156"/>
      <c r="VAR20" s="156"/>
      <c r="VAS20" s="157"/>
      <c r="VAT20" s="153"/>
      <c r="VAU20" s="153"/>
      <c r="VAV20" s="154"/>
      <c r="VAW20" s="155"/>
      <c r="VAX20" s="155"/>
      <c r="VAY20" s="155"/>
      <c r="VAZ20" s="155"/>
      <c r="VBA20" s="155"/>
      <c r="VBB20" s="155"/>
      <c r="VBC20" s="156"/>
      <c r="VBD20" s="156"/>
      <c r="VBE20" s="156"/>
      <c r="VBF20" s="156"/>
      <c r="VBG20" s="156"/>
      <c r="VBH20" s="156"/>
      <c r="VBI20" s="157"/>
      <c r="VBJ20" s="153"/>
      <c r="VBK20" s="153"/>
      <c r="VBL20" s="154"/>
      <c r="VBM20" s="155"/>
      <c r="VBN20" s="155"/>
      <c r="VBO20" s="155"/>
      <c r="VBP20" s="155"/>
      <c r="VBQ20" s="155"/>
      <c r="VBR20" s="155"/>
      <c r="VBS20" s="156"/>
      <c r="VBT20" s="156"/>
      <c r="VBU20" s="156"/>
      <c r="VBV20" s="156"/>
      <c r="VBW20" s="156"/>
      <c r="VBX20" s="156"/>
      <c r="VBY20" s="157"/>
      <c r="VBZ20" s="153"/>
      <c r="VCA20" s="153"/>
      <c r="VCB20" s="154"/>
      <c r="VCC20" s="155"/>
      <c r="VCD20" s="155"/>
      <c r="VCE20" s="155"/>
      <c r="VCF20" s="155"/>
      <c r="VCG20" s="155"/>
      <c r="VCH20" s="155"/>
      <c r="VCI20" s="156"/>
      <c r="VCJ20" s="156"/>
      <c r="VCK20" s="156"/>
      <c r="VCL20" s="156"/>
      <c r="VCM20" s="156"/>
      <c r="VCN20" s="156"/>
      <c r="VCO20" s="157"/>
      <c r="VCP20" s="153"/>
      <c r="VCQ20" s="153"/>
      <c r="VCR20" s="154"/>
      <c r="VCS20" s="155"/>
      <c r="VCT20" s="155"/>
      <c r="VCU20" s="155"/>
      <c r="VCV20" s="155"/>
      <c r="VCW20" s="155"/>
      <c r="VCX20" s="155"/>
      <c r="VCY20" s="156"/>
      <c r="VCZ20" s="156"/>
      <c r="VDA20" s="156"/>
      <c r="VDB20" s="156"/>
      <c r="VDC20" s="156"/>
      <c r="VDD20" s="156"/>
      <c r="VDE20" s="157"/>
      <c r="VDF20" s="153"/>
      <c r="VDG20" s="153"/>
      <c r="VDH20" s="154"/>
      <c r="VDI20" s="155"/>
      <c r="VDJ20" s="155"/>
      <c r="VDK20" s="155"/>
      <c r="VDL20" s="155"/>
      <c r="VDM20" s="155"/>
      <c r="VDN20" s="155"/>
      <c r="VDO20" s="156"/>
      <c r="VDP20" s="156"/>
      <c r="VDQ20" s="156"/>
      <c r="VDR20" s="156"/>
      <c r="VDS20" s="156"/>
      <c r="VDT20" s="156"/>
      <c r="VDU20" s="157"/>
      <c r="VDV20" s="153"/>
      <c r="VDW20" s="153"/>
      <c r="VDX20" s="154"/>
      <c r="VDY20" s="155"/>
      <c r="VDZ20" s="155"/>
      <c r="VEA20" s="155"/>
      <c r="VEB20" s="155"/>
      <c r="VEC20" s="155"/>
      <c r="VED20" s="155"/>
      <c r="VEE20" s="156"/>
      <c r="VEF20" s="156"/>
      <c r="VEG20" s="156"/>
      <c r="VEH20" s="156"/>
      <c r="VEI20" s="156"/>
      <c r="VEJ20" s="156"/>
      <c r="VEK20" s="157"/>
      <c r="VEL20" s="153"/>
      <c r="VEM20" s="153"/>
      <c r="VEN20" s="154"/>
      <c r="VEO20" s="155"/>
      <c r="VEP20" s="155"/>
      <c r="VEQ20" s="155"/>
      <c r="VER20" s="155"/>
      <c r="VES20" s="155"/>
      <c r="VET20" s="155"/>
      <c r="VEU20" s="156"/>
      <c r="VEV20" s="156"/>
      <c r="VEW20" s="156"/>
      <c r="VEX20" s="156"/>
      <c r="VEY20" s="156"/>
      <c r="VEZ20" s="156"/>
      <c r="VFA20" s="157"/>
      <c r="VFB20" s="153"/>
      <c r="VFC20" s="153"/>
      <c r="VFD20" s="154"/>
      <c r="VFE20" s="155"/>
      <c r="VFF20" s="155"/>
      <c r="VFG20" s="155"/>
      <c r="VFH20" s="155"/>
      <c r="VFI20" s="155"/>
      <c r="VFJ20" s="155"/>
      <c r="VFK20" s="156"/>
      <c r="VFL20" s="156"/>
      <c r="VFM20" s="156"/>
      <c r="VFN20" s="156"/>
      <c r="VFO20" s="156"/>
      <c r="VFP20" s="156"/>
      <c r="VFQ20" s="157"/>
      <c r="VFR20" s="153"/>
      <c r="VFS20" s="153"/>
      <c r="VFT20" s="154"/>
      <c r="VFU20" s="155"/>
      <c r="VFV20" s="155"/>
      <c r="VFW20" s="155"/>
      <c r="VFX20" s="155"/>
      <c r="VFY20" s="155"/>
      <c r="VFZ20" s="155"/>
      <c r="VGA20" s="156"/>
      <c r="VGB20" s="156"/>
      <c r="VGC20" s="156"/>
      <c r="VGD20" s="156"/>
      <c r="VGE20" s="156"/>
      <c r="VGF20" s="156"/>
      <c r="VGG20" s="157"/>
      <c r="VGH20" s="153"/>
      <c r="VGI20" s="153"/>
      <c r="VGJ20" s="154"/>
      <c r="VGK20" s="155"/>
      <c r="VGL20" s="155"/>
      <c r="VGM20" s="155"/>
      <c r="VGN20" s="155"/>
      <c r="VGO20" s="155"/>
      <c r="VGP20" s="155"/>
      <c r="VGQ20" s="156"/>
      <c r="VGR20" s="156"/>
      <c r="VGS20" s="156"/>
      <c r="VGT20" s="156"/>
      <c r="VGU20" s="156"/>
      <c r="VGV20" s="156"/>
      <c r="VGW20" s="157"/>
      <c r="VGX20" s="153"/>
      <c r="VGY20" s="153"/>
      <c r="VGZ20" s="154"/>
      <c r="VHA20" s="155"/>
      <c r="VHB20" s="155"/>
      <c r="VHC20" s="155"/>
      <c r="VHD20" s="155"/>
      <c r="VHE20" s="155"/>
      <c r="VHF20" s="155"/>
      <c r="VHG20" s="156"/>
      <c r="VHH20" s="156"/>
      <c r="VHI20" s="156"/>
      <c r="VHJ20" s="156"/>
      <c r="VHK20" s="156"/>
      <c r="VHL20" s="156"/>
      <c r="VHM20" s="157"/>
      <c r="VHN20" s="153"/>
      <c r="VHO20" s="153"/>
      <c r="VHP20" s="154"/>
      <c r="VHQ20" s="155"/>
      <c r="VHR20" s="155"/>
      <c r="VHS20" s="155"/>
      <c r="VHT20" s="155"/>
      <c r="VHU20" s="155"/>
      <c r="VHV20" s="155"/>
      <c r="VHW20" s="156"/>
      <c r="VHX20" s="156"/>
      <c r="VHY20" s="156"/>
      <c r="VHZ20" s="156"/>
      <c r="VIA20" s="156"/>
      <c r="VIB20" s="156"/>
      <c r="VIC20" s="157"/>
      <c r="VID20" s="153"/>
      <c r="VIE20" s="153"/>
      <c r="VIF20" s="154"/>
      <c r="VIG20" s="155"/>
      <c r="VIH20" s="155"/>
      <c r="VII20" s="155"/>
      <c r="VIJ20" s="155"/>
      <c r="VIK20" s="155"/>
      <c r="VIL20" s="155"/>
      <c r="VIM20" s="156"/>
      <c r="VIN20" s="156"/>
      <c r="VIO20" s="156"/>
      <c r="VIP20" s="156"/>
      <c r="VIQ20" s="156"/>
      <c r="VIR20" s="156"/>
      <c r="VIS20" s="157"/>
      <c r="VIT20" s="153"/>
      <c r="VIU20" s="153"/>
      <c r="VIV20" s="154"/>
      <c r="VIW20" s="155"/>
      <c r="VIX20" s="155"/>
      <c r="VIY20" s="155"/>
      <c r="VIZ20" s="155"/>
      <c r="VJA20" s="155"/>
      <c r="VJB20" s="155"/>
      <c r="VJC20" s="156"/>
      <c r="VJD20" s="156"/>
      <c r="VJE20" s="156"/>
      <c r="VJF20" s="156"/>
      <c r="VJG20" s="156"/>
      <c r="VJH20" s="156"/>
      <c r="VJI20" s="157"/>
      <c r="VJJ20" s="153"/>
      <c r="VJK20" s="153"/>
      <c r="VJL20" s="154"/>
      <c r="VJM20" s="155"/>
      <c r="VJN20" s="155"/>
      <c r="VJO20" s="155"/>
      <c r="VJP20" s="155"/>
      <c r="VJQ20" s="155"/>
      <c r="VJR20" s="155"/>
      <c r="VJS20" s="156"/>
      <c r="VJT20" s="156"/>
      <c r="VJU20" s="156"/>
      <c r="VJV20" s="156"/>
      <c r="VJW20" s="156"/>
      <c r="VJX20" s="156"/>
      <c r="VJY20" s="157"/>
      <c r="VJZ20" s="153"/>
      <c r="VKA20" s="153"/>
      <c r="VKB20" s="154"/>
      <c r="VKC20" s="155"/>
      <c r="VKD20" s="155"/>
      <c r="VKE20" s="155"/>
      <c r="VKF20" s="155"/>
      <c r="VKG20" s="155"/>
      <c r="VKH20" s="155"/>
      <c r="VKI20" s="156"/>
      <c r="VKJ20" s="156"/>
      <c r="VKK20" s="156"/>
      <c r="VKL20" s="156"/>
      <c r="VKM20" s="156"/>
      <c r="VKN20" s="156"/>
      <c r="VKO20" s="157"/>
      <c r="VKP20" s="153"/>
      <c r="VKQ20" s="153"/>
      <c r="VKR20" s="154"/>
      <c r="VKS20" s="155"/>
      <c r="VKT20" s="155"/>
      <c r="VKU20" s="155"/>
      <c r="VKV20" s="155"/>
      <c r="VKW20" s="155"/>
      <c r="VKX20" s="155"/>
      <c r="VKY20" s="156"/>
      <c r="VKZ20" s="156"/>
      <c r="VLA20" s="156"/>
      <c r="VLB20" s="156"/>
      <c r="VLC20" s="156"/>
      <c r="VLD20" s="156"/>
      <c r="VLE20" s="157"/>
      <c r="VLF20" s="153"/>
      <c r="VLG20" s="153"/>
      <c r="VLH20" s="154"/>
      <c r="VLI20" s="155"/>
      <c r="VLJ20" s="155"/>
      <c r="VLK20" s="155"/>
      <c r="VLL20" s="155"/>
      <c r="VLM20" s="155"/>
      <c r="VLN20" s="155"/>
      <c r="VLO20" s="156"/>
      <c r="VLP20" s="156"/>
      <c r="VLQ20" s="156"/>
      <c r="VLR20" s="156"/>
      <c r="VLS20" s="156"/>
      <c r="VLT20" s="156"/>
      <c r="VLU20" s="157"/>
      <c r="VLV20" s="153"/>
      <c r="VLW20" s="153"/>
      <c r="VLX20" s="154"/>
      <c r="VLY20" s="155"/>
      <c r="VLZ20" s="155"/>
      <c r="VMA20" s="155"/>
      <c r="VMB20" s="155"/>
      <c r="VMC20" s="155"/>
      <c r="VMD20" s="155"/>
      <c r="VME20" s="156"/>
      <c r="VMF20" s="156"/>
      <c r="VMG20" s="156"/>
      <c r="VMH20" s="156"/>
      <c r="VMI20" s="156"/>
      <c r="VMJ20" s="156"/>
      <c r="VMK20" s="157"/>
      <c r="VML20" s="153"/>
      <c r="VMM20" s="153"/>
      <c r="VMN20" s="154"/>
      <c r="VMO20" s="155"/>
      <c r="VMP20" s="155"/>
      <c r="VMQ20" s="155"/>
      <c r="VMR20" s="155"/>
      <c r="VMS20" s="155"/>
      <c r="VMT20" s="155"/>
      <c r="VMU20" s="156"/>
      <c r="VMV20" s="156"/>
      <c r="VMW20" s="156"/>
      <c r="VMX20" s="156"/>
      <c r="VMY20" s="156"/>
      <c r="VMZ20" s="156"/>
      <c r="VNA20" s="157"/>
      <c r="VNB20" s="153"/>
      <c r="VNC20" s="153"/>
      <c r="VND20" s="154"/>
      <c r="VNE20" s="155"/>
      <c r="VNF20" s="155"/>
      <c r="VNG20" s="155"/>
      <c r="VNH20" s="155"/>
      <c r="VNI20" s="155"/>
      <c r="VNJ20" s="155"/>
      <c r="VNK20" s="156"/>
      <c r="VNL20" s="156"/>
      <c r="VNM20" s="156"/>
      <c r="VNN20" s="156"/>
      <c r="VNO20" s="156"/>
      <c r="VNP20" s="156"/>
      <c r="VNQ20" s="157"/>
    </row>
    <row r="21" spans="1:15253" ht="20.149999999999999" customHeight="1" x14ac:dyDescent="0.4">
      <c r="A21" s="619"/>
      <c r="B21" s="139">
        <f t="shared" si="6"/>
        <v>4</v>
      </c>
      <c r="C21" s="341" t="s">
        <v>4797</v>
      </c>
      <c r="D21" s="140" t="s">
        <v>4803</v>
      </c>
      <c r="E21" s="151"/>
      <c r="F21" s="151"/>
      <c r="G21" s="151"/>
      <c r="H21" s="151"/>
      <c r="I21" s="151"/>
      <c r="J21" s="151"/>
      <c r="K21" s="141">
        <f t="shared" si="4"/>
        <v>50</v>
      </c>
      <c r="L21" s="141">
        <f t="shared" si="4"/>
        <v>50</v>
      </c>
      <c r="M21" s="141">
        <f t="shared" si="4"/>
        <v>50</v>
      </c>
      <c r="N21" s="141">
        <f t="shared" si="4"/>
        <v>50</v>
      </c>
      <c r="O21" s="141">
        <f t="shared" si="4"/>
        <v>50</v>
      </c>
      <c r="P21" s="141">
        <f t="shared" si="4"/>
        <v>50</v>
      </c>
      <c r="Q21" s="152">
        <f t="shared" si="5"/>
        <v>300</v>
      </c>
      <c r="R21" s="349">
        <v>300</v>
      </c>
      <c r="S21" s="154"/>
      <c r="T21" s="155"/>
      <c r="U21" s="155"/>
      <c r="V21" s="155"/>
      <c r="W21" s="155"/>
      <c r="X21" s="155"/>
      <c r="Y21" s="155"/>
      <c r="Z21" s="156"/>
      <c r="AA21" s="156"/>
      <c r="AB21" s="156"/>
      <c r="AC21" s="156"/>
      <c r="AD21" s="156"/>
      <c r="AE21" s="156"/>
      <c r="AF21" s="157"/>
      <c r="AG21" s="153"/>
      <c r="AH21" s="153"/>
      <c r="AI21" s="154"/>
      <c r="AJ21" s="155"/>
      <c r="AK21" s="155"/>
      <c r="AL21" s="155"/>
      <c r="AM21" s="155"/>
      <c r="AN21" s="155"/>
      <c r="AO21" s="155"/>
      <c r="AP21" s="156"/>
      <c r="AQ21" s="156"/>
      <c r="AR21" s="156"/>
      <c r="AS21" s="156"/>
      <c r="AT21" s="156"/>
      <c r="AU21" s="156"/>
      <c r="AV21" s="157"/>
      <c r="AW21" s="153"/>
      <c r="AX21" s="153"/>
      <c r="AY21" s="154"/>
      <c r="AZ21" s="155"/>
      <c r="BA21" s="155"/>
      <c r="BB21" s="155"/>
      <c r="BC21" s="155"/>
      <c r="BD21" s="155"/>
      <c r="BE21" s="155"/>
      <c r="BF21" s="156"/>
      <c r="BG21" s="155"/>
      <c r="BH21" s="155"/>
      <c r="BI21" s="155"/>
      <c r="BJ21" s="155"/>
      <c r="BK21" s="156"/>
      <c r="BL21" s="156"/>
      <c r="BM21" s="156"/>
      <c r="BN21" s="156"/>
      <c r="BO21" s="156"/>
      <c r="BP21" s="156"/>
      <c r="BQ21" s="157"/>
      <c r="BR21" s="153"/>
      <c r="BS21" s="153"/>
      <c r="BT21" s="154"/>
      <c r="BU21" s="155"/>
      <c r="BV21" s="155"/>
      <c r="BW21" s="155"/>
      <c r="BX21" s="155"/>
      <c r="BY21" s="155"/>
      <c r="BZ21" s="155"/>
      <c r="CA21" s="156"/>
      <c r="CB21" s="156"/>
      <c r="CC21" s="156"/>
      <c r="CD21" s="156"/>
      <c r="CE21" s="156"/>
      <c r="CF21" s="156"/>
      <c r="CG21" s="157"/>
      <c r="CH21" s="153"/>
      <c r="CI21" s="153"/>
      <c r="CJ21" s="154"/>
      <c r="CK21" s="155"/>
      <c r="CL21" s="155"/>
      <c r="CM21" s="155"/>
      <c r="CN21" s="155"/>
      <c r="CO21" s="155"/>
      <c r="CP21" s="155"/>
      <c r="CQ21" s="156"/>
      <c r="CR21" s="156"/>
      <c r="CS21" s="156"/>
      <c r="CT21" s="156"/>
      <c r="CU21" s="156"/>
      <c r="CV21" s="156"/>
      <c r="CW21" s="157"/>
      <c r="CX21" s="153"/>
      <c r="CY21" s="153"/>
      <c r="CZ21" s="154"/>
      <c r="DA21" s="155"/>
      <c r="DB21" s="155"/>
      <c r="DC21" s="155"/>
      <c r="DD21" s="155"/>
      <c r="DE21" s="155"/>
      <c r="DF21" s="155"/>
      <c r="DG21" s="156"/>
      <c r="DH21" s="156"/>
      <c r="DI21" s="156"/>
      <c r="DJ21" s="156"/>
      <c r="DK21" s="156"/>
      <c r="DL21" s="156"/>
      <c r="DM21" s="157"/>
      <c r="DN21" s="153"/>
      <c r="DO21" s="153"/>
      <c r="DP21" s="154"/>
      <c r="DQ21" s="155"/>
      <c r="DR21" s="155"/>
      <c r="DS21" s="155"/>
      <c r="DT21" s="155"/>
      <c r="DU21" s="155"/>
      <c r="DV21" s="155"/>
      <c r="DW21" s="156"/>
      <c r="DX21" s="156"/>
      <c r="DY21" s="156"/>
      <c r="DZ21" s="156"/>
      <c r="EA21" s="156"/>
      <c r="EB21" s="156"/>
      <c r="EC21" s="157"/>
      <c r="ED21" s="153"/>
      <c r="EE21" s="153"/>
      <c r="EF21" s="154"/>
      <c r="EG21" s="155"/>
      <c r="EH21" s="155"/>
      <c r="EI21" s="155"/>
      <c r="EJ21" s="155"/>
      <c r="EK21" s="155"/>
      <c r="EL21" s="155"/>
      <c r="EM21" s="156"/>
      <c r="EN21" s="156"/>
      <c r="EO21" s="156"/>
      <c r="EP21" s="156"/>
      <c r="EQ21" s="156"/>
      <c r="ER21" s="156"/>
      <c r="ES21" s="157"/>
      <c r="ET21" s="153"/>
      <c r="EU21" s="153"/>
      <c r="EV21" s="154"/>
      <c r="EW21" s="155"/>
      <c r="EX21" s="155"/>
      <c r="EY21" s="155"/>
      <c r="EZ21" s="155"/>
      <c r="FA21" s="155"/>
      <c r="FB21" s="155"/>
      <c r="FC21" s="156"/>
      <c r="FD21" s="156"/>
      <c r="FE21" s="156"/>
      <c r="FF21" s="156"/>
      <c r="FG21" s="156"/>
      <c r="FH21" s="156"/>
      <c r="FI21" s="157"/>
      <c r="FJ21" s="153"/>
      <c r="FK21" s="153"/>
      <c r="FL21" s="154"/>
      <c r="FM21" s="155"/>
      <c r="FN21" s="155"/>
      <c r="FO21" s="155"/>
      <c r="FP21" s="155"/>
      <c r="FQ21" s="155"/>
      <c r="FR21" s="155"/>
      <c r="FS21" s="156"/>
      <c r="FT21" s="156"/>
      <c r="FU21" s="156"/>
      <c r="FV21" s="156"/>
      <c r="FW21" s="156"/>
      <c r="FX21" s="156"/>
      <c r="FY21" s="157"/>
      <c r="FZ21" s="153"/>
      <c r="GA21" s="153"/>
      <c r="GB21" s="154"/>
      <c r="GC21" s="155"/>
      <c r="GD21" s="155"/>
      <c r="GE21" s="155"/>
      <c r="GF21" s="155"/>
      <c r="GG21" s="155"/>
      <c r="GH21" s="155"/>
      <c r="GI21" s="156"/>
      <c r="GJ21" s="156"/>
      <c r="GK21" s="156"/>
      <c r="GL21" s="156"/>
      <c r="GM21" s="156"/>
      <c r="GN21" s="156"/>
      <c r="GO21" s="157"/>
      <c r="GP21" s="153"/>
      <c r="GQ21" s="153"/>
      <c r="GR21" s="154"/>
      <c r="GS21" s="155"/>
      <c r="GT21" s="155"/>
      <c r="GU21" s="155"/>
      <c r="GV21" s="155"/>
      <c r="GW21" s="155"/>
      <c r="GX21" s="155"/>
      <c r="GY21" s="156"/>
      <c r="GZ21" s="156"/>
      <c r="HA21" s="156"/>
      <c r="HB21" s="156"/>
      <c r="HC21" s="156"/>
      <c r="HD21" s="156"/>
      <c r="HE21" s="157"/>
      <c r="HF21" s="153"/>
      <c r="HG21" s="153"/>
      <c r="HH21" s="154"/>
      <c r="HI21" s="155"/>
      <c r="HJ21" s="155"/>
      <c r="HK21" s="155"/>
      <c r="HL21" s="155"/>
      <c r="HM21" s="155"/>
      <c r="HN21" s="155"/>
      <c r="HO21" s="156"/>
      <c r="HP21" s="156"/>
      <c r="HQ21" s="156"/>
      <c r="HR21" s="156"/>
      <c r="HS21" s="156"/>
      <c r="HT21" s="156"/>
      <c r="HU21" s="157"/>
      <c r="HV21" s="153"/>
      <c r="HW21" s="153"/>
      <c r="HX21" s="154"/>
      <c r="HY21" s="155"/>
      <c r="HZ21" s="155"/>
      <c r="IA21" s="155"/>
      <c r="IB21" s="155"/>
      <c r="IC21" s="155"/>
      <c r="ID21" s="155"/>
      <c r="IE21" s="156"/>
      <c r="IF21" s="156"/>
      <c r="IG21" s="156"/>
      <c r="IH21" s="156"/>
      <c r="II21" s="156"/>
      <c r="IJ21" s="156"/>
      <c r="IK21" s="157"/>
      <c r="IL21" s="153"/>
      <c r="IM21" s="153"/>
      <c r="IN21" s="154"/>
      <c r="IO21" s="155"/>
      <c r="IP21" s="155"/>
      <c r="IQ21" s="155"/>
      <c r="IR21" s="155"/>
      <c r="IS21" s="155"/>
      <c r="IT21" s="155"/>
      <c r="IU21" s="156"/>
      <c r="IV21" s="156"/>
      <c r="IW21" s="156"/>
      <c r="IX21" s="156"/>
      <c r="IY21" s="156"/>
      <c r="IZ21" s="156"/>
      <c r="JA21" s="157"/>
      <c r="JB21" s="153"/>
      <c r="JC21" s="153"/>
      <c r="JD21" s="154"/>
      <c r="JE21" s="155"/>
      <c r="JF21" s="155"/>
      <c r="JG21" s="155"/>
      <c r="JH21" s="155"/>
      <c r="JI21" s="155"/>
      <c r="JJ21" s="155"/>
      <c r="JK21" s="156"/>
      <c r="JL21" s="156"/>
      <c r="JM21" s="156"/>
      <c r="JN21" s="156"/>
      <c r="JO21" s="156"/>
      <c r="JP21" s="156"/>
      <c r="JQ21" s="157"/>
      <c r="JR21" s="153"/>
      <c r="JS21" s="153"/>
      <c r="JT21" s="154"/>
      <c r="JU21" s="155"/>
      <c r="JV21" s="155"/>
      <c r="JW21" s="155"/>
      <c r="JX21" s="155"/>
      <c r="JY21" s="155"/>
      <c r="JZ21" s="155"/>
      <c r="KA21" s="156"/>
      <c r="KB21" s="156"/>
      <c r="KC21" s="156"/>
      <c r="KD21" s="156"/>
      <c r="KE21" s="156"/>
      <c r="KF21" s="156"/>
      <c r="KG21" s="157"/>
      <c r="KH21" s="153"/>
      <c r="KI21" s="153"/>
      <c r="KJ21" s="154"/>
      <c r="KK21" s="155"/>
      <c r="KL21" s="155"/>
      <c r="KM21" s="155"/>
      <c r="KN21" s="155"/>
      <c r="KO21" s="155"/>
      <c r="KP21" s="155"/>
      <c r="KQ21" s="156"/>
      <c r="KR21" s="156"/>
      <c r="KS21" s="156"/>
      <c r="KT21" s="156"/>
      <c r="KU21" s="156"/>
      <c r="KV21" s="156"/>
      <c r="KW21" s="157"/>
      <c r="KX21" s="153"/>
      <c r="KY21" s="153"/>
      <c r="KZ21" s="154"/>
      <c r="LA21" s="155"/>
      <c r="LB21" s="155"/>
      <c r="LC21" s="155"/>
      <c r="LD21" s="155"/>
      <c r="LE21" s="155"/>
      <c r="LF21" s="155"/>
      <c r="LG21" s="156"/>
      <c r="LH21" s="156"/>
      <c r="LI21" s="156"/>
      <c r="LJ21" s="156"/>
      <c r="LK21" s="156"/>
      <c r="LL21" s="156"/>
      <c r="LM21" s="157"/>
      <c r="LN21" s="153"/>
      <c r="LO21" s="153"/>
      <c r="LP21" s="154"/>
      <c r="LQ21" s="155"/>
      <c r="LR21" s="155"/>
      <c r="LS21" s="155"/>
      <c r="LT21" s="155"/>
      <c r="LU21" s="155"/>
      <c r="LV21" s="155"/>
      <c r="LW21" s="156"/>
      <c r="LX21" s="156"/>
      <c r="LY21" s="156"/>
      <c r="LZ21" s="156"/>
      <c r="MA21" s="156"/>
      <c r="MB21" s="156"/>
      <c r="MC21" s="157"/>
      <c r="MD21" s="153"/>
      <c r="ME21" s="153"/>
      <c r="MF21" s="154"/>
      <c r="MG21" s="155"/>
      <c r="MH21" s="155"/>
      <c r="MI21" s="155"/>
      <c r="MJ21" s="155"/>
      <c r="MK21" s="155"/>
      <c r="ML21" s="155"/>
      <c r="MM21" s="156"/>
      <c r="MN21" s="156"/>
      <c r="MO21" s="156"/>
      <c r="MP21" s="156"/>
      <c r="MQ21" s="156"/>
      <c r="MR21" s="156"/>
      <c r="MS21" s="157"/>
      <c r="MT21" s="153"/>
      <c r="MU21" s="153"/>
      <c r="MV21" s="154"/>
      <c r="MW21" s="155"/>
      <c r="MX21" s="155"/>
      <c r="MY21" s="155"/>
      <c r="MZ21" s="155"/>
      <c r="NA21" s="155"/>
      <c r="NB21" s="155"/>
      <c r="NC21" s="156"/>
      <c r="ND21" s="156"/>
      <c r="NE21" s="156"/>
      <c r="NF21" s="156"/>
      <c r="NG21" s="156"/>
      <c r="NH21" s="156"/>
      <c r="NI21" s="157"/>
      <c r="NJ21" s="153"/>
      <c r="NK21" s="153"/>
      <c r="NL21" s="154"/>
      <c r="NM21" s="155"/>
      <c r="NN21" s="155"/>
      <c r="NO21" s="155"/>
      <c r="NP21" s="155"/>
      <c r="NQ21" s="155"/>
      <c r="NR21" s="155"/>
      <c r="NS21" s="156"/>
      <c r="NT21" s="156"/>
      <c r="NU21" s="156"/>
      <c r="NV21" s="156"/>
      <c r="NW21" s="156"/>
      <c r="NX21" s="156"/>
      <c r="NY21" s="157"/>
      <c r="NZ21" s="153"/>
      <c r="OA21" s="153"/>
      <c r="OB21" s="154"/>
      <c r="OC21" s="155"/>
      <c r="OD21" s="155"/>
      <c r="OE21" s="155"/>
      <c r="OF21" s="155"/>
      <c r="OG21" s="155"/>
      <c r="OH21" s="155"/>
      <c r="OI21" s="156"/>
      <c r="OJ21" s="156"/>
      <c r="OK21" s="156"/>
      <c r="OL21" s="156"/>
      <c r="OM21" s="156"/>
      <c r="ON21" s="156"/>
      <c r="OO21" s="157"/>
      <c r="OP21" s="153"/>
      <c r="OQ21" s="153"/>
      <c r="OR21" s="154"/>
      <c r="OS21" s="155"/>
      <c r="OT21" s="155"/>
      <c r="OU21" s="155"/>
      <c r="OV21" s="155"/>
      <c r="OW21" s="155"/>
      <c r="OX21" s="155"/>
      <c r="OY21" s="156"/>
      <c r="OZ21" s="156"/>
      <c r="PA21" s="156"/>
      <c r="PB21" s="156"/>
      <c r="PC21" s="156"/>
      <c r="PD21" s="156"/>
      <c r="PE21" s="157"/>
      <c r="PF21" s="153"/>
      <c r="PG21" s="153"/>
      <c r="PH21" s="154"/>
      <c r="PI21" s="155"/>
      <c r="PJ21" s="155"/>
      <c r="PK21" s="155"/>
      <c r="PL21" s="155"/>
      <c r="PM21" s="155"/>
      <c r="PN21" s="155"/>
      <c r="PO21" s="156"/>
      <c r="PP21" s="156"/>
      <c r="PQ21" s="156"/>
      <c r="PR21" s="156"/>
      <c r="PS21" s="156"/>
      <c r="PT21" s="156"/>
      <c r="PU21" s="157"/>
      <c r="PV21" s="153"/>
      <c r="PW21" s="153"/>
      <c r="PX21" s="154"/>
      <c r="PY21" s="155"/>
      <c r="PZ21" s="155"/>
      <c r="QA21" s="155"/>
      <c r="QB21" s="155"/>
      <c r="QC21" s="155"/>
      <c r="QD21" s="155"/>
      <c r="QE21" s="156"/>
      <c r="QF21" s="156"/>
      <c r="QG21" s="156"/>
      <c r="QH21" s="156"/>
      <c r="QI21" s="156"/>
      <c r="QJ21" s="156"/>
      <c r="QK21" s="157"/>
      <c r="QL21" s="153"/>
      <c r="QM21" s="153"/>
      <c r="QN21" s="154"/>
      <c r="QO21" s="155"/>
      <c r="QP21" s="155"/>
      <c r="QQ21" s="155"/>
      <c r="QR21" s="155"/>
      <c r="QS21" s="155"/>
      <c r="QT21" s="155"/>
      <c r="QU21" s="156"/>
      <c r="QV21" s="156"/>
      <c r="QW21" s="156"/>
      <c r="QX21" s="156"/>
      <c r="QY21" s="156"/>
      <c r="QZ21" s="156"/>
      <c r="RA21" s="157"/>
      <c r="RB21" s="153"/>
      <c r="RC21" s="153"/>
      <c r="RD21" s="154"/>
      <c r="RE21" s="155"/>
      <c r="RF21" s="155"/>
      <c r="RG21" s="155"/>
      <c r="RH21" s="155"/>
      <c r="RI21" s="155"/>
      <c r="RJ21" s="155"/>
      <c r="RK21" s="156"/>
      <c r="RL21" s="156"/>
      <c r="RM21" s="156"/>
      <c r="RN21" s="156"/>
      <c r="RO21" s="156"/>
      <c r="RP21" s="156"/>
      <c r="RQ21" s="157"/>
      <c r="RR21" s="153"/>
      <c r="RS21" s="153"/>
      <c r="RT21" s="154"/>
      <c r="RU21" s="155"/>
      <c r="RV21" s="155"/>
      <c r="RW21" s="155"/>
      <c r="RX21" s="155"/>
      <c r="RY21" s="155"/>
      <c r="RZ21" s="155"/>
      <c r="SA21" s="156"/>
      <c r="SB21" s="156"/>
      <c r="SC21" s="156"/>
      <c r="SD21" s="156"/>
      <c r="SE21" s="156"/>
      <c r="SF21" s="156"/>
      <c r="SG21" s="157"/>
      <c r="SH21" s="153"/>
      <c r="SI21" s="153"/>
      <c r="SJ21" s="154"/>
      <c r="SK21" s="155"/>
      <c r="SL21" s="155"/>
      <c r="SM21" s="155"/>
      <c r="SN21" s="155"/>
      <c r="SO21" s="155"/>
      <c r="SP21" s="155"/>
      <c r="SQ21" s="156"/>
      <c r="SR21" s="156"/>
      <c r="SS21" s="156"/>
      <c r="ST21" s="156"/>
      <c r="SU21" s="156"/>
      <c r="SV21" s="156"/>
      <c r="SW21" s="157"/>
      <c r="SX21" s="153"/>
      <c r="SY21" s="153"/>
      <c r="SZ21" s="154"/>
      <c r="TA21" s="155"/>
      <c r="TB21" s="155"/>
      <c r="TC21" s="155"/>
      <c r="TD21" s="155"/>
      <c r="TE21" s="155"/>
      <c r="TF21" s="155"/>
      <c r="TG21" s="156"/>
      <c r="TH21" s="156"/>
      <c r="TI21" s="156"/>
      <c r="TJ21" s="156"/>
      <c r="TK21" s="156"/>
      <c r="TL21" s="156"/>
      <c r="TM21" s="157"/>
      <c r="TN21" s="153"/>
      <c r="TO21" s="153"/>
      <c r="TP21" s="154"/>
      <c r="TQ21" s="155"/>
      <c r="TR21" s="155"/>
      <c r="TS21" s="155"/>
      <c r="TT21" s="155"/>
      <c r="TU21" s="155"/>
      <c r="TV21" s="155"/>
      <c r="TW21" s="156"/>
      <c r="TX21" s="156"/>
      <c r="TY21" s="156"/>
      <c r="TZ21" s="156"/>
      <c r="UA21" s="156"/>
      <c r="UB21" s="156"/>
      <c r="UC21" s="157"/>
      <c r="UD21" s="153"/>
      <c r="UE21" s="153"/>
      <c r="UF21" s="154"/>
      <c r="UG21" s="155"/>
      <c r="UH21" s="155"/>
      <c r="UI21" s="155"/>
      <c r="UJ21" s="155"/>
      <c r="UK21" s="155"/>
      <c r="UL21" s="155"/>
      <c r="UM21" s="156"/>
      <c r="UN21" s="156"/>
      <c r="UO21" s="156"/>
      <c r="UP21" s="156"/>
      <c r="UQ21" s="156"/>
      <c r="UR21" s="156"/>
      <c r="US21" s="157"/>
      <c r="UT21" s="153"/>
      <c r="UU21" s="153"/>
      <c r="UV21" s="154"/>
      <c r="UW21" s="155"/>
      <c r="UX21" s="155"/>
      <c r="UY21" s="155"/>
      <c r="UZ21" s="155"/>
      <c r="VA21" s="155"/>
      <c r="VB21" s="155"/>
      <c r="VC21" s="156"/>
      <c r="VD21" s="156"/>
      <c r="VE21" s="156"/>
      <c r="VF21" s="156"/>
      <c r="VG21" s="156"/>
      <c r="VH21" s="156"/>
      <c r="VI21" s="157"/>
      <c r="VJ21" s="153"/>
      <c r="VK21" s="153"/>
      <c r="VL21" s="154"/>
      <c r="VM21" s="155"/>
      <c r="VN21" s="155"/>
      <c r="VO21" s="155"/>
      <c r="VP21" s="155"/>
      <c r="VQ21" s="155"/>
      <c r="VR21" s="155"/>
      <c r="VS21" s="156"/>
      <c r="VT21" s="156"/>
      <c r="VU21" s="156"/>
      <c r="VV21" s="156"/>
      <c r="VW21" s="156"/>
      <c r="VX21" s="156"/>
      <c r="VY21" s="157"/>
      <c r="VZ21" s="153"/>
      <c r="WA21" s="153"/>
      <c r="WB21" s="154"/>
      <c r="WC21" s="155"/>
      <c r="WD21" s="155"/>
      <c r="WE21" s="155"/>
      <c r="WF21" s="155"/>
      <c r="WG21" s="155"/>
      <c r="WH21" s="155"/>
      <c r="WI21" s="156"/>
      <c r="WJ21" s="156"/>
      <c r="WK21" s="156"/>
      <c r="WL21" s="156"/>
      <c r="WM21" s="156"/>
      <c r="WN21" s="156"/>
      <c r="WO21" s="157"/>
      <c r="WP21" s="153"/>
      <c r="WQ21" s="153"/>
      <c r="WR21" s="154"/>
      <c r="WS21" s="155"/>
      <c r="WT21" s="155"/>
      <c r="WU21" s="155"/>
      <c r="WV21" s="155"/>
      <c r="WW21" s="155"/>
      <c r="WX21" s="155"/>
      <c r="WY21" s="156"/>
      <c r="WZ21" s="156"/>
      <c r="XA21" s="156"/>
      <c r="XB21" s="156"/>
      <c r="XC21" s="156"/>
      <c r="XD21" s="156"/>
      <c r="XE21" s="157"/>
      <c r="XF21" s="153"/>
      <c r="XG21" s="153"/>
      <c r="XH21" s="154"/>
      <c r="XI21" s="155"/>
      <c r="XJ21" s="155"/>
      <c r="XK21" s="155"/>
      <c r="XL21" s="155"/>
      <c r="XM21" s="155"/>
      <c r="XN21" s="155"/>
      <c r="XO21" s="156"/>
      <c r="XP21" s="156"/>
      <c r="XQ21" s="156"/>
      <c r="XR21" s="156"/>
      <c r="XS21" s="156"/>
      <c r="XT21" s="156"/>
      <c r="XU21" s="157"/>
      <c r="XV21" s="153"/>
      <c r="XW21" s="153"/>
      <c r="XX21" s="154"/>
      <c r="XY21" s="155"/>
      <c r="XZ21" s="155"/>
      <c r="YA21" s="155"/>
      <c r="YB21" s="155"/>
      <c r="YC21" s="155"/>
      <c r="YD21" s="155"/>
      <c r="YE21" s="156"/>
      <c r="YF21" s="156"/>
      <c r="YG21" s="156"/>
      <c r="YH21" s="156"/>
      <c r="YI21" s="156"/>
      <c r="YJ21" s="156"/>
      <c r="YK21" s="157"/>
      <c r="YL21" s="153"/>
      <c r="YM21" s="153"/>
      <c r="YN21" s="154"/>
      <c r="YO21" s="155"/>
      <c r="YP21" s="155"/>
      <c r="YQ21" s="155"/>
      <c r="YR21" s="155"/>
      <c r="YS21" s="155"/>
      <c r="YT21" s="155"/>
      <c r="YU21" s="156"/>
      <c r="YV21" s="156"/>
      <c r="YW21" s="156"/>
      <c r="YX21" s="156"/>
      <c r="YY21" s="156"/>
      <c r="YZ21" s="156"/>
      <c r="ZA21" s="157"/>
      <c r="ZB21" s="153"/>
      <c r="ZC21" s="153"/>
      <c r="ZD21" s="154"/>
      <c r="ZE21" s="155"/>
      <c r="ZF21" s="155"/>
      <c r="ZG21" s="155"/>
      <c r="ZH21" s="155"/>
      <c r="ZI21" s="155"/>
      <c r="ZJ21" s="155"/>
      <c r="ZK21" s="156"/>
      <c r="ZL21" s="156"/>
      <c r="ZM21" s="156"/>
      <c r="ZN21" s="156"/>
      <c r="ZO21" s="156"/>
      <c r="ZP21" s="156"/>
      <c r="ZQ21" s="157"/>
      <c r="ZR21" s="153"/>
      <c r="ZS21" s="153"/>
      <c r="ZT21" s="154"/>
      <c r="ZU21" s="155"/>
      <c r="ZV21" s="155"/>
      <c r="ZW21" s="155"/>
      <c r="ZX21" s="155"/>
      <c r="ZY21" s="155"/>
      <c r="ZZ21" s="155"/>
      <c r="AAA21" s="156"/>
      <c r="AAB21" s="156"/>
      <c r="AAC21" s="156"/>
      <c r="AAD21" s="156"/>
      <c r="AAE21" s="156"/>
      <c r="AAF21" s="156"/>
      <c r="AAG21" s="157"/>
      <c r="AAH21" s="153"/>
      <c r="AAI21" s="153"/>
      <c r="AAJ21" s="154"/>
      <c r="AAK21" s="155"/>
      <c r="AAL21" s="155"/>
      <c r="AAM21" s="155"/>
      <c r="AAN21" s="155"/>
      <c r="AAO21" s="155"/>
      <c r="AAP21" s="155"/>
      <c r="AAQ21" s="156"/>
      <c r="AAR21" s="156"/>
      <c r="AAS21" s="156"/>
      <c r="AAT21" s="156"/>
      <c r="AAU21" s="156"/>
      <c r="AAV21" s="156"/>
      <c r="AAW21" s="157"/>
      <c r="AAX21" s="153"/>
      <c r="AAY21" s="153"/>
      <c r="AAZ21" s="154"/>
      <c r="ABA21" s="155"/>
      <c r="ABB21" s="155"/>
      <c r="ABC21" s="155"/>
      <c r="ABD21" s="155"/>
      <c r="ABE21" s="155"/>
      <c r="ABF21" s="155"/>
      <c r="ABG21" s="156"/>
      <c r="ABH21" s="156"/>
      <c r="ABI21" s="156"/>
      <c r="ABJ21" s="156"/>
      <c r="ABK21" s="156"/>
      <c r="ABL21" s="156"/>
      <c r="ABM21" s="157"/>
      <c r="ABN21" s="153"/>
      <c r="ABO21" s="153"/>
      <c r="ABP21" s="154"/>
      <c r="ABQ21" s="155"/>
      <c r="ABR21" s="155"/>
      <c r="ABS21" s="155"/>
      <c r="ABT21" s="155"/>
      <c r="ABU21" s="155"/>
      <c r="ABV21" s="155"/>
      <c r="ABW21" s="156"/>
      <c r="ABX21" s="156"/>
      <c r="ABY21" s="156"/>
      <c r="ABZ21" s="156"/>
      <c r="ACA21" s="156"/>
      <c r="ACB21" s="156"/>
      <c r="ACC21" s="157"/>
      <c r="ACD21" s="153"/>
      <c r="ACE21" s="153"/>
      <c r="ACF21" s="154"/>
      <c r="ACG21" s="155"/>
      <c r="ACH21" s="155"/>
      <c r="ACI21" s="155"/>
      <c r="ACJ21" s="155"/>
      <c r="ACK21" s="155"/>
      <c r="ACL21" s="155"/>
      <c r="ACM21" s="156"/>
      <c r="ACN21" s="156"/>
      <c r="ACO21" s="156"/>
      <c r="ACP21" s="156"/>
      <c r="ACQ21" s="156"/>
      <c r="ACR21" s="156"/>
      <c r="ACS21" s="157"/>
      <c r="ACT21" s="153"/>
      <c r="ACU21" s="153"/>
      <c r="ACV21" s="154"/>
      <c r="ACW21" s="155"/>
      <c r="ACX21" s="155"/>
      <c r="ACY21" s="155"/>
      <c r="ACZ21" s="155"/>
      <c r="ADA21" s="155"/>
      <c r="ADB21" s="155"/>
      <c r="ADC21" s="156"/>
      <c r="ADD21" s="156"/>
      <c r="ADE21" s="156"/>
      <c r="ADF21" s="156"/>
      <c r="ADG21" s="156"/>
      <c r="ADH21" s="156"/>
      <c r="ADI21" s="157"/>
      <c r="ADJ21" s="153"/>
      <c r="ADK21" s="153"/>
      <c r="ADL21" s="154"/>
      <c r="ADM21" s="155"/>
      <c r="ADN21" s="155"/>
      <c r="ADO21" s="155"/>
      <c r="ADP21" s="155"/>
      <c r="ADQ21" s="155"/>
      <c r="ADR21" s="155"/>
      <c r="ADS21" s="156"/>
      <c r="ADT21" s="156"/>
      <c r="ADU21" s="156"/>
      <c r="ADV21" s="156"/>
      <c r="ADW21" s="156"/>
      <c r="ADX21" s="156"/>
      <c r="ADY21" s="157"/>
      <c r="ADZ21" s="153"/>
      <c r="AEA21" s="153"/>
      <c r="AEB21" s="154"/>
      <c r="AEC21" s="155"/>
      <c r="AED21" s="155"/>
      <c r="AEE21" s="155"/>
      <c r="AEF21" s="155"/>
      <c r="AEG21" s="155"/>
      <c r="AEH21" s="155"/>
      <c r="AEI21" s="156"/>
      <c r="AEJ21" s="156"/>
      <c r="AEK21" s="156"/>
      <c r="AEL21" s="156"/>
      <c r="AEM21" s="156"/>
      <c r="AEN21" s="156"/>
      <c r="AEO21" s="157"/>
      <c r="AEP21" s="153"/>
      <c r="AEQ21" s="153"/>
      <c r="AER21" s="154"/>
      <c r="AES21" s="155"/>
      <c r="AET21" s="155"/>
      <c r="AEU21" s="155"/>
      <c r="AEV21" s="155"/>
      <c r="AEW21" s="155"/>
      <c r="AEX21" s="155"/>
      <c r="AEY21" s="156"/>
      <c r="AEZ21" s="156"/>
      <c r="AFA21" s="156"/>
      <c r="AFB21" s="156"/>
      <c r="AFC21" s="156"/>
      <c r="AFD21" s="156"/>
      <c r="AFE21" s="157"/>
      <c r="AFF21" s="153"/>
      <c r="AFG21" s="153"/>
      <c r="AFH21" s="154"/>
      <c r="AFI21" s="155"/>
      <c r="AFJ21" s="155"/>
      <c r="AFK21" s="155"/>
      <c r="AFL21" s="155"/>
      <c r="AFM21" s="155"/>
      <c r="AFN21" s="155"/>
      <c r="AFO21" s="156"/>
      <c r="AFP21" s="156"/>
      <c r="AFQ21" s="156"/>
      <c r="AFR21" s="156"/>
      <c r="AFS21" s="156"/>
      <c r="AFT21" s="156"/>
      <c r="AFU21" s="157"/>
      <c r="AFV21" s="153"/>
      <c r="AFW21" s="153"/>
      <c r="AFX21" s="154"/>
      <c r="AFY21" s="155"/>
      <c r="AFZ21" s="155"/>
      <c r="AGA21" s="155"/>
      <c r="AGB21" s="155"/>
      <c r="AGC21" s="155"/>
      <c r="AGD21" s="155"/>
      <c r="AGE21" s="156"/>
      <c r="AGF21" s="156"/>
      <c r="AGG21" s="156"/>
      <c r="AGH21" s="156"/>
      <c r="AGI21" s="156"/>
      <c r="AGJ21" s="156"/>
      <c r="AGK21" s="157"/>
      <c r="AGL21" s="153"/>
      <c r="AGM21" s="153"/>
      <c r="AGN21" s="154"/>
      <c r="AGO21" s="155"/>
      <c r="AGP21" s="155"/>
      <c r="AGQ21" s="155"/>
      <c r="AGR21" s="155"/>
      <c r="AGS21" s="155"/>
      <c r="AGT21" s="155"/>
      <c r="AGU21" s="156"/>
      <c r="AGV21" s="156"/>
      <c r="AGW21" s="156"/>
      <c r="AGX21" s="156"/>
      <c r="AGY21" s="156"/>
      <c r="AGZ21" s="156"/>
      <c r="AHA21" s="157"/>
      <c r="AHB21" s="153"/>
      <c r="AHC21" s="153"/>
      <c r="AHD21" s="154"/>
      <c r="AHE21" s="155"/>
      <c r="AHF21" s="155"/>
      <c r="AHG21" s="155"/>
      <c r="AHH21" s="155"/>
      <c r="AHI21" s="155"/>
      <c r="AHJ21" s="155"/>
      <c r="AHK21" s="156"/>
      <c r="AHL21" s="156"/>
      <c r="AHM21" s="156"/>
      <c r="AHN21" s="156"/>
      <c r="AHO21" s="156"/>
      <c r="AHP21" s="156"/>
      <c r="AHQ21" s="157"/>
      <c r="AHR21" s="153"/>
      <c r="AHS21" s="153"/>
      <c r="AHT21" s="154"/>
      <c r="AHU21" s="155"/>
      <c r="AHV21" s="155"/>
      <c r="AHW21" s="155"/>
      <c r="AHX21" s="155"/>
      <c r="AHY21" s="155"/>
      <c r="AHZ21" s="155"/>
      <c r="AIA21" s="156"/>
      <c r="AIB21" s="156"/>
      <c r="AIC21" s="156"/>
      <c r="AID21" s="156"/>
      <c r="AIE21" s="156"/>
      <c r="AIF21" s="156"/>
      <c r="AIG21" s="157"/>
      <c r="AIH21" s="153"/>
      <c r="AII21" s="153"/>
      <c r="AIJ21" s="154"/>
      <c r="AIK21" s="155"/>
      <c r="AIL21" s="155"/>
      <c r="AIM21" s="155"/>
      <c r="AIN21" s="155"/>
      <c r="AIO21" s="155"/>
      <c r="AIP21" s="155"/>
      <c r="AIQ21" s="156"/>
      <c r="AIR21" s="156"/>
      <c r="AIS21" s="156"/>
      <c r="AIT21" s="156"/>
      <c r="AIU21" s="156"/>
      <c r="AIV21" s="156"/>
      <c r="AIW21" s="157"/>
      <c r="AIX21" s="153"/>
      <c r="AIY21" s="153"/>
      <c r="AIZ21" s="154"/>
      <c r="AJA21" s="155"/>
      <c r="AJB21" s="155"/>
      <c r="AJC21" s="155"/>
      <c r="AJD21" s="155"/>
      <c r="AJE21" s="155"/>
      <c r="AJF21" s="155"/>
      <c r="AJG21" s="156"/>
      <c r="AJH21" s="156"/>
      <c r="AJI21" s="156"/>
      <c r="AJJ21" s="156"/>
      <c r="AJK21" s="156"/>
      <c r="AJL21" s="156"/>
      <c r="AJM21" s="157"/>
      <c r="AJN21" s="153"/>
      <c r="AJO21" s="153"/>
      <c r="AJP21" s="154"/>
      <c r="AJQ21" s="155"/>
      <c r="AJR21" s="155"/>
      <c r="AJS21" s="155"/>
      <c r="AJT21" s="155"/>
      <c r="AJU21" s="155"/>
      <c r="AJV21" s="155"/>
      <c r="AJW21" s="156"/>
      <c r="AJX21" s="156"/>
      <c r="AJY21" s="156"/>
      <c r="AJZ21" s="156"/>
      <c r="AKA21" s="156"/>
      <c r="AKB21" s="156"/>
      <c r="AKC21" s="157"/>
      <c r="AKD21" s="153"/>
      <c r="AKE21" s="153"/>
      <c r="AKF21" s="154"/>
      <c r="AKG21" s="155"/>
      <c r="AKH21" s="155"/>
      <c r="AKI21" s="155"/>
      <c r="AKJ21" s="155"/>
      <c r="AKK21" s="155"/>
      <c r="AKL21" s="155"/>
      <c r="AKM21" s="156"/>
      <c r="AKN21" s="156"/>
      <c r="AKO21" s="156"/>
      <c r="AKP21" s="156"/>
      <c r="AKQ21" s="156"/>
      <c r="AKR21" s="156"/>
      <c r="AKS21" s="157"/>
      <c r="AKT21" s="153"/>
      <c r="AKU21" s="153"/>
      <c r="AKV21" s="154"/>
      <c r="AKW21" s="155"/>
      <c r="AKX21" s="155"/>
      <c r="AKY21" s="155"/>
      <c r="AKZ21" s="155"/>
      <c r="ALA21" s="155"/>
      <c r="ALB21" s="155"/>
      <c r="ALC21" s="156"/>
      <c r="ALD21" s="156"/>
      <c r="ALE21" s="156"/>
      <c r="ALF21" s="156"/>
      <c r="ALG21" s="156"/>
      <c r="ALH21" s="156"/>
      <c r="ALI21" s="157"/>
      <c r="ALJ21" s="153"/>
      <c r="ALK21" s="153"/>
      <c r="ALL21" s="154"/>
      <c r="ALM21" s="155"/>
      <c r="ALN21" s="155"/>
      <c r="ALO21" s="155"/>
      <c r="ALP21" s="155"/>
      <c r="ALQ21" s="155"/>
      <c r="ALR21" s="155"/>
      <c r="ALS21" s="156"/>
      <c r="ALT21" s="156"/>
      <c r="ALU21" s="156"/>
      <c r="ALV21" s="156"/>
      <c r="ALW21" s="156"/>
      <c r="ALX21" s="156"/>
      <c r="ALY21" s="157"/>
      <c r="ALZ21" s="153"/>
      <c r="AMA21" s="153"/>
      <c r="AMB21" s="154"/>
      <c r="AMC21" s="155"/>
      <c r="AMD21" s="155"/>
      <c r="AME21" s="155"/>
      <c r="AMF21" s="155"/>
      <c r="AMG21" s="155"/>
      <c r="AMH21" s="155"/>
      <c r="AMI21" s="156"/>
      <c r="AMJ21" s="156"/>
      <c r="AMK21" s="156"/>
      <c r="AML21" s="156"/>
      <c r="AMM21" s="156"/>
      <c r="AMN21" s="156"/>
      <c r="AMO21" s="157"/>
      <c r="AMP21" s="153"/>
      <c r="AMQ21" s="153"/>
      <c r="AMR21" s="154"/>
      <c r="AMS21" s="155"/>
      <c r="AMT21" s="155"/>
      <c r="AMU21" s="155"/>
      <c r="AMV21" s="155"/>
      <c r="AMW21" s="155"/>
      <c r="AMX21" s="155"/>
      <c r="AMY21" s="156"/>
      <c r="AMZ21" s="156"/>
      <c r="ANA21" s="156"/>
      <c r="ANB21" s="156"/>
      <c r="ANC21" s="156"/>
      <c r="AND21" s="156"/>
      <c r="ANE21" s="157"/>
      <c r="ANF21" s="153"/>
      <c r="ANG21" s="153"/>
      <c r="ANH21" s="154"/>
      <c r="ANI21" s="155"/>
      <c r="ANJ21" s="155"/>
      <c r="ANK21" s="155"/>
      <c r="ANL21" s="155"/>
      <c r="ANM21" s="155"/>
      <c r="ANN21" s="155"/>
      <c r="ANO21" s="156"/>
      <c r="ANP21" s="156"/>
      <c r="ANQ21" s="156"/>
      <c r="ANR21" s="156"/>
      <c r="ANS21" s="156"/>
      <c r="ANT21" s="156"/>
      <c r="ANU21" s="157"/>
      <c r="ANV21" s="153"/>
      <c r="ANW21" s="153"/>
      <c r="ANX21" s="154"/>
      <c r="ANY21" s="155"/>
      <c r="ANZ21" s="155"/>
      <c r="AOA21" s="155"/>
      <c r="AOB21" s="155"/>
      <c r="AOC21" s="155"/>
      <c r="AOD21" s="155"/>
      <c r="AOE21" s="156"/>
      <c r="AOF21" s="156"/>
      <c r="AOG21" s="156"/>
      <c r="AOH21" s="156"/>
      <c r="AOI21" s="156"/>
      <c r="AOJ21" s="156"/>
      <c r="AOK21" s="157"/>
      <c r="AOL21" s="153"/>
      <c r="AOM21" s="153"/>
      <c r="AON21" s="154"/>
      <c r="AOO21" s="155"/>
      <c r="AOP21" s="155"/>
      <c r="AOQ21" s="155"/>
      <c r="AOR21" s="155"/>
      <c r="AOS21" s="155"/>
      <c r="AOT21" s="155"/>
      <c r="AOU21" s="156"/>
      <c r="AOV21" s="156"/>
      <c r="AOW21" s="156"/>
      <c r="AOX21" s="156"/>
      <c r="AOY21" s="156"/>
      <c r="AOZ21" s="156"/>
      <c r="APA21" s="157"/>
      <c r="APB21" s="153"/>
      <c r="APC21" s="153"/>
      <c r="APD21" s="154"/>
      <c r="APE21" s="155"/>
      <c r="APF21" s="155"/>
      <c r="APG21" s="155"/>
      <c r="APH21" s="155"/>
      <c r="API21" s="155"/>
      <c r="APJ21" s="155"/>
      <c r="APK21" s="156"/>
      <c r="APL21" s="156"/>
      <c r="APM21" s="156"/>
      <c r="APN21" s="156"/>
      <c r="APO21" s="156"/>
      <c r="APP21" s="156"/>
      <c r="APQ21" s="157"/>
      <c r="APR21" s="153"/>
      <c r="APS21" s="153"/>
      <c r="APT21" s="154"/>
      <c r="APU21" s="155"/>
      <c r="APV21" s="155"/>
      <c r="APW21" s="155"/>
      <c r="APX21" s="155"/>
      <c r="APY21" s="155"/>
      <c r="APZ21" s="155"/>
      <c r="AQA21" s="156"/>
      <c r="AQB21" s="156"/>
      <c r="AQC21" s="156"/>
      <c r="AQD21" s="156"/>
      <c r="AQE21" s="156"/>
      <c r="AQF21" s="156"/>
      <c r="AQG21" s="157"/>
      <c r="AQH21" s="153"/>
      <c r="AQI21" s="153"/>
      <c r="AQJ21" s="154"/>
      <c r="AQK21" s="155"/>
      <c r="AQL21" s="155"/>
      <c r="AQM21" s="155"/>
      <c r="AQN21" s="155"/>
      <c r="AQO21" s="155"/>
      <c r="AQP21" s="155"/>
      <c r="AQQ21" s="156"/>
      <c r="AQR21" s="156"/>
      <c r="AQS21" s="156"/>
      <c r="AQT21" s="156"/>
      <c r="AQU21" s="156"/>
      <c r="AQV21" s="156"/>
      <c r="AQW21" s="157"/>
      <c r="AQX21" s="153"/>
      <c r="AQY21" s="153"/>
      <c r="AQZ21" s="154"/>
      <c r="ARA21" s="155"/>
      <c r="ARB21" s="155"/>
      <c r="ARC21" s="155"/>
      <c r="ARD21" s="155"/>
      <c r="ARE21" s="155"/>
      <c r="ARF21" s="155"/>
      <c r="ARG21" s="156"/>
      <c r="ARH21" s="156"/>
      <c r="ARI21" s="156"/>
      <c r="ARJ21" s="156"/>
      <c r="ARK21" s="156"/>
      <c r="ARL21" s="156"/>
      <c r="ARM21" s="157"/>
      <c r="ARN21" s="153"/>
      <c r="ARO21" s="153"/>
      <c r="ARP21" s="154"/>
      <c r="ARQ21" s="155"/>
      <c r="ARR21" s="155"/>
      <c r="ARS21" s="155"/>
      <c r="ART21" s="155"/>
      <c r="ARU21" s="155"/>
      <c r="ARV21" s="155"/>
      <c r="ARW21" s="156"/>
      <c r="ARX21" s="156"/>
      <c r="ARY21" s="156"/>
      <c r="ARZ21" s="156"/>
      <c r="ASA21" s="156"/>
      <c r="ASB21" s="156"/>
      <c r="ASC21" s="157"/>
      <c r="ASD21" s="153"/>
      <c r="ASE21" s="153"/>
      <c r="ASF21" s="154"/>
      <c r="ASG21" s="155"/>
      <c r="ASH21" s="155"/>
      <c r="ASI21" s="155"/>
      <c r="ASJ21" s="155"/>
      <c r="ASK21" s="155"/>
      <c r="ASL21" s="155"/>
      <c r="ASM21" s="156"/>
      <c r="ASN21" s="156"/>
      <c r="ASO21" s="156"/>
      <c r="ASP21" s="156"/>
      <c r="ASQ21" s="156"/>
      <c r="ASR21" s="156"/>
      <c r="ASS21" s="157"/>
      <c r="AST21" s="153"/>
      <c r="ASU21" s="153"/>
      <c r="ASV21" s="154"/>
      <c r="ASW21" s="155"/>
      <c r="ASX21" s="155"/>
      <c r="ASY21" s="155"/>
      <c r="ASZ21" s="155"/>
      <c r="ATA21" s="155"/>
      <c r="ATB21" s="155"/>
      <c r="ATC21" s="156"/>
      <c r="ATD21" s="156"/>
      <c r="ATE21" s="156"/>
      <c r="ATF21" s="156"/>
      <c r="ATG21" s="156"/>
      <c r="ATH21" s="156"/>
      <c r="ATI21" s="157"/>
      <c r="ATJ21" s="153"/>
      <c r="ATK21" s="153"/>
      <c r="ATL21" s="154"/>
      <c r="ATM21" s="155"/>
      <c r="ATN21" s="155"/>
      <c r="ATO21" s="155"/>
      <c r="ATP21" s="155"/>
      <c r="ATQ21" s="155"/>
      <c r="ATR21" s="155"/>
      <c r="ATS21" s="156"/>
      <c r="ATT21" s="156"/>
      <c r="ATU21" s="156"/>
      <c r="ATV21" s="156"/>
      <c r="ATW21" s="156"/>
      <c r="ATX21" s="156"/>
      <c r="ATY21" s="157"/>
      <c r="ATZ21" s="153"/>
      <c r="AUA21" s="153"/>
      <c r="AUB21" s="154"/>
      <c r="AUC21" s="155"/>
      <c r="AUD21" s="155"/>
      <c r="AUE21" s="155"/>
      <c r="AUF21" s="155"/>
      <c r="AUG21" s="155"/>
      <c r="AUH21" s="155"/>
      <c r="AUI21" s="156"/>
      <c r="AUJ21" s="156"/>
      <c r="AUK21" s="156"/>
      <c r="AUL21" s="156"/>
      <c r="AUM21" s="156"/>
      <c r="AUN21" s="156"/>
      <c r="AUO21" s="157"/>
      <c r="AUP21" s="153"/>
      <c r="AUQ21" s="153"/>
      <c r="AUR21" s="154"/>
      <c r="AUS21" s="155"/>
      <c r="AUT21" s="155"/>
      <c r="AUU21" s="155"/>
      <c r="AUV21" s="155"/>
      <c r="AUW21" s="155"/>
      <c r="AUX21" s="155"/>
      <c r="AUY21" s="156"/>
      <c r="AUZ21" s="156"/>
      <c r="AVA21" s="156"/>
      <c r="AVB21" s="156"/>
      <c r="AVC21" s="156"/>
      <c r="AVD21" s="156"/>
      <c r="AVE21" s="157"/>
      <c r="AVF21" s="153"/>
      <c r="AVG21" s="153"/>
      <c r="AVH21" s="154"/>
      <c r="AVI21" s="155"/>
      <c r="AVJ21" s="155"/>
      <c r="AVK21" s="155"/>
      <c r="AVL21" s="155"/>
      <c r="AVM21" s="155"/>
      <c r="AVN21" s="155"/>
      <c r="AVO21" s="156"/>
      <c r="AVP21" s="156"/>
      <c r="AVQ21" s="156"/>
      <c r="AVR21" s="156"/>
      <c r="AVS21" s="156"/>
      <c r="AVT21" s="156"/>
      <c r="AVU21" s="157"/>
      <c r="AVV21" s="153"/>
      <c r="AVW21" s="153"/>
      <c r="AVX21" s="154"/>
      <c r="AVY21" s="155"/>
      <c r="AVZ21" s="155"/>
      <c r="AWA21" s="155"/>
      <c r="AWB21" s="155"/>
      <c r="AWC21" s="155"/>
      <c r="AWD21" s="155"/>
      <c r="AWE21" s="156"/>
      <c r="AWF21" s="156"/>
      <c r="AWG21" s="156"/>
      <c r="AWH21" s="156"/>
      <c r="AWI21" s="156"/>
      <c r="AWJ21" s="156"/>
      <c r="AWK21" s="157"/>
      <c r="AWL21" s="153"/>
      <c r="AWM21" s="153"/>
      <c r="AWN21" s="154"/>
      <c r="AWO21" s="155"/>
      <c r="AWP21" s="155"/>
      <c r="AWQ21" s="155"/>
      <c r="AWR21" s="155"/>
      <c r="AWS21" s="155"/>
      <c r="AWT21" s="155"/>
      <c r="AWU21" s="156"/>
      <c r="AWV21" s="156"/>
      <c r="AWW21" s="156"/>
      <c r="AWX21" s="156"/>
      <c r="AWY21" s="156"/>
      <c r="AWZ21" s="156"/>
      <c r="AXA21" s="157"/>
      <c r="AXB21" s="153"/>
      <c r="AXC21" s="153"/>
      <c r="AXD21" s="154"/>
      <c r="AXE21" s="155"/>
      <c r="AXF21" s="155"/>
      <c r="AXG21" s="155"/>
      <c r="AXH21" s="155"/>
      <c r="AXI21" s="155"/>
      <c r="AXJ21" s="155"/>
      <c r="AXK21" s="156"/>
      <c r="AXL21" s="156"/>
      <c r="AXM21" s="156"/>
      <c r="AXN21" s="156"/>
      <c r="AXO21" s="156"/>
      <c r="AXP21" s="156"/>
      <c r="AXQ21" s="157"/>
      <c r="AXR21" s="153"/>
      <c r="AXS21" s="153"/>
      <c r="AXT21" s="154"/>
      <c r="AXU21" s="155"/>
      <c r="AXV21" s="155"/>
      <c r="AXW21" s="155"/>
      <c r="AXX21" s="155"/>
      <c r="AXY21" s="155"/>
      <c r="AXZ21" s="155"/>
      <c r="AYA21" s="156"/>
      <c r="AYB21" s="156"/>
      <c r="AYC21" s="156"/>
      <c r="AYD21" s="156"/>
      <c r="AYE21" s="156"/>
      <c r="AYF21" s="156"/>
      <c r="AYG21" s="157"/>
      <c r="AYH21" s="153"/>
      <c r="AYI21" s="153"/>
      <c r="AYJ21" s="154"/>
      <c r="AYK21" s="155"/>
      <c r="AYL21" s="155"/>
      <c r="AYM21" s="155"/>
      <c r="AYN21" s="155"/>
      <c r="AYO21" s="155"/>
      <c r="AYP21" s="155"/>
      <c r="AYQ21" s="156"/>
      <c r="AYR21" s="156"/>
      <c r="AYS21" s="156"/>
      <c r="AYT21" s="156"/>
      <c r="AYU21" s="156"/>
      <c r="AYV21" s="156"/>
      <c r="AYW21" s="157"/>
      <c r="AYX21" s="153"/>
      <c r="AYY21" s="153"/>
      <c r="AYZ21" s="154"/>
      <c r="AZA21" s="155"/>
      <c r="AZB21" s="155"/>
      <c r="AZC21" s="155"/>
      <c r="AZD21" s="155"/>
      <c r="AZE21" s="155"/>
      <c r="AZF21" s="155"/>
      <c r="AZG21" s="156"/>
      <c r="AZH21" s="156"/>
      <c r="AZI21" s="156"/>
      <c r="AZJ21" s="156"/>
      <c r="AZK21" s="156"/>
      <c r="AZL21" s="156"/>
      <c r="AZM21" s="157"/>
      <c r="AZN21" s="153"/>
      <c r="AZO21" s="153"/>
      <c r="AZP21" s="154"/>
      <c r="AZQ21" s="155"/>
      <c r="AZR21" s="155"/>
      <c r="AZS21" s="155"/>
      <c r="AZT21" s="155"/>
      <c r="AZU21" s="155"/>
      <c r="AZV21" s="155"/>
      <c r="AZW21" s="156"/>
      <c r="AZX21" s="156"/>
      <c r="AZY21" s="156"/>
      <c r="AZZ21" s="156"/>
      <c r="BAA21" s="156"/>
      <c r="BAB21" s="156"/>
      <c r="BAC21" s="157"/>
      <c r="BAD21" s="153"/>
      <c r="BAE21" s="153"/>
      <c r="BAF21" s="154"/>
      <c r="BAG21" s="155"/>
      <c r="BAH21" s="155"/>
      <c r="BAI21" s="155"/>
      <c r="BAJ21" s="155"/>
      <c r="BAK21" s="155"/>
      <c r="BAL21" s="155"/>
      <c r="BAM21" s="156"/>
      <c r="BAN21" s="156"/>
      <c r="BAO21" s="156"/>
      <c r="BAP21" s="156"/>
      <c r="BAQ21" s="156"/>
      <c r="BAR21" s="156"/>
      <c r="BAS21" s="157"/>
      <c r="BAT21" s="153"/>
      <c r="BAU21" s="153"/>
      <c r="BAV21" s="154"/>
      <c r="BAW21" s="155"/>
      <c r="BAX21" s="155"/>
      <c r="BAY21" s="155"/>
      <c r="BAZ21" s="155"/>
      <c r="BBA21" s="155"/>
      <c r="BBB21" s="155"/>
      <c r="BBC21" s="156"/>
      <c r="BBD21" s="156"/>
      <c r="BBE21" s="156"/>
      <c r="BBF21" s="156"/>
      <c r="BBG21" s="156"/>
      <c r="BBH21" s="156"/>
      <c r="BBI21" s="157"/>
      <c r="BBJ21" s="153"/>
      <c r="BBK21" s="153"/>
      <c r="BBL21" s="154"/>
      <c r="BBM21" s="155"/>
      <c r="BBN21" s="155"/>
      <c r="BBO21" s="155"/>
      <c r="BBP21" s="155"/>
      <c r="BBQ21" s="155"/>
      <c r="BBR21" s="155"/>
      <c r="BBS21" s="156"/>
      <c r="BBT21" s="156"/>
      <c r="BBU21" s="156"/>
      <c r="BBV21" s="156"/>
      <c r="BBW21" s="156"/>
      <c r="BBX21" s="156"/>
      <c r="BBY21" s="157"/>
      <c r="BBZ21" s="153"/>
      <c r="BCA21" s="153"/>
      <c r="BCB21" s="154"/>
      <c r="BCC21" s="155"/>
      <c r="BCD21" s="155"/>
      <c r="BCE21" s="155"/>
      <c r="BCF21" s="155"/>
      <c r="BCG21" s="155"/>
      <c r="BCH21" s="155"/>
      <c r="BCI21" s="156"/>
      <c r="BCJ21" s="156"/>
      <c r="BCK21" s="156"/>
      <c r="BCL21" s="156"/>
      <c r="BCM21" s="156"/>
      <c r="BCN21" s="156"/>
      <c r="BCO21" s="157"/>
      <c r="BCP21" s="153"/>
      <c r="BCQ21" s="153"/>
      <c r="BCR21" s="154"/>
      <c r="BCS21" s="155"/>
      <c r="BCT21" s="155"/>
      <c r="BCU21" s="155"/>
      <c r="BCV21" s="155"/>
      <c r="BCW21" s="155"/>
      <c r="BCX21" s="155"/>
      <c r="BCY21" s="156"/>
      <c r="BCZ21" s="156"/>
      <c r="BDA21" s="156"/>
      <c r="BDB21" s="156"/>
      <c r="BDC21" s="156"/>
      <c r="BDD21" s="156"/>
      <c r="BDE21" s="157"/>
      <c r="BDF21" s="153"/>
      <c r="BDG21" s="153"/>
      <c r="BDH21" s="154"/>
      <c r="BDI21" s="155"/>
      <c r="BDJ21" s="155"/>
      <c r="BDK21" s="155"/>
      <c r="BDL21" s="155"/>
      <c r="BDM21" s="155"/>
      <c r="BDN21" s="155"/>
      <c r="BDO21" s="156"/>
      <c r="BDP21" s="156"/>
      <c r="BDQ21" s="156"/>
      <c r="BDR21" s="156"/>
      <c r="BDS21" s="156"/>
      <c r="BDT21" s="156"/>
      <c r="BDU21" s="157"/>
      <c r="BDV21" s="153"/>
      <c r="BDW21" s="153"/>
      <c r="BDX21" s="154"/>
      <c r="BDY21" s="155"/>
      <c r="BDZ21" s="155"/>
      <c r="BEA21" s="155"/>
      <c r="BEB21" s="155"/>
      <c r="BEC21" s="155"/>
      <c r="BED21" s="155"/>
      <c r="BEE21" s="156"/>
      <c r="BEF21" s="156"/>
      <c r="BEG21" s="156"/>
      <c r="BEH21" s="156"/>
      <c r="BEI21" s="156"/>
      <c r="BEJ21" s="156"/>
      <c r="BEK21" s="157"/>
      <c r="BEL21" s="153"/>
      <c r="BEM21" s="153"/>
      <c r="BEN21" s="154"/>
      <c r="BEO21" s="155"/>
      <c r="BEP21" s="155"/>
      <c r="BEQ21" s="155"/>
      <c r="BER21" s="155"/>
      <c r="BES21" s="155"/>
      <c r="BET21" s="155"/>
      <c r="BEU21" s="156"/>
      <c r="BEV21" s="156"/>
      <c r="BEW21" s="156"/>
      <c r="BEX21" s="156"/>
      <c r="BEY21" s="156"/>
      <c r="BEZ21" s="156"/>
      <c r="BFA21" s="157"/>
      <c r="BFB21" s="153"/>
      <c r="BFC21" s="153"/>
      <c r="BFD21" s="154"/>
      <c r="BFE21" s="155"/>
      <c r="BFF21" s="155"/>
      <c r="BFG21" s="155"/>
      <c r="BFH21" s="155"/>
      <c r="BFI21" s="155"/>
      <c r="BFJ21" s="155"/>
      <c r="BFK21" s="156"/>
      <c r="BFL21" s="156"/>
      <c r="BFM21" s="156"/>
      <c r="BFN21" s="156"/>
      <c r="BFO21" s="156"/>
      <c r="BFP21" s="156"/>
      <c r="BFQ21" s="157"/>
      <c r="BFR21" s="153"/>
      <c r="BFS21" s="153"/>
      <c r="BFT21" s="154"/>
      <c r="BFU21" s="155"/>
      <c r="BFV21" s="155"/>
      <c r="BFW21" s="155"/>
      <c r="BFX21" s="155"/>
      <c r="BFY21" s="155"/>
      <c r="BFZ21" s="155"/>
      <c r="BGA21" s="156"/>
      <c r="BGB21" s="156"/>
      <c r="BGC21" s="156"/>
      <c r="BGD21" s="156"/>
      <c r="BGE21" s="156"/>
      <c r="BGF21" s="156"/>
      <c r="BGG21" s="157"/>
      <c r="BGH21" s="153"/>
      <c r="BGI21" s="153"/>
      <c r="BGJ21" s="154"/>
      <c r="BGK21" s="155"/>
      <c r="BGL21" s="155"/>
      <c r="BGM21" s="155"/>
      <c r="BGN21" s="155"/>
      <c r="BGO21" s="155"/>
      <c r="BGP21" s="155"/>
      <c r="BGQ21" s="156"/>
      <c r="BGR21" s="156"/>
      <c r="BGS21" s="156"/>
      <c r="BGT21" s="156"/>
      <c r="BGU21" s="156"/>
      <c r="BGV21" s="156"/>
      <c r="BGW21" s="157"/>
      <c r="BGX21" s="153"/>
      <c r="BGY21" s="153"/>
      <c r="BGZ21" s="154"/>
      <c r="BHA21" s="155"/>
      <c r="BHB21" s="155"/>
      <c r="BHC21" s="155"/>
      <c r="BHD21" s="155"/>
      <c r="BHE21" s="155"/>
      <c r="BHF21" s="155"/>
      <c r="BHG21" s="156"/>
      <c r="BHH21" s="156"/>
      <c r="BHI21" s="156"/>
      <c r="BHJ21" s="156"/>
      <c r="BHK21" s="156"/>
      <c r="BHL21" s="156"/>
      <c r="BHM21" s="157"/>
      <c r="BHN21" s="153"/>
      <c r="BHO21" s="153"/>
      <c r="BHP21" s="154"/>
      <c r="BHQ21" s="155"/>
      <c r="BHR21" s="155"/>
      <c r="BHS21" s="155"/>
      <c r="BHT21" s="155"/>
      <c r="BHU21" s="155"/>
      <c r="BHV21" s="155"/>
      <c r="BHW21" s="156"/>
      <c r="BHX21" s="156"/>
      <c r="BHY21" s="156"/>
      <c r="BHZ21" s="156"/>
      <c r="BIA21" s="156"/>
      <c r="BIB21" s="156"/>
      <c r="BIC21" s="157"/>
      <c r="BID21" s="153"/>
      <c r="BIE21" s="153"/>
      <c r="BIF21" s="154"/>
      <c r="BIG21" s="155"/>
      <c r="BIH21" s="155"/>
      <c r="BII21" s="155"/>
      <c r="BIJ21" s="155"/>
      <c r="BIK21" s="155"/>
      <c r="BIL21" s="155"/>
      <c r="BIM21" s="156"/>
      <c r="BIN21" s="156"/>
      <c r="BIO21" s="156"/>
      <c r="BIP21" s="156"/>
      <c r="BIQ21" s="156"/>
      <c r="BIR21" s="156"/>
      <c r="BIS21" s="157"/>
      <c r="BIT21" s="153"/>
      <c r="BIU21" s="153"/>
      <c r="BIV21" s="154"/>
      <c r="BIW21" s="155"/>
      <c r="BIX21" s="155"/>
      <c r="BIY21" s="155"/>
      <c r="BIZ21" s="155"/>
      <c r="BJA21" s="155"/>
      <c r="BJB21" s="155"/>
      <c r="BJC21" s="156"/>
      <c r="BJD21" s="156"/>
      <c r="BJE21" s="156"/>
      <c r="BJF21" s="156"/>
      <c r="BJG21" s="156"/>
      <c r="BJH21" s="156"/>
      <c r="BJI21" s="157"/>
      <c r="BJJ21" s="153"/>
      <c r="BJK21" s="153"/>
      <c r="BJL21" s="154"/>
      <c r="BJM21" s="155"/>
      <c r="BJN21" s="155"/>
      <c r="BJO21" s="155"/>
      <c r="BJP21" s="155"/>
      <c r="BJQ21" s="155"/>
      <c r="BJR21" s="155"/>
      <c r="BJS21" s="156"/>
      <c r="BJT21" s="156"/>
      <c r="BJU21" s="156"/>
      <c r="BJV21" s="156"/>
      <c r="BJW21" s="156"/>
      <c r="BJX21" s="156"/>
      <c r="BJY21" s="157"/>
      <c r="BJZ21" s="153"/>
      <c r="BKA21" s="153"/>
      <c r="BKB21" s="154"/>
      <c r="BKC21" s="155"/>
      <c r="BKD21" s="155"/>
      <c r="BKE21" s="155"/>
      <c r="BKF21" s="155"/>
      <c r="BKG21" s="155"/>
      <c r="BKH21" s="155"/>
      <c r="BKI21" s="156"/>
      <c r="BKJ21" s="156"/>
      <c r="BKK21" s="156"/>
      <c r="BKL21" s="156"/>
      <c r="BKM21" s="156"/>
      <c r="BKN21" s="156"/>
      <c r="BKO21" s="157"/>
      <c r="BKP21" s="153"/>
      <c r="BKQ21" s="153"/>
      <c r="BKR21" s="154"/>
      <c r="BKS21" s="155"/>
      <c r="BKT21" s="155"/>
      <c r="BKU21" s="155"/>
      <c r="BKV21" s="155"/>
      <c r="BKW21" s="155"/>
      <c r="BKX21" s="155"/>
      <c r="BKY21" s="156"/>
      <c r="BKZ21" s="156"/>
      <c r="BLA21" s="156"/>
      <c r="BLB21" s="156"/>
      <c r="BLC21" s="156"/>
      <c r="BLD21" s="156"/>
      <c r="BLE21" s="157"/>
      <c r="BLF21" s="153"/>
      <c r="BLG21" s="153"/>
      <c r="BLH21" s="154"/>
      <c r="BLI21" s="155"/>
      <c r="BLJ21" s="155"/>
      <c r="BLK21" s="155"/>
      <c r="BLL21" s="155"/>
      <c r="BLM21" s="155"/>
      <c r="BLN21" s="155"/>
      <c r="BLO21" s="156"/>
      <c r="BLP21" s="156"/>
      <c r="BLQ21" s="156"/>
      <c r="BLR21" s="156"/>
      <c r="BLS21" s="156"/>
      <c r="BLT21" s="156"/>
      <c r="BLU21" s="157"/>
      <c r="BLV21" s="153"/>
      <c r="BLW21" s="153"/>
      <c r="BLX21" s="154"/>
      <c r="BLY21" s="155"/>
      <c r="BLZ21" s="155"/>
      <c r="BMA21" s="155"/>
      <c r="BMB21" s="155"/>
      <c r="BMC21" s="155"/>
      <c r="BMD21" s="155"/>
      <c r="BME21" s="156"/>
      <c r="BMF21" s="156"/>
      <c r="BMG21" s="156"/>
      <c r="BMH21" s="156"/>
      <c r="BMI21" s="156"/>
      <c r="BMJ21" s="156"/>
      <c r="BMK21" s="157"/>
      <c r="BML21" s="153"/>
      <c r="BMM21" s="153"/>
      <c r="BMN21" s="154"/>
      <c r="BMO21" s="155"/>
      <c r="BMP21" s="155"/>
      <c r="BMQ21" s="155"/>
      <c r="BMR21" s="155"/>
      <c r="BMS21" s="155"/>
      <c r="BMT21" s="155"/>
      <c r="BMU21" s="156"/>
      <c r="BMV21" s="156"/>
      <c r="BMW21" s="156"/>
      <c r="BMX21" s="156"/>
      <c r="BMY21" s="156"/>
      <c r="BMZ21" s="156"/>
      <c r="BNA21" s="157"/>
      <c r="BNB21" s="153"/>
      <c r="BNC21" s="153"/>
      <c r="BND21" s="154"/>
      <c r="BNE21" s="155"/>
      <c r="BNF21" s="155"/>
      <c r="BNG21" s="155"/>
      <c r="BNH21" s="155"/>
      <c r="BNI21" s="155"/>
      <c r="BNJ21" s="155"/>
      <c r="BNK21" s="156"/>
      <c r="BNL21" s="156"/>
      <c r="BNM21" s="156"/>
      <c r="BNN21" s="156"/>
      <c r="BNO21" s="156"/>
      <c r="BNP21" s="156"/>
      <c r="BNQ21" s="157"/>
      <c r="BNR21" s="153"/>
      <c r="BNS21" s="153"/>
      <c r="BNT21" s="154"/>
      <c r="BNU21" s="155"/>
      <c r="BNV21" s="155"/>
      <c r="BNW21" s="155"/>
      <c r="BNX21" s="155"/>
      <c r="BNY21" s="155"/>
      <c r="BNZ21" s="155"/>
      <c r="BOA21" s="156"/>
      <c r="BOB21" s="156"/>
      <c r="BOC21" s="156"/>
      <c r="BOD21" s="156"/>
      <c r="BOE21" s="156"/>
      <c r="BOF21" s="156"/>
      <c r="BOG21" s="157"/>
      <c r="BOH21" s="153"/>
      <c r="BOI21" s="153"/>
      <c r="BOJ21" s="154"/>
      <c r="BOK21" s="155"/>
      <c r="BOL21" s="155"/>
      <c r="BOM21" s="155"/>
      <c r="BON21" s="155"/>
      <c r="BOO21" s="155"/>
      <c r="BOP21" s="155"/>
      <c r="BOQ21" s="156"/>
      <c r="BOR21" s="156"/>
      <c r="BOS21" s="156"/>
      <c r="BOT21" s="156"/>
      <c r="BOU21" s="156"/>
      <c r="BOV21" s="156"/>
      <c r="BOW21" s="157"/>
      <c r="BOX21" s="153"/>
      <c r="BOY21" s="153"/>
      <c r="BOZ21" s="154"/>
      <c r="BPA21" s="155"/>
      <c r="BPB21" s="155"/>
      <c r="BPC21" s="155"/>
      <c r="BPD21" s="155"/>
      <c r="BPE21" s="155"/>
      <c r="BPF21" s="155"/>
      <c r="BPG21" s="156"/>
      <c r="BPH21" s="156"/>
      <c r="BPI21" s="156"/>
      <c r="BPJ21" s="156"/>
      <c r="BPK21" s="156"/>
      <c r="BPL21" s="156"/>
      <c r="BPM21" s="157"/>
      <c r="BPN21" s="153"/>
      <c r="BPO21" s="153"/>
      <c r="BPP21" s="154"/>
      <c r="BPQ21" s="155"/>
      <c r="BPR21" s="155"/>
      <c r="BPS21" s="155"/>
      <c r="BPT21" s="155"/>
      <c r="BPU21" s="155"/>
      <c r="BPV21" s="155"/>
      <c r="BPW21" s="156"/>
      <c r="BPX21" s="156"/>
      <c r="BPY21" s="156"/>
      <c r="BPZ21" s="156"/>
      <c r="BQA21" s="156"/>
      <c r="BQB21" s="156"/>
      <c r="BQC21" s="157"/>
      <c r="BQD21" s="153"/>
      <c r="BQE21" s="153"/>
      <c r="BQF21" s="154"/>
      <c r="BQG21" s="155"/>
      <c r="BQH21" s="155"/>
      <c r="BQI21" s="155"/>
      <c r="BQJ21" s="155"/>
      <c r="BQK21" s="155"/>
      <c r="BQL21" s="155"/>
      <c r="BQM21" s="156"/>
      <c r="BQN21" s="156"/>
      <c r="BQO21" s="156"/>
      <c r="BQP21" s="156"/>
      <c r="BQQ21" s="156"/>
      <c r="BQR21" s="156"/>
      <c r="BQS21" s="157"/>
      <c r="BQT21" s="153"/>
      <c r="BQU21" s="153"/>
      <c r="BQV21" s="154"/>
      <c r="BQW21" s="155"/>
      <c r="BQX21" s="155"/>
      <c r="BQY21" s="155"/>
      <c r="BQZ21" s="155"/>
      <c r="BRA21" s="155"/>
      <c r="BRB21" s="155"/>
      <c r="BRC21" s="156"/>
      <c r="BRD21" s="156"/>
      <c r="BRE21" s="156"/>
      <c r="BRF21" s="156"/>
      <c r="BRG21" s="156"/>
      <c r="BRH21" s="156"/>
      <c r="BRI21" s="157"/>
      <c r="BRJ21" s="153"/>
      <c r="BRK21" s="153"/>
      <c r="BRL21" s="154"/>
      <c r="BRM21" s="155"/>
      <c r="BRN21" s="155"/>
      <c r="BRO21" s="155"/>
      <c r="BRP21" s="155"/>
      <c r="BRQ21" s="155"/>
      <c r="BRR21" s="155"/>
      <c r="BRS21" s="156"/>
      <c r="BRT21" s="156"/>
      <c r="BRU21" s="156"/>
      <c r="BRV21" s="156"/>
      <c r="BRW21" s="156"/>
      <c r="BRX21" s="156"/>
      <c r="BRY21" s="157"/>
      <c r="BRZ21" s="153"/>
      <c r="BSA21" s="153"/>
      <c r="BSB21" s="154"/>
      <c r="BSC21" s="155"/>
      <c r="BSD21" s="155"/>
      <c r="BSE21" s="155"/>
      <c r="BSF21" s="155"/>
      <c r="BSG21" s="155"/>
      <c r="BSH21" s="155"/>
      <c r="BSI21" s="156"/>
      <c r="BSJ21" s="156"/>
      <c r="BSK21" s="156"/>
      <c r="BSL21" s="156"/>
      <c r="BSM21" s="156"/>
      <c r="BSN21" s="156"/>
      <c r="BSO21" s="157"/>
      <c r="BSP21" s="153"/>
      <c r="BSQ21" s="153"/>
      <c r="BSR21" s="154"/>
      <c r="BSS21" s="155"/>
      <c r="BST21" s="155"/>
      <c r="BSU21" s="155"/>
      <c r="BSV21" s="155"/>
      <c r="BSW21" s="155"/>
      <c r="BSX21" s="155"/>
      <c r="BSY21" s="156"/>
      <c r="BSZ21" s="156"/>
      <c r="BTA21" s="156"/>
      <c r="BTB21" s="156"/>
      <c r="BTC21" s="156"/>
      <c r="BTD21" s="156"/>
      <c r="BTE21" s="157"/>
      <c r="BTF21" s="153"/>
      <c r="BTG21" s="153"/>
      <c r="BTH21" s="154"/>
      <c r="BTI21" s="155"/>
      <c r="BTJ21" s="155"/>
      <c r="BTK21" s="155"/>
      <c r="BTL21" s="155"/>
      <c r="BTM21" s="155"/>
      <c r="BTN21" s="155"/>
      <c r="BTO21" s="156"/>
      <c r="BTP21" s="156"/>
      <c r="BTQ21" s="156"/>
      <c r="BTR21" s="156"/>
      <c r="BTS21" s="156"/>
      <c r="BTT21" s="156"/>
      <c r="BTU21" s="157"/>
      <c r="BTV21" s="153"/>
      <c r="BTW21" s="153"/>
      <c r="BTX21" s="154"/>
      <c r="BTY21" s="155"/>
      <c r="BTZ21" s="155"/>
      <c r="BUA21" s="155"/>
      <c r="BUB21" s="155"/>
      <c r="BUC21" s="155"/>
      <c r="BUD21" s="155"/>
      <c r="BUE21" s="156"/>
      <c r="BUF21" s="156"/>
      <c r="BUG21" s="156"/>
      <c r="BUH21" s="156"/>
      <c r="BUI21" s="156"/>
      <c r="BUJ21" s="156"/>
      <c r="BUK21" s="157"/>
      <c r="BUL21" s="153"/>
      <c r="BUM21" s="153"/>
      <c r="BUN21" s="154"/>
      <c r="BUO21" s="155"/>
      <c r="BUP21" s="155"/>
      <c r="BUQ21" s="155"/>
      <c r="BUR21" s="155"/>
      <c r="BUS21" s="155"/>
      <c r="BUT21" s="155"/>
      <c r="BUU21" s="156"/>
      <c r="BUV21" s="156"/>
      <c r="BUW21" s="156"/>
      <c r="BUX21" s="156"/>
      <c r="BUY21" s="156"/>
      <c r="BUZ21" s="156"/>
      <c r="BVA21" s="157"/>
      <c r="BVB21" s="153"/>
      <c r="BVC21" s="153"/>
      <c r="BVD21" s="154"/>
      <c r="BVE21" s="155"/>
      <c r="BVF21" s="155"/>
      <c r="BVG21" s="155"/>
      <c r="BVH21" s="155"/>
      <c r="BVI21" s="155"/>
      <c r="BVJ21" s="155"/>
      <c r="BVK21" s="156"/>
      <c r="BVL21" s="156"/>
      <c r="BVM21" s="156"/>
      <c r="BVN21" s="156"/>
      <c r="BVO21" s="156"/>
      <c r="BVP21" s="156"/>
      <c r="BVQ21" s="157"/>
      <c r="BVR21" s="153"/>
      <c r="BVS21" s="153"/>
      <c r="BVT21" s="154"/>
      <c r="BVU21" s="155"/>
      <c r="BVV21" s="155"/>
      <c r="BVW21" s="155"/>
      <c r="BVX21" s="155"/>
      <c r="BVY21" s="155"/>
      <c r="BVZ21" s="155"/>
      <c r="BWA21" s="156"/>
      <c r="BWB21" s="156"/>
      <c r="BWC21" s="156"/>
      <c r="BWD21" s="156"/>
      <c r="BWE21" s="156"/>
      <c r="BWF21" s="156"/>
      <c r="BWG21" s="157"/>
      <c r="BWH21" s="153"/>
      <c r="BWI21" s="153"/>
      <c r="BWJ21" s="154"/>
      <c r="BWK21" s="155"/>
      <c r="BWL21" s="155"/>
      <c r="BWM21" s="155"/>
      <c r="BWN21" s="155"/>
      <c r="BWO21" s="155"/>
      <c r="BWP21" s="155"/>
      <c r="BWQ21" s="156"/>
      <c r="BWR21" s="156"/>
      <c r="BWS21" s="156"/>
      <c r="BWT21" s="156"/>
      <c r="BWU21" s="156"/>
      <c r="BWV21" s="156"/>
      <c r="BWW21" s="157"/>
      <c r="BWX21" s="153"/>
      <c r="BWY21" s="153"/>
      <c r="BWZ21" s="154"/>
      <c r="BXA21" s="155"/>
      <c r="BXB21" s="155"/>
      <c r="BXC21" s="155"/>
      <c r="BXD21" s="155"/>
      <c r="BXE21" s="155"/>
      <c r="BXF21" s="155"/>
      <c r="BXG21" s="156"/>
      <c r="BXH21" s="156"/>
      <c r="BXI21" s="156"/>
      <c r="BXJ21" s="156"/>
      <c r="BXK21" s="156"/>
      <c r="BXL21" s="156"/>
      <c r="BXM21" s="157"/>
      <c r="BXN21" s="153"/>
      <c r="BXO21" s="153"/>
      <c r="BXP21" s="154"/>
      <c r="BXQ21" s="155"/>
      <c r="BXR21" s="155"/>
      <c r="BXS21" s="155"/>
      <c r="BXT21" s="155"/>
      <c r="BXU21" s="155"/>
      <c r="BXV21" s="155"/>
      <c r="BXW21" s="156"/>
      <c r="BXX21" s="156"/>
      <c r="BXY21" s="156"/>
      <c r="BXZ21" s="156"/>
      <c r="BYA21" s="156"/>
      <c r="BYB21" s="156"/>
      <c r="BYC21" s="157"/>
      <c r="BYD21" s="153"/>
      <c r="BYE21" s="153"/>
      <c r="BYF21" s="154"/>
      <c r="BYG21" s="155"/>
      <c r="BYH21" s="155"/>
      <c r="BYI21" s="155"/>
      <c r="BYJ21" s="155"/>
      <c r="BYK21" s="155"/>
      <c r="BYL21" s="155"/>
      <c r="BYM21" s="156"/>
      <c r="BYN21" s="156"/>
      <c r="BYO21" s="156"/>
      <c r="BYP21" s="156"/>
      <c r="BYQ21" s="156"/>
      <c r="BYR21" s="156"/>
      <c r="BYS21" s="157"/>
      <c r="BYT21" s="153"/>
      <c r="BYU21" s="153"/>
      <c r="BYV21" s="154"/>
      <c r="BYW21" s="155"/>
      <c r="BYX21" s="155"/>
      <c r="BYY21" s="155"/>
      <c r="BYZ21" s="155"/>
      <c r="BZA21" s="155"/>
      <c r="BZB21" s="155"/>
      <c r="BZC21" s="156"/>
      <c r="BZD21" s="156"/>
      <c r="BZE21" s="156"/>
      <c r="BZF21" s="156"/>
      <c r="BZG21" s="156"/>
      <c r="BZH21" s="156"/>
      <c r="BZI21" s="157"/>
      <c r="BZJ21" s="153"/>
      <c r="BZK21" s="153"/>
      <c r="BZL21" s="154"/>
      <c r="BZM21" s="155"/>
      <c r="BZN21" s="155"/>
      <c r="BZO21" s="155"/>
      <c r="BZP21" s="155"/>
      <c r="BZQ21" s="155"/>
      <c r="BZR21" s="155"/>
      <c r="BZS21" s="156"/>
      <c r="BZT21" s="156"/>
      <c r="BZU21" s="156"/>
      <c r="BZV21" s="156"/>
      <c r="BZW21" s="156"/>
      <c r="BZX21" s="156"/>
      <c r="BZY21" s="157"/>
      <c r="BZZ21" s="153"/>
      <c r="CAA21" s="153"/>
      <c r="CAB21" s="154"/>
      <c r="CAC21" s="155"/>
      <c r="CAD21" s="155"/>
      <c r="CAE21" s="155"/>
      <c r="CAF21" s="155"/>
      <c r="CAG21" s="155"/>
      <c r="CAH21" s="155"/>
      <c r="CAI21" s="156"/>
      <c r="CAJ21" s="156"/>
      <c r="CAK21" s="156"/>
      <c r="CAL21" s="156"/>
      <c r="CAM21" s="156"/>
      <c r="CAN21" s="156"/>
      <c r="CAO21" s="157"/>
      <c r="CAP21" s="153"/>
      <c r="CAQ21" s="153"/>
      <c r="CAR21" s="154"/>
      <c r="CAS21" s="155"/>
      <c r="CAT21" s="155"/>
      <c r="CAU21" s="155"/>
      <c r="CAV21" s="155"/>
      <c r="CAW21" s="155"/>
      <c r="CAX21" s="155"/>
      <c r="CAY21" s="156"/>
      <c r="CAZ21" s="156"/>
      <c r="CBA21" s="156"/>
      <c r="CBB21" s="156"/>
      <c r="CBC21" s="156"/>
      <c r="CBD21" s="156"/>
      <c r="CBE21" s="157"/>
      <c r="CBF21" s="153"/>
      <c r="CBG21" s="153"/>
      <c r="CBH21" s="154"/>
      <c r="CBI21" s="155"/>
      <c r="CBJ21" s="155"/>
      <c r="CBK21" s="155"/>
      <c r="CBL21" s="155"/>
      <c r="CBM21" s="155"/>
      <c r="CBN21" s="155"/>
      <c r="CBO21" s="156"/>
      <c r="CBP21" s="156"/>
      <c r="CBQ21" s="156"/>
      <c r="CBR21" s="156"/>
      <c r="CBS21" s="156"/>
      <c r="CBT21" s="156"/>
      <c r="CBU21" s="157"/>
      <c r="CBV21" s="153"/>
      <c r="CBW21" s="153"/>
      <c r="CBX21" s="154"/>
      <c r="CBY21" s="155"/>
      <c r="CBZ21" s="155"/>
      <c r="CCA21" s="155"/>
      <c r="CCB21" s="155"/>
      <c r="CCC21" s="155"/>
      <c r="CCD21" s="155"/>
      <c r="CCE21" s="156"/>
      <c r="CCF21" s="156"/>
      <c r="CCG21" s="156"/>
      <c r="CCH21" s="156"/>
      <c r="CCI21" s="156"/>
      <c r="CCJ21" s="156"/>
      <c r="CCK21" s="157"/>
      <c r="CCL21" s="153"/>
      <c r="CCM21" s="153"/>
      <c r="CCN21" s="154"/>
      <c r="CCO21" s="155"/>
      <c r="CCP21" s="155"/>
      <c r="CCQ21" s="155"/>
      <c r="CCR21" s="155"/>
      <c r="CCS21" s="155"/>
      <c r="CCT21" s="155"/>
      <c r="CCU21" s="156"/>
      <c r="CCV21" s="156"/>
      <c r="CCW21" s="156"/>
      <c r="CCX21" s="156"/>
      <c r="CCY21" s="156"/>
      <c r="CCZ21" s="156"/>
      <c r="CDA21" s="157"/>
      <c r="CDB21" s="153"/>
      <c r="CDC21" s="153"/>
      <c r="CDD21" s="154"/>
      <c r="CDE21" s="155"/>
      <c r="CDF21" s="155"/>
      <c r="CDG21" s="155"/>
      <c r="CDH21" s="155"/>
      <c r="CDI21" s="155"/>
      <c r="CDJ21" s="155"/>
      <c r="CDK21" s="156"/>
      <c r="CDL21" s="156"/>
      <c r="CDM21" s="156"/>
      <c r="CDN21" s="156"/>
      <c r="CDO21" s="156"/>
      <c r="CDP21" s="156"/>
      <c r="CDQ21" s="157"/>
      <c r="CDR21" s="153"/>
      <c r="CDS21" s="153"/>
      <c r="CDT21" s="154"/>
      <c r="CDU21" s="155"/>
      <c r="CDV21" s="155"/>
      <c r="CDW21" s="155"/>
      <c r="CDX21" s="155"/>
      <c r="CDY21" s="155"/>
      <c r="CDZ21" s="155"/>
      <c r="CEA21" s="156"/>
      <c r="CEB21" s="156"/>
      <c r="CEC21" s="156"/>
      <c r="CED21" s="156"/>
      <c r="CEE21" s="156"/>
      <c r="CEF21" s="156"/>
      <c r="CEG21" s="157"/>
      <c r="CEH21" s="153"/>
      <c r="CEI21" s="153"/>
      <c r="CEJ21" s="154"/>
      <c r="CEK21" s="155"/>
      <c r="CEL21" s="155"/>
      <c r="CEM21" s="155"/>
      <c r="CEN21" s="155"/>
      <c r="CEO21" s="155"/>
      <c r="CEP21" s="155"/>
      <c r="CEQ21" s="156"/>
      <c r="CER21" s="156"/>
      <c r="CES21" s="156"/>
      <c r="CET21" s="156"/>
      <c r="CEU21" s="156"/>
      <c r="CEV21" s="156"/>
      <c r="CEW21" s="157"/>
      <c r="CEX21" s="153"/>
      <c r="CEY21" s="153"/>
      <c r="CEZ21" s="154"/>
      <c r="CFA21" s="155"/>
      <c r="CFB21" s="155"/>
      <c r="CFC21" s="155"/>
      <c r="CFD21" s="155"/>
      <c r="CFE21" s="155"/>
      <c r="CFF21" s="155"/>
      <c r="CFG21" s="156"/>
      <c r="CFH21" s="156"/>
      <c r="CFI21" s="156"/>
      <c r="CFJ21" s="156"/>
      <c r="CFK21" s="156"/>
      <c r="CFL21" s="156"/>
      <c r="CFM21" s="157"/>
      <c r="CFN21" s="153"/>
      <c r="CFO21" s="153"/>
      <c r="CFP21" s="154"/>
      <c r="CFQ21" s="155"/>
      <c r="CFR21" s="155"/>
      <c r="CFS21" s="155"/>
      <c r="CFT21" s="155"/>
      <c r="CFU21" s="155"/>
      <c r="CFV21" s="155"/>
      <c r="CFW21" s="156"/>
      <c r="CFX21" s="156"/>
      <c r="CFY21" s="156"/>
      <c r="CFZ21" s="156"/>
      <c r="CGA21" s="156"/>
      <c r="CGB21" s="156"/>
      <c r="CGC21" s="157"/>
      <c r="CGD21" s="153"/>
      <c r="CGE21" s="153"/>
      <c r="CGF21" s="154"/>
      <c r="CGG21" s="155"/>
      <c r="CGH21" s="155"/>
      <c r="CGI21" s="155"/>
      <c r="CGJ21" s="155"/>
      <c r="CGK21" s="155"/>
      <c r="CGL21" s="155"/>
      <c r="CGM21" s="156"/>
      <c r="CGN21" s="156"/>
      <c r="CGO21" s="156"/>
      <c r="CGP21" s="156"/>
      <c r="CGQ21" s="156"/>
      <c r="CGR21" s="156"/>
      <c r="CGS21" s="157"/>
      <c r="CGT21" s="153"/>
      <c r="CGU21" s="153"/>
      <c r="CGV21" s="154"/>
      <c r="CGW21" s="155"/>
      <c r="CGX21" s="155"/>
      <c r="CGY21" s="155"/>
      <c r="CGZ21" s="155"/>
      <c r="CHA21" s="155"/>
      <c r="CHB21" s="155"/>
      <c r="CHC21" s="156"/>
      <c r="CHD21" s="156"/>
      <c r="CHE21" s="156"/>
      <c r="CHF21" s="156"/>
      <c r="CHG21" s="156"/>
      <c r="CHH21" s="156"/>
      <c r="CHI21" s="157"/>
      <c r="CHJ21" s="153"/>
      <c r="CHK21" s="153"/>
      <c r="CHL21" s="154"/>
      <c r="CHM21" s="155"/>
      <c r="CHN21" s="155"/>
      <c r="CHO21" s="155"/>
      <c r="CHP21" s="155"/>
      <c r="CHQ21" s="155"/>
      <c r="CHR21" s="155"/>
      <c r="CHS21" s="156"/>
      <c r="CHT21" s="156"/>
      <c r="CHU21" s="156"/>
      <c r="CHV21" s="156"/>
      <c r="CHW21" s="156"/>
      <c r="CHX21" s="156"/>
      <c r="CHY21" s="157"/>
      <c r="CHZ21" s="153"/>
      <c r="CIA21" s="153"/>
      <c r="CIB21" s="154"/>
      <c r="CIC21" s="155"/>
      <c r="CID21" s="155"/>
      <c r="CIE21" s="155"/>
      <c r="CIF21" s="155"/>
      <c r="CIG21" s="155"/>
      <c r="CIH21" s="155"/>
      <c r="CII21" s="156"/>
      <c r="CIJ21" s="156"/>
      <c r="CIK21" s="156"/>
      <c r="CIL21" s="156"/>
      <c r="CIM21" s="156"/>
      <c r="CIN21" s="156"/>
      <c r="CIO21" s="157"/>
      <c r="CIP21" s="153"/>
      <c r="CIQ21" s="153"/>
      <c r="CIR21" s="154"/>
      <c r="CIS21" s="155"/>
      <c r="CIT21" s="155"/>
      <c r="CIU21" s="155"/>
      <c r="CIV21" s="155"/>
      <c r="CIW21" s="155"/>
      <c r="CIX21" s="155"/>
      <c r="CIY21" s="156"/>
      <c r="CIZ21" s="156"/>
      <c r="CJA21" s="156"/>
      <c r="CJB21" s="156"/>
      <c r="CJC21" s="156"/>
      <c r="CJD21" s="156"/>
      <c r="CJE21" s="157"/>
      <c r="CJF21" s="153"/>
      <c r="CJG21" s="153"/>
      <c r="CJH21" s="154"/>
      <c r="CJI21" s="155"/>
      <c r="CJJ21" s="155"/>
      <c r="CJK21" s="155"/>
      <c r="CJL21" s="155"/>
      <c r="CJM21" s="155"/>
      <c r="CJN21" s="155"/>
      <c r="CJO21" s="156"/>
      <c r="CJP21" s="156"/>
      <c r="CJQ21" s="156"/>
      <c r="CJR21" s="156"/>
      <c r="CJS21" s="156"/>
      <c r="CJT21" s="156"/>
      <c r="CJU21" s="157"/>
      <c r="CJV21" s="153"/>
      <c r="CJW21" s="153"/>
      <c r="CJX21" s="154"/>
      <c r="CJY21" s="155"/>
      <c r="CJZ21" s="155"/>
      <c r="CKA21" s="155"/>
      <c r="CKB21" s="155"/>
      <c r="CKC21" s="155"/>
      <c r="CKD21" s="155"/>
      <c r="CKE21" s="156"/>
      <c r="CKF21" s="156"/>
      <c r="CKG21" s="156"/>
      <c r="CKH21" s="156"/>
      <c r="CKI21" s="156"/>
      <c r="CKJ21" s="156"/>
      <c r="CKK21" s="157"/>
      <c r="CKL21" s="153"/>
      <c r="CKM21" s="153"/>
      <c r="CKN21" s="154"/>
      <c r="CKO21" s="155"/>
      <c r="CKP21" s="155"/>
      <c r="CKQ21" s="155"/>
      <c r="CKR21" s="155"/>
      <c r="CKS21" s="155"/>
      <c r="CKT21" s="155"/>
      <c r="CKU21" s="156"/>
      <c r="CKV21" s="156"/>
      <c r="CKW21" s="156"/>
      <c r="CKX21" s="156"/>
      <c r="CKY21" s="156"/>
      <c r="CKZ21" s="156"/>
      <c r="CLA21" s="157"/>
      <c r="CLB21" s="153"/>
      <c r="CLC21" s="153"/>
      <c r="CLD21" s="154"/>
      <c r="CLE21" s="155"/>
      <c r="CLF21" s="155"/>
      <c r="CLG21" s="155"/>
      <c r="CLH21" s="155"/>
      <c r="CLI21" s="155"/>
      <c r="CLJ21" s="155"/>
      <c r="CLK21" s="156"/>
      <c r="CLL21" s="156"/>
      <c r="CLM21" s="156"/>
      <c r="CLN21" s="156"/>
      <c r="CLO21" s="156"/>
      <c r="CLP21" s="156"/>
      <c r="CLQ21" s="157"/>
      <c r="CLR21" s="153"/>
      <c r="CLS21" s="153"/>
      <c r="CLT21" s="154"/>
      <c r="CLU21" s="155"/>
      <c r="CLV21" s="155"/>
      <c r="CLW21" s="155"/>
      <c r="CLX21" s="155"/>
      <c r="CLY21" s="155"/>
      <c r="CLZ21" s="155"/>
      <c r="CMA21" s="156"/>
      <c r="CMB21" s="156"/>
      <c r="CMC21" s="156"/>
      <c r="CMD21" s="156"/>
      <c r="CME21" s="156"/>
      <c r="CMF21" s="156"/>
      <c r="CMG21" s="157"/>
      <c r="CMH21" s="153"/>
      <c r="CMI21" s="153"/>
      <c r="CMJ21" s="154"/>
      <c r="CMK21" s="155"/>
      <c r="CML21" s="155"/>
      <c r="CMM21" s="155"/>
      <c r="CMN21" s="155"/>
      <c r="CMO21" s="155"/>
      <c r="CMP21" s="155"/>
      <c r="CMQ21" s="156"/>
      <c r="CMR21" s="156"/>
      <c r="CMS21" s="156"/>
      <c r="CMT21" s="156"/>
      <c r="CMU21" s="156"/>
      <c r="CMV21" s="156"/>
      <c r="CMW21" s="157"/>
      <c r="CMX21" s="153"/>
      <c r="CMY21" s="153"/>
      <c r="CMZ21" s="154"/>
      <c r="CNA21" s="155"/>
      <c r="CNB21" s="155"/>
      <c r="CNC21" s="155"/>
      <c r="CND21" s="155"/>
      <c r="CNE21" s="155"/>
      <c r="CNF21" s="155"/>
      <c r="CNG21" s="156"/>
      <c r="CNH21" s="156"/>
      <c r="CNI21" s="156"/>
      <c r="CNJ21" s="156"/>
      <c r="CNK21" s="156"/>
      <c r="CNL21" s="156"/>
      <c r="CNM21" s="157"/>
      <c r="CNN21" s="153"/>
      <c r="CNO21" s="153"/>
      <c r="CNP21" s="154"/>
      <c r="CNQ21" s="155"/>
      <c r="CNR21" s="155"/>
      <c r="CNS21" s="155"/>
      <c r="CNT21" s="155"/>
      <c r="CNU21" s="155"/>
      <c r="CNV21" s="155"/>
      <c r="CNW21" s="156"/>
      <c r="CNX21" s="156"/>
      <c r="CNY21" s="156"/>
      <c r="CNZ21" s="156"/>
      <c r="COA21" s="156"/>
      <c r="COB21" s="156"/>
      <c r="COC21" s="157"/>
      <c r="COD21" s="153"/>
      <c r="COE21" s="153"/>
      <c r="COF21" s="154"/>
      <c r="COG21" s="155"/>
      <c r="COH21" s="155"/>
      <c r="COI21" s="155"/>
      <c r="COJ21" s="155"/>
      <c r="COK21" s="155"/>
      <c r="COL21" s="155"/>
      <c r="COM21" s="156"/>
      <c r="CON21" s="156"/>
      <c r="COO21" s="156"/>
      <c r="COP21" s="156"/>
      <c r="COQ21" s="156"/>
      <c r="COR21" s="156"/>
      <c r="COS21" s="157"/>
      <c r="COT21" s="153"/>
      <c r="COU21" s="153"/>
      <c r="COV21" s="154"/>
      <c r="COW21" s="155"/>
      <c r="COX21" s="155"/>
      <c r="COY21" s="155"/>
      <c r="COZ21" s="155"/>
      <c r="CPA21" s="155"/>
      <c r="CPB21" s="155"/>
      <c r="CPC21" s="156"/>
      <c r="CPD21" s="156"/>
      <c r="CPE21" s="156"/>
      <c r="CPF21" s="156"/>
      <c r="CPG21" s="156"/>
      <c r="CPH21" s="156"/>
      <c r="CPI21" s="157"/>
      <c r="CPJ21" s="153"/>
      <c r="CPK21" s="153"/>
      <c r="CPL21" s="154"/>
      <c r="CPM21" s="155"/>
      <c r="CPN21" s="155"/>
      <c r="CPO21" s="155"/>
      <c r="CPP21" s="155"/>
      <c r="CPQ21" s="155"/>
      <c r="CPR21" s="155"/>
      <c r="CPS21" s="156"/>
      <c r="CPT21" s="156"/>
      <c r="CPU21" s="156"/>
      <c r="CPV21" s="156"/>
      <c r="CPW21" s="156"/>
      <c r="CPX21" s="156"/>
      <c r="CPY21" s="157"/>
      <c r="CPZ21" s="153"/>
      <c r="CQA21" s="153"/>
      <c r="CQB21" s="154"/>
      <c r="CQC21" s="155"/>
      <c r="CQD21" s="155"/>
      <c r="CQE21" s="155"/>
      <c r="CQF21" s="155"/>
      <c r="CQG21" s="155"/>
      <c r="CQH21" s="155"/>
      <c r="CQI21" s="156"/>
      <c r="CQJ21" s="156"/>
      <c r="CQK21" s="156"/>
      <c r="CQL21" s="156"/>
      <c r="CQM21" s="156"/>
      <c r="CQN21" s="156"/>
      <c r="CQO21" s="157"/>
      <c r="CQP21" s="153"/>
      <c r="CQQ21" s="153"/>
      <c r="CQR21" s="154"/>
      <c r="CQS21" s="155"/>
      <c r="CQT21" s="155"/>
      <c r="CQU21" s="155"/>
      <c r="CQV21" s="155"/>
      <c r="CQW21" s="155"/>
      <c r="CQX21" s="155"/>
      <c r="CQY21" s="156"/>
      <c r="CQZ21" s="156"/>
      <c r="CRA21" s="156"/>
      <c r="CRB21" s="156"/>
      <c r="CRC21" s="156"/>
      <c r="CRD21" s="156"/>
      <c r="CRE21" s="157"/>
      <c r="CRF21" s="153"/>
      <c r="CRG21" s="153"/>
      <c r="CRH21" s="154"/>
      <c r="CRI21" s="155"/>
      <c r="CRJ21" s="155"/>
      <c r="CRK21" s="155"/>
      <c r="CRL21" s="155"/>
      <c r="CRM21" s="155"/>
      <c r="CRN21" s="155"/>
      <c r="CRO21" s="156"/>
      <c r="CRP21" s="156"/>
      <c r="CRQ21" s="156"/>
      <c r="CRR21" s="156"/>
      <c r="CRS21" s="156"/>
      <c r="CRT21" s="156"/>
      <c r="CRU21" s="157"/>
      <c r="CRV21" s="153"/>
      <c r="CRW21" s="153"/>
      <c r="CRX21" s="154"/>
      <c r="CRY21" s="155"/>
      <c r="CRZ21" s="155"/>
      <c r="CSA21" s="155"/>
      <c r="CSB21" s="155"/>
      <c r="CSC21" s="155"/>
      <c r="CSD21" s="155"/>
      <c r="CSE21" s="156"/>
      <c r="CSF21" s="156"/>
      <c r="CSG21" s="156"/>
      <c r="CSH21" s="156"/>
      <c r="CSI21" s="156"/>
      <c r="CSJ21" s="156"/>
      <c r="CSK21" s="157"/>
      <c r="CSL21" s="153"/>
      <c r="CSM21" s="153"/>
      <c r="CSN21" s="154"/>
      <c r="CSO21" s="155"/>
      <c r="CSP21" s="155"/>
      <c r="CSQ21" s="155"/>
      <c r="CSR21" s="155"/>
      <c r="CSS21" s="155"/>
      <c r="CST21" s="155"/>
      <c r="CSU21" s="156"/>
      <c r="CSV21" s="156"/>
      <c r="CSW21" s="156"/>
      <c r="CSX21" s="156"/>
      <c r="CSY21" s="156"/>
      <c r="CSZ21" s="156"/>
      <c r="CTA21" s="157"/>
      <c r="CTB21" s="153"/>
      <c r="CTC21" s="153"/>
      <c r="CTD21" s="154"/>
      <c r="CTE21" s="155"/>
      <c r="CTF21" s="155"/>
      <c r="CTG21" s="155"/>
      <c r="CTH21" s="155"/>
      <c r="CTI21" s="155"/>
      <c r="CTJ21" s="155"/>
      <c r="CTK21" s="156"/>
      <c r="CTL21" s="156"/>
      <c r="CTM21" s="156"/>
      <c r="CTN21" s="156"/>
      <c r="CTO21" s="156"/>
      <c r="CTP21" s="156"/>
      <c r="CTQ21" s="157"/>
      <c r="CTR21" s="153"/>
      <c r="CTS21" s="153"/>
      <c r="CTT21" s="154"/>
      <c r="CTU21" s="155"/>
      <c r="CTV21" s="155"/>
      <c r="CTW21" s="155"/>
      <c r="CTX21" s="155"/>
      <c r="CTY21" s="155"/>
      <c r="CTZ21" s="155"/>
      <c r="CUA21" s="156"/>
      <c r="CUB21" s="156"/>
      <c r="CUC21" s="156"/>
      <c r="CUD21" s="156"/>
      <c r="CUE21" s="156"/>
      <c r="CUF21" s="156"/>
      <c r="CUG21" s="157"/>
      <c r="CUH21" s="153"/>
      <c r="CUI21" s="153"/>
      <c r="CUJ21" s="154"/>
      <c r="CUK21" s="155"/>
      <c r="CUL21" s="155"/>
      <c r="CUM21" s="155"/>
      <c r="CUN21" s="155"/>
      <c r="CUO21" s="155"/>
      <c r="CUP21" s="155"/>
      <c r="CUQ21" s="156"/>
      <c r="CUR21" s="156"/>
      <c r="CUS21" s="156"/>
      <c r="CUT21" s="156"/>
      <c r="CUU21" s="156"/>
      <c r="CUV21" s="156"/>
      <c r="CUW21" s="157"/>
      <c r="CUX21" s="153"/>
      <c r="CUY21" s="153"/>
      <c r="CUZ21" s="154"/>
      <c r="CVA21" s="155"/>
      <c r="CVB21" s="155"/>
      <c r="CVC21" s="155"/>
      <c r="CVD21" s="155"/>
      <c r="CVE21" s="155"/>
      <c r="CVF21" s="155"/>
      <c r="CVG21" s="156"/>
      <c r="CVH21" s="156"/>
      <c r="CVI21" s="156"/>
      <c r="CVJ21" s="156"/>
      <c r="CVK21" s="156"/>
      <c r="CVL21" s="156"/>
      <c r="CVM21" s="157"/>
      <c r="CVN21" s="153"/>
      <c r="CVO21" s="153"/>
      <c r="CVP21" s="154"/>
      <c r="CVQ21" s="155"/>
      <c r="CVR21" s="155"/>
      <c r="CVS21" s="155"/>
      <c r="CVT21" s="155"/>
      <c r="CVU21" s="155"/>
      <c r="CVV21" s="155"/>
      <c r="CVW21" s="156"/>
      <c r="CVX21" s="156"/>
      <c r="CVY21" s="156"/>
      <c r="CVZ21" s="156"/>
      <c r="CWA21" s="156"/>
      <c r="CWB21" s="156"/>
      <c r="CWC21" s="157"/>
      <c r="CWD21" s="153"/>
      <c r="CWE21" s="153"/>
      <c r="CWF21" s="154"/>
      <c r="CWG21" s="155"/>
      <c r="CWH21" s="155"/>
      <c r="CWI21" s="155"/>
      <c r="CWJ21" s="155"/>
      <c r="CWK21" s="155"/>
      <c r="CWL21" s="155"/>
      <c r="CWM21" s="156"/>
      <c r="CWN21" s="156"/>
      <c r="CWO21" s="156"/>
      <c r="CWP21" s="156"/>
      <c r="CWQ21" s="156"/>
      <c r="CWR21" s="156"/>
      <c r="CWS21" s="157"/>
      <c r="CWT21" s="153"/>
      <c r="CWU21" s="153"/>
      <c r="CWV21" s="154"/>
      <c r="CWW21" s="155"/>
      <c r="CWX21" s="155"/>
      <c r="CWY21" s="155"/>
      <c r="CWZ21" s="155"/>
      <c r="CXA21" s="155"/>
      <c r="CXB21" s="155"/>
      <c r="CXC21" s="156"/>
      <c r="CXD21" s="156"/>
      <c r="CXE21" s="156"/>
      <c r="CXF21" s="156"/>
      <c r="CXG21" s="156"/>
      <c r="CXH21" s="156"/>
      <c r="CXI21" s="157"/>
      <c r="CXJ21" s="153"/>
      <c r="CXK21" s="153"/>
      <c r="CXL21" s="154"/>
      <c r="CXM21" s="155"/>
      <c r="CXN21" s="155"/>
      <c r="CXO21" s="155"/>
      <c r="CXP21" s="155"/>
      <c r="CXQ21" s="155"/>
      <c r="CXR21" s="155"/>
      <c r="CXS21" s="156"/>
      <c r="CXT21" s="156"/>
      <c r="CXU21" s="156"/>
      <c r="CXV21" s="156"/>
      <c r="CXW21" s="156"/>
      <c r="CXX21" s="156"/>
      <c r="CXY21" s="157"/>
      <c r="CXZ21" s="153"/>
      <c r="CYA21" s="153"/>
      <c r="CYB21" s="154"/>
      <c r="CYC21" s="155"/>
      <c r="CYD21" s="155"/>
      <c r="CYE21" s="155"/>
      <c r="CYF21" s="155"/>
      <c r="CYG21" s="155"/>
      <c r="CYH21" s="155"/>
      <c r="CYI21" s="156"/>
      <c r="CYJ21" s="156"/>
      <c r="CYK21" s="156"/>
      <c r="CYL21" s="156"/>
      <c r="CYM21" s="156"/>
      <c r="CYN21" s="156"/>
      <c r="CYO21" s="157"/>
      <c r="CYP21" s="153"/>
      <c r="CYQ21" s="153"/>
      <c r="CYR21" s="154"/>
      <c r="CYS21" s="155"/>
      <c r="CYT21" s="155"/>
      <c r="CYU21" s="155"/>
      <c r="CYV21" s="155"/>
      <c r="CYW21" s="155"/>
      <c r="CYX21" s="155"/>
      <c r="CYY21" s="156"/>
      <c r="CYZ21" s="156"/>
      <c r="CZA21" s="156"/>
      <c r="CZB21" s="156"/>
      <c r="CZC21" s="156"/>
      <c r="CZD21" s="156"/>
      <c r="CZE21" s="157"/>
      <c r="CZF21" s="153"/>
      <c r="CZG21" s="153"/>
      <c r="CZH21" s="154"/>
      <c r="CZI21" s="155"/>
      <c r="CZJ21" s="155"/>
      <c r="CZK21" s="155"/>
      <c r="CZL21" s="155"/>
      <c r="CZM21" s="155"/>
      <c r="CZN21" s="155"/>
      <c r="CZO21" s="156"/>
      <c r="CZP21" s="156"/>
      <c r="CZQ21" s="156"/>
      <c r="CZR21" s="156"/>
      <c r="CZS21" s="156"/>
      <c r="CZT21" s="156"/>
      <c r="CZU21" s="157"/>
      <c r="CZV21" s="153"/>
      <c r="CZW21" s="153"/>
      <c r="CZX21" s="154"/>
      <c r="CZY21" s="155"/>
      <c r="CZZ21" s="155"/>
      <c r="DAA21" s="155"/>
      <c r="DAB21" s="155"/>
      <c r="DAC21" s="155"/>
      <c r="DAD21" s="155"/>
      <c r="DAE21" s="156"/>
      <c r="DAF21" s="156"/>
      <c r="DAG21" s="156"/>
      <c r="DAH21" s="156"/>
      <c r="DAI21" s="156"/>
      <c r="DAJ21" s="156"/>
      <c r="DAK21" s="157"/>
      <c r="DAL21" s="153"/>
      <c r="DAM21" s="153"/>
      <c r="DAN21" s="154"/>
      <c r="DAO21" s="155"/>
      <c r="DAP21" s="155"/>
      <c r="DAQ21" s="155"/>
      <c r="DAR21" s="155"/>
      <c r="DAS21" s="155"/>
      <c r="DAT21" s="155"/>
      <c r="DAU21" s="156"/>
      <c r="DAV21" s="156"/>
      <c r="DAW21" s="156"/>
      <c r="DAX21" s="156"/>
      <c r="DAY21" s="156"/>
      <c r="DAZ21" s="156"/>
      <c r="DBA21" s="157"/>
      <c r="DBB21" s="153"/>
      <c r="DBC21" s="153"/>
      <c r="DBD21" s="154"/>
      <c r="DBE21" s="155"/>
      <c r="DBF21" s="155"/>
      <c r="DBG21" s="155"/>
      <c r="DBH21" s="155"/>
      <c r="DBI21" s="155"/>
      <c r="DBJ21" s="155"/>
      <c r="DBK21" s="156"/>
      <c r="DBL21" s="156"/>
      <c r="DBM21" s="156"/>
      <c r="DBN21" s="156"/>
      <c r="DBO21" s="156"/>
      <c r="DBP21" s="156"/>
      <c r="DBQ21" s="157"/>
      <c r="DBR21" s="153"/>
      <c r="DBS21" s="153"/>
      <c r="DBT21" s="154"/>
      <c r="DBU21" s="155"/>
      <c r="DBV21" s="155"/>
      <c r="DBW21" s="155"/>
      <c r="DBX21" s="155"/>
      <c r="DBY21" s="155"/>
      <c r="DBZ21" s="155"/>
      <c r="DCA21" s="156"/>
      <c r="DCB21" s="156"/>
      <c r="DCC21" s="156"/>
      <c r="DCD21" s="156"/>
      <c r="DCE21" s="156"/>
      <c r="DCF21" s="156"/>
      <c r="DCG21" s="157"/>
      <c r="DCH21" s="153"/>
      <c r="DCI21" s="153"/>
      <c r="DCJ21" s="154"/>
      <c r="DCK21" s="155"/>
      <c r="DCL21" s="155"/>
      <c r="DCM21" s="155"/>
      <c r="DCN21" s="155"/>
      <c r="DCO21" s="155"/>
      <c r="DCP21" s="155"/>
      <c r="DCQ21" s="156"/>
      <c r="DCR21" s="156"/>
      <c r="DCS21" s="156"/>
      <c r="DCT21" s="156"/>
      <c r="DCU21" s="156"/>
      <c r="DCV21" s="156"/>
      <c r="DCW21" s="157"/>
      <c r="DCX21" s="153"/>
      <c r="DCY21" s="153"/>
      <c r="DCZ21" s="154"/>
      <c r="DDA21" s="155"/>
      <c r="DDB21" s="155"/>
      <c r="DDC21" s="155"/>
      <c r="DDD21" s="155"/>
      <c r="DDE21" s="155"/>
      <c r="DDF21" s="155"/>
      <c r="DDG21" s="156"/>
      <c r="DDH21" s="156"/>
      <c r="DDI21" s="156"/>
      <c r="DDJ21" s="156"/>
      <c r="DDK21" s="156"/>
      <c r="DDL21" s="156"/>
      <c r="DDM21" s="157"/>
      <c r="DDN21" s="153"/>
      <c r="DDO21" s="153"/>
      <c r="DDP21" s="154"/>
      <c r="DDQ21" s="155"/>
      <c r="DDR21" s="155"/>
      <c r="DDS21" s="155"/>
      <c r="DDT21" s="155"/>
      <c r="DDU21" s="155"/>
      <c r="DDV21" s="155"/>
      <c r="DDW21" s="156"/>
      <c r="DDX21" s="156"/>
      <c r="DDY21" s="156"/>
      <c r="DDZ21" s="156"/>
      <c r="DEA21" s="156"/>
      <c r="DEB21" s="156"/>
      <c r="DEC21" s="157"/>
      <c r="DED21" s="153"/>
      <c r="DEE21" s="153"/>
      <c r="DEF21" s="154"/>
      <c r="DEG21" s="155"/>
      <c r="DEH21" s="155"/>
      <c r="DEI21" s="155"/>
      <c r="DEJ21" s="155"/>
      <c r="DEK21" s="155"/>
      <c r="DEL21" s="155"/>
      <c r="DEM21" s="156"/>
      <c r="DEN21" s="156"/>
      <c r="DEO21" s="156"/>
      <c r="DEP21" s="156"/>
      <c r="DEQ21" s="156"/>
      <c r="DER21" s="156"/>
      <c r="DES21" s="157"/>
      <c r="DET21" s="153"/>
      <c r="DEU21" s="153"/>
      <c r="DEV21" s="154"/>
      <c r="DEW21" s="155"/>
      <c r="DEX21" s="155"/>
      <c r="DEY21" s="155"/>
      <c r="DEZ21" s="155"/>
      <c r="DFA21" s="155"/>
      <c r="DFB21" s="155"/>
      <c r="DFC21" s="156"/>
      <c r="DFD21" s="156"/>
      <c r="DFE21" s="156"/>
      <c r="DFF21" s="156"/>
      <c r="DFG21" s="156"/>
      <c r="DFH21" s="156"/>
      <c r="DFI21" s="157"/>
      <c r="DFJ21" s="153"/>
      <c r="DFK21" s="153"/>
      <c r="DFL21" s="154"/>
      <c r="DFM21" s="155"/>
      <c r="DFN21" s="155"/>
      <c r="DFO21" s="155"/>
      <c r="DFP21" s="155"/>
      <c r="DFQ21" s="155"/>
      <c r="DFR21" s="155"/>
      <c r="DFS21" s="156"/>
      <c r="DFT21" s="156"/>
      <c r="DFU21" s="156"/>
      <c r="DFV21" s="156"/>
      <c r="DFW21" s="156"/>
      <c r="DFX21" s="156"/>
      <c r="DFY21" s="157"/>
      <c r="DFZ21" s="153"/>
      <c r="DGA21" s="153"/>
      <c r="DGB21" s="154"/>
      <c r="DGC21" s="155"/>
      <c r="DGD21" s="155"/>
      <c r="DGE21" s="155"/>
      <c r="DGF21" s="155"/>
      <c r="DGG21" s="155"/>
      <c r="DGH21" s="155"/>
      <c r="DGI21" s="156"/>
      <c r="DGJ21" s="156"/>
      <c r="DGK21" s="156"/>
      <c r="DGL21" s="156"/>
      <c r="DGM21" s="156"/>
      <c r="DGN21" s="156"/>
      <c r="DGO21" s="157"/>
      <c r="DGP21" s="153"/>
      <c r="DGQ21" s="153"/>
      <c r="DGR21" s="154"/>
      <c r="DGS21" s="155"/>
      <c r="DGT21" s="155"/>
      <c r="DGU21" s="155"/>
      <c r="DGV21" s="155"/>
      <c r="DGW21" s="155"/>
      <c r="DGX21" s="155"/>
      <c r="DGY21" s="156"/>
      <c r="DGZ21" s="156"/>
      <c r="DHA21" s="156"/>
      <c r="DHB21" s="156"/>
      <c r="DHC21" s="156"/>
      <c r="DHD21" s="156"/>
      <c r="DHE21" s="157"/>
      <c r="DHF21" s="153"/>
      <c r="DHG21" s="153"/>
      <c r="DHH21" s="154"/>
      <c r="DHI21" s="155"/>
      <c r="DHJ21" s="155"/>
      <c r="DHK21" s="155"/>
      <c r="DHL21" s="155"/>
      <c r="DHM21" s="155"/>
      <c r="DHN21" s="155"/>
      <c r="DHO21" s="156"/>
      <c r="DHP21" s="156"/>
      <c r="DHQ21" s="156"/>
      <c r="DHR21" s="156"/>
      <c r="DHS21" s="156"/>
      <c r="DHT21" s="156"/>
      <c r="DHU21" s="157"/>
      <c r="DHV21" s="153"/>
      <c r="DHW21" s="153"/>
      <c r="DHX21" s="154"/>
      <c r="DHY21" s="155"/>
      <c r="DHZ21" s="155"/>
      <c r="DIA21" s="155"/>
      <c r="DIB21" s="155"/>
      <c r="DIC21" s="155"/>
      <c r="DID21" s="155"/>
      <c r="DIE21" s="156"/>
      <c r="DIF21" s="156"/>
      <c r="DIG21" s="156"/>
      <c r="DIH21" s="156"/>
      <c r="DII21" s="156"/>
      <c r="DIJ21" s="156"/>
      <c r="DIK21" s="157"/>
      <c r="DIL21" s="153"/>
      <c r="DIM21" s="153"/>
      <c r="DIN21" s="154"/>
      <c r="DIO21" s="155"/>
      <c r="DIP21" s="155"/>
      <c r="DIQ21" s="155"/>
      <c r="DIR21" s="155"/>
      <c r="DIS21" s="155"/>
      <c r="DIT21" s="155"/>
      <c r="DIU21" s="156"/>
      <c r="DIV21" s="156"/>
      <c r="DIW21" s="156"/>
      <c r="DIX21" s="156"/>
      <c r="DIY21" s="156"/>
      <c r="DIZ21" s="156"/>
      <c r="DJA21" s="157"/>
      <c r="DJB21" s="153"/>
      <c r="DJC21" s="153"/>
      <c r="DJD21" s="154"/>
      <c r="DJE21" s="155"/>
      <c r="DJF21" s="155"/>
      <c r="DJG21" s="155"/>
      <c r="DJH21" s="155"/>
      <c r="DJI21" s="155"/>
      <c r="DJJ21" s="155"/>
      <c r="DJK21" s="156"/>
      <c r="DJL21" s="156"/>
      <c r="DJM21" s="156"/>
      <c r="DJN21" s="156"/>
      <c r="DJO21" s="156"/>
      <c r="DJP21" s="156"/>
      <c r="DJQ21" s="157"/>
      <c r="DJR21" s="153"/>
      <c r="DJS21" s="153"/>
      <c r="DJT21" s="154"/>
      <c r="DJU21" s="155"/>
      <c r="DJV21" s="155"/>
      <c r="DJW21" s="155"/>
      <c r="DJX21" s="155"/>
      <c r="DJY21" s="155"/>
      <c r="DJZ21" s="155"/>
      <c r="DKA21" s="156"/>
      <c r="DKB21" s="156"/>
      <c r="DKC21" s="156"/>
      <c r="DKD21" s="156"/>
      <c r="DKE21" s="156"/>
      <c r="DKF21" s="156"/>
      <c r="DKG21" s="157"/>
      <c r="DKH21" s="153"/>
      <c r="DKI21" s="153"/>
      <c r="DKJ21" s="154"/>
      <c r="DKK21" s="155"/>
      <c r="DKL21" s="155"/>
      <c r="DKM21" s="155"/>
      <c r="DKN21" s="155"/>
      <c r="DKO21" s="155"/>
      <c r="DKP21" s="155"/>
      <c r="DKQ21" s="156"/>
      <c r="DKR21" s="156"/>
      <c r="DKS21" s="156"/>
      <c r="DKT21" s="156"/>
      <c r="DKU21" s="156"/>
      <c r="DKV21" s="156"/>
      <c r="DKW21" s="157"/>
      <c r="DKX21" s="153"/>
      <c r="DKY21" s="153"/>
      <c r="DKZ21" s="154"/>
      <c r="DLA21" s="155"/>
      <c r="DLB21" s="155"/>
      <c r="DLC21" s="155"/>
      <c r="DLD21" s="155"/>
      <c r="DLE21" s="155"/>
      <c r="DLF21" s="155"/>
      <c r="DLG21" s="156"/>
      <c r="DLH21" s="156"/>
      <c r="DLI21" s="156"/>
      <c r="DLJ21" s="156"/>
      <c r="DLK21" s="156"/>
      <c r="DLL21" s="156"/>
      <c r="DLM21" s="157"/>
      <c r="DLN21" s="153"/>
      <c r="DLO21" s="153"/>
      <c r="DLP21" s="154"/>
      <c r="DLQ21" s="155"/>
      <c r="DLR21" s="155"/>
      <c r="DLS21" s="155"/>
      <c r="DLT21" s="155"/>
      <c r="DLU21" s="155"/>
      <c r="DLV21" s="155"/>
      <c r="DLW21" s="156"/>
      <c r="DLX21" s="156"/>
      <c r="DLY21" s="156"/>
      <c r="DLZ21" s="156"/>
      <c r="DMA21" s="156"/>
      <c r="DMB21" s="156"/>
      <c r="DMC21" s="157"/>
      <c r="DMD21" s="153"/>
      <c r="DME21" s="153"/>
      <c r="DMF21" s="154"/>
      <c r="DMG21" s="155"/>
      <c r="DMH21" s="155"/>
      <c r="DMI21" s="155"/>
      <c r="DMJ21" s="155"/>
      <c r="DMK21" s="155"/>
      <c r="DML21" s="155"/>
      <c r="DMM21" s="156"/>
      <c r="DMN21" s="156"/>
      <c r="DMO21" s="156"/>
      <c r="DMP21" s="156"/>
      <c r="DMQ21" s="156"/>
      <c r="DMR21" s="156"/>
      <c r="DMS21" s="157"/>
      <c r="DMT21" s="153"/>
      <c r="DMU21" s="153"/>
      <c r="DMV21" s="154"/>
      <c r="DMW21" s="155"/>
      <c r="DMX21" s="155"/>
      <c r="DMY21" s="155"/>
      <c r="DMZ21" s="155"/>
      <c r="DNA21" s="155"/>
      <c r="DNB21" s="155"/>
      <c r="DNC21" s="156"/>
      <c r="DND21" s="156"/>
      <c r="DNE21" s="156"/>
      <c r="DNF21" s="156"/>
      <c r="DNG21" s="156"/>
      <c r="DNH21" s="156"/>
      <c r="DNI21" s="157"/>
      <c r="DNJ21" s="153"/>
      <c r="DNK21" s="153"/>
      <c r="DNL21" s="154"/>
      <c r="DNM21" s="155"/>
      <c r="DNN21" s="155"/>
      <c r="DNO21" s="155"/>
      <c r="DNP21" s="155"/>
      <c r="DNQ21" s="155"/>
      <c r="DNR21" s="155"/>
      <c r="DNS21" s="156"/>
      <c r="DNT21" s="156"/>
      <c r="DNU21" s="156"/>
      <c r="DNV21" s="156"/>
      <c r="DNW21" s="156"/>
      <c r="DNX21" s="156"/>
      <c r="DNY21" s="157"/>
      <c r="DNZ21" s="153"/>
      <c r="DOA21" s="153"/>
      <c r="DOB21" s="154"/>
      <c r="DOC21" s="155"/>
      <c r="DOD21" s="155"/>
      <c r="DOE21" s="155"/>
      <c r="DOF21" s="155"/>
      <c r="DOG21" s="155"/>
      <c r="DOH21" s="155"/>
      <c r="DOI21" s="156"/>
      <c r="DOJ21" s="156"/>
      <c r="DOK21" s="156"/>
      <c r="DOL21" s="156"/>
      <c r="DOM21" s="156"/>
      <c r="DON21" s="156"/>
      <c r="DOO21" s="157"/>
      <c r="DOP21" s="153"/>
      <c r="DOQ21" s="153"/>
      <c r="DOR21" s="154"/>
      <c r="DOS21" s="155"/>
      <c r="DOT21" s="155"/>
      <c r="DOU21" s="155"/>
      <c r="DOV21" s="155"/>
      <c r="DOW21" s="155"/>
      <c r="DOX21" s="155"/>
      <c r="DOY21" s="156"/>
      <c r="DOZ21" s="156"/>
      <c r="DPA21" s="156"/>
      <c r="DPB21" s="156"/>
      <c r="DPC21" s="156"/>
      <c r="DPD21" s="156"/>
      <c r="DPE21" s="157"/>
      <c r="DPF21" s="153"/>
      <c r="DPG21" s="153"/>
      <c r="DPH21" s="154"/>
      <c r="DPI21" s="155"/>
      <c r="DPJ21" s="155"/>
      <c r="DPK21" s="155"/>
      <c r="DPL21" s="155"/>
      <c r="DPM21" s="155"/>
      <c r="DPN21" s="155"/>
      <c r="DPO21" s="156"/>
      <c r="DPP21" s="156"/>
      <c r="DPQ21" s="156"/>
      <c r="DPR21" s="156"/>
      <c r="DPS21" s="156"/>
      <c r="DPT21" s="156"/>
      <c r="DPU21" s="157"/>
      <c r="DPV21" s="153"/>
      <c r="DPW21" s="153"/>
      <c r="DPX21" s="154"/>
      <c r="DPY21" s="155"/>
      <c r="DPZ21" s="155"/>
      <c r="DQA21" s="155"/>
      <c r="DQB21" s="155"/>
      <c r="DQC21" s="155"/>
      <c r="DQD21" s="155"/>
      <c r="DQE21" s="156"/>
      <c r="DQF21" s="156"/>
      <c r="DQG21" s="156"/>
      <c r="DQH21" s="156"/>
      <c r="DQI21" s="156"/>
      <c r="DQJ21" s="156"/>
      <c r="DQK21" s="157"/>
      <c r="DQL21" s="153"/>
      <c r="DQM21" s="153"/>
      <c r="DQN21" s="154"/>
      <c r="DQO21" s="155"/>
      <c r="DQP21" s="155"/>
      <c r="DQQ21" s="155"/>
      <c r="DQR21" s="155"/>
      <c r="DQS21" s="155"/>
      <c r="DQT21" s="155"/>
      <c r="DQU21" s="156"/>
      <c r="DQV21" s="156"/>
      <c r="DQW21" s="156"/>
      <c r="DQX21" s="156"/>
      <c r="DQY21" s="156"/>
      <c r="DQZ21" s="156"/>
      <c r="DRA21" s="157"/>
      <c r="DRB21" s="153"/>
      <c r="DRC21" s="153"/>
      <c r="DRD21" s="154"/>
      <c r="DRE21" s="155"/>
      <c r="DRF21" s="155"/>
      <c r="DRG21" s="155"/>
      <c r="DRH21" s="155"/>
      <c r="DRI21" s="155"/>
      <c r="DRJ21" s="155"/>
      <c r="DRK21" s="156"/>
      <c r="DRL21" s="156"/>
      <c r="DRM21" s="156"/>
      <c r="DRN21" s="156"/>
      <c r="DRO21" s="156"/>
      <c r="DRP21" s="156"/>
      <c r="DRQ21" s="157"/>
      <c r="DRR21" s="153"/>
      <c r="DRS21" s="153"/>
      <c r="DRT21" s="154"/>
      <c r="DRU21" s="155"/>
      <c r="DRV21" s="155"/>
      <c r="DRW21" s="155"/>
      <c r="DRX21" s="155"/>
      <c r="DRY21" s="155"/>
      <c r="DRZ21" s="155"/>
      <c r="DSA21" s="156"/>
      <c r="DSB21" s="156"/>
      <c r="DSC21" s="156"/>
      <c r="DSD21" s="156"/>
      <c r="DSE21" s="156"/>
      <c r="DSF21" s="156"/>
      <c r="DSG21" s="157"/>
      <c r="DSH21" s="153"/>
      <c r="DSI21" s="153"/>
      <c r="DSJ21" s="154"/>
      <c r="DSK21" s="155"/>
      <c r="DSL21" s="155"/>
      <c r="DSM21" s="155"/>
      <c r="DSN21" s="155"/>
      <c r="DSO21" s="155"/>
      <c r="DSP21" s="155"/>
      <c r="DSQ21" s="156"/>
      <c r="DSR21" s="156"/>
      <c r="DSS21" s="156"/>
      <c r="DST21" s="156"/>
      <c r="DSU21" s="156"/>
      <c r="DSV21" s="156"/>
      <c r="DSW21" s="157"/>
      <c r="DSX21" s="153"/>
      <c r="DSY21" s="153"/>
      <c r="DSZ21" s="154"/>
      <c r="DTA21" s="155"/>
      <c r="DTB21" s="155"/>
      <c r="DTC21" s="155"/>
      <c r="DTD21" s="155"/>
      <c r="DTE21" s="155"/>
      <c r="DTF21" s="155"/>
      <c r="DTG21" s="156"/>
      <c r="DTH21" s="156"/>
      <c r="DTI21" s="156"/>
      <c r="DTJ21" s="156"/>
      <c r="DTK21" s="156"/>
      <c r="DTL21" s="156"/>
      <c r="DTM21" s="157"/>
      <c r="DTN21" s="153"/>
      <c r="DTO21" s="153"/>
      <c r="DTP21" s="154"/>
      <c r="DTQ21" s="155"/>
      <c r="DTR21" s="155"/>
      <c r="DTS21" s="155"/>
      <c r="DTT21" s="155"/>
      <c r="DTU21" s="155"/>
      <c r="DTV21" s="155"/>
      <c r="DTW21" s="156"/>
      <c r="DTX21" s="156"/>
      <c r="DTY21" s="156"/>
      <c r="DTZ21" s="156"/>
      <c r="DUA21" s="156"/>
      <c r="DUB21" s="156"/>
      <c r="DUC21" s="157"/>
      <c r="DUD21" s="153"/>
      <c r="DUE21" s="153"/>
      <c r="DUF21" s="154"/>
      <c r="DUG21" s="155"/>
      <c r="DUH21" s="155"/>
      <c r="DUI21" s="155"/>
      <c r="DUJ21" s="155"/>
      <c r="DUK21" s="155"/>
      <c r="DUL21" s="155"/>
      <c r="DUM21" s="156"/>
      <c r="DUN21" s="156"/>
      <c r="DUO21" s="156"/>
      <c r="DUP21" s="156"/>
      <c r="DUQ21" s="156"/>
      <c r="DUR21" s="156"/>
      <c r="DUS21" s="157"/>
      <c r="DUT21" s="153"/>
      <c r="DUU21" s="153"/>
      <c r="DUV21" s="154"/>
      <c r="DUW21" s="155"/>
      <c r="DUX21" s="155"/>
      <c r="DUY21" s="155"/>
      <c r="DUZ21" s="155"/>
      <c r="DVA21" s="155"/>
      <c r="DVB21" s="155"/>
      <c r="DVC21" s="156"/>
      <c r="DVD21" s="156"/>
      <c r="DVE21" s="156"/>
      <c r="DVF21" s="156"/>
      <c r="DVG21" s="156"/>
      <c r="DVH21" s="156"/>
      <c r="DVI21" s="157"/>
      <c r="DVJ21" s="153"/>
      <c r="DVK21" s="153"/>
      <c r="DVL21" s="154"/>
      <c r="DVM21" s="155"/>
      <c r="DVN21" s="155"/>
      <c r="DVO21" s="155"/>
      <c r="DVP21" s="155"/>
      <c r="DVQ21" s="155"/>
      <c r="DVR21" s="155"/>
      <c r="DVS21" s="156"/>
      <c r="DVT21" s="156"/>
      <c r="DVU21" s="156"/>
      <c r="DVV21" s="156"/>
      <c r="DVW21" s="156"/>
      <c r="DVX21" s="156"/>
      <c r="DVY21" s="157"/>
      <c r="DVZ21" s="153"/>
      <c r="DWA21" s="153"/>
      <c r="DWB21" s="154"/>
      <c r="DWC21" s="155"/>
      <c r="DWD21" s="155"/>
      <c r="DWE21" s="155"/>
      <c r="DWF21" s="155"/>
      <c r="DWG21" s="155"/>
      <c r="DWH21" s="155"/>
      <c r="DWI21" s="156"/>
      <c r="DWJ21" s="156"/>
      <c r="DWK21" s="156"/>
      <c r="DWL21" s="156"/>
      <c r="DWM21" s="156"/>
      <c r="DWN21" s="156"/>
      <c r="DWO21" s="157"/>
      <c r="DWP21" s="153"/>
      <c r="DWQ21" s="153"/>
      <c r="DWR21" s="154"/>
      <c r="DWS21" s="155"/>
      <c r="DWT21" s="155"/>
      <c r="DWU21" s="155"/>
      <c r="DWV21" s="155"/>
      <c r="DWW21" s="155"/>
      <c r="DWX21" s="155"/>
      <c r="DWY21" s="156"/>
      <c r="DWZ21" s="156"/>
      <c r="DXA21" s="156"/>
      <c r="DXB21" s="156"/>
      <c r="DXC21" s="156"/>
      <c r="DXD21" s="156"/>
      <c r="DXE21" s="157"/>
      <c r="DXF21" s="153"/>
      <c r="DXG21" s="153"/>
      <c r="DXH21" s="154"/>
      <c r="DXI21" s="155"/>
      <c r="DXJ21" s="155"/>
      <c r="DXK21" s="155"/>
      <c r="DXL21" s="155"/>
      <c r="DXM21" s="155"/>
      <c r="DXN21" s="155"/>
      <c r="DXO21" s="156"/>
      <c r="DXP21" s="156"/>
      <c r="DXQ21" s="156"/>
      <c r="DXR21" s="156"/>
      <c r="DXS21" s="156"/>
      <c r="DXT21" s="156"/>
      <c r="DXU21" s="157"/>
      <c r="DXV21" s="153"/>
      <c r="DXW21" s="153"/>
      <c r="DXX21" s="154"/>
      <c r="DXY21" s="155"/>
      <c r="DXZ21" s="155"/>
      <c r="DYA21" s="155"/>
      <c r="DYB21" s="155"/>
      <c r="DYC21" s="155"/>
      <c r="DYD21" s="155"/>
      <c r="DYE21" s="156"/>
      <c r="DYF21" s="156"/>
      <c r="DYG21" s="156"/>
      <c r="DYH21" s="156"/>
      <c r="DYI21" s="156"/>
      <c r="DYJ21" s="156"/>
      <c r="DYK21" s="157"/>
      <c r="DYL21" s="153"/>
      <c r="DYM21" s="153"/>
      <c r="DYN21" s="154"/>
      <c r="DYO21" s="155"/>
      <c r="DYP21" s="155"/>
      <c r="DYQ21" s="155"/>
      <c r="DYR21" s="155"/>
      <c r="DYS21" s="155"/>
      <c r="DYT21" s="155"/>
      <c r="DYU21" s="156"/>
      <c r="DYV21" s="156"/>
      <c r="DYW21" s="156"/>
      <c r="DYX21" s="156"/>
      <c r="DYY21" s="156"/>
      <c r="DYZ21" s="156"/>
      <c r="DZA21" s="157"/>
      <c r="DZB21" s="153"/>
      <c r="DZC21" s="153"/>
      <c r="DZD21" s="154"/>
      <c r="DZE21" s="155"/>
      <c r="DZF21" s="155"/>
      <c r="DZG21" s="155"/>
      <c r="DZH21" s="155"/>
      <c r="DZI21" s="155"/>
      <c r="DZJ21" s="155"/>
      <c r="DZK21" s="156"/>
      <c r="DZL21" s="156"/>
      <c r="DZM21" s="156"/>
      <c r="DZN21" s="156"/>
      <c r="DZO21" s="156"/>
      <c r="DZP21" s="156"/>
      <c r="DZQ21" s="157"/>
      <c r="DZR21" s="153"/>
      <c r="DZS21" s="153"/>
      <c r="DZT21" s="154"/>
      <c r="DZU21" s="155"/>
      <c r="DZV21" s="155"/>
      <c r="DZW21" s="155"/>
      <c r="DZX21" s="155"/>
      <c r="DZY21" s="155"/>
      <c r="DZZ21" s="155"/>
      <c r="EAA21" s="156"/>
      <c r="EAB21" s="156"/>
      <c r="EAC21" s="156"/>
      <c r="EAD21" s="156"/>
      <c r="EAE21" s="156"/>
      <c r="EAF21" s="156"/>
      <c r="EAG21" s="157"/>
      <c r="EAH21" s="153"/>
      <c r="EAI21" s="153"/>
      <c r="EAJ21" s="154"/>
      <c r="EAK21" s="155"/>
      <c r="EAL21" s="155"/>
      <c r="EAM21" s="155"/>
      <c r="EAN21" s="155"/>
      <c r="EAO21" s="155"/>
      <c r="EAP21" s="155"/>
      <c r="EAQ21" s="156"/>
      <c r="EAR21" s="156"/>
      <c r="EAS21" s="156"/>
      <c r="EAT21" s="156"/>
      <c r="EAU21" s="156"/>
      <c r="EAV21" s="156"/>
      <c r="EAW21" s="157"/>
      <c r="EAX21" s="153"/>
      <c r="EAY21" s="153"/>
      <c r="EAZ21" s="154"/>
      <c r="EBA21" s="155"/>
      <c r="EBB21" s="155"/>
      <c r="EBC21" s="155"/>
      <c r="EBD21" s="155"/>
      <c r="EBE21" s="155"/>
      <c r="EBF21" s="155"/>
      <c r="EBG21" s="156"/>
      <c r="EBH21" s="156"/>
      <c r="EBI21" s="156"/>
      <c r="EBJ21" s="156"/>
      <c r="EBK21" s="156"/>
      <c r="EBL21" s="156"/>
      <c r="EBM21" s="157"/>
      <c r="EBN21" s="153"/>
      <c r="EBO21" s="153"/>
      <c r="EBP21" s="154"/>
      <c r="EBQ21" s="155"/>
      <c r="EBR21" s="155"/>
      <c r="EBS21" s="155"/>
      <c r="EBT21" s="155"/>
      <c r="EBU21" s="155"/>
      <c r="EBV21" s="155"/>
      <c r="EBW21" s="156"/>
      <c r="EBX21" s="156"/>
      <c r="EBY21" s="156"/>
      <c r="EBZ21" s="156"/>
      <c r="ECA21" s="156"/>
      <c r="ECB21" s="156"/>
      <c r="ECC21" s="157"/>
      <c r="ECD21" s="153"/>
      <c r="ECE21" s="153"/>
      <c r="ECF21" s="154"/>
      <c r="ECG21" s="155"/>
      <c r="ECH21" s="155"/>
      <c r="ECI21" s="155"/>
      <c r="ECJ21" s="155"/>
      <c r="ECK21" s="155"/>
      <c r="ECL21" s="155"/>
      <c r="ECM21" s="156"/>
      <c r="ECN21" s="156"/>
      <c r="ECO21" s="156"/>
      <c r="ECP21" s="156"/>
      <c r="ECQ21" s="156"/>
      <c r="ECR21" s="156"/>
      <c r="ECS21" s="157"/>
      <c r="ECT21" s="153"/>
      <c r="ECU21" s="153"/>
      <c r="ECV21" s="154"/>
      <c r="ECW21" s="155"/>
      <c r="ECX21" s="155"/>
      <c r="ECY21" s="155"/>
      <c r="ECZ21" s="155"/>
      <c r="EDA21" s="155"/>
      <c r="EDB21" s="155"/>
      <c r="EDC21" s="156"/>
      <c r="EDD21" s="156"/>
      <c r="EDE21" s="156"/>
      <c r="EDF21" s="156"/>
      <c r="EDG21" s="156"/>
      <c r="EDH21" s="156"/>
      <c r="EDI21" s="157"/>
      <c r="EDJ21" s="153"/>
      <c r="EDK21" s="153"/>
      <c r="EDL21" s="154"/>
      <c r="EDM21" s="155"/>
      <c r="EDN21" s="155"/>
      <c r="EDO21" s="155"/>
      <c r="EDP21" s="155"/>
      <c r="EDQ21" s="155"/>
      <c r="EDR21" s="155"/>
      <c r="EDS21" s="156"/>
      <c r="EDT21" s="156"/>
      <c r="EDU21" s="156"/>
      <c r="EDV21" s="156"/>
      <c r="EDW21" s="156"/>
      <c r="EDX21" s="156"/>
      <c r="EDY21" s="157"/>
      <c r="EDZ21" s="153"/>
      <c r="EEA21" s="153"/>
      <c r="EEB21" s="154"/>
      <c r="EEC21" s="155"/>
      <c r="EED21" s="155"/>
      <c r="EEE21" s="155"/>
      <c r="EEF21" s="155"/>
      <c r="EEG21" s="155"/>
      <c r="EEH21" s="155"/>
      <c r="EEI21" s="156"/>
      <c r="EEJ21" s="156"/>
      <c r="EEK21" s="156"/>
      <c r="EEL21" s="156"/>
      <c r="EEM21" s="156"/>
      <c r="EEN21" s="156"/>
      <c r="EEO21" s="157"/>
      <c r="EEP21" s="153"/>
      <c r="EEQ21" s="153"/>
      <c r="EER21" s="154"/>
      <c r="EES21" s="155"/>
      <c r="EET21" s="155"/>
      <c r="EEU21" s="155"/>
      <c r="EEV21" s="155"/>
      <c r="EEW21" s="155"/>
      <c r="EEX21" s="155"/>
      <c r="EEY21" s="156"/>
      <c r="EEZ21" s="156"/>
      <c r="EFA21" s="156"/>
      <c r="EFB21" s="156"/>
      <c r="EFC21" s="156"/>
      <c r="EFD21" s="156"/>
      <c r="EFE21" s="157"/>
      <c r="EFF21" s="153"/>
      <c r="EFG21" s="153"/>
      <c r="EFH21" s="154"/>
      <c r="EFI21" s="155"/>
      <c r="EFJ21" s="155"/>
      <c r="EFK21" s="155"/>
      <c r="EFL21" s="155"/>
      <c r="EFM21" s="155"/>
      <c r="EFN21" s="155"/>
      <c r="EFO21" s="156"/>
      <c r="EFP21" s="156"/>
      <c r="EFQ21" s="156"/>
      <c r="EFR21" s="156"/>
      <c r="EFS21" s="156"/>
      <c r="EFT21" s="156"/>
      <c r="EFU21" s="157"/>
      <c r="EFV21" s="153"/>
      <c r="EFW21" s="153"/>
      <c r="EFX21" s="154"/>
      <c r="EFY21" s="155"/>
      <c r="EFZ21" s="155"/>
      <c r="EGA21" s="155"/>
      <c r="EGB21" s="155"/>
      <c r="EGC21" s="155"/>
      <c r="EGD21" s="155"/>
      <c r="EGE21" s="156"/>
      <c r="EGF21" s="156"/>
      <c r="EGG21" s="156"/>
      <c r="EGH21" s="156"/>
      <c r="EGI21" s="156"/>
      <c r="EGJ21" s="156"/>
      <c r="EGK21" s="157"/>
      <c r="EGL21" s="153"/>
      <c r="EGM21" s="153"/>
      <c r="EGN21" s="154"/>
      <c r="EGO21" s="155"/>
      <c r="EGP21" s="155"/>
      <c r="EGQ21" s="155"/>
      <c r="EGR21" s="155"/>
      <c r="EGS21" s="155"/>
      <c r="EGT21" s="155"/>
      <c r="EGU21" s="156"/>
      <c r="EGV21" s="156"/>
      <c r="EGW21" s="156"/>
      <c r="EGX21" s="156"/>
      <c r="EGY21" s="156"/>
      <c r="EGZ21" s="156"/>
      <c r="EHA21" s="157"/>
      <c r="EHB21" s="153"/>
      <c r="EHC21" s="153"/>
      <c r="EHD21" s="154"/>
      <c r="EHE21" s="155"/>
      <c r="EHF21" s="155"/>
      <c r="EHG21" s="155"/>
      <c r="EHH21" s="155"/>
      <c r="EHI21" s="155"/>
      <c r="EHJ21" s="155"/>
      <c r="EHK21" s="156"/>
      <c r="EHL21" s="156"/>
      <c r="EHM21" s="156"/>
      <c r="EHN21" s="156"/>
      <c r="EHO21" s="156"/>
      <c r="EHP21" s="156"/>
      <c r="EHQ21" s="157"/>
      <c r="EHR21" s="153"/>
      <c r="EHS21" s="153"/>
      <c r="EHT21" s="154"/>
      <c r="EHU21" s="155"/>
      <c r="EHV21" s="155"/>
      <c r="EHW21" s="155"/>
      <c r="EHX21" s="155"/>
      <c r="EHY21" s="155"/>
      <c r="EHZ21" s="155"/>
      <c r="EIA21" s="156"/>
      <c r="EIB21" s="156"/>
      <c r="EIC21" s="156"/>
      <c r="EID21" s="156"/>
      <c r="EIE21" s="156"/>
      <c r="EIF21" s="156"/>
      <c r="EIG21" s="157"/>
      <c r="EIH21" s="153"/>
      <c r="EII21" s="153"/>
      <c r="EIJ21" s="154"/>
      <c r="EIK21" s="155"/>
      <c r="EIL21" s="155"/>
      <c r="EIM21" s="155"/>
      <c r="EIN21" s="155"/>
      <c r="EIO21" s="155"/>
      <c r="EIP21" s="155"/>
      <c r="EIQ21" s="156"/>
      <c r="EIR21" s="156"/>
      <c r="EIS21" s="156"/>
      <c r="EIT21" s="156"/>
      <c r="EIU21" s="156"/>
      <c r="EIV21" s="156"/>
      <c r="EIW21" s="157"/>
      <c r="EIX21" s="153"/>
      <c r="EIY21" s="153"/>
      <c r="EIZ21" s="154"/>
      <c r="EJA21" s="155"/>
      <c r="EJB21" s="155"/>
      <c r="EJC21" s="155"/>
      <c r="EJD21" s="155"/>
      <c r="EJE21" s="155"/>
      <c r="EJF21" s="155"/>
      <c r="EJG21" s="156"/>
      <c r="EJH21" s="156"/>
      <c r="EJI21" s="156"/>
      <c r="EJJ21" s="156"/>
      <c r="EJK21" s="156"/>
      <c r="EJL21" s="156"/>
      <c r="EJM21" s="157"/>
      <c r="EJN21" s="153"/>
      <c r="EJO21" s="153"/>
      <c r="EJP21" s="154"/>
      <c r="EJQ21" s="155"/>
      <c r="EJR21" s="155"/>
      <c r="EJS21" s="155"/>
      <c r="EJT21" s="155"/>
      <c r="EJU21" s="155"/>
      <c r="EJV21" s="155"/>
      <c r="EJW21" s="156"/>
      <c r="EJX21" s="156"/>
      <c r="EJY21" s="156"/>
      <c r="EJZ21" s="156"/>
      <c r="EKA21" s="156"/>
      <c r="EKB21" s="156"/>
      <c r="EKC21" s="157"/>
      <c r="EKD21" s="153"/>
      <c r="EKE21" s="153"/>
      <c r="EKF21" s="154"/>
      <c r="EKG21" s="155"/>
      <c r="EKH21" s="155"/>
      <c r="EKI21" s="155"/>
      <c r="EKJ21" s="155"/>
      <c r="EKK21" s="155"/>
      <c r="EKL21" s="155"/>
      <c r="EKM21" s="156"/>
      <c r="EKN21" s="156"/>
      <c r="EKO21" s="156"/>
      <c r="EKP21" s="156"/>
      <c r="EKQ21" s="156"/>
      <c r="EKR21" s="156"/>
      <c r="EKS21" s="157"/>
      <c r="EKT21" s="153"/>
      <c r="EKU21" s="153"/>
      <c r="EKV21" s="154"/>
      <c r="EKW21" s="155"/>
      <c r="EKX21" s="155"/>
      <c r="EKY21" s="155"/>
      <c r="EKZ21" s="155"/>
      <c r="ELA21" s="155"/>
      <c r="ELB21" s="155"/>
      <c r="ELC21" s="156"/>
      <c r="ELD21" s="156"/>
      <c r="ELE21" s="156"/>
      <c r="ELF21" s="156"/>
      <c r="ELG21" s="156"/>
      <c r="ELH21" s="156"/>
      <c r="ELI21" s="157"/>
      <c r="ELJ21" s="153"/>
      <c r="ELK21" s="153"/>
      <c r="ELL21" s="154"/>
      <c r="ELM21" s="155"/>
      <c r="ELN21" s="155"/>
      <c r="ELO21" s="155"/>
      <c r="ELP21" s="155"/>
      <c r="ELQ21" s="155"/>
      <c r="ELR21" s="155"/>
      <c r="ELS21" s="156"/>
      <c r="ELT21" s="156"/>
      <c r="ELU21" s="156"/>
      <c r="ELV21" s="156"/>
      <c r="ELW21" s="156"/>
      <c r="ELX21" s="156"/>
      <c r="ELY21" s="157"/>
      <c r="ELZ21" s="153"/>
      <c r="EMA21" s="153"/>
      <c r="EMB21" s="154"/>
      <c r="EMC21" s="155"/>
      <c r="EMD21" s="155"/>
      <c r="EME21" s="155"/>
      <c r="EMF21" s="155"/>
      <c r="EMG21" s="155"/>
      <c r="EMH21" s="155"/>
      <c r="EMI21" s="156"/>
      <c r="EMJ21" s="156"/>
      <c r="EMK21" s="156"/>
      <c r="EML21" s="156"/>
      <c r="EMM21" s="156"/>
      <c r="EMN21" s="156"/>
      <c r="EMO21" s="157"/>
      <c r="EMP21" s="153"/>
      <c r="EMQ21" s="153"/>
      <c r="EMR21" s="154"/>
      <c r="EMS21" s="155"/>
      <c r="EMT21" s="155"/>
      <c r="EMU21" s="155"/>
      <c r="EMV21" s="155"/>
      <c r="EMW21" s="155"/>
      <c r="EMX21" s="155"/>
      <c r="EMY21" s="156"/>
      <c r="EMZ21" s="156"/>
      <c r="ENA21" s="156"/>
      <c r="ENB21" s="156"/>
      <c r="ENC21" s="156"/>
      <c r="END21" s="156"/>
      <c r="ENE21" s="157"/>
      <c r="ENF21" s="153"/>
      <c r="ENG21" s="153"/>
      <c r="ENH21" s="154"/>
      <c r="ENI21" s="155"/>
      <c r="ENJ21" s="155"/>
      <c r="ENK21" s="155"/>
      <c r="ENL21" s="155"/>
      <c r="ENM21" s="155"/>
      <c r="ENN21" s="155"/>
      <c r="ENO21" s="156"/>
      <c r="ENP21" s="156"/>
      <c r="ENQ21" s="156"/>
      <c r="ENR21" s="156"/>
      <c r="ENS21" s="156"/>
      <c r="ENT21" s="156"/>
      <c r="ENU21" s="157"/>
      <c r="ENV21" s="153"/>
      <c r="ENW21" s="153"/>
      <c r="ENX21" s="154"/>
      <c r="ENY21" s="155"/>
      <c r="ENZ21" s="155"/>
      <c r="EOA21" s="155"/>
      <c r="EOB21" s="155"/>
      <c r="EOC21" s="155"/>
      <c r="EOD21" s="155"/>
      <c r="EOE21" s="156"/>
      <c r="EOF21" s="156"/>
      <c r="EOG21" s="156"/>
      <c r="EOH21" s="156"/>
      <c r="EOI21" s="156"/>
      <c r="EOJ21" s="156"/>
      <c r="EOK21" s="157"/>
      <c r="EOL21" s="153"/>
      <c r="EOM21" s="153"/>
      <c r="EON21" s="154"/>
      <c r="EOO21" s="155"/>
      <c r="EOP21" s="155"/>
      <c r="EOQ21" s="155"/>
      <c r="EOR21" s="155"/>
      <c r="EOS21" s="155"/>
      <c r="EOT21" s="155"/>
      <c r="EOU21" s="156"/>
      <c r="EOV21" s="156"/>
      <c r="EOW21" s="156"/>
      <c r="EOX21" s="156"/>
      <c r="EOY21" s="156"/>
      <c r="EOZ21" s="156"/>
      <c r="EPA21" s="157"/>
      <c r="EPB21" s="153"/>
      <c r="EPC21" s="153"/>
      <c r="EPD21" s="154"/>
      <c r="EPE21" s="155"/>
      <c r="EPF21" s="155"/>
      <c r="EPG21" s="155"/>
      <c r="EPH21" s="155"/>
      <c r="EPI21" s="155"/>
      <c r="EPJ21" s="155"/>
      <c r="EPK21" s="156"/>
      <c r="EPL21" s="156"/>
      <c r="EPM21" s="156"/>
      <c r="EPN21" s="156"/>
      <c r="EPO21" s="156"/>
      <c r="EPP21" s="156"/>
      <c r="EPQ21" s="157"/>
      <c r="EPR21" s="153"/>
      <c r="EPS21" s="153"/>
      <c r="EPT21" s="154"/>
      <c r="EPU21" s="155"/>
      <c r="EPV21" s="155"/>
      <c r="EPW21" s="155"/>
      <c r="EPX21" s="155"/>
      <c r="EPY21" s="155"/>
      <c r="EPZ21" s="155"/>
      <c r="EQA21" s="156"/>
      <c r="EQB21" s="156"/>
      <c r="EQC21" s="156"/>
      <c r="EQD21" s="156"/>
      <c r="EQE21" s="156"/>
      <c r="EQF21" s="156"/>
      <c r="EQG21" s="157"/>
      <c r="EQH21" s="153"/>
      <c r="EQI21" s="153"/>
      <c r="EQJ21" s="154"/>
      <c r="EQK21" s="155"/>
      <c r="EQL21" s="155"/>
      <c r="EQM21" s="155"/>
      <c r="EQN21" s="155"/>
      <c r="EQO21" s="155"/>
      <c r="EQP21" s="155"/>
      <c r="EQQ21" s="156"/>
      <c r="EQR21" s="156"/>
      <c r="EQS21" s="156"/>
      <c r="EQT21" s="156"/>
      <c r="EQU21" s="156"/>
      <c r="EQV21" s="156"/>
      <c r="EQW21" s="157"/>
      <c r="EQX21" s="153"/>
      <c r="EQY21" s="153"/>
      <c r="EQZ21" s="154"/>
      <c r="ERA21" s="155"/>
      <c r="ERB21" s="155"/>
      <c r="ERC21" s="155"/>
      <c r="ERD21" s="155"/>
      <c r="ERE21" s="155"/>
      <c r="ERF21" s="155"/>
      <c r="ERG21" s="156"/>
      <c r="ERH21" s="156"/>
      <c r="ERI21" s="156"/>
      <c r="ERJ21" s="156"/>
      <c r="ERK21" s="156"/>
      <c r="ERL21" s="156"/>
      <c r="ERM21" s="157"/>
      <c r="ERN21" s="153"/>
      <c r="ERO21" s="153"/>
      <c r="ERP21" s="154"/>
      <c r="ERQ21" s="155"/>
      <c r="ERR21" s="155"/>
      <c r="ERS21" s="155"/>
      <c r="ERT21" s="155"/>
      <c r="ERU21" s="155"/>
      <c r="ERV21" s="155"/>
      <c r="ERW21" s="156"/>
      <c r="ERX21" s="156"/>
      <c r="ERY21" s="156"/>
      <c r="ERZ21" s="156"/>
      <c r="ESA21" s="156"/>
      <c r="ESB21" s="156"/>
      <c r="ESC21" s="157"/>
      <c r="ESD21" s="153"/>
      <c r="ESE21" s="153"/>
      <c r="ESF21" s="154"/>
      <c r="ESG21" s="155"/>
      <c r="ESH21" s="155"/>
      <c r="ESI21" s="155"/>
      <c r="ESJ21" s="155"/>
      <c r="ESK21" s="155"/>
      <c r="ESL21" s="155"/>
      <c r="ESM21" s="156"/>
      <c r="ESN21" s="156"/>
      <c r="ESO21" s="156"/>
      <c r="ESP21" s="156"/>
      <c r="ESQ21" s="156"/>
      <c r="ESR21" s="156"/>
      <c r="ESS21" s="157"/>
      <c r="EST21" s="153"/>
      <c r="ESU21" s="153"/>
      <c r="ESV21" s="154"/>
      <c r="ESW21" s="155"/>
      <c r="ESX21" s="155"/>
      <c r="ESY21" s="155"/>
      <c r="ESZ21" s="155"/>
      <c r="ETA21" s="155"/>
      <c r="ETB21" s="155"/>
      <c r="ETC21" s="156"/>
      <c r="ETD21" s="156"/>
      <c r="ETE21" s="156"/>
      <c r="ETF21" s="156"/>
      <c r="ETG21" s="156"/>
      <c r="ETH21" s="156"/>
      <c r="ETI21" s="157"/>
      <c r="ETJ21" s="153"/>
      <c r="ETK21" s="153"/>
      <c r="ETL21" s="154"/>
      <c r="ETM21" s="155"/>
      <c r="ETN21" s="155"/>
      <c r="ETO21" s="155"/>
      <c r="ETP21" s="155"/>
      <c r="ETQ21" s="155"/>
      <c r="ETR21" s="155"/>
      <c r="ETS21" s="156"/>
      <c r="ETT21" s="156"/>
      <c r="ETU21" s="156"/>
      <c r="ETV21" s="156"/>
      <c r="ETW21" s="156"/>
      <c r="ETX21" s="156"/>
      <c r="ETY21" s="157"/>
      <c r="ETZ21" s="153"/>
      <c r="EUA21" s="153"/>
      <c r="EUB21" s="154"/>
      <c r="EUC21" s="155"/>
      <c r="EUD21" s="155"/>
      <c r="EUE21" s="155"/>
      <c r="EUF21" s="155"/>
      <c r="EUG21" s="155"/>
      <c r="EUH21" s="155"/>
      <c r="EUI21" s="156"/>
      <c r="EUJ21" s="156"/>
      <c r="EUK21" s="156"/>
      <c r="EUL21" s="156"/>
      <c r="EUM21" s="156"/>
      <c r="EUN21" s="156"/>
      <c r="EUO21" s="157"/>
      <c r="EUP21" s="153"/>
      <c r="EUQ21" s="153"/>
      <c r="EUR21" s="154"/>
      <c r="EUS21" s="155"/>
      <c r="EUT21" s="155"/>
      <c r="EUU21" s="155"/>
      <c r="EUV21" s="155"/>
      <c r="EUW21" s="155"/>
      <c r="EUX21" s="155"/>
      <c r="EUY21" s="156"/>
      <c r="EUZ21" s="156"/>
      <c r="EVA21" s="156"/>
      <c r="EVB21" s="156"/>
      <c r="EVC21" s="156"/>
      <c r="EVD21" s="156"/>
      <c r="EVE21" s="157"/>
      <c r="EVF21" s="153"/>
      <c r="EVG21" s="153"/>
      <c r="EVH21" s="154"/>
      <c r="EVI21" s="155"/>
      <c r="EVJ21" s="155"/>
      <c r="EVK21" s="155"/>
      <c r="EVL21" s="155"/>
      <c r="EVM21" s="155"/>
      <c r="EVN21" s="155"/>
      <c r="EVO21" s="156"/>
      <c r="EVP21" s="156"/>
      <c r="EVQ21" s="156"/>
      <c r="EVR21" s="156"/>
      <c r="EVS21" s="156"/>
      <c r="EVT21" s="156"/>
      <c r="EVU21" s="157"/>
      <c r="EVV21" s="153"/>
      <c r="EVW21" s="153"/>
      <c r="EVX21" s="154"/>
      <c r="EVY21" s="155"/>
      <c r="EVZ21" s="155"/>
      <c r="EWA21" s="155"/>
      <c r="EWB21" s="155"/>
      <c r="EWC21" s="155"/>
      <c r="EWD21" s="155"/>
      <c r="EWE21" s="156"/>
      <c r="EWF21" s="156"/>
      <c r="EWG21" s="156"/>
      <c r="EWH21" s="156"/>
      <c r="EWI21" s="156"/>
      <c r="EWJ21" s="156"/>
      <c r="EWK21" s="157"/>
      <c r="EWL21" s="153"/>
      <c r="EWM21" s="153"/>
      <c r="EWN21" s="154"/>
      <c r="EWO21" s="155"/>
      <c r="EWP21" s="155"/>
      <c r="EWQ21" s="155"/>
      <c r="EWR21" s="155"/>
      <c r="EWS21" s="155"/>
      <c r="EWT21" s="155"/>
      <c r="EWU21" s="156"/>
      <c r="EWV21" s="156"/>
      <c r="EWW21" s="156"/>
      <c r="EWX21" s="156"/>
      <c r="EWY21" s="156"/>
      <c r="EWZ21" s="156"/>
      <c r="EXA21" s="157"/>
      <c r="EXB21" s="153"/>
      <c r="EXC21" s="153"/>
      <c r="EXD21" s="154"/>
      <c r="EXE21" s="155"/>
      <c r="EXF21" s="155"/>
      <c r="EXG21" s="155"/>
      <c r="EXH21" s="155"/>
      <c r="EXI21" s="155"/>
      <c r="EXJ21" s="155"/>
      <c r="EXK21" s="156"/>
      <c r="EXL21" s="156"/>
      <c r="EXM21" s="156"/>
      <c r="EXN21" s="156"/>
      <c r="EXO21" s="156"/>
      <c r="EXP21" s="156"/>
      <c r="EXQ21" s="157"/>
      <c r="EXR21" s="153"/>
      <c r="EXS21" s="153"/>
      <c r="EXT21" s="154"/>
      <c r="EXU21" s="155"/>
      <c r="EXV21" s="155"/>
      <c r="EXW21" s="155"/>
      <c r="EXX21" s="155"/>
      <c r="EXY21" s="155"/>
      <c r="EXZ21" s="155"/>
      <c r="EYA21" s="156"/>
      <c r="EYB21" s="156"/>
      <c r="EYC21" s="156"/>
      <c r="EYD21" s="156"/>
      <c r="EYE21" s="156"/>
      <c r="EYF21" s="156"/>
      <c r="EYG21" s="157"/>
      <c r="EYH21" s="153"/>
      <c r="EYI21" s="153"/>
      <c r="EYJ21" s="154"/>
      <c r="EYK21" s="155"/>
      <c r="EYL21" s="155"/>
      <c r="EYM21" s="155"/>
      <c r="EYN21" s="155"/>
      <c r="EYO21" s="155"/>
      <c r="EYP21" s="155"/>
      <c r="EYQ21" s="156"/>
      <c r="EYR21" s="156"/>
      <c r="EYS21" s="156"/>
      <c r="EYT21" s="156"/>
      <c r="EYU21" s="156"/>
      <c r="EYV21" s="156"/>
      <c r="EYW21" s="157"/>
      <c r="EYX21" s="153"/>
      <c r="EYY21" s="153"/>
      <c r="EYZ21" s="154"/>
      <c r="EZA21" s="155"/>
      <c r="EZB21" s="155"/>
      <c r="EZC21" s="155"/>
      <c r="EZD21" s="155"/>
      <c r="EZE21" s="155"/>
      <c r="EZF21" s="155"/>
      <c r="EZG21" s="156"/>
      <c r="EZH21" s="156"/>
      <c r="EZI21" s="156"/>
      <c r="EZJ21" s="156"/>
      <c r="EZK21" s="156"/>
      <c r="EZL21" s="156"/>
      <c r="EZM21" s="157"/>
      <c r="EZN21" s="153"/>
      <c r="EZO21" s="153"/>
      <c r="EZP21" s="154"/>
      <c r="EZQ21" s="155"/>
      <c r="EZR21" s="155"/>
      <c r="EZS21" s="155"/>
      <c r="EZT21" s="155"/>
      <c r="EZU21" s="155"/>
      <c r="EZV21" s="155"/>
      <c r="EZW21" s="156"/>
      <c r="EZX21" s="156"/>
      <c r="EZY21" s="156"/>
      <c r="EZZ21" s="156"/>
      <c r="FAA21" s="156"/>
      <c r="FAB21" s="156"/>
      <c r="FAC21" s="157"/>
      <c r="FAD21" s="153"/>
      <c r="FAE21" s="153"/>
      <c r="FAF21" s="154"/>
      <c r="FAG21" s="155"/>
      <c r="FAH21" s="155"/>
      <c r="FAI21" s="155"/>
      <c r="FAJ21" s="155"/>
      <c r="FAK21" s="155"/>
      <c r="FAL21" s="155"/>
      <c r="FAM21" s="156"/>
      <c r="FAN21" s="156"/>
      <c r="FAO21" s="156"/>
      <c r="FAP21" s="156"/>
      <c r="FAQ21" s="156"/>
      <c r="FAR21" s="156"/>
      <c r="FAS21" s="157"/>
      <c r="FAT21" s="153"/>
      <c r="FAU21" s="153"/>
      <c r="FAV21" s="154"/>
      <c r="FAW21" s="155"/>
      <c r="FAX21" s="155"/>
      <c r="FAY21" s="155"/>
      <c r="FAZ21" s="155"/>
      <c r="FBA21" s="155"/>
      <c r="FBB21" s="155"/>
      <c r="FBC21" s="156"/>
      <c r="FBD21" s="156"/>
      <c r="FBE21" s="156"/>
      <c r="FBF21" s="156"/>
      <c r="FBG21" s="156"/>
      <c r="FBH21" s="156"/>
      <c r="FBI21" s="157"/>
      <c r="FBJ21" s="153"/>
      <c r="FBK21" s="153"/>
      <c r="FBL21" s="154"/>
      <c r="FBM21" s="155"/>
      <c r="FBN21" s="155"/>
      <c r="FBO21" s="155"/>
      <c r="FBP21" s="155"/>
      <c r="FBQ21" s="155"/>
      <c r="FBR21" s="155"/>
      <c r="FBS21" s="156"/>
      <c r="FBT21" s="156"/>
      <c r="FBU21" s="156"/>
      <c r="FBV21" s="156"/>
      <c r="FBW21" s="156"/>
      <c r="FBX21" s="156"/>
      <c r="FBY21" s="157"/>
      <c r="FBZ21" s="153"/>
      <c r="FCA21" s="153"/>
      <c r="FCB21" s="154"/>
      <c r="FCC21" s="155"/>
      <c r="FCD21" s="155"/>
      <c r="FCE21" s="155"/>
      <c r="FCF21" s="155"/>
      <c r="FCG21" s="155"/>
      <c r="FCH21" s="155"/>
      <c r="FCI21" s="156"/>
      <c r="FCJ21" s="156"/>
      <c r="FCK21" s="156"/>
      <c r="FCL21" s="156"/>
      <c r="FCM21" s="156"/>
      <c r="FCN21" s="156"/>
      <c r="FCO21" s="157"/>
      <c r="FCP21" s="153"/>
      <c r="FCQ21" s="153"/>
      <c r="FCR21" s="154"/>
      <c r="FCS21" s="155"/>
      <c r="FCT21" s="155"/>
      <c r="FCU21" s="155"/>
      <c r="FCV21" s="155"/>
      <c r="FCW21" s="155"/>
      <c r="FCX21" s="155"/>
      <c r="FCY21" s="156"/>
      <c r="FCZ21" s="156"/>
      <c r="FDA21" s="156"/>
      <c r="FDB21" s="156"/>
      <c r="FDC21" s="156"/>
      <c r="FDD21" s="156"/>
      <c r="FDE21" s="157"/>
      <c r="FDF21" s="153"/>
      <c r="FDG21" s="153"/>
      <c r="FDH21" s="154"/>
      <c r="FDI21" s="155"/>
      <c r="FDJ21" s="155"/>
      <c r="FDK21" s="155"/>
      <c r="FDL21" s="155"/>
      <c r="FDM21" s="155"/>
      <c r="FDN21" s="155"/>
      <c r="FDO21" s="156"/>
      <c r="FDP21" s="156"/>
      <c r="FDQ21" s="156"/>
      <c r="FDR21" s="156"/>
      <c r="FDS21" s="156"/>
      <c r="FDT21" s="156"/>
      <c r="FDU21" s="157"/>
      <c r="FDV21" s="153"/>
      <c r="FDW21" s="153"/>
      <c r="FDX21" s="154"/>
      <c r="FDY21" s="155"/>
      <c r="FDZ21" s="155"/>
      <c r="FEA21" s="155"/>
      <c r="FEB21" s="155"/>
      <c r="FEC21" s="155"/>
      <c r="FED21" s="155"/>
      <c r="FEE21" s="156"/>
      <c r="FEF21" s="156"/>
      <c r="FEG21" s="156"/>
      <c r="FEH21" s="156"/>
      <c r="FEI21" s="156"/>
      <c r="FEJ21" s="156"/>
      <c r="FEK21" s="157"/>
      <c r="FEL21" s="153"/>
      <c r="FEM21" s="153"/>
      <c r="FEN21" s="154"/>
      <c r="FEO21" s="155"/>
      <c r="FEP21" s="155"/>
      <c r="FEQ21" s="155"/>
      <c r="FER21" s="155"/>
      <c r="FES21" s="155"/>
      <c r="FET21" s="155"/>
      <c r="FEU21" s="156"/>
      <c r="FEV21" s="156"/>
      <c r="FEW21" s="156"/>
      <c r="FEX21" s="156"/>
      <c r="FEY21" s="156"/>
      <c r="FEZ21" s="156"/>
      <c r="FFA21" s="157"/>
      <c r="FFB21" s="153"/>
      <c r="FFC21" s="153"/>
      <c r="FFD21" s="154"/>
      <c r="FFE21" s="155"/>
      <c r="FFF21" s="155"/>
      <c r="FFG21" s="155"/>
      <c r="FFH21" s="155"/>
      <c r="FFI21" s="155"/>
      <c r="FFJ21" s="155"/>
      <c r="FFK21" s="156"/>
      <c r="FFL21" s="156"/>
      <c r="FFM21" s="156"/>
      <c r="FFN21" s="156"/>
      <c r="FFO21" s="156"/>
      <c r="FFP21" s="156"/>
      <c r="FFQ21" s="157"/>
      <c r="FFR21" s="153"/>
      <c r="FFS21" s="153"/>
      <c r="FFT21" s="154"/>
      <c r="FFU21" s="155"/>
      <c r="FFV21" s="155"/>
      <c r="FFW21" s="155"/>
      <c r="FFX21" s="155"/>
      <c r="FFY21" s="155"/>
      <c r="FFZ21" s="155"/>
      <c r="FGA21" s="156"/>
      <c r="FGB21" s="156"/>
      <c r="FGC21" s="156"/>
      <c r="FGD21" s="156"/>
      <c r="FGE21" s="156"/>
      <c r="FGF21" s="156"/>
      <c r="FGG21" s="157"/>
      <c r="FGH21" s="153"/>
      <c r="FGI21" s="153"/>
      <c r="FGJ21" s="154"/>
      <c r="FGK21" s="155"/>
      <c r="FGL21" s="155"/>
      <c r="FGM21" s="155"/>
      <c r="FGN21" s="155"/>
      <c r="FGO21" s="155"/>
      <c r="FGP21" s="155"/>
      <c r="FGQ21" s="156"/>
      <c r="FGR21" s="156"/>
      <c r="FGS21" s="156"/>
      <c r="FGT21" s="156"/>
      <c r="FGU21" s="156"/>
      <c r="FGV21" s="156"/>
      <c r="FGW21" s="157"/>
      <c r="FGX21" s="153"/>
      <c r="FGY21" s="153"/>
      <c r="FGZ21" s="154"/>
      <c r="FHA21" s="155"/>
      <c r="FHB21" s="155"/>
      <c r="FHC21" s="155"/>
      <c r="FHD21" s="155"/>
      <c r="FHE21" s="155"/>
      <c r="FHF21" s="155"/>
      <c r="FHG21" s="156"/>
      <c r="FHH21" s="156"/>
      <c r="FHI21" s="156"/>
      <c r="FHJ21" s="156"/>
      <c r="FHK21" s="156"/>
      <c r="FHL21" s="156"/>
      <c r="FHM21" s="157"/>
      <c r="FHN21" s="153"/>
      <c r="FHO21" s="153"/>
      <c r="FHP21" s="154"/>
      <c r="FHQ21" s="155"/>
      <c r="FHR21" s="155"/>
      <c r="FHS21" s="155"/>
      <c r="FHT21" s="155"/>
      <c r="FHU21" s="155"/>
      <c r="FHV21" s="155"/>
      <c r="FHW21" s="156"/>
      <c r="FHX21" s="156"/>
      <c r="FHY21" s="156"/>
      <c r="FHZ21" s="156"/>
      <c r="FIA21" s="156"/>
      <c r="FIB21" s="156"/>
      <c r="FIC21" s="157"/>
      <c r="FID21" s="153"/>
      <c r="FIE21" s="153"/>
      <c r="FIF21" s="154"/>
      <c r="FIG21" s="155"/>
      <c r="FIH21" s="155"/>
      <c r="FII21" s="155"/>
      <c r="FIJ21" s="155"/>
      <c r="FIK21" s="155"/>
      <c r="FIL21" s="155"/>
      <c r="FIM21" s="156"/>
      <c r="FIN21" s="156"/>
      <c r="FIO21" s="156"/>
      <c r="FIP21" s="156"/>
      <c r="FIQ21" s="156"/>
      <c r="FIR21" s="156"/>
      <c r="FIS21" s="157"/>
      <c r="FIT21" s="153"/>
      <c r="FIU21" s="153"/>
      <c r="FIV21" s="154"/>
      <c r="FIW21" s="155"/>
      <c r="FIX21" s="155"/>
      <c r="FIY21" s="155"/>
      <c r="FIZ21" s="155"/>
      <c r="FJA21" s="155"/>
      <c r="FJB21" s="155"/>
      <c r="FJC21" s="156"/>
      <c r="FJD21" s="156"/>
      <c r="FJE21" s="156"/>
      <c r="FJF21" s="156"/>
      <c r="FJG21" s="156"/>
      <c r="FJH21" s="156"/>
      <c r="FJI21" s="157"/>
      <c r="FJJ21" s="153"/>
      <c r="FJK21" s="153"/>
      <c r="FJL21" s="154"/>
      <c r="FJM21" s="155"/>
      <c r="FJN21" s="155"/>
      <c r="FJO21" s="155"/>
      <c r="FJP21" s="155"/>
      <c r="FJQ21" s="155"/>
      <c r="FJR21" s="155"/>
      <c r="FJS21" s="156"/>
      <c r="FJT21" s="156"/>
      <c r="FJU21" s="156"/>
      <c r="FJV21" s="156"/>
      <c r="FJW21" s="156"/>
      <c r="FJX21" s="156"/>
      <c r="FJY21" s="157"/>
      <c r="FJZ21" s="153"/>
      <c r="FKA21" s="153"/>
      <c r="FKB21" s="154"/>
      <c r="FKC21" s="155"/>
      <c r="FKD21" s="155"/>
      <c r="FKE21" s="155"/>
      <c r="FKF21" s="155"/>
      <c r="FKG21" s="155"/>
      <c r="FKH21" s="155"/>
      <c r="FKI21" s="156"/>
      <c r="FKJ21" s="156"/>
      <c r="FKK21" s="156"/>
      <c r="FKL21" s="156"/>
      <c r="FKM21" s="156"/>
      <c r="FKN21" s="156"/>
      <c r="FKO21" s="157"/>
      <c r="FKP21" s="153"/>
      <c r="FKQ21" s="153"/>
      <c r="FKR21" s="154"/>
      <c r="FKS21" s="155"/>
      <c r="FKT21" s="155"/>
      <c r="FKU21" s="155"/>
      <c r="FKV21" s="155"/>
      <c r="FKW21" s="155"/>
      <c r="FKX21" s="155"/>
      <c r="FKY21" s="156"/>
      <c r="FKZ21" s="156"/>
      <c r="FLA21" s="156"/>
      <c r="FLB21" s="156"/>
      <c r="FLC21" s="156"/>
      <c r="FLD21" s="156"/>
      <c r="FLE21" s="157"/>
      <c r="FLF21" s="153"/>
      <c r="FLG21" s="153"/>
      <c r="FLH21" s="154"/>
      <c r="FLI21" s="155"/>
      <c r="FLJ21" s="155"/>
      <c r="FLK21" s="155"/>
      <c r="FLL21" s="155"/>
      <c r="FLM21" s="155"/>
      <c r="FLN21" s="155"/>
      <c r="FLO21" s="156"/>
      <c r="FLP21" s="156"/>
      <c r="FLQ21" s="156"/>
      <c r="FLR21" s="156"/>
      <c r="FLS21" s="156"/>
      <c r="FLT21" s="156"/>
      <c r="FLU21" s="157"/>
      <c r="FLV21" s="153"/>
      <c r="FLW21" s="153"/>
      <c r="FLX21" s="154"/>
      <c r="FLY21" s="155"/>
      <c r="FLZ21" s="155"/>
      <c r="FMA21" s="155"/>
      <c r="FMB21" s="155"/>
      <c r="FMC21" s="155"/>
      <c r="FMD21" s="155"/>
      <c r="FME21" s="156"/>
      <c r="FMF21" s="156"/>
      <c r="FMG21" s="156"/>
      <c r="FMH21" s="156"/>
      <c r="FMI21" s="156"/>
      <c r="FMJ21" s="156"/>
      <c r="FMK21" s="157"/>
      <c r="FML21" s="153"/>
      <c r="FMM21" s="153"/>
      <c r="FMN21" s="154"/>
      <c r="FMO21" s="155"/>
      <c r="FMP21" s="155"/>
      <c r="FMQ21" s="155"/>
      <c r="FMR21" s="155"/>
      <c r="FMS21" s="155"/>
      <c r="FMT21" s="155"/>
      <c r="FMU21" s="156"/>
      <c r="FMV21" s="156"/>
      <c r="FMW21" s="156"/>
      <c r="FMX21" s="156"/>
      <c r="FMY21" s="156"/>
      <c r="FMZ21" s="156"/>
      <c r="FNA21" s="157"/>
      <c r="FNB21" s="153"/>
      <c r="FNC21" s="153"/>
      <c r="FND21" s="154"/>
      <c r="FNE21" s="155"/>
      <c r="FNF21" s="155"/>
      <c r="FNG21" s="155"/>
      <c r="FNH21" s="155"/>
      <c r="FNI21" s="155"/>
      <c r="FNJ21" s="155"/>
      <c r="FNK21" s="156"/>
      <c r="FNL21" s="156"/>
      <c r="FNM21" s="156"/>
      <c r="FNN21" s="156"/>
      <c r="FNO21" s="156"/>
      <c r="FNP21" s="156"/>
      <c r="FNQ21" s="157"/>
      <c r="FNR21" s="153"/>
      <c r="FNS21" s="153"/>
      <c r="FNT21" s="154"/>
      <c r="FNU21" s="155"/>
      <c r="FNV21" s="155"/>
      <c r="FNW21" s="155"/>
      <c r="FNX21" s="155"/>
      <c r="FNY21" s="155"/>
      <c r="FNZ21" s="155"/>
      <c r="FOA21" s="156"/>
      <c r="FOB21" s="156"/>
      <c r="FOC21" s="156"/>
      <c r="FOD21" s="156"/>
      <c r="FOE21" s="156"/>
      <c r="FOF21" s="156"/>
      <c r="FOG21" s="157"/>
      <c r="FOH21" s="153"/>
      <c r="FOI21" s="153"/>
      <c r="FOJ21" s="154"/>
      <c r="FOK21" s="155"/>
      <c r="FOL21" s="155"/>
      <c r="FOM21" s="155"/>
      <c r="FON21" s="155"/>
      <c r="FOO21" s="155"/>
      <c r="FOP21" s="155"/>
      <c r="FOQ21" s="156"/>
      <c r="FOR21" s="156"/>
      <c r="FOS21" s="156"/>
      <c r="FOT21" s="156"/>
      <c r="FOU21" s="156"/>
      <c r="FOV21" s="156"/>
      <c r="FOW21" s="157"/>
      <c r="FOX21" s="153"/>
      <c r="FOY21" s="153"/>
      <c r="FOZ21" s="154"/>
      <c r="FPA21" s="155"/>
      <c r="FPB21" s="155"/>
      <c r="FPC21" s="155"/>
      <c r="FPD21" s="155"/>
      <c r="FPE21" s="155"/>
      <c r="FPF21" s="155"/>
      <c r="FPG21" s="156"/>
      <c r="FPH21" s="156"/>
      <c r="FPI21" s="156"/>
      <c r="FPJ21" s="156"/>
      <c r="FPK21" s="156"/>
      <c r="FPL21" s="156"/>
      <c r="FPM21" s="157"/>
      <c r="FPN21" s="153"/>
      <c r="FPO21" s="153"/>
      <c r="FPP21" s="154"/>
      <c r="FPQ21" s="155"/>
      <c r="FPR21" s="155"/>
      <c r="FPS21" s="155"/>
      <c r="FPT21" s="155"/>
      <c r="FPU21" s="155"/>
      <c r="FPV21" s="155"/>
      <c r="FPW21" s="156"/>
      <c r="FPX21" s="156"/>
      <c r="FPY21" s="156"/>
      <c r="FPZ21" s="156"/>
      <c r="FQA21" s="156"/>
      <c r="FQB21" s="156"/>
      <c r="FQC21" s="157"/>
      <c r="FQD21" s="153"/>
      <c r="FQE21" s="153"/>
      <c r="FQF21" s="154"/>
      <c r="FQG21" s="155"/>
      <c r="FQH21" s="155"/>
      <c r="FQI21" s="155"/>
      <c r="FQJ21" s="155"/>
      <c r="FQK21" s="155"/>
      <c r="FQL21" s="155"/>
      <c r="FQM21" s="156"/>
      <c r="FQN21" s="156"/>
      <c r="FQO21" s="156"/>
      <c r="FQP21" s="156"/>
      <c r="FQQ21" s="156"/>
      <c r="FQR21" s="156"/>
      <c r="FQS21" s="157"/>
      <c r="FQT21" s="153"/>
      <c r="FQU21" s="153"/>
      <c r="FQV21" s="154"/>
      <c r="FQW21" s="155"/>
      <c r="FQX21" s="155"/>
      <c r="FQY21" s="155"/>
      <c r="FQZ21" s="155"/>
      <c r="FRA21" s="155"/>
      <c r="FRB21" s="155"/>
      <c r="FRC21" s="156"/>
      <c r="FRD21" s="156"/>
      <c r="FRE21" s="156"/>
      <c r="FRF21" s="156"/>
      <c r="FRG21" s="156"/>
      <c r="FRH21" s="156"/>
      <c r="FRI21" s="157"/>
      <c r="FRJ21" s="153"/>
      <c r="FRK21" s="153"/>
      <c r="FRL21" s="154"/>
      <c r="FRM21" s="155"/>
      <c r="FRN21" s="155"/>
      <c r="FRO21" s="155"/>
      <c r="FRP21" s="155"/>
      <c r="FRQ21" s="155"/>
      <c r="FRR21" s="155"/>
      <c r="FRS21" s="156"/>
      <c r="FRT21" s="156"/>
      <c r="FRU21" s="156"/>
      <c r="FRV21" s="156"/>
      <c r="FRW21" s="156"/>
      <c r="FRX21" s="156"/>
      <c r="FRY21" s="157"/>
      <c r="FRZ21" s="153"/>
      <c r="FSA21" s="153"/>
      <c r="FSB21" s="154"/>
      <c r="FSC21" s="155"/>
      <c r="FSD21" s="155"/>
      <c r="FSE21" s="155"/>
      <c r="FSF21" s="155"/>
      <c r="FSG21" s="155"/>
      <c r="FSH21" s="155"/>
      <c r="FSI21" s="156"/>
      <c r="FSJ21" s="156"/>
      <c r="FSK21" s="156"/>
      <c r="FSL21" s="156"/>
      <c r="FSM21" s="156"/>
      <c r="FSN21" s="156"/>
      <c r="FSO21" s="157"/>
      <c r="FSP21" s="153"/>
      <c r="FSQ21" s="153"/>
      <c r="FSR21" s="154"/>
      <c r="FSS21" s="155"/>
      <c r="FST21" s="155"/>
      <c r="FSU21" s="155"/>
      <c r="FSV21" s="155"/>
      <c r="FSW21" s="155"/>
      <c r="FSX21" s="155"/>
      <c r="FSY21" s="156"/>
      <c r="FSZ21" s="156"/>
      <c r="FTA21" s="156"/>
      <c r="FTB21" s="156"/>
      <c r="FTC21" s="156"/>
      <c r="FTD21" s="156"/>
      <c r="FTE21" s="157"/>
      <c r="FTF21" s="153"/>
      <c r="FTG21" s="153"/>
      <c r="FTH21" s="154"/>
      <c r="FTI21" s="155"/>
      <c r="FTJ21" s="155"/>
      <c r="FTK21" s="155"/>
      <c r="FTL21" s="155"/>
      <c r="FTM21" s="155"/>
      <c r="FTN21" s="155"/>
      <c r="FTO21" s="156"/>
      <c r="FTP21" s="156"/>
      <c r="FTQ21" s="156"/>
      <c r="FTR21" s="156"/>
      <c r="FTS21" s="156"/>
      <c r="FTT21" s="156"/>
      <c r="FTU21" s="157"/>
      <c r="FTV21" s="153"/>
      <c r="FTW21" s="153"/>
      <c r="FTX21" s="154"/>
      <c r="FTY21" s="155"/>
      <c r="FTZ21" s="155"/>
      <c r="FUA21" s="155"/>
      <c r="FUB21" s="155"/>
      <c r="FUC21" s="155"/>
      <c r="FUD21" s="155"/>
      <c r="FUE21" s="156"/>
      <c r="FUF21" s="156"/>
      <c r="FUG21" s="156"/>
      <c r="FUH21" s="156"/>
      <c r="FUI21" s="156"/>
      <c r="FUJ21" s="156"/>
      <c r="FUK21" s="157"/>
      <c r="FUL21" s="153"/>
      <c r="FUM21" s="153"/>
      <c r="FUN21" s="154"/>
      <c r="FUO21" s="155"/>
      <c r="FUP21" s="155"/>
      <c r="FUQ21" s="155"/>
      <c r="FUR21" s="155"/>
      <c r="FUS21" s="155"/>
      <c r="FUT21" s="155"/>
      <c r="FUU21" s="156"/>
      <c r="FUV21" s="156"/>
      <c r="FUW21" s="156"/>
      <c r="FUX21" s="156"/>
      <c r="FUY21" s="156"/>
      <c r="FUZ21" s="156"/>
      <c r="FVA21" s="157"/>
      <c r="FVB21" s="153"/>
      <c r="FVC21" s="153"/>
      <c r="FVD21" s="154"/>
      <c r="FVE21" s="155"/>
      <c r="FVF21" s="155"/>
      <c r="FVG21" s="155"/>
      <c r="FVH21" s="155"/>
      <c r="FVI21" s="155"/>
      <c r="FVJ21" s="155"/>
      <c r="FVK21" s="156"/>
      <c r="FVL21" s="156"/>
      <c r="FVM21" s="156"/>
      <c r="FVN21" s="156"/>
      <c r="FVO21" s="156"/>
      <c r="FVP21" s="156"/>
      <c r="FVQ21" s="157"/>
      <c r="FVR21" s="153"/>
      <c r="FVS21" s="153"/>
      <c r="FVT21" s="154"/>
      <c r="FVU21" s="155"/>
      <c r="FVV21" s="155"/>
      <c r="FVW21" s="155"/>
      <c r="FVX21" s="155"/>
      <c r="FVY21" s="155"/>
      <c r="FVZ21" s="155"/>
      <c r="FWA21" s="156"/>
      <c r="FWB21" s="156"/>
      <c r="FWC21" s="156"/>
      <c r="FWD21" s="156"/>
      <c r="FWE21" s="156"/>
      <c r="FWF21" s="156"/>
      <c r="FWG21" s="157"/>
      <c r="FWH21" s="153"/>
      <c r="FWI21" s="153"/>
      <c r="FWJ21" s="154"/>
      <c r="FWK21" s="155"/>
      <c r="FWL21" s="155"/>
      <c r="FWM21" s="155"/>
      <c r="FWN21" s="155"/>
      <c r="FWO21" s="155"/>
      <c r="FWP21" s="155"/>
      <c r="FWQ21" s="156"/>
      <c r="FWR21" s="156"/>
      <c r="FWS21" s="156"/>
      <c r="FWT21" s="156"/>
      <c r="FWU21" s="156"/>
      <c r="FWV21" s="156"/>
      <c r="FWW21" s="157"/>
      <c r="FWX21" s="153"/>
      <c r="FWY21" s="153"/>
      <c r="FWZ21" s="154"/>
      <c r="FXA21" s="155"/>
      <c r="FXB21" s="155"/>
      <c r="FXC21" s="155"/>
      <c r="FXD21" s="155"/>
      <c r="FXE21" s="155"/>
      <c r="FXF21" s="155"/>
      <c r="FXG21" s="156"/>
      <c r="FXH21" s="156"/>
      <c r="FXI21" s="156"/>
      <c r="FXJ21" s="156"/>
      <c r="FXK21" s="156"/>
      <c r="FXL21" s="156"/>
      <c r="FXM21" s="157"/>
      <c r="FXN21" s="153"/>
      <c r="FXO21" s="153"/>
      <c r="FXP21" s="154"/>
      <c r="FXQ21" s="155"/>
      <c r="FXR21" s="155"/>
      <c r="FXS21" s="155"/>
      <c r="FXT21" s="155"/>
      <c r="FXU21" s="155"/>
      <c r="FXV21" s="155"/>
      <c r="FXW21" s="156"/>
      <c r="FXX21" s="156"/>
      <c r="FXY21" s="156"/>
      <c r="FXZ21" s="156"/>
      <c r="FYA21" s="156"/>
      <c r="FYB21" s="156"/>
      <c r="FYC21" s="157"/>
      <c r="FYD21" s="153"/>
      <c r="FYE21" s="153"/>
      <c r="FYF21" s="154"/>
      <c r="FYG21" s="155"/>
      <c r="FYH21" s="155"/>
      <c r="FYI21" s="155"/>
      <c r="FYJ21" s="155"/>
      <c r="FYK21" s="155"/>
      <c r="FYL21" s="155"/>
      <c r="FYM21" s="156"/>
      <c r="FYN21" s="156"/>
      <c r="FYO21" s="156"/>
      <c r="FYP21" s="156"/>
      <c r="FYQ21" s="156"/>
      <c r="FYR21" s="156"/>
      <c r="FYS21" s="157"/>
      <c r="FYT21" s="153"/>
      <c r="FYU21" s="153"/>
      <c r="FYV21" s="154"/>
      <c r="FYW21" s="155"/>
      <c r="FYX21" s="155"/>
      <c r="FYY21" s="155"/>
      <c r="FYZ21" s="155"/>
      <c r="FZA21" s="155"/>
      <c r="FZB21" s="155"/>
      <c r="FZC21" s="156"/>
      <c r="FZD21" s="156"/>
      <c r="FZE21" s="156"/>
      <c r="FZF21" s="156"/>
      <c r="FZG21" s="156"/>
      <c r="FZH21" s="156"/>
      <c r="FZI21" s="157"/>
      <c r="FZJ21" s="153"/>
      <c r="FZK21" s="153"/>
      <c r="FZL21" s="154"/>
      <c r="FZM21" s="155"/>
      <c r="FZN21" s="155"/>
      <c r="FZO21" s="155"/>
      <c r="FZP21" s="155"/>
      <c r="FZQ21" s="155"/>
      <c r="FZR21" s="155"/>
      <c r="FZS21" s="156"/>
      <c r="FZT21" s="156"/>
      <c r="FZU21" s="156"/>
      <c r="FZV21" s="156"/>
      <c r="FZW21" s="156"/>
      <c r="FZX21" s="156"/>
      <c r="FZY21" s="157"/>
      <c r="FZZ21" s="153"/>
      <c r="GAA21" s="153"/>
      <c r="GAB21" s="154"/>
      <c r="GAC21" s="155"/>
      <c r="GAD21" s="155"/>
      <c r="GAE21" s="155"/>
      <c r="GAF21" s="155"/>
      <c r="GAG21" s="155"/>
      <c r="GAH21" s="155"/>
      <c r="GAI21" s="156"/>
      <c r="GAJ21" s="156"/>
      <c r="GAK21" s="156"/>
      <c r="GAL21" s="156"/>
      <c r="GAM21" s="156"/>
      <c r="GAN21" s="156"/>
      <c r="GAO21" s="157"/>
      <c r="GAP21" s="153"/>
      <c r="GAQ21" s="153"/>
      <c r="GAR21" s="154"/>
      <c r="GAS21" s="155"/>
      <c r="GAT21" s="155"/>
      <c r="GAU21" s="155"/>
      <c r="GAV21" s="155"/>
      <c r="GAW21" s="155"/>
      <c r="GAX21" s="155"/>
      <c r="GAY21" s="156"/>
      <c r="GAZ21" s="156"/>
      <c r="GBA21" s="156"/>
      <c r="GBB21" s="156"/>
      <c r="GBC21" s="156"/>
      <c r="GBD21" s="156"/>
      <c r="GBE21" s="157"/>
      <c r="GBF21" s="153"/>
      <c r="GBG21" s="153"/>
      <c r="GBH21" s="154"/>
      <c r="GBI21" s="155"/>
      <c r="GBJ21" s="155"/>
      <c r="GBK21" s="155"/>
      <c r="GBL21" s="155"/>
      <c r="GBM21" s="155"/>
      <c r="GBN21" s="155"/>
      <c r="GBO21" s="156"/>
      <c r="GBP21" s="156"/>
      <c r="GBQ21" s="156"/>
      <c r="GBR21" s="156"/>
      <c r="GBS21" s="156"/>
      <c r="GBT21" s="156"/>
      <c r="GBU21" s="157"/>
      <c r="GBV21" s="153"/>
      <c r="GBW21" s="153"/>
      <c r="GBX21" s="154"/>
      <c r="GBY21" s="155"/>
      <c r="GBZ21" s="155"/>
      <c r="GCA21" s="155"/>
      <c r="GCB21" s="155"/>
      <c r="GCC21" s="155"/>
      <c r="GCD21" s="155"/>
      <c r="GCE21" s="156"/>
      <c r="GCF21" s="156"/>
      <c r="GCG21" s="156"/>
      <c r="GCH21" s="156"/>
      <c r="GCI21" s="156"/>
      <c r="GCJ21" s="156"/>
      <c r="GCK21" s="157"/>
      <c r="GCL21" s="153"/>
      <c r="GCM21" s="153"/>
      <c r="GCN21" s="154"/>
      <c r="GCO21" s="155"/>
      <c r="GCP21" s="155"/>
      <c r="GCQ21" s="155"/>
      <c r="GCR21" s="155"/>
      <c r="GCS21" s="155"/>
      <c r="GCT21" s="155"/>
      <c r="GCU21" s="156"/>
      <c r="GCV21" s="156"/>
      <c r="GCW21" s="156"/>
      <c r="GCX21" s="156"/>
      <c r="GCY21" s="156"/>
      <c r="GCZ21" s="156"/>
      <c r="GDA21" s="157"/>
      <c r="GDB21" s="153"/>
      <c r="GDC21" s="153"/>
      <c r="GDD21" s="154"/>
      <c r="GDE21" s="155"/>
      <c r="GDF21" s="155"/>
      <c r="GDG21" s="155"/>
      <c r="GDH21" s="155"/>
      <c r="GDI21" s="155"/>
      <c r="GDJ21" s="155"/>
      <c r="GDK21" s="156"/>
      <c r="GDL21" s="156"/>
      <c r="GDM21" s="156"/>
      <c r="GDN21" s="156"/>
      <c r="GDO21" s="156"/>
      <c r="GDP21" s="156"/>
      <c r="GDQ21" s="157"/>
      <c r="GDR21" s="153"/>
      <c r="GDS21" s="153"/>
      <c r="GDT21" s="154"/>
      <c r="GDU21" s="155"/>
      <c r="GDV21" s="155"/>
      <c r="GDW21" s="155"/>
      <c r="GDX21" s="155"/>
      <c r="GDY21" s="155"/>
      <c r="GDZ21" s="155"/>
      <c r="GEA21" s="156"/>
      <c r="GEB21" s="156"/>
      <c r="GEC21" s="156"/>
      <c r="GED21" s="156"/>
      <c r="GEE21" s="156"/>
      <c r="GEF21" s="156"/>
      <c r="GEG21" s="157"/>
      <c r="GEH21" s="153"/>
      <c r="GEI21" s="153"/>
      <c r="GEJ21" s="154"/>
      <c r="GEK21" s="155"/>
      <c r="GEL21" s="155"/>
      <c r="GEM21" s="155"/>
      <c r="GEN21" s="155"/>
      <c r="GEO21" s="155"/>
      <c r="GEP21" s="155"/>
      <c r="GEQ21" s="156"/>
      <c r="GER21" s="156"/>
      <c r="GES21" s="156"/>
      <c r="GET21" s="156"/>
      <c r="GEU21" s="156"/>
      <c r="GEV21" s="156"/>
      <c r="GEW21" s="157"/>
      <c r="GEX21" s="153"/>
      <c r="GEY21" s="153"/>
      <c r="GEZ21" s="154"/>
      <c r="GFA21" s="155"/>
      <c r="GFB21" s="155"/>
      <c r="GFC21" s="155"/>
      <c r="GFD21" s="155"/>
      <c r="GFE21" s="155"/>
      <c r="GFF21" s="155"/>
      <c r="GFG21" s="156"/>
      <c r="GFH21" s="156"/>
      <c r="GFI21" s="156"/>
      <c r="GFJ21" s="156"/>
      <c r="GFK21" s="156"/>
      <c r="GFL21" s="156"/>
      <c r="GFM21" s="157"/>
      <c r="GFN21" s="153"/>
      <c r="GFO21" s="153"/>
      <c r="GFP21" s="154"/>
      <c r="GFQ21" s="155"/>
      <c r="GFR21" s="155"/>
      <c r="GFS21" s="155"/>
      <c r="GFT21" s="155"/>
      <c r="GFU21" s="155"/>
      <c r="GFV21" s="155"/>
      <c r="GFW21" s="156"/>
      <c r="GFX21" s="156"/>
      <c r="GFY21" s="156"/>
      <c r="GFZ21" s="156"/>
      <c r="GGA21" s="156"/>
      <c r="GGB21" s="156"/>
      <c r="GGC21" s="157"/>
      <c r="GGD21" s="153"/>
      <c r="GGE21" s="153"/>
      <c r="GGF21" s="154"/>
      <c r="GGG21" s="155"/>
      <c r="GGH21" s="155"/>
      <c r="GGI21" s="155"/>
      <c r="GGJ21" s="155"/>
      <c r="GGK21" s="155"/>
      <c r="GGL21" s="155"/>
      <c r="GGM21" s="156"/>
      <c r="GGN21" s="156"/>
      <c r="GGO21" s="156"/>
      <c r="GGP21" s="156"/>
      <c r="GGQ21" s="156"/>
      <c r="GGR21" s="156"/>
      <c r="GGS21" s="157"/>
      <c r="GGT21" s="153"/>
      <c r="GGU21" s="153"/>
      <c r="GGV21" s="154"/>
      <c r="GGW21" s="155"/>
      <c r="GGX21" s="155"/>
      <c r="GGY21" s="155"/>
      <c r="GGZ21" s="155"/>
      <c r="GHA21" s="155"/>
      <c r="GHB21" s="155"/>
      <c r="GHC21" s="156"/>
      <c r="GHD21" s="156"/>
      <c r="GHE21" s="156"/>
      <c r="GHF21" s="156"/>
      <c r="GHG21" s="156"/>
      <c r="GHH21" s="156"/>
      <c r="GHI21" s="157"/>
      <c r="GHJ21" s="153"/>
      <c r="GHK21" s="153"/>
      <c r="GHL21" s="154"/>
      <c r="GHM21" s="155"/>
      <c r="GHN21" s="155"/>
      <c r="GHO21" s="155"/>
      <c r="GHP21" s="155"/>
      <c r="GHQ21" s="155"/>
      <c r="GHR21" s="155"/>
      <c r="GHS21" s="156"/>
      <c r="GHT21" s="156"/>
      <c r="GHU21" s="156"/>
      <c r="GHV21" s="156"/>
      <c r="GHW21" s="156"/>
      <c r="GHX21" s="156"/>
      <c r="GHY21" s="157"/>
      <c r="GHZ21" s="153"/>
      <c r="GIA21" s="153"/>
      <c r="GIB21" s="154"/>
      <c r="GIC21" s="155"/>
      <c r="GID21" s="155"/>
      <c r="GIE21" s="155"/>
      <c r="GIF21" s="155"/>
      <c r="GIG21" s="155"/>
      <c r="GIH21" s="155"/>
      <c r="GII21" s="156"/>
      <c r="GIJ21" s="156"/>
      <c r="GIK21" s="156"/>
      <c r="GIL21" s="156"/>
      <c r="GIM21" s="156"/>
      <c r="GIN21" s="156"/>
      <c r="GIO21" s="157"/>
      <c r="GIP21" s="153"/>
      <c r="GIQ21" s="153"/>
      <c r="GIR21" s="154"/>
      <c r="GIS21" s="155"/>
      <c r="GIT21" s="155"/>
      <c r="GIU21" s="155"/>
      <c r="GIV21" s="155"/>
      <c r="GIW21" s="155"/>
      <c r="GIX21" s="155"/>
      <c r="GIY21" s="156"/>
      <c r="GIZ21" s="156"/>
      <c r="GJA21" s="156"/>
      <c r="GJB21" s="156"/>
      <c r="GJC21" s="156"/>
      <c r="GJD21" s="156"/>
      <c r="GJE21" s="157"/>
      <c r="GJF21" s="153"/>
      <c r="GJG21" s="153"/>
      <c r="GJH21" s="154"/>
      <c r="GJI21" s="155"/>
      <c r="GJJ21" s="155"/>
      <c r="GJK21" s="155"/>
      <c r="GJL21" s="155"/>
      <c r="GJM21" s="155"/>
      <c r="GJN21" s="155"/>
      <c r="GJO21" s="156"/>
      <c r="GJP21" s="156"/>
      <c r="GJQ21" s="156"/>
      <c r="GJR21" s="156"/>
      <c r="GJS21" s="156"/>
      <c r="GJT21" s="156"/>
      <c r="GJU21" s="157"/>
      <c r="GJV21" s="153"/>
      <c r="GJW21" s="153"/>
      <c r="GJX21" s="154"/>
      <c r="GJY21" s="155"/>
      <c r="GJZ21" s="155"/>
      <c r="GKA21" s="155"/>
      <c r="GKB21" s="155"/>
      <c r="GKC21" s="155"/>
      <c r="GKD21" s="155"/>
      <c r="GKE21" s="156"/>
      <c r="GKF21" s="156"/>
      <c r="GKG21" s="156"/>
      <c r="GKH21" s="156"/>
      <c r="GKI21" s="156"/>
      <c r="GKJ21" s="156"/>
      <c r="GKK21" s="157"/>
      <c r="GKL21" s="153"/>
      <c r="GKM21" s="153"/>
      <c r="GKN21" s="154"/>
      <c r="GKO21" s="155"/>
      <c r="GKP21" s="155"/>
      <c r="GKQ21" s="155"/>
      <c r="GKR21" s="155"/>
      <c r="GKS21" s="155"/>
      <c r="GKT21" s="155"/>
      <c r="GKU21" s="156"/>
      <c r="GKV21" s="156"/>
      <c r="GKW21" s="156"/>
      <c r="GKX21" s="156"/>
      <c r="GKY21" s="156"/>
      <c r="GKZ21" s="156"/>
      <c r="GLA21" s="157"/>
      <c r="GLB21" s="153"/>
      <c r="GLC21" s="153"/>
      <c r="GLD21" s="154"/>
      <c r="GLE21" s="155"/>
      <c r="GLF21" s="155"/>
      <c r="GLG21" s="155"/>
      <c r="GLH21" s="155"/>
      <c r="GLI21" s="155"/>
      <c r="GLJ21" s="155"/>
      <c r="GLK21" s="156"/>
      <c r="GLL21" s="156"/>
      <c r="GLM21" s="156"/>
      <c r="GLN21" s="156"/>
      <c r="GLO21" s="156"/>
      <c r="GLP21" s="156"/>
      <c r="GLQ21" s="157"/>
      <c r="GLR21" s="153"/>
      <c r="GLS21" s="153"/>
      <c r="GLT21" s="154"/>
      <c r="GLU21" s="155"/>
      <c r="GLV21" s="155"/>
      <c r="GLW21" s="155"/>
      <c r="GLX21" s="155"/>
      <c r="GLY21" s="155"/>
      <c r="GLZ21" s="155"/>
      <c r="GMA21" s="156"/>
      <c r="GMB21" s="156"/>
      <c r="GMC21" s="156"/>
      <c r="GMD21" s="156"/>
      <c r="GME21" s="156"/>
      <c r="GMF21" s="156"/>
      <c r="GMG21" s="157"/>
      <c r="GMH21" s="153"/>
      <c r="GMI21" s="153"/>
      <c r="GMJ21" s="154"/>
      <c r="GMK21" s="155"/>
      <c r="GML21" s="155"/>
      <c r="GMM21" s="155"/>
      <c r="GMN21" s="155"/>
      <c r="GMO21" s="155"/>
      <c r="GMP21" s="155"/>
      <c r="GMQ21" s="156"/>
      <c r="GMR21" s="156"/>
      <c r="GMS21" s="156"/>
      <c r="GMT21" s="156"/>
      <c r="GMU21" s="156"/>
      <c r="GMV21" s="156"/>
      <c r="GMW21" s="157"/>
      <c r="GMX21" s="153"/>
      <c r="GMY21" s="153"/>
      <c r="GMZ21" s="154"/>
      <c r="GNA21" s="155"/>
      <c r="GNB21" s="155"/>
      <c r="GNC21" s="155"/>
      <c r="GND21" s="155"/>
      <c r="GNE21" s="155"/>
      <c r="GNF21" s="155"/>
      <c r="GNG21" s="156"/>
      <c r="GNH21" s="156"/>
      <c r="GNI21" s="156"/>
      <c r="GNJ21" s="156"/>
      <c r="GNK21" s="156"/>
      <c r="GNL21" s="156"/>
      <c r="GNM21" s="157"/>
      <c r="GNN21" s="153"/>
      <c r="GNO21" s="153"/>
      <c r="GNP21" s="154"/>
      <c r="GNQ21" s="155"/>
      <c r="GNR21" s="155"/>
      <c r="GNS21" s="155"/>
      <c r="GNT21" s="155"/>
      <c r="GNU21" s="155"/>
      <c r="GNV21" s="155"/>
      <c r="GNW21" s="156"/>
      <c r="GNX21" s="156"/>
      <c r="GNY21" s="156"/>
      <c r="GNZ21" s="156"/>
      <c r="GOA21" s="156"/>
      <c r="GOB21" s="156"/>
      <c r="GOC21" s="157"/>
      <c r="GOD21" s="153"/>
      <c r="GOE21" s="153"/>
      <c r="GOF21" s="154"/>
      <c r="GOG21" s="155"/>
      <c r="GOH21" s="155"/>
      <c r="GOI21" s="155"/>
      <c r="GOJ21" s="155"/>
      <c r="GOK21" s="155"/>
      <c r="GOL21" s="155"/>
      <c r="GOM21" s="156"/>
      <c r="GON21" s="156"/>
      <c r="GOO21" s="156"/>
      <c r="GOP21" s="156"/>
      <c r="GOQ21" s="156"/>
      <c r="GOR21" s="156"/>
      <c r="GOS21" s="157"/>
      <c r="GOT21" s="153"/>
      <c r="GOU21" s="153"/>
      <c r="GOV21" s="154"/>
      <c r="GOW21" s="155"/>
      <c r="GOX21" s="155"/>
      <c r="GOY21" s="155"/>
      <c r="GOZ21" s="155"/>
      <c r="GPA21" s="155"/>
      <c r="GPB21" s="155"/>
      <c r="GPC21" s="156"/>
      <c r="GPD21" s="156"/>
      <c r="GPE21" s="156"/>
      <c r="GPF21" s="156"/>
      <c r="GPG21" s="156"/>
      <c r="GPH21" s="156"/>
      <c r="GPI21" s="157"/>
      <c r="GPJ21" s="153"/>
      <c r="GPK21" s="153"/>
      <c r="GPL21" s="154"/>
      <c r="GPM21" s="155"/>
      <c r="GPN21" s="155"/>
      <c r="GPO21" s="155"/>
      <c r="GPP21" s="155"/>
      <c r="GPQ21" s="155"/>
      <c r="GPR21" s="155"/>
      <c r="GPS21" s="156"/>
      <c r="GPT21" s="156"/>
      <c r="GPU21" s="156"/>
      <c r="GPV21" s="156"/>
      <c r="GPW21" s="156"/>
      <c r="GPX21" s="156"/>
      <c r="GPY21" s="157"/>
      <c r="GPZ21" s="153"/>
      <c r="GQA21" s="153"/>
      <c r="GQB21" s="154"/>
      <c r="GQC21" s="155"/>
      <c r="GQD21" s="155"/>
      <c r="GQE21" s="155"/>
      <c r="GQF21" s="155"/>
      <c r="GQG21" s="155"/>
      <c r="GQH21" s="155"/>
      <c r="GQI21" s="156"/>
      <c r="GQJ21" s="156"/>
      <c r="GQK21" s="156"/>
      <c r="GQL21" s="156"/>
      <c r="GQM21" s="156"/>
      <c r="GQN21" s="156"/>
      <c r="GQO21" s="157"/>
      <c r="GQP21" s="153"/>
      <c r="GQQ21" s="153"/>
      <c r="GQR21" s="154"/>
      <c r="GQS21" s="155"/>
      <c r="GQT21" s="155"/>
      <c r="GQU21" s="155"/>
      <c r="GQV21" s="155"/>
      <c r="GQW21" s="155"/>
      <c r="GQX21" s="155"/>
      <c r="GQY21" s="156"/>
      <c r="GQZ21" s="156"/>
      <c r="GRA21" s="156"/>
      <c r="GRB21" s="156"/>
      <c r="GRC21" s="156"/>
      <c r="GRD21" s="156"/>
      <c r="GRE21" s="157"/>
      <c r="GRF21" s="153"/>
      <c r="GRG21" s="153"/>
      <c r="GRH21" s="154"/>
      <c r="GRI21" s="155"/>
      <c r="GRJ21" s="155"/>
      <c r="GRK21" s="155"/>
      <c r="GRL21" s="155"/>
      <c r="GRM21" s="155"/>
      <c r="GRN21" s="155"/>
      <c r="GRO21" s="156"/>
      <c r="GRP21" s="156"/>
      <c r="GRQ21" s="156"/>
      <c r="GRR21" s="156"/>
      <c r="GRS21" s="156"/>
      <c r="GRT21" s="156"/>
      <c r="GRU21" s="157"/>
      <c r="GRV21" s="153"/>
      <c r="GRW21" s="153"/>
      <c r="GRX21" s="154"/>
      <c r="GRY21" s="155"/>
      <c r="GRZ21" s="155"/>
      <c r="GSA21" s="155"/>
      <c r="GSB21" s="155"/>
      <c r="GSC21" s="155"/>
      <c r="GSD21" s="155"/>
      <c r="GSE21" s="156"/>
      <c r="GSF21" s="156"/>
      <c r="GSG21" s="156"/>
      <c r="GSH21" s="156"/>
      <c r="GSI21" s="156"/>
      <c r="GSJ21" s="156"/>
      <c r="GSK21" s="157"/>
      <c r="GSL21" s="153"/>
      <c r="GSM21" s="153"/>
      <c r="GSN21" s="154"/>
      <c r="GSO21" s="155"/>
      <c r="GSP21" s="155"/>
      <c r="GSQ21" s="155"/>
      <c r="GSR21" s="155"/>
      <c r="GSS21" s="155"/>
      <c r="GST21" s="155"/>
      <c r="GSU21" s="156"/>
      <c r="GSV21" s="156"/>
      <c r="GSW21" s="156"/>
      <c r="GSX21" s="156"/>
      <c r="GSY21" s="156"/>
      <c r="GSZ21" s="156"/>
      <c r="GTA21" s="157"/>
      <c r="GTB21" s="153"/>
      <c r="GTC21" s="153"/>
      <c r="GTD21" s="154"/>
      <c r="GTE21" s="155"/>
      <c r="GTF21" s="155"/>
      <c r="GTG21" s="155"/>
      <c r="GTH21" s="155"/>
      <c r="GTI21" s="155"/>
      <c r="GTJ21" s="155"/>
      <c r="GTK21" s="156"/>
      <c r="GTL21" s="156"/>
      <c r="GTM21" s="156"/>
      <c r="GTN21" s="156"/>
      <c r="GTO21" s="156"/>
      <c r="GTP21" s="156"/>
      <c r="GTQ21" s="157"/>
      <c r="GTR21" s="153"/>
      <c r="GTS21" s="153"/>
      <c r="GTT21" s="154"/>
      <c r="GTU21" s="155"/>
      <c r="GTV21" s="155"/>
      <c r="GTW21" s="155"/>
      <c r="GTX21" s="155"/>
      <c r="GTY21" s="155"/>
      <c r="GTZ21" s="155"/>
      <c r="GUA21" s="156"/>
      <c r="GUB21" s="156"/>
      <c r="GUC21" s="156"/>
      <c r="GUD21" s="156"/>
      <c r="GUE21" s="156"/>
      <c r="GUF21" s="156"/>
      <c r="GUG21" s="157"/>
      <c r="GUH21" s="153"/>
      <c r="GUI21" s="153"/>
      <c r="GUJ21" s="154"/>
      <c r="GUK21" s="155"/>
      <c r="GUL21" s="155"/>
      <c r="GUM21" s="155"/>
      <c r="GUN21" s="155"/>
      <c r="GUO21" s="155"/>
      <c r="GUP21" s="155"/>
      <c r="GUQ21" s="156"/>
      <c r="GUR21" s="156"/>
      <c r="GUS21" s="156"/>
      <c r="GUT21" s="156"/>
      <c r="GUU21" s="156"/>
      <c r="GUV21" s="156"/>
      <c r="GUW21" s="157"/>
      <c r="GUX21" s="153"/>
      <c r="GUY21" s="153"/>
      <c r="GUZ21" s="154"/>
      <c r="GVA21" s="155"/>
      <c r="GVB21" s="155"/>
      <c r="GVC21" s="155"/>
      <c r="GVD21" s="155"/>
      <c r="GVE21" s="155"/>
      <c r="GVF21" s="155"/>
      <c r="GVG21" s="156"/>
      <c r="GVH21" s="156"/>
      <c r="GVI21" s="156"/>
      <c r="GVJ21" s="156"/>
      <c r="GVK21" s="156"/>
      <c r="GVL21" s="156"/>
      <c r="GVM21" s="157"/>
      <c r="GVN21" s="153"/>
      <c r="GVO21" s="153"/>
      <c r="GVP21" s="154"/>
      <c r="GVQ21" s="155"/>
      <c r="GVR21" s="155"/>
      <c r="GVS21" s="155"/>
      <c r="GVT21" s="155"/>
      <c r="GVU21" s="155"/>
      <c r="GVV21" s="155"/>
      <c r="GVW21" s="156"/>
      <c r="GVX21" s="156"/>
      <c r="GVY21" s="156"/>
      <c r="GVZ21" s="156"/>
      <c r="GWA21" s="156"/>
      <c r="GWB21" s="156"/>
      <c r="GWC21" s="157"/>
      <c r="GWD21" s="153"/>
      <c r="GWE21" s="153"/>
      <c r="GWF21" s="154"/>
      <c r="GWG21" s="155"/>
      <c r="GWH21" s="155"/>
      <c r="GWI21" s="155"/>
      <c r="GWJ21" s="155"/>
      <c r="GWK21" s="155"/>
      <c r="GWL21" s="155"/>
      <c r="GWM21" s="156"/>
      <c r="GWN21" s="156"/>
      <c r="GWO21" s="156"/>
      <c r="GWP21" s="156"/>
      <c r="GWQ21" s="156"/>
      <c r="GWR21" s="156"/>
      <c r="GWS21" s="157"/>
      <c r="GWT21" s="153"/>
      <c r="GWU21" s="153"/>
      <c r="GWV21" s="154"/>
      <c r="GWW21" s="155"/>
      <c r="GWX21" s="155"/>
      <c r="GWY21" s="155"/>
      <c r="GWZ21" s="155"/>
      <c r="GXA21" s="155"/>
      <c r="GXB21" s="155"/>
      <c r="GXC21" s="156"/>
      <c r="GXD21" s="156"/>
      <c r="GXE21" s="156"/>
      <c r="GXF21" s="156"/>
      <c r="GXG21" s="156"/>
      <c r="GXH21" s="156"/>
      <c r="GXI21" s="157"/>
      <c r="GXJ21" s="153"/>
      <c r="GXK21" s="153"/>
      <c r="GXL21" s="154"/>
      <c r="GXM21" s="155"/>
      <c r="GXN21" s="155"/>
      <c r="GXO21" s="155"/>
      <c r="GXP21" s="155"/>
      <c r="GXQ21" s="155"/>
      <c r="GXR21" s="155"/>
      <c r="GXS21" s="156"/>
      <c r="GXT21" s="156"/>
      <c r="GXU21" s="156"/>
      <c r="GXV21" s="156"/>
      <c r="GXW21" s="156"/>
      <c r="GXX21" s="156"/>
      <c r="GXY21" s="157"/>
      <c r="GXZ21" s="153"/>
      <c r="GYA21" s="153"/>
      <c r="GYB21" s="154"/>
      <c r="GYC21" s="155"/>
      <c r="GYD21" s="155"/>
      <c r="GYE21" s="155"/>
      <c r="GYF21" s="155"/>
      <c r="GYG21" s="155"/>
      <c r="GYH21" s="155"/>
      <c r="GYI21" s="156"/>
      <c r="GYJ21" s="156"/>
      <c r="GYK21" s="156"/>
      <c r="GYL21" s="156"/>
      <c r="GYM21" s="156"/>
      <c r="GYN21" s="156"/>
      <c r="GYO21" s="157"/>
      <c r="GYP21" s="153"/>
      <c r="GYQ21" s="153"/>
      <c r="GYR21" s="154"/>
      <c r="GYS21" s="155"/>
      <c r="GYT21" s="155"/>
      <c r="GYU21" s="155"/>
      <c r="GYV21" s="155"/>
      <c r="GYW21" s="155"/>
      <c r="GYX21" s="155"/>
      <c r="GYY21" s="156"/>
      <c r="GYZ21" s="156"/>
      <c r="GZA21" s="156"/>
      <c r="GZB21" s="156"/>
      <c r="GZC21" s="156"/>
      <c r="GZD21" s="156"/>
      <c r="GZE21" s="157"/>
      <c r="GZF21" s="153"/>
      <c r="GZG21" s="153"/>
      <c r="GZH21" s="154"/>
      <c r="GZI21" s="155"/>
      <c r="GZJ21" s="155"/>
      <c r="GZK21" s="155"/>
      <c r="GZL21" s="155"/>
      <c r="GZM21" s="155"/>
      <c r="GZN21" s="155"/>
      <c r="GZO21" s="156"/>
      <c r="GZP21" s="156"/>
      <c r="GZQ21" s="156"/>
      <c r="GZR21" s="156"/>
      <c r="GZS21" s="156"/>
      <c r="GZT21" s="156"/>
      <c r="GZU21" s="157"/>
      <c r="GZV21" s="153"/>
      <c r="GZW21" s="153"/>
      <c r="GZX21" s="154"/>
      <c r="GZY21" s="155"/>
      <c r="GZZ21" s="155"/>
      <c r="HAA21" s="155"/>
      <c r="HAB21" s="155"/>
      <c r="HAC21" s="155"/>
      <c r="HAD21" s="155"/>
      <c r="HAE21" s="156"/>
      <c r="HAF21" s="156"/>
      <c r="HAG21" s="156"/>
      <c r="HAH21" s="156"/>
      <c r="HAI21" s="156"/>
      <c r="HAJ21" s="156"/>
      <c r="HAK21" s="157"/>
      <c r="HAL21" s="153"/>
      <c r="HAM21" s="153"/>
      <c r="HAN21" s="154"/>
      <c r="HAO21" s="155"/>
      <c r="HAP21" s="155"/>
      <c r="HAQ21" s="155"/>
      <c r="HAR21" s="155"/>
      <c r="HAS21" s="155"/>
      <c r="HAT21" s="155"/>
      <c r="HAU21" s="156"/>
      <c r="HAV21" s="156"/>
      <c r="HAW21" s="156"/>
      <c r="HAX21" s="156"/>
      <c r="HAY21" s="156"/>
      <c r="HAZ21" s="156"/>
      <c r="HBA21" s="157"/>
      <c r="HBB21" s="153"/>
      <c r="HBC21" s="153"/>
      <c r="HBD21" s="154"/>
      <c r="HBE21" s="155"/>
      <c r="HBF21" s="155"/>
      <c r="HBG21" s="155"/>
      <c r="HBH21" s="155"/>
      <c r="HBI21" s="155"/>
      <c r="HBJ21" s="155"/>
      <c r="HBK21" s="156"/>
      <c r="HBL21" s="156"/>
      <c r="HBM21" s="156"/>
      <c r="HBN21" s="156"/>
      <c r="HBO21" s="156"/>
      <c r="HBP21" s="156"/>
      <c r="HBQ21" s="157"/>
      <c r="HBR21" s="153"/>
      <c r="HBS21" s="153"/>
      <c r="HBT21" s="154"/>
      <c r="HBU21" s="155"/>
      <c r="HBV21" s="155"/>
      <c r="HBW21" s="155"/>
      <c r="HBX21" s="155"/>
      <c r="HBY21" s="155"/>
      <c r="HBZ21" s="155"/>
      <c r="HCA21" s="156"/>
      <c r="HCB21" s="156"/>
      <c r="HCC21" s="156"/>
      <c r="HCD21" s="156"/>
      <c r="HCE21" s="156"/>
      <c r="HCF21" s="156"/>
      <c r="HCG21" s="157"/>
      <c r="HCH21" s="153"/>
      <c r="HCI21" s="153"/>
      <c r="HCJ21" s="154"/>
      <c r="HCK21" s="155"/>
      <c r="HCL21" s="155"/>
      <c r="HCM21" s="155"/>
      <c r="HCN21" s="155"/>
      <c r="HCO21" s="155"/>
      <c r="HCP21" s="155"/>
      <c r="HCQ21" s="156"/>
      <c r="HCR21" s="156"/>
      <c r="HCS21" s="156"/>
      <c r="HCT21" s="156"/>
      <c r="HCU21" s="156"/>
      <c r="HCV21" s="156"/>
      <c r="HCW21" s="157"/>
      <c r="HCX21" s="153"/>
      <c r="HCY21" s="153"/>
      <c r="HCZ21" s="154"/>
      <c r="HDA21" s="155"/>
      <c r="HDB21" s="155"/>
      <c r="HDC21" s="155"/>
      <c r="HDD21" s="155"/>
      <c r="HDE21" s="155"/>
      <c r="HDF21" s="155"/>
      <c r="HDG21" s="156"/>
      <c r="HDH21" s="156"/>
      <c r="HDI21" s="156"/>
      <c r="HDJ21" s="156"/>
      <c r="HDK21" s="156"/>
      <c r="HDL21" s="156"/>
      <c r="HDM21" s="157"/>
      <c r="HDN21" s="153"/>
      <c r="HDO21" s="153"/>
      <c r="HDP21" s="154"/>
      <c r="HDQ21" s="155"/>
      <c r="HDR21" s="155"/>
      <c r="HDS21" s="155"/>
      <c r="HDT21" s="155"/>
      <c r="HDU21" s="155"/>
      <c r="HDV21" s="155"/>
      <c r="HDW21" s="156"/>
      <c r="HDX21" s="156"/>
      <c r="HDY21" s="156"/>
      <c r="HDZ21" s="156"/>
      <c r="HEA21" s="156"/>
      <c r="HEB21" s="156"/>
      <c r="HEC21" s="157"/>
      <c r="HED21" s="153"/>
      <c r="HEE21" s="153"/>
      <c r="HEF21" s="154"/>
      <c r="HEG21" s="155"/>
      <c r="HEH21" s="155"/>
      <c r="HEI21" s="155"/>
      <c r="HEJ21" s="155"/>
      <c r="HEK21" s="155"/>
      <c r="HEL21" s="155"/>
      <c r="HEM21" s="156"/>
      <c r="HEN21" s="156"/>
      <c r="HEO21" s="156"/>
      <c r="HEP21" s="156"/>
      <c r="HEQ21" s="156"/>
      <c r="HER21" s="156"/>
      <c r="HES21" s="157"/>
      <c r="HET21" s="153"/>
      <c r="HEU21" s="153"/>
      <c r="HEV21" s="154"/>
      <c r="HEW21" s="155"/>
      <c r="HEX21" s="155"/>
      <c r="HEY21" s="155"/>
      <c r="HEZ21" s="155"/>
      <c r="HFA21" s="155"/>
      <c r="HFB21" s="155"/>
      <c r="HFC21" s="156"/>
      <c r="HFD21" s="156"/>
      <c r="HFE21" s="156"/>
      <c r="HFF21" s="156"/>
      <c r="HFG21" s="156"/>
      <c r="HFH21" s="156"/>
      <c r="HFI21" s="157"/>
      <c r="HFJ21" s="153"/>
      <c r="HFK21" s="153"/>
      <c r="HFL21" s="154"/>
      <c r="HFM21" s="155"/>
      <c r="HFN21" s="155"/>
      <c r="HFO21" s="155"/>
      <c r="HFP21" s="155"/>
      <c r="HFQ21" s="155"/>
      <c r="HFR21" s="155"/>
      <c r="HFS21" s="156"/>
      <c r="HFT21" s="156"/>
      <c r="HFU21" s="156"/>
      <c r="HFV21" s="156"/>
      <c r="HFW21" s="156"/>
      <c r="HFX21" s="156"/>
      <c r="HFY21" s="157"/>
      <c r="HFZ21" s="153"/>
      <c r="HGA21" s="153"/>
      <c r="HGB21" s="154"/>
      <c r="HGC21" s="155"/>
      <c r="HGD21" s="155"/>
      <c r="HGE21" s="155"/>
      <c r="HGF21" s="155"/>
      <c r="HGG21" s="155"/>
      <c r="HGH21" s="155"/>
      <c r="HGI21" s="156"/>
      <c r="HGJ21" s="156"/>
      <c r="HGK21" s="156"/>
      <c r="HGL21" s="156"/>
      <c r="HGM21" s="156"/>
      <c r="HGN21" s="156"/>
      <c r="HGO21" s="157"/>
      <c r="HGP21" s="153"/>
      <c r="HGQ21" s="153"/>
      <c r="HGR21" s="154"/>
      <c r="HGS21" s="155"/>
      <c r="HGT21" s="155"/>
      <c r="HGU21" s="155"/>
      <c r="HGV21" s="155"/>
      <c r="HGW21" s="155"/>
      <c r="HGX21" s="155"/>
      <c r="HGY21" s="156"/>
      <c r="HGZ21" s="156"/>
      <c r="HHA21" s="156"/>
      <c r="HHB21" s="156"/>
      <c r="HHC21" s="156"/>
      <c r="HHD21" s="156"/>
      <c r="HHE21" s="157"/>
      <c r="HHF21" s="153"/>
      <c r="HHG21" s="153"/>
      <c r="HHH21" s="154"/>
      <c r="HHI21" s="155"/>
      <c r="HHJ21" s="155"/>
      <c r="HHK21" s="155"/>
      <c r="HHL21" s="155"/>
      <c r="HHM21" s="155"/>
      <c r="HHN21" s="155"/>
      <c r="HHO21" s="156"/>
      <c r="HHP21" s="156"/>
      <c r="HHQ21" s="156"/>
      <c r="HHR21" s="156"/>
      <c r="HHS21" s="156"/>
      <c r="HHT21" s="156"/>
      <c r="HHU21" s="157"/>
      <c r="HHV21" s="153"/>
      <c r="HHW21" s="153"/>
      <c r="HHX21" s="154"/>
      <c r="HHY21" s="155"/>
      <c r="HHZ21" s="155"/>
      <c r="HIA21" s="155"/>
      <c r="HIB21" s="155"/>
      <c r="HIC21" s="155"/>
      <c r="HID21" s="155"/>
      <c r="HIE21" s="156"/>
      <c r="HIF21" s="156"/>
      <c r="HIG21" s="156"/>
      <c r="HIH21" s="156"/>
      <c r="HII21" s="156"/>
      <c r="HIJ21" s="156"/>
      <c r="HIK21" s="157"/>
      <c r="HIL21" s="153"/>
      <c r="HIM21" s="153"/>
      <c r="HIN21" s="154"/>
      <c r="HIO21" s="155"/>
      <c r="HIP21" s="155"/>
      <c r="HIQ21" s="155"/>
      <c r="HIR21" s="155"/>
      <c r="HIS21" s="155"/>
      <c r="HIT21" s="155"/>
      <c r="HIU21" s="156"/>
      <c r="HIV21" s="156"/>
      <c r="HIW21" s="156"/>
      <c r="HIX21" s="156"/>
      <c r="HIY21" s="156"/>
      <c r="HIZ21" s="156"/>
      <c r="HJA21" s="157"/>
      <c r="HJB21" s="153"/>
      <c r="HJC21" s="153"/>
      <c r="HJD21" s="154"/>
      <c r="HJE21" s="155"/>
      <c r="HJF21" s="155"/>
      <c r="HJG21" s="155"/>
      <c r="HJH21" s="155"/>
      <c r="HJI21" s="155"/>
      <c r="HJJ21" s="155"/>
      <c r="HJK21" s="156"/>
      <c r="HJL21" s="156"/>
      <c r="HJM21" s="156"/>
      <c r="HJN21" s="156"/>
      <c r="HJO21" s="156"/>
      <c r="HJP21" s="156"/>
      <c r="HJQ21" s="157"/>
      <c r="HJR21" s="153"/>
      <c r="HJS21" s="153"/>
      <c r="HJT21" s="154"/>
      <c r="HJU21" s="155"/>
      <c r="HJV21" s="155"/>
      <c r="HJW21" s="155"/>
      <c r="HJX21" s="155"/>
      <c r="HJY21" s="155"/>
      <c r="HJZ21" s="155"/>
      <c r="HKA21" s="156"/>
      <c r="HKB21" s="156"/>
      <c r="HKC21" s="156"/>
      <c r="HKD21" s="156"/>
      <c r="HKE21" s="156"/>
      <c r="HKF21" s="156"/>
      <c r="HKG21" s="157"/>
      <c r="HKH21" s="153"/>
      <c r="HKI21" s="153"/>
      <c r="HKJ21" s="154"/>
      <c r="HKK21" s="155"/>
      <c r="HKL21" s="155"/>
      <c r="HKM21" s="155"/>
      <c r="HKN21" s="155"/>
      <c r="HKO21" s="155"/>
      <c r="HKP21" s="155"/>
      <c r="HKQ21" s="156"/>
      <c r="HKR21" s="156"/>
      <c r="HKS21" s="156"/>
      <c r="HKT21" s="156"/>
      <c r="HKU21" s="156"/>
      <c r="HKV21" s="156"/>
      <c r="HKW21" s="157"/>
      <c r="HKX21" s="153"/>
      <c r="HKY21" s="153"/>
      <c r="HKZ21" s="154"/>
      <c r="HLA21" s="155"/>
      <c r="HLB21" s="155"/>
      <c r="HLC21" s="155"/>
      <c r="HLD21" s="155"/>
      <c r="HLE21" s="155"/>
      <c r="HLF21" s="155"/>
      <c r="HLG21" s="156"/>
      <c r="HLH21" s="156"/>
      <c r="HLI21" s="156"/>
      <c r="HLJ21" s="156"/>
      <c r="HLK21" s="156"/>
      <c r="HLL21" s="156"/>
      <c r="HLM21" s="157"/>
      <c r="HLN21" s="153"/>
      <c r="HLO21" s="153"/>
      <c r="HLP21" s="154"/>
      <c r="HLQ21" s="155"/>
      <c r="HLR21" s="155"/>
      <c r="HLS21" s="155"/>
      <c r="HLT21" s="155"/>
      <c r="HLU21" s="155"/>
      <c r="HLV21" s="155"/>
      <c r="HLW21" s="156"/>
      <c r="HLX21" s="156"/>
      <c r="HLY21" s="156"/>
      <c r="HLZ21" s="156"/>
      <c r="HMA21" s="156"/>
      <c r="HMB21" s="156"/>
      <c r="HMC21" s="157"/>
      <c r="HMD21" s="153"/>
      <c r="HME21" s="153"/>
      <c r="HMF21" s="154"/>
      <c r="HMG21" s="155"/>
      <c r="HMH21" s="155"/>
      <c r="HMI21" s="155"/>
      <c r="HMJ21" s="155"/>
      <c r="HMK21" s="155"/>
      <c r="HML21" s="155"/>
      <c r="HMM21" s="156"/>
      <c r="HMN21" s="156"/>
      <c r="HMO21" s="156"/>
      <c r="HMP21" s="156"/>
      <c r="HMQ21" s="156"/>
      <c r="HMR21" s="156"/>
      <c r="HMS21" s="157"/>
      <c r="HMT21" s="153"/>
      <c r="HMU21" s="153"/>
      <c r="HMV21" s="154"/>
      <c r="HMW21" s="155"/>
      <c r="HMX21" s="155"/>
      <c r="HMY21" s="155"/>
      <c r="HMZ21" s="155"/>
      <c r="HNA21" s="155"/>
      <c r="HNB21" s="155"/>
      <c r="HNC21" s="156"/>
      <c r="HND21" s="156"/>
      <c r="HNE21" s="156"/>
      <c r="HNF21" s="156"/>
      <c r="HNG21" s="156"/>
      <c r="HNH21" s="156"/>
      <c r="HNI21" s="157"/>
      <c r="HNJ21" s="153"/>
      <c r="HNK21" s="153"/>
      <c r="HNL21" s="154"/>
      <c r="HNM21" s="155"/>
      <c r="HNN21" s="155"/>
      <c r="HNO21" s="155"/>
      <c r="HNP21" s="155"/>
      <c r="HNQ21" s="155"/>
      <c r="HNR21" s="155"/>
      <c r="HNS21" s="156"/>
      <c r="HNT21" s="156"/>
      <c r="HNU21" s="156"/>
      <c r="HNV21" s="156"/>
      <c r="HNW21" s="156"/>
      <c r="HNX21" s="156"/>
      <c r="HNY21" s="157"/>
      <c r="HNZ21" s="153"/>
      <c r="HOA21" s="153"/>
      <c r="HOB21" s="154"/>
      <c r="HOC21" s="155"/>
      <c r="HOD21" s="155"/>
      <c r="HOE21" s="155"/>
      <c r="HOF21" s="155"/>
      <c r="HOG21" s="155"/>
      <c r="HOH21" s="155"/>
      <c r="HOI21" s="156"/>
      <c r="HOJ21" s="156"/>
      <c r="HOK21" s="156"/>
      <c r="HOL21" s="156"/>
      <c r="HOM21" s="156"/>
      <c r="HON21" s="156"/>
      <c r="HOO21" s="157"/>
      <c r="HOP21" s="153"/>
      <c r="HOQ21" s="153"/>
      <c r="HOR21" s="154"/>
      <c r="HOS21" s="155"/>
      <c r="HOT21" s="155"/>
      <c r="HOU21" s="155"/>
      <c r="HOV21" s="155"/>
      <c r="HOW21" s="155"/>
      <c r="HOX21" s="155"/>
      <c r="HOY21" s="156"/>
      <c r="HOZ21" s="156"/>
      <c r="HPA21" s="156"/>
      <c r="HPB21" s="156"/>
      <c r="HPC21" s="156"/>
      <c r="HPD21" s="156"/>
      <c r="HPE21" s="157"/>
      <c r="HPF21" s="153"/>
      <c r="HPG21" s="153"/>
      <c r="HPH21" s="154"/>
      <c r="HPI21" s="155"/>
      <c r="HPJ21" s="155"/>
      <c r="HPK21" s="155"/>
      <c r="HPL21" s="155"/>
      <c r="HPM21" s="155"/>
      <c r="HPN21" s="155"/>
      <c r="HPO21" s="156"/>
      <c r="HPP21" s="156"/>
      <c r="HPQ21" s="156"/>
      <c r="HPR21" s="156"/>
      <c r="HPS21" s="156"/>
      <c r="HPT21" s="156"/>
      <c r="HPU21" s="157"/>
      <c r="HPV21" s="153"/>
      <c r="HPW21" s="153"/>
      <c r="HPX21" s="154"/>
      <c r="HPY21" s="155"/>
      <c r="HPZ21" s="155"/>
      <c r="HQA21" s="155"/>
      <c r="HQB21" s="155"/>
      <c r="HQC21" s="155"/>
      <c r="HQD21" s="155"/>
      <c r="HQE21" s="156"/>
      <c r="HQF21" s="156"/>
      <c r="HQG21" s="156"/>
      <c r="HQH21" s="156"/>
      <c r="HQI21" s="156"/>
      <c r="HQJ21" s="156"/>
      <c r="HQK21" s="157"/>
      <c r="HQL21" s="153"/>
      <c r="HQM21" s="153"/>
      <c r="HQN21" s="154"/>
      <c r="HQO21" s="155"/>
      <c r="HQP21" s="155"/>
      <c r="HQQ21" s="155"/>
      <c r="HQR21" s="155"/>
      <c r="HQS21" s="155"/>
      <c r="HQT21" s="155"/>
      <c r="HQU21" s="156"/>
      <c r="HQV21" s="156"/>
      <c r="HQW21" s="156"/>
      <c r="HQX21" s="156"/>
      <c r="HQY21" s="156"/>
      <c r="HQZ21" s="156"/>
      <c r="HRA21" s="157"/>
      <c r="HRB21" s="153"/>
      <c r="HRC21" s="153"/>
      <c r="HRD21" s="154"/>
      <c r="HRE21" s="155"/>
      <c r="HRF21" s="155"/>
      <c r="HRG21" s="155"/>
      <c r="HRH21" s="155"/>
      <c r="HRI21" s="155"/>
      <c r="HRJ21" s="155"/>
      <c r="HRK21" s="156"/>
      <c r="HRL21" s="156"/>
      <c r="HRM21" s="156"/>
      <c r="HRN21" s="156"/>
      <c r="HRO21" s="156"/>
      <c r="HRP21" s="156"/>
      <c r="HRQ21" s="157"/>
      <c r="HRR21" s="153"/>
      <c r="HRS21" s="153"/>
      <c r="HRT21" s="154"/>
      <c r="HRU21" s="155"/>
      <c r="HRV21" s="155"/>
      <c r="HRW21" s="155"/>
      <c r="HRX21" s="155"/>
      <c r="HRY21" s="155"/>
      <c r="HRZ21" s="155"/>
      <c r="HSA21" s="156"/>
      <c r="HSB21" s="156"/>
      <c r="HSC21" s="156"/>
      <c r="HSD21" s="156"/>
      <c r="HSE21" s="156"/>
      <c r="HSF21" s="156"/>
      <c r="HSG21" s="157"/>
      <c r="HSH21" s="153"/>
      <c r="HSI21" s="153"/>
      <c r="HSJ21" s="154"/>
      <c r="HSK21" s="155"/>
      <c r="HSL21" s="155"/>
      <c r="HSM21" s="155"/>
      <c r="HSN21" s="155"/>
      <c r="HSO21" s="155"/>
      <c r="HSP21" s="155"/>
      <c r="HSQ21" s="156"/>
      <c r="HSR21" s="156"/>
      <c r="HSS21" s="156"/>
      <c r="HST21" s="156"/>
      <c r="HSU21" s="156"/>
      <c r="HSV21" s="156"/>
      <c r="HSW21" s="157"/>
      <c r="HSX21" s="153"/>
      <c r="HSY21" s="153"/>
      <c r="HSZ21" s="154"/>
      <c r="HTA21" s="155"/>
      <c r="HTB21" s="155"/>
      <c r="HTC21" s="155"/>
      <c r="HTD21" s="155"/>
      <c r="HTE21" s="155"/>
      <c r="HTF21" s="155"/>
      <c r="HTG21" s="156"/>
      <c r="HTH21" s="156"/>
      <c r="HTI21" s="156"/>
      <c r="HTJ21" s="156"/>
      <c r="HTK21" s="156"/>
      <c r="HTL21" s="156"/>
      <c r="HTM21" s="157"/>
      <c r="HTN21" s="153"/>
      <c r="HTO21" s="153"/>
      <c r="HTP21" s="154"/>
      <c r="HTQ21" s="155"/>
      <c r="HTR21" s="155"/>
      <c r="HTS21" s="155"/>
      <c r="HTT21" s="155"/>
      <c r="HTU21" s="155"/>
      <c r="HTV21" s="155"/>
      <c r="HTW21" s="156"/>
      <c r="HTX21" s="156"/>
      <c r="HTY21" s="156"/>
      <c r="HTZ21" s="156"/>
      <c r="HUA21" s="156"/>
      <c r="HUB21" s="156"/>
      <c r="HUC21" s="157"/>
      <c r="HUD21" s="153"/>
      <c r="HUE21" s="153"/>
      <c r="HUF21" s="154"/>
      <c r="HUG21" s="155"/>
      <c r="HUH21" s="155"/>
      <c r="HUI21" s="155"/>
      <c r="HUJ21" s="155"/>
      <c r="HUK21" s="155"/>
      <c r="HUL21" s="155"/>
      <c r="HUM21" s="156"/>
      <c r="HUN21" s="156"/>
      <c r="HUO21" s="156"/>
      <c r="HUP21" s="156"/>
      <c r="HUQ21" s="156"/>
      <c r="HUR21" s="156"/>
      <c r="HUS21" s="157"/>
      <c r="HUT21" s="153"/>
      <c r="HUU21" s="153"/>
      <c r="HUV21" s="154"/>
      <c r="HUW21" s="155"/>
      <c r="HUX21" s="155"/>
      <c r="HUY21" s="155"/>
      <c r="HUZ21" s="155"/>
      <c r="HVA21" s="155"/>
      <c r="HVB21" s="155"/>
      <c r="HVC21" s="156"/>
      <c r="HVD21" s="156"/>
      <c r="HVE21" s="156"/>
      <c r="HVF21" s="156"/>
      <c r="HVG21" s="156"/>
      <c r="HVH21" s="156"/>
      <c r="HVI21" s="157"/>
      <c r="HVJ21" s="153"/>
      <c r="HVK21" s="153"/>
      <c r="HVL21" s="154"/>
      <c r="HVM21" s="155"/>
      <c r="HVN21" s="155"/>
      <c r="HVO21" s="155"/>
      <c r="HVP21" s="155"/>
      <c r="HVQ21" s="155"/>
      <c r="HVR21" s="155"/>
      <c r="HVS21" s="156"/>
      <c r="HVT21" s="156"/>
      <c r="HVU21" s="156"/>
      <c r="HVV21" s="156"/>
      <c r="HVW21" s="156"/>
      <c r="HVX21" s="156"/>
      <c r="HVY21" s="157"/>
      <c r="HVZ21" s="153"/>
      <c r="HWA21" s="153"/>
      <c r="HWB21" s="154"/>
      <c r="HWC21" s="155"/>
      <c r="HWD21" s="155"/>
      <c r="HWE21" s="155"/>
      <c r="HWF21" s="155"/>
      <c r="HWG21" s="155"/>
      <c r="HWH21" s="155"/>
      <c r="HWI21" s="156"/>
      <c r="HWJ21" s="156"/>
      <c r="HWK21" s="156"/>
      <c r="HWL21" s="156"/>
      <c r="HWM21" s="156"/>
      <c r="HWN21" s="156"/>
      <c r="HWO21" s="157"/>
      <c r="HWP21" s="153"/>
      <c r="HWQ21" s="153"/>
      <c r="HWR21" s="154"/>
      <c r="HWS21" s="155"/>
      <c r="HWT21" s="155"/>
      <c r="HWU21" s="155"/>
      <c r="HWV21" s="155"/>
      <c r="HWW21" s="155"/>
      <c r="HWX21" s="155"/>
      <c r="HWY21" s="156"/>
      <c r="HWZ21" s="156"/>
      <c r="HXA21" s="156"/>
      <c r="HXB21" s="156"/>
      <c r="HXC21" s="156"/>
      <c r="HXD21" s="156"/>
      <c r="HXE21" s="157"/>
      <c r="HXF21" s="153"/>
      <c r="HXG21" s="153"/>
      <c r="HXH21" s="154"/>
      <c r="HXI21" s="155"/>
      <c r="HXJ21" s="155"/>
      <c r="HXK21" s="155"/>
      <c r="HXL21" s="155"/>
      <c r="HXM21" s="155"/>
      <c r="HXN21" s="155"/>
      <c r="HXO21" s="156"/>
      <c r="HXP21" s="156"/>
      <c r="HXQ21" s="156"/>
      <c r="HXR21" s="156"/>
      <c r="HXS21" s="156"/>
      <c r="HXT21" s="156"/>
      <c r="HXU21" s="157"/>
      <c r="HXV21" s="153"/>
      <c r="HXW21" s="153"/>
      <c r="HXX21" s="154"/>
      <c r="HXY21" s="155"/>
      <c r="HXZ21" s="155"/>
      <c r="HYA21" s="155"/>
      <c r="HYB21" s="155"/>
      <c r="HYC21" s="155"/>
      <c r="HYD21" s="155"/>
      <c r="HYE21" s="156"/>
      <c r="HYF21" s="156"/>
      <c r="HYG21" s="156"/>
      <c r="HYH21" s="156"/>
      <c r="HYI21" s="156"/>
      <c r="HYJ21" s="156"/>
      <c r="HYK21" s="157"/>
      <c r="HYL21" s="153"/>
      <c r="HYM21" s="153"/>
      <c r="HYN21" s="154"/>
      <c r="HYO21" s="155"/>
      <c r="HYP21" s="155"/>
      <c r="HYQ21" s="155"/>
      <c r="HYR21" s="155"/>
      <c r="HYS21" s="155"/>
      <c r="HYT21" s="155"/>
      <c r="HYU21" s="156"/>
      <c r="HYV21" s="156"/>
      <c r="HYW21" s="156"/>
      <c r="HYX21" s="156"/>
      <c r="HYY21" s="156"/>
      <c r="HYZ21" s="156"/>
      <c r="HZA21" s="157"/>
      <c r="HZB21" s="153"/>
      <c r="HZC21" s="153"/>
      <c r="HZD21" s="154"/>
      <c r="HZE21" s="155"/>
      <c r="HZF21" s="155"/>
      <c r="HZG21" s="155"/>
      <c r="HZH21" s="155"/>
      <c r="HZI21" s="155"/>
      <c r="HZJ21" s="155"/>
      <c r="HZK21" s="156"/>
      <c r="HZL21" s="156"/>
      <c r="HZM21" s="156"/>
      <c r="HZN21" s="156"/>
      <c r="HZO21" s="156"/>
      <c r="HZP21" s="156"/>
      <c r="HZQ21" s="157"/>
      <c r="HZR21" s="153"/>
      <c r="HZS21" s="153"/>
      <c r="HZT21" s="154"/>
      <c r="HZU21" s="155"/>
      <c r="HZV21" s="155"/>
      <c r="HZW21" s="155"/>
      <c r="HZX21" s="155"/>
      <c r="HZY21" s="155"/>
      <c r="HZZ21" s="155"/>
      <c r="IAA21" s="156"/>
      <c r="IAB21" s="156"/>
      <c r="IAC21" s="156"/>
      <c r="IAD21" s="156"/>
      <c r="IAE21" s="156"/>
      <c r="IAF21" s="156"/>
      <c r="IAG21" s="157"/>
      <c r="IAH21" s="153"/>
      <c r="IAI21" s="153"/>
      <c r="IAJ21" s="154"/>
      <c r="IAK21" s="155"/>
      <c r="IAL21" s="155"/>
      <c r="IAM21" s="155"/>
      <c r="IAN21" s="155"/>
      <c r="IAO21" s="155"/>
      <c r="IAP21" s="155"/>
      <c r="IAQ21" s="156"/>
      <c r="IAR21" s="156"/>
      <c r="IAS21" s="156"/>
      <c r="IAT21" s="156"/>
      <c r="IAU21" s="156"/>
      <c r="IAV21" s="156"/>
      <c r="IAW21" s="157"/>
      <c r="IAX21" s="153"/>
      <c r="IAY21" s="153"/>
      <c r="IAZ21" s="154"/>
      <c r="IBA21" s="155"/>
      <c r="IBB21" s="155"/>
      <c r="IBC21" s="155"/>
      <c r="IBD21" s="155"/>
      <c r="IBE21" s="155"/>
      <c r="IBF21" s="155"/>
      <c r="IBG21" s="156"/>
      <c r="IBH21" s="156"/>
      <c r="IBI21" s="156"/>
      <c r="IBJ21" s="156"/>
      <c r="IBK21" s="156"/>
      <c r="IBL21" s="156"/>
      <c r="IBM21" s="157"/>
      <c r="IBN21" s="153"/>
      <c r="IBO21" s="153"/>
      <c r="IBP21" s="154"/>
      <c r="IBQ21" s="155"/>
      <c r="IBR21" s="155"/>
      <c r="IBS21" s="155"/>
      <c r="IBT21" s="155"/>
      <c r="IBU21" s="155"/>
      <c r="IBV21" s="155"/>
      <c r="IBW21" s="156"/>
      <c r="IBX21" s="156"/>
      <c r="IBY21" s="156"/>
      <c r="IBZ21" s="156"/>
      <c r="ICA21" s="156"/>
      <c r="ICB21" s="156"/>
      <c r="ICC21" s="157"/>
      <c r="ICD21" s="153"/>
      <c r="ICE21" s="153"/>
      <c r="ICF21" s="154"/>
      <c r="ICG21" s="155"/>
      <c r="ICH21" s="155"/>
      <c r="ICI21" s="155"/>
      <c r="ICJ21" s="155"/>
      <c r="ICK21" s="155"/>
      <c r="ICL21" s="155"/>
      <c r="ICM21" s="156"/>
      <c r="ICN21" s="156"/>
      <c r="ICO21" s="156"/>
      <c r="ICP21" s="156"/>
      <c r="ICQ21" s="156"/>
      <c r="ICR21" s="156"/>
      <c r="ICS21" s="157"/>
      <c r="ICT21" s="153"/>
      <c r="ICU21" s="153"/>
      <c r="ICV21" s="154"/>
      <c r="ICW21" s="155"/>
      <c r="ICX21" s="155"/>
      <c r="ICY21" s="155"/>
      <c r="ICZ21" s="155"/>
      <c r="IDA21" s="155"/>
      <c r="IDB21" s="155"/>
      <c r="IDC21" s="156"/>
      <c r="IDD21" s="156"/>
      <c r="IDE21" s="156"/>
      <c r="IDF21" s="156"/>
      <c r="IDG21" s="156"/>
      <c r="IDH21" s="156"/>
      <c r="IDI21" s="157"/>
      <c r="IDJ21" s="153"/>
      <c r="IDK21" s="153"/>
      <c r="IDL21" s="154"/>
      <c r="IDM21" s="155"/>
      <c r="IDN21" s="155"/>
      <c r="IDO21" s="155"/>
      <c r="IDP21" s="155"/>
      <c r="IDQ21" s="155"/>
      <c r="IDR21" s="155"/>
      <c r="IDS21" s="156"/>
      <c r="IDT21" s="156"/>
      <c r="IDU21" s="156"/>
      <c r="IDV21" s="156"/>
      <c r="IDW21" s="156"/>
      <c r="IDX21" s="156"/>
      <c r="IDY21" s="157"/>
      <c r="IDZ21" s="153"/>
      <c r="IEA21" s="153"/>
      <c r="IEB21" s="154"/>
      <c r="IEC21" s="155"/>
      <c r="IED21" s="155"/>
      <c r="IEE21" s="155"/>
      <c r="IEF21" s="155"/>
      <c r="IEG21" s="155"/>
      <c r="IEH21" s="155"/>
      <c r="IEI21" s="156"/>
      <c r="IEJ21" s="156"/>
      <c r="IEK21" s="156"/>
      <c r="IEL21" s="156"/>
      <c r="IEM21" s="156"/>
      <c r="IEN21" s="156"/>
      <c r="IEO21" s="157"/>
      <c r="IEP21" s="153"/>
      <c r="IEQ21" s="153"/>
      <c r="IER21" s="154"/>
      <c r="IES21" s="155"/>
      <c r="IET21" s="155"/>
      <c r="IEU21" s="155"/>
      <c r="IEV21" s="155"/>
      <c r="IEW21" s="155"/>
      <c r="IEX21" s="155"/>
      <c r="IEY21" s="156"/>
      <c r="IEZ21" s="156"/>
      <c r="IFA21" s="156"/>
      <c r="IFB21" s="156"/>
      <c r="IFC21" s="156"/>
      <c r="IFD21" s="156"/>
      <c r="IFE21" s="157"/>
      <c r="IFF21" s="153"/>
      <c r="IFG21" s="153"/>
      <c r="IFH21" s="154"/>
      <c r="IFI21" s="155"/>
      <c r="IFJ21" s="155"/>
      <c r="IFK21" s="155"/>
      <c r="IFL21" s="155"/>
      <c r="IFM21" s="155"/>
      <c r="IFN21" s="155"/>
      <c r="IFO21" s="156"/>
      <c r="IFP21" s="156"/>
      <c r="IFQ21" s="156"/>
      <c r="IFR21" s="156"/>
      <c r="IFS21" s="156"/>
      <c r="IFT21" s="156"/>
      <c r="IFU21" s="157"/>
      <c r="IFV21" s="153"/>
      <c r="IFW21" s="153"/>
      <c r="IFX21" s="154"/>
      <c r="IFY21" s="155"/>
      <c r="IFZ21" s="155"/>
      <c r="IGA21" s="155"/>
      <c r="IGB21" s="155"/>
      <c r="IGC21" s="155"/>
      <c r="IGD21" s="155"/>
      <c r="IGE21" s="156"/>
      <c r="IGF21" s="156"/>
      <c r="IGG21" s="156"/>
      <c r="IGH21" s="156"/>
      <c r="IGI21" s="156"/>
      <c r="IGJ21" s="156"/>
      <c r="IGK21" s="157"/>
      <c r="IGL21" s="153"/>
      <c r="IGM21" s="153"/>
      <c r="IGN21" s="154"/>
      <c r="IGO21" s="155"/>
      <c r="IGP21" s="155"/>
      <c r="IGQ21" s="155"/>
      <c r="IGR21" s="155"/>
      <c r="IGS21" s="155"/>
      <c r="IGT21" s="155"/>
      <c r="IGU21" s="156"/>
      <c r="IGV21" s="156"/>
      <c r="IGW21" s="156"/>
      <c r="IGX21" s="156"/>
      <c r="IGY21" s="156"/>
      <c r="IGZ21" s="156"/>
      <c r="IHA21" s="157"/>
      <c r="IHB21" s="153"/>
      <c r="IHC21" s="153"/>
      <c r="IHD21" s="154"/>
      <c r="IHE21" s="155"/>
      <c r="IHF21" s="155"/>
      <c r="IHG21" s="155"/>
      <c r="IHH21" s="155"/>
      <c r="IHI21" s="155"/>
      <c r="IHJ21" s="155"/>
      <c r="IHK21" s="156"/>
      <c r="IHL21" s="156"/>
      <c r="IHM21" s="156"/>
      <c r="IHN21" s="156"/>
      <c r="IHO21" s="156"/>
      <c r="IHP21" s="156"/>
      <c r="IHQ21" s="157"/>
      <c r="IHR21" s="153"/>
      <c r="IHS21" s="153"/>
      <c r="IHT21" s="154"/>
      <c r="IHU21" s="155"/>
      <c r="IHV21" s="155"/>
      <c r="IHW21" s="155"/>
      <c r="IHX21" s="155"/>
      <c r="IHY21" s="155"/>
      <c r="IHZ21" s="155"/>
      <c r="IIA21" s="156"/>
      <c r="IIB21" s="156"/>
      <c r="IIC21" s="156"/>
      <c r="IID21" s="156"/>
      <c r="IIE21" s="156"/>
      <c r="IIF21" s="156"/>
      <c r="IIG21" s="157"/>
      <c r="IIH21" s="153"/>
      <c r="III21" s="153"/>
      <c r="IIJ21" s="154"/>
      <c r="IIK21" s="155"/>
      <c r="IIL21" s="155"/>
      <c r="IIM21" s="155"/>
      <c r="IIN21" s="155"/>
      <c r="IIO21" s="155"/>
      <c r="IIP21" s="155"/>
      <c r="IIQ21" s="156"/>
      <c r="IIR21" s="156"/>
      <c r="IIS21" s="156"/>
      <c r="IIT21" s="156"/>
      <c r="IIU21" s="156"/>
      <c r="IIV21" s="156"/>
      <c r="IIW21" s="157"/>
      <c r="IIX21" s="153"/>
      <c r="IIY21" s="153"/>
      <c r="IIZ21" s="154"/>
      <c r="IJA21" s="155"/>
      <c r="IJB21" s="155"/>
      <c r="IJC21" s="155"/>
      <c r="IJD21" s="155"/>
      <c r="IJE21" s="155"/>
      <c r="IJF21" s="155"/>
      <c r="IJG21" s="156"/>
      <c r="IJH21" s="156"/>
      <c r="IJI21" s="156"/>
      <c r="IJJ21" s="156"/>
      <c r="IJK21" s="156"/>
      <c r="IJL21" s="156"/>
      <c r="IJM21" s="157"/>
      <c r="IJN21" s="153"/>
      <c r="IJO21" s="153"/>
      <c r="IJP21" s="154"/>
      <c r="IJQ21" s="155"/>
      <c r="IJR21" s="155"/>
      <c r="IJS21" s="155"/>
      <c r="IJT21" s="155"/>
      <c r="IJU21" s="155"/>
      <c r="IJV21" s="155"/>
      <c r="IJW21" s="156"/>
      <c r="IJX21" s="156"/>
      <c r="IJY21" s="156"/>
      <c r="IJZ21" s="156"/>
      <c r="IKA21" s="156"/>
      <c r="IKB21" s="156"/>
      <c r="IKC21" s="157"/>
      <c r="IKD21" s="153"/>
      <c r="IKE21" s="153"/>
      <c r="IKF21" s="154"/>
      <c r="IKG21" s="155"/>
      <c r="IKH21" s="155"/>
      <c r="IKI21" s="155"/>
      <c r="IKJ21" s="155"/>
      <c r="IKK21" s="155"/>
      <c r="IKL21" s="155"/>
      <c r="IKM21" s="156"/>
      <c r="IKN21" s="156"/>
      <c r="IKO21" s="156"/>
      <c r="IKP21" s="156"/>
      <c r="IKQ21" s="156"/>
      <c r="IKR21" s="156"/>
      <c r="IKS21" s="157"/>
      <c r="IKT21" s="153"/>
      <c r="IKU21" s="153"/>
      <c r="IKV21" s="154"/>
      <c r="IKW21" s="155"/>
      <c r="IKX21" s="155"/>
      <c r="IKY21" s="155"/>
      <c r="IKZ21" s="155"/>
      <c r="ILA21" s="155"/>
      <c r="ILB21" s="155"/>
      <c r="ILC21" s="156"/>
      <c r="ILD21" s="156"/>
      <c r="ILE21" s="156"/>
      <c r="ILF21" s="156"/>
      <c r="ILG21" s="156"/>
      <c r="ILH21" s="156"/>
      <c r="ILI21" s="157"/>
      <c r="ILJ21" s="153"/>
      <c r="ILK21" s="153"/>
      <c r="ILL21" s="154"/>
      <c r="ILM21" s="155"/>
      <c r="ILN21" s="155"/>
      <c r="ILO21" s="155"/>
      <c r="ILP21" s="155"/>
      <c r="ILQ21" s="155"/>
      <c r="ILR21" s="155"/>
      <c r="ILS21" s="156"/>
      <c r="ILT21" s="156"/>
      <c r="ILU21" s="156"/>
      <c r="ILV21" s="156"/>
      <c r="ILW21" s="156"/>
      <c r="ILX21" s="156"/>
      <c r="ILY21" s="157"/>
      <c r="ILZ21" s="153"/>
      <c r="IMA21" s="153"/>
      <c r="IMB21" s="154"/>
      <c r="IMC21" s="155"/>
      <c r="IMD21" s="155"/>
      <c r="IME21" s="155"/>
      <c r="IMF21" s="155"/>
      <c r="IMG21" s="155"/>
      <c r="IMH21" s="155"/>
      <c r="IMI21" s="156"/>
      <c r="IMJ21" s="156"/>
      <c r="IMK21" s="156"/>
      <c r="IML21" s="156"/>
      <c r="IMM21" s="156"/>
      <c r="IMN21" s="156"/>
      <c r="IMO21" s="157"/>
      <c r="IMP21" s="153"/>
      <c r="IMQ21" s="153"/>
      <c r="IMR21" s="154"/>
      <c r="IMS21" s="155"/>
      <c r="IMT21" s="155"/>
      <c r="IMU21" s="155"/>
      <c r="IMV21" s="155"/>
      <c r="IMW21" s="155"/>
      <c r="IMX21" s="155"/>
      <c r="IMY21" s="156"/>
      <c r="IMZ21" s="156"/>
      <c r="INA21" s="156"/>
      <c r="INB21" s="156"/>
      <c r="INC21" s="156"/>
      <c r="IND21" s="156"/>
      <c r="INE21" s="157"/>
      <c r="INF21" s="153"/>
      <c r="ING21" s="153"/>
      <c r="INH21" s="154"/>
      <c r="INI21" s="155"/>
      <c r="INJ21" s="155"/>
      <c r="INK21" s="155"/>
      <c r="INL21" s="155"/>
      <c r="INM21" s="155"/>
      <c r="INN21" s="155"/>
      <c r="INO21" s="156"/>
      <c r="INP21" s="156"/>
      <c r="INQ21" s="156"/>
      <c r="INR21" s="156"/>
      <c r="INS21" s="156"/>
      <c r="INT21" s="156"/>
      <c r="INU21" s="157"/>
      <c r="INV21" s="153"/>
      <c r="INW21" s="153"/>
      <c r="INX21" s="154"/>
      <c r="INY21" s="155"/>
      <c r="INZ21" s="155"/>
      <c r="IOA21" s="155"/>
      <c r="IOB21" s="155"/>
      <c r="IOC21" s="155"/>
      <c r="IOD21" s="155"/>
      <c r="IOE21" s="156"/>
      <c r="IOF21" s="156"/>
      <c r="IOG21" s="156"/>
      <c r="IOH21" s="156"/>
      <c r="IOI21" s="156"/>
      <c r="IOJ21" s="156"/>
      <c r="IOK21" s="157"/>
      <c r="IOL21" s="153"/>
      <c r="IOM21" s="153"/>
      <c r="ION21" s="154"/>
      <c r="IOO21" s="155"/>
      <c r="IOP21" s="155"/>
      <c r="IOQ21" s="155"/>
      <c r="IOR21" s="155"/>
      <c r="IOS21" s="155"/>
      <c r="IOT21" s="155"/>
      <c r="IOU21" s="156"/>
      <c r="IOV21" s="156"/>
      <c r="IOW21" s="156"/>
      <c r="IOX21" s="156"/>
      <c r="IOY21" s="156"/>
      <c r="IOZ21" s="156"/>
      <c r="IPA21" s="157"/>
      <c r="IPB21" s="153"/>
      <c r="IPC21" s="153"/>
      <c r="IPD21" s="154"/>
      <c r="IPE21" s="155"/>
      <c r="IPF21" s="155"/>
      <c r="IPG21" s="155"/>
      <c r="IPH21" s="155"/>
      <c r="IPI21" s="155"/>
      <c r="IPJ21" s="155"/>
      <c r="IPK21" s="156"/>
      <c r="IPL21" s="156"/>
      <c r="IPM21" s="156"/>
      <c r="IPN21" s="156"/>
      <c r="IPO21" s="156"/>
      <c r="IPP21" s="156"/>
      <c r="IPQ21" s="157"/>
      <c r="IPR21" s="153"/>
      <c r="IPS21" s="153"/>
      <c r="IPT21" s="154"/>
      <c r="IPU21" s="155"/>
      <c r="IPV21" s="155"/>
      <c r="IPW21" s="155"/>
      <c r="IPX21" s="155"/>
      <c r="IPY21" s="155"/>
      <c r="IPZ21" s="155"/>
      <c r="IQA21" s="156"/>
      <c r="IQB21" s="156"/>
      <c r="IQC21" s="156"/>
      <c r="IQD21" s="156"/>
      <c r="IQE21" s="156"/>
      <c r="IQF21" s="156"/>
      <c r="IQG21" s="157"/>
      <c r="IQH21" s="153"/>
      <c r="IQI21" s="153"/>
      <c r="IQJ21" s="154"/>
      <c r="IQK21" s="155"/>
      <c r="IQL21" s="155"/>
      <c r="IQM21" s="155"/>
      <c r="IQN21" s="155"/>
      <c r="IQO21" s="155"/>
      <c r="IQP21" s="155"/>
      <c r="IQQ21" s="156"/>
      <c r="IQR21" s="156"/>
      <c r="IQS21" s="156"/>
      <c r="IQT21" s="156"/>
      <c r="IQU21" s="156"/>
      <c r="IQV21" s="156"/>
      <c r="IQW21" s="157"/>
      <c r="IQX21" s="153"/>
      <c r="IQY21" s="153"/>
      <c r="IQZ21" s="154"/>
      <c r="IRA21" s="155"/>
      <c r="IRB21" s="155"/>
      <c r="IRC21" s="155"/>
      <c r="IRD21" s="155"/>
      <c r="IRE21" s="155"/>
      <c r="IRF21" s="155"/>
      <c r="IRG21" s="156"/>
      <c r="IRH21" s="156"/>
      <c r="IRI21" s="156"/>
      <c r="IRJ21" s="156"/>
      <c r="IRK21" s="156"/>
      <c r="IRL21" s="156"/>
      <c r="IRM21" s="157"/>
      <c r="IRN21" s="153"/>
      <c r="IRO21" s="153"/>
      <c r="IRP21" s="154"/>
      <c r="IRQ21" s="155"/>
      <c r="IRR21" s="155"/>
      <c r="IRS21" s="155"/>
      <c r="IRT21" s="155"/>
      <c r="IRU21" s="155"/>
      <c r="IRV21" s="155"/>
      <c r="IRW21" s="156"/>
      <c r="IRX21" s="156"/>
      <c r="IRY21" s="156"/>
      <c r="IRZ21" s="156"/>
      <c r="ISA21" s="156"/>
      <c r="ISB21" s="156"/>
      <c r="ISC21" s="157"/>
      <c r="ISD21" s="153"/>
      <c r="ISE21" s="153"/>
      <c r="ISF21" s="154"/>
      <c r="ISG21" s="155"/>
      <c r="ISH21" s="155"/>
      <c r="ISI21" s="155"/>
      <c r="ISJ21" s="155"/>
      <c r="ISK21" s="155"/>
      <c r="ISL21" s="155"/>
      <c r="ISM21" s="156"/>
      <c r="ISN21" s="156"/>
      <c r="ISO21" s="156"/>
      <c r="ISP21" s="156"/>
      <c r="ISQ21" s="156"/>
      <c r="ISR21" s="156"/>
      <c r="ISS21" s="157"/>
      <c r="IST21" s="153"/>
      <c r="ISU21" s="153"/>
      <c r="ISV21" s="154"/>
      <c r="ISW21" s="155"/>
      <c r="ISX21" s="155"/>
      <c r="ISY21" s="155"/>
      <c r="ISZ21" s="155"/>
      <c r="ITA21" s="155"/>
      <c r="ITB21" s="155"/>
      <c r="ITC21" s="156"/>
      <c r="ITD21" s="156"/>
      <c r="ITE21" s="156"/>
      <c r="ITF21" s="156"/>
      <c r="ITG21" s="156"/>
      <c r="ITH21" s="156"/>
      <c r="ITI21" s="157"/>
      <c r="ITJ21" s="153"/>
      <c r="ITK21" s="153"/>
      <c r="ITL21" s="154"/>
      <c r="ITM21" s="155"/>
      <c r="ITN21" s="155"/>
      <c r="ITO21" s="155"/>
      <c r="ITP21" s="155"/>
      <c r="ITQ21" s="155"/>
      <c r="ITR21" s="155"/>
      <c r="ITS21" s="156"/>
      <c r="ITT21" s="156"/>
      <c r="ITU21" s="156"/>
      <c r="ITV21" s="156"/>
      <c r="ITW21" s="156"/>
      <c r="ITX21" s="156"/>
      <c r="ITY21" s="157"/>
      <c r="ITZ21" s="153"/>
      <c r="IUA21" s="153"/>
      <c r="IUB21" s="154"/>
      <c r="IUC21" s="155"/>
      <c r="IUD21" s="155"/>
      <c r="IUE21" s="155"/>
      <c r="IUF21" s="155"/>
      <c r="IUG21" s="155"/>
      <c r="IUH21" s="155"/>
      <c r="IUI21" s="156"/>
      <c r="IUJ21" s="156"/>
      <c r="IUK21" s="156"/>
      <c r="IUL21" s="156"/>
      <c r="IUM21" s="156"/>
      <c r="IUN21" s="156"/>
      <c r="IUO21" s="157"/>
      <c r="IUP21" s="153"/>
      <c r="IUQ21" s="153"/>
      <c r="IUR21" s="154"/>
      <c r="IUS21" s="155"/>
      <c r="IUT21" s="155"/>
      <c r="IUU21" s="155"/>
      <c r="IUV21" s="155"/>
      <c r="IUW21" s="155"/>
      <c r="IUX21" s="155"/>
      <c r="IUY21" s="156"/>
      <c r="IUZ21" s="156"/>
      <c r="IVA21" s="156"/>
      <c r="IVB21" s="156"/>
      <c r="IVC21" s="156"/>
      <c r="IVD21" s="156"/>
      <c r="IVE21" s="157"/>
      <c r="IVF21" s="153"/>
      <c r="IVG21" s="153"/>
      <c r="IVH21" s="154"/>
      <c r="IVI21" s="155"/>
      <c r="IVJ21" s="155"/>
      <c r="IVK21" s="155"/>
      <c r="IVL21" s="155"/>
      <c r="IVM21" s="155"/>
      <c r="IVN21" s="155"/>
      <c r="IVO21" s="156"/>
      <c r="IVP21" s="156"/>
      <c r="IVQ21" s="156"/>
      <c r="IVR21" s="156"/>
      <c r="IVS21" s="156"/>
      <c r="IVT21" s="156"/>
      <c r="IVU21" s="157"/>
      <c r="IVV21" s="153"/>
      <c r="IVW21" s="153"/>
      <c r="IVX21" s="154"/>
      <c r="IVY21" s="155"/>
      <c r="IVZ21" s="155"/>
      <c r="IWA21" s="155"/>
      <c r="IWB21" s="155"/>
      <c r="IWC21" s="155"/>
      <c r="IWD21" s="155"/>
      <c r="IWE21" s="156"/>
      <c r="IWF21" s="156"/>
      <c r="IWG21" s="156"/>
      <c r="IWH21" s="156"/>
      <c r="IWI21" s="156"/>
      <c r="IWJ21" s="156"/>
      <c r="IWK21" s="157"/>
      <c r="IWL21" s="153"/>
      <c r="IWM21" s="153"/>
      <c r="IWN21" s="154"/>
      <c r="IWO21" s="155"/>
      <c r="IWP21" s="155"/>
      <c r="IWQ21" s="155"/>
      <c r="IWR21" s="155"/>
      <c r="IWS21" s="155"/>
      <c r="IWT21" s="155"/>
      <c r="IWU21" s="156"/>
      <c r="IWV21" s="156"/>
      <c r="IWW21" s="156"/>
      <c r="IWX21" s="156"/>
      <c r="IWY21" s="156"/>
      <c r="IWZ21" s="156"/>
      <c r="IXA21" s="157"/>
      <c r="IXB21" s="153"/>
      <c r="IXC21" s="153"/>
      <c r="IXD21" s="154"/>
      <c r="IXE21" s="155"/>
      <c r="IXF21" s="155"/>
      <c r="IXG21" s="155"/>
      <c r="IXH21" s="155"/>
      <c r="IXI21" s="155"/>
      <c r="IXJ21" s="155"/>
      <c r="IXK21" s="156"/>
      <c r="IXL21" s="156"/>
      <c r="IXM21" s="156"/>
      <c r="IXN21" s="156"/>
      <c r="IXO21" s="156"/>
      <c r="IXP21" s="156"/>
      <c r="IXQ21" s="157"/>
      <c r="IXR21" s="153"/>
      <c r="IXS21" s="153"/>
      <c r="IXT21" s="154"/>
      <c r="IXU21" s="155"/>
      <c r="IXV21" s="155"/>
      <c r="IXW21" s="155"/>
      <c r="IXX21" s="155"/>
      <c r="IXY21" s="155"/>
      <c r="IXZ21" s="155"/>
      <c r="IYA21" s="156"/>
      <c r="IYB21" s="156"/>
      <c r="IYC21" s="156"/>
      <c r="IYD21" s="156"/>
      <c r="IYE21" s="156"/>
      <c r="IYF21" s="156"/>
      <c r="IYG21" s="157"/>
      <c r="IYH21" s="153"/>
      <c r="IYI21" s="153"/>
      <c r="IYJ21" s="154"/>
      <c r="IYK21" s="155"/>
      <c r="IYL21" s="155"/>
      <c r="IYM21" s="155"/>
      <c r="IYN21" s="155"/>
      <c r="IYO21" s="155"/>
      <c r="IYP21" s="155"/>
      <c r="IYQ21" s="156"/>
      <c r="IYR21" s="156"/>
      <c r="IYS21" s="156"/>
      <c r="IYT21" s="156"/>
      <c r="IYU21" s="156"/>
      <c r="IYV21" s="156"/>
      <c r="IYW21" s="157"/>
      <c r="IYX21" s="153"/>
      <c r="IYY21" s="153"/>
      <c r="IYZ21" s="154"/>
      <c r="IZA21" s="155"/>
      <c r="IZB21" s="155"/>
      <c r="IZC21" s="155"/>
      <c r="IZD21" s="155"/>
      <c r="IZE21" s="155"/>
      <c r="IZF21" s="155"/>
      <c r="IZG21" s="156"/>
      <c r="IZH21" s="156"/>
      <c r="IZI21" s="156"/>
      <c r="IZJ21" s="156"/>
      <c r="IZK21" s="156"/>
      <c r="IZL21" s="156"/>
      <c r="IZM21" s="157"/>
      <c r="IZN21" s="153"/>
      <c r="IZO21" s="153"/>
      <c r="IZP21" s="154"/>
      <c r="IZQ21" s="155"/>
      <c r="IZR21" s="155"/>
      <c r="IZS21" s="155"/>
      <c r="IZT21" s="155"/>
      <c r="IZU21" s="155"/>
      <c r="IZV21" s="155"/>
      <c r="IZW21" s="156"/>
      <c r="IZX21" s="156"/>
      <c r="IZY21" s="156"/>
      <c r="IZZ21" s="156"/>
      <c r="JAA21" s="156"/>
      <c r="JAB21" s="156"/>
      <c r="JAC21" s="157"/>
      <c r="JAD21" s="153"/>
      <c r="JAE21" s="153"/>
      <c r="JAF21" s="154"/>
      <c r="JAG21" s="155"/>
      <c r="JAH21" s="155"/>
      <c r="JAI21" s="155"/>
      <c r="JAJ21" s="155"/>
      <c r="JAK21" s="155"/>
      <c r="JAL21" s="155"/>
      <c r="JAM21" s="156"/>
      <c r="JAN21" s="156"/>
      <c r="JAO21" s="156"/>
      <c r="JAP21" s="156"/>
      <c r="JAQ21" s="156"/>
      <c r="JAR21" s="156"/>
      <c r="JAS21" s="157"/>
      <c r="JAT21" s="153"/>
      <c r="JAU21" s="153"/>
      <c r="JAV21" s="154"/>
      <c r="JAW21" s="155"/>
      <c r="JAX21" s="155"/>
      <c r="JAY21" s="155"/>
      <c r="JAZ21" s="155"/>
      <c r="JBA21" s="155"/>
      <c r="JBB21" s="155"/>
      <c r="JBC21" s="156"/>
      <c r="JBD21" s="156"/>
      <c r="JBE21" s="156"/>
      <c r="JBF21" s="156"/>
      <c r="JBG21" s="156"/>
      <c r="JBH21" s="156"/>
      <c r="JBI21" s="157"/>
      <c r="JBJ21" s="153"/>
      <c r="JBK21" s="153"/>
      <c r="JBL21" s="154"/>
      <c r="JBM21" s="155"/>
      <c r="JBN21" s="155"/>
      <c r="JBO21" s="155"/>
      <c r="JBP21" s="155"/>
      <c r="JBQ21" s="155"/>
      <c r="JBR21" s="155"/>
      <c r="JBS21" s="156"/>
      <c r="JBT21" s="156"/>
      <c r="JBU21" s="156"/>
      <c r="JBV21" s="156"/>
      <c r="JBW21" s="156"/>
      <c r="JBX21" s="156"/>
      <c r="JBY21" s="157"/>
      <c r="JBZ21" s="153"/>
      <c r="JCA21" s="153"/>
      <c r="JCB21" s="154"/>
      <c r="JCC21" s="155"/>
      <c r="JCD21" s="155"/>
      <c r="JCE21" s="155"/>
      <c r="JCF21" s="155"/>
      <c r="JCG21" s="155"/>
      <c r="JCH21" s="155"/>
      <c r="JCI21" s="156"/>
      <c r="JCJ21" s="156"/>
      <c r="JCK21" s="156"/>
      <c r="JCL21" s="156"/>
      <c r="JCM21" s="156"/>
      <c r="JCN21" s="156"/>
      <c r="JCO21" s="157"/>
      <c r="JCP21" s="153"/>
      <c r="JCQ21" s="153"/>
      <c r="JCR21" s="154"/>
      <c r="JCS21" s="155"/>
      <c r="JCT21" s="155"/>
      <c r="JCU21" s="155"/>
      <c r="JCV21" s="155"/>
      <c r="JCW21" s="155"/>
      <c r="JCX21" s="155"/>
      <c r="JCY21" s="156"/>
      <c r="JCZ21" s="156"/>
      <c r="JDA21" s="156"/>
      <c r="JDB21" s="156"/>
      <c r="JDC21" s="156"/>
      <c r="JDD21" s="156"/>
      <c r="JDE21" s="157"/>
      <c r="JDF21" s="153"/>
      <c r="JDG21" s="153"/>
      <c r="JDH21" s="154"/>
      <c r="JDI21" s="155"/>
      <c r="JDJ21" s="155"/>
      <c r="JDK21" s="155"/>
      <c r="JDL21" s="155"/>
      <c r="JDM21" s="155"/>
      <c r="JDN21" s="155"/>
      <c r="JDO21" s="156"/>
      <c r="JDP21" s="156"/>
      <c r="JDQ21" s="156"/>
      <c r="JDR21" s="156"/>
      <c r="JDS21" s="156"/>
      <c r="JDT21" s="156"/>
      <c r="JDU21" s="157"/>
      <c r="JDV21" s="153"/>
      <c r="JDW21" s="153"/>
      <c r="JDX21" s="154"/>
      <c r="JDY21" s="155"/>
      <c r="JDZ21" s="155"/>
      <c r="JEA21" s="155"/>
      <c r="JEB21" s="155"/>
      <c r="JEC21" s="155"/>
      <c r="JED21" s="155"/>
      <c r="JEE21" s="156"/>
      <c r="JEF21" s="156"/>
      <c r="JEG21" s="156"/>
      <c r="JEH21" s="156"/>
      <c r="JEI21" s="156"/>
      <c r="JEJ21" s="156"/>
      <c r="JEK21" s="157"/>
      <c r="JEL21" s="153"/>
      <c r="JEM21" s="153"/>
      <c r="JEN21" s="154"/>
      <c r="JEO21" s="155"/>
      <c r="JEP21" s="155"/>
      <c r="JEQ21" s="155"/>
      <c r="JER21" s="155"/>
      <c r="JES21" s="155"/>
      <c r="JET21" s="155"/>
      <c r="JEU21" s="156"/>
      <c r="JEV21" s="156"/>
      <c r="JEW21" s="156"/>
      <c r="JEX21" s="156"/>
      <c r="JEY21" s="156"/>
      <c r="JEZ21" s="156"/>
      <c r="JFA21" s="157"/>
      <c r="JFB21" s="153"/>
      <c r="JFC21" s="153"/>
      <c r="JFD21" s="154"/>
      <c r="JFE21" s="155"/>
      <c r="JFF21" s="155"/>
      <c r="JFG21" s="155"/>
      <c r="JFH21" s="155"/>
      <c r="JFI21" s="155"/>
      <c r="JFJ21" s="155"/>
      <c r="JFK21" s="156"/>
      <c r="JFL21" s="156"/>
      <c r="JFM21" s="156"/>
      <c r="JFN21" s="156"/>
      <c r="JFO21" s="156"/>
      <c r="JFP21" s="156"/>
      <c r="JFQ21" s="157"/>
      <c r="JFR21" s="153"/>
      <c r="JFS21" s="153"/>
      <c r="JFT21" s="154"/>
      <c r="JFU21" s="155"/>
      <c r="JFV21" s="155"/>
      <c r="JFW21" s="155"/>
      <c r="JFX21" s="155"/>
      <c r="JFY21" s="155"/>
      <c r="JFZ21" s="155"/>
      <c r="JGA21" s="156"/>
      <c r="JGB21" s="156"/>
      <c r="JGC21" s="156"/>
      <c r="JGD21" s="156"/>
      <c r="JGE21" s="156"/>
      <c r="JGF21" s="156"/>
      <c r="JGG21" s="157"/>
      <c r="JGH21" s="153"/>
      <c r="JGI21" s="153"/>
      <c r="JGJ21" s="154"/>
      <c r="JGK21" s="155"/>
      <c r="JGL21" s="155"/>
      <c r="JGM21" s="155"/>
      <c r="JGN21" s="155"/>
      <c r="JGO21" s="155"/>
      <c r="JGP21" s="155"/>
      <c r="JGQ21" s="156"/>
      <c r="JGR21" s="156"/>
      <c r="JGS21" s="156"/>
      <c r="JGT21" s="156"/>
      <c r="JGU21" s="156"/>
      <c r="JGV21" s="156"/>
      <c r="JGW21" s="157"/>
      <c r="JGX21" s="153"/>
      <c r="JGY21" s="153"/>
      <c r="JGZ21" s="154"/>
      <c r="JHA21" s="155"/>
      <c r="JHB21" s="155"/>
      <c r="JHC21" s="155"/>
      <c r="JHD21" s="155"/>
      <c r="JHE21" s="155"/>
      <c r="JHF21" s="155"/>
      <c r="JHG21" s="156"/>
      <c r="JHH21" s="156"/>
      <c r="JHI21" s="156"/>
      <c r="JHJ21" s="156"/>
      <c r="JHK21" s="156"/>
      <c r="JHL21" s="156"/>
      <c r="JHM21" s="157"/>
      <c r="JHN21" s="153"/>
      <c r="JHO21" s="153"/>
      <c r="JHP21" s="154"/>
      <c r="JHQ21" s="155"/>
      <c r="JHR21" s="155"/>
      <c r="JHS21" s="155"/>
      <c r="JHT21" s="155"/>
      <c r="JHU21" s="155"/>
      <c r="JHV21" s="155"/>
      <c r="JHW21" s="156"/>
      <c r="JHX21" s="156"/>
      <c r="JHY21" s="156"/>
      <c r="JHZ21" s="156"/>
      <c r="JIA21" s="156"/>
      <c r="JIB21" s="156"/>
      <c r="JIC21" s="157"/>
      <c r="JID21" s="153"/>
      <c r="JIE21" s="153"/>
      <c r="JIF21" s="154"/>
      <c r="JIG21" s="155"/>
      <c r="JIH21" s="155"/>
      <c r="JII21" s="155"/>
      <c r="JIJ21" s="155"/>
      <c r="JIK21" s="155"/>
      <c r="JIL21" s="155"/>
      <c r="JIM21" s="156"/>
      <c r="JIN21" s="156"/>
      <c r="JIO21" s="156"/>
      <c r="JIP21" s="156"/>
      <c r="JIQ21" s="156"/>
      <c r="JIR21" s="156"/>
      <c r="JIS21" s="157"/>
      <c r="JIT21" s="153"/>
      <c r="JIU21" s="153"/>
      <c r="JIV21" s="154"/>
      <c r="JIW21" s="155"/>
      <c r="JIX21" s="155"/>
      <c r="JIY21" s="155"/>
      <c r="JIZ21" s="155"/>
      <c r="JJA21" s="155"/>
      <c r="JJB21" s="155"/>
      <c r="JJC21" s="156"/>
      <c r="JJD21" s="156"/>
      <c r="JJE21" s="156"/>
      <c r="JJF21" s="156"/>
      <c r="JJG21" s="156"/>
      <c r="JJH21" s="156"/>
      <c r="JJI21" s="157"/>
      <c r="JJJ21" s="153"/>
      <c r="JJK21" s="153"/>
      <c r="JJL21" s="154"/>
      <c r="JJM21" s="155"/>
      <c r="JJN21" s="155"/>
      <c r="JJO21" s="155"/>
      <c r="JJP21" s="155"/>
      <c r="JJQ21" s="155"/>
      <c r="JJR21" s="155"/>
      <c r="JJS21" s="156"/>
      <c r="JJT21" s="156"/>
      <c r="JJU21" s="156"/>
      <c r="JJV21" s="156"/>
      <c r="JJW21" s="156"/>
      <c r="JJX21" s="156"/>
      <c r="JJY21" s="157"/>
      <c r="JJZ21" s="153"/>
      <c r="JKA21" s="153"/>
      <c r="JKB21" s="154"/>
      <c r="JKC21" s="155"/>
      <c r="JKD21" s="155"/>
      <c r="JKE21" s="155"/>
      <c r="JKF21" s="155"/>
      <c r="JKG21" s="155"/>
      <c r="JKH21" s="155"/>
      <c r="JKI21" s="156"/>
      <c r="JKJ21" s="156"/>
      <c r="JKK21" s="156"/>
      <c r="JKL21" s="156"/>
      <c r="JKM21" s="156"/>
      <c r="JKN21" s="156"/>
      <c r="JKO21" s="157"/>
      <c r="JKP21" s="153"/>
      <c r="JKQ21" s="153"/>
      <c r="JKR21" s="154"/>
      <c r="JKS21" s="155"/>
      <c r="JKT21" s="155"/>
      <c r="JKU21" s="155"/>
      <c r="JKV21" s="155"/>
      <c r="JKW21" s="155"/>
      <c r="JKX21" s="155"/>
      <c r="JKY21" s="156"/>
      <c r="JKZ21" s="156"/>
      <c r="JLA21" s="156"/>
      <c r="JLB21" s="156"/>
      <c r="JLC21" s="156"/>
      <c r="JLD21" s="156"/>
      <c r="JLE21" s="157"/>
      <c r="JLF21" s="153"/>
      <c r="JLG21" s="153"/>
      <c r="JLH21" s="154"/>
      <c r="JLI21" s="155"/>
      <c r="JLJ21" s="155"/>
      <c r="JLK21" s="155"/>
      <c r="JLL21" s="155"/>
      <c r="JLM21" s="155"/>
      <c r="JLN21" s="155"/>
      <c r="JLO21" s="156"/>
      <c r="JLP21" s="156"/>
      <c r="JLQ21" s="156"/>
      <c r="JLR21" s="156"/>
      <c r="JLS21" s="156"/>
      <c r="JLT21" s="156"/>
      <c r="JLU21" s="157"/>
      <c r="JLV21" s="153"/>
      <c r="JLW21" s="153"/>
      <c r="JLX21" s="154"/>
      <c r="JLY21" s="155"/>
      <c r="JLZ21" s="155"/>
      <c r="JMA21" s="155"/>
      <c r="JMB21" s="155"/>
      <c r="JMC21" s="155"/>
      <c r="JMD21" s="155"/>
      <c r="JME21" s="156"/>
      <c r="JMF21" s="156"/>
      <c r="JMG21" s="156"/>
      <c r="JMH21" s="156"/>
      <c r="JMI21" s="156"/>
      <c r="JMJ21" s="156"/>
      <c r="JMK21" s="157"/>
      <c r="JML21" s="153"/>
      <c r="JMM21" s="153"/>
      <c r="JMN21" s="154"/>
      <c r="JMO21" s="155"/>
      <c r="JMP21" s="155"/>
      <c r="JMQ21" s="155"/>
      <c r="JMR21" s="155"/>
      <c r="JMS21" s="155"/>
      <c r="JMT21" s="155"/>
      <c r="JMU21" s="156"/>
      <c r="JMV21" s="156"/>
      <c r="JMW21" s="156"/>
      <c r="JMX21" s="156"/>
      <c r="JMY21" s="156"/>
      <c r="JMZ21" s="156"/>
      <c r="JNA21" s="157"/>
      <c r="JNB21" s="153"/>
      <c r="JNC21" s="153"/>
      <c r="JND21" s="154"/>
      <c r="JNE21" s="155"/>
      <c r="JNF21" s="155"/>
      <c r="JNG21" s="155"/>
      <c r="JNH21" s="155"/>
      <c r="JNI21" s="155"/>
      <c r="JNJ21" s="155"/>
      <c r="JNK21" s="156"/>
      <c r="JNL21" s="156"/>
      <c r="JNM21" s="156"/>
      <c r="JNN21" s="156"/>
      <c r="JNO21" s="156"/>
      <c r="JNP21" s="156"/>
      <c r="JNQ21" s="157"/>
      <c r="JNR21" s="153"/>
      <c r="JNS21" s="153"/>
      <c r="JNT21" s="154"/>
      <c r="JNU21" s="155"/>
      <c r="JNV21" s="155"/>
      <c r="JNW21" s="155"/>
      <c r="JNX21" s="155"/>
      <c r="JNY21" s="155"/>
      <c r="JNZ21" s="155"/>
      <c r="JOA21" s="156"/>
      <c r="JOB21" s="156"/>
      <c r="JOC21" s="156"/>
      <c r="JOD21" s="156"/>
      <c r="JOE21" s="156"/>
      <c r="JOF21" s="156"/>
      <c r="JOG21" s="157"/>
      <c r="JOH21" s="153"/>
      <c r="JOI21" s="153"/>
      <c r="JOJ21" s="154"/>
      <c r="JOK21" s="155"/>
      <c r="JOL21" s="155"/>
      <c r="JOM21" s="155"/>
      <c r="JON21" s="155"/>
      <c r="JOO21" s="155"/>
      <c r="JOP21" s="155"/>
      <c r="JOQ21" s="156"/>
      <c r="JOR21" s="156"/>
      <c r="JOS21" s="156"/>
      <c r="JOT21" s="156"/>
      <c r="JOU21" s="156"/>
      <c r="JOV21" s="156"/>
      <c r="JOW21" s="157"/>
      <c r="JOX21" s="153"/>
      <c r="JOY21" s="153"/>
      <c r="JOZ21" s="154"/>
      <c r="JPA21" s="155"/>
      <c r="JPB21" s="155"/>
      <c r="JPC21" s="155"/>
      <c r="JPD21" s="155"/>
      <c r="JPE21" s="155"/>
      <c r="JPF21" s="155"/>
      <c r="JPG21" s="156"/>
      <c r="JPH21" s="156"/>
      <c r="JPI21" s="156"/>
      <c r="JPJ21" s="156"/>
      <c r="JPK21" s="156"/>
      <c r="JPL21" s="156"/>
      <c r="JPM21" s="157"/>
      <c r="JPN21" s="153"/>
      <c r="JPO21" s="153"/>
      <c r="JPP21" s="154"/>
      <c r="JPQ21" s="155"/>
      <c r="JPR21" s="155"/>
      <c r="JPS21" s="155"/>
      <c r="JPT21" s="155"/>
      <c r="JPU21" s="155"/>
      <c r="JPV21" s="155"/>
      <c r="JPW21" s="156"/>
      <c r="JPX21" s="156"/>
      <c r="JPY21" s="156"/>
      <c r="JPZ21" s="156"/>
      <c r="JQA21" s="156"/>
      <c r="JQB21" s="156"/>
      <c r="JQC21" s="157"/>
      <c r="JQD21" s="153"/>
      <c r="JQE21" s="153"/>
      <c r="JQF21" s="154"/>
      <c r="JQG21" s="155"/>
      <c r="JQH21" s="155"/>
      <c r="JQI21" s="155"/>
      <c r="JQJ21" s="155"/>
      <c r="JQK21" s="155"/>
      <c r="JQL21" s="155"/>
      <c r="JQM21" s="156"/>
      <c r="JQN21" s="156"/>
      <c r="JQO21" s="156"/>
      <c r="JQP21" s="156"/>
      <c r="JQQ21" s="156"/>
      <c r="JQR21" s="156"/>
      <c r="JQS21" s="157"/>
      <c r="JQT21" s="153"/>
      <c r="JQU21" s="153"/>
      <c r="JQV21" s="154"/>
      <c r="JQW21" s="155"/>
      <c r="JQX21" s="155"/>
      <c r="JQY21" s="155"/>
      <c r="JQZ21" s="155"/>
      <c r="JRA21" s="155"/>
      <c r="JRB21" s="155"/>
      <c r="JRC21" s="156"/>
      <c r="JRD21" s="156"/>
      <c r="JRE21" s="156"/>
      <c r="JRF21" s="156"/>
      <c r="JRG21" s="156"/>
      <c r="JRH21" s="156"/>
      <c r="JRI21" s="157"/>
      <c r="JRJ21" s="153"/>
      <c r="JRK21" s="153"/>
      <c r="JRL21" s="154"/>
      <c r="JRM21" s="155"/>
      <c r="JRN21" s="155"/>
      <c r="JRO21" s="155"/>
      <c r="JRP21" s="155"/>
      <c r="JRQ21" s="155"/>
      <c r="JRR21" s="155"/>
      <c r="JRS21" s="156"/>
      <c r="JRT21" s="156"/>
      <c r="JRU21" s="156"/>
      <c r="JRV21" s="156"/>
      <c r="JRW21" s="156"/>
      <c r="JRX21" s="156"/>
      <c r="JRY21" s="157"/>
      <c r="JRZ21" s="153"/>
      <c r="JSA21" s="153"/>
      <c r="JSB21" s="154"/>
      <c r="JSC21" s="155"/>
      <c r="JSD21" s="155"/>
      <c r="JSE21" s="155"/>
      <c r="JSF21" s="155"/>
      <c r="JSG21" s="155"/>
      <c r="JSH21" s="155"/>
      <c r="JSI21" s="156"/>
      <c r="JSJ21" s="156"/>
      <c r="JSK21" s="156"/>
      <c r="JSL21" s="156"/>
      <c r="JSM21" s="156"/>
      <c r="JSN21" s="156"/>
      <c r="JSO21" s="157"/>
      <c r="JSP21" s="153"/>
      <c r="JSQ21" s="153"/>
      <c r="JSR21" s="154"/>
      <c r="JSS21" s="155"/>
      <c r="JST21" s="155"/>
      <c r="JSU21" s="155"/>
      <c r="JSV21" s="155"/>
      <c r="JSW21" s="155"/>
      <c r="JSX21" s="155"/>
      <c r="JSY21" s="156"/>
      <c r="JSZ21" s="156"/>
      <c r="JTA21" s="156"/>
      <c r="JTB21" s="156"/>
      <c r="JTC21" s="156"/>
      <c r="JTD21" s="156"/>
      <c r="JTE21" s="157"/>
      <c r="JTF21" s="153"/>
      <c r="JTG21" s="153"/>
      <c r="JTH21" s="154"/>
      <c r="JTI21" s="155"/>
      <c r="JTJ21" s="155"/>
      <c r="JTK21" s="155"/>
      <c r="JTL21" s="155"/>
      <c r="JTM21" s="155"/>
      <c r="JTN21" s="155"/>
      <c r="JTO21" s="156"/>
      <c r="JTP21" s="156"/>
      <c r="JTQ21" s="156"/>
      <c r="JTR21" s="156"/>
      <c r="JTS21" s="156"/>
      <c r="JTT21" s="156"/>
      <c r="JTU21" s="157"/>
      <c r="JTV21" s="153"/>
      <c r="JTW21" s="153"/>
      <c r="JTX21" s="154"/>
      <c r="JTY21" s="155"/>
      <c r="JTZ21" s="155"/>
      <c r="JUA21" s="155"/>
      <c r="JUB21" s="155"/>
      <c r="JUC21" s="155"/>
      <c r="JUD21" s="155"/>
      <c r="JUE21" s="156"/>
      <c r="JUF21" s="156"/>
      <c r="JUG21" s="156"/>
      <c r="JUH21" s="156"/>
      <c r="JUI21" s="156"/>
      <c r="JUJ21" s="156"/>
      <c r="JUK21" s="157"/>
      <c r="JUL21" s="153"/>
      <c r="JUM21" s="153"/>
      <c r="JUN21" s="154"/>
      <c r="JUO21" s="155"/>
      <c r="JUP21" s="155"/>
      <c r="JUQ21" s="155"/>
      <c r="JUR21" s="155"/>
      <c r="JUS21" s="155"/>
      <c r="JUT21" s="155"/>
      <c r="JUU21" s="156"/>
      <c r="JUV21" s="156"/>
      <c r="JUW21" s="156"/>
      <c r="JUX21" s="156"/>
      <c r="JUY21" s="156"/>
      <c r="JUZ21" s="156"/>
      <c r="JVA21" s="157"/>
      <c r="JVB21" s="153"/>
      <c r="JVC21" s="153"/>
      <c r="JVD21" s="154"/>
      <c r="JVE21" s="155"/>
      <c r="JVF21" s="155"/>
      <c r="JVG21" s="155"/>
      <c r="JVH21" s="155"/>
      <c r="JVI21" s="155"/>
      <c r="JVJ21" s="155"/>
      <c r="JVK21" s="156"/>
      <c r="JVL21" s="156"/>
      <c r="JVM21" s="156"/>
      <c r="JVN21" s="156"/>
      <c r="JVO21" s="156"/>
      <c r="JVP21" s="156"/>
      <c r="JVQ21" s="157"/>
      <c r="JVR21" s="153"/>
      <c r="JVS21" s="153"/>
      <c r="JVT21" s="154"/>
      <c r="JVU21" s="155"/>
      <c r="JVV21" s="155"/>
      <c r="JVW21" s="155"/>
      <c r="JVX21" s="155"/>
      <c r="JVY21" s="155"/>
      <c r="JVZ21" s="155"/>
      <c r="JWA21" s="156"/>
      <c r="JWB21" s="156"/>
      <c r="JWC21" s="156"/>
      <c r="JWD21" s="156"/>
      <c r="JWE21" s="156"/>
      <c r="JWF21" s="156"/>
      <c r="JWG21" s="157"/>
      <c r="JWH21" s="153"/>
      <c r="JWI21" s="153"/>
      <c r="JWJ21" s="154"/>
      <c r="JWK21" s="155"/>
      <c r="JWL21" s="155"/>
      <c r="JWM21" s="155"/>
      <c r="JWN21" s="155"/>
      <c r="JWO21" s="155"/>
      <c r="JWP21" s="155"/>
      <c r="JWQ21" s="156"/>
      <c r="JWR21" s="156"/>
      <c r="JWS21" s="156"/>
      <c r="JWT21" s="156"/>
      <c r="JWU21" s="156"/>
      <c r="JWV21" s="156"/>
      <c r="JWW21" s="157"/>
      <c r="JWX21" s="153"/>
      <c r="JWY21" s="153"/>
      <c r="JWZ21" s="154"/>
      <c r="JXA21" s="155"/>
      <c r="JXB21" s="155"/>
      <c r="JXC21" s="155"/>
      <c r="JXD21" s="155"/>
      <c r="JXE21" s="155"/>
      <c r="JXF21" s="155"/>
      <c r="JXG21" s="156"/>
      <c r="JXH21" s="156"/>
      <c r="JXI21" s="156"/>
      <c r="JXJ21" s="156"/>
      <c r="JXK21" s="156"/>
      <c r="JXL21" s="156"/>
      <c r="JXM21" s="157"/>
      <c r="JXN21" s="153"/>
      <c r="JXO21" s="153"/>
      <c r="JXP21" s="154"/>
      <c r="JXQ21" s="155"/>
      <c r="JXR21" s="155"/>
      <c r="JXS21" s="155"/>
      <c r="JXT21" s="155"/>
      <c r="JXU21" s="155"/>
      <c r="JXV21" s="155"/>
      <c r="JXW21" s="156"/>
      <c r="JXX21" s="156"/>
      <c r="JXY21" s="156"/>
      <c r="JXZ21" s="156"/>
      <c r="JYA21" s="156"/>
      <c r="JYB21" s="156"/>
      <c r="JYC21" s="157"/>
      <c r="JYD21" s="153"/>
      <c r="JYE21" s="153"/>
      <c r="JYF21" s="154"/>
      <c r="JYG21" s="155"/>
      <c r="JYH21" s="155"/>
      <c r="JYI21" s="155"/>
      <c r="JYJ21" s="155"/>
      <c r="JYK21" s="155"/>
      <c r="JYL21" s="155"/>
      <c r="JYM21" s="156"/>
      <c r="JYN21" s="156"/>
      <c r="JYO21" s="156"/>
      <c r="JYP21" s="156"/>
      <c r="JYQ21" s="156"/>
      <c r="JYR21" s="156"/>
      <c r="JYS21" s="157"/>
      <c r="JYT21" s="153"/>
      <c r="JYU21" s="153"/>
      <c r="JYV21" s="154"/>
      <c r="JYW21" s="155"/>
      <c r="JYX21" s="155"/>
      <c r="JYY21" s="155"/>
      <c r="JYZ21" s="155"/>
      <c r="JZA21" s="155"/>
      <c r="JZB21" s="155"/>
      <c r="JZC21" s="156"/>
      <c r="JZD21" s="156"/>
      <c r="JZE21" s="156"/>
      <c r="JZF21" s="156"/>
      <c r="JZG21" s="156"/>
      <c r="JZH21" s="156"/>
      <c r="JZI21" s="157"/>
      <c r="JZJ21" s="153"/>
      <c r="JZK21" s="153"/>
      <c r="JZL21" s="154"/>
      <c r="JZM21" s="155"/>
      <c r="JZN21" s="155"/>
      <c r="JZO21" s="155"/>
      <c r="JZP21" s="155"/>
      <c r="JZQ21" s="155"/>
      <c r="JZR21" s="155"/>
      <c r="JZS21" s="156"/>
      <c r="JZT21" s="156"/>
      <c r="JZU21" s="156"/>
      <c r="JZV21" s="156"/>
      <c r="JZW21" s="156"/>
      <c r="JZX21" s="156"/>
      <c r="JZY21" s="157"/>
      <c r="JZZ21" s="153"/>
      <c r="KAA21" s="153"/>
      <c r="KAB21" s="154"/>
      <c r="KAC21" s="155"/>
      <c r="KAD21" s="155"/>
      <c r="KAE21" s="155"/>
      <c r="KAF21" s="155"/>
      <c r="KAG21" s="155"/>
      <c r="KAH21" s="155"/>
      <c r="KAI21" s="156"/>
      <c r="KAJ21" s="156"/>
      <c r="KAK21" s="156"/>
      <c r="KAL21" s="156"/>
      <c r="KAM21" s="156"/>
      <c r="KAN21" s="156"/>
      <c r="KAO21" s="157"/>
      <c r="KAP21" s="153"/>
      <c r="KAQ21" s="153"/>
      <c r="KAR21" s="154"/>
      <c r="KAS21" s="155"/>
      <c r="KAT21" s="155"/>
      <c r="KAU21" s="155"/>
      <c r="KAV21" s="155"/>
      <c r="KAW21" s="155"/>
      <c r="KAX21" s="155"/>
      <c r="KAY21" s="156"/>
      <c r="KAZ21" s="156"/>
      <c r="KBA21" s="156"/>
      <c r="KBB21" s="156"/>
      <c r="KBC21" s="156"/>
      <c r="KBD21" s="156"/>
      <c r="KBE21" s="157"/>
      <c r="KBF21" s="153"/>
      <c r="KBG21" s="153"/>
      <c r="KBH21" s="154"/>
      <c r="KBI21" s="155"/>
      <c r="KBJ21" s="155"/>
      <c r="KBK21" s="155"/>
      <c r="KBL21" s="155"/>
      <c r="KBM21" s="155"/>
      <c r="KBN21" s="155"/>
      <c r="KBO21" s="156"/>
      <c r="KBP21" s="156"/>
      <c r="KBQ21" s="156"/>
      <c r="KBR21" s="156"/>
      <c r="KBS21" s="156"/>
      <c r="KBT21" s="156"/>
      <c r="KBU21" s="157"/>
      <c r="KBV21" s="153"/>
      <c r="KBW21" s="153"/>
      <c r="KBX21" s="154"/>
      <c r="KBY21" s="155"/>
      <c r="KBZ21" s="155"/>
      <c r="KCA21" s="155"/>
      <c r="KCB21" s="155"/>
      <c r="KCC21" s="155"/>
      <c r="KCD21" s="155"/>
      <c r="KCE21" s="156"/>
      <c r="KCF21" s="156"/>
      <c r="KCG21" s="156"/>
      <c r="KCH21" s="156"/>
      <c r="KCI21" s="156"/>
      <c r="KCJ21" s="156"/>
      <c r="KCK21" s="157"/>
      <c r="KCL21" s="153"/>
      <c r="KCM21" s="153"/>
      <c r="KCN21" s="154"/>
      <c r="KCO21" s="155"/>
      <c r="KCP21" s="155"/>
      <c r="KCQ21" s="155"/>
      <c r="KCR21" s="155"/>
      <c r="KCS21" s="155"/>
      <c r="KCT21" s="155"/>
      <c r="KCU21" s="156"/>
      <c r="KCV21" s="156"/>
      <c r="KCW21" s="156"/>
      <c r="KCX21" s="156"/>
      <c r="KCY21" s="156"/>
      <c r="KCZ21" s="156"/>
      <c r="KDA21" s="157"/>
      <c r="KDB21" s="153"/>
      <c r="KDC21" s="153"/>
      <c r="KDD21" s="154"/>
      <c r="KDE21" s="155"/>
      <c r="KDF21" s="155"/>
      <c r="KDG21" s="155"/>
      <c r="KDH21" s="155"/>
      <c r="KDI21" s="155"/>
      <c r="KDJ21" s="155"/>
      <c r="KDK21" s="156"/>
      <c r="KDL21" s="156"/>
      <c r="KDM21" s="156"/>
      <c r="KDN21" s="156"/>
      <c r="KDO21" s="156"/>
      <c r="KDP21" s="156"/>
      <c r="KDQ21" s="157"/>
      <c r="KDR21" s="153"/>
      <c r="KDS21" s="153"/>
      <c r="KDT21" s="154"/>
      <c r="KDU21" s="155"/>
      <c r="KDV21" s="155"/>
      <c r="KDW21" s="155"/>
      <c r="KDX21" s="155"/>
      <c r="KDY21" s="155"/>
      <c r="KDZ21" s="155"/>
      <c r="KEA21" s="156"/>
      <c r="KEB21" s="156"/>
      <c r="KEC21" s="156"/>
      <c r="KED21" s="156"/>
      <c r="KEE21" s="156"/>
      <c r="KEF21" s="156"/>
      <c r="KEG21" s="157"/>
      <c r="KEH21" s="153"/>
      <c r="KEI21" s="153"/>
      <c r="KEJ21" s="154"/>
      <c r="KEK21" s="155"/>
      <c r="KEL21" s="155"/>
      <c r="KEM21" s="155"/>
      <c r="KEN21" s="155"/>
      <c r="KEO21" s="155"/>
      <c r="KEP21" s="155"/>
      <c r="KEQ21" s="156"/>
      <c r="KER21" s="156"/>
      <c r="KES21" s="156"/>
      <c r="KET21" s="156"/>
      <c r="KEU21" s="156"/>
      <c r="KEV21" s="156"/>
      <c r="KEW21" s="157"/>
      <c r="KEX21" s="153"/>
      <c r="KEY21" s="153"/>
      <c r="KEZ21" s="154"/>
      <c r="KFA21" s="155"/>
      <c r="KFB21" s="155"/>
      <c r="KFC21" s="155"/>
      <c r="KFD21" s="155"/>
      <c r="KFE21" s="155"/>
      <c r="KFF21" s="155"/>
      <c r="KFG21" s="156"/>
      <c r="KFH21" s="156"/>
      <c r="KFI21" s="156"/>
      <c r="KFJ21" s="156"/>
      <c r="KFK21" s="156"/>
      <c r="KFL21" s="156"/>
      <c r="KFM21" s="157"/>
      <c r="KFN21" s="153"/>
      <c r="KFO21" s="153"/>
      <c r="KFP21" s="154"/>
      <c r="KFQ21" s="155"/>
      <c r="KFR21" s="155"/>
      <c r="KFS21" s="155"/>
      <c r="KFT21" s="155"/>
      <c r="KFU21" s="155"/>
      <c r="KFV21" s="155"/>
      <c r="KFW21" s="156"/>
      <c r="KFX21" s="156"/>
      <c r="KFY21" s="156"/>
      <c r="KFZ21" s="156"/>
      <c r="KGA21" s="156"/>
      <c r="KGB21" s="156"/>
      <c r="KGC21" s="157"/>
      <c r="KGD21" s="153"/>
      <c r="KGE21" s="153"/>
      <c r="KGF21" s="154"/>
      <c r="KGG21" s="155"/>
      <c r="KGH21" s="155"/>
      <c r="KGI21" s="155"/>
      <c r="KGJ21" s="155"/>
      <c r="KGK21" s="155"/>
      <c r="KGL21" s="155"/>
      <c r="KGM21" s="156"/>
      <c r="KGN21" s="156"/>
      <c r="KGO21" s="156"/>
      <c r="KGP21" s="156"/>
      <c r="KGQ21" s="156"/>
      <c r="KGR21" s="156"/>
      <c r="KGS21" s="157"/>
      <c r="KGT21" s="153"/>
      <c r="KGU21" s="153"/>
      <c r="KGV21" s="154"/>
      <c r="KGW21" s="155"/>
      <c r="KGX21" s="155"/>
      <c r="KGY21" s="155"/>
      <c r="KGZ21" s="155"/>
      <c r="KHA21" s="155"/>
      <c r="KHB21" s="155"/>
      <c r="KHC21" s="156"/>
      <c r="KHD21" s="156"/>
      <c r="KHE21" s="156"/>
      <c r="KHF21" s="156"/>
      <c r="KHG21" s="156"/>
      <c r="KHH21" s="156"/>
      <c r="KHI21" s="157"/>
      <c r="KHJ21" s="153"/>
      <c r="KHK21" s="153"/>
      <c r="KHL21" s="154"/>
      <c r="KHM21" s="155"/>
      <c r="KHN21" s="155"/>
      <c r="KHO21" s="155"/>
      <c r="KHP21" s="155"/>
      <c r="KHQ21" s="155"/>
      <c r="KHR21" s="155"/>
      <c r="KHS21" s="156"/>
      <c r="KHT21" s="156"/>
      <c r="KHU21" s="156"/>
      <c r="KHV21" s="156"/>
      <c r="KHW21" s="156"/>
      <c r="KHX21" s="156"/>
      <c r="KHY21" s="157"/>
      <c r="KHZ21" s="153"/>
      <c r="KIA21" s="153"/>
      <c r="KIB21" s="154"/>
      <c r="KIC21" s="155"/>
      <c r="KID21" s="155"/>
      <c r="KIE21" s="155"/>
      <c r="KIF21" s="155"/>
      <c r="KIG21" s="155"/>
      <c r="KIH21" s="155"/>
      <c r="KII21" s="156"/>
      <c r="KIJ21" s="156"/>
      <c r="KIK21" s="156"/>
      <c r="KIL21" s="156"/>
      <c r="KIM21" s="156"/>
      <c r="KIN21" s="156"/>
      <c r="KIO21" s="157"/>
      <c r="KIP21" s="153"/>
      <c r="KIQ21" s="153"/>
      <c r="KIR21" s="154"/>
      <c r="KIS21" s="155"/>
      <c r="KIT21" s="155"/>
      <c r="KIU21" s="155"/>
      <c r="KIV21" s="155"/>
      <c r="KIW21" s="155"/>
      <c r="KIX21" s="155"/>
      <c r="KIY21" s="156"/>
      <c r="KIZ21" s="156"/>
      <c r="KJA21" s="156"/>
      <c r="KJB21" s="156"/>
      <c r="KJC21" s="156"/>
      <c r="KJD21" s="156"/>
      <c r="KJE21" s="157"/>
      <c r="KJF21" s="153"/>
      <c r="KJG21" s="153"/>
      <c r="KJH21" s="154"/>
      <c r="KJI21" s="155"/>
      <c r="KJJ21" s="155"/>
      <c r="KJK21" s="155"/>
      <c r="KJL21" s="155"/>
      <c r="KJM21" s="155"/>
      <c r="KJN21" s="155"/>
      <c r="KJO21" s="156"/>
      <c r="KJP21" s="156"/>
      <c r="KJQ21" s="156"/>
      <c r="KJR21" s="156"/>
      <c r="KJS21" s="156"/>
      <c r="KJT21" s="156"/>
      <c r="KJU21" s="157"/>
      <c r="KJV21" s="153"/>
      <c r="KJW21" s="153"/>
      <c r="KJX21" s="154"/>
      <c r="KJY21" s="155"/>
      <c r="KJZ21" s="155"/>
      <c r="KKA21" s="155"/>
      <c r="KKB21" s="155"/>
      <c r="KKC21" s="155"/>
      <c r="KKD21" s="155"/>
      <c r="KKE21" s="156"/>
      <c r="KKF21" s="156"/>
      <c r="KKG21" s="156"/>
      <c r="KKH21" s="156"/>
      <c r="KKI21" s="156"/>
      <c r="KKJ21" s="156"/>
      <c r="KKK21" s="157"/>
      <c r="KKL21" s="153"/>
      <c r="KKM21" s="153"/>
      <c r="KKN21" s="154"/>
      <c r="KKO21" s="155"/>
      <c r="KKP21" s="155"/>
      <c r="KKQ21" s="155"/>
      <c r="KKR21" s="155"/>
      <c r="KKS21" s="155"/>
      <c r="KKT21" s="155"/>
      <c r="KKU21" s="156"/>
      <c r="KKV21" s="156"/>
      <c r="KKW21" s="156"/>
      <c r="KKX21" s="156"/>
      <c r="KKY21" s="156"/>
      <c r="KKZ21" s="156"/>
      <c r="KLA21" s="157"/>
      <c r="KLB21" s="153"/>
      <c r="KLC21" s="153"/>
      <c r="KLD21" s="154"/>
      <c r="KLE21" s="155"/>
      <c r="KLF21" s="155"/>
      <c r="KLG21" s="155"/>
      <c r="KLH21" s="155"/>
      <c r="KLI21" s="155"/>
      <c r="KLJ21" s="155"/>
      <c r="KLK21" s="156"/>
      <c r="KLL21" s="156"/>
      <c r="KLM21" s="156"/>
      <c r="KLN21" s="156"/>
      <c r="KLO21" s="156"/>
      <c r="KLP21" s="156"/>
      <c r="KLQ21" s="157"/>
      <c r="KLR21" s="153"/>
      <c r="KLS21" s="153"/>
      <c r="KLT21" s="154"/>
      <c r="KLU21" s="155"/>
      <c r="KLV21" s="155"/>
      <c r="KLW21" s="155"/>
      <c r="KLX21" s="155"/>
      <c r="KLY21" s="155"/>
      <c r="KLZ21" s="155"/>
      <c r="KMA21" s="156"/>
      <c r="KMB21" s="156"/>
      <c r="KMC21" s="156"/>
      <c r="KMD21" s="156"/>
      <c r="KME21" s="156"/>
      <c r="KMF21" s="156"/>
      <c r="KMG21" s="157"/>
      <c r="KMH21" s="153"/>
      <c r="KMI21" s="153"/>
      <c r="KMJ21" s="154"/>
      <c r="KMK21" s="155"/>
      <c r="KML21" s="155"/>
      <c r="KMM21" s="155"/>
      <c r="KMN21" s="155"/>
      <c r="KMO21" s="155"/>
      <c r="KMP21" s="155"/>
      <c r="KMQ21" s="156"/>
      <c r="KMR21" s="156"/>
      <c r="KMS21" s="156"/>
      <c r="KMT21" s="156"/>
      <c r="KMU21" s="156"/>
      <c r="KMV21" s="156"/>
      <c r="KMW21" s="157"/>
      <c r="KMX21" s="153"/>
      <c r="KMY21" s="153"/>
      <c r="KMZ21" s="154"/>
      <c r="KNA21" s="155"/>
      <c r="KNB21" s="155"/>
      <c r="KNC21" s="155"/>
      <c r="KND21" s="155"/>
      <c r="KNE21" s="155"/>
      <c r="KNF21" s="155"/>
      <c r="KNG21" s="156"/>
      <c r="KNH21" s="156"/>
      <c r="KNI21" s="156"/>
      <c r="KNJ21" s="156"/>
      <c r="KNK21" s="156"/>
      <c r="KNL21" s="156"/>
      <c r="KNM21" s="157"/>
      <c r="KNN21" s="153"/>
      <c r="KNO21" s="153"/>
      <c r="KNP21" s="154"/>
      <c r="KNQ21" s="155"/>
      <c r="KNR21" s="155"/>
      <c r="KNS21" s="155"/>
      <c r="KNT21" s="155"/>
      <c r="KNU21" s="155"/>
      <c r="KNV21" s="155"/>
      <c r="KNW21" s="156"/>
      <c r="KNX21" s="156"/>
      <c r="KNY21" s="156"/>
      <c r="KNZ21" s="156"/>
      <c r="KOA21" s="156"/>
      <c r="KOB21" s="156"/>
      <c r="KOC21" s="157"/>
      <c r="KOD21" s="153"/>
      <c r="KOE21" s="153"/>
      <c r="KOF21" s="154"/>
      <c r="KOG21" s="155"/>
      <c r="KOH21" s="155"/>
      <c r="KOI21" s="155"/>
      <c r="KOJ21" s="155"/>
      <c r="KOK21" s="155"/>
      <c r="KOL21" s="155"/>
      <c r="KOM21" s="156"/>
      <c r="KON21" s="156"/>
      <c r="KOO21" s="156"/>
      <c r="KOP21" s="156"/>
      <c r="KOQ21" s="156"/>
      <c r="KOR21" s="156"/>
      <c r="KOS21" s="157"/>
      <c r="KOT21" s="153"/>
      <c r="KOU21" s="153"/>
      <c r="KOV21" s="154"/>
      <c r="KOW21" s="155"/>
      <c r="KOX21" s="155"/>
      <c r="KOY21" s="155"/>
      <c r="KOZ21" s="155"/>
      <c r="KPA21" s="155"/>
      <c r="KPB21" s="155"/>
      <c r="KPC21" s="156"/>
      <c r="KPD21" s="156"/>
      <c r="KPE21" s="156"/>
      <c r="KPF21" s="156"/>
      <c r="KPG21" s="156"/>
      <c r="KPH21" s="156"/>
      <c r="KPI21" s="157"/>
      <c r="KPJ21" s="153"/>
      <c r="KPK21" s="153"/>
      <c r="KPL21" s="154"/>
      <c r="KPM21" s="155"/>
      <c r="KPN21" s="155"/>
      <c r="KPO21" s="155"/>
      <c r="KPP21" s="155"/>
      <c r="KPQ21" s="155"/>
      <c r="KPR21" s="155"/>
      <c r="KPS21" s="156"/>
      <c r="KPT21" s="156"/>
      <c r="KPU21" s="156"/>
      <c r="KPV21" s="156"/>
      <c r="KPW21" s="156"/>
      <c r="KPX21" s="156"/>
      <c r="KPY21" s="157"/>
      <c r="KPZ21" s="153"/>
      <c r="KQA21" s="153"/>
      <c r="KQB21" s="154"/>
      <c r="KQC21" s="155"/>
      <c r="KQD21" s="155"/>
      <c r="KQE21" s="155"/>
      <c r="KQF21" s="155"/>
      <c r="KQG21" s="155"/>
      <c r="KQH21" s="155"/>
      <c r="KQI21" s="156"/>
      <c r="KQJ21" s="156"/>
      <c r="KQK21" s="156"/>
      <c r="KQL21" s="156"/>
      <c r="KQM21" s="156"/>
      <c r="KQN21" s="156"/>
      <c r="KQO21" s="157"/>
      <c r="KQP21" s="153"/>
      <c r="KQQ21" s="153"/>
      <c r="KQR21" s="154"/>
      <c r="KQS21" s="155"/>
      <c r="KQT21" s="155"/>
      <c r="KQU21" s="155"/>
      <c r="KQV21" s="155"/>
      <c r="KQW21" s="155"/>
      <c r="KQX21" s="155"/>
      <c r="KQY21" s="156"/>
      <c r="KQZ21" s="156"/>
      <c r="KRA21" s="156"/>
      <c r="KRB21" s="156"/>
      <c r="KRC21" s="156"/>
      <c r="KRD21" s="156"/>
      <c r="KRE21" s="157"/>
      <c r="KRF21" s="153"/>
      <c r="KRG21" s="153"/>
      <c r="KRH21" s="154"/>
      <c r="KRI21" s="155"/>
      <c r="KRJ21" s="155"/>
      <c r="KRK21" s="155"/>
      <c r="KRL21" s="155"/>
      <c r="KRM21" s="155"/>
      <c r="KRN21" s="155"/>
      <c r="KRO21" s="156"/>
      <c r="KRP21" s="156"/>
      <c r="KRQ21" s="156"/>
      <c r="KRR21" s="156"/>
      <c r="KRS21" s="156"/>
      <c r="KRT21" s="156"/>
      <c r="KRU21" s="157"/>
      <c r="KRV21" s="153"/>
      <c r="KRW21" s="153"/>
      <c r="KRX21" s="154"/>
      <c r="KRY21" s="155"/>
      <c r="KRZ21" s="155"/>
      <c r="KSA21" s="155"/>
      <c r="KSB21" s="155"/>
      <c r="KSC21" s="155"/>
      <c r="KSD21" s="155"/>
      <c r="KSE21" s="156"/>
      <c r="KSF21" s="156"/>
      <c r="KSG21" s="156"/>
      <c r="KSH21" s="156"/>
      <c r="KSI21" s="156"/>
      <c r="KSJ21" s="156"/>
      <c r="KSK21" s="157"/>
      <c r="KSL21" s="153"/>
      <c r="KSM21" s="153"/>
      <c r="KSN21" s="154"/>
      <c r="KSO21" s="155"/>
      <c r="KSP21" s="155"/>
      <c r="KSQ21" s="155"/>
      <c r="KSR21" s="155"/>
      <c r="KSS21" s="155"/>
      <c r="KST21" s="155"/>
      <c r="KSU21" s="156"/>
      <c r="KSV21" s="156"/>
      <c r="KSW21" s="156"/>
      <c r="KSX21" s="156"/>
      <c r="KSY21" s="156"/>
      <c r="KSZ21" s="156"/>
      <c r="KTA21" s="157"/>
      <c r="KTB21" s="153"/>
      <c r="KTC21" s="153"/>
      <c r="KTD21" s="154"/>
      <c r="KTE21" s="155"/>
      <c r="KTF21" s="155"/>
      <c r="KTG21" s="155"/>
      <c r="KTH21" s="155"/>
      <c r="KTI21" s="155"/>
      <c r="KTJ21" s="155"/>
      <c r="KTK21" s="156"/>
      <c r="KTL21" s="156"/>
      <c r="KTM21" s="156"/>
      <c r="KTN21" s="156"/>
      <c r="KTO21" s="156"/>
      <c r="KTP21" s="156"/>
      <c r="KTQ21" s="157"/>
      <c r="KTR21" s="153"/>
      <c r="KTS21" s="153"/>
      <c r="KTT21" s="154"/>
      <c r="KTU21" s="155"/>
      <c r="KTV21" s="155"/>
      <c r="KTW21" s="155"/>
      <c r="KTX21" s="155"/>
      <c r="KTY21" s="155"/>
      <c r="KTZ21" s="155"/>
      <c r="KUA21" s="156"/>
      <c r="KUB21" s="156"/>
      <c r="KUC21" s="156"/>
      <c r="KUD21" s="156"/>
      <c r="KUE21" s="156"/>
      <c r="KUF21" s="156"/>
      <c r="KUG21" s="157"/>
      <c r="KUH21" s="153"/>
      <c r="KUI21" s="153"/>
      <c r="KUJ21" s="154"/>
      <c r="KUK21" s="155"/>
      <c r="KUL21" s="155"/>
      <c r="KUM21" s="155"/>
      <c r="KUN21" s="155"/>
      <c r="KUO21" s="155"/>
      <c r="KUP21" s="155"/>
      <c r="KUQ21" s="156"/>
      <c r="KUR21" s="156"/>
      <c r="KUS21" s="156"/>
      <c r="KUT21" s="156"/>
      <c r="KUU21" s="156"/>
      <c r="KUV21" s="156"/>
      <c r="KUW21" s="157"/>
      <c r="KUX21" s="153"/>
      <c r="KUY21" s="153"/>
      <c r="KUZ21" s="154"/>
      <c r="KVA21" s="155"/>
      <c r="KVB21" s="155"/>
      <c r="KVC21" s="155"/>
      <c r="KVD21" s="155"/>
      <c r="KVE21" s="155"/>
      <c r="KVF21" s="155"/>
      <c r="KVG21" s="156"/>
      <c r="KVH21" s="156"/>
      <c r="KVI21" s="156"/>
      <c r="KVJ21" s="156"/>
      <c r="KVK21" s="156"/>
      <c r="KVL21" s="156"/>
      <c r="KVM21" s="157"/>
      <c r="KVN21" s="153"/>
      <c r="KVO21" s="153"/>
      <c r="KVP21" s="154"/>
      <c r="KVQ21" s="155"/>
      <c r="KVR21" s="155"/>
      <c r="KVS21" s="155"/>
      <c r="KVT21" s="155"/>
      <c r="KVU21" s="155"/>
      <c r="KVV21" s="155"/>
      <c r="KVW21" s="156"/>
      <c r="KVX21" s="156"/>
      <c r="KVY21" s="156"/>
      <c r="KVZ21" s="156"/>
      <c r="KWA21" s="156"/>
      <c r="KWB21" s="156"/>
      <c r="KWC21" s="157"/>
      <c r="KWD21" s="153"/>
      <c r="KWE21" s="153"/>
      <c r="KWF21" s="154"/>
      <c r="KWG21" s="155"/>
      <c r="KWH21" s="155"/>
      <c r="KWI21" s="155"/>
      <c r="KWJ21" s="155"/>
      <c r="KWK21" s="155"/>
      <c r="KWL21" s="155"/>
      <c r="KWM21" s="156"/>
      <c r="KWN21" s="156"/>
      <c r="KWO21" s="156"/>
      <c r="KWP21" s="156"/>
      <c r="KWQ21" s="156"/>
      <c r="KWR21" s="156"/>
      <c r="KWS21" s="157"/>
      <c r="KWT21" s="153"/>
      <c r="KWU21" s="153"/>
      <c r="KWV21" s="154"/>
      <c r="KWW21" s="155"/>
      <c r="KWX21" s="155"/>
      <c r="KWY21" s="155"/>
      <c r="KWZ21" s="155"/>
      <c r="KXA21" s="155"/>
      <c r="KXB21" s="155"/>
      <c r="KXC21" s="156"/>
      <c r="KXD21" s="156"/>
      <c r="KXE21" s="156"/>
      <c r="KXF21" s="156"/>
      <c r="KXG21" s="156"/>
      <c r="KXH21" s="156"/>
      <c r="KXI21" s="157"/>
      <c r="KXJ21" s="153"/>
      <c r="KXK21" s="153"/>
      <c r="KXL21" s="154"/>
      <c r="KXM21" s="155"/>
      <c r="KXN21" s="155"/>
      <c r="KXO21" s="155"/>
      <c r="KXP21" s="155"/>
      <c r="KXQ21" s="155"/>
      <c r="KXR21" s="155"/>
      <c r="KXS21" s="156"/>
      <c r="KXT21" s="156"/>
      <c r="KXU21" s="156"/>
      <c r="KXV21" s="156"/>
      <c r="KXW21" s="156"/>
      <c r="KXX21" s="156"/>
      <c r="KXY21" s="157"/>
      <c r="KXZ21" s="153"/>
      <c r="KYA21" s="153"/>
      <c r="KYB21" s="154"/>
      <c r="KYC21" s="155"/>
      <c r="KYD21" s="155"/>
      <c r="KYE21" s="155"/>
      <c r="KYF21" s="155"/>
      <c r="KYG21" s="155"/>
      <c r="KYH21" s="155"/>
      <c r="KYI21" s="156"/>
      <c r="KYJ21" s="156"/>
      <c r="KYK21" s="156"/>
      <c r="KYL21" s="156"/>
      <c r="KYM21" s="156"/>
      <c r="KYN21" s="156"/>
      <c r="KYO21" s="157"/>
      <c r="KYP21" s="153"/>
      <c r="KYQ21" s="153"/>
      <c r="KYR21" s="154"/>
      <c r="KYS21" s="155"/>
      <c r="KYT21" s="155"/>
      <c r="KYU21" s="155"/>
      <c r="KYV21" s="155"/>
      <c r="KYW21" s="155"/>
      <c r="KYX21" s="155"/>
      <c r="KYY21" s="156"/>
      <c r="KYZ21" s="156"/>
      <c r="KZA21" s="156"/>
      <c r="KZB21" s="156"/>
      <c r="KZC21" s="156"/>
      <c r="KZD21" s="156"/>
      <c r="KZE21" s="157"/>
      <c r="KZF21" s="153"/>
      <c r="KZG21" s="153"/>
      <c r="KZH21" s="154"/>
      <c r="KZI21" s="155"/>
      <c r="KZJ21" s="155"/>
      <c r="KZK21" s="155"/>
      <c r="KZL21" s="155"/>
      <c r="KZM21" s="155"/>
      <c r="KZN21" s="155"/>
      <c r="KZO21" s="156"/>
      <c r="KZP21" s="156"/>
      <c r="KZQ21" s="156"/>
      <c r="KZR21" s="156"/>
      <c r="KZS21" s="156"/>
      <c r="KZT21" s="156"/>
      <c r="KZU21" s="157"/>
      <c r="KZV21" s="153"/>
      <c r="KZW21" s="153"/>
      <c r="KZX21" s="154"/>
      <c r="KZY21" s="155"/>
      <c r="KZZ21" s="155"/>
      <c r="LAA21" s="155"/>
      <c r="LAB21" s="155"/>
      <c r="LAC21" s="155"/>
      <c r="LAD21" s="155"/>
      <c r="LAE21" s="156"/>
      <c r="LAF21" s="156"/>
      <c r="LAG21" s="156"/>
      <c r="LAH21" s="156"/>
      <c r="LAI21" s="156"/>
      <c r="LAJ21" s="156"/>
      <c r="LAK21" s="157"/>
      <c r="LAL21" s="153"/>
      <c r="LAM21" s="153"/>
      <c r="LAN21" s="154"/>
      <c r="LAO21" s="155"/>
      <c r="LAP21" s="155"/>
      <c r="LAQ21" s="155"/>
      <c r="LAR21" s="155"/>
      <c r="LAS21" s="155"/>
      <c r="LAT21" s="155"/>
      <c r="LAU21" s="156"/>
      <c r="LAV21" s="156"/>
      <c r="LAW21" s="156"/>
      <c r="LAX21" s="156"/>
      <c r="LAY21" s="156"/>
      <c r="LAZ21" s="156"/>
      <c r="LBA21" s="157"/>
      <c r="LBB21" s="153"/>
      <c r="LBC21" s="153"/>
      <c r="LBD21" s="154"/>
      <c r="LBE21" s="155"/>
      <c r="LBF21" s="155"/>
      <c r="LBG21" s="155"/>
      <c r="LBH21" s="155"/>
      <c r="LBI21" s="155"/>
      <c r="LBJ21" s="155"/>
      <c r="LBK21" s="156"/>
      <c r="LBL21" s="156"/>
      <c r="LBM21" s="156"/>
      <c r="LBN21" s="156"/>
      <c r="LBO21" s="156"/>
      <c r="LBP21" s="156"/>
      <c r="LBQ21" s="157"/>
      <c r="LBR21" s="153"/>
      <c r="LBS21" s="153"/>
      <c r="LBT21" s="154"/>
      <c r="LBU21" s="155"/>
      <c r="LBV21" s="155"/>
      <c r="LBW21" s="155"/>
      <c r="LBX21" s="155"/>
      <c r="LBY21" s="155"/>
      <c r="LBZ21" s="155"/>
      <c r="LCA21" s="156"/>
      <c r="LCB21" s="156"/>
      <c r="LCC21" s="156"/>
      <c r="LCD21" s="156"/>
      <c r="LCE21" s="156"/>
      <c r="LCF21" s="156"/>
      <c r="LCG21" s="157"/>
      <c r="LCH21" s="153"/>
      <c r="LCI21" s="153"/>
      <c r="LCJ21" s="154"/>
      <c r="LCK21" s="155"/>
      <c r="LCL21" s="155"/>
      <c r="LCM21" s="155"/>
      <c r="LCN21" s="155"/>
      <c r="LCO21" s="155"/>
      <c r="LCP21" s="155"/>
      <c r="LCQ21" s="156"/>
      <c r="LCR21" s="156"/>
      <c r="LCS21" s="156"/>
      <c r="LCT21" s="156"/>
      <c r="LCU21" s="156"/>
      <c r="LCV21" s="156"/>
      <c r="LCW21" s="157"/>
      <c r="LCX21" s="153"/>
      <c r="LCY21" s="153"/>
      <c r="LCZ21" s="154"/>
      <c r="LDA21" s="155"/>
      <c r="LDB21" s="155"/>
      <c r="LDC21" s="155"/>
      <c r="LDD21" s="155"/>
      <c r="LDE21" s="155"/>
      <c r="LDF21" s="155"/>
      <c r="LDG21" s="156"/>
      <c r="LDH21" s="156"/>
      <c r="LDI21" s="156"/>
      <c r="LDJ21" s="156"/>
      <c r="LDK21" s="156"/>
      <c r="LDL21" s="156"/>
      <c r="LDM21" s="157"/>
      <c r="LDN21" s="153"/>
      <c r="LDO21" s="153"/>
      <c r="LDP21" s="154"/>
      <c r="LDQ21" s="155"/>
      <c r="LDR21" s="155"/>
      <c r="LDS21" s="155"/>
      <c r="LDT21" s="155"/>
      <c r="LDU21" s="155"/>
      <c r="LDV21" s="155"/>
      <c r="LDW21" s="156"/>
      <c r="LDX21" s="156"/>
      <c r="LDY21" s="156"/>
      <c r="LDZ21" s="156"/>
      <c r="LEA21" s="156"/>
      <c r="LEB21" s="156"/>
      <c r="LEC21" s="157"/>
      <c r="LED21" s="153"/>
      <c r="LEE21" s="153"/>
      <c r="LEF21" s="154"/>
      <c r="LEG21" s="155"/>
      <c r="LEH21" s="155"/>
      <c r="LEI21" s="155"/>
      <c r="LEJ21" s="155"/>
      <c r="LEK21" s="155"/>
      <c r="LEL21" s="155"/>
      <c r="LEM21" s="156"/>
      <c r="LEN21" s="156"/>
      <c r="LEO21" s="156"/>
      <c r="LEP21" s="156"/>
      <c r="LEQ21" s="156"/>
      <c r="LER21" s="156"/>
      <c r="LES21" s="157"/>
      <c r="LET21" s="153"/>
      <c r="LEU21" s="153"/>
      <c r="LEV21" s="154"/>
      <c r="LEW21" s="155"/>
      <c r="LEX21" s="155"/>
      <c r="LEY21" s="155"/>
      <c r="LEZ21" s="155"/>
      <c r="LFA21" s="155"/>
      <c r="LFB21" s="155"/>
      <c r="LFC21" s="156"/>
      <c r="LFD21" s="156"/>
      <c r="LFE21" s="156"/>
      <c r="LFF21" s="156"/>
      <c r="LFG21" s="156"/>
      <c r="LFH21" s="156"/>
      <c r="LFI21" s="157"/>
      <c r="LFJ21" s="153"/>
      <c r="LFK21" s="153"/>
      <c r="LFL21" s="154"/>
      <c r="LFM21" s="155"/>
      <c r="LFN21" s="155"/>
      <c r="LFO21" s="155"/>
      <c r="LFP21" s="155"/>
      <c r="LFQ21" s="155"/>
      <c r="LFR21" s="155"/>
      <c r="LFS21" s="156"/>
      <c r="LFT21" s="156"/>
      <c r="LFU21" s="156"/>
      <c r="LFV21" s="156"/>
      <c r="LFW21" s="156"/>
      <c r="LFX21" s="156"/>
      <c r="LFY21" s="157"/>
      <c r="LFZ21" s="153"/>
      <c r="LGA21" s="153"/>
      <c r="LGB21" s="154"/>
      <c r="LGC21" s="155"/>
      <c r="LGD21" s="155"/>
      <c r="LGE21" s="155"/>
      <c r="LGF21" s="155"/>
      <c r="LGG21" s="155"/>
      <c r="LGH21" s="155"/>
      <c r="LGI21" s="156"/>
      <c r="LGJ21" s="156"/>
      <c r="LGK21" s="156"/>
      <c r="LGL21" s="156"/>
      <c r="LGM21" s="156"/>
      <c r="LGN21" s="156"/>
      <c r="LGO21" s="157"/>
      <c r="LGP21" s="153"/>
      <c r="LGQ21" s="153"/>
      <c r="LGR21" s="154"/>
      <c r="LGS21" s="155"/>
      <c r="LGT21" s="155"/>
      <c r="LGU21" s="155"/>
      <c r="LGV21" s="155"/>
      <c r="LGW21" s="155"/>
      <c r="LGX21" s="155"/>
      <c r="LGY21" s="156"/>
      <c r="LGZ21" s="156"/>
      <c r="LHA21" s="156"/>
      <c r="LHB21" s="156"/>
      <c r="LHC21" s="156"/>
      <c r="LHD21" s="156"/>
      <c r="LHE21" s="157"/>
      <c r="LHF21" s="153"/>
      <c r="LHG21" s="153"/>
      <c r="LHH21" s="154"/>
      <c r="LHI21" s="155"/>
      <c r="LHJ21" s="155"/>
      <c r="LHK21" s="155"/>
      <c r="LHL21" s="155"/>
      <c r="LHM21" s="155"/>
      <c r="LHN21" s="155"/>
      <c r="LHO21" s="156"/>
      <c r="LHP21" s="156"/>
      <c r="LHQ21" s="156"/>
      <c r="LHR21" s="156"/>
      <c r="LHS21" s="156"/>
      <c r="LHT21" s="156"/>
      <c r="LHU21" s="157"/>
      <c r="LHV21" s="153"/>
      <c r="LHW21" s="153"/>
      <c r="LHX21" s="154"/>
      <c r="LHY21" s="155"/>
      <c r="LHZ21" s="155"/>
      <c r="LIA21" s="155"/>
      <c r="LIB21" s="155"/>
      <c r="LIC21" s="155"/>
      <c r="LID21" s="155"/>
      <c r="LIE21" s="156"/>
      <c r="LIF21" s="156"/>
      <c r="LIG21" s="156"/>
      <c r="LIH21" s="156"/>
      <c r="LII21" s="156"/>
      <c r="LIJ21" s="156"/>
      <c r="LIK21" s="157"/>
      <c r="LIL21" s="153"/>
      <c r="LIM21" s="153"/>
      <c r="LIN21" s="154"/>
      <c r="LIO21" s="155"/>
      <c r="LIP21" s="155"/>
      <c r="LIQ21" s="155"/>
      <c r="LIR21" s="155"/>
      <c r="LIS21" s="155"/>
      <c r="LIT21" s="155"/>
      <c r="LIU21" s="156"/>
      <c r="LIV21" s="156"/>
      <c r="LIW21" s="156"/>
      <c r="LIX21" s="156"/>
      <c r="LIY21" s="156"/>
      <c r="LIZ21" s="156"/>
      <c r="LJA21" s="157"/>
      <c r="LJB21" s="153"/>
      <c r="LJC21" s="153"/>
      <c r="LJD21" s="154"/>
      <c r="LJE21" s="155"/>
      <c r="LJF21" s="155"/>
      <c r="LJG21" s="155"/>
      <c r="LJH21" s="155"/>
      <c r="LJI21" s="155"/>
      <c r="LJJ21" s="155"/>
      <c r="LJK21" s="156"/>
      <c r="LJL21" s="156"/>
      <c r="LJM21" s="156"/>
      <c r="LJN21" s="156"/>
      <c r="LJO21" s="156"/>
      <c r="LJP21" s="156"/>
      <c r="LJQ21" s="157"/>
      <c r="LJR21" s="153"/>
      <c r="LJS21" s="153"/>
      <c r="LJT21" s="154"/>
      <c r="LJU21" s="155"/>
      <c r="LJV21" s="155"/>
      <c r="LJW21" s="155"/>
      <c r="LJX21" s="155"/>
      <c r="LJY21" s="155"/>
      <c r="LJZ21" s="155"/>
      <c r="LKA21" s="156"/>
      <c r="LKB21" s="156"/>
      <c r="LKC21" s="156"/>
      <c r="LKD21" s="156"/>
      <c r="LKE21" s="156"/>
      <c r="LKF21" s="156"/>
      <c r="LKG21" s="157"/>
      <c r="LKH21" s="153"/>
      <c r="LKI21" s="153"/>
      <c r="LKJ21" s="154"/>
      <c r="LKK21" s="155"/>
      <c r="LKL21" s="155"/>
      <c r="LKM21" s="155"/>
      <c r="LKN21" s="155"/>
      <c r="LKO21" s="155"/>
      <c r="LKP21" s="155"/>
      <c r="LKQ21" s="156"/>
      <c r="LKR21" s="156"/>
      <c r="LKS21" s="156"/>
      <c r="LKT21" s="156"/>
      <c r="LKU21" s="156"/>
      <c r="LKV21" s="156"/>
      <c r="LKW21" s="157"/>
      <c r="LKX21" s="153"/>
      <c r="LKY21" s="153"/>
      <c r="LKZ21" s="154"/>
      <c r="LLA21" s="155"/>
      <c r="LLB21" s="155"/>
      <c r="LLC21" s="155"/>
      <c r="LLD21" s="155"/>
      <c r="LLE21" s="155"/>
      <c r="LLF21" s="155"/>
      <c r="LLG21" s="156"/>
      <c r="LLH21" s="156"/>
      <c r="LLI21" s="156"/>
      <c r="LLJ21" s="156"/>
      <c r="LLK21" s="156"/>
      <c r="LLL21" s="156"/>
      <c r="LLM21" s="157"/>
      <c r="LLN21" s="153"/>
      <c r="LLO21" s="153"/>
      <c r="LLP21" s="154"/>
      <c r="LLQ21" s="155"/>
      <c r="LLR21" s="155"/>
      <c r="LLS21" s="155"/>
      <c r="LLT21" s="155"/>
      <c r="LLU21" s="155"/>
      <c r="LLV21" s="155"/>
      <c r="LLW21" s="156"/>
      <c r="LLX21" s="156"/>
      <c r="LLY21" s="156"/>
      <c r="LLZ21" s="156"/>
      <c r="LMA21" s="156"/>
      <c r="LMB21" s="156"/>
      <c r="LMC21" s="157"/>
      <c r="LMD21" s="153"/>
      <c r="LME21" s="153"/>
      <c r="LMF21" s="154"/>
      <c r="LMG21" s="155"/>
      <c r="LMH21" s="155"/>
      <c r="LMI21" s="155"/>
      <c r="LMJ21" s="155"/>
      <c r="LMK21" s="155"/>
      <c r="LML21" s="155"/>
      <c r="LMM21" s="156"/>
      <c r="LMN21" s="156"/>
      <c r="LMO21" s="156"/>
      <c r="LMP21" s="156"/>
      <c r="LMQ21" s="156"/>
      <c r="LMR21" s="156"/>
      <c r="LMS21" s="157"/>
      <c r="LMT21" s="153"/>
      <c r="LMU21" s="153"/>
      <c r="LMV21" s="154"/>
      <c r="LMW21" s="155"/>
      <c r="LMX21" s="155"/>
      <c r="LMY21" s="155"/>
      <c r="LMZ21" s="155"/>
      <c r="LNA21" s="155"/>
      <c r="LNB21" s="155"/>
      <c r="LNC21" s="156"/>
      <c r="LND21" s="156"/>
      <c r="LNE21" s="156"/>
      <c r="LNF21" s="156"/>
      <c r="LNG21" s="156"/>
      <c r="LNH21" s="156"/>
      <c r="LNI21" s="157"/>
      <c r="LNJ21" s="153"/>
      <c r="LNK21" s="153"/>
      <c r="LNL21" s="154"/>
      <c r="LNM21" s="155"/>
      <c r="LNN21" s="155"/>
      <c r="LNO21" s="155"/>
      <c r="LNP21" s="155"/>
      <c r="LNQ21" s="155"/>
      <c r="LNR21" s="155"/>
      <c r="LNS21" s="156"/>
      <c r="LNT21" s="156"/>
      <c r="LNU21" s="156"/>
      <c r="LNV21" s="156"/>
      <c r="LNW21" s="156"/>
      <c r="LNX21" s="156"/>
      <c r="LNY21" s="157"/>
      <c r="LNZ21" s="153"/>
      <c r="LOA21" s="153"/>
      <c r="LOB21" s="154"/>
      <c r="LOC21" s="155"/>
      <c r="LOD21" s="155"/>
      <c r="LOE21" s="155"/>
      <c r="LOF21" s="155"/>
      <c r="LOG21" s="155"/>
      <c r="LOH21" s="155"/>
      <c r="LOI21" s="156"/>
      <c r="LOJ21" s="156"/>
      <c r="LOK21" s="156"/>
      <c r="LOL21" s="156"/>
      <c r="LOM21" s="156"/>
      <c r="LON21" s="156"/>
      <c r="LOO21" s="157"/>
      <c r="LOP21" s="153"/>
      <c r="LOQ21" s="153"/>
      <c r="LOR21" s="154"/>
      <c r="LOS21" s="155"/>
      <c r="LOT21" s="155"/>
      <c r="LOU21" s="155"/>
      <c r="LOV21" s="155"/>
      <c r="LOW21" s="155"/>
      <c r="LOX21" s="155"/>
      <c r="LOY21" s="156"/>
      <c r="LOZ21" s="156"/>
      <c r="LPA21" s="156"/>
      <c r="LPB21" s="156"/>
      <c r="LPC21" s="156"/>
      <c r="LPD21" s="156"/>
      <c r="LPE21" s="157"/>
      <c r="LPF21" s="153"/>
      <c r="LPG21" s="153"/>
      <c r="LPH21" s="154"/>
      <c r="LPI21" s="155"/>
      <c r="LPJ21" s="155"/>
      <c r="LPK21" s="155"/>
      <c r="LPL21" s="155"/>
      <c r="LPM21" s="155"/>
      <c r="LPN21" s="155"/>
      <c r="LPO21" s="156"/>
      <c r="LPP21" s="156"/>
      <c r="LPQ21" s="156"/>
      <c r="LPR21" s="156"/>
      <c r="LPS21" s="156"/>
      <c r="LPT21" s="156"/>
      <c r="LPU21" s="157"/>
      <c r="LPV21" s="153"/>
      <c r="LPW21" s="153"/>
      <c r="LPX21" s="154"/>
      <c r="LPY21" s="155"/>
      <c r="LPZ21" s="155"/>
      <c r="LQA21" s="155"/>
      <c r="LQB21" s="155"/>
      <c r="LQC21" s="155"/>
      <c r="LQD21" s="155"/>
      <c r="LQE21" s="156"/>
      <c r="LQF21" s="156"/>
      <c r="LQG21" s="156"/>
      <c r="LQH21" s="156"/>
      <c r="LQI21" s="156"/>
      <c r="LQJ21" s="156"/>
      <c r="LQK21" s="157"/>
      <c r="LQL21" s="153"/>
      <c r="LQM21" s="153"/>
      <c r="LQN21" s="154"/>
      <c r="LQO21" s="155"/>
      <c r="LQP21" s="155"/>
      <c r="LQQ21" s="155"/>
      <c r="LQR21" s="155"/>
      <c r="LQS21" s="155"/>
      <c r="LQT21" s="155"/>
      <c r="LQU21" s="156"/>
      <c r="LQV21" s="156"/>
      <c r="LQW21" s="156"/>
      <c r="LQX21" s="156"/>
      <c r="LQY21" s="156"/>
      <c r="LQZ21" s="156"/>
      <c r="LRA21" s="157"/>
      <c r="LRB21" s="153"/>
      <c r="LRC21" s="153"/>
      <c r="LRD21" s="154"/>
      <c r="LRE21" s="155"/>
      <c r="LRF21" s="155"/>
      <c r="LRG21" s="155"/>
      <c r="LRH21" s="155"/>
      <c r="LRI21" s="155"/>
      <c r="LRJ21" s="155"/>
      <c r="LRK21" s="156"/>
      <c r="LRL21" s="156"/>
      <c r="LRM21" s="156"/>
      <c r="LRN21" s="156"/>
      <c r="LRO21" s="156"/>
      <c r="LRP21" s="156"/>
      <c r="LRQ21" s="157"/>
      <c r="LRR21" s="153"/>
      <c r="LRS21" s="153"/>
      <c r="LRT21" s="154"/>
      <c r="LRU21" s="155"/>
      <c r="LRV21" s="155"/>
      <c r="LRW21" s="155"/>
      <c r="LRX21" s="155"/>
      <c r="LRY21" s="155"/>
      <c r="LRZ21" s="155"/>
      <c r="LSA21" s="156"/>
      <c r="LSB21" s="156"/>
      <c r="LSC21" s="156"/>
      <c r="LSD21" s="156"/>
      <c r="LSE21" s="156"/>
      <c r="LSF21" s="156"/>
      <c r="LSG21" s="157"/>
      <c r="LSH21" s="153"/>
      <c r="LSI21" s="153"/>
      <c r="LSJ21" s="154"/>
      <c r="LSK21" s="155"/>
      <c r="LSL21" s="155"/>
      <c r="LSM21" s="155"/>
      <c r="LSN21" s="155"/>
      <c r="LSO21" s="155"/>
      <c r="LSP21" s="155"/>
      <c r="LSQ21" s="156"/>
      <c r="LSR21" s="156"/>
      <c r="LSS21" s="156"/>
      <c r="LST21" s="156"/>
      <c r="LSU21" s="156"/>
      <c r="LSV21" s="156"/>
      <c r="LSW21" s="157"/>
      <c r="LSX21" s="153"/>
      <c r="LSY21" s="153"/>
      <c r="LSZ21" s="154"/>
      <c r="LTA21" s="155"/>
      <c r="LTB21" s="155"/>
      <c r="LTC21" s="155"/>
      <c r="LTD21" s="155"/>
      <c r="LTE21" s="155"/>
      <c r="LTF21" s="155"/>
      <c r="LTG21" s="156"/>
      <c r="LTH21" s="156"/>
      <c r="LTI21" s="156"/>
      <c r="LTJ21" s="156"/>
      <c r="LTK21" s="156"/>
      <c r="LTL21" s="156"/>
      <c r="LTM21" s="157"/>
      <c r="LTN21" s="153"/>
      <c r="LTO21" s="153"/>
      <c r="LTP21" s="154"/>
      <c r="LTQ21" s="155"/>
      <c r="LTR21" s="155"/>
      <c r="LTS21" s="155"/>
      <c r="LTT21" s="155"/>
      <c r="LTU21" s="155"/>
      <c r="LTV21" s="155"/>
      <c r="LTW21" s="156"/>
      <c r="LTX21" s="156"/>
      <c r="LTY21" s="156"/>
      <c r="LTZ21" s="156"/>
      <c r="LUA21" s="156"/>
      <c r="LUB21" s="156"/>
      <c r="LUC21" s="157"/>
      <c r="LUD21" s="153"/>
      <c r="LUE21" s="153"/>
      <c r="LUF21" s="154"/>
      <c r="LUG21" s="155"/>
      <c r="LUH21" s="155"/>
      <c r="LUI21" s="155"/>
      <c r="LUJ21" s="155"/>
      <c r="LUK21" s="155"/>
      <c r="LUL21" s="155"/>
      <c r="LUM21" s="156"/>
      <c r="LUN21" s="156"/>
      <c r="LUO21" s="156"/>
      <c r="LUP21" s="156"/>
      <c r="LUQ21" s="156"/>
      <c r="LUR21" s="156"/>
      <c r="LUS21" s="157"/>
      <c r="LUT21" s="153"/>
      <c r="LUU21" s="153"/>
      <c r="LUV21" s="154"/>
      <c r="LUW21" s="155"/>
      <c r="LUX21" s="155"/>
      <c r="LUY21" s="155"/>
      <c r="LUZ21" s="155"/>
      <c r="LVA21" s="155"/>
      <c r="LVB21" s="155"/>
      <c r="LVC21" s="156"/>
      <c r="LVD21" s="156"/>
      <c r="LVE21" s="156"/>
      <c r="LVF21" s="156"/>
      <c r="LVG21" s="156"/>
      <c r="LVH21" s="156"/>
      <c r="LVI21" s="157"/>
      <c r="LVJ21" s="153"/>
      <c r="LVK21" s="153"/>
      <c r="LVL21" s="154"/>
      <c r="LVM21" s="155"/>
      <c r="LVN21" s="155"/>
      <c r="LVO21" s="155"/>
      <c r="LVP21" s="155"/>
      <c r="LVQ21" s="155"/>
      <c r="LVR21" s="155"/>
      <c r="LVS21" s="156"/>
      <c r="LVT21" s="156"/>
      <c r="LVU21" s="156"/>
      <c r="LVV21" s="156"/>
      <c r="LVW21" s="156"/>
      <c r="LVX21" s="156"/>
      <c r="LVY21" s="157"/>
      <c r="LVZ21" s="153"/>
      <c r="LWA21" s="153"/>
      <c r="LWB21" s="154"/>
      <c r="LWC21" s="155"/>
      <c r="LWD21" s="155"/>
      <c r="LWE21" s="155"/>
      <c r="LWF21" s="155"/>
      <c r="LWG21" s="155"/>
      <c r="LWH21" s="155"/>
      <c r="LWI21" s="156"/>
      <c r="LWJ21" s="156"/>
      <c r="LWK21" s="156"/>
      <c r="LWL21" s="156"/>
      <c r="LWM21" s="156"/>
      <c r="LWN21" s="156"/>
      <c r="LWO21" s="157"/>
      <c r="LWP21" s="153"/>
      <c r="LWQ21" s="153"/>
      <c r="LWR21" s="154"/>
      <c r="LWS21" s="155"/>
      <c r="LWT21" s="155"/>
      <c r="LWU21" s="155"/>
      <c r="LWV21" s="155"/>
      <c r="LWW21" s="155"/>
      <c r="LWX21" s="155"/>
      <c r="LWY21" s="156"/>
      <c r="LWZ21" s="156"/>
      <c r="LXA21" s="156"/>
      <c r="LXB21" s="156"/>
      <c r="LXC21" s="156"/>
      <c r="LXD21" s="156"/>
      <c r="LXE21" s="157"/>
      <c r="LXF21" s="153"/>
      <c r="LXG21" s="153"/>
      <c r="LXH21" s="154"/>
      <c r="LXI21" s="155"/>
      <c r="LXJ21" s="155"/>
      <c r="LXK21" s="155"/>
      <c r="LXL21" s="155"/>
      <c r="LXM21" s="155"/>
      <c r="LXN21" s="155"/>
      <c r="LXO21" s="156"/>
      <c r="LXP21" s="156"/>
      <c r="LXQ21" s="156"/>
      <c r="LXR21" s="156"/>
      <c r="LXS21" s="156"/>
      <c r="LXT21" s="156"/>
      <c r="LXU21" s="157"/>
      <c r="LXV21" s="153"/>
      <c r="LXW21" s="153"/>
      <c r="LXX21" s="154"/>
      <c r="LXY21" s="155"/>
      <c r="LXZ21" s="155"/>
      <c r="LYA21" s="155"/>
      <c r="LYB21" s="155"/>
      <c r="LYC21" s="155"/>
      <c r="LYD21" s="155"/>
      <c r="LYE21" s="156"/>
      <c r="LYF21" s="156"/>
      <c r="LYG21" s="156"/>
      <c r="LYH21" s="156"/>
      <c r="LYI21" s="156"/>
      <c r="LYJ21" s="156"/>
      <c r="LYK21" s="157"/>
      <c r="LYL21" s="153"/>
      <c r="LYM21" s="153"/>
      <c r="LYN21" s="154"/>
      <c r="LYO21" s="155"/>
      <c r="LYP21" s="155"/>
      <c r="LYQ21" s="155"/>
      <c r="LYR21" s="155"/>
      <c r="LYS21" s="155"/>
      <c r="LYT21" s="155"/>
      <c r="LYU21" s="156"/>
      <c r="LYV21" s="156"/>
      <c r="LYW21" s="156"/>
      <c r="LYX21" s="156"/>
      <c r="LYY21" s="156"/>
      <c r="LYZ21" s="156"/>
      <c r="LZA21" s="157"/>
      <c r="LZB21" s="153"/>
      <c r="LZC21" s="153"/>
      <c r="LZD21" s="154"/>
      <c r="LZE21" s="155"/>
      <c r="LZF21" s="155"/>
      <c r="LZG21" s="155"/>
      <c r="LZH21" s="155"/>
      <c r="LZI21" s="155"/>
      <c r="LZJ21" s="155"/>
      <c r="LZK21" s="156"/>
      <c r="LZL21" s="156"/>
      <c r="LZM21" s="156"/>
      <c r="LZN21" s="156"/>
      <c r="LZO21" s="156"/>
      <c r="LZP21" s="156"/>
      <c r="LZQ21" s="157"/>
      <c r="LZR21" s="153"/>
      <c r="LZS21" s="153"/>
      <c r="LZT21" s="154"/>
      <c r="LZU21" s="155"/>
      <c r="LZV21" s="155"/>
      <c r="LZW21" s="155"/>
      <c r="LZX21" s="155"/>
      <c r="LZY21" s="155"/>
      <c r="LZZ21" s="155"/>
      <c r="MAA21" s="156"/>
      <c r="MAB21" s="156"/>
      <c r="MAC21" s="156"/>
      <c r="MAD21" s="156"/>
      <c r="MAE21" s="156"/>
      <c r="MAF21" s="156"/>
      <c r="MAG21" s="157"/>
      <c r="MAH21" s="153"/>
      <c r="MAI21" s="153"/>
      <c r="MAJ21" s="154"/>
      <c r="MAK21" s="155"/>
      <c r="MAL21" s="155"/>
      <c r="MAM21" s="155"/>
      <c r="MAN21" s="155"/>
      <c r="MAO21" s="155"/>
      <c r="MAP21" s="155"/>
      <c r="MAQ21" s="156"/>
      <c r="MAR21" s="156"/>
      <c r="MAS21" s="156"/>
      <c r="MAT21" s="156"/>
      <c r="MAU21" s="156"/>
      <c r="MAV21" s="156"/>
      <c r="MAW21" s="157"/>
      <c r="MAX21" s="153"/>
      <c r="MAY21" s="153"/>
      <c r="MAZ21" s="154"/>
      <c r="MBA21" s="155"/>
      <c r="MBB21" s="155"/>
      <c r="MBC21" s="155"/>
      <c r="MBD21" s="155"/>
      <c r="MBE21" s="155"/>
      <c r="MBF21" s="155"/>
      <c r="MBG21" s="156"/>
      <c r="MBH21" s="156"/>
      <c r="MBI21" s="156"/>
      <c r="MBJ21" s="156"/>
      <c r="MBK21" s="156"/>
      <c r="MBL21" s="156"/>
      <c r="MBM21" s="157"/>
      <c r="MBN21" s="153"/>
      <c r="MBO21" s="153"/>
      <c r="MBP21" s="154"/>
      <c r="MBQ21" s="155"/>
      <c r="MBR21" s="155"/>
      <c r="MBS21" s="155"/>
      <c r="MBT21" s="155"/>
      <c r="MBU21" s="155"/>
      <c r="MBV21" s="155"/>
      <c r="MBW21" s="156"/>
      <c r="MBX21" s="156"/>
      <c r="MBY21" s="156"/>
      <c r="MBZ21" s="156"/>
      <c r="MCA21" s="156"/>
      <c r="MCB21" s="156"/>
      <c r="MCC21" s="157"/>
      <c r="MCD21" s="153"/>
      <c r="MCE21" s="153"/>
      <c r="MCF21" s="154"/>
      <c r="MCG21" s="155"/>
      <c r="MCH21" s="155"/>
      <c r="MCI21" s="155"/>
      <c r="MCJ21" s="155"/>
      <c r="MCK21" s="155"/>
      <c r="MCL21" s="155"/>
      <c r="MCM21" s="156"/>
      <c r="MCN21" s="156"/>
      <c r="MCO21" s="156"/>
      <c r="MCP21" s="156"/>
      <c r="MCQ21" s="156"/>
      <c r="MCR21" s="156"/>
      <c r="MCS21" s="157"/>
      <c r="MCT21" s="153"/>
      <c r="MCU21" s="153"/>
      <c r="MCV21" s="154"/>
      <c r="MCW21" s="155"/>
      <c r="MCX21" s="155"/>
      <c r="MCY21" s="155"/>
      <c r="MCZ21" s="155"/>
      <c r="MDA21" s="155"/>
      <c r="MDB21" s="155"/>
      <c r="MDC21" s="156"/>
      <c r="MDD21" s="156"/>
      <c r="MDE21" s="156"/>
      <c r="MDF21" s="156"/>
      <c r="MDG21" s="156"/>
      <c r="MDH21" s="156"/>
      <c r="MDI21" s="157"/>
      <c r="MDJ21" s="153"/>
      <c r="MDK21" s="153"/>
      <c r="MDL21" s="154"/>
      <c r="MDM21" s="155"/>
      <c r="MDN21" s="155"/>
      <c r="MDO21" s="155"/>
      <c r="MDP21" s="155"/>
      <c r="MDQ21" s="155"/>
      <c r="MDR21" s="155"/>
      <c r="MDS21" s="156"/>
      <c r="MDT21" s="156"/>
      <c r="MDU21" s="156"/>
      <c r="MDV21" s="156"/>
      <c r="MDW21" s="156"/>
      <c r="MDX21" s="156"/>
      <c r="MDY21" s="157"/>
      <c r="MDZ21" s="153"/>
      <c r="MEA21" s="153"/>
      <c r="MEB21" s="154"/>
      <c r="MEC21" s="155"/>
      <c r="MED21" s="155"/>
      <c r="MEE21" s="155"/>
      <c r="MEF21" s="155"/>
      <c r="MEG21" s="155"/>
      <c r="MEH21" s="155"/>
      <c r="MEI21" s="156"/>
      <c r="MEJ21" s="156"/>
      <c r="MEK21" s="156"/>
      <c r="MEL21" s="156"/>
      <c r="MEM21" s="156"/>
      <c r="MEN21" s="156"/>
      <c r="MEO21" s="157"/>
      <c r="MEP21" s="153"/>
      <c r="MEQ21" s="153"/>
      <c r="MER21" s="154"/>
      <c r="MES21" s="155"/>
      <c r="MET21" s="155"/>
      <c r="MEU21" s="155"/>
      <c r="MEV21" s="155"/>
      <c r="MEW21" s="155"/>
      <c r="MEX21" s="155"/>
      <c r="MEY21" s="156"/>
      <c r="MEZ21" s="156"/>
      <c r="MFA21" s="156"/>
      <c r="MFB21" s="156"/>
      <c r="MFC21" s="156"/>
      <c r="MFD21" s="156"/>
      <c r="MFE21" s="157"/>
      <c r="MFF21" s="153"/>
      <c r="MFG21" s="153"/>
      <c r="MFH21" s="154"/>
      <c r="MFI21" s="155"/>
      <c r="MFJ21" s="155"/>
      <c r="MFK21" s="155"/>
      <c r="MFL21" s="155"/>
      <c r="MFM21" s="155"/>
      <c r="MFN21" s="155"/>
      <c r="MFO21" s="156"/>
      <c r="MFP21" s="156"/>
      <c r="MFQ21" s="156"/>
      <c r="MFR21" s="156"/>
      <c r="MFS21" s="156"/>
      <c r="MFT21" s="156"/>
      <c r="MFU21" s="157"/>
      <c r="MFV21" s="153"/>
      <c r="MFW21" s="153"/>
      <c r="MFX21" s="154"/>
      <c r="MFY21" s="155"/>
      <c r="MFZ21" s="155"/>
      <c r="MGA21" s="155"/>
      <c r="MGB21" s="155"/>
      <c r="MGC21" s="155"/>
      <c r="MGD21" s="155"/>
      <c r="MGE21" s="156"/>
      <c r="MGF21" s="156"/>
      <c r="MGG21" s="156"/>
      <c r="MGH21" s="156"/>
      <c r="MGI21" s="156"/>
      <c r="MGJ21" s="156"/>
      <c r="MGK21" s="157"/>
      <c r="MGL21" s="153"/>
      <c r="MGM21" s="153"/>
      <c r="MGN21" s="154"/>
      <c r="MGO21" s="155"/>
      <c r="MGP21" s="155"/>
      <c r="MGQ21" s="155"/>
      <c r="MGR21" s="155"/>
      <c r="MGS21" s="155"/>
      <c r="MGT21" s="155"/>
      <c r="MGU21" s="156"/>
      <c r="MGV21" s="156"/>
      <c r="MGW21" s="156"/>
      <c r="MGX21" s="156"/>
      <c r="MGY21" s="156"/>
      <c r="MGZ21" s="156"/>
      <c r="MHA21" s="157"/>
      <c r="MHB21" s="153"/>
      <c r="MHC21" s="153"/>
      <c r="MHD21" s="154"/>
      <c r="MHE21" s="155"/>
      <c r="MHF21" s="155"/>
      <c r="MHG21" s="155"/>
      <c r="MHH21" s="155"/>
      <c r="MHI21" s="155"/>
      <c r="MHJ21" s="155"/>
      <c r="MHK21" s="156"/>
      <c r="MHL21" s="156"/>
      <c r="MHM21" s="156"/>
      <c r="MHN21" s="156"/>
      <c r="MHO21" s="156"/>
      <c r="MHP21" s="156"/>
      <c r="MHQ21" s="157"/>
      <c r="MHR21" s="153"/>
      <c r="MHS21" s="153"/>
      <c r="MHT21" s="154"/>
      <c r="MHU21" s="155"/>
      <c r="MHV21" s="155"/>
      <c r="MHW21" s="155"/>
      <c r="MHX21" s="155"/>
      <c r="MHY21" s="155"/>
      <c r="MHZ21" s="155"/>
      <c r="MIA21" s="156"/>
      <c r="MIB21" s="156"/>
      <c r="MIC21" s="156"/>
      <c r="MID21" s="156"/>
      <c r="MIE21" s="156"/>
      <c r="MIF21" s="156"/>
      <c r="MIG21" s="157"/>
      <c r="MIH21" s="153"/>
      <c r="MII21" s="153"/>
      <c r="MIJ21" s="154"/>
      <c r="MIK21" s="155"/>
      <c r="MIL21" s="155"/>
      <c r="MIM21" s="155"/>
      <c r="MIN21" s="155"/>
      <c r="MIO21" s="155"/>
      <c r="MIP21" s="155"/>
      <c r="MIQ21" s="156"/>
      <c r="MIR21" s="156"/>
      <c r="MIS21" s="156"/>
      <c r="MIT21" s="156"/>
      <c r="MIU21" s="156"/>
      <c r="MIV21" s="156"/>
      <c r="MIW21" s="157"/>
      <c r="MIX21" s="153"/>
      <c r="MIY21" s="153"/>
      <c r="MIZ21" s="154"/>
      <c r="MJA21" s="155"/>
      <c r="MJB21" s="155"/>
      <c r="MJC21" s="155"/>
      <c r="MJD21" s="155"/>
      <c r="MJE21" s="155"/>
      <c r="MJF21" s="155"/>
      <c r="MJG21" s="156"/>
      <c r="MJH21" s="156"/>
      <c r="MJI21" s="156"/>
      <c r="MJJ21" s="156"/>
      <c r="MJK21" s="156"/>
      <c r="MJL21" s="156"/>
      <c r="MJM21" s="157"/>
      <c r="MJN21" s="153"/>
      <c r="MJO21" s="153"/>
      <c r="MJP21" s="154"/>
      <c r="MJQ21" s="155"/>
      <c r="MJR21" s="155"/>
      <c r="MJS21" s="155"/>
      <c r="MJT21" s="155"/>
      <c r="MJU21" s="155"/>
      <c r="MJV21" s="155"/>
      <c r="MJW21" s="156"/>
      <c r="MJX21" s="156"/>
      <c r="MJY21" s="156"/>
      <c r="MJZ21" s="156"/>
      <c r="MKA21" s="156"/>
      <c r="MKB21" s="156"/>
      <c r="MKC21" s="157"/>
      <c r="MKD21" s="153"/>
      <c r="MKE21" s="153"/>
      <c r="MKF21" s="154"/>
      <c r="MKG21" s="155"/>
      <c r="MKH21" s="155"/>
      <c r="MKI21" s="155"/>
      <c r="MKJ21" s="155"/>
      <c r="MKK21" s="155"/>
      <c r="MKL21" s="155"/>
      <c r="MKM21" s="156"/>
      <c r="MKN21" s="156"/>
      <c r="MKO21" s="156"/>
      <c r="MKP21" s="156"/>
      <c r="MKQ21" s="156"/>
      <c r="MKR21" s="156"/>
      <c r="MKS21" s="157"/>
      <c r="MKT21" s="153"/>
      <c r="MKU21" s="153"/>
      <c r="MKV21" s="154"/>
      <c r="MKW21" s="155"/>
      <c r="MKX21" s="155"/>
      <c r="MKY21" s="155"/>
      <c r="MKZ21" s="155"/>
      <c r="MLA21" s="155"/>
      <c r="MLB21" s="155"/>
      <c r="MLC21" s="156"/>
      <c r="MLD21" s="156"/>
      <c r="MLE21" s="156"/>
      <c r="MLF21" s="156"/>
      <c r="MLG21" s="156"/>
      <c r="MLH21" s="156"/>
      <c r="MLI21" s="157"/>
      <c r="MLJ21" s="153"/>
      <c r="MLK21" s="153"/>
      <c r="MLL21" s="154"/>
      <c r="MLM21" s="155"/>
      <c r="MLN21" s="155"/>
      <c r="MLO21" s="155"/>
      <c r="MLP21" s="155"/>
      <c r="MLQ21" s="155"/>
      <c r="MLR21" s="155"/>
      <c r="MLS21" s="156"/>
      <c r="MLT21" s="156"/>
      <c r="MLU21" s="156"/>
      <c r="MLV21" s="156"/>
      <c r="MLW21" s="156"/>
      <c r="MLX21" s="156"/>
      <c r="MLY21" s="157"/>
      <c r="MLZ21" s="153"/>
      <c r="MMA21" s="153"/>
      <c r="MMB21" s="154"/>
      <c r="MMC21" s="155"/>
      <c r="MMD21" s="155"/>
      <c r="MME21" s="155"/>
      <c r="MMF21" s="155"/>
      <c r="MMG21" s="155"/>
      <c r="MMH21" s="155"/>
      <c r="MMI21" s="156"/>
      <c r="MMJ21" s="156"/>
      <c r="MMK21" s="156"/>
      <c r="MML21" s="156"/>
      <c r="MMM21" s="156"/>
      <c r="MMN21" s="156"/>
      <c r="MMO21" s="157"/>
      <c r="MMP21" s="153"/>
      <c r="MMQ21" s="153"/>
      <c r="MMR21" s="154"/>
      <c r="MMS21" s="155"/>
      <c r="MMT21" s="155"/>
      <c r="MMU21" s="155"/>
      <c r="MMV21" s="155"/>
      <c r="MMW21" s="155"/>
      <c r="MMX21" s="155"/>
      <c r="MMY21" s="156"/>
      <c r="MMZ21" s="156"/>
      <c r="MNA21" s="156"/>
      <c r="MNB21" s="156"/>
      <c r="MNC21" s="156"/>
      <c r="MND21" s="156"/>
      <c r="MNE21" s="157"/>
      <c r="MNF21" s="153"/>
      <c r="MNG21" s="153"/>
      <c r="MNH21" s="154"/>
      <c r="MNI21" s="155"/>
      <c r="MNJ21" s="155"/>
      <c r="MNK21" s="155"/>
      <c r="MNL21" s="155"/>
      <c r="MNM21" s="155"/>
      <c r="MNN21" s="155"/>
      <c r="MNO21" s="156"/>
      <c r="MNP21" s="156"/>
      <c r="MNQ21" s="156"/>
      <c r="MNR21" s="156"/>
      <c r="MNS21" s="156"/>
      <c r="MNT21" s="156"/>
      <c r="MNU21" s="157"/>
      <c r="MNV21" s="153"/>
      <c r="MNW21" s="153"/>
      <c r="MNX21" s="154"/>
      <c r="MNY21" s="155"/>
      <c r="MNZ21" s="155"/>
      <c r="MOA21" s="155"/>
      <c r="MOB21" s="155"/>
      <c r="MOC21" s="155"/>
      <c r="MOD21" s="155"/>
      <c r="MOE21" s="156"/>
      <c r="MOF21" s="156"/>
      <c r="MOG21" s="156"/>
      <c r="MOH21" s="156"/>
      <c r="MOI21" s="156"/>
      <c r="MOJ21" s="156"/>
      <c r="MOK21" s="157"/>
      <c r="MOL21" s="153"/>
      <c r="MOM21" s="153"/>
      <c r="MON21" s="154"/>
      <c r="MOO21" s="155"/>
      <c r="MOP21" s="155"/>
      <c r="MOQ21" s="155"/>
      <c r="MOR21" s="155"/>
      <c r="MOS21" s="155"/>
      <c r="MOT21" s="155"/>
      <c r="MOU21" s="156"/>
      <c r="MOV21" s="156"/>
      <c r="MOW21" s="156"/>
      <c r="MOX21" s="156"/>
      <c r="MOY21" s="156"/>
      <c r="MOZ21" s="156"/>
      <c r="MPA21" s="157"/>
      <c r="MPB21" s="153"/>
      <c r="MPC21" s="153"/>
      <c r="MPD21" s="154"/>
      <c r="MPE21" s="155"/>
      <c r="MPF21" s="155"/>
      <c r="MPG21" s="155"/>
      <c r="MPH21" s="155"/>
      <c r="MPI21" s="155"/>
      <c r="MPJ21" s="155"/>
      <c r="MPK21" s="156"/>
      <c r="MPL21" s="156"/>
      <c r="MPM21" s="156"/>
      <c r="MPN21" s="156"/>
      <c r="MPO21" s="156"/>
      <c r="MPP21" s="156"/>
      <c r="MPQ21" s="157"/>
      <c r="MPR21" s="153"/>
      <c r="MPS21" s="153"/>
      <c r="MPT21" s="154"/>
      <c r="MPU21" s="155"/>
      <c r="MPV21" s="155"/>
      <c r="MPW21" s="155"/>
      <c r="MPX21" s="155"/>
      <c r="MPY21" s="155"/>
      <c r="MPZ21" s="155"/>
      <c r="MQA21" s="156"/>
      <c r="MQB21" s="156"/>
      <c r="MQC21" s="156"/>
      <c r="MQD21" s="156"/>
      <c r="MQE21" s="156"/>
      <c r="MQF21" s="156"/>
      <c r="MQG21" s="157"/>
      <c r="MQH21" s="153"/>
      <c r="MQI21" s="153"/>
      <c r="MQJ21" s="154"/>
      <c r="MQK21" s="155"/>
      <c r="MQL21" s="155"/>
      <c r="MQM21" s="155"/>
      <c r="MQN21" s="155"/>
      <c r="MQO21" s="155"/>
      <c r="MQP21" s="155"/>
      <c r="MQQ21" s="156"/>
      <c r="MQR21" s="156"/>
      <c r="MQS21" s="156"/>
      <c r="MQT21" s="156"/>
      <c r="MQU21" s="156"/>
      <c r="MQV21" s="156"/>
      <c r="MQW21" s="157"/>
      <c r="MQX21" s="153"/>
      <c r="MQY21" s="153"/>
      <c r="MQZ21" s="154"/>
      <c r="MRA21" s="155"/>
      <c r="MRB21" s="155"/>
      <c r="MRC21" s="155"/>
      <c r="MRD21" s="155"/>
      <c r="MRE21" s="155"/>
      <c r="MRF21" s="155"/>
      <c r="MRG21" s="156"/>
      <c r="MRH21" s="156"/>
      <c r="MRI21" s="156"/>
      <c r="MRJ21" s="156"/>
      <c r="MRK21" s="156"/>
      <c r="MRL21" s="156"/>
      <c r="MRM21" s="157"/>
      <c r="MRN21" s="153"/>
      <c r="MRO21" s="153"/>
      <c r="MRP21" s="154"/>
      <c r="MRQ21" s="155"/>
      <c r="MRR21" s="155"/>
      <c r="MRS21" s="155"/>
      <c r="MRT21" s="155"/>
      <c r="MRU21" s="155"/>
      <c r="MRV21" s="155"/>
      <c r="MRW21" s="156"/>
      <c r="MRX21" s="156"/>
      <c r="MRY21" s="156"/>
      <c r="MRZ21" s="156"/>
      <c r="MSA21" s="156"/>
      <c r="MSB21" s="156"/>
      <c r="MSC21" s="157"/>
      <c r="MSD21" s="153"/>
      <c r="MSE21" s="153"/>
      <c r="MSF21" s="154"/>
      <c r="MSG21" s="155"/>
      <c r="MSH21" s="155"/>
      <c r="MSI21" s="155"/>
      <c r="MSJ21" s="155"/>
      <c r="MSK21" s="155"/>
      <c r="MSL21" s="155"/>
      <c r="MSM21" s="156"/>
      <c r="MSN21" s="156"/>
      <c r="MSO21" s="156"/>
      <c r="MSP21" s="156"/>
      <c r="MSQ21" s="156"/>
      <c r="MSR21" s="156"/>
      <c r="MSS21" s="157"/>
      <c r="MST21" s="153"/>
      <c r="MSU21" s="153"/>
      <c r="MSV21" s="154"/>
      <c r="MSW21" s="155"/>
      <c r="MSX21" s="155"/>
      <c r="MSY21" s="155"/>
      <c r="MSZ21" s="155"/>
      <c r="MTA21" s="155"/>
      <c r="MTB21" s="155"/>
      <c r="MTC21" s="156"/>
      <c r="MTD21" s="156"/>
      <c r="MTE21" s="156"/>
      <c r="MTF21" s="156"/>
      <c r="MTG21" s="156"/>
      <c r="MTH21" s="156"/>
      <c r="MTI21" s="157"/>
      <c r="MTJ21" s="153"/>
      <c r="MTK21" s="153"/>
      <c r="MTL21" s="154"/>
      <c r="MTM21" s="155"/>
      <c r="MTN21" s="155"/>
      <c r="MTO21" s="155"/>
      <c r="MTP21" s="155"/>
      <c r="MTQ21" s="155"/>
      <c r="MTR21" s="155"/>
      <c r="MTS21" s="156"/>
      <c r="MTT21" s="156"/>
      <c r="MTU21" s="156"/>
      <c r="MTV21" s="156"/>
      <c r="MTW21" s="156"/>
      <c r="MTX21" s="156"/>
      <c r="MTY21" s="157"/>
      <c r="MTZ21" s="153"/>
      <c r="MUA21" s="153"/>
      <c r="MUB21" s="154"/>
      <c r="MUC21" s="155"/>
      <c r="MUD21" s="155"/>
      <c r="MUE21" s="155"/>
      <c r="MUF21" s="155"/>
      <c r="MUG21" s="155"/>
      <c r="MUH21" s="155"/>
      <c r="MUI21" s="156"/>
      <c r="MUJ21" s="156"/>
      <c r="MUK21" s="156"/>
      <c r="MUL21" s="156"/>
      <c r="MUM21" s="156"/>
      <c r="MUN21" s="156"/>
      <c r="MUO21" s="157"/>
      <c r="MUP21" s="153"/>
      <c r="MUQ21" s="153"/>
      <c r="MUR21" s="154"/>
      <c r="MUS21" s="155"/>
      <c r="MUT21" s="155"/>
      <c r="MUU21" s="155"/>
      <c r="MUV21" s="155"/>
      <c r="MUW21" s="155"/>
      <c r="MUX21" s="155"/>
      <c r="MUY21" s="156"/>
      <c r="MUZ21" s="156"/>
      <c r="MVA21" s="156"/>
      <c r="MVB21" s="156"/>
      <c r="MVC21" s="156"/>
      <c r="MVD21" s="156"/>
      <c r="MVE21" s="157"/>
      <c r="MVF21" s="153"/>
      <c r="MVG21" s="153"/>
      <c r="MVH21" s="154"/>
      <c r="MVI21" s="155"/>
      <c r="MVJ21" s="155"/>
      <c r="MVK21" s="155"/>
      <c r="MVL21" s="155"/>
      <c r="MVM21" s="155"/>
      <c r="MVN21" s="155"/>
      <c r="MVO21" s="156"/>
      <c r="MVP21" s="156"/>
      <c r="MVQ21" s="156"/>
      <c r="MVR21" s="156"/>
      <c r="MVS21" s="156"/>
      <c r="MVT21" s="156"/>
      <c r="MVU21" s="157"/>
      <c r="MVV21" s="153"/>
      <c r="MVW21" s="153"/>
      <c r="MVX21" s="154"/>
      <c r="MVY21" s="155"/>
      <c r="MVZ21" s="155"/>
      <c r="MWA21" s="155"/>
      <c r="MWB21" s="155"/>
      <c r="MWC21" s="155"/>
      <c r="MWD21" s="155"/>
      <c r="MWE21" s="156"/>
      <c r="MWF21" s="156"/>
      <c r="MWG21" s="156"/>
      <c r="MWH21" s="156"/>
      <c r="MWI21" s="156"/>
      <c r="MWJ21" s="156"/>
      <c r="MWK21" s="157"/>
      <c r="MWL21" s="153"/>
      <c r="MWM21" s="153"/>
      <c r="MWN21" s="154"/>
      <c r="MWO21" s="155"/>
      <c r="MWP21" s="155"/>
      <c r="MWQ21" s="155"/>
      <c r="MWR21" s="155"/>
      <c r="MWS21" s="155"/>
      <c r="MWT21" s="155"/>
      <c r="MWU21" s="156"/>
      <c r="MWV21" s="156"/>
      <c r="MWW21" s="156"/>
      <c r="MWX21" s="156"/>
      <c r="MWY21" s="156"/>
      <c r="MWZ21" s="156"/>
      <c r="MXA21" s="157"/>
      <c r="MXB21" s="153"/>
      <c r="MXC21" s="153"/>
      <c r="MXD21" s="154"/>
      <c r="MXE21" s="155"/>
      <c r="MXF21" s="155"/>
      <c r="MXG21" s="155"/>
      <c r="MXH21" s="155"/>
      <c r="MXI21" s="155"/>
      <c r="MXJ21" s="155"/>
      <c r="MXK21" s="156"/>
      <c r="MXL21" s="156"/>
      <c r="MXM21" s="156"/>
      <c r="MXN21" s="156"/>
      <c r="MXO21" s="156"/>
      <c r="MXP21" s="156"/>
      <c r="MXQ21" s="157"/>
      <c r="MXR21" s="153"/>
      <c r="MXS21" s="153"/>
      <c r="MXT21" s="154"/>
      <c r="MXU21" s="155"/>
      <c r="MXV21" s="155"/>
      <c r="MXW21" s="155"/>
      <c r="MXX21" s="155"/>
      <c r="MXY21" s="155"/>
      <c r="MXZ21" s="155"/>
      <c r="MYA21" s="156"/>
      <c r="MYB21" s="156"/>
      <c r="MYC21" s="156"/>
      <c r="MYD21" s="156"/>
      <c r="MYE21" s="156"/>
      <c r="MYF21" s="156"/>
      <c r="MYG21" s="157"/>
      <c r="MYH21" s="153"/>
      <c r="MYI21" s="153"/>
      <c r="MYJ21" s="154"/>
      <c r="MYK21" s="155"/>
      <c r="MYL21" s="155"/>
      <c r="MYM21" s="155"/>
      <c r="MYN21" s="155"/>
      <c r="MYO21" s="155"/>
      <c r="MYP21" s="155"/>
      <c r="MYQ21" s="156"/>
      <c r="MYR21" s="156"/>
      <c r="MYS21" s="156"/>
      <c r="MYT21" s="156"/>
      <c r="MYU21" s="156"/>
      <c r="MYV21" s="156"/>
      <c r="MYW21" s="157"/>
      <c r="MYX21" s="153"/>
      <c r="MYY21" s="153"/>
      <c r="MYZ21" s="154"/>
      <c r="MZA21" s="155"/>
      <c r="MZB21" s="155"/>
      <c r="MZC21" s="155"/>
      <c r="MZD21" s="155"/>
      <c r="MZE21" s="155"/>
      <c r="MZF21" s="155"/>
      <c r="MZG21" s="156"/>
      <c r="MZH21" s="156"/>
      <c r="MZI21" s="156"/>
      <c r="MZJ21" s="156"/>
      <c r="MZK21" s="156"/>
      <c r="MZL21" s="156"/>
      <c r="MZM21" s="157"/>
      <c r="MZN21" s="153"/>
      <c r="MZO21" s="153"/>
      <c r="MZP21" s="154"/>
      <c r="MZQ21" s="155"/>
      <c r="MZR21" s="155"/>
      <c r="MZS21" s="155"/>
      <c r="MZT21" s="155"/>
      <c r="MZU21" s="155"/>
      <c r="MZV21" s="155"/>
      <c r="MZW21" s="156"/>
      <c r="MZX21" s="156"/>
      <c r="MZY21" s="156"/>
      <c r="MZZ21" s="156"/>
      <c r="NAA21" s="156"/>
      <c r="NAB21" s="156"/>
      <c r="NAC21" s="157"/>
      <c r="NAD21" s="153"/>
      <c r="NAE21" s="153"/>
      <c r="NAF21" s="154"/>
      <c r="NAG21" s="155"/>
      <c r="NAH21" s="155"/>
      <c r="NAI21" s="155"/>
      <c r="NAJ21" s="155"/>
      <c r="NAK21" s="155"/>
      <c r="NAL21" s="155"/>
      <c r="NAM21" s="156"/>
      <c r="NAN21" s="156"/>
      <c r="NAO21" s="156"/>
      <c r="NAP21" s="156"/>
      <c r="NAQ21" s="156"/>
      <c r="NAR21" s="156"/>
      <c r="NAS21" s="157"/>
      <c r="NAT21" s="153"/>
      <c r="NAU21" s="153"/>
      <c r="NAV21" s="154"/>
      <c r="NAW21" s="155"/>
      <c r="NAX21" s="155"/>
      <c r="NAY21" s="155"/>
      <c r="NAZ21" s="155"/>
      <c r="NBA21" s="155"/>
      <c r="NBB21" s="155"/>
      <c r="NBC21" s="156"/>
      <c r="NBD21" s="156"/>
      <c r="NBE21" s="156"/>
      <c r="NBF21" s="156"/>
      <c r="NBG21" s="156"/>
      <c r="NBH21" s="156"/>
      <c r="NBI21" s="157"/>
      <c r="NBJ21" s="153"/>
      <c r="NBK21" s="153"/>
      <c r="NBL21" s="154"/>
      <c r="NBM21" s="155"/>
      <c r="NBN21" s="155"/>
      <c r="NBO21" s="155"/>
      <c r="NBP21" s="155"/>
      <c r="NBQ21" s="155"/>
      <c r="NBR21" s="155"/>
      <c r="NBS21" s="156"/>
      <c r="NBT21" s="156"/>
      <c r="NBU21" s="156"/>
      <c r="NBV21" s="156"/>
      <c r="NBW21" s="156"/>
      <c r="NBX21" s="156"/>
      <c r="NBY21" s="157"/>
      <c r="NBZ21" s="153"/>
      <c r="NCA21" s="153"/>
      <c r="NCB21" s="154"/>
      <c r="NCC21" s="155"/>
      <c r="NCD21" s="155"/>
      <c r="NCE21" s="155"/>
      <c r="NCF21" s="155"/>
      <c r="NCG21" s="155"/>
      <c r="NCH21" s="155"/>
      <c r="NCI21" s="156"/>
      <c r="NCJ21" s="156"/>
      <c r="NCK21" s="156"/>
      <c r="NCL21" s="156"/>
      <c r="NCM21" s="156"/>
      <c r="NCN21" s="156"/>
      <c r="NCO21" s="157"/>
      <c r="NCP21" s="153"/>
      <c r="NCQ21" s="153"/>
      <c r="NCR21" s="154"/>
      <c r="NCS21" s="155"/>
      <c r="NCT21" s="155"/>
      <c r="NCU21" s="155"/>
      <c r="NCV21" s="155"/>
      <c r="NCW21" s="155"/>
      <c r="NCX21" s="155"/>
      <c r="NCY21" s="156"/>
      <c r="NCZ21" s="156"/>
      <c r="NDA21" s="156"/>
      <c r="NDB21" s="156"/>
      <c r="NDC21" s="156"/>
      <c r="NDD21" s="156"/>
      <c r="NDE21" s="157"/>
      <c r="NDF21" s="153"/>
      <c r="NDG21" s="153"/>
      <c r="NDH21" s="154"/>
      <c r="NDI21" s="155"/>
      <c r="NDJ21" s="155"/>
      <c r="NDK21" s="155"/>
      <c r="NDL21" s="155"/>
      <c r="NDM21" s="155"/>
      <c r="NDN21" s="155"/>
      <c r="NDO21" s="156"/>
      <c r="NDP21" s="156"/>
      <c r="NDQ21" s="156"/>
      <c r="NDR21" s="156"/>
      <c r="NDS21" s="156"/>
      <c r="NDT21" s="156"/>
      <c r="NDU21" s="157"/>
      <c r="NDV21" s="153"/>
      <c r="NDW21" s="153"/>
      <c r="NDX21" s="154"/>
      <c r="NDY21" s="155"/>
      <c r="NDZ21" s="155"/>
      <c r="NEA21" s="155"/>
      <c r="NEB21" s="155"/>
      <c r="NEC21" s="155"/>
      <c r="NED21" s="155"/>
      <c r="NEE21" s="156"/>
      <c r="NEF21" s="156"/>
      <c r="NEG21" s="156"/>
      <c r="NEH21" s="156"/>
      <c r="NEI21" s="156"/>
      <c r="NEJ21" s="156"/>
      <c r="NEK21" s="157"/>
      <c r="NEL21" s="153"/>
      <c r="NEM21" s="153"/>
      <c r="NEN21" s="154"/>
      <c r="NEO21" s="155"/>
      <c r="NEP21" s="155"/>
      <c r="NEQ21" s="155"/>
      <c r="NER21" s="155"/>
      <c r="NES21" s="155"/>
      <c r="NET21" s="155"/>
      <c r="NEU21" s="156"/>
      <c r="NEV21" s="156"/>
      <c r="NEW21" s="156"/>
      <c r="NEX21" s="156"/>
      <c r="NEY21" s="156"/>
      <c r="NEZ21" s="156"/>
      <c r="NFA21" s="157"/>
      <c r="NFB21" s="153"/>
      <c r="NFC21" s="153"/>
      <c r="NFD21" s="154"/>
      <c r="NFE21" s="155"/>
      <c r="NFF21" s="155"/>
      <c r="NFG21" s="155"/>
      <c r="NFH21" s="155"/>
      <c r="NFI21" s="155"/>
      <c r="NFJ21" s="155"/>
      <c r="NFK21" s="156"/>
      <c r="NFL21" s="156"/>
      <c r="NFM21" s="156"/>
      <c r="NFN21" s="156"/>
      <c r="NFO21" s="156"/>
      <c r="NFP21" s="156"/>
      <c r="NFQ21" s="157"/>
      <c r="NFR21" s="153"/>
      <c r="NFS21" s="153"/>
      <c r="NFT21" s="154"/>
      <c r="NFU21" s="155"/>
      <c r="NFV21" s="155"/>
      <c r="NFW21" s="155"/>
      <c r="NFX21" s="155"/>
      <c r="NFY21" s="155"/>
      <c r="NFZ21" s="155"/>
      <c r="NGA21" s="156"/>
      <c r="NGB21" s="156"/>
      <c r="NGC21" s="156"/>
      <c r="NGD21" s="156"/>
      <c r="NGE21" s="156"/>
      <c r="NGF21" s="156"/>
      <c r="NGG21" s="157"/>
      <c r="NGH21" s="153"/>
      <c r="NGI21" s="153"/>
      <c r="NGJ21" s="154"/>
      <c r="NGK21" s="155"/>
      <c r="NGL21" s="155"/>
      <c r="NGM21" s="155"/>
      <c r="NGN21" s="155"/>
      <c r="NGO21" s="155"/>
      <c r="NGP21" s="155"/>
      <c r="NGQ21" s="156"/>
      <c r="NGR21" s="156"/>
      <c r="NGS21" s="156"/>
      <c r="NGT21" s="156"/>
      <c r="NGU21" s="156"/>
      <c r="NGV21" s="156"/>
      <c r="NGW21" s="157"/>
      <c r="NGX21" s="153"/>
      <c r="NGY21" s="153"/>
      <c r="NGZ21" s="154"/>
      <c r="NHA21" s="155"/>
      <c r="NHB21" s="155"/>
      <c r="NHC21" s="155"/>
      <c r="NHD21" s="155"/>
      <c r="NHE21" s="155"/>
      <c r="NHF21" s="155"/>
      <c r="NHG21" s="156"/>
      <c r="NHH21" s="156"/>
      <c r="NHI21" s="156"/>
      <c r="NHJ21" s="156"/>
      <c r="NHK21" s="156"/>
      <c r="NHL21" s="156"/>
      <c r="NHM21" s="157"/>
      <c r="NHN21" s="153"/>
      <c r="NHO21" s="153"/>
      <c r="NHP21" s="154"/>
      <c r="NHQ21" s="155"/>
      <c r="NHR21" s="155"/>
      <c r="NHS21" s="155"/>
      <c r="NHT21" s="155"/>
      <c r="NHU21" s="155"/>
      <c r="NHV21" s="155"/>
      <c r="NHW21" s="156"/>
      <c r="NHX21" s="156"/>
      <c r="NHY21" s="156"/>
      <c r="NHZ21" s="156"/>
      <c r="NIA21" s="156"/>
      <c r="NIB21" s="156"/>
      <c r="NIC21" s="157"/>
      <c r="NID21" s="153"/>
      <c r="NIE21" s="153"/>
      <c r="NIF21" s="154"/>
      <c r="NIG21" s="155"/>
      <c r="NIH21" s="155"/>
      <c r="NII21" s="155"/>
      <c r="NIJ21" s="155"/>
      <c r="NIK21" s="155"/>
      <c r="NIL21" s="155"/>
      <c r="NIM21" s="156"/>
      <c r="NIN21" s="156"/>
      <c r="NIO21" s="156"/>
      <c r="NIP21" s="156"/>
      <c r="NIQ21" s="156"/>
      <c r="NIR21" s="156"/>
      <c r="NIS21" s="157"/>
      <c r="NIT21" s="153"/>
      <c r="NIU21" s="153"/>
      <c r="NIV21" s="154"/>
      <c r="NIW21" s="155"/>
      <c r="NIX21" s="155"/>
      <c r="NIY21" s="155"/>
      <c r="NIZ21" s="155"/>
      <c r="NJA21" s="155"/>
      <c r="NJB21" s="155"/>
      <c r="NJC21" s="156"/>
      <c r="NJD21" s="156"/>
      <c r="NJE21" s="156"/>
      <c r="NJF21" s="156"/>
      <c r="NJG21" s="156"/>
      <c r="NJH21" s="156"/>
      <c r="NJI21" s="157"/>
      <c r="NJJ21" s="153"/>
      <c r="NJK21" s="153"/>
      <c r="NJL21" s="154"/>
      <c r="NJM21" s="155"/>
      <c r="NJN21" s="155"/>
      <c r="NJO21" s="155"/>
      <c r="NJP21" s="155"/>
      <c r="NJQ21" s="155"/>
      <c r="NJR21" s="155"/>
      <c r="NJS21" s="156"/>
      <c r="NJT21" s="156"/>
      <c r="NJU21" s="156"/>
      <c r="NJV21" s="156"/>
      <c r="NJW21" s="156"/>
      <c r="NJX21" s="156"/>
      <c r="NJY21" s="157"/>
      <c r="NJZ21" s="153"/>
      <c r="NKA21" s="153"/>
      <c r="NKB21" s="154"/>
      <c r="NKC21" s="155"/>
      <c r="NKD21" s="155"/>
      <c r="NKE21" s="155"/>
      <c r="NKF21" s="155"/>
      <c r="NKG21" s="155"/>
      <c r="NKH21" s="155"/>
      <c r="NKI21" s="156"/>
      <c r="NKJ21" s="156"/>
      <c r="NKK21" s="156"/>
      <c r="NKL21" s="156"/>
      <c r="NKM21" s="156"/>
      <c r="NKN21" s="156"/>
      <c r="NKO21" s="157"/>
      <c r="NKP21" s="153"/>
      <c r="NKQ21" s="153"/>
      <c r="NKR21" s="154"/>
      <c r="NKS21" s="155"/>
      <c r="NKT21" s="155"/>
      <c r="NKU21" s="155"/>
      <c r="NKV21" s="155"/>
      <c r="NKW21" s="155"/>
      <c r="NKX21" s="155"/>
      <c r="NKY21" s="156"/>
      <c r="NKZ21" s="156"/>
      <c r="NLA21" s="156"/>
      <c r="NLB21" s="156"/>
      <c r="NLC21" s="156"/>
      <c r="NLD21" s="156"/>
      <c r="NLE21" s="157"/>
      <c r="NLF21" s="153"/>
      <c r="NLG21" s="153"/>
      <c r="NLH21" s="154"/>
      <c r="NLI21" s="155"/>
      <c r="NLJ21" s="155"/>
      <c r="NLK21" s="155"/>
      <c r="NLL21" s="155"/>
      <c r="NLM21" s="155"/>
      <c r="NLN21" s="155"/>
      <c r="NLO21" s="156"/>
      <c r="NLP21" s="156"/>
      <c r="NLQ21" s="156"/>
      <c r="NLR21" s="156"/>
      <c r="NLS21" s="156"/>
      <c r="NLT21" s="156"/>
      <c r="NLU21" s="157"/>
      <c r="NLV21" s="153"/>
      <c r="NLW21" s="153"/>
      <c r="NLX21" s="154"/>
      <c r="NLY21" s="155"/>
      <c r="NLZ21" s="155"/>
      <c r="NMA21" s="155"/>
      <c r="NMB21" s="155"/>
      <c r="NMC21" s="155"/>
      <c r="NMD21" s="155"/>
      <c r="NME21" s="156"/>
      <c r="NMF21" s="156"/>
      <c r="NMG21" s="156"/>
      <c r="NMH21" s="156"/>
      <c r="NMI21" s="156"/>
      <c r="NMJ21" s="156"/>
      <c r="NMK21" s="157"/>
      <c r="NML21" s="153"/>
      <c r="NMM21" s="153"/>
      <c r="NMN21" s="154"/>
      <c r="NMO21" s="155"/>
      <c r="NMP21" s="155"/>
      <c r="NMQ21" s="155"/>
      <c r="NMR21" s="155"/>
      <c r="NMS21" s="155"/>
      <c r="NMT21" s="155"/>
      <c r="NMU21" s="156"/>
      <c r="NMV21" s="156"/>
      <c r="NMW21" s="156"/>
      <c r="NMX21" s="156"/>
      <c r="NMY21" s="156"/>
      <c r="NMZ21" s="156"/>
      <c r="NNA21" s="157"/>
      <c r="NNB21" s="153"/>
      <c r="NNC21" s="153"/>
      <c r="NND21" s="154"/>
      <c r="NNE21" s="155"/>
      <c r="NNF21" s="155"/>
      <c r="NNG21" s="155"/>
      <c r="NNH21" s="155"/>
      <c r="NNI21" s="155"/>
      <c r="NNJ21" s="155"/>
      <c r="NNK21" s="156"/>
      <c r="NNL21" s="156"/>
      <c r="NNM21" s="156"/>
      <c r="NNN21" s="156"/>
      <c r="NNO21" s="156"/>
      <c r="NNP21" s="156"/>
      <c r="NNQ21" s="157"/>
      <c r="NNR21" s="153"/>
      <c r="NNS21" s="153"/>
      <c r="NNT21" s="154"/>
      <c r="NNU21" s="155"/>
      <c r="NNV21" s="155"/>
      <c r="NNW21" s="155"/>
      <c r="NNX21" s="155"/>
      <c r="NNY21" s="155"/>
      <c r="NNZ21" s="155"/>
      <c r="NOA21" s="156"/>
      <c r="NOB21" s="156"/>
      <c r="NOC21" s="156"/>
      <c r="NOD21" s="156"/>
      <c r="NOE21" s="156"/>
      <c r="NOF21" s="156"/>
      <c r="NOG21" s="157"/>
      <c r="NOH21" s="153"/>
      <c r="NOI21" s="153"/>
      <c r="NOJ21" s="154"/>
      <c r="NOK21" s="155"/>
      <c r="NOL21" s="155"/>
      <c r="NOM21" s="155"/>
      <c r="NON21" s="155"/>
      <c r="NOO21" s="155"/>
      <c r="NOP21" s="155"/>
      <c r="NOQ21" s="156"/>
      <c r="NOR21" s="156"/>
      <c r="NOS21" s="156"/>
      <c r="NOT21" s="156"/>
      <c r="NOU21" s="156"/>
      <c r="NOV21" s="156"/>
      <c r="NOW21" s="157"/>
      <c r="NOX21" s="153"/>
      <c r="NOY21" s="153"/>
      <c r="NOZ21" s="154"/>
      <c r="NPA21" s="155"/>
      <c r="NPB21" s="155"/>
      <c r="NPC21" s="155"/>
      <c r="NPD21" s="155"/>
      <c r="NPE21" s="155"/>
      <c r="NPF21" s="155"/>
      <c r="NPG21" s="156"/>
      <c r="NPH21" s="156"/>
      <c r="NPI21" s="156"/>
      <c r="NPJ21" s="156"/>
      <c r="NPK21" s="156"/>
      <c r="NPL21" s="156"/>
      <c r="NPM21" s="157"/>
      <c r="NPN21" s="153"/>
      <c r="NPO21" s="153"/>
      <c r="NPP21" s="154"/>
      <c r="NPQ21" s="155"/>
      <c r="NPR21" s="155"/>
      <c r="NPS21" s="155"/>
      <c r="NPT21" s="155"/>
      <c r="NPU21" s="155"/>
      <c r="NPV21" s="155"/>
      <c r="NPW21" s="156"/>
      <c r="NPX21" s="156"/>
      <c r="NPY21" s="156"/>
      <c r="NPZ21" s="156"/>
      <c r="NQA21" s="156"/>
      <c r="NQB21" s="156"/>
      <c r="NQC21" s="157"/>
      <c r="NQD21" s="153"/>
      <c r="NQE21" s="153"/>
      <c r="NQF21" s="154"/>
      <c r="NQG21" s="155"/>
      <c r="NQH21" s="155"/>
      <c r="NQI21" s="155"/>
      <c r="NQJ21" s="155"/>
      <c r="NQK21" s="155"/>
      <c r="NQL21" s="155"/>
      <c r="NQM21" s="156"/>
      <c r="NQN21" s="156"/>
      <c r="NQO21" s="156"/>
      <c r="NQP21" s="156"/>
      <c r="NQQ21" s="156"/>
      <c r="NQR21" s="156"/>
      <c r="NQS21" s="157"/>
      <c r="NQT21" s="153"/>
      <c r="NQU21" s="153"/>
      <c r="NQV21" s="154"/>
      <c r="NQW21" s="155"/>
      <c r="NQX21" s="155"/>
      <c r="NQY21" s="155"/>
      <c r="NQZ21" s="155"/>
      <c r="NRA21" s="155"/>
      <c r="NRB21" s="155"/>
      <c r="NRC21" s="156"/>
      <c r="NRD21" s="156"/>
      <c r="NRE21" s="156"/>
      <c r="NRF21" s="156"/>
      <c r="NRG21" s="156"/>
      <c r="NRH21" s="156"/>
      <c r="NRI21" s="157"/>
      <c r="NRJ21" s="153"/>
      <c r="NRK21" s="153"/>
      <c r="NRL21" s="154"/>
      <c r="NRM21" s="155"/>
      <c r="NRN21" s="155"/>
      <c r="NRO21" s="155"/>
      <c r="NRP21" s="155"/>
      <c r="NRQ21" s="155"/>
      <c r="NRR21" s="155"/>
      <c r="NRS21" s="156"/>
      <c r="NRT21" s="156"/>
      <c r="NRU21" s="156"/>
      <c r="NRV21" s="156"/>
      <c r="NRW21" s="156"/>
      <c r="NRX21" s="156"/>
      <c r="NRY21" s="157"/>
      <c r="NRZ21" s="153"/>
      <c r="NSA21" s="153"/>
      <c r="NSB21" s="154"/>
      <c r="NSC21" s="155"/>
      <c r="NSD21" s="155"/>
      <c r="NSE21" s="155"/>
      <c r="NSF21" s="155"/>
      <c r="NSG21" s="155"/>
      <c r="NSH21" s="155"/>
      <c r="NSI21" s="156"/>
      <c r="NSJ21" s="156"/>
      <c r="NSK21" s="156"/>
      <c r="NSL21" s="156"/>
      <c r="NSM21" s="156"/>
      <c r="NSN21" s="156"/>
      <c r="NSO21" s="157"/>
      <c r="NSP21" s="153"/>
      <c r="NSQ21" s="153"/>
      <c r="NSR21" s="154"/>
      <c r="NSS21" s="155"/>
      <c r="NST21" s="155"/>
      <c r="NSU21" s="155"/>
      <c r="NSV21" s="155"/>
      <c r="NSW21" s="155"/>
      <c r="NSX21" s="155"/>
      <c r="NSY21" s="156"/>
      <c r="NSZ21" s="156"/>
      <c r="NTA21" s="156"/>
      <c r="NTB21" s="156"/>
      <c r="NTC21" s="156"/>
      <c r="NTD21" s="156"/>
      <c r="NTE21" s="157"/>
      <c r="NTF21" s="153"/>
      <c r="NTG21" s="153"/>
      <c r="NTH21" s="154"/>
      <c r="NTI21" s="155"/>
      <c r="NTJ21" s="155"/>
      <c r="NTK21" s="155"/>
      <c r="NTL21" s="155"/>
      <c r="NTM21" s="155"/>
      <c r="NTN21" s="155"/>
      <c r="NTO21" s="156"/>
      <c r="NTP21" s="156"/>
      <c r="NTQ21" s="156"/>
      <c r="NTR21" s="156"/>
      <c r="NTS21" s="156"/>
      <c r="NTT21" s="156"/>
      <c r="NTU21" s="157"/>
      <c r="NTV21" s="153"/>
      <c r="NTW21" s="153"/>
      <c r="NTX21" s="154"/>
      <c r="NTY21" s="155"/>
      <c r="NTZ21" s="155"/>
      <c r="NUA21" s="155"/>
      <c r="NUB21" s="155"/>
      <c r="NUC21" s="155"/>
      <c r="NUD21" s="155"/>
      <c r="NUE21" s="156"/>
      <c r="NUF21" s="156"/>
      <c r="NUG21" s="156"/>
      <c r="NUH21" s="156"/>
      <c r="NUI21" s="156"/>
      <c r="NUJ21" s="156"/>
      <c r="NUK21" s="157"/>
      <c r="NUL21" s="153"/>
      <c r="NUM21" s="153"/>
      <c r="NUN21" s="154"/>
      <c r="NUO21" s="155"/>
      <c r="NUP21" s="155"/>
      <c r="NUQ21" s="155"/>
      <c r="NUR21" s="155"/>
      <c r="NUS21" s="155"/>
      <c r="NUT21" s="155"/>
      <c r="NUU21" s="156"/>
      <c r="NUV21" s="156"/>
      <c r="NUW21" s="156"/>
      <c r="NUX21" s="156"/>
      <c r="NUY21" s="156"/>
      <c r="NUZ21" s="156"/>
      <c r="NVA21" s="157"/>
      <c r="NVB21" s="153"/>
      <c r="NVC21" s="153"/>
      <c r="NVD21" s="154"/>
      <c r="NVE21" s="155"/>
      <c r="NVF21" s="155"/>
      <c r="NVG21" s="155"/>
      <c r="NVH21" s="155"/>
      <c r="NVI21" s="155"/>
      <c r="NVJ21" s="155"/>
      <c r="NVK21" s="156"/>
      <c r="NVL21" s="156"/>
      <c r="NVM21" s="156"/>
      <c r="NVN21" s="156"/>
      <c r="NVO21" s="156"/>
      <c r="NVP21" s="156"/>
      <c r="NVQ21" s="157"/>
      <c r="NVR21" s="153"/>
      <c r="NVS21" s="153"/>
      <c r="NVT21" s="154"/>
      <c r="NVU21" s="155"/>
      <c r="NVV21" s="155"/>
      <c r="NVW21" s="155"/>
      <c r="NVX21" s="155"/>
      <c r="NVY21" s="155"/>
      <c r="NVZ21" s="155"/>
      <c r="NWA21" s="156"/>
      <c r="NWB21" s="156"/>
      <c r="NWC21" s="156"/>
      <c r="NWD21" s="156"/>
      <c r="NWE21" s="156"/>
      <c r="NWF21" s="156"/>
      <c r="NWG21" s="157"/>
      <c r="NWH21" s="153"/>
      <c r="NWI21" s="153"/>
      <c r="NWJ21" s="154"/>
      <c r="NWK21" s="155"/>
      <c r="NWL21" s="155"/>
      <c r="NWM21" s="155"/>
      <c r="NWN21" s="155"/>
      <c r="NWO21" s="155"/>
      <c r="NWP21" s="155"/>
      <c r="NWQ21" s="156"/>
      <c r="NWR21" s="156"/>
      <c r="NWS21" s="156"/>
      <c r="NWT21" s="156"/>
      <c r="NWU21" s="156"/>
      <c r="NWV21" s="156"/>
      <c r="NWW21" s="157"/>
      <c r="NWX21" s="153"/>
      <c r="NWY21" s="153"/>
      <c r="NWZ21" s="154"/>
      <c r="NXA21" s="155"/>
      <c r="NXB21" s="155"/>
      <c r="NXC21" s="155"/>
      <c r="NXD21" s="155"/>
      <c r="NXE21" s="155"/>
      <c r="NXF21" s="155"/>
      <c r="NXG21" s="156"/>
      <c r="NXH21" s="156"/>
      <c r="NXI21" s="156"/>
      <c r="NXJ21" s="156"/>
      <c r="NXK21" s="156"/>
      <c r="NXL21" s="156"/>
      <c r="NXM21" s="157"/>
      <c r="NXN21" s="153"/>
      <c r="NXO21" s="153"/>
      <c r="NXP21" s="154"/>
      <c r="NXQ21" s="155"/>
      <c r="NXR21" s="155"/>
      <c r="NXS21" s="155"/>
      <c r="NXT21" s="155"/>
      <c r="NXU21" s="155"/>
      <c r="NXV21" s="155"/>
      <c r="NXW21" s="156"/>
      <c r="NXX21" s="156"/>
      <c r="NXY21" s="156"/>
      <c r="NXZ21" s="156"/>
      <c r="NYA21" s="156"/>
      <c r="NYB21" s="156"/>
      <c r="NYC21" s="157"/>
      <c r="NYD21" s="153"/>
      <c r="NYE21" s="153"/>
      <c r="NYF21" s="154"/>
      <c r="NYG21" s="155"/>
      <c r="NYH21" s="155"/>
      <c r="NYI21" s="155"/>
      <c r="NYJ21" s="155"/>
      <c r="NYK21" s="155"/>
      <c r="NYL21" s="155"/>
      <c r="NYM21" s="156"/>
      <c r="NYN21" s="156"/>
      <c r="NYO21" s="156"/>
      <c r="NYP21" s="156"/>
      <c r="NYQ21" s="156"/>
      <c r="NYR21" s="156"/>
      <c r="NYS21" s="157"/>
      <c r="NYT21" s="153"/>
      <c r="NYU21" s="153"/>
      <c r="NYV21" s="154"/>
      <c r="NYW21" s="155"/>
      <c r="NYX21" s="155"/>
      <c r="NYY21" s="155"/>
      <c r="NYZ21" s="155"/>
      <c r="NZA21" s="155"/>
      <c r="NZB21" s="155"/>
      <c r="NZC21" s="156"/>
      <c r="NZD21" s="156"/>
      <c r="NZE21" s="156"/>
      <c r="NZF21" s="156"/>
      <c r="NZG21" s="156"/>
      <c r="NZH21" s="156"/>
      <c r="NZI21" s="157"/>
      <c r="NZJ21" s="153"/>
      <c r="NZK21" s="153"/>
      <c r="NZL21" s="154"/>
      <c r="NZM21" s="155"/>
      <c r="NZN21" s="155"/>
      <c r="NZO21" s="155"/>
      <c r="NZP21" s="155"/>
      <c r="NZQ21" s="155"/>
      <c r="NZR21" s="155"/>
      <c r="NZS21" s="156"/>
      <c r="NZT21" s="156"/>
      <c r="NZU21" s="156"/>
      <c r="NZV21" s="156"/>
      <c r="NZW21" s="156"/>
      <c r="NZX21" s="156"/>
      <c r="NZY21" s="157"/>
      <c r="NZZ21" s="153"/>
      <c r="OAA21" s="153"/>
      <c r="OAB21" s="154"/>
      <c r="OAC21" s="155"/>
      <c r="OAD21" s="155"/>
      <c r="OAE21" s="155"/>
      <c r="OAF21" s="155"/>
      <c r="OAG21" s="155"/>
      <c r="OAH21" s="155"/>
      <c r="OAI21" s="156"/>
      <c r="OAJ21" s="156"/>
      <c r="OAK21" s="156"/>
      <c r="OAL21" s="156"/>
      <c r="OAM21" s="156"/>
      <c r="OAN21" s="156"/>
      <c r="OAO21" s="157"/>
      <c r="OAP21" s="153"/>
      <c r="OAQ21" s="153"/>
      <c r="OAR21" s="154"/>
      <c r="OAS21" s="155"/>
      <c r="OAT21" s="155"/>
      <c r="OAU21" s="155"/>
      <c r="OAV21" s="155"/>
      <c r="OAW21" s="155"/>
      <c r="OAX21" s="155"/>
      <c r="OAY21" s="156"/>
      <c r="OAZ21" s="156"/>
      <c r="OBA21" s="156"/>
      <c r="OBB21" s="156"/>
      <c r="OBC21" s="156"/>
      <c r="OBD21" s="156"/>
      <c r="OBE21" s="157"/>
      <c r="OBF21" s="153"/>
      <c r="OBG21" s="153"/>
      <c r="OBH21" s="154"/>
      <c r="OBI21" s="155"/>
      <c r="OBJ21" s="155"/>
      <c r="OBK21" s="155"/>
      <c r="OBL21" s="155"/>
      <c r="OBM21" s="155"/>
      <c r="OBN21" s="155"/>
      <c r="OBO21" s="156"/>
      <c r="OBP21" s="156"/>
      <c r="OBQ21" s="156"/>
      <c r="OBR21" s="156"/>
      <c r="OBS21" s="156"/>
      <c r="OBT21" s="156"/>
      <c r="OBU21" s="157"/>
      <c r="OBV21" s="153"/>
      <c r="OBW21" s="153"/>
      <c r="OBX21" s="154"/>
      <c r="OBY21" s="155"/>
      <c r="OBZ21" s="155"/>
      <c r="OCA21" s="155"/>
      <c r="OCB21" s="155"/>
      <c r="OCC21" s="155"/>
      <c r="OCD21" s="155"/>
      <c r="OCE21" s="156"/>
      <c r="OCF21" s="156"/>
      <c r="OCG21" s="156"/>
      <c r="OCH21" s="156"/>
      <c r="OCI21" s="156"/>
      <c r="OCJ21" s="156"/>
      <c r="OCK21" s="157"/>
      <c r="OCL21" s="153"/>
      <c r="OCM21" s="153"/>
      <c r="OCN21" s="154"/>
      <c r="OCO21" s="155"/>
      <c r="OCP21" s="155"/>
      <c r="OCQ21" s="155"/>
      <c r="OCR21" s="155"/>
      <c r="OCS21" s="155"/>
      <c r="OCT21" s="155"/>
      <c r="OCU21" s="156"/>
      <c r="OCV21" s="156"/>
      <c r="OCW21" s="156"/>
      <c r="OCX21" s="156"/>
      <c r="OCY21" s="156"/>
      <c r="OCZ21" s="156"/>
      <c r="ODA21" s="157"/>
      <c r="ODB21" s="153"/>
      <c r="ODC21" s="153"/>
      <c r="ODD21" s="154"/>
      <c r="ODE21" s="155"/>
      <c r="ODF21" s="155"/>
      <c r="ODG21" s="155"/>
      <c r="ODH21" s="155"/>
      <c r="ODI21" s="155"/>
      <c r="ODJ21" s="155"/>
      <c r="ODK21" s="156"/>
      <c r="ODL21" s="156"/>
      <c r="ODM21" s="156"/>
      <c r="ODN21" s="156"/>
      <c r="ODO21" s="156"/>
      <c r="ODP21" s="156"/>
      <c r="ODQ21" s="157"/>
      <c r="ODR21" s="153"/>
      <c r="ODS21" s="153"/>
      <c r="ODT21" s="154"/>
      <c r="ODU21" s="155"/>
      <c r="ODV21" s="155"/>
      <c r="ODW21" s="155"/>
      <c r="ODX21" s="155"/>
      <c r="ODY21" s="155"/>
      <c r="ODZ21" s="155"/>
      <c r="OEA21" s="156"/>
      <c r="OEB21" s="156"/>
      <c r="OEC21" s="156"/>
      <c r="OED21" s="156"/>
      <c r="OEE21" s="156"/>
      <c r="OEF21" s="156"/>
      <c r="OEG21" s="157"/>
      <c r="OEH21" s="153"/>
      <c r="OEI21" s="153"/>
      <c r="OEJ21" s="154"/>
      <c r="OEK21" s="155"/>
      <c r="OEL21" s="155"/>
      <c r="OEM21" s="155"/>
      <c r="OEN21" s="155"/>
      <c r="OEO21" s="155"/>
      <c r="OEP21" s="155"/>
      <c r="OEQ21" s="156"/>
      <c r="OER21" s="156"/>
      <c r="OES21" s="156"/>
      <c r="OET21" s="156"/>
      <c r="OEU21" s="156"/>
      <c r="OEV21" s="156"/>
      <c r="OEW21" s="157"/>
      <c r="OEX21" s="153"/>
      <c r="OEY21" s="153"/>
      <c r="OEZ21" s="154"/>
      <c r="OFA21" s="155"/>
      <c r="OFB21" s="155"/>
      <c r="OFC21" s="155"/>
      <c r="OFD21" s="155"/>
      <c r="OFE21" s="155"/>
      <c r="OFF21" s="155"/>
      <c r="OFG21" s="156"/>
      <c r="OFH21" s="156"/>
      <c r="OFI21" s="156"/>
      <c r="OFJ21" s="156"/>
      <c r="OFK21" s="156"/>
      <c r="OFL21" s="156"/>
      <c r="OFM21" s="157"/>
      <c r="OFN21" s="153"/>
      <c r="OFO21" s="153"/>
      <c r="OFP21" s="154"/>
      <c r="OFQ21" s="155"/>
      <c r="OFR21" s="155"/>
      <c r="OFS21" s="155"/>
      <c r="OFT21" s="155"/>
      <c r="OFU21" s="155"/>
      <c r="OFV21" s="155"/>
      <c r="OFW21" s="156"/>
      <c r="OFX21" s="156"/>
      <c r="OFY21" s="156"/>
      <c r="OFZ21" s="156"/>
      <c r="OGA21" s="156"/>
      <c r="OGB21" s="156"/>
      <c r="OGC21" s="157"/>
      <c r="OGD21" s="153"/>
      <c r="OGE21" s="153"/>
      <c r="OGF21" s="154"/>
      <c r="OGG21" s="155"/>
      <c r="OGH21" s="155"/>
      <c r="OGI21" s="155"/>
      <c r="OGJ21" s="155"/>
      <c r="OGK21" s="155"/>
      <c r="OGL21" s="155"/>
      <c r="OGM21" s="156"/>
      <c r="OGN21" s="156"/>
      <c r="OGO21" s="156"/>
      <c r="OGP21" s="156"/>
      <c r="OGQ21" s="156"/>
      <c r="OGR21" s="156"/>
      <c r="OGS21" s="157"/>
      <c r="OGT21" s="153"/>
      <c r="OGU21" s="153"/>
      <c r="OGV21" s="154"/>
      <c r="OGW21" s="155"/>
      <c r="OGX21" s="155"/>
      <c r="OGY21" s="155"/>
      <c r="OGZ21" s="155"/>
      <c r="OHA21" s="155"/>
      <c r="OHB21" s="155"/>
      <c r="OHC21" s="156"/>
      <c r="OHD21" s="156"/>
      <c r="OHE21" s="156"/>
      <c r="OHF21" s="156"/>
      <c r="OHG21" s="156"/>
      <c r="OHH21" s="156"/>
      <c r="OHI21" s="157"/>
      <c r="OHJ21" s="153"/>
      <c r="OHK21" s="153"/>
      <c r="OHL21" s="154"/>
      <c r="OHM21" s="155"/>
      <c r="OHN21" s="155"/>
      <c r="OHO21" s="155"/>
      <c r="OHP21" s="155"/>
      <c r="OHQ21" s="155"/>
      <c r="OHR21" s="155"/>
      <c r="OHS21" s="156"/>
      <c r="OHT21" s="156"/>
      <c r="OHU21" s="156"/>
      <c r="OHV21" s="156"/>
      <c r="OHW21" s="156"/>
      <c r="OHX21" s="156"/>
      <c r="OHY21" s="157"/>
      <c r="OHZ21" s="153"/>
      <c r="OIA21" s="153"/>
      <c r="OIB21" s="154"/>
      <c r="OIC21" s="155"/>
      <c r="OID21" s="155"/>
      <c r="OIE21" s="155"/>
      <c r="OIF21" s="155"/>
      <c r="OIG21" s="155"/>
      <c r="OIH21" s="155"/>
      <c r="OII21" s="156"/>
      <c r="OIJ21" s="156"/>
      <c r="OIK21" s="156"/>
      <c r="OIL21" s="156"/>
      <c r="OIM21" s="156"/>
      <c r="OIN21" s="156"/>
      <c r="OIO21" s="157"/>
      <c r="OIP21" s="153"/>
      <c r="OIQ21" s="153"/>
      <c r="OIR21" s="154"/>
      <c r="OIS21" s="155"/>
      <c r="OIT21" s="155"/>
      <c r="OIU21" s="155"/>
      <c r="OIV21" s="155"/>
      <c r="OIW21" s="155"/>
      <c r="OIX21" s="155"/>
      <c r="OIY21" s="156"/>
      <c r="OIZ21" s="156"/>
      <c r="OJA21" s="156"/>
      <c r="OJB21" s="156"/>
      <c r="OJC21" s="156"/>
      <c r="OJD21" s="156"/>
      <c r="OJE21" s="157"/>
      <c r="OJF21" s="153"/>
      <c r="OJG21" s="153"/>
      <c r="OJH21" s="154"/>
      <c r="OJI21" s="155"/>
      <c r="OJJ21" s="155"/>
      <c r="OJK21" s="155"/>
      <c r="OJL21" s="155"/>
      <c r="OJM21" s="155"/>
      <c r="OJN21" s="155"/>
      <c r="OJO21" s="156"/>
      <c r="OJP21" s="156"/>
      <c r="OJQ21" s="156"/>
      <c r="OJR21" s="156"/>
      <c r="OJS21" s="156"/>
      <c r="OJT21" s="156"/>
      <c r="OJU21" s="157"/>
      <c r="OJV21" s="153"/>
      <c r="OJW21" s="153"/>
      <c r="OJX21" s="154"/>
      <c r="OJY21" s="155"/>
      <c r="OJZ21" s="155"/>
      <c r="OKA21" s="155"/>
      <c r="OKB21" s="155"/>
      <c r="OKC21" s="155"/>
      <c r="OKD21" s="155"/>
      <c r="OKE21" s="156"/>
      <c r="OKF21" s="156"/>
      <c r="OKG21" s="156"/>
      <c r="OKH21" s="156"/>
      <c r="OKI21" s="156"/>
      <c r="OKJ21" s="156"/>
      <c r="OKK21" s="157"/>
      <c r="OKL21" s="153"/>
      <c r="OKM21" s="153"/>
      <c r="OKN21" s="154"/>
      <c r="OKO21" s="155"/>
      <c r="OKP21" s="155"/>
      <c r="OKQ21" s="155"/>
      <c r="OKR21" s="155"/>
      <c r="OKS21" s="155"/>
      <c r="OKT21" s="155"/>
      <c r="OKU21" s="156"/>
      <c r="OKV21" s="156"/>
      <c r="OKW21" s="156"/>
      <c r="OKX21" s="156"/>
      <c r="OKY21" s="156"/>
      <c r="OKZ21" s="156"/>
      <c r="OLA21" s="157"/>
      <c r="OLB21" s="153"/>
      <c r="OLC21" s="153"/>
      <c r="OLD21" s="154"/>
      <c r="OLE21" s="155"/>
      <c r="OLF21" s="155"/>
      <c r="OLG21" s="155"/>
      <c r="OLH21" s="155"/>
      <c r="OLI21" s="155"/>
      <c r="OLJ21" s="155"/>
      <c r="OLK21" s="156"/>
      <c r="OLL21" s="156"/>
      <c r="OLM21" s="156"/>
      <c r="OLN21" s="156"/>
      <c r="OLO21" s="156"/>
      <c r="OLP21" s="156"/>
      <c r="OLQ21" s="157"/>
      <c r="OLR21" s="153"/>
      <c r="OLS21" s="153"/>
      <c r="OLT21" s="154"/>
      <c r="OLU21" s="155"/>
      <c r="OLV21" s="155"/>
      <c r="OLW21" s="155"/>
      <c r="OLX21" s="155"/>
      <c r="OLY21" s="155"/>
      <c r="OLZ21" s="155"/>
      <c r="OMA21" s="156"/>
      <c r="OMB21" s="156"/>
      <c r="OMC21" s="156"/>
      <c r="OMD21" s="156"/>
      <c r="OME21" s="156"/>
      <c r="OMF21" s="156"/>
      <c r="OMG21" s="157"/>
      <c r="OMH21" s="153"/>
      <c r="OMI21" s="153"/>
      <c r="OMJ21" s="154"/>
      <c r="OMK21" s="155"/>
      <c r="OML21" s="155"/>
      <c r="OMM21" s="155"/>
      <c r="OMN21" s="155"/>
      <c r="OMO21" s="155"/>
      <c r="OMP21" s="155"/>
      <c r="OMQ21" s="156"/>
      <c r="OMR21" s="156"/>
      <c r="OMS21" s="156"/>
      <c r="OMT21" s="156"/>
      <c r="OMU21" s="156"/>
      <c r="OMV21" s="156"/>
      <c r="OMW21" s="157"/>
      <c r="OMX21" s="153"/>
      <c r="OMY21" s="153"/>
      <c r="OMZ21" s="154"/>
      <c r="ONA21" s="155"/>
      <c r="ONB21" s="155"/>
      <c r="ONC21" s="155"/>
      <c r="OND21" s="155"/>
      <c r="ONE21" s="155"/>
      <c r="ONF21" s="155"/>
      <c r="ONG21" s="156"/>
      <c r="ONH21" s="156"/>
      <c r="ONI21" s="156"/>
      <c r="ONJ21" s="156"/>
      <c r="ONK21" s="156"/>
      <c r="ONL21" s="156"/>
      <c r="ONM21" s="157"/>
      <c r="ONN21" s="153"/>
      <c r="ONO21" s="153"/>
      <c r="ONP21" s="154"/>
      <c r="ONQ21" s="155"/>
      <c r="ONR21" s="155"/>
      <c r="ONS21" s="155"/>
      <c r="ONT21" s="155"/>
      <c r="ONU21" s="155"/>
      <c r="ONV21" s="155"/>
      <c r="ONW21" s="156"/>
      <c r="ONX21" s="156"/>
      <c r="ONY21" s="156"/>
      <c r="ONZ21" s="156"/>
      <c r="OOA21" s="156"/>
      <c r="OOB21" s="156"/>
      <c r="OOC21" s="157"/>
      <c r="OOD21" s="153"/>
      <c r="OOE21" s="153"/>
      <c r="OOF21" s="154"/>
      <c r="OOG21" s="155"/>
      <c r="OOH21" s="155"/>
      <c r="OOI21" s="155"/>
      <c r="OOJ21" s="155"/>
      <c r="OOK21" s="155"/>
      <c r="OOL21" s="155"/>
      <c r="OOM21" s="156"/>
      <c r="OON21" s="156"/>
      <c r="OOO21" s="156"/>
      <c r="OOP21" s="156"/>
      <c r="OOQ21" s="156"/>
      <c r="OOR21" s="156"/>
      <c r="OOS21" s="157"/>
      <c r="OOT21" s="153"/>
      <c r="OOU21" s="153"/>
      <c r="OOV21" s="154"/>
      <c r="OOW21" s="155"/>
      <c r="OOX21" s="155"/>
      <c r="OOY21" s="155"/>
      <c r="OOZ21" s="155"/>
      <c r="OPA21" s="155"/>
      <c r="OPB21" s="155"/>
      <c r="OPC21" s="156"/>
      <c r="OPD21" s="156"/>
      <c r="OPE21" s="156"/>
      <c r="OPF21" s="156"/>
      <c r="OPG21" s="156"/>
      <c r="OPH21" s="156"/>
      <c r="OPI21" s="157"/>
      <c r="OPJ21" s="153"/>
      <c r="OPK21" s="153"/>
      <c r="OPL21" s="154"/>
      <c r="OPM21" s="155"/>
      <c r="OPN21" s="155"/>
      <c r="OPO21" s="155"/>
      <c r="OPP21" s="155"/>
      <c r="OPQ21" s="155"/>
      <c r="OPR21" s="155"/>
      <c r="OPS21" s="156"/>
      <c r="OPT21" s="156"/>
      <c r="OPU21" s="156"/>
      <c r="OPV21" s="156"/>
      <c r="OPW21" s="156"/>
      <c r="OPX21" s="156"/>
      <c r="OPY21" s="157"/>
      <c r="OPZ21" s="153"/>
      <c r="OQA21" s="153"/>
      <c r="OQB21" s="154"/>
      <c r="OQC21" s="155"/>
      <c r="OQD21" s="155"/>
      <c r="OQE21" s="155"/>
      <c r="OQF21" s="155"/>
      <c r="OQG21" s="155"/>
      <c r="OQH21" s="155"/>
      <c r="OQI21" s="156"/>
      <c r="OQJ21" s="156"/>
      <c r="OQK21" s="156"/>
      <c r="OQL21" s="156"/>
      <c r="OQM21" s="156"/>
      <c r="OQN21" s="156"/>
      <c r="OQO21" s="157"/>
      <c r="OQP21" s="153"/>
      <c r="OQQ21" s="153"/>
      <c r="OQR21" s="154"/>
      <c r="OQS21" s="155"/>
      <c r="OQT21" s="155"/>
      <c r="OQU21" s="155"/>
      <c r="OQV21" s="155"/>
      <c r="OQW21" s="155"/>
      <c r="OQX21" s="155"/>
      <c r="OQY21" s="156"/>
      <c r="OQZ21" s="156"/>
      <c r="ORA21" s="156"/>
      <c r="ORB21" s="156"/>
      <c r="ORC21" s="156"/>
      <c r="ORD21" s="156"/>
      <c r="ORE21" s="157"/>
      <c r="ORF21" s="153"/>
      <c r="ORG21" s="153"/>
      <c r="ORH21" s="154"/>
      <c r="ORI21" s="155"/>
      <c r="ORJ21" s="155"/>
      <c r="ORK21" s="155"/>
      <c r="ORL21" s="155"/>
      <c r="ORM21" s="155"/>
      <c r="ORN21" s="155"/>
      <c r="ORO21" s="156"/>
      <c r="ORP21" s="156"/>
      <c r="ORQ21" s="156"/>
      <c r="ORR21" s="156"/>
      <c r="ORS21" s="156"/>
      <c r="ORT21" s="156"/>
      <c r="ORU21" s="157"/>
      <c r="ORV21" s="153"/>
      <c r="ORW21" s="153"/>
      <c r="ORX21" s="154"/>
      <c r="ORY21" s="155"/>
      <c r="ORZ21" s="155"/>
      <c r="OSA21" s="155"/>
      <c r="OSB21" s="155"/>
      <c r="OSC21" s="155"/>
      <c r="OSD21" s="155"/>
      <c r="OSE21" s="156"/>
      <c r="OSF21" s="156"/>
      <c r="OSG21" s="156"/>
      <c r="OSH21" s="156"/>
      <c r="OSI21" s="156"/>
      <c r="OSJ21" s="156"/>
      <c r="OSK21" s="157"/>
      <c r="OSL21" s="153"/>
      <c r="OSM21" s="153"/>
      <c r="OSN21" s="154"/>
      <c r="OSO21" s="155"/>
      <c r="OSP21" s="155"/>
      <c r="OSQ21" s="155"/>
      <c r="OSR21" s="155"/>
      <c r="OSS21" s="155"/>
      <c r="OST21" s="155"/>
      <c r="OSU21" s="156"/>
      <c r="OSV21" s="156"/>
      <c r="OSW21" s="156"/>
      <c r="OSX21" s="156"/>
      <c r="OSY21" s="156"/>
      <c r="OSZ21" s="156"/>
      <c r="OTA21" s="157"/>
      <c r="OTB21" s="153"/>
      <c r="OTC21" s="153"/>
      <c r="OTD21" s="154"/>
      <c r="OTE21" s="155"/>
      <c r="OTF21" s="155"/>
      <c r="OTG21" s="155"/>
      <c r="OTH21" s="155"/>
      <c r="OTI21" s="155"/>
      <c r="OTJ21" s="155"/>
      <c r="OTK21" s="156"/>
      <c r="OTL21" s="156"/>
      <c r="OTM21" s="156"/>
      <c r="OTN21" s="156"/>
      <c r="OTO21" s="156"/>
      <c r="OTP21" s="156"/>
      <c r="OTQ21" s="157"/>
      <c r="OTR21" s="153"/>
      <c r="OTS21" s="153"/>
      <c r="OTT21" s="154"/>
      <c r="OTU21" s="155"/>
      <c r="OTV21" s="155"/>
      <c r="OTW21" s="155"/>
      <c r="OTX21" s="155"/>
      <c r="OTY21" s="155"/>
      <c r="OTZ21" s="155"/>
      <c r="OUA21" s="156"/>
      <c r="OUB21" s="156"/>
      <c r="OUC21" s="156"/>
      <c r="OUD21" s="156"/>
      <c r="OUE21" s="156"/>
      <c r="OUF21" s="156"/>
      <c r="OUG21" s="157"/>
      <c r="OUH21" s="153"/>
      <c r="OUI21" s="153"/>
      <c r="OUJ21" s="154"/>
      <c r="OUK21" s="155"/>
      <c r="OUL21" s="155"/>
      <c r="OUM21" s="155"/>
      <c r="OUN21" s="155"/>
      <c r="OUO21" s="155"/>
      <c r="OUP21" s="155"/>
      <c r="OUQ21" s="156"/>
      <c r="OUR21" s="156"/>
      <c r="OUS21" s="156"/>
      <c r="OUT21" s="156"/>
      <c r="OUU21" s="156"/>
      <c r="OUV21" s="156"/>
      <c r="OUW21" s="157"/>
      <c r="OUX21" s="153"/>
      <c r="OUY21" s="153"/>
      <c r="OUZ21" s="154"/>
      <c r="OVA21" s="155"/>
      <c r="OVB21" s="155"/>
      <c r="OVC21" s="155"/>
      <c r="OVD21" s="155"/>
      <c r="OVE21" s="155"/>
      <c r="OVF21" s="155"/>
      <c r="OVG21" s="156"/>
      <c r="OVH21" s="156"/>
      <c r="OVI21" s="156"/>
      <c r="OVJ21" s="156"/>
      <c r="OVK21" s="156"/>
      <c r="OVL21" s="156"/>
      <c r="OVM21" s="157"/>
      <c r="OVN21" s="153"/>
      <c r="OVO21" s="153"/>
      <c r="OVP21" s="154"/>
      <c r="OVQ21" s="155"/>
      <c r="OVR21" s="155"/>
      <c r="OVS21" s="155"/>
      <c r="OVT21" s="155"/>
      <c r="OVU21" s="155"/>
      <c r="OVV21" s="155"/>
      <c r="OVW21" s="156"/>
      <c r="OVX21" s="156"/>
      <c r="OVY21" s="156"/>
      <c r="OVZ21" s="156"/>
      <c r="OWA21" s="156"/>
      <c r="OWB21" s="156"/>
      <c r="OWC21" s="157"/>
      <c r="OWD21" s="153"/>
      <c r="OWE21" s="153"/>
      <c r="OWF21" s="154"/>
      <c r="OWG21" s="155"/>
      <c r="OWH21" s="155"/>
      <c r="OWI21" s="155"/>
      <c r="OWJ21" s="155"/>
      <c r="OWK21" s="155"/>
      <c r="OWL21" s="155"/>
      <c r="OWM21" s="156"/>
      <c r="OWN21" s="156"/>
      <c r="OWO21" s="156"/>
      <c r="OWP21" s="156"/>
      <c r="OWQ21" s="156"/>
      <c r="OWR21" s="156"/>
      <c r="OWS21" s="157"/>
      <c r="OWT21" s="153"/>
      <c r="OWU21" s="153"/>
      <c r="OWV21" s="154"/>
      <c r="OWW21" s="155"/>
      <c r="OWX21" s="155"/>
      <c r="OWY21" s="155"/>
      <c r="OWZ21" s="155"/>
      <c r="OXA21" s="155"/>
      <c r="OXB21" s="155"/>
      <c r="OXC21" s="156"/>
      <c r="OXD21" s="156"/>
      <c r="OXE21" s="156"/>
      <c r="OXF21" s="156"/>
      <c r="OXG21" s="156"/>
      <c r="OXH21" s="156"/>
      <c r="OXI21" s="157"/>
      <c r="OXJ21" s="153"/>
      <c r="OXK21" s="153"/>
      <c r="OXL21" s="154"/>
      <c r="OXM21" s="155"/>
      <c r="OXN21" s="155"/>
      <c r="OXO21" s="155"/>
      <c r="OXP21" s="155"/>
      <c r="OXQ21" s="155"/>
      <c r="OXR21" s="155"/>
      <c r="OXS21" s="156"/>
      <c r="OXT21" s="156"/>
      <c r="OXU21" s="156"/>
      <c r="OXV21" s="156"/>
      <c r="OXW21" s="156"/>
      <c r="OXX21" s="156"/>
      <c r="OXY21" s="157"/>
      <c r="OXZ21" s="153"/>
      <c r="OYA21" s="153"/>
      <c r="OYB21" s="154"/>
      <c r="OYC21" s="155"/>
      <c r="OYD21" s="155"/>
      <c r="OYE21" s="155"/>
      <c r="OYF21" s="155"/>
      <c r="OYG21" s="155"/>
      <c r="OYH21" s="155"/>
      <c r="OYI21" s="156"/>
      <c r="OYJ21" s="156"/>
      <c r="OYK21" s="156"/>
      <c r="OYL21" s="156"/>
      <c r="OYM21" s="156"/>
      <c r="OYN21" s="156"/>
      <c r="OYO21" s="157"/>
      <c r="OYP21" s="153"/>
      <c r="OYQ21" s="153"/>
      <c r="OYR21" s="154"/>
      <c r="OYS21" s="155"/>
      <c r="OYT21" s="155"/>
      <c r="OYU21" s="155"/>
      <c r="OYV21" s="155"/>
      <c r="OYW21" s="155"/>
      <c r="OYX21" s="155"/>
      <c r="OYY21" s="156"/>
      <c r="OYZ21" s="156"/>
      <c r="OZA21" s="156"/>
      <c r="OZB21" s="156"/>
      <c r="OZC21" s="156"/>
      <c r="OZD21" s="156"/>
      <c r="OZE21" s="157"/>
      <c r="OZF21" s="153"/>
      <c r="OZG21" s="153"/>
      <c r="OZH21" s="154"/>
      <c r="OZI21" s="155"/>
      <c r="OZJ21" s="155"/>
      <c r="OZK21" s="155"/>
      <c r="OZL21" s="155"/>
      <c r="OZM21" s="155"/>
      <c r="OZN21" s="155"/>
      <c r="OZO21" s="156"/>
      <c r="OZP21" s="156"/>
      <c r="OZQ21" s="156"/>
      <c r="OZR21" s="156"/>
      <c r="OZS21" s="156"/>
      <c r="OZT21" s="156"/>
      <c r="OZU21" s="157"/>
      <c r="OZV21" s="153"/>
      <c r="OZW21" s="153"/>
      <c r="OZX21" s="154"/>
      <c r="OZY21" s="155"/>
      <c r="OZZ21" s="155"/>
      <c r="PAA21" s="155"/>
      <c r="PAB21" s="155"/>
      <c r="PAC21" s="155"/>
      <c r="PAD21" s="155"/>
      <c r="PAE21" s="156"/>
      <c r="PAF21" s="156"/>
      <c r="PAG21" s="156"/>
      <c r="PAH21" s="156"/>
      <c r="PAI21" s="156"/>
      <c r="PAJ21" s="156"/>
      <c r="PAK21" s="157"/>
      <c r="PAL21" s="153"/>
      <c r="PAM21" s="153"/>
      <c r="PAN21" s="154"/>
      <c r="PAO21" s="155"/>
      <c r="PAP21" s="155"/>
      <c r="PAQ21" s="155"/>
      <c r="PAR21" s="155"/>
      <c r="PAS21" s="155"/>
      <c r="PAT21" s="155"/>
      <c r="PAU21" s="156"/>
      <c r="PAV21" s="156"/>
      <c r="PAW21" s="156"/>
      <c r="PAX21" s="156"/>
      <c r="PAY21" s="156"/>
      <c r="PAZ21" s="156"/>
      <c r="PBA21" s="157"/>
      <c r="PBB21" s="153"/>
      <c r="PBC21" s="153"/>
      <c r="PBD21" s="154"/>
      <c r="PBE21" s="155"/>
      <c r="PBF21" s="155"/>
      <c r="PBG21" s="155"/>
      <c r="PBH21" s="155"/>
      <c r="PBI21" s="155"/>
      <c r="PBJ21" s="155"/>
      <c r="PBK21" s="156"/>
      <c r="PBL21" s="156"/>
      <c r="PBM21" s="156"/>
      <c r="PBN21" s="156"/>
      <c r="PBO21" s="156"/>
      <c r="PBP21" s="156"/>
      <c r="PBQ21" s="157"/>
      <c r="PBR21" s="153"/>
      <c r="PBS21" s="153"/>
      <c r="PBT21" s="154"/>
      <c r="PBU21" s="155"/>
      <c r="PBV21" s="155"/>
      <c r="PBW21" s="155"/>
      <c r="PBX21" s="155"/>
      <c r="PBY21" s="155"/>
      <c r="PBZ21" s="155"/>
      <c r="PCA21" s="156"/>
      <c r="PCB21" s="156"/>
      <c r="PCC21" s="156"/>
      <c r="PCD21" s="156"/>
      <c r="PCE21" s="156"/>
      <c r="PCF21" s="156"/>
      <c r="PCG21" s="157"/>
      <c r="PCH21" s="153"/>
      <c r="PCI21" s="153"/>
      <c r="PCJ21" s="154"/>
      <c r="PCK21" s="155"/>
      <c r="PCL21" s="155"/>
      <c r="PCM21" s="155"/>
      <c r="PCN21" s="155"/>
      <c r="PCO21" s="155"/>
      <c r="PCP21" s="155"/>
      <c r="PCQ21" s="156"/>
      <c r="PCR21" s="156"/>
      <c r="PCS21" s="156"/>
      <c r="PCT21" s="156"/>
      <c r="PCU21" s="156"/>
      <c r="PCV21" s="156"/>
      <c r="PCW21" s="157"/>
      <c r="PCX21" s="153"/>
      <c r="PCY21" s="153"/>
      <c r="PCZ21" s="154"/>
      <c r="PDA21" s="155"/>
      <c r="PDB21" s="155"/>
      <c r="PDC21" s="155"/>
      <c r="PDD21" s="155"/>
      <c r="PDE21" s="155"/>
      <c r="PDF21" s="155"/>
      <c r="PDG21" s="156"/>
      <c r="PDH21" s="156"/>
      <c r="PDI21" s="156"/>
      <c r="PDJ21" s="156"/>
      <c r="PDK21" s="156"/>
      <c r="PDL21" s="156"/>
      <c r="PDM21" s="157"/>
      <c r="PDN21" s="153"/>
      <c r="PDO21" s="153"/>
      <c r="PDP21" s="154"/>
      <c r="PDQ21" s="155"/>
      <c r="PDR21" s="155"/>
      <c r="PDS21" s="155"/>
      <c r="PDT21" s="155"/>
      <c r="PDU21" s="155"/>
      <c r="PDV21" s="155"/>
      <c r="PDW21" s="156"/>
      <c r="PDX21" s="156"/>
      <c r="PDY21" s="156"/>
      <c r="PDZ21" s="156"/>
      <c r="PEA21" s="156"/>
      <c r="PEB21" s="156"/>
      <c r="PEC21" s="157"/>
      <c r="PED21" s="153"/>
      <c r="PEE21" s="153"/>
      <c r="PEF21" s="154"/>
      <c r="PEG21" s="155"/>
      <c r="PEH21" s="155"/>
      <c r="PEI21" s="155"/>
      <c r="PEJ21" s="155"/>
      <c r="PEK21" s="155"/>
      <c r="PEL21" s="155"/>
      <c r="PEM21" s="156"/>
      <c r="PEN21" s="156"/>
      <c r="PEO21" s="156"/>
      <c r="PEP21" s="156"/>
      <c r="PEQ21" s="156"/>
      <c r="PER21" s="156"/>
      <c r="PES21" s="157"/>
      <c r="PET21" s="153"/>
      <c r="PEU21" s="153"/>
      <c r="PEV21" s="154"/>
      <c r="PEW21" s="155"/>
      <c r="PEX21" s="155"/>
      <c r="PEY21" s="155"/>
      <c r="PEZ21" s="155"/>
      <c r="PFA21" s="155"/>
      <c r="PFB21" s="155"/>
      <c r="PFC21" s="156"/>
      <c r="PFD21" s="156"/>
      <c r="PFE21" s="156"/>
      <c r="PFF21" s="156"/>
      <c r="PFG21" s="156"/>
      <c r="PFH21" s="156"/>
      <c r="PFI21" s="157"/>
      <c r="PFJ21" s="153"/>
      <c r="PFK21" s="153"/>
      <c r="PFL21" s="154"/>
      <c r="PFM21" s="155"/>
      <c r="PFN21" s="155"/>
      <c r="PFO21" s="155"/>
      <c r="PFP21" s="155"/>
      <c r="PFQ21" s="155"/>
      <c r="PFR21" s="155"/>
      <c r="PFS21" s="156"/>
      <c r="PFT21" s="156"/>
      <c r="PFU21" s="156"/>
      <c r="PFV21" s="156"/>
      <c r="PFW21" s="156"/>
      <c r="PFX21" s="156"/>
      <c r="PFY21" s="157"/>
      <c r="PFZ21" s="153"/>
      <c r="PGA21" s="153"/>
      <c r="PGB21" s="154"/>
      <c r="PGC21" s="155"/>
      <c r="PGD21" s="155"/>
      <c r="PGE21" s="155"/>
      <c r="PGF21" s="155"/>
      <c r="PGG21" s="155"/>
      <c r="PGH21" s="155"/>
      <c r="PGI21" s="156"/>
      <c r="PGJ21" s="156"/>
      <c r="PGK21" s="156"/>
      <c r="PGL21" s="156"/>
      <c r="PGM21" s="156"/>
      <c r="PGN21" s="156"/>
      <c r="PGO21" s="157"/>
      <c r="PGP21" s="153"/>
      <c r="PGQ21" s="153"/>
      <c r="PGR21" s="154"/>
      <c r="PGS21" s="155"/>
      <c r="PGT21" s="155"/>
      <c r="PGU21" s="155"/>
      <c r="PGV21" s="155"/>
      <c r="PGW21" s="155"/>
      <c r="PGX21" s="155"/>
      <c r="PGY21" s="156"/>
      <c r="PGZ21" s="156"/>
      <c r="PHA21" s="156"/>
      <c r="PHB21" s="156"/>
      <c r="PHC21" s="156"/>
      <c r="PHD21" s="156"/>
      <c r="PHE21" s="157"/>
      <c r="PHF21" s="153"/>
      <c r="PHG21" s="153"/>
      <c r="PHH21" s="154"/>
      <c r="PHI21" s="155"/>
      <c r="PHJ21" s="155"/>
      <c r="PHK21" s="155"/>
      <c r="PHL21" s="155"/>
      <c r="PHM21" s="155"/>
      <c r="PHN21" s="155"/>
      <c r="PHO21" s="156"/>
      <c r="PHP21" s="156"/>
      <c r="PHQ21" s="156"/>
      <c r="PHR21" s="156"/>
      <c r="PHS21" s="156"/>
      <c r="PHT21" s="156"/>
      <c r="PHU21" s="157"/>
      <c r="PHV21" s="153"/>
      <c r="PHW21" s="153"/>
      <c r="PHX21" s="154"/>
      <c r="PHY21" s="155"/>
      <c r="PHZ21" s="155"/>
      <c r="PIA21" s="155"/>
      <c r="PIB21" s="155"/>
      <c r="PIC21" s="155"/>
      <c r="PID21" s="155"/>
      <c r="PIE21" s="156"/>
      <c r="PIF21" s="156"/>
      <c r="PIG21" s="156"/>
      <c r="PIH21" s="156"/>
      <c r="PII21" s="156"/>
      <c r="PIJ21" s="156"/>
      <c r="PIK21" s="157"/>
      <c r="PIL21" s="153"/>
      <c r="PIM21" s="153"/>
      <c r="PIN21" s="154"/>
      <c r="PIO21" s="155"/>
      <c r="PIP21" s="155"/>
      <c r="PIQ21" s="155"/>
      <c r="PIR21" s="155"/>
      <c r="PIS21" s="155"/>
      <c r="PIT21" s="155"/>
      <c r="PIU21" s="156"/>
      <c r="PIV21" s="156"/>
      <c r="PIW21" s="156"/>
      <c r="PIX21" s="156"/>
      <c r="PIY21" s="156"/>
      <c r="PIZ21" s="156"/>
      <c r="PJA21" s="157"/>
      <c r="PJB21" s="153"/>
      <c r="PJC21" s="153"/>
      <c r="PJD21" s="154"/>
      <c r="PJE21" s="155"/>
      <c r="PJF21" s="155"/>
      <c r="PJG21" s="155"/>
      <c r="PJH21" s="155"/>
      <c r="PJI21" s="155"/>
      <c r="PJJ21" s="155"/>
      <c r="PJK21" s="156"/>
      <c r="PJL21" s="156"/>
      <c r="PJM21" s="156"/>
      <c r="PJN21" s="156"/>
      <c r="PJO21" s="156"/>
      <c r="PJP21" s="156"/>
      <c r="PJQ21" s="157"/>
      <c r="PJR21" s="153"/>
      <c r="PJS21" s="153"/>
      <c r="PJT21" s="154"/>
      <c r="PJU21" s="155"/>
      <c r="PJV21" s="155"/>
      <c r="PJW21" s="155"/>
      <c r="PJX21" s="155"/>
      <c r="PJY21" s="155"/>
      <c r="PJZ21" s="155"/>
      <c r="PKA21" s="156"/>
      <c r="PKB21" s="156"/>
      <c r="PKC21" s="156"/>
      <c r="PKD21" s="156"/>
      <c r="PKE21" s="156"/>
      <c r="PKF21" s="156"/>
      <c r="PKG21" s="157"/>
      <c r="PKH21" s="153"/>
      <c r="PKI21" s="153"/>
      <c r="PKJ21" s="154"/>
      <c r="PKK21" s="155"/>
      <c r="PKL21" s="155"/>
      <c r="PKM21" s="155"/>
      <c r="PKN21" s="155"/>
      <c r="PKO21" s="155"/>
      <c r="PKP21" s="155"/>
      <c r="PKQ21" s="156"/>
      <c r="PKR21" s="156"/>
      <c r="PKS21" s="156"/>
      <c r="PKT21" s="156"/>
      <c r="PKU21" s="156"/>
      <c r="PKV21" s="156"/>
      <c r="PKW21" s="157"/>
      <c r="PKX21" s="153"/>
      <c r="PKY21" s="153"/>
      <c r="PKZ21" s="154"/>
      <c r="PLA21" s="155"/>
      <c r="PLB21" s="155"/>
      <c r="PLC21" s="155"/>
      <c r="PLD21" s="155"/>
      <c r="PLE21" s="155"/>
      <c r="PLF21" s="155"/>
      <c r="PLG21" s="156"/>
      <c r="PLH21" s="156"/>
      <c r="PLI21" s="156"/>
      <c r="PLJ21" s="156"/>
      <c r="PLK21" s="156"/>
      <c r="PLL21" s="156"/>
      <c r="PLM21" s="157"/>
      <c r="PLN21" s="153"/>
      <c r="PLO21" s="153"/>
      <c r="PLP21" s="154"/>
      <c r="PLQ21" s="155"/>
      <c r="PLR21" s="155"/>
      <c r="PLS21" s="155"/>
      <c r="PLT21" s="155"/>
      <c r="PLU21" s="155"/>
      <c r="PLV21" s="155"/>
      <c r="PLW21" s="156"/>
      <c r="PLX21" s="156"/>
      <c r="PLY21" s="156"/>
      <c r="PLZ21" s="156"/>
      <c r="PMA21" s="156"/>
      <c r="PMB21" s="156"/>
      <c r="PMC21" s="157"/>
      <c r="PMD21" s="153"/>
      <c r="PME21" s="153"/>
      <c r="PMF21" s="154"/>
      <c r="PMG21" s="155"/>
      <c r="PMH21" s="155"/>
      <c r="PMI21" s="155"/>
      <c r="PMJ21" s="155"/>
      <c r="PMK21" s="155"/>
      <c r="PML21" s="155"/>
      <c r="PMM21" s="156"/>
      <c r="PMN21" s="156"/>
      <c r="PMO21" s="156"/>
      <c r="PMP21" s="156"/>
      <c r="PMQ21" s="156"/>
      <c r="PMR21" s="156"/>
      <c r="PMS21" s="157"/>
      <c r="PMT21" s="153"/>
      <c r="PMU21" s="153"/>
      <c r="PMV21" s="154"/>
      <c r="PMW21" s="155"/>
      <c r="PMX21" s="155"/>
      <c r="PMY21" s="155"/>
      <c r="PMZ21" s="155"/>
      <c r="PNA21" s="155"/>
      <c r="PNB21" s="155"/>
      <c r="PNC21" s="156"/>
      <c r="PND21" s="156"/>
      <c r="PNE21" s="156"/>
      <c r="PNF21" s="156"/>
      <c r="PNG21" s="156"/>
      <c r="PNH21" s="156"/>
      <c r="PNI21" s="157"/>
      <c r="PNJ21" s="153"/>
      <c r="PNK21" s="153"/>
      <c r="PNL21" s="154"/>
      <c r="PNM21" s="155"/>
      <c r="PNN21" s="155"/>
      <c r="PNO21" s="155"/>
      <c r="PNP21" s="155"/>
      <c r="PNQ21" s="155"/>
      <c r="PNR21" s="155"/>
      <c r="PNS21" s="156"/>
      <c r="PNT21" s="156"/>
      <c r="PNU21" s="156"/>
      <c r="PNV21" s="156"/>
      <c r="PNW21" s="156"/>
      <c r="PNX21" s="156"/>
      <c r="PNY21" s="157"/>
      <c r="PNZ21" s="153"/>
      <c r="POA21" s="153"/>
      <c r="POB21" s="154"/>
      <c r="POC21" s="155"/>
      <c r="POD21" s="155"/>
      <c r="POE21" s="155"/>
      <c r="POF21" s="155"/>
      <c r="POG21" s="155"/>
      <c r="POH21" s="155"/>
      <c r="POI21" s="156"/>
      <c r="POJ21" s="156"/>
      <c r="POK21" s="156"/>
      <c r="POL21" s="156"/>
      <c r="POM21" s="156"/>
      <c r="PON21" s="156"/>
      <c r="POO21" s="157"/>
      <c r="POP21" s="153"/>
      <c r="POQ21" s="153"/>
      <c r="POR21" s="154"/>
      <c r="POS21" s="155"/>
      <c r="POT21" s="155"/>
      <c r="POU21" s="155"/>
      <c r="POV21" s="155"/>
      <c r="POW21" s="155"/>
      <c r="POX21" s="155"/>
      <c r="POY21" s="156"/>
      <c r="POZ21" s="156"/>
      <c r="PPA21" s="156"/>
      <c r="PPB21" s="156"/>
      <c r="PPC21" s="156"/>
      <c r="PPD21" s="156"/>
      <c r="PPE21" s="157"/>
      <c r="PPF21" s="153"/>
      <c r="PPG21" s="153"/>
      <c r="PPH21" s="154"/>
      <c r="PPI21" s="155"/>
      <c r="PPJ21" s="155"/>
      <c r="PPK21" s="155"/>
      <c r="PPL21" s="155"/>
      <c r="PPM21" s="155"/>
      <c r="PPN21" s="155"/>
      <c r="PPO21" s="156"/>
      <c r="PPP21" s="156"/>
      <c r="PPQ21" s="156"/>
      <c r="PPR21" s="156"/>
      <c r="PPS21" s="156"/>
      <c r="PPT21" s="156"/>
      <c r="PPU21" s="157"/>
      <c r="PPV21" s="153"/>
      <c r="PPW21" s="153"/>
      <c r="PPX21" s="154"/>
      <c r="PPY21" s="155"/>
      <c r="PPZ21" s="155"/>
      <c r="PQA21" s="155"/>
      <c r="PQB21" s="155"/>
      <c r="PQC21" s="155"/>
      <c r="PQD21" s="155"/>
      <c r="PQE21" s="156"/>
      <c r="PQF21" s="156"/>
      <c r="PQG21" s="156"/>
      <c r="PQH21" s="156"/>
      <c r="PQI21" s="156"/>
      <c r="PQJ21" s="156"/>
      <c r="PQK21" s="157"/>
      <c r="PQL21" s="153"/>
      <c r="PQM21" s="153"/>
      <c r="PQN21" s="154"/>
      <c r="PQO21" s="155"/>
      <c r="PQP21" s="155"/>
      <c r="PQQ21" s="155"/>
      <c r="PQR21" s="155"/>
      <c r="PQS21" s="155"/>
      <c r="PQT21" s="155"/>
      <c r="PQU21" s="156"/>
      <c r="PQV21" s="156"/>
      <c r="PQW21" s="156"/>
      <c r="PQX21" s="156"/>
      <c r="PQY21" s="156"/>
      <c r="PQZ21" s="156"/>
      <c r="PRA21" s="157"/>
      <c r="PRB21" s="153"/>
      <c r="PRC21" s="153"/>
      <c r="PRD21" s="154"/>
      <c r="PRE21" s="155"/>
      <c r="PRF21" s="155"/>
      <c r="PRG21" s="155"/>
      <c r="PRH21" s="155"/>
      <c r="PRI21" s="155"/>
      <c r="PRJ21" s="155"/>
      <c r="PRK21" s="156"/>
      <c r="PRL21" s="156"/>
      <c r="PRM21" s="156"/>
      <c r="PRN21" s="156"/>
      <c r="PRO21" s="156"/>
      <c r="PRP21" s="156"/>
      <c r="PRQ21" s="157"/>
      <c r="PRR21" s="153"/>
      <c r="PRS21" s="153"/>
      <c r="PRT21" s="154"/>
      <c r="PRU21" s="155"/>
      <c r="PRV21" s="155"/>
      <c r="PRW21" s="155"/>
      <c r="PRX21" s="155"/>
      <c r="PRY21" s="155"/>
      <c r="PRZ21" s="155"/>
      <c r="PSA21" s="156"/>
      <c r="PSB21" s="156"/>
      <c r="PSC21" s="156"/>
      <c r="PSD21" s="156"/>
      <c r="PSE21" s="156"/>
      <c r="PSF21" s="156"/>
      <c r="PSG21" s="157"/>
      <c r="PSH21" s="153"/>
      <c r="PSI21" s="153"/>
      <c r="PSJ21" s="154"/>
      <c r="PSK21" s="155"/>
      <c r="PSL21" s="155"/>
      <c r="PSM21" s="155"/>
      <c r="PSN21" s="155"/>
      <c r="PSO21" s="155"/>
      <c r="PSP21" s="155"/>
      <c r="PSQ21" s="156"/>
      <c r="PSR21" s="156"/>
      <c r="PSS21" s="156"/>
      <c r="PST21" s="156"/>
      <c r="PSU21" s="156"/>
      <c r="PSV21" s="156"/>
      <c r="PSW21" s="157"/>
      <c r="PSX21" s="153"/>
      <c r="PSY21" s="153"/>
      <c r="PSZ21" s="154"/>
      <c r="PTA21" s="155"/>
      <c r="PTB21" s="155"/>
      <c r="PTC21" s="155"/>
      <c r="PTD21" s="155"/>
      <c r="PTE21" s="155"/>
      <c r="PTF21" s="155"/>
      <c r="PTG21" s="156"/>
      <c r="PTH21" s="156"/>
      <c r="PTI21" s="156"/>
      <c r="PTJ21" s="156"/>
      <c r="PTK21" s="156"/>
      <c r="PTL21" s="156"/>
      <c r="PTM21" s="157"/>
      <c r="PTN21" s="153"/>
      <c r="PTO21" s="153"/>
      <c r="PTP21" s="154"/>
      <c r="PTQ21" s="155"/>
      <c r="PTR21" s="155"/>
      <c r="PTS21" s="155"/>
      <c r="PTT21" s="155"/>
      <c r="PTU21" s="155"/>
      <c r="PTV21" s="155"/>
      <c r="PTW21" s="156"/>
      <c r="PTX21" s="156"/>
      <c r="PTY21" s="156"/>
      <c r="PTZ21" s="156"/>
      <c r="PUA21" s="156"/>
      <c r="PUB21" s="156"/>
      <c r="PUC21" s="157"/>
      <c r="PUD21" s="153"/>
      <c r="PUE21" s="153"/>
      <c r="PUF21" s="154"/>
      <c r="PUG21" s="155"/>
      <c r="PUH21" s="155"/>
      <c r="PUI21" s="155"/>
      <c r="PUJ21" s="155"/>
      <c r="PUK21" s="155"/>
      <c r="PUL21" s="155"/>
      <c r="PUM21" s="156"/>
      <c r="PUN21" s="156"/>
      <c r="PUO21" s="156"/>
      <c r="PUP21" s="156"/>
      <c r="PUQ21" s="156"/>
      <c r="PUR21" s="156"/>
      <c r="PUS21" s="157"/>
      <c r="PUT21" s="153"/>
      <c r="PUU21" s="153"/>
      <c r="PUV21" s="154"/>
      <c r="PUW21" s="155"/>
      <c r="PUX21" s="155"/>
      <c r="PUY21" s="155"/>
      <c r="PUZ21" s="155"/>
      <c r="PVA21" s="155"/>
      <c r="PVB21" s="155"/>
      <c r="PVC21" s="156"/>
      <c r="PVD21" s="156"/>
      <c r="PVE21" s="156"/>
      <c r="PVF21" s="156"/>
      <c r="PVG21" s="156"/>
      <c r="PVH21" s="156"/>
      <c r="PVI21" s="157"/>
      <c r="PVJ21" s="153"/>
      <c r="PVK21" s="153"/>
      <c r="PVL21" s="154"/>
      <c r="PVM21" s="155"/>
      <c r="PVN21" s="155"/>
      <c r="PVO21" s="155"/>
      <c r="PVP21" s="155"/>
      <c r="PVQ21" s="155"/>
      <c r="PVR21" s="155"/>
      <c r="PVS21" s="156"/>
      <c r="PVT21" s="156"/>
      <c r="PVU21" s="156"/>
      <c r="PVV21" s="156"/>
      <c r="PVW21" s="156"/>
      <c r="PVX21" s="156"/>
      <c r="PVY21" s="157"/>
      <c r="PVZ21" s="153"/>
      <c r="PWA21" s="153"/>
      <c r="PWB21" s="154"/>
      <c r="PWC21" s="155"/>
      <c r="PWD21" s="155"/>
      <c r="PWE21" s="155"/>
      <c r="PWF21" s="155"/>
      <c r="PWG21" s="155"/>
      <c r="PWH21" s="155"/>
      <c r="PWI21" s="156"/>
      <c r="PWJ21" s="156"/>
      <c r="PWK21" s="156"/>
      <c r="PWL21" s="156"/>
      <c r="PWM21" s="156"/>
      <c r="PWN21" s="156"/>
      <c r="PWO21" s="157"/>
      <c r="PWP21" s="153"/>
      <c r="PWQ21" s="153"/>
      <c r="PWR21" s="154"/>
      <c r="PWS21" s="155"/>
      <c r="PWT21" s="155"/>
      <c r="PWU21" s="155"/>
      <c r="PWV21" s="155"/>
      <c r="PWW21" s="155"/>
      <c r="PWX21" s="155"/>
      <c r="PWY21" s="156"/>
      <c r="PWZ21" s="156"/>
      <c r="PXA21" s="156"/>
      <c r="PXB21" s="156"/>
      <c r="PXC21" s="156"/>
      <c r="PXD21" s="156"/>
      <c r="PXE21" s="157"/>
      <c r="PXF21" s="153"/>
      <c r="PXG21" s="153"/>
      <c r="PXH21" s="154"/>
      <c r="PXI21" s="155"/>
      <c r="PXJ21" s="155"/>
      <c r="PXK21" s="155"/>
      <c r="PXL21" s="155"/>
      <c r="PXM21" s="155"/>
      <c r="PXN21" s="155"/>
      <c r="PXO21" s="156"/>
      <c r="PXP21" s="156"/>
      <c r="PXQ21" s="156"/>
      <c r="PXR21" s="156"/>
      <c r="PXS21" s="156"/>
      <c r="PXT21" s="156"/>
      <c r="PXU21" s="157"/>
      <c r="PXV21" s="153"/>
      <c r="PXW21" s="153"/>
      <c r="PXX21" s="154"/>
      <c r="PXY21" s="155"/>
      <c r="PXZ21" s="155"/>
      <c r="PYA21" s="155"/>
      <c r="PYB21" s="155"/>
      <c r="PYC21" s="155"/>
      <c r="PYD21" s="155"/>
      <c r="PYE21" s="156"/>
      <c r="PYF21" s="156"/>
      <c r="PYG21" s="156"/>
      <c r="PYH21" s="156"/>
      <c r="PYI21" s="156"/>
      <c r="PYJ21" s="156"/>
      <c r="PYK21" s="157"/>
      <c r="PYL21" s="153"/>
      <c r="PYM21" s="153"/>
      <c r="PYN21" s="154"/>
      <c r="PYO21" s="155"/>
      <c r="PYP21" s="155"/>
      <c r="PYQ21" s="155"/>
      <c r="PYR21" s="155"/>
      <c r="PYS21" s="155"/>
      <c r="PYT21" s="155"/>
      <c r="PYU21" s="156"/>
      <c r="PYV21" s="156"/>
      <c r="PYW21" s="156"/>
      <c r="PYX21" s="156"/>
      <c r="PYY21" s="156"/>
      <c r="PYZ21" s="156"/>
      <c r="PZA21" s="157"/>
      <c r="PZB21" s="153"/>
      <c r="PZC21" s="153"/>
      <c r="PZD21" s="154"/>
      <c r="PZE21" s="155"/>
      <c r="PZF21" s="155"/>
      <c r="PZG21" s="155"/>
      <c r="PZH21" s="155"/>
      <c r="PZI21" s="155"/>
      <c r="PZJ21" s="155"/>
      <c r="PZK21" s="156"/>
      <c r="PZL21" s="156"/>
      <c r="PZM21" s="156"/>
      <c r="PZN21" s="156"/>
      <c r="PZO21" s="156"/>
      <c r="PZP21" s="156"/>
      <c r="PZQ21" s="157"/>
      <c r="PZR21" s="153"/>
      <c r="PZS21" s="153"/>
      <c r="PZT21" s="154"/>
      <c r="PZU21" s="155"/>
      <c r="PZV21" s="155"/>
      <c r="PZW21" s="155"/>
      <c r="PZX21" s="155"/>
      <c r="PZY21" s="155"/>
      <c r="PZZ21" s="155"/>
      <c r="QAA21" s="156"/>
      <c r="QAB21" s="156"/>
      <c r="QAC21" s="156"/>
      <c r="QAD21" s="156"/>
      <c r="QAE21" s="156"/>
      <c r="QAF21" s="156"/>
      <c r="QAG21" s="157"/>
      <c r="QAH21" s="153"/>
      <c r="QAI21" s="153"/>
      <c r="QAJ21" s="154"/>
      <c r="QAK21" s="155"/>
      <c r="QAL21" s="155"/>
      <c r="QAM21" s="155"/>
      <c r="QAN21" s="155"/>
      <c r="QAO21" s="155"/>
      <c r="QAP21" s="155"/>
      <c r="QAQ21" s="156"/>
      <c r="QAR21" s="156"/>
      <c r="QAS21" s="156"/>
      <c r="QAT21" s="156"/>
      <c r="QAU21" s="156"/>
      <c r="QAV21" s="156"/>
      <c r="QAW21" s="157"/>
      <c r="QAX21" s="153"/>
      <c r="QAY21" s="153"/>
      <c r="QAZ21" s="154"/>
      <c r="QBA21" s="155"/>
      <c r="QBB21" s="155"/>
      <c r="QBC21" s="155"/>
      <c r="QBD21" s="155"/>
      <c r="QBE21" s="155"/>
      <c r="QBF21" s="155"/>
      <c r="QBG21" s="156"/>
      <c r="QBH21" s="156"/>
      <c r="QBI21" s="156"/>
      <c r="QBJ21" s="156"/>
      <c r="QBK21" s="156"/>
      <c r="QBL21" s="156"/>
      <c r="QBM21" s="157"/>
      <c r="QBN21" s="153"/>
      <c r="QBO21" s="153"/>
      <c r="QBP21" s="154"/>
      <c r="QBQ21" s="155"/>
      <c r="QBR21" s="155"/>
      <c r="QBS21" s="155"/>
      <c r="QBT21" s="155"/>
      <c r="QBU21" s="155"/>
      <c r="QBV21" s="155"/>
      <c r="QBW21" s="156"/>
      <c r="QBX21" s="156"/>
      <c r="QBY21" s="156"/>
      <c r="QBZ21" s="156"/>
      <c r="QCA21" s="156"/>
      <c r="QCB21" s="156"/>
      <c r="QCC21" s="157"/>
      <c r="QCD21" s="153"/>
      <c r="QCE21" s="153"/>
      <c r="QCF21" s="154"/>
      <c r="QCG21" s="155"/>
      <c r="QCH21" s="155"/>
      <c r="QCI21" s="155"/>
      <c r="QCJ21" s="155"/>
      <c r="QCK21" s="155"/>
      <c r="QCL21" s="155"/>
      <c r="QCM21" s="156"/>
      <c r="QCN21" s="156"/>
      <c r="QCO21" s="156"/>
      <c r="QCP21" s="156"/>
      <c r="QCQ21" s="156"/>
      <c r="QCR21" s="156"/>
      <c r="QCS21" s="157"/>
      <c r="QCT21" s="153"/>
      <c r="QCU21" s="153"/>
      <c r="QCV21" s="154"/>
      <c r="QCW21" s="155"/>
      <c r="QCX21" s="155"/>
      <c r="QCY21" s="155"/>
      <c r="QCZ21" s="155"/>
      <c r="QDA21" s="155"/>
      <c r="QDB21" s="155"/>
      <c r="QDC21" s="156"/>
      <c r="QDD21" s="156"/>
      <c r="QDE21" s="156"/>
      <c r="QDF21" s="156"/>
      <c r="QDG21" s="156"/>
      <c r="QDH21" s="156"/>
      <c r="QDI21" s="157"/>
      <c r="QDJ21" s="153"/>
      <c r="QDK21" s="153"/>
      <c r="QDL21" s="154"/>
      <c r="QDM21" s="155"/>
      <c r="QDN21" s="155"/>
      <c r="QDO21" s="155"/>
      <c r="QDP21" s="155"/>
      <c r="QDQ21" s="155"/>
      <c r="QDR21" s="155"/>
      <c r="QDS21" s="156"/>
      <c r="QDT21" s="156"/>
      <c r="QDU21" s="156"/>
      <c r="QDV21" s="156"/>
      <c r="QDW21" s="156"/>
      <c r="QDX21" s="156"/>
      <c r="QDY21" s="157"/>
      <c r="QDZ21" s="153"/>
      <c r="QEA21" s="153"/>
      <c r="QEB21" s="154"/>
      <c r="QEC21" s="155"/>
      <c r="QED21" s="155"/>
      <c r="QEE21" s="155"/>
      <c r="QEF21" s="155"/>
      <c r="QEG21" s="155"/>
      <c r="QEH21" s="155"/>
      <c r="QEI21" s="156"/>
      <c r="QEJ21" s="156"/>
      <c r="QEK21" s="156"/>
      <c r="QEL21" s="156"/>
      <c r="QEM21" s="156"/>
      <c r="QEN21" s="156"/>
      <c r="QEO21" s="157"/>
      <c r="QEP21" s="153"/>
      <c r="QEQ21" s="153"/>
      <c r="QER21" s="154"/>
      <c r="QES21" s="155"/>
      <c r="QET21" s="155"/>
      <c r="QEU21" s="155"/>
      <c r="QEV21" s="155"/>
      <c r="QEW21" s="155"/>
      <c r="QEX21" s="155"/>
      <c r="QEY21" s="156"/>
      <c r="QEZ21" s="156"/>
      <c r="QFA21" s="156"/>
      <c r="QFB21" s="156"/>
      <c r="QFC21" s="156"/>
      <c r="QFD21" s="156"/>
      <c r="QFE21" s="157"/>
      <c r="QFF21" s="153"/>
      <c r="QFG21" s="153"/>
      <c r="QFH21" s="154"/>
      <c r="QFI21" s="155"/>
      <c r="QFJ21" s="155"/>
      <c r="QFK21" s="155"/>
      <c r="QFL21" s="155"/>
      <c r="QFM21" s="155"/>
      <c r="QFN21" s="155"/>
      <c r="QFO21" s="156"/>
      <c r="QFP21" s="156"/>
      <c r="QFQ21" s="156"/>
      <c r="QFR21" s="156"/>
      <c r="QFS21" s="156"/>
      <c r="QFT21" s="156"/>
      <c r="QFU21" s="157"/>
      <c r="QFV21" s="153"/>
      <c r="QFW21" s="153"/>
      <c r="QFX21" s="154"/>
      <c r="QFY21" s="155"/>
      <c r="QFZ21" s="155"/>
      <c r="QGA21" s="155"/>
      <c r="QGB21" s="155"/>
      <c r="QGC21" s="155"/>
      <c r="QGD21" s="155"/>
      <c r="QGE21" s="156"/>
      <c r="QGF21" s="156"/>
      <c r="QGG21" s="156"/>
      <c r="QGH21" s="156"/>
      <c r="QGI21" s="156"/>
      <c r="QGJ21" s="156"/>
      <c r="QGK21" s="157"/>
      <c r="QGL21" s="153"/>
      <c r="QGM21" s="153"/>
      <c r="QGN21" s="154"/>
      <c r="QGO21" s="155"/>
      <c r="QGP21" s="155"/>
      <c r="QGQ21" s="155"/>
      <c r="QGR21" s="155"/>
      <c r="QGS21" s="155"/>
      <c r="QGT21" s="155"/>
      <c r="QGU21" s="156"/>
      <c r="QGV21" s="156"/>
      <c r="QGW21" s="156"/>
      <c r="QGX21" s="156"/>
      <c r="QGY21" s="156"/>
      <c r="QGZ21" s="156"/>
      <c r="QHA21" s="157"/>
      <c r="QHB21" s="153"/>
      <c r="QHC21" s="153"/>
      <c r="QHD21" s="154"/>
      <c r="QHE21" s="155"/>
      <c r="QHF21" s="155"/>
      <c r="QHG21" s="155"/>
      <c r="QHH21" s="155"/>
      <c r="QHI21" s="155"/>
      <c r="QHJ21" s="155"/>
      <c r="QHK21" s="156"/>
      <c r="QHL21" s="156"/>
      <c r="QHM21" s="156"/>
      <c r="QHN21" s="156"/>
      <c r="QHO21" s="156"/>
      <c r="QHP21" s="156"/>
      <c r="QHQ21" s="157"/>
      <c r="QHR21" s="153"/>
      <c r="QHS21" s="153"/>
      <c r="QHT21" s="154"/>
      <c r="QHU21" s="155"/>
      <c r="QHV21" s="155"/>
      <c r="QHW21" s="155"/>
      <c r="QHX21" s="155"/>
      <c r="QHY21" s="155"/>
      <c r="QHZ21" s="155"/>
      <c r="QIA21" s="156"/>
      <c r="QIB21" s="156"/>
      <c r="QIC21" s="156"/>
      <c r="QID21" s="156"/>
      <c r="QIE21" s="156"/>
      <c r="QIF21" s="156"/>
      <c r="QIG21" s="157"/>
      <c r="QIH21" s="153"/>
      <c r="QII21" s="153"/>
      <c r="QIJ21" s="154"/>
      <c r="QIK21" s="155"/>
      <c r="QIL21" s="155"/>
      <c r="QIM21" s="155"/>
      <c r="QIN21" s="155"/>
      <c r="QIO21" s="155"/>
      <c r="QIP21" s="155"/>
      <c r="QIQ21" s="156"/>
      <c r="QIR21" s="156"/>
      <c r="QIS21" s="156"/>
      <c r="QIT21" s="156"/>
      <c r="QIU21" s="156"/>
      <c r="QIV21" s="156"/>
      <c r="QIW21" s="157"/>
      <c r="QIX21" s="153"/>
      <c r="QIY21" s="153"/>
      <c r="QIZ21" s="154"/>
      <c r="QJA21" s="155"/>
      <c r="QJB21" s="155"/>
      <c r="QJC21" s="155"/>
      <c r="QJD21" s="155"/>
      <c r="QJE21" s="155"/>
      <c r="QJF21" s="155"/>
      <c r="QJG21" s="156"/>
      <c r="QJH21" s="156"/>
      <c r="QJI21" s="156"/>
      <c r="QJJ21" s="156"/>
      <c r="QJK21" s="156"/>
      <c r="QJL21" s="156"/>
      <c r="QJM21" s="157"/>
      <c r="QJN21" s="153"/>
      <c r="QJO21" s="153"/>
      <c r="QJP21" s="154"/>
      <c r="QJQ21" s="155"/>
      <c r="QJR21" s="155"/>
      <c r="QJS21" s="155"/>
      <c r="QJT21" s="155"/>
      <c r="QJU21" s="155"/>
      <c r="QJV21" s="155"/>
      <c r="QJW21" s="156"/>
      <c r="QJX21" s="156"/>
      <c r="QJY21" s="156"/>
      <c r="QJZ21" s="156"/>
      <c r="QKA21" s="156"/>
      <c r="QKB21" s="156"/>
      <c r="QKC21" s="157"/>
      <c r="QKD21" s="153"/>
      <c r="QKE21" s="153"/>
      <c r="QKF21" s="154"/>
      <c r="QKG21" s="155"/>
      <c r="QKH21" s="155"/>
      <c r="QKI21" s="155"/>
      <c r="QKJ21" s="155"/>
      <c r="QKK21" s="155"/>
      <c r="QKL21" s="155"/>
      <c r="QKM21" s="156"/>
      <c r="QKN21" s="156"/>
      <c r="QKO21" s="156"/>
      <c r="QKP21" s="156"/>
      <c r="QKQ21" s="156"/>
      <c r="QKR21" s="156"/>
      <c r="QKS21" s="157"/>
      <c r="QKT21" s="153"/>
      <c r="QKU21" s="153"/>
      <c r="QKV21" s="154"/>
      <c r="QKW21" s="155"/>
      <c r="QKX21" s="155"/>
      <c r="QKY21" s="155"/>
      <c r="QKZ21" s="155"/>
      <c r="QLA21" s="155"/>
      <c r="QLB21" s="155"/>
      <c r="QLC21" s="156"/>
      <c r="QLD21" s="156"/>
      <c r="QLE21" s="156"/>
      <c r="QLF21" s="156"/>
      <c r="QLG21" s="156"/>
      <c r="QLH21" s="156"/>
      <c r="QLI21" s="157"/>
      <c r="QLJ21" s="153"/>
      <c r="QLK21" s="153"/>
      <c r="QLL21" s="154"/>
      <c r="QLM21" s="155"/>
      <c r="QLN21" s="155"/>
      <c r="QLO21" s="155"/>
      <c r="QLP21" s="155"/>
      <c r="QLQ21" s="155"/>
      <c r="QLR21" s="155"/>
      <c r="QLS21" s="156"/>
      <c r="QLT21" s="156"/>
      <c r="QLU21" s="156"/>
      <c r="QLV21" s="156"/>
      <c r="QLW21" s="156"/>
      <c r="QLX21" s="156"/>
      <c r="QLY21" s="157"/>
      <c r="QLZ21" s="153"/>
      <c r="QMA21" s="153"/>
      <c r="QMB21" s="154"/>
      <c r="QMC21" s="155"/>
      <c r="QMD21" s="155"/>
      <c r="QME21" s="155"/>
      <c r="QMF21" s="155"/>
      <c r="QMG21" s="155"/>
      <c r="QMH21" s="155"/>
      <c r="QMI21" s="156"/>
      <c r="QMJ21" s="156"/>
      <c r="QMK21" s="156"/>
      <c r="QML21" s="156"/>
      <c r="QMM21" s="156"/>
      <c r="QMN21" s="156"/>
      <c r="QMO21" s="157"/>
      <c r="QMP21" s="153"/>
      <c r="QMQ21" s="153"/>
      <c r="QMR21" s="154"/>
      <c r="QMS21" s="155"/>
      <c r="QMT21" s="155"/>
      <c r="QMU21" s="155"/>
      <c r="QMV21" s="155"/>
      <c r="QMW21" s="155"/>
      <c r="QMX21" s="155"/>
      <c r="QMY21" s="156"/>
      <c r="QMZ21" s="156"/>
      <c r="QNA21" s="156"/>
      <c r="QNB21" s="156"/>
      <c r="QNC21" s="156"/>
      <c r="QND21" s="156"/>
      <c r="QNE21" s="157"/>
      <c r="QNF21" s="153"/>
      <c r="QNG21" s="153"/>
      <c r="QNH21" s="154"/>
      <c r="QNI21" s="155"/>
      <c r="QNJ21" s="155"/>
      <c r="QNK21" s="155"/>
      <c r="QNL21" s="155"/>
      <c r="QNM21" s="155"/>
      <c r="QNN21" s="155"/>
      <c r="QNO21" s="156"/>
      <c r="QNP21" s="156"/>
      <c r="QNQ21" s="156"/>
      <c r="QNR21" s="156"/>
      <c r="QNS21" s="156"/>
      <c r="QNT21" s="156"/>
      <c r="QNU21" s="157"/>
      <c r="QNV21" s="153"/>
      <c r="QNW21" s="153"/>
      <c r="QNX21" s="154"/>
      <c r="QNY21" s="155"/>
      <c r="QNZ21" s="155"/>
      <c r="QOA21" s="155"/>
      <c r="QOB21" s="155"/>
      <c r="QOC21" s="155"/>
      <c r="QOD21" s="155"/>
      <c r="QOE21" s="156"/>
      <c r="QOF21" s="156"/>
      <c r="QOG21" s="156"/>
      <c r="QOH21" s="156"/>
      <c r="QOI21" s="156"/>
      <c r="QOJ21" s="156"/>
      <c r="QOK21" s="157"/>
      <c r="QOL21" s="153"/>
      <c r="QOM21" s="153"/>
      <c r="QON21" s="154"/>
      <c r="QOO21" s="155"/>
      <c r="QOP21" s="155"/>
      <c r="QOQ21" s="155"/>
      <c r="QOR21" s="155"/>
      <c r="QOS21" s="155"/>
      <c r="QOT21" s="155"/>
      <c r="QOU21" s="156"/>
      <c r="QOV21" s="156"/>
      <c r="QOW21" s="156"/>
      <c r="QOX21" s="156"/>
      <c r="QOY21" s="156"/>
      <c r="QOZ21" s="156"/>
      <c r="QPA21" s="157"/>
      <c r="QPB21" s="153"/>
      <c r="QPC21" s="153"/>
      <c r="QPD21" s="154"/>
      <c r="QPE21" s="155"/>
      <c r="QPF21" s="155"/>
      <c r="QPG21" s="155"/>
      <c r="QPH21" s="155"/>
      <c r="QPI21" s="155"/>
      <c r="QPJ21" s="155"/>
      <c r="QPK21" s="156"/>
      <c r="QPL21" s="156"/>
      <c r="QPM21" s="156"/>
      <c r="QPN21" s="156"/>
      <c r="QPO21" s="156"/>
      <c r="QPP21" s="156"/>
      <c r="QPQ21" s="157"/>
      <c r="QPR21" s="153"/>
      <c r="QPS21" s="153"/>
      <c r="QPT21" s="154"/>
      <c r="QPU21" s="155"/>
      <c r="QPV21" s="155"/>
      <c r="QPW21" s="155"/>
      <c r="QPX21" s="155"/>
      <c r="QPY21" s="155"/>
      <c r="QPZ21" s="155"/>
      <c r="QQA21" s="156"/>
      <c r="QQB21" s="156"/>
      <c r="QQC21" s="156"/>
      <c r="QQD21" s="156"/>
      <c r="QQE21" s="156"/>
      <c r="QQF21" s="156"/>
      <c r="QQG21" s="157"/>
      <c r="QQH21" s="153"/>
      <c r="QQI21" s="153"/>
      <c r="QQJ21" s="154"/>
      <c r="QQK21" s="155"/>
      <c r="QQL21" s="155"/>
      <c r="QQM21" s="155"/>
      <c r="QQN21" s="155"/>
      <c r="QQO21" s="155"/>
      <c r="QQP21" s="155"/>
      <c r="QQQ21" s="156"/>
      <c r="QQR21" s="156"/>
      <c r="QQS21" s="156"/>
      <c r="QQT21" s="156"/>
      <c r="QQU21" s="156"/>
      <c r="QQV21" s="156"/>
      <c r="QQW21" s="157"/>
      <c r="QQX21" s="153"/>
      <c r="QQY21" s="153"/>
      <c r="QQZ21" s="154"/>
      <c r="QRA21" s="155"/>
      <c r="QRB21" s="155"/>
      <c r="QRC21" s="155"/>
      <c r="QRD21" s="155"/>
      <c r="QRE21" s="155"/>
      <c r="QRF21" s="155"/>
      <c r="QRG21" s="156"/>
      <c r="QRH21" s="156"/>
      <c r="QRI21" s="156"/>
      <c r="QRJ21" s="156"/>
      <c r="QRK21" s="156"/>
      <c r="QRL21" s="156"/>
      <c r="QRM21" s="157"/>
      <c r="QRN21" s="153"/>
      <c r="QRO21" s="153"/>
      <c r="QRP21" s="154"/>
      <c r="QRQ21" s="155"/>
      <c r="QRR21" s="155"/>
      <c r="QRS21" s="155"/>
      <c r="QRT21" s="155"/>
      <c r="QRU21" s="155"/>
      <c r="QRV21" s="155"/>
      <c r="QRW21" s="156"/>
      <c r="QRX21" s="156"/>
      <c r="QRY21" s="156"/>
      <c r="QRZ21" s="156"/>
      <c r="QSA21" s="156"/>
      <c r="QSB21" s="156"/>
      <c r="QSC21" s="157"/>
      <c r="QSD21" s="153"/>
      <c r="QSE21" s="153"/>
      <c r="QSF21" s="154"/>
      <c r="QSG21" s="155"/>
      <c r="QSH21" s="155"/>
      <c r="QSI21" s="155"/>
      <c r="QSJ21" s="155"/>
      <c r="QSK21" s="155"/>
      <c r="QSL21" s="155"/>
      <c r="QSM21" s="156"/>
      <c r="QSN21" s="156"/>
      <c r="QSO21" s="156"/>
      <c r="QSP21" s="156"/>
      <c r="QSQ21" s="156"/>
      <c r="QSR21" s="156"/>
      <c r="QSS21" s="157"/>
      <c r="QST21" s="153"/>
      <c r="QSU21" s="153"/>
      <c r="QSV21" s="154"/>
      <c r="QSW21" s="155"/>
      <c r="QSX21" s="155"/>
      <c r="QSY21" s="155"/>
      <c r="QSZ21" s="155"/>
      <c r="QTA21" s="155"/>
      <c r="QTB21" s="155"/>
      <c r="QTC21" s="156"/>
      <c r="QTD21" s="156"/>
      <c r="QTE21" s="156"/>
      <c r="QTF21" s="156"/>
      <c r="QTG21" s="156"/>
      <c r="QTH21" s="156"/>
      <c r="QTI21" s="157"/>
      <c r="QTJ21" s="153"/>
      <c r="QTK21" s="153"/>
      <c r="QTL21" s="154"/>
      <c r="QTM21" s="155"/>
      <c r="QTN21" s="155"/>
      <c r="QTO21" s="155"/>
      <c r="QTP21" s="155"/>
      <c r="QTQ21" s="155"/>
      <c r="QTR21" s="155"/>
      <c r="QTS21" s="156"/>
      <c r="QTT21" s="156"/>
      <c r="QTU21" s="156"/>
      <c r="QTV21" s="156"/>
      <c r="QTW21" s="156"/>
      <c r="QTX21" s="156"/>
      <c r="QTY21" s="157"/>
      <c r="QTZ21" s="153"/>
      <c r="QUA21" s="153"/>
      <c r="QUB21" s="154"/>
      <c r="QUC21" s="155"/>
      <c r="QUD21" s="155"/>
      <c r="QUE21" s="155"/>
      <c r="QUF21" s="155"/>
      <c r="QUG21" s="155"/>
      <c r="QUH21" s="155"/>
      <c r="QUI21" s="156"/>
      <c r="QUJ21" s="156"/>
      <c r="QUK21" s="156"/>
      <c r="QUL21" s="156"/>
      <c r="QUM21" s="156"/>
      <c r="QUN21" s="156"/>
      <c r="QUO21" s="157"/>
      <c r="QUP21" s="153"/>
      <c r="QUQ21" s="153"/>
      <c r="QUR21" s="154"/>
      <c r="QUS21" s="155"/>
      <c r="QUT21" s="155"/>
      <c r="QUU21" s="155"/>
      <c r="QUV21" s="155"/>
      <c r="QUW21" s="155"/>
      <c r="QUX21" s="155"/>
      <c r="QUY21" s="156"/>
      <c r="QUZ21" s="156"/>
      <c r="QVA21" s="156"/>
      <c r="QVB21" s="156"/>
      <c r="QVC21" s="156"/>
      <c r="QVD21" s="156"/>
      <c r="QVE21" s="157"/>
      <c r="QVF21" s="153"/>
      <c r="QVG21" s="153"/>
      <c r="QVH21" s="154"/>
      <c r="QVI21" s="155"/>
      <c r="QVJ21" s="155"/>
      <c r="QVK21" s="155"/>
      <c r="QVL21" s="155"/>
      <c r="QVM21" s="155"/>
      <c r="QVN21" s="155"/>
      <c r="QVO21" s="156"/>
      <c r="QVP21" s="156"/>
      <c r="QVQ21" s="156"/>
      <c r="QVR21" s="156"/>
      <c r="QVS21" s="156"/>
      <c r="QVT21" s="156"/>
      <c r="QVU21" s="157"/>
      <c r="QVV21" s="153"/>
      <c r="QVW21" s="153"/>
      <c r="QVX21" s="154"/>
      <c r="QVY21" s="155"/>
      <c r="QVZ21" s="155"/>
      <c r="QWA21" s="155"/>
      <c r="QWB21" s="155"/>
      <c r="QWC21" s="155"/>
      <c r="QWD21" s="155"/>
      <c r="QWE21" s="156"/>
      <c r="QWF21" s="156"/>
      <c r="QWG21" s="156"/>
      <c r="QWH21" s="156"/>
      <c r="QWI21" s="156"/>
      <c r="QWJ21" s="156"/>
      <c r="QWK21" s="157"/>
      <c r="QWL21" s="153"/>
      <c r="QWM21" s="153"/>
      <c r="QWN21" s="154"/>
      <c r="QWO21" s="155"/>
      <c r="QWP21" s="155"/>
      <c r="QWQ21" s="155"/>
      <c r="QWR21" s="155"/>
      <c r="QWS21" s="155"/>
      <c r="QWT21" s="155"/>
      <c r="QWU21" s="156"/>
      <c r="QWV21" s="156"/>
      <c r="QWW21" s="156"/>
      <c r="QWX21" s="156"/>
      <c r="QWY21" s="156"/>
      <c r="QWZ21" s="156"/>
      <c r="QXA21" s="157"/>
      <c r="QXB21" s="153"/>
      <c r="QXC21" s="153"/>
      <c r="QXD21" s="154"/>
      <c r="QXE21" s="155"/>
      <c r="QXF21" s="155"/>
      <c r="QXG21" s="155"/>
      <c r="QXH21" s="155"/>
      <c r="QXI21" s="155"/>
      <c r="QXJ21" s="155"/>
      <c r="QXK21" s="156"/>
      <c r="QXL21" s="156"/>
      <c r="QXM21" s="156"/>
      <c r="QXN21" s="156"/>
      <c r="QXO21" s="156"/>
      <c r="QXP21" s="156"/>
      <c r="QXQ21" s="157"/>
      <c r="QXR21" s="153"/>
      <c r="QXS21" s="153"/>
      <c r="QXT21" s="154"/>
      <c r="QXU21" s="155"/>
      <c r="QXV21" s="155"/>
      <c r="QXW21" s="155"/>
      <c r="QXX21" s="155"/>
      <c r="QXY21" s="155"/>
      <c r="QXZ21" s="155"/>
      <c r="QYA21" s="156"/>
      <c r="QYB21" s="156"/>
      <c r="QYC21" s="156"/>
      <c r="QYD21" s="156"/>
      <c r="QYE21" s="156"/>
      <c r="QYF21" s="156"/>
      <c r="QYG21" s="157"/>
      <c r="QYH21" s="153"/>
      <c r="QYI21" s="153"/>
      <c r="QYJ21" s="154"/>
      <c r="QYK21" s="155"/>
      <c r="QYL21" s="155"/>
      <c r="QYM21" s="155"/>
      <c r="QYN21" s="155"/>
      <c r="QYO21" s="155"/>
      <c r="QYP21" s="155"/>
      <c r="QYQ21" s="156"/>
      <c r="QYR21" s="156"/>
      <c r="QYS21" s="156"/>
      <c r="QYT21" s="156"/>
      <c r="QYU21" s="156"/>
      <c r="QYV21" s="156"/>
      <c r="QYW21" s="157"/>
      <c r="QYX21" s="153"/>
      <c r="QYY21" s="153"/>
      <c r="QYZ21" s="154"/>
      <c r="QZA21" s="155"/>
      <c r="QZB21" s="155"/>
      <c r="QZC21" s="155"/>
      <c r="QZD21" s="155"/>
      <c r="QZE21" s="155"/>
      <c r="QZF21" s="155"/>
      <c r="QZG21" s="156"/>
      <c r="QZH21" s="156"/>
      <c r="QZI21" s="156"/>
      <c r="QZJ21" s="156"/>
      <c r="QZK21" s="156"/>
      <c r="QZL21" s="156"/>
      <c r="QZM21" s="157"/>
      <c r="QZN21" s="153"/>
      <c r="QZO21" s="153"/>
      <c r="QZP21" s="154"/>
      <c r="QZQ21" s="155"/>
      <c r="QZR21" s="155"/>
      <c r="QZS21" s="155"/>
      <c r="QZT21" s="155"/>
      <c r="QZU21" s="155"/>
      <c r="QZV21" s="155"/>
      <c r="QZW21" s="156"/>
      <c r="QZX21" s="156"/>
      <c r="QZY21" s="156"/>
      <c r="QZZ21" s="156"/>
      <c r="RAA21" s="156"/>
      <c r="RAB21" s="156"/>
      <c r="RAC21" s="157"/>
      <c r="RAD21" s="153"/>
      <c r="RAE21" s="153"/>
      <c r="RAF21" s="154"/>
      <c r="RAG21" s="155"/>
      <c r="RAH21" s="155"/>
      <c r="RAI21" s="155"/>
      <c r="RAJ21" s="155"/>
      <c r="RAK21" s="155"/>
      <c r="RAL21" s="155"/>
      <c r="RAM21" s="156"/>
      <c r="RAN21" s="156"/>
      <c r="RAO21" s="156"/>
      <c r="RAP21" s="156"/>
      <c r="RAQ21" s="156"/>
      <c r="RAR21" s="156"/>
      <c r="RAS21" s="157"/>
      <c r="RAT21" s="153"/>
      <c r="RAU21" s="153"/>
      <c r="RAV21" s="154"/>
      <c r="RAW21" s="155"/>
      <c r="RAX21" s="155"/>
      <c r="RAY21" s="155"/>
      <c r="RAZ21" s="155"/>
      <c r="RBA21" s="155"/>
      <c r="RBB21" s="155"/>
      <c r="RBC21" s="156"/>
      <c r="RBD21" s="156"/>
      <c r="RBE21" s="156"/>
      <c r="RBF21" s="156"/>
      <c r="RBG21" s="156"/>
      <c r="RBH21" s="156"/>
      <c r="RBI21" s="157"/>
      <c r="RBJ21" s="153"/>
      <c r="RBK21" s="153"/>
      <c r="RBL21" s="154"/>
      <c r="RBM21" s="155"/>
      <c r="RBN21" s="155"/>
      <c r="RBO21" s="155"/>
      <c r="RBP21" s="155"/>
      <c r="RBQ21" s="155"/>
      <c r="RBR21" s="155"/>
      <c r="RBS21" s="156"/>
      <c r="RBT21" s="156"/>
      <c r="RBU21" s="156"/>
      <c r="RBV21" s="156"/>
      <c r="RBW21" s="156"/>
      <c r="RBX21" s="156"/>
      <c r="RBY21" s="157"/>
      <c r="RBZ21" s="153"/>
      <c r="RCA21" s="153"/>
      <c r="RCB21" s="154"/>
      <c r="RCC21" s="155"/>
      <c r="RCD21" s="155"/>
      <c r="RCE21" s="155"/>
      <c r="RCF21" s="155"/>
      <c r="RCG21" s="155"/>
      <c r="RCH21" s="155"/>
      <c r="RCI21" s="156"/>
      <c r="RCJ21" s="156"/>
      <c r="RCK21" s="156"/>
      <c r="RCL21" s="156"/>
      <c r="RCM21" s="156"/>
      <c r="RCN21" s="156"/>
      <c r="RCO21" s="157"/>
      <c r="RCP21" s="153"/>
      <c r="RCQ21" s="153"/>
      <c r="RCR21" s="154"/>
      <c r="RCS21" s="155"/>
      <c r="RCT21" s="155"/>
      <c r="RCU21" s="155"/>
      <c r="RCV21" s="155"/>
      <c r="RCW21" s="155"/>
      <c r="RCX21" s="155"/>
      <c r="RCY21" s="156"/>
      <c r="RCZ21" s="156"/>
      <c r="RDA21" s="156"/>
      <c r="RDB21" s="156"/>
      <c r="RDC21" s="156"/>
      <c r="RDD21" s="156"/>
      <c r="RDE21" s="157"/>
      <c r="RDF21" s="153"/>
      <c r="RDG21" s="153"/>
      <c r="RDH21" s="154"/>
      <c r="RDI21" s="155"/>
      <c r="RDJ21" s="155"/>
      <c r="RDK21" s="155"/>
      <c r="RDL21" s="155"/>
      <c r="RDM21" s="155"/>
      <c r="RDN21" s="155"/>
      <c r="RDO21" s="156"/>
      <c r="RDP21" s="156"/>
      <c r="RDQ21" s="156"/>
      <c r="RDR21" s="156"/>
      <c r="RDS21" s="156"/>
      <c r="RDT21" s="156"/>
      <c r="RDU21" s="157"/>
      <c r="RDV21" s="153"/>
      <c r="RDW21" s="153"/>
      <c r="RDX21" s="154"/>
      <c r="RDY21" s="155"/>
      <c r="RDZ21" s="155"/>
      <c r="REA21" s="155"/>
      <c r="REB21" s="155"/>
      <c r="REC21" s="155"/>
      <c r="RED21" s="155"/>
      <c r="REE21" s="156"/>
      <c r="REF21" s="156"/>
      <c r="REG21" s="156"/>
      <c r="REH21" s="156"/>
      <c r="REI21" s="156"/>
      <c r="REJ21" s="156"/>
      <c r="REK21" s="157"/>
      <c r="REL21" s="153"/>
      <c r="REM21" s="153"/>
      <c r="REN21" s="154"/>
      <c r="REO21" s="155"/>
      <c r="REP21" s="155"/>
      <c r="REQ21" s="155"/>
      <c r="RER21" s="155"/>
      <c r="RES21" s="155"/>
      <c r="RET21" s="155"/>
      <c r="REU21" s="156"/>
      <c r="REV21" s="156"/>
      <c r="REW21" s="156"/>
      <c r="REX21" s="156"/>
      <c r="REY21" s="156"/>
      <c r="REZ21" s="156"/>
      <c r="RFA21" s="157"/>
      <c r="RFB21" s="153"/>
      <c r="RFC21" s="153"/>
      <c r="RFD21" s="154"/>
      <c r="RFE21" s="155"/>
      <c r="RFF21" s="155"/>
      <c r="RFG21" s="155"/>
      <c r="RFH21" s="155"/>
      <c r="RFI21" s="155"/>
      <c r="RFJ21" s="155"/>
      <c r="RFK21" s="156"/>
      <c r="RFL21" s="156"/>
      <c r="RFM21" s="156"/>
      <c r="RFN21" s="156"/>
      <c r="RFO21" s="156"/>
      <c r="RFP21" s="156"/>
      <c r="RFQ21" s="157"/>
      <c r="RFR21" s="153"/>
      <c r="RFS21" s="153"/>
      <c r="RFT21" s="154"/>
      <c r="RFU21" s="155"/>
      <c r="RFV21" s="155"/>
      <c r="RFW21" s="155"/>
      <c r="RFX21" s="155"/>
      <c r="RFY21" s="155"/>
      <c r="RFZ21" s="155"/>
      <c r="RGA21" s="156"/>
      <c r="RGB21" s="156"/>
      <c r="RGC21" s="156"/>
      <c r="RGD21" s="156"/>
      <c r="RGE21" s="156"/>
      <c r="RGF21" s="156"/>
      <c r="RGG21" s="157"/>
      <c r="RGH21" s="153"/>
      <c r="RGI21" s="153"/>
      <c r="RGJ21" s="154"/>
      <c r="RGK21" s="155"/>
      <c r="RGL21" s="155"/>
      <c r="RGM21" s="155"/>
      <c r="RGN21" s="155"/>
      <c r="RGO21" s="155"/>
      <c r="RGP21" s="155"/>
      <c r="RGQ21" s="156"/>
      <c r="RGR21" s="156"/>
      <c r="RGS21" s="156"/>
      <c r="RGT21" s="156"/>
      <c r="RGU21" s="156"/>
      <c r="RGV21" s="156"/>
      <c r="RGW21" s="157"/>
      <c r="RGX21" s="153"/>
      <c r="RGY21" s="153"/>
      <c r="RGZ21" s="154"/>
      <c r="RHA21" s="155"/>
      <c r="RHB21" s="155"/>
      <c r="RHC21" s="155"/>
      <c r="RHD21" s="155"/>
      <c r="RHE21" s="155"/>
      <c r="RHF21" s="155"/>
      <c r="RHG21" s="156"/>
      <c r="RHH21" s="156"/>
      <c r="RHI21" s="156"/>
      <c r="RHJ21" s="156"/>
      <c r="RHK21" s="156"/>
      <c r="RHL21" s="156"/>
      <c r="RHM21" s="157"/>
      <c r="RHN21" s="153"/>
      <c r="RHO21" s="153"/>
      <c r="RHP21" s="154"/>
      <c r="RHQ21" s="155"/>
      <c r="RHR21" s="155"/>
      <c r="RHS21" s="155"/>
      <c r="RHT21" s="155"/>
      <c r="RHU21" s="155"/>
      <c r="RHV21" s="155"/>
      <c r="RHW21" s="156"/>
      <c r="RHX21" s="156"/>
      <c r="RHY21" s="156"/>
      <c r="RHZ21" s="156"/>
      <c r="RIA21" s="156"/>
      <c r="RIB21" s="156"/>
      <c r="RIC21" s="157"/>
      <c r="RID21" s="153"/>
      <c r="RIE21" s="153"/>
      <c r="RIF21" s="154"/>
      <c r="RIG21" s="155"/>
      <c r="RIH21" s="155"/>
      <c r="RII21" s="155"/>
      <c r="RIJ21" s="155"/>
      <c r="RIK21" s="155"/>
      <c r="RIL21" s="155"/>
      <c r="RIM21" s="156"/>
      <c r="RIN21" s="156"/>
      <c r="RIO21" s="156"/>
      <c r="RIP21" s="156"/>
      <c r="RIQ21" s="156"/>
      <c r="RIR21" s="156"/>
      <c r="RIS21" s="157"/>
      <c r="RIT21" s="153"/>
      <c r="RIU21" s="153"/>
      <c r="RIV21" s="154"/>
      <c r="RIW21" s="155"/>
      <c r="RIX21" s="155"/>
      <c r="RIY21" s="155"/>
      <c r="RIZ21" s="155"/>
      <c r="RJA21" s="155"/>
      <c r="RJB21" s="155"/>
      <c r="RJC21" s="156"/>
      <c r="RJD21" s="156"/>
      <c r="RJE21" s="156"/>
      <c r="RJF21" s="156"/>
      <c r="RJG21" s="156"/>
      <c r="RJH21" s="156"/>
      <c r="RJI21" s="157"/>
      <c r="RJJ21" s="153"/>
      <c r="RJK21" s="153"/>
      <c r="RJL21" s="154"/>
      <c r="RJM21" s="155"/>
      <c r="RJN21" s="155"/>
      <c r="RJO21" s="155"/>
      <c r="RJP21" s="155"/>
      <c r="RJQ21" s="155"/>
      <c r="RJR21" s="155"/>
      <c r="RJS21" s="156"/>
      <c r="RJT21" s="156"/>
      <c r="RJU21" s="156"/>
      <c r="RJV21" s="156"/>
      <c r="RJW21" s="156"/>
      <c r="RJX21" s="156"/>
      <c r="RJY21" s="157"/>
      <c r="RJZ21" s="153"/>
      <c r="RKA21" s="153"/>
      <c r="RKB21" s="154"/>
      <c r="RKC21" s="155"/>
      <c r="RKD21" s="155"/>
      <c r="RKE21" s="155"/>
      <c r="RKF21" s="155"/>
      <c r="RKG21" s="155"/>
      <c r="RKH21" s="155"/>
      <c r="RKI21" s="156"/>
      <c r="RKJ21" s="156"/>
      <c r="RKK21" s="156"/>
      <c r="RKL21" s="156"/>
      <c r="RKM21" s="156"/>
      <c r="RKN21" s="156"/>
      <c r="RKO21" s="157"/>
      <c r="RKP21" s="153"/>
      <c r="RKQ21" s="153"/>
      <c r="RKR21" s="154"/>
      <c r="RKS21" s="155"/>
      <c r="RKT21" s="155"/>
      <c r="RKU21" s="155"/>
      <c r="RKV21" s="155"/>
      <c r="RKW21" s="155"/>
      <c r="RKX21" s="155"/>
      <c r="RKY21" s="156"/>
      <c r="RKZ21" s="156"/>
      <c r="RLA21" s="156"/>
      <c r="RLB21" s="156"/>
      <c r="RLC21" s="156"/>
      <c r="RLD21" s="156"/>
      <c r="RLE21" s="157"/>
      <c r="RLF21" s="153"/>
      <c r="RLG21" s="153"/>
      <c r="RLH21" s="154"/>
      <c r="RLI21" s="155"/>
      <c r="RLJ21" s="155"/>
      <c r="RLK21" s="155"/>
      <c r="RLL21" s="155"/>
      <c r="RLM21" s="155"/>
      <c r="RLN21" s="155"/>
      <c r="RLO21" s="156"/>
      <c r="RLP21" s="156"/>
      <c r="RLQ21" s="156"/>
      <c r="RLR21" s="156"/>
      <c r="RLS21" s="156"/>
      <c r="RLT21" s="156"/>
      <c r="RLU21" s="157"/>
      <c r="RLV21" s="153"/>
      <c r="RLW21" s="153"/>
      <c r="RLX21" s="154"/>
      <c r="RLY21" s="155"/>
      <c r="RLZ21" s="155"/>
      <c r="RMA21" s="155"/>
      <c r="RMB21" s="155"/>
      <c r="RMC21" s="155"/>
      <c r="RMD21" s="155"/>
      <c r="RME21" s="156"/>
      <c r="RMF21" s="156"/>
      <c r="RMG21" s="156"/>
      <c r="RMH21" s="156"/>
      <c r="RMI21" s="156"/>
      <c r="RMJ21" s="156"/>
      <c r="RMK21" s="157"/>
      <c r="RML21" s="153"/>
      <c r="RMM21" s="153"/>
      <c r="RMN21" s="154"/>
      <c r="RMO21" s="155"/>
      <c r="RMP21" s="155"/>
      <c r="RMQ21" s="155"/>
      <c r="RMR21" s="155"/>
      <c r="RMS21" s="155"/>
      <c r="RMT21" s="155"/>
      <c r="RMU21" s="156"/>
      <c r="RMV21" s="156"/>
      <c r="RMW21" s="156"/>
      <c r="RMX21" s="156"/>
      <c r="RMY21" s="156"/>
      <c r="RMZ21" s="156"/>
      <c r="RNA21" s="157"/>
      <c r="RNB21" s="153"/>
      <c r="RNC21" s="153"/>
      <c r="RND21" s="154"/>
      <c r="RNE21" s="155"/>
      <c r="RNF21" s="155"/>
      <c r="RNG21" s="155"/>
      <c r="RNH21" s="155"/>
      <c r="RNI21" s="155"/>
      <c r="RNJ21" s="155"/>
      <c r="RNK21" s="156"/>
      <c r="RNL21" s="156"/>
      <c r="RNM21" s="156"/>
      <c r="RNN21" s="156"/>
      <c r="RNO21" s="156"/>
      <c r="RNP21" s="156"/>
      <c r="RNQ21" s="157"/>
      <c r="RNR21" s="153"/>
      <c r="RNS21" s="153"/>
      <c r="RNT21" s="154"/>
      <c r="RNU21" s="155"/>
      <c r="RNV21" s="155"/>
      <c r="RNW21" s="155"/>
      <c r="RNX21" s="155"/>
      <c r="RNY21" s="155"/>
      <c r="RNZ21" s="155"/>
      <c r="ROA21" s="156"/>
      <c r="ROB21" s="156"/>
      <c r="ROC21" s="156"/>
      <c r="ROD21" s="156"/>
      <c r="ROE21" s="156"/>
      <c r="ROF21" s="156"/>
      <c r="ROG21" s="157"/>
      <c r="ROH21" s="153"/>
      <c r="ROI21" s="153"/>
      <c r="ROJ21" s="154"/>
      <c r="ROK21" s="155"/>
      <c r="ROL21" s="155"/>
      <c r="ROM21" s="155"/>
      <c r="RON21" s="155"/>
      <c r="ROO21" s="155"/>
      <c r="ROP21" s="155"/>
      <c r="ROQ21" s="156"/>
      <c r="ROR21" s="156"/>
      <c r="ROS21" s="156"/>
      <c r="ROT21" s="156"/>
      <c r="ROU21" s="156"/>
      <c r="ROV21" s="156"/>
      <c r="ROW21" s="157"/>
      <c r="ROX21" s="153"/>
      <c r="ROY21" s="153"/>
      <c r="ROZ21" s="154"/>
      <c r="RPA21" s="155"/>
      <c r="RPB21" s="155"/>
      <c r="RPC21" s="155"/>
      <c r="RPD21" s="155"/>
      <c r="RPE21" s="155"/>
      <c r="RPF21" s="155"/>
      <c r="RPG21" s="156"/>
      <c r="RPH21" s="156"/>
      <c r="RPI21" s="156"/>
      <c r="RPJ21" s="156"/>
      <c r="RPK21" s="156"/>
      <c r="RPL21" s="156"/>
      <c r="RPM21" s="157"/>
      <c r="RPN21" s="153"/>
      <c r="RPO21" s="153"/>
      <c r="RPP21" s="154"/>
      <c r="RPQ21" s="155"/>
      <c r="RPR21" s="155"/>
      <c r="RPS21" s="155"/>
      <c r="RPT21" s="155"/>
      <c r="RPU21" s="155"/>
      <c r="RPV21" s="155"/>
      <c r="RPW21" s="156"/>
      <c r="RPX21" s="156"/>
      <c r="RPY21" s="156"/>
      <c r="RPZ21" s="156"/>
      <c r="RQA21" s="156"/>
      <c r="RQB21" s="156"/>
      <c r="RQC21" s="157"/>
      <c r="RQD21" s="153"/>
      <c r="RQE21" s="153"/>
      <c r="RQF21" s="154"/>
      <c r="RQG21" s="155"/>
      <c r="RQH21" s="155"/>
      <c r="RQI21" s="155"/>
      <c r="RQJ21" s="155"/>
      <c r="RQK21" s="155"/>
      <c r="RQL21" s="155"/>
      <c r="RQM21" s="156"/>
      <c r="RQN21" s="156"/>
      <c r="RQO21" s="156"/>
      <c r="RQP21" s="156"/>
      <c r="RQQ21" s="156"/>
      <c r="RQR21" s="156"/>
      <c r="RQS21" s="157"/>
      <c r="RQT21" s="153"/>
      <c r="RQU21" s="153"/>
      <c r="RQV21" s="154"/>
      <c r="RQW21" s="155"/>
      <c r="RQX21" s="155"/>
      <c r="RQY21" s="155"/>
      <c r="RQZ21" s="155"/>
      <c r="RRA21" s="155"/>
      <c r="RRB21" s="155"/>
      <c r="RRC21" s="156"/>
      <c r="RRD21" s="156"/>
      <c r="RRE21" s="156"/>
      <c r="RRF21" s="156"/>
      <c r="RRG21" s="156"/>
      <c r="RRH21" s="156"/>
      <c r="RRI21" s="157"/>
      <c r="RRJ21" s="153"/>
      <c r="RRK21" s="153"/>
      <c r="RRL21" s="154"/>
      <c r="RRM21" s="155"/>
      <c r="RRN21" s="155"/>
      <c r="RRO21" s="155"/>
      <c r="RRP21" s="155"/>
      <c r="RRQ21" s="155"/>
      <c r="RRR21" s="155"/>
      <c r="RRS21" s="156"/>
      <c r="RRT21" s="156"/>
      <c r="RRU21" s="156"/>
      <c r="RRV21" s="156"/>
      <c r="RRW21" s="156"/>
      <c r="RRX21" s="156"/>
      <c r="RRY21" s="157"/>
      <c r="RRZ21" s="153"/>
      <c r="RSA21" s="153"/>
      <c r="RSB21" s="154"/>
      <c r="RSC21" s="155"/>
      <c r="RSD21" s="155"/>
      <c r="RSE21" s="155"/>
      <c r="RSF21" s="155"/>
      <c r="RSG21" s="155"/>
      <c r="RSH21" s="155"/>
      <c r="RSI21" s="156"/>
      <c r="RSJ21" s="156"/>
      <c r="RSK21" s="156"/>
      <c r="RSL21" s="156"/>
      <c r="RSM21" s="156"/>
      <c r="RSN21" s="156"/>
      <c r="RSO21" s="157"/>
      <c r="RSP21" s="153"/>
      <c r="RSQ21" s="153"/>
      <c r="RSR21" s="154"/>
      <c r="RSS21" s="155"/>
      <c r="RST21" s="155"/>
      <c r="RSU21" s="155"/>
      <c r="RSV21" s="155"/>
      <c r="RSW21" s="155"/>
      <c r="RSX21" s="155"/>
      <c r="RSY21" s="156"/>
      <c r="RSZ21" s="156"/>
      <c r="RTA21" s="156"/>
      <c r="RTB21" s="156"/>
      <c r="RTC21" s="156"/>
      <c r="RTD21" s="156"/>
      <c r="RTE21" s="157"/>
      <c r="RTF21" s="153"/>
      <c r="RTG21" s="153"/>
      <c r="RTH21" s="154"/>
      <c r="RTI21" s="155"/>
      <c r="RTJ21" s="155"/>
      <c r="RTK21" s="155"/>
      <c r="RTL21" s="155"/>
      <c r="RTM21" s="155"/>
      <c r="RTN21" s="155"/>
      <c r="RTO21" s="156"/>
      <c r="RTP21" s="156"/>
      <c r="RTQ21" s="156"/>
      <c r="RTR21" s="156"/>
      <c r="RTS21" s="156"/>
      <c r="RTT21" s="156"/>
      <c r="RTU21" s="157"/>
      <c r="RTV21" s="153"/>
      <c r="RTW21" s="153"/>
      <c r="RTX21" s="154"/>
      <c r="RTY21" s="155"/>
      <c r="RTZ21" s="155"/>
      <c r="RUA21" s="155"/>
      <c r="RUB21" s="155"/>
      <c r="RUC21" s="155"/>
      <c r="RUD21" s="155"/>
      <c r="RUE21" s="156"/>
      <c r="RUF21" s="156"/>
      <c r="RUG21" s="156"/>
      <c r="RUH21" s="156"/>
      <c r="RUI21" s="156"/>
      <c r="RUJ21" s="156"/>
      <c r="RUK21" s="157"/>
      <c r="RUL21" s="153"/>
      <c r="RUM21" s="153"/>
      <c r="RUN21" s="154"/>
      <c r="RUO21" s="155"/>
      <c r="RUP21" s="155"/>
      <c r="RUQ21" s="155"/>
      <c r="RUR21" s="155"/>
      <c r="RUS21" s="155"/>
      <c r="RUT21" s="155"/>
      <c r="RUU21" s="156"/>
      <c r="RUV21" s="156"/>
      <c r="RUW21" s="156"/>
      <c r="RUX21" s="156"/>
      <c r="RUY21" s="156"/>
      <c r="RUZ21" s="156"/>
      <c r="RVA21" s="157"/>
      <c r="RVB21" s="153"/>
      <c r="RVC21" s="153"/>
      <c r="RVD21" s="154"/>
      <c r="RVE21" s="155"/>
      <c r="RVF21" s="155"/>
      <c r="RVG21" s="155"/>
      <c r="RVH21" s="155"/>
      <c r="RVI21" s="155"/>
      <c r="RVJ21" s="155"/>
      <c r="RVK21" s="156"/>
      <c r="RVL21" s="156"/>
      <c r="RVM21" s="156"/>
      <c r="RVN21" s="156"/>
      <c r="RVO21" s="156"/>
      <c r="RVP21" s="156"/>
      <c r="RVQ21" s="157"/>
      <c r="RVR21" s="153"/>
      <c r="RVS21" s="153"/>
      <c r="RVT21" s="154"/>
      <c r="RVU21" s="155"/>
      <c r="RVV21" s="155"/>
      <c r="RVW21" s="155"/>
      <c r="RVX21" s="155"/>
      <c r="RVY21" s="155"/>
      <c r="RVZ21" s="155"/>
      <c r="RWA21" s="156"/>
      <c r="RWB21" s="156"/>
      <c r="RWC21" s="156"/>
      <c r="RWD21" s="156"/>
      <c r="RWE21" s="156"/>
      <c r="RWF21" s="156"/>
      <c r="RWG21" s="157"/>
      <c r="RWH21" s="153"/>
      <c r="RWI21" s="153"/>
      <c r="RWJ21" s="154"/>
      <c r="RWK21" s="155"/>
      <c r="RWL21" s="155"/>
      <c r="RWM21" s="155"/>
      <c r="RWN21" s="155"/>
      <c r="RWO21" s="155"/>
      <c r="RWP21" s="155"/>
      <c r="RWQ21" s="156"/>
      <c r="RWR21" s="156"/>
      <c r="RWS21" s="156"/>
      <c r="RWT21" s="156"/>
      <c r="RWU21" s="156"/>
      <c r="RWV21" s="156"/>
      <c r="RWW21" s="157"/>
      <c r="RWX21" s="153"/>
      <c r="RWY21" s="153"/>
      <c r="RWZ21" s="154"/>
      <c r="RXA21" s="155"/>
      <c r="RXB21" s="155"/>
      <c r="RXC21" s="155"/>
      <c r="RXD21" s="155"/>
      <c r="RXE21" s="155"/>
      <c r="RXF21" s="155"/>
      <c r="RXG21" s="156"/>
      <c r="RXH21" s="156"/>
      <c r="RXI21" s="156"/>
      <c r="RXJ21" s="156"/>
      <c r="RXK21" s="156"/>
      <c r="RXL21" s="156"/>
      <c r="RXM21" s="157"/>
      <c r="RXN21" s="153"/>
      <c r="RXO21" s="153"/>
      <c r="RXP21" s="154"/>
      <c r="RXQ21" s="155"/>
      <c r="RXR21" s="155"/>
      <c r="RXS21" s="155"/>
      <c r="RXT21" s="155"/>
      <c r="RXU21" s="155"/>
      <c r="RXV21" s="155"/>
      <c r="RXW21" s="156"/>
      <c r="RXX21" s="156"/>
      <c r="RXY21" s="156"/>
      <c r="RXZ21" s="156"/>
      <c r="RYA21" s="156"/>
      <c r="RYB21" s="156"/>
      <c r="RYC21" s="157"/>
      <c r="RYD21" s="153"/>
      <c r="RYE21" s="153"/>
      <c r="RYF21" s="154"/>
      <c r="RYG21" s="155"/>
      <c r="RYH21" s="155"/>
      <c r="RYI21" s="155"/>
      <c r="RYJ21" s="155"/>
      <c r="RYK21" s="155"/>
      <c r="RYL21" s="155"/>
      <c r="RYM21" s="156"/>
      <c r="RYN21" s="156"/>
      <c r="RYO21" s="156"/>
      <c r="RYP21" s="156"/>
      <c r="RYQ21" s="156"/>
      <c r="RYR21" s="156"/>
      <c r="RYS21" s="157"/>
      <c r="RYT21" s="153"/>
      <c r="RYU21" s="153"/>
      <c r="RYV21" s="154"/>
      <c r="RYW21" s="155"/>
      <c r="RYX21" s="155"/>
      <c r="RYY21" s="155"/>
      <c r="RYZ21" s="155"/>
      <c r="RZA21" s="155"/>
      <c r="RZB21" s="155"/>
      <c r="RZC21" s="156"/>
      <c r="RZD21" s="156"/>
      <c r="RZE21" s="156"/>
      <c r="RZF21" s="156"/>
      <c r="RZG21" s="156"/>
      <c r="RZH21" s="156"/>
      <c r="RZI21" s="157"/>
      <c r="RZJ21" s="153"/>
      <c r="RZK21" s="153"/>
      <c r="RZL21" s="154"/>
      <c r="RZM21" s="155"/>
      <c r="RZN21" s="155"/>
      <c r="RZO21" s="155"/>
      <c r="RZP21" s="155"/>
      <c r="RZQ21" s="155"/>
      <c r="RZR21" s="155"/>
      <c r="RZS21" s="156"/>
      <c r="RZT21" s="156"/>
      <c r="RZU21" s="156"/>
      <c r="RZV21" s="156"/>
      <c r="RZW21" s="156"/>
      <c r="RZX21" s="156"/>
      <c r="RZY21" s="157"/>
      <c r="RZZ21" s="153"/>
      <c r="SAA21" s="153"/>
      <c r="SAB21" s="154"/>
      <c r="SAC21" s="155"/>
      <c r="SAD21" s="155"/>
      <c r="SAE21" s="155"/>
      <c r="SAF21" s="155"/>
      <c r="SAG21" s="155"/>
      <c r="SAH21" s="155"/>
      <c r="SAI21" s="156"/>
      <c r="SAJ21" s="156"/>
      <c r="SAK21" s="156"/>
      <c r="SAL21" s="156"/>
      <c r="SAM21" s="156"/>
      <c r="SAN21" s="156"/>
      <c r="SAO21" s="157"/>
      <c r="SAP21" s="153"/>
      <c r="SAQ21" s="153"/>
      <c r="SAR21" s="154"/>
      <c r="SAS21" s="155"/>
      <c r="SAT21" s="155"/>
      <c r="SAU21" s="155"/>
      <c r="SAV21" s="155"/>
      <c r="SAW21" s="155"/>
      <c r="SAX21" s="155"/>
      <c r="SAY21" s="156"/>
      <c r="SAZ21" s="156"/>
      <c r="SBA21" s="156"/>
      <c r="SBB21" s="156"/>
      <c r="SBC21" s="156"/>
      <c r="SBD21" s="156"/>
      <c r="SBE21" s="157"/>
      <c r="SBF21" s="153"/>
      <c r="SBG21" s="153"/>
      <c r="SBH21" s="154"/>
      <c r="SBI21" s="155"/>
      <c r="SBJ21" s="155"/>
      <c r="SBK21" s="155"/>
      <c r="SBL21" s="155"/>
      <c r="SBM21" s="155"/>
      <c r="SBN21" s="155"/>
      <c r="SBO21" s="156"/>
      <c r="SBP21" s="156"/>
      <c r="SBQ21" s="156"/>
      <c r="SBR21" s="156"/>
      <c r="SBS21" s="156"/>
      <c r="SBT21" s="156"/>
      <c r="SBU21" s="157"/>
      <c r="SBV21" s="153"/>
      <c r="SBW21" s="153"/>
      <c r="SBX21" s="154"/>
      <c r="SBY21" s="155"/>
      <c r="SBZ21" s="155"/>
      <c r="SCA21" s="155"/>
      <c r="SCB21" s="155"/>
      <c r="SCC21" s="155"/>
      <c r="SCD21" s="155"/>
      <c r="SCE21" s="156"/>
      <c r="SCF21" s="156"/>
      <c r="SCG21" s="156"/>
      <c r="SCH21" s="156"/>
      <c r="SCI21" s="156"/>
      <c r="SCJ21" s="156"/>
      <c r="SCK21" s="157"/>
      <c r="SCL21" s="153"/>
      <c r="SCM21" s="153"/>
      <c r="SCN21" s="154"/>
      <c r="SCO21" s="155"/>
      <c r="SCP21" s="155"/>
      <c r="SCQ21" s="155"/>
      <c r="SCR21" s="155"/>
      <c r="SCS21" s="155"/>
      <c r="SCT21" s="155"/>
      <c r="SCU21" s="156"/>
      <c r="SCV21" s="156"/>
      <c r="SCW21" s="156"/>
      <c r="SCX21" s="156"/>
      <c r="SCY21" s="156"/>
      <c r="SCZ21" s="156"/>
      <c r="SDA21" s="157"/>
      <c r="SDB21" s="153"/>
      <c r="SDC21" s="153"/>
      <c r="SDD21" s="154"/>
      <c r="SDE21" s="155"/>
      <c r="SDF21" s="155"/>
      <c r="SDG21" s="155"/>
      <c r="SDH21" s="155"/>
      <c r="SDI21" s="155"/>
      <c r="SDJ21" s="155"/>
      <c r="SDK21" s="156"/>
      <c r="SDL21" s="156"/>
      <c r="SDM21" s="156"/>
      <c r="SDN21" s="156"/>
      <c r="SDO21" s="156"/>
      <c r="SDP21" s="156"/>
      <c r="SDQ21" s="157"/>
      <c r="SDR21" s="153"/>
      <c r="SDS21" s="153"/>
      <c r="SDT21" s="154"/>
      <c r="SDU21" s="155"/>
      <c r="SDV21" s="155"/>
      <c r="SDW21" s="155"/>
      <c r="SDX21" s="155"/>
      <c r="SDY21" s="155"/>
      <c r="SDZ21" s="155"/>
      <c r="SEA21" s="156"/>
      <c r="SEB21" s="156"/>
      <c r="SEC21" s="156"/>
      <c r="SED21" s="156"/>
      <c r="SEE21" s="156"/>
      <c r="SEF21" s="156"/>
      <c r="SEG21" s="157"/>
      <c r="SEH21" s="153"/>
      <c r="SEI21" s="153"/>
      <c r="SEJ21" s="154"/>
      <c r="SEK21" s="155"/>
      <c r="SEL21" s="155"/>
      <c r="SEM21" s="155"/>
      <c r="SEN21" s="155"/>
      <c r="SEO21" s="155"/>
      <c r="SEP21" s="155"/>
      <c r="SEQ21" s="156"/>
      <c r="SER21" s="156"/>
      <c r="SES21" s="156"/>
      <c r="SET21" s="156"/>
      <c r="SEU21" s="156"/>
      <c r="SEV21" s="156"/>
      <c r="SEW21" s="157"/>
      <c r="SEX21" s="153"/>
      <c r="SEY21" s="153"/>
      <c r="SEZ21" s="154"/>
      <c r="SFA21" s="155"/>
      <c r="SFB21" s="155"/>
      <c r="SFC21" s="155"/>
      <c r="SFD21" s="155"/>
      <c r="SFE21" s="155"/>
      <c r="SFF21" s="155"/>
      <c r="SFG21" s="156"/>
      <c r="SFH21" s="156"/>
      <c r="SFI21" s="156"/>
      <c r="SFJ21" s="156"/>
      <c r="SFK21" s="156"/>
      <c r="SFL21" s="156"/>
      <c r="SFM21" s="157"/>
      <c r="SFN21" s="153"/>
      <c r="SFO21" s="153"/>
      <c r="SFP21" s="154"/>
      <c r="SFQ21" s="155"/>
      <c r="SFR21" s="155"/>
      <c r="SFS21" s="155"/>
      <c r="SFT21" s="155"/>
      <c r="SFU21" s="155"/>
      <c r="SFV21" s="155"/>
      <c r="SFW21" s="156"/>
      <c r="SFX21" s="156"/>
      <c r="SFY21" s="156"/>
      <c r="SFZ21" s="156"/>
      <c r="SGA21" s="156"/>
      <c r="SGB21" s="156"/>
      <c r="SGC21" s="157"/>
      <c r="SGD21" s="153"/>
      <c r="SGE21" s="153"/>
      <c r="SGF21" s="154"/>
      <c r="SGG21" s="155"/>
      <c r="SGH21" s="155"/>
      <c r="SGI21" s="155"/>
      <c r="SGJ21" s="155"/>
      <c r="SGK21" s="155"/>
      <c r="SGL21" s="155"/>
      <c r="SGM21" s="156"/>
      <c r="SGN21" s="156"/>
      <c r="SGO21" s="156"/>
      <c r="SGP21" s="156"/>
      <c r="SGQ21" s="156"/>
      <c r="SGR21" s="156"/>
      <c r="SGS21" s="157"/>
      <c r="SGT21" s="153"/>
      <c r="SGU21" s="153"/>
      <c r="SGV21" s="154"/>
      <c r="SGW21" s="155"/>
      <c r="SGX21" s="155"/>
      <c r="SGY21" s="155"/>
      <c r="SGZ21" s="155"/>
      <c r="SHA21" s="155"/>
      <c r="SHB21" s="155"/>
      <c r="SHC21" s="156"/>
      <c r="SHD21" s="156"/>
      <c r="SHE21" s="156"/>
      <c r="SHF21" s="156"/>
      <c r="SHG21" s="156"/>
      <c r="SHH21" s="156"/>
      <c r="SHI21" s="157"/>
      <c r="SHJ21" s="153"/>
      <c r="SHK21" s="153"/>
      <c r="SHL21" s="154"/>
      <c r="SHM21" s="155"/>
      <c r="SHN21" s="155"/>
      <c r="SHO21" s="155"/>
      <c r="SHP21" s="155"/>
      <c r="SHQ21" s="155"/>
      <c r="SHR21" s="155"/>
      <c r="SHS21" s="156"/>
      <c r="SHT21" s="156"/>
      <c r="SHU21" s="156"/>
      <c r="SHV21" s="156"/>
      <c r="SHW21" s="156"/>
      <c r="SHX21" s="156"/>
      <c r="SHY21" s="157"/>
      <c r="SHZ21" s="153"/>
      <c r="SIA21" s="153"/>
      <c r="SIB21" s="154"/>
      <c r="SIC21" s="155"/>
      <c r="SID21" s="155"/>
      <c r="SIE21" s="155"/>
      <c r="SIF21" s="155"/>
      <c r="SIG21" s="155"/>
      <c r="SIH21" s="155"/>
      <c r="SII21" s="156"/>
      <c r="SIJ21" s="156"/>
      <c r="SIK21" s="156"/>
      <c r="SIL21" s="156"/>
      <c r="SIM21" s="156"/>
      <c r="SIN21" s="156"/>
      <c r="SIO21" s="157"/>
      <c r="SIP21" s="153"/>
      <c r="SIQ21" s="153"/>
      <c r="SIR21" s="154"/>
      <c r="SIS21" s="155"/>
      <c r="SIT21" s="155"/>
      <c r="SIU21" s="155"/>
      <c r="SIV21" s="155"/>
      <c r="SIW21" s="155"/>
      <c r="SIX21" s="155"/>
      <c r="SIY21" s="156"/>
      <c r="SIZ21" s="156"/>
      <c r="SJA21" s="156"/>
      <c r="SJB21" s="156"/>
      <c r="SJC21" s="156"/>
      <c r="SJD21" s="156"/>
      <c r="SJE21" s="157"/>
      <c r="SJF21" s="153"/>
      <c r="SJG21" s="153"/>
      <c r="SJH21" s="154"/>
      <c r="SJI21" s="155"/>
      <c r="SJJ21" s="155"/>
      <c r="SJK21" s="155"/>
      <c r="SJL21" s="155"/>
      <c r="SJM21" s="155"/>
      <c r="SJN21" s="155"/>
      <c r="SJO21" s="156"/>
      <c r="SJP21" s="156"/>
      <c r="SJQ21" s="156"/>
      <c r="SJR21" s="156"/>
      <c r="SJS21" s="156"/>
      <c r="SJT21" s="156"/>
      <c r="SJU21" s="157"/>
      <c r="SJV21" s="153"/>
      <c r="SJW21" s="153"/>
      <c r="SJX21" s="154"/>
      <c r="SJY21" s="155"/>
      <c r="SJZ21" s="155"/>
      <c r="SKA21" s="155"/>
      <c r="SKB21" s="155"/>
      <c r="SKC21" s="155"/>
      <c r="SKD21" s="155"/>
      <c r="SKE21" s="156"/>
      <c r="SKF21" s="156"/>
      <c r="SKG21" s="156"/>
      <c r="SKH21" s="156"/>
      <c r="SKI21" s="156"/>
      <c r="SKJ21" s="156"/>
      <c r="SKK21" s="157"/>
      <c r="SKL21" s="153"/>
      <c r="SKM21" s="153"/>
      <c r="SKN21" s="154"/>
      <c r="SKO21" s="155"/>
      <c r="SKP21" s="155"/>
      <c r="SKQ21" s="155"/>
      <c r="SKR21" s="155"/>
      <c r="SKS21" s="155"/>
      <c r="SKT21" s="155"/>
      <c r="SKU21" s="156"/>
      <c r="SKV21" s="156"/>
      <c r="SKW21" s="156"/>
      <c r="SKX21" s="156"/>
      <c r="SKY21" s="156"/>
      <c r="SKZ21" s="156"/>
      <c r="SLA21" s="157"/>
      <c r="SLB21" s="153"/>
      <c r="SLC21" s="153"/>
      <c r="SLD21" s="154"/>
      <c r="SLE21" s="155"/>
      <c r="SLF21" s="155"/>
      <c r="SLG21" s="155"/>
      <c r="SLH21" s="155"/>
      <c r="SLI21" s="155"/>
      <c r="SLJ21" s="155"/>
      <c r="SLK21" s="156"/>
      <c r="SLL21" s="156"/>
      <c r="SLM21" s="156"/>
      <c r="SLN21" s="156"/>
      <c r="SLO21" s="156"/>
      <c r="SLP21" s="156"/>
      <c r="SLQ21" s="157"/>
      <c r="SLR21" s="153"/>
      <c r="SLS21" s="153"/>
      <c r="SLT21" s="154"/>
      <c r="SLU21" s="155"/>
      <c r="SLV21" s="155"/>
      <c r="SLW21" s="155"/>
      <c r="SLX21" s="155"/>
      <c r="SLY21" s="155"/>
      <c r="SLZ21" s="155"/>
      <c r="SMA21" s="156"/>
      <c r="SMB21" s="156"/>
      <c r="SMC21" s="156"/>
      <c r="SMD21" s="156"/>
      <c r="SME21" s="156"/>
      <c r="SMF21" s="156"/>
      <c r="SMG21" s="157"/>
      <c r="SMH21" s="153"/>
      <c r="SMI21" s="153"/>
      <c r="SMJ21" s="154"/>
      <c r="SMK21" s="155"/>
      <c r="SML21" s="155"/>
      <c r="SMM21" s="155"/>
      <c r="SMN21" s="155"/>
      <c r="SMO21" s="155"/>
      <c r="SMP21" s="155"/>
      <c r="SMQ21" s="156"/>
      <c r="SMR21" s="156"/>
      <c r="SMS21" s="156"/>
      <c r="SMT21" s="156"/>
      <c r="SMU21" s="156"/>
      <c r="SMV21" s="156"/>
      <c r="SMW21" s="157"/>
      <c r="SMX21" s="153"/>
      <c r="SMY21" s="153"/>
      <c r="SMZ21" s="154"/>
      <c r="SNA21" s="155"/>
      <c r="SNB21" s="155"/>
      <c r="SNC21" s="155"/>
      <c r="SND21" s="155"/>
      <c r="SNE21" s="155"/>
      <c r="SNF21" s="155"/>
      <c r="SNG21" s="156"/>
      <c r="SNH21" s="156"/>
      <c r="SNI21" s="156"/>
      <c r="SNJ21" s="156"/>
      <c r="SNK21" s="156"/>
      <c r="SNL21" s="156"/>
      <c r="SNM21" s="157"/>
      <c r="SNN21" s="153"/>
      <c r="SNO21" s="153"/>
      <c r="SNP21" s="154"/>
      <c r="SNQ21" s="155"/>
      <c r="SNR21" s="155"/>
      <c r="SNS21" s="155"/>
      <c r="SNT21" s="155"/>
      <c r="SNU21" s="155"/>
      <c r="SNV21" s="155"/>
      <c r="SNW21" s="156"/>
      <c r="SNX21" s="156"/>
      <c r="SNY21" s="156"/>
      <c r="SNZ21" s="156"/>
      <c r="SOA21" s="156"/>
      <c r="SOB21" s="156"/>
      <c r="SOC21" s="157"/>
      <c r="SOD21" s="153"/>
      <c r="SOE21" s="153"/>
      <c r="SOF21" s="154"/>
      <c r="SOG21" s="155"/>
      <c r="SOH21" s="155"/>
      <c r="SOI21" s="155"/>
      <c r="SOJ21" s="155"/>
      <c r="SOK21" s="155"/>
      <c r="SOL21" s="155"/>
      <c r="SOM21" s="156"/>
      <c r="SON21" s="156"/>
      <c r="SOO21" s="156"/>
      <c r="SOP21" s="156"/>
      <c r="SOQ21" s="156"/>
      <c r="SOR21" s="156"/>
      <c r="SOS21" s="157"/>
      <c r="SOT21" s="153"/>
      <c r="SOU21" s="153"/>
      <c r="SOV21" s="154"/>
      <c r="SOW21" s="155"/>
      <c r="SOX21" s="155"/>
      <c r="SOY21" s="155"/>
      <c r="SOZ21" s="155"/>
      <c r="SPA21" s="155"/>
      <c r="SPB21" s="155"/>
      <c r="SPC21" s="156"/>
      <c r="SPD21" s="156"/>
      <c r="SPE21" s="156"/>
      <c r="SPF21" s="156"/>
      <c r="SPG21" s="156"/>
      <c r="SPH21" s="156"/>
      <c r="SPI21" s="157"/>
      <c r="SPJ21" s="153"/>
      <c r="SPK21" s="153"/>
      <c r="SPL21" s="154"/>
      <c r="SPM21" s="155"/>
      <c r="SPN21" s="155"/>
      <c r="SPO21" s="155"/>
      <c r="SPP21" s="155"/>
      <c r="SPQ21" s="155"/>
      <c r="SPR21" s="155"/>
      <c r="SPS21" s="156"/>
      <c r="SPT21" s="156"/>
      <c r="SPU21" s="156"/>
      <c r="SPV21" s="156"/>
      <c r="SPW21" s="156"/>
      <c r="SPX21" s="156"/>
      <c r="SPY21" s="157"/>
      <c r="SPZ21" s="153"/>
      <c r="SQA21" s="153"/>
      <c r="SQB21" s="154"/>
      <c r="SQC21" s="155"/>
      <c r="SQD21" s="155"/>
      <c r="SQE21" s="155"/>
      <c r="SQF21" s="155"/>
      <c r="SQG21" s="155"/>
      <c r="SQH21" s="155"/>
      <c r="SQI21" s="156"/>
      <c r="SQJ21" s="156"/>
      <c r="SQK21" s="156"/>
      <c r="SQL21" s="156"/>
      <c r="SQM21" s="156"/>
      <c r="SQN21" s="156"/>
      <c r="SQO21" s="157"/>
      <c r="SQP21" s="153"/>
      <c r="SQQ21" s="153"/>
      <c r="SQR21" s="154"/>
      <c r="SQS21" s="155"/>
      <c r="SQT21" s="155"/>
      <c r="SQU21" s="155"/>
      <c r="SQV21" s="155"/>
      <c r="SQW21" s="155"/>
      <c r="SQX21" s="155"/>
      <c r="SQY21" s="156"/>
      <c r="SQZ21" s="156"/>
      <c r="SRA21" s="156"/>
      <c r="SRB21" s="156"/>
      <c r="SRC21" s="156"/>
      <c r="SRD21" s="156"/>
      <c r="SRE21" s="157"/>
      <c r="SRF21" s="153"/>
      <c r="SRG21" s="153"/>
      <c r="SRH21" s="154"/>
      <c r="SRI21" s="155"/>
      <c r="SRJ21" s="155"/>
      <c r="SRK21" s="155"/>
      <c r="SRL21" s="155"/>
      <c r="SRM21" s="155"/>
      <c r="SRN21" s="155"/>
      <c r="SRO21" s="156"/>
      <c r="SRP21" s="156"/>
      <c r="SRQ21" s="156"/>
      <c r="SRR21" s="156"/>
      <c r="SRS21" s="156"/>
      <c r="SRT21" s="156"/>
      <c r="SRU21" s="157"/>
      <c r="SRV21" s="153"/>
      <c r="SRW21" s="153"/>
      <c r="SRX21" s="154"/>
      <c r="SRY21" s="155"/>
      <c r="SRZ21" s="155"/>
      <c r="SSA21" s="155"/>
      <c r="SSB21" s="155"/>
      <c r="SSC21" s="155"/>
      <c r="SSD21" s="155"/>
      <c r="SSE21" s="156"/>
      <c r="SSF21" s="156"/>
      <c r="SSG21" s="156"/>
      <c r="SSH21" s="156"/>
      <c r="SSI21" s="156"/>
      <c r="SSJ21" s="156"/>
      <c r="SSK21" s="157"/>
      <c r="SSL21" s="153"/>
      <c r="SSM21" s="153"/>
      <c r="SSN21" s="154"/>
      <c r="SSO21" s="155"/>
      <c r="SSP21" s="155"/>
      <c r="SSQ21" s="155"/>
      <c r="SSR21" s="155"/>
      <c r="SSS21" s="155"/>
      <c r="SST21" s="155"/>
      <c r="SSU21" s="156"/>
      <c r="SSV21" s="156"/>
      <c r="SSW21" s="156"/>
      <c r="SSX21" s="156"/>
      <c r="SSY21" s="156"/>
      <c r="SSZ21" s="156"/>
      <c r="STA21" s="157"/>
      <c r="STB21" s="153"/>
      <c r="STC21" s="153"/>
      <c r="STD21" s="154"/>
      <c r="STE21" s="155"/>
      <c r="STF21" s="155"/>
      <c r="STG21" s="155"/>
      <c r="STH21" s="155"/>
      <c r="STI21" s="155"/>
      <c r="STJ21" s="155"/>
      <c r="STK21" s="156"/>
      <c r="STL21" s="156"/>
      <c r="STM21" s="156"/>
      <c r="STN21" s="156"/>
      <c r="STO21" s="156"/>
      <c r="STP21" s="156"/>
      <c r="STQ21" s="157"/>
      <c r="STR21" s="153"/>
      <c r="STS21" s="153"/>
      <c r="STT21" s="154"/>
      <c r="STU21" s="155"/>
      <c r="STV21" s="155"/>
      <c r="STW21" s="155"/>
      <c r="STX21" s="155"/>
      <c r="STY21" s="155"/>
      <c r="STZ21" s="155"/>
      <c r="SUA21" s="156"/>
      <c r="SUB21" s="156"/>
      <c r="SUC21" s="156"/>
      <c r="SUD21" s="156"/>
      <c r="SUE21" s="156"/>
      <c r="SUF21" s="156"/>
      <c r="SUG21" s="157"/>
      <c r="SUH21" s="153"/>
      <c r="SUI21" s="153"/>
      <c r="SUJ21" s="154"/>
      <c r="SUK21" s="155"/>
      <c r="SUL21" s="155"/>
      <c r="SUM21" s="155"/>
      <c r="SUN21" s="155"/>
      <c r="SUO21" s="155"/>
      <c r="SUP21" s="155"/>
      <c r="SUQ21" s="156"/>
      <c r="SUR21" s="156"/>
      <c r="SUS21" s="156"/>
      <c r="SUT21" s="156"/>
      <c r="SUU21" s="156"/>
      <c r="SUV21" s="156"/>
      <c r="SUW21" s="157"/>
      <c r="SUX21" s="153"/>
      <c r="SUY21" s="153"/>
      <c r="SUZ21" s="154"/>
      <c r="SVA21" s="155"/>
      <c r="SVB21" s="155"/>
      <c r="SVC21" s="155"/>
      <c r="SVD21" s="155"/>
      <c r="SVE21" s="155"/>
      <c r="SVF21" s="155"/>
      <c r="SVG21" s="156"/>
      <c r="SVH21" s="156"/>
      <c r="SVI21" s="156"/>
      <c r="SVJ21" s="156"/>
      <c r="SVK21" s="156"/>
      <c r="SVL21" s="156"/>
      <c r="SVM21" s="157"/>
      <c r="SVN21" s="153"/>
      <c r="SVO21" s="153"/>
      <c r="SVP21" s="154"/>
      <c r="SVQ21" s="155"/>
      <c r="SVR21" s="155"/>
      <c r="SVS21" s="155"/>
      <c r="SVT21" s="155"/>
      <c r="SVU21" s="155"/>
      <c r="SVV21" s="155"/>
      <c r="SVW21" s="156"/>
      <c r="SVX21" s="156"/>
      <c r="SVY21" s="156"/>
      <c r="SVZ21" s="156"/>
      <c r="SWA21" s="156"/>
      <c r="SWB21" s="156"/>
      <c r="SWC21" s="157"/>
      <c r="SWD21" s="153"/>
      <c r="SWE21" s="153"/>
      <c r="SWF21" s="154"/>
      <c r="SWG21" s="155"/>
      <c r="SWH21" s="155"/>
      <c r="SWI21" s="155"/>
      <c r="SWJ21" s="155"/>
      <c r="SWK21" s="155"/>
      <c r="SWL21" s="155"/>
      <c r="SWM21" s="156"/>
      <c r="SWN21" s="156"/>
      <c r="SWO21" s="156"/>
      <c r="SWP21" s="156"/>
      <c r="SWQ21" s="156"/>
      <c r="SWR21" s="156"/>
      <c r="SWS21" s="157"/>
      <c r="SWT21" s="153"/>
      <c r="SWU21" s="153"/>
      <c r="SWV21" s="154"/>
      <c r="SWW21" s="155"/>
      <c r="SWX21" s="155"/>
      <c r="SWY21" s="155"/>
      <c r="SWZ21" s="155"/>
      <c r="SXA21" s="155"/>
      <c r="SXB21" s="155"/>
      <c r="SXC21" s="156"/>
      <c r="SXD21" s="156"/>
      <c r="SXE21" s="156"/>
      <c r="SXF21" s="156"/>
      <c r="SXG21" s="156"/>
      <c r="SXH21" s="156"/>
      <c r="SXI21" s="157"/>
      <c r="SXJ21" s="153"/>
      <c r="SXK21" s="153"/>
      <c r="SXL21" s="154"/>
      <c r="SXM21" s="155"/>
      <c r="SXN21" s="155"/>
      <c r="SXO21" s="155"/>
      <c r="SXP21" s="155"/>
      <c r="SXQ21" s="155"/>
      <c r="SXR21" s="155"/>
      <c r="SXS21" s="156"/>
      <c r="SXT21" s="156"/>
      <c r="SXU21" s="156"/>
      <c r="SXV21" s="156"/>
      <c r="SXW21" s="156"/>
      <c r="SXX21" s="156"/>
      <c r="SXY21" s="157"/>
      <c r="SXZ21" s="153"/>
      <c r="SYA21" s="153"/>
      <c r="SYB21" s="154"/>
      <c r="SYC21" s="155"/>
      <c r="SYD21" s="155"/>
      <c r="SYE21" s="155"/>
      <c r="SYF21" s="155"/>
      <c r="SYG21" s="155"/>
      <c r="SYH21" s="155"/>
      <c r="SYI21" s="156"/>
      <c r="SYJ21" s="156"/>
      <c r="SYK21" s="156"/>
      <c r="SYL21" s="156"/>
      <c r="SYM21" s="156"/>
      <c r="SYN21" s="156"/>
      <c r="SYO21" s="157"/>
      <c r="SYP21" s="153"/>
      <c r="SYQ21" s="153"/>
      <c r="SYR21" s="154"/>
      <c r="SYS21" s="155"/>
      <c r="SYT21" s="155"/>
      <c r="SYU21" s="155"/>
      <c r="SYV21" s="155"/>
      <c r="SYW21" s="155"/>
      <c r="SYX21" s="155"/>
      <c r="SYY21" s="156"/>
      <c r="SYZ21" s="156"/>
      <c r="SZA21" s="156"/>
      <c r="SZB21" s="156"/>
      <c r="SZC21" s="156"/>
      <c r="SZD21" s="156"/>
      <c r="SZE21" s="157"/>
      <c r="SZF21" s="153"/>
      <c r="SZG21" s="153"/>
      <c r="SZH21" s="154"/>
      <c r="SZI21" s="155"/>
      <c r="SZJ21" s="155"/>
      <c r="SZK21" s="155"/>
      <c r="SZL21" s="155"/>
      <c r="SZM21" s="155"/>
      <c r="SZN21" s="155"/>
      <c r="SZO21" s="156"/>
      <c r="SZP21" s="156"/>
      <c r="SZQ21" s="156"/>
      <c r="SZR21" s="156"/>
      <c r="SZS21" s="156"/>
      <c r="SZT21" s="156"/>
      <c r="SZU21" s="157"/>
      <c r="SZV21" s="153"/>
      <c r="SZW21" s="153"/>
      <c r="SZX21" s="154"/>
      <c r="SZY21" s="155"/>
      <c r="SZZ21" s="155"/>
      <c r="TAA21" s="155"/>
      <c r="TAB21" s="155"/>
      <c r="TAC21" s="155"/>
      <c r="TAD21" s="155"/>
      <c r="TAE21" s="156"/>
      <c r="TAF21" s="156"/>
      <c r="TAG21" s="156"/>
      <c r="TAH21" s="156"/>
      <c r="TAI21" s="156"/>
      <c r="TAJ21" s="156"/>
      <c r="TAK21" s="157"/>
      <c r="TAL21" s="153"/>
      <c r="TAM21" s="153"/>
      <c r="TAN21" s="154"/>
      <c r="TAO21" s="155"/>
      <c r="TAP21" s="155"/>
      <c r="TAQ21" s="155"/>
      <c r="TAR21" s="155"/>
      <c r="TAS21" s="155"/>
      <c r="TAT21" s="155"/>
      <c r="TAU21" s="156"/>
      <c r="TAV21" s="156"/>
      <c r="TAW21" s="156"/>
      <c r="TAX21" s="156"/>
      <c r="TAY21" s="156"/>
      <c r="TAZ21" s="156"/>
      <c r="TBA21" s="157"/>
      <c r="TBB21" s="153"/>
      <c r="TBC21" s="153"/>
      <c r="TBD21" s="154"/>
      <c r="TBE21" s="155"/>
      <c r="TBF21" s="155"/>
      <c r="TBG21" s="155"/>
      <c r="TBH21" s="155"/>
      <c r="TBI21" s="155"/>
      <c r="TBJ21" s="155"/>
      <c r="TBK21" s="156"/>
      <c r="TBL21" s="156"/>
      <c r="TBM21" s="156"/>
      <c r="TBN21" s="156"/>
      <c r="TBO21" s="156"/>
      <c r="TBP21" s="156"/>
      <c r="TBQ21" s="157"/>
      <c r="TBR21" s="153"/>
      <c r="TBS21" s="153"/>
      <c r="TBT21" s="154"/>
      <c r="TBU21" s="155"/>
      <c r="TBV21" s="155"/>
      <c r="TBW21" s="155"/>
      <c r="TBX21" s="155"/>
      <c r="TBY21" s="155"/>
      <c r="TBZ21" s="155"/>
      <c r="TCA21" s="156"/>
      <c r="TCB21" s="156"/>
      <c r="TCC21" s="156"/>
      <c r="TCD21" s="156"/>
      <c r="TCE21" s="156"/>
      <c r="TCF21" s="156"/>
      <c r="TCG21" s="157"/>
      <c r="TCH21" s="153"/>
      <c r="TCI21" s="153"/>
      <c r="TCJ21" s="154"/>
      <c r="TCK21" s="155"/>
      <c r="TCL21" s="155"/>
      <c r="TCM21" s="155"/>
      <c r="TCN21" s="155"/>
      <c r="TCO21" s="155"/>
      <c r="TCP21" s="155"/>
      <c r="TCQ21" s="156"/>
      <c r="TCR21" s="156"/>
      <c r="TCS21" s="156"/>
      <c r="TCT21" s="156"/>
      <c r="TCU21" s="156"/>
      <c r="TCV21" s="156"/>
      <c r="TCW21" s="157"/>
      <c r="TCX21" s="153"/>
      <c r="TCY21" s="153"/>
      <c r="TCZ21" s="154"/>
      <c r="TDA21" s="155"/>
      <c r="TDB21" s="155"/>
      <c r="TDC21" s="155"/>
      <c r="TDD21" s="155"/>
      <c r="TDE21" s="155"/>
      <c r="TDF21" s="155"/>
      <c r="TDG21" s="156"/>
      <c r="TDH21" s="156"/>
      <c r="TDI21" s="156"/>
      <c r="TDJ21" s="156"/>
      <c r="TDK21" s="156"/>
      <c r="TDL21" s="156"/>
      <c r="TDM21" s="157"/>
      <c r="TDN21" s="153"/>
      <c r="TDO21" s="153"/>
      <c r="TDP21" s="154"/>
      <c r="TDQ21" s="155"/>
      <c r="TDR21" s="155"/>
      <c r="TDS21" s="155"/>
      <c r="TDT21" s="155"/>
      <c r="TDU21" s="155"/>
      <c r="TDV21" s="155"/>
      <c r="TDW21" s="156"/>
      <c r="TDX21" s="156"/>
      <c r="TDY21" s="156"/>
      <c r="TDZ21" s="156"/>
      <c r="TEA21" s="156"/>
      <c r="TEB21" s="156"/>
      <c r="TEC21" s="157"/>
      <c r="TED21" s="153"/>
      <c r="TEE21" s="153"/>
      <c r="TEF21" s="154"/>
      <c r="TEG21" s="155"/>
      <c r="TEH21" s="155"/>
      <c r="TEI21" s="155"/>
      <c r="TEJ21" s="155"/>
      <c r="TEK21" s="155"/>
      <c r="TEL21" s="155"/>
      <c r="TEM21" s="156"/>
      <c r="TEN21" s="156"/>
      <c r="TEO21" s="156"/>
      <c r="TEP21" s="156"/>
      <c r="TEQ21" s="156"/>
      <c r="TER21" s="156"/>
      <c r="TES21" s="157"/>
      <c r="TET21" s="153"/>
      <c r="TEU21" s="153"/>
      <c r="TEV21" s="154"/>
      <c r="TEW21" s="155"/>
      <c r="TEX21" s="155"/>
      <c r="TEY21" s="155"/>
      <c r="TEZ21" s="155"/>
      <c r="TFA21" s="155"/>
      <c r="TFB21" s="155"/>
      <c r="TFC21" s="156"/>
      <c r="TFD21" s="156"/>
      <c r="TFE21" s="156"/>
      <c r="TFF21" s="156"/>
      <c r="TFG21" s="156"/>
      <c r="TFH21" s="156"/>
      <c r="TFI21" s="157"/>
      <c r="TFJ21" s="153"/>
      <c r="TFK21" s="153"/>
      <c r="TFL21" s="154"/>
      <c r="TFM21" s="155"/>
      <c r="TFN21" s="155"/>
      <c r="TFO21" s="155"/>
      <c r="TFP21" s="155"/>
      <c r="TFQ21" s="155"/>
      <c r="TFR21" s="155"/>
      <c r="TFS21" s="156"/>
      <c r="TFT21" s="156"/>
      <c r="TFU21" s="156"/>
      <c r="TFV21" s="156"/>
      <c r="TFW21" s="156"/>
      <c r="TFX21" s="156"/>
      <c r="TFY21" s="157"/>
      <c r="TFZ21" s="153"/>
      <c r="TGA21" s="153"/>
      <c r="TGB21" s="154"/>
      <c r="TGC21" s="155"/>
      <c r="TGD21" s="155"/>
      <c r="TGE21" s="155"/>
      <c r="TGF21" s="155"/>
      <c r="TGG21" s="155"/>
      <c r="TGH21" s="155"/>
      <c r="TGI21" s="156"/>
      <c r="TGJ21" s="156"/>
      <c r="TGK21" s="156"/>
      <c r="TGL21" s="156"/>
      <c r="TGM21" s="156"/>
      <c r="TGN21" s="156"/>
      <c r="TGO21" s="157"/>
      <c r="TGP21" s="153"/>
      <c r="TGQ21" s="153"/>
      <c r="TGR21" s="154"/>
      <c r="TGS21" s="155"/>
      <c r="TGT21" s="155"/>
      <c r="TGU21" s="155"/>
      <c r="TGV21" s="155"/>
      <c r="TGW21" s="155"/>
      <c r="TGX21" s="155"/>
      <c r="TGY21" s="156"/>
      <c r="TGZ21" s="156"/>
      <c r="THA21" s="156"/>
      <c r="THB21" s="156"/>
      <c r="THC21" s="156"/>
      <c r="THD21" s="156"/>
      <c r="THE21" s="157"/>
      <c r="THF21" s="153"/>
      <c r="THG21" s="153"/>
      <c r="THH21" s="154"/>
      <c r="THI21" s="155"/>
      <c r="THJ21" s="155"/>
      <c r="THK21" s="155"/>
      <c r="THL21" s="155"/>
      <c r="THM21" s="155"/>
      <c r="THN21" s="155"/>
      <c r="THO21" s="156"/>
      <c r="THP21" s="156"/>
      <c r="THQ21" s="156"/>
      <c r="THR21" s="156"/>
      <c r="THS21" s="156"/>
      <c r="THT21" s="156"/>
      <c r="THU21" s="157"/>
      <c r="THV21" s="153"/>
      <c r="THW21" s="153"/>
      <c r="THX21" s="154"/>
      <c r="THY21" s="155"/>
      <c r="THZ21" s="155"/>
      <c r="TIA21" s="155"/>
      <c r="TIB21" s="155"/>
      <c r="TIC21" s="155"/>
      <c r="TID21" s="155"/>
      <c r="TIE21" s="156"/>
      <c r="TIF21" s="156"/>
      <c r="TIG21" s="156"/>
      <c r="TIH21" s="156"/>
      <c r="TII21" s="156"/>
      <c r="TIJ21" s="156"/>
      <c r="TIK21" s="157"/>
      <c r="TIL21" s="153"/>
      <c r="TIM21" s="153"/>
      <c r="TIN21" s="154"/>
      <c r="TIO21" s="155"/>
      <c r="TIP21" s="155"/>
      <c r="TIQ21" s="155"/>
      <c r="TIR21" s="155"/>
      <c r="TIS21" s="155"/>
      <c r="TIT21" s="155"/>
      <c r="TIU21" s="156"/>
      <c r="TIV21" s="156"/>
      <c r="TIW21" s="156"/>
      <c r="TIX21" s="156"/>
      <c r="TIY21" s="156"/>
      <c r="TIZ21" s="156"/>
      <c r="TJA21" s="157"/>
      <c r="TJB21" s="153"/>
      <c r="TJC21" s="153"/>
      <c r="TJD21" s="154"/>
      <c r="TJE21" s="155"/>
      <c r="TJF21" s="155"/>
      <c r="TJG21" s="155"/>
      <c r="TJH21" s="155"/>
      <c r="TJI21" s="155"/>
      <c r="TJJ21" s="155"/>
      <c r="TJK21" s="156"/>
      <c r="TJL21" s="156"/>
      <c r="TJM21" s="156"/>
      <c r="TJN21" s="156"/>
      <c r="TJO21" s="156"/>
      <c r="TJP21" s="156"/>
      <c r="TJQ21" s="157"/>
      <c r="TJR21" s="153"/>
      <c r="TJS21" s="153"/>
      <c r="TJT21" s="154"/>
      <c r="TJU21" s="155"/>
      <c r="TJV21" s="155"/>
      <c r="TJW21" s="155"/>
      <c r="TJX21" s="155"/>
      <c r="TJY21" s="155"/>
      <c r="TJZ21" s="155"/>
      <c r="TKA21" s="156"/>
      <c r="TKB21" s="156"/>
      <c r="TKC21" s="156"/>
      <c r="TKD21" s="156"/>
      <c r="TKE21" s="156"/>
      <c r="TKF21" s="156"/>
      <c r="TKG21" s="157"/>
      <c r="TKH21" s="153"/>
      <c r="TKI21" s="153"/>
      <c r="TKJ21" s="154"/>
      <c r="TKK21" s="155"/>
      <c r="TKL21" s="155"/>
      <c r="TKM21" s="155"/>
      <c r="TKN21" s="155"/>
      <c r="TKO21" s="155"/>
      <c r="TKP21" s="155"/>
      <c r="TKQ21" s="156"/>
      <c r="TKR21" s="156"/>
      <c r="TKS21" s="156"/>
      <c r="TKT21" s="156"/>
      <c r="TKU21" s="156"/>
      <c r="TKV21" s="156"/>
      <c r="TKW21" s="157"/>
      <c r="TKX21" s="153"/>
      <c r="TKY21" s="153"/>
      <c r="TKZ21" s="154"/>
      <c r="TLA21" s="155"/>
      <c r="TLB21" s="155"/>
      <c r="TLC21" s="155"/>
      <c r="TLD21" s="155"/>
      <c r="TLE21" s="155"/>
      <c r="TLF21" s="155"/>
      <c r="TLG21" s="156"/>
      <c r="TLH21" s="156"/>
      <c r="TLI21" s="156"/>
      <c r="TLJ21" s="156"/>
      <c r="TLK21" s="156"/>
      <c r="TLL21" s="156"/>
      <c r="TLM21" s="157"/>
      <c r="TLN21" s="153"/>
      <c r="TLO21" s="153"/>
      <c r="TLP21" s="154"/>
      <c r="TLQ21" s="155"/>
      <c r="TLR21" s="155"/>
      <c r="TLS21" s="155"/>
      <c r="TLT21" s="155"/>
      <c r="TLU21" s="155"/>
      <c r="TLV21" s="155"/>
      <c r="TLW21" s="156"/>
      <c r="TLX21" s="156"/>
      <c r="TLY21" s="156"/>
      <c r="TLZ21" s="156"/>
      <c r="TMA21" s="156"/>
      <c r="TMB21" s="156"/>
      <c r="TMC21" s="157"/>
      <c r="TMD21" s="153"/>
      <c r="TME21" s="153"/>
      <c r="TMF21" s="154"/>
      <c r="TMG21" s="155"/>
      <c r="TMH21" s="155"/>
      <c r="TMI21" s="155"/>
      <c r="TMJ21" s="155"/>
      <c r="TMK21" s="155"/>
      <c r="TML21" s="155"/>
      <c r="TMM21" s="156"/>
      <c r="TMN21" s="156"/>
      <c r="TMO21" s="156"/>
      <c r="TMP21" s="156"/>
      <c r="TMQ21" s="156"/>
      <c r="TMR21" s="156"/>
      <c r="TMS21" s="157"/>
      <c r="TMT21" s="153"/>
      <c r="TMU21" s="153"/>
      <c r="TMV21" s="154"/>
      <c r="TMW21" s="155"/>
      <c r="TMX21" s="155"/>
      <c r="TMY21" s="155"/>
      <c r="TMZ21" s="155"/>
      <c r="TNA21" s="155"/>
      <c r="TNB21" s="155"/>
      <c r="TNC21" s="156"/>
      <c r="TND21" s="156"/>
      <c r="TNE21" s="156"/>
      <c r="TNF21" s="156"/>
      <c r="TNG21" s="156"/>
      <c r="TNH21" s="156"/>
      <c r="TNI21" s="157"/>
      <c r="TNJ21" s="153"/>
      <c r="TNK21" s="153"/>
      <c r="TNL21" s="154"/>
      <c r="TNM21" s="155"/>
      <c r="TNN21" s="155"/>
      <c r="TNO21" s="155"/>
      <c r="TNP21" s="155"/>
      <c r="TNQ21" s="155"/>
      <c r="TNR21" s="155"/>
      <c r="TNS21" s="156"/>
      <c r="TNT21" s="156"/>
      <c r="TNU21" s="156"/>
      <c r="TNV21" s="156"/>
      <c r="TNW21" s="156"/>
      <c r="TNX21" s="156"/>
      <c r="TNY21" s="157"/>
      <c r="TNZ21" s="153"/>
      <c r="TOA21" s="153"/>
      <c r="TOB21" s="154"/>
      <c r="TOC21" s="155"/>
      <c r="TOD21" s="155"/>
      <c r="TOE21" s="155"/>
      <c r="TOF21" s="155"/>
      <c r="TOG21" s="155"/>
      <c r="TOH21" s="155"/>
      <c r="TOI21" s="156"/>
      <c r="TOJ21" s="156"/>
      <c r="TOK21" s="156"/>
      <c r="TOL21" s="156"/>
      <c r="TOM21" s="156"/>
      <c r="TON21" s="156"/>
      <c r="TOO21" s="157"/>
      <c r="TOP21" s="153"/>
      <c r="TOQ21" s="153"/>
      <c r="TOR21" s="154"/>
      <c r="TOS21" s="155"/>
      <c r="TOT21" s="155"/>
      <c r="TOU21" s="155"/>
      <c r="TOV21" s="155"/>
      <c r="TOW21" s="155"/>
      <c r="TOX21" s="155"/>
      <c r="TOY21" s="156"/>
      <c r="TOZ21" s="156"/>
      <c r="TPA21" s="156"/>
      <c r="TPB21" s="156"/>
      <c r="TPC21" s="156"/>
      <c r="TPD21" s="156"/>
      <c r="TPE21" s="157"/>
      <c r="TPF21" s="153"/>
      <c r="TPG21" s="153"/>
      <c r="TPH21" s="154"/>
      <c r="TPI21" s="155"/>
      <c r="TPJ21" s="155"/>
      <c r="TPK21" s="155"/>
      <c r="TPL21" s="155"/>
      <c r="TPM21" s="155"/>
      <c r="TPN21" s="155"/>
      <c r="TPO21" s="156"/>
      <c r="TPP21" s="156"/>
      <c r="TPQ21" s="156"/>
      <c r="TPR21" s="156"/>
      <c r="TPS21" s="156"/>
      <c r="TPT21" s="156"/>
      <c r="TPU21" s="157"/>
      <c r="TPV21" s="153"/>
      <c r="TPW21" s="153"/>
      <c r="TPX21" s="154"/>
      <c r="TPY21" s="155"/>
      <c r="TPZ21" s="155"/>
      <c r="TQA21" s="155"/>
      <c r="TQB21" s="155"/>
      <c r="TQC21" s="155"/>
      <c r="TQD21" s="155"/>
      <c r="TQE21" s="156"/>
      <c r="TQF21" s="156"/>
      <c r="TQG21" s="156"/>
      <c r="TQH21" s="156"/>
      <c r="TQI21" s="156"/>
      <c r="TQJ21" s="156"/>
      <c r="TQK21" s="157"/>
      <c r="TQL21" s="153"/>
      <c r="TQM21" s="153"/>
      <c r="TQN21" s="154"/>
      <c r="TQO21" s="155"/>
      <c r="TQP21" s="155"/>
      <c r="TQQ21" s="155"/>
      <c r="TQR21" s="155"/>
      <c r="TQS21" s="155"/>
      <c r="TQT21" s="155"/>
      <c r="TQU21" s="156"/>
      <c r="TQV21" s="156"/>
      <c r="TQW21" s="156"/>
      <c r="TQX21" s="156"/>
      <c r="TQY21" s="156"/>
      <c r="TQZ21" s="156"/>
      <c r="TRA21" s="157"/>
      <c r="TRB21" s="153"/>
      <c r="TRC21" s="153"/>
      <c r="TRD21" s="154"/>
      <c r="TRE21" s="155"/>
      <c r="TRF21" s="155"/>
      <c r="TRG21" s="155"/>
      <c r="TRH21" s="155"/>
      <c r="TRI21" s="155"/>
      <c r="TRJ21" s="155"/>
      <c r="TRK21" s="156"/>
      <c r="TRL21" s="156"/>
      <c r="TRM21" s="156"/>
      <c r="TRN21" s="156"/>
      <c r="TRO21" s="156"/>
      <c r="TRP21" s="156"/>
      <c r="TRQ21" s="157"/>
      <c r="TRR21" s="153"/>
      <c r="TRS21" s="153"/>
      <c r="TRT21" s="154"/>
      <c r="TRU21" s="155"/>
      <c r="TRV21" s="155"/>
      <c r="TRW21" s="155"/>
      <c r="TRX21" s="155"/>
      <c r="TRY21" s="155"/>
      <c r="TRZ21" s="155"/>
      <c r="TSA21" s="156"/>
      <c r="TSB21" s="156"/>
      <c r="TSC21" s="156"/>
      <c r="TSD21" s="156"/>
      <c r="TSE21" s="156"/>
      <c r="TSF21" s="156"/>
      <c r="TSG21" s="157"/>
      <c r="TSH21" s="153"/>
      <c r="TSI21" s="153"/>
      <c r="TSJ21" s="154"/>
      <c r="TSK21" s="155"/>
      <c r="TSL21" s="155"/>
      <c r="TSM21" s="155"/>
      <c r="TSN21" s="155"/>
      <c r="TSO21" s="155"/>
      <c r="TSP21" s="155"/>
      <c r="TSQ21" s="156"/>
      <c r="TSR21" s="156"/>
      <c r="TSS21" s="156"/>
      <c r="TST21" s="156"/>
      <c r="TSU21" s="156"/>
      <c r="TSV21" s="156"/>
      <c r="TSW21" s="157"/>
      <c r="TSX21" s="153"/>
      <c r="TSY21" s="153"/>
      <c r="TSZ21" s="154"/>
      <c r="TTA21" s="155"/>
      <c r="TTB21" s="155"/>
      <c r="TTC21" s="155"/>
      <c r="TTD21" s="155"/>
      <c r="TTE21" s="155"/>
      <c r="TTF21" s="155"/>
      <c r="TTG21" s="156"/>
      <c r="TTH21" s="156"/>
      <c r="TTI21" s="156"/>
      <c r="TTJ21" s="156"/>
      <c r="TTK21" s="156"/>
      <c r="TTL21" s="156"/>
      <c r="TTM21" s="157"/>
      <c r="TTN21" s="153"/>
      <c r="TTO21" s="153"/>
      <c r="TTP21" s="154"/>
      <c r="TTQ21" s="155"/>
      <c r="TTR21" s="155"/>
      <c r="TTS21" s="155"/>
      <c r="TTT21" s="155"/>
      <c r="TTU21" s="155"/>
      <c r="TTV21" s="155"/>
      <c r="TTW21" s="156"/>
      <c r="TTX21" s="156"/>
      <c r="TTY21" s="156"/>
      <c r="TTZ21" s="156"/>
      <c r="TUA21" s="156"/>
      <c r="TUB21" s="156"/>
      <c r="TUC21" s="157"/>
      <c r="TUD21" s="153"/>
      <c r="TUE21" s="153"/>
      <c r="TUF21" s="154"/>
      <c r="TUG21" s="155"/>
      <c r="TUH21" s="155"/>
      <c r="TUI21" s="155"/>
      <c r="TUJ21" s="155"/>
      <c r="TUK21" s="155"/>
      <c r="TUL21" s="155"/>
      <c r="TUM21" s="156"/>
      <c r="TUN21" s="156"/>
      <c r="TUO21" s="156"/>
      <c r="TUP21" s="156"/>
      <c r="TUQ21" s="156"/>
      <c r="TUR21" s="156"/>
      <c r="TUS21" s="157"/>
      <c r="TUT21" s="153"/>
      <c r="TUU21" s="153"/>
      <c r="TUV21" s="154"/>
      <c r="TUW21" s="155"/>
      <c r="TUX21" s="155"/>
      <c r="TUY21" s="155"/>
      <c r="TUZ21" s="155"/>
      <c r="TVA21" s="155"/>
      <c r="TVB21" s="155"/>
      <c r="TVC21" s="156"/>
      <c r="TVD21" s="156"/>
      <c r="TVE21" s="156"/>
      <c r="TVF21" s="156"/>
      <c r="TVG21" s="156"/>
      <c r="TVH21" s="156"/>
      <c r="TVI21" s="157"/>
      <c r="TVJ21" s="153"/>
      <c r="TVK21" s="153"/>
      <c r="TVL21" s="154"/>
      <c r="TVM21" s="155"/>
      <c r="TVN21" s="155"/>
      <c r="TVO21" s="155"/>
      <c r="TVP21" s="155"/>
      <c r="TVQ21" s="155"/>
      <c r="TVR21" s="155"/>
      <c r="TVS21" s="156"/>
      <c r="TVT21" s="156"/>
      <c r="TVU21" s="156"/>
      <c r="TVV21" s="156"/>
      <c r="TVW21" s="156"/>
      <c r="TVX21" s="156"/>
      <c r="TVY21" s="157"/>
      <c r="TVZ21" s="153"/>
      <c r="TWA21" s="153"/>
      <c r="TWB21" s="154"/>
      <c r="TWC21" s="155"/>
      <c r="TWD21" s="155"/>
      <c r="TWE21" s="155"/>
      <c r="TWF21" s="155"/>
      <c r="TWG21" s="155"/>
      <c r="TWH21" s="155"/>
      <c r="TWI21" s="156"/>
      <c r="TWJ21" s="156"/>
      <c r="TWK21" s="156"/>
      <c r="TWL21" s="156"/>
      <c r="TWM21" s="156"/>
      <c r="TWN21" s="156"/>
      <c r="TWO21" s="157"/>
      <c r="TWP21" s="153"/>
      <c r="TWQ21" s="153"/>
      <c r="TWR21" s="154"/>
      <c r="TWS21" s="155"/>
      <c r="TWT21" s="155"/>
      <c r="TWU21" s="155"/>
      <c r="TWV21" s="155"/>
      <c r="TWW21" s="155"/>
      <c r="TWX21" s="155"/>
      <c r="TWY21" s="156"/>
      <c r="TWZ21" s="156"/>
      <c r="TXA21" s="156"/>
      <c r="TXB21" s="156"/>
      <c r="TXC21" s="156"/>
      <c r="TXD21" s="156"/>
      <c r="TXE21" s="157"/>
      <c r="TXF21" s="153"/>
      <c r="TXG21" s="153"/>
      <c r="TXH21" s="154"/>
      <c r="TXI21" s="155"/>
      <c r="TXJ21" s="155"/>
      <c r="TXK21" s="155"/>
      <c r="TXL21" s="155"/>
      <c r="TXM21" s="155"/>
      <c r="TXN21" s="155"/>
      <c r="TXO21" s="156"/>
      <c r="TXP21" s="156"/>
      <c r="TXQ21" s="156"/>
      <c r="TXR21" s="156"/>
      <c r="TXS21" s="156"/>
      <c r="TXT21" s="156"/>
      <c r="TXU21" s="157"/>
      <c r="TXV21" s="153"/>
      <c r="TXW21" s="153"/>
      <c r="TXX21" s="154"/>
      <c r="TXY21" s="155"/>
      <c r="TXZ21" s="155"/>
      <c r="TYA21" s="155"/>
      <c r="TYB21" s="155"/>
      <c r="TYC21" s="155"/>
      <c r="TYD21" s="155"/>
      <c r="TYE21" s="156"/>
      <c r="TYF21" s="156"/>
      <c r="TYG21" s="156"/>
      <c r="TYH21" s="156"/>
      <c r="TYI21" s="156"/>
      <c r="TYJ21" s="156"/>
      <c r="TYK21" s="157"/>
      <c r="TYL21" s="153"/>
      <c r="TYM21" s="153"/>
      <c r="TYN21" s="154"/>
      <c r="TYO21" s="155"/>
      <c r="TYP21" s="155"/>
      <c r="TYQ21" s="155"/>
      <c r="TYR21" s="155"/>
      <c r="TYS21" s="155"/>
      <c r="TYT21" s="155"/>
      <c r="TYU21" s="156"/>
      <c r="TYV21" s="156"/>
      <c r="TYW21" s="156"/>
      <c r="TYX21" s="156"/>
      <c r="TYY21" s="156"/>
      <c r="TYZ21" s="156"/>
      <c r="TZA21" s="157"/>
      <c r="TZB21" s="153"/>
      <c r="TZC21" s="153"/>
      <c r="TZD21" s="154"/>
      <c r="TZE21" s="155"/>
      <c r="TZF21" s="155"/>
      <c r="TZG21" s="155"/>
      <c r="TZH21" s="155"/>
      <c r="TZI21" s="155"/>
      <c r="TZJ21" s="155"/>
      <c r="TZK21" s="156"/>
      <c r="TZL21" s="156"/>
      <c r="TZM21" s="156"/>
      <c r="TZN21" s="156"/>
      <c r="TZO21" s="156"/>
      <c r="TZP21" s="156"/>
      <c r="TZQ21" s="157"/>
      <c r="TZR21" s="153"/>
      <c r="TZS21" s="153"/>
      <c r="TZT21" s="154"/>
      <c r="TZU21" s="155"/>
      <c r="TZV21" s="155"/>
      <c r="TZW21" s="155"/>
      <c r="TZX21" s="155"/>
      <c r="TZY21" s="155"/>
      <c r="TZZ21" s="155"/>
      <c r="UAA21" s="156"/>
      <c r="UAB21" s="156"/>
      <c r="UAC21" s="156"/>
      <c r="UAD21" s="156"/>
      <c r="UAE21" s="156"/>
      <c r="UAF21" s="156"/>
      <c r="UAG21" s="157"/>
      <c r="UAH21" s="153"/>
      <c r="UAI21" s="153"/>
      <c r="UAJ21" s="154"/>
      <c r="UAK21" s="155"/>
      <c r="UAL21" s="155"/>
      <c r="UAM21" s="155"/>
      <c r="UAN21" s="155"/>
      <c r="UAO21" s="155"/>
      <c r="UAP21" s="155"/>
      <c r="UAQ21" s="156"/>
      <c r="UAR21" s="156"/>
      <c r="UAS21" s="156"/>
      <c r="UAT21" s="156"/>
      <c r="UAU21" s="156"/>
      <c r="UAV21" s="156"/>
      <c r="UAW21" s="157"/>
      <c r="UAX21" s="153"/>
      <c r="UAY21" s="153"/>
      <c r="UAZ21" s="154"/>
      <c r="UBA21" s="155"/>
      <c r="UBB21" s="155"/>
      <c r="UBC21" s="155"/>
      <c r="UBD21" s="155"/>
      <c r="UBE21" s="155"/>
      <c r="UBF21" s="155"/>
      <c r="UBG21" s="156"/>
      <c r="UBH21" s="156"/>
      <c r="UBI21" s="156"/>
      <c r="UBJ21" s="156"/>
      <c r="UBK21" s="156"/>
      <c r="UBL21" s="156"/>
      <c r="UBM21" s="157"/>
      <c r="UBN21" s="153"/>
      <c r="UBO21" s="153"/>
      <c r="UBP21" s="154"/>
      <c r="UBQ21" s="155"/>
      <c r="UBR21" s="155"/>
      <c r="UBS21" s="155"/>
      <c r="UBT21" s="155"/>
      <c r="UBU21" s="155"/>
      <c r="UBV21" s="155"/>
      <c r="UBW21" s="156"/>
      <c r="UBX21" s="156"/>
      <c r="UBY21" s="156"/>
      <c r="UBZ21" s="156"/>
      <c r="UCA21" s="156"/>
      <c r="UCB21" s="156"/>
      <c r="UCC21" s="157"/>
      <c r="UCD21" s="153"/>
      <c r="UCE21" s="153"/>
      <c r="UCF21" s="154"/>
      <c r="UCG21" s="155"/>
      <c r="UCH21" s="155"/>
      <c r="UCI21" s="155"/>
      <c r="UCJ21" s="155"/>
      <c r="UCK21" s="155"/>
      <c r="UCL21" s="155"/>
      <c r="UCM21" s="156"/>
      <c r="UCN21" s="156"/>
      <c r="UCO21" s="156"/>
      <c r="UCP21" s="156"/>
      <c r="UCQ21" s="156"/>
      <c r="UCR21" s="156"/>
      <c r="UCS21" s="157"/>
      <c r="UCT21" s="153"/>
      <c r="UCU21" s="153"/>
      <c r="UCV21" s="154"/>
      <c r="UCW21" s="155"/>
      <c r="UCX21" s="155"/>
      <c r="UCY21" s="155"/>
      <c r="UCZ21" s="155"/>
      <c r="UDA21" s="155"/>
      <c r="UDB21" s="155"/>
      <c r="UDC21" s="156"/>
      <c r="UDD21" s="156"/>
      <c r="UDE21" s="156"/>
      <c r="UDF21" s="156"/>
      <c r="UDG21" s="156"/>
      <c r="UDH21" s="156"/>
      <c r="UDI21" s="157"/>
      <c r="UDJ21" s="153"/>
      <c r="UDK21" s="153"/>
      <c r="UDL21" s="154"/>
      <c r="UDM21" s="155"/>
      <c r="UDN21" s="155"/>
      <c r="UDO21" s="155"/>
      <c r="UDP21" s="155"/>
      <c r="UDQ21" s="155"/>
      <c r="UDR21" s="155"/>
      <c r="UDS21" s="156"/>
      <c r="UDT21" s="156"/>
      <c r="UDU21" s="156"/>
      <c r="UDV21" s="156"/>
      <c r="UDW21" s="156"/>
      <c r="UDX21" s="156"/>
      <c r="UDY21" s="157"/>
      <c r="UDZ21" s="153"/>
      <c r="UEA21" s="153"/>
      <c r="UEB21" s="154"/>
      <c r="UEC21" s="155"/>
      <c r="UED21" s="155"/>
      <c r="UEE21" s="155"/>
      <c r="UEF21" s="155"/>
      <c r="UEG21" s="155"/>
      <c r="UEH21" s="155"/>
      <c r="UEI21" s="156"/>
      <c r="UEJ21" s="156"/>
      <c r="UEK21" s="156"/>
      <c r="UEL21" s="156"/>
      <c r="UEM21" s="156"/>
      <c r="UEN21" s="156"/>
      <c r="UEO21" s="157"/>
      <c r="UEP21" s="153"/>
      <c r="UEQ21" s="153"/>
      <c r="UER21" s="154"/>
      <c r="UES21" s="155"/>
      <c r="UET21" s="155"/>
      <c r="UEU21" s="155"/>
      <c r="UEV21" s="155"/>
      <c r="UEW21" s="155"/>
      <c r="UEX21" s="155"/>
      <c r="UEY21" s="156"/>
      <c r="UEZ21" s="156"/>
      <c r="UFA21" s="156"/>
      <c r="UFB21" s="156"/>
      <c r="UFC21" s="156"/>
      <c r="UFD21" s="156"/>
      <c r="UFE21" s="157"/>
      <c r="UFF21" s="153"/>
      <c r="UFG21" s="153"/>
      <c r="UFH21" s="154"/>
      <c r="UFI21" s="155"/>
      <c r="UFJ21" s="155"/>
      <c r="UFK21" s="155"/>
      <c r="UFL21" s="155"/>
      <c r="UFM21" s="155"/>
      <c r="UFN21" s="155"/>
      <c r="UFO21" s="156"/>
      <c r="UFP21" s="156"/>
      <c r="UFQ21" s="156"/>
      <c r="UFR21" s="156"/>
      <c r="UFS21" s="156"/>
      <c r="UFT21" s="156"/>
      <c r="UFU21" s="157"/>
      <c r="UFV21" s="153"/>
      <c r="UFW21" s="153"/>
      <c r="UFX21" s="154"/>
      <c r="UFY21" s="155"/>
      <c r="UFZ21" s="155"/>
      <c r="UGA21" s="155"/>
      <c r="UGB21" s="155"/>
      <c r="UGC21" s="155"/>
      <c r="UGD21" s="155"/>
      <c r="UGE21" s="156"/>
      <c r="UGF21" s="156"/>
      <c r="UGG21" s="156"/>
      <c r="UGH21" s="156"/>
      <c r="UGI21" s="156"/>
      <c r="UGJ21" s="156"/>
      <c r="UGK21" s="157"/>
      <c r="UGL21" s="153"/>
      <c r="UGM21" s="153"/>
      <c r="UGN21" s="154"/>
      <c r="UGO21" s="155"/>
      <c r="UGP21" s="155"/>
      <c r="UGQ21" s="155"/>
      <c r="UGR21" s="155"/>
      <c r="UGS21" s="155"/>
      <c r="UGT21" s="155"/>
      <c r="UGU21" s="156"/>
      <c r="UGV21" s="156"/>
      <c r="UGW21" s="156"/>
      <c r="UGX21" s="156"/>
      <c r="UGY21" s="156"/>
      <c r="UGZ21" s="156"/>
      <c r="UHA21" s="157"/>
      <c r="UHB21" s="153"/>
      <c r="UHC21" s="153"/>
      <c r="UHD21" s="154"/>
      <c r="UHE21" s="155"/>
      <c r="UHF21" s="155"/>
      <c r="UHG21" s="155"/>
      <c r="UHH21" s="155"/>
      <c r="UHI21" s="155"/>
      <c r="UHJ21" s="155"/>
      <c r="UHK21" s="156"/>
      <c r="UHL21" s="156"/>
      <c r="UHM21" s="156"/>
      <c r="UHN21" s="156"/>
      <c r="UHO21" s="156"/>
      <c r="UHP21" s="156"/>
      <c r="UHQ21" s="157"/>
      <c r="UHR21" s="153"/>
      <c r="UHS21" s="153"/>
      <c r="UHT21" s="154"/>
      <c r="UHU21" s="155"/>
      <c r="UHV21" s="155"/>
      <c r="UHW21" s="155"/>
      <c r="UHX21" s="155"/>
      <c r="UHY21" s="155"/>
      <c r="UHZ21" s="155"/>
      <c r="UIA21" s="156"/>
      <c r="UIB21" s="156"/>
      <c r="UIC21" s="156"/>
      <c r="UID21" s="156"/>
      <c r="UIE21" s="156"/>
      <c r="UIF21" s="156"/>
      <c r="UIG21" s="157"/>
      <c r="UIH21" s="153"/>
      <c r="UII21" s="153"/>
      <c r="UIJ21" s="154"/>
      <c r="UIK21" s="155"/>
      <c r="UIL21" s="155"/>
      <c r="UIM21" s="155"/>
      <c r="UIN21" s="155"/>
      <c r="UIO21" s="155"/>
      <c r="UIP21" s="155"/>
      <c r="UIQ21" s="156"/>
      <c r="UIR21" s="156"/>
      <c r="UIS21" s="156"/>
      <c r="UIT21" s="156"/>
      <c r="UIU21" s="156"/>
      <c r="UIV21" s="156"/>
      <c r="UIW21" s="157"/>
      <c r="UIX21" s="153"/>
      <c r="UIY21" s="153"/>
      <c r="UIZ21" s="154"/>
      <c r="UJA21" s="155"/>
      <c r="UJB21" s="155"/>
      <c r="UJC21" s="155"/>
      <c r="UJD21" s="155"/>
      <c r="UJE21" s="155"/>
      <c r="UJF21" s="155"/>
      <c r="UJG21" s="156"/>
      <c r="UJH21" s="156"/>
      <c r="UJI21" s="156"/>
      <c r="UJJ21" s="156"/>
      <c r="UJK21" s="156"/>
      <c r="UJL21" s="156"/>
      <c r="UJM21" s="157"/>
      <c r="UJN21" s="153"/>
      <c r="UJO21" s="153"/>
      <c r="UJP21" s="154"/>
      <c r="UJQ21" s="155"/>
      <c r="UJR21" s="155"/>
      <c r="UJS21" s="155"/>
      <c r="UJT21" s="155"/>
      <c r="UJU21" s="155"/>
      <c r="UJV21" s="155"/>
      <c r="UJW21" s="156"/>
      <c r="UJX21" s="156"/>
      <c r="UJY21" s="156"/>
      <c r="UJZ21" s="156"/>
      <c r="UKA21" s="156"/>
      <c r="UKB21" s="156"/>
      <c r="UKC21" s="157"/>
      <c r="UKD21" s="153"/>
      <c r="UKE21" s="153"/>
      <c r="UKF21" s="154"/>
      <c r="UKG21" s="155"/>
      <c r="UKH21" s="155"/>
      <c r="UKI21" s="155"/>
      <c r="UKJ21" s="155"/>
      <c r="UKK21" s="155"/>
      <c r="UKL21" s="155"/>
      <c r="UKM21" s="156"/>
      <c r="UKN21" s="156"/>
      <c r="UKO21" s="156"/>
      <c r="UKP21" s="156"/>
      <c r="UKQ21" s="156"/>
      <c r="UKR21" s="156"/>
      <c r="UKS21" s="157"/>
      <c r="UKT21" s="153"/>
      <c r="UKU21" s="153"/>
      <c r="UKV21" s="154"/>
      <c r="UKW21" s="155"/>
      <c r="UKX21" s="155"/>
      <c r="UKY21" s="155"/>
      <c r="UKZ21" s="155"/>
      <c r="ULA21" s="155"/>
      <c r="ULB21" s="155"/>
      <c r="ULC21" s="156"/>
      <c r="ULD21" s="156"/>
      <c r="ULE21" s="156"/>
      <c r="ULF21" s="156"/>
      <c r="ULG21" s="156"/>
      <c r="ULH21" s="156"/>
      <c r="ULI21" s="157"/>
      <c r="ULJ21" s="153"/>
      <c r="ULK21" s="153"/>
      <c r="ULL21" s="154"/>
      <c r="ULM21" s="155"/>
      <c r="ULN21" s="155"/>
      <c r="ULO21" s="155"/>
      <c r="ULP21" s="155"/>
      <c r="ULQ21" s="155"/>
      <c r="ULR21" s="155"/>
      <c r="ULS21" s="156"/>
      <c r="ULT21" s="156"/>
      <c r="ULU21" s="156"/>
      <c r="ULV21" s="156"/>
      <c r="ULW21" s="156"/>
      <c r="ULX21" s="156"/>
      <c r="ULY21" s="157"/>
      <c r="ULZ21" s="153"/>
      <c r="UMA21" s="153"/>
      <c r="UMB21" s="154"/>
      <c r="UMC21" s="155"/>
      <c r="UMD21" s="155"/>
      <c r="UME21" s="155"/>
      <c r="UMF21" s="155"/>
      <c r="UMG21" s="155"/>
      <c r="UMH21" s="155"/>
      <c r="UMI21" s="156"/>
      <c r="UMJ21" s="156"/>
      <c r="UMK21" s="156"/>
      <c r="UML21" s="156"/>
      <c r="UMM21" s="156"/>
      <c r="UMN21" s="156"/>
      <c r="UMO21" s="157"/>
      <c r="UMP21" s="153"/>
      <c r="UMQ21" s="153"/>
      <c r="UMR21" s="154"/>
      <c r="UMS21" s="155"/>
      <c r="UMT21" s="155"/>
      <c r="UMU21" s="155"/>
      <c r="UMV21" s="155"/>
      <c r="UMW21" s="155"/>
      <c r="UMX21" s="155"/>
      <c r="UMY21" s="156"/>
      <c r="UMZ21" s="156"/>
      <c r="UNA21" s="156"/>
      <c r="UNB21" s="156"/>
      <c r="UNC21" s="156"/>
      <c r="UND21" s="156"/>
      <c r="UNE21" s="157"/>
      <c r="UNF21" s="153"/>
      <c r="UNG21" s="153"/>
      <c r="UNH21" s="154"/>
      <c r="UNI21" s="155"/>
      <c r="UNJ21" s="155"/>
      <c r="UNK21" s="155"/>
      <c r="UNL21" s="155"/>
      <c r="UNM21" s="155"/>
      <c r="UNN21" s="155"/>
      <c r="UNO21" s="156"/>
      <c r="UNP21" s="156"/>
      <c r="UNQ21" s="156"/>
      <c r="UNR21" s="156"/>
      <c r="UNS21" s="156"/>
      <c r="UNT21" s="156"/>
      <c r="UNU21" s="157"/>
      <c r="UNV21" s="153"/>
      <c r="UNW21" s="153"/>
      <c r="UNX21" s="154"/>
      <c r="UNY21" s="155"/>
      <c r="UNZ21" s="155"/>
      <c r="UOA21" s="155"/>
      <c r="UOB21" s="155"/>
      <c r="UOC21" s="155"/>
      <c r="UOD21" s="155"/>
      <c r="UOE21" s="156"/>
      <c r="UOF21" s="156"/>
      <c r="UOG21" s="156"/>
      <c r="UOH21" s="156"/>
      <c r="UOI21" s="156"/>
      <c r="UOJ21" s="156"/>
      <c r="UOK21" s="157"/>
      <c r="UOL21" s="153"/>
      <c r="UOM21" s="153"/>
      <c r="UON21" s="154"/>
      <c r="UOO21" s="155"/>
      <c r="UOP21" s="155"/>
      <c r="UOQ21" s="155"/>
      <c r="UOR21" s="155"/>
      <c r="UOS21" s="155"/>
      <c r="UOT21" s="155"/>
      <c r="UOU21" s="156"/>
      <c r="UOV21" s="156"/>
      <c r="UOW21" s="156"/>
      <c r="UOX21" s="156"/>
      <c r="UOY21" s="156"/>
      <c r="UOZ21" s="156"/>
      <c r="UPA21" s="157"/>
      <c r="UPB21" s="153"/>
      <c r="UPC21" s="153"/>
      <c r="UPD21" s="154"/>
      <c r="UPE21" s="155"/>
      <c r="UPF21" s="155"/>
      <c r="UPG21" s="155"/>
      <c r="UPH21" s="155"/>
      <c r="UPI21" s="155"/>
      <c r="UPJ21" s="155"/>
      <c r="UPK21" s="156"/>
      <c r="UPL21" s="156"/>
      <c r="UPM21" s="156"/>
      <c r="UPN21" s="156"/>
      <c r="UPO21" s="156"/>
      <c r="UPP21" s="156"/>
      <c r="UPQ21" s="157"/>
      <c r="UPR21" s="153"/>
      <c r="UPS21" s="153"/>
      <c r="UPT21" s="154"/>
      <c r="UPU21" s="155"/>
      <c r="UPV21" s="155"/>
      <c r="UPW21" s="155"/>
      <c r="UPX21" s="155"/>
      <c r="UPY21" s="155"/>
      <c r="UPZ21" s="155"/>
      <c r="UQA21" s="156"/>
      <c r="UQB21" s="156"/>
      <c r="UQC21" s="156"/>
      <c r="UQD21" s="156"/>
      <c r="UQE21" s="156"/>
      <c r="UQF21" s="156"/>
      <c r="UQG21" s="157"/>
      <c r="UQH21" s="153"/>
      <c r="UQI21" s="153"/>
      <c r="UQJ21" s="154"/>
      <c r="UQK21" s="155"/>
      <c r="UQL21" s="155"/>
      <c r="UQM21" s="155"/>
      <c r="UQN21" s="155"/>
      <c r="UQO21" s="155"/>
      <c r="UQP21" s="155"/>
      <c r="UQQ21" s="156"/>
      <c r="UQR21" s="156"/>
      <c r="UQS21" s="156"/>
      <c r="UQT21" s="156"/>
      <c r="UQU21" s="156"/>
      <c r="UQV21" s="156"/>
      <c r="UQW21" s="157"/>
      <c r="UQX21" s="153"/>
      <c r="UQY21" s="153"/>
      <c r="UQZ21" s="154"/>
      <c r="URA21" s="155"/>
      <c r="URB21" s="155"/>
      <c r="URC21" s="155"/>
      <c r="URD21" s="155"/>
      <c r="URE21" s="155"/>
      <c r="URF21" s="155"/>
      <c r="URG21" s="156"/>
      <c r="URH21" s="156"/>
      <c r="URI21" s="156"/>
      <c r="URJ21" s="156"/>
      <c r="URK21" s="156"/>
      <c r="URL21" s="156"/>
      <c r="URM21" s="157"/>
      <c r="URN21" s="153"/>
      <c r="URO21" s="153"/>
      <c r="URP21" s="154"/>
      <c r="URQ21" s="155"/>
      <c r="URR21" s="155"/>
      <c r="URS21" s="155"/>
      <c r="URT21" s="155"/>
      <c r="URU21" s="155"/>
      <c r="URV21" s="155"/>
      <c r="URW21" s="156"/>
      <c r="URX21" s="156"/>
      <c r="URY21" s="156"/>
      <c r="URZ21" s="156"/>
      <c r="USA21" s="156"/>
      <c r="USB21" s="156"/>
      <c r="USC21" s="157"/>
      <c r="USD21" s="153"/>
      <c r="USE21" s="153"/>
      <c r="USF21" s="154"/>
      <c r="USG21" s="155"/>
      <c r="USH21" s="155"/>
      <c r="USI21" s="155"/>
      <c r="USJ21" s="155"/>
      <c r="USK21" s="155"/>
      <c r="USL21" s="155"/>
      <c r="USM21" s="156"/>
      <c r="USN21" s="156"/>
      <c r="USO21" s="156"/>
      <c r="USP21" s="156"/>
      <c r="USQ21" s="156"/>
      <c r="USR21" s="156"/>
      <c r="USS21" s="157"/>
      <c r="UST21" s="153"/>
      <c r="USU21" s="153"/>
      <c r="USV21" s="154"/>
      <c r="USW21" s="155"/>
      <c r="USX21" s="155"/>
      <c r="USY21" s="155"/>
      <c r="USZ21" s="155"/>
      <c r="UTA21" s="155"/>
      <c r="UTB21" s="155"/>
      <c r="UTC21" s="156"/>
      <c r="UTD21" s="156"/>
      <c r="UTE21" s="156"/>
      <c r="UTF21" s="156"/>
      <c r="UTG21" s="156"/>
      <c r="UTH21" s="156"/>
      <c r="UTI21" s="157"/>
      <c r="UTJ21" s="153"/>
      <c r="UTK21" s="153"/>
      <c r="UTL21" s="154"/>
      <c r="UTM21" s="155"/>
      <c r="UTN21" s="155"/>
      <c r="UTO21" s="155"/>
      <c r="UTP21" s="155"/>
      <c r="UTQ21" s="155"/>
      <c r="UTR21" s="155"/>
      <c r="UTS21" s="156"/>
      <c r="UTT21" s="156"/>
      <c r="UTU21" s="156"/>
      <c r="UTV21" s="156"/>
      <c r="UTW21" s="156"/>
      <c r="UTX21" s="156"/>
      <c r="UTY21" s="157"/>
      <c r="UTZ21" s="153"/>
      <c r="UUA21" s="153"/>
      <c r="UUB21" s="154"/>
      <c r="UUC21" s="155"/>
      <c r="UUD21" s="155"/>
      <c r="UUE21" s="155"/>
      <c r="UUF21" s="155"/>
      <c r="UUG21" s="155"/>
      <c r="UUH21" s="155"/>
      <c r="UUI21" s="156"/>
      <c r="UUJ21" s="156"/>
      <c r="UUK21" s="156"/>
      <c r="UUL21" s="156"/>
      <c r="UUM21" s="156"/>
      <c r="UUN21" s="156"/>
      <c r="UUO21" s="157"/>
      <c r="UUP21" s="153"/>
      <c r="UUQ21" s="153"/>
      <c r="UUR21" s="154"/>
      <c r="UUS21" s="155"/>
      <c r="UUT21" s="155"/>
      <c r="UUU21" s="155"/>
      <c r="UUV21" s="155"/>
      <c r="UUW21" s="155"/>
      <c r="UUX21" s="155"/>
      <c r="UUY21" s="156"/>
      <c r="UUZ21" s="156"/>
      <c r="UVA21" s="156"/>
      <c r="UVB21" s="156"/>
      <c r="UVC21" s="156"/>
      <c r="UVD21" s="156"/>
      <c r="UVE21" s="157"/>
      <c r="UVF21" s="153"/>
      <c r="UVG21" s="153"/>
      <c r="UVH21" s="154"/>
      <c r="UVI21" s="155"/>
      <c r="UVJ21" s="155"/>
      <c r="UVK21" s="155"/>
      <c r="UVL21" s="155"/>
      <c r="UVM21" s="155"/>
      <c r="UVN21" s="155"/>
      <c r="UVO21" s="156"/>
      <c r="UVP21" s="156"/>
      <c r="UVQ21" s="156"/>
      <c r="UVR21" s="156"/>
      <c r="UVS21" s="156"/>
      <c r="UVT21" s="156"/>
      <c r="UVU21" s="157"/>
      <c r="UVV21" s="153"/>
      <c r="UVW21" s="153"/>
      <c r="UVX21" s="154"/>
      <c r="UVY21" s="155"/>
      <c r="UVZ21" s="155"/>
      <c r="UWA21" s="155"/>
      <c r="UWB21" s="155"/>
      <c r="UWC21" s="155"/>
      <c r="UWD21" s="155"/>
      <c r="UWE21" s="156"/>
      <c r="UWF21" s="156"/>
      <c r="UWG21" s="156"/>
      <c r="UWH21" s="156"/>
      <c r="UWI21" s="156"/>
      <c r="UWJ21" s="156"/>
      <c r="UWK21" s="157"/>
      <c r="UWL21" s="153"/>
      <c r="UWM21" s="153"/>
      <c r="UWN21" s="154"/>
      <c r="UWO21" s="155"/>
      <c r="UWP21" s="155"/>
      <c r="UWQ21" s="155"/>
      <c r="UWR21" s="155"/>
      <c r="UWS21" s="155"/>
      <c r="UWT21" s="155"/>
      <c r="UWU21" s="156"/>
      <c r="UWV21" s="156"/>
      <c r="UWW21" s="156"/>
      <c r="UWX21" s="156"/>
      <c r="UWY21" s="156"/>
      <c r="UWZ21" s="156"/>
      <c r="UXA21" s="157"/>
      <c r="UXB21" s="153"/>
      <c r="UXC21" s="153"/>
      <c r="UXD21" s="154"/>
      <c r="UXE21" s="155"/>
      <c r="UXF21" s="155"/>
      <c r="UXG21" s="155"/>
      <c r="UXH21" s="155"/>
      <c r="UXI21" s="155"/>
      <c r="UXJ21" s="155"/>
      <c r="UXK21" s="156"/>
      <c r="UXL21" s="156"/>
      <c r="UXM21" s="156"/>
      <c r="UXN21" s="156"/>
      <c r="UXO21" s="156"/>
      <c r="UXP21" s="156"/>
      <c r="UXQ21" s="157"/>
      <c r="UXR21" s="153"/>
      <c r="UXS21" s="153"/>
      <c r="UXT21" s="154"/>
      <c r="UXU21" s="155"/>
      <c r="UXV21" s="155"/>
      <c r="UXW21" s="155"/>
      <c r="UXX21" s="155"/>
      <c r="UXY21" s="155"/>
      <c r="UXZ21" s="155"/>
      <c r="UYA21" s="156"/>
      <c r="UYB21" s="156"/>
      <c r="UYC21" s="156"/>
      <c r="UYD21" s="156"/>
      <c r="UYE21" s="156"/>
      <c r="UYF21" s="156"/>
      <c r="UYG21" s="157"/>
      <c r="UYH21" s="153"/>
      <c r="UYI21" s="153"/>
      <c r="UYJ21" s="154"/>
      <c r="UYK21" s="155"/>
      <c r="UYL21" s="155"/>
      <c r="UYM21" s="155"/>
      <c r="UYN21" s="155"/>
      <c r="UYO21" s="155"/>
      <c r="UYP21" s="155"/>
      <c r="UYQ21" s="156"/>
      <c r="UYR21" s="156"/>
      <c r="UYS21" s="156"/>
      <c r="UYT21" s="156"/>
      <c r="UYU21" s="156"/>
      <c r="UYV21" s="156"/>
      <c r="UYW21" s="157"/>
      <c r="UYX21" s="153"/>
      <c r="UYY21" s="153"/>
      <c r="UYZ21" s="154"/>
      <c r="UZA21" s="155"/>
      <c r="UZB21" s="155"/>
      <c r="UZC21" s="155"/>
      <c r="UZD21" s="155"/>
      <c r="UZE21" s="155"/>
      <c r="UZF21" s="155"/>
      <c r="UZG21" s="156"/>
      <c r="UZH21" s="156"/>
      <c r="UZI21" s="156"/>
      <c r="UZJ21" s="156"/>
      <c r="UZK21" s="156"/>
      <c r="UZL21" s="156"/>
      <c r="UZM21" s="157"/>
      <c r="UZN21" s="153"/>
      <c r="UZO21" s="153"/>
      <c r="UZP21" s="154"/>
      <c r="UZQ21" s="155"/>
      <c r="UZR21" s="155"/>
      <c r="UZS21" s="155"/>
      <c r="UZT21" s="155"/>
      <c r="UZU21" s="155"/>
      <c r="UZV21" s="155"/>
      <c r="UZW21" s="156"/>
      <c r="UZX21" s="156"/>
      <c r="UZY21" s="156"/>
      <c r="UZZ21" s="156"/>
      <c r="VAA21" s="156"/>
      <c r="VAB21" s="156"/>
      <c r="VAC21" s="157"/>
      <c r="VAD21" s="153"/>
      <c r="VAE21" s="153"/>
      <c r="VAF21" s="154"/>
      <c r="VAG21" s="155"/>
      <c r="VAH21" s="155"/>
      <c r="VAI21" s="155"/>
      <c r="VAJ21" s="155"/>
      <c r="VAK21" s="155"/>
      <c r="VAL21" s="155"/>
      <c r="VAM21" s="156"/>
      <c r="VAN21" s="156"/>
      <c r="VAO21" s="156"/>
      <c r="VAP21" s="156"/>
      <c r="VAQ21" s="156"/>
      <c r="VAR21" s="156"/>
      <c r="VAS21" s="157"/>
      <c r="VAT21" s="153"/>
      <c r="VAU21" s="153"/>
      <c r="VAV21" s="154"/>
      <c r="VAW21" s="155"/>
      <c r="VAX21" s="155"/>
      <c r="VAY21" s="155"/>
      <c r="VAZ21" s="155"/>
      <c r="VBA21" s="155"/>
      <c r="VBB21" s="155"/>
      <c r="VBC21" s="156"/>
      <c r="VBD21" s="156"/>
      <c r="VBE21" s="156"/>
      <c r="VBF21" s="156"/>
      <c r="VBG21" s="156"/>
      <c r="VBH21" s="156"/>
      <c r="VBI21" s="157"/>
      <c r="VBJ21" s="153"/>
      <c r="VBK21" s="153"/>
      <c r="VBL21" s="154"/>
      <c r="VBM21" s="155"/>
      <c r="VBN21" s="155"/>
      <c r="VBO21" s="155"/>
      <c r="VBP21" s="155"/>
      <c r="VBQ21" s="155"/>
      <c r="VBR21" s="155"/>
      <c r="VBS21" s="156"/>
      <c r="VBT21" s="156"/>
      <c r="VBU21" s="156"/>
      <c r="VBV21" s="156"/>
      <c r="VBW21" s="156"/>
      <c r="VBX21" s="156"/>
      <c r="VBY21" s="157"/>
      <c r="VBZ21" s="153"/>
      <c r="VCA21" s="153"/>
      <c r="VCB21" s="154"/>
      <c r="VCC21" s="155"/>
      <c r="VCD21" s="155"/>
      <c r="VCE21" s="155"/>
      <c r="VCF21" s="155"/>
      <c r="VCG21" s="155"/>
      <c r="VCH21" s="155"/>
      <c r="VCI21" s="156"/>
      <c r="VCJ21" s="156"/>
      <c r="VCK21" s="156"/>
      <c r="VCL21" s="156"/>
      <c r="VCM21" s="156"/>
      <c r="VCN21" s="156"/>
      <c r="VCO21" s="157"/>
      <c r="VCP21" s="153"/>
      <c r="VCQ21" s="153"/>
      <c r="VCR21" s="154"/>
      <c r="VCS21" s="155"/>
      <c r="VCT21" s="155"/>
      <c r="VCU21" s="155"/>
      <c r="VCV21" s="155"/>
      <c r="VCW21" s="155"/>
      <c r="VCX21" s="155"/>
      <c r="VCY21" s="156"/>
      <c r="VCZ21" s="156"/>
      <c r="VDA21" s="156"/>
      <c r="VDB21" s="156"/>
      <c r="VDC21" s="156"/>
      <c r="VDD21" s="156"/>
      <c r="VDE21" s="157"/>
      <c r="VDF21" s="153"/>
      <c r="VDG21" s="153"/>
      <c r="VDH21" s="154"/>
      <c r="VDI21" s="155"/>
      <c r="VDJ21" s="155"/>
      <c r="VDK21" s="155"/>
      <c r="VDL21" s="155"/>
      <c r="VDM21" s="155"/>
      <c r="VDN21" s="155"/>
      <c r="VDO21" s="156"/>
      <c r="VDP21" s="156"/>
      <c r="VDQ21" s="156"/>
      <c r="VDR21" s="156"/>
      <c r="VDS21" s="156"/>
      <c r="VDT21" s="156"/>
      <c r="VDU21" s="157"/>
      <c r="VDV21" s="153"/>
      <c r="VDW21" s="153"/>
      <c r="VDX21" s="154"/>
      <c r="VDY21" s="155"/>
      <c r="VDZ21" s="155"/>
      <c r="VEA21" s="155"/>
      <c r="VEB21" s="155"/>
      <c r="VEC21" s="155"/>
      <c r="VED21" s="155"/>
      <c r="VEE21" s="156"/>
      <c r="VEF21" s="156"/>
      <c r="VEG21" s="156"/>
      <c r="VEH21" s="156"/>
      <c r="VEI21" s="156"/>
      <c r="VEJ21" s="156"/>
      <c r="VEK21" s="157"/>
      <c r="VEL21" s="153"/>
      <c r="VEM21" s="153"/>
      <c r="VEN21" s="154"/>
      <c r="VEO21" s="155"/>
      <c r="VEP21" s="155"/>
      <c r="VEQ21" s="155"/>
      <c r="VER21" s="155"/>
      <c r="VES21" s="155"/>
      <c r="VET21" s="155"/>
      <c r="VEU21" s="156"/>
      <c r="VEV21" s="156"/>
      <c r="VEW21" s="156"/>
      <c r="VEX21" s="156"/>
      <c r="VEY21" s="156"/>
      <c r="VEZ21" s="156"/>
      <c r="VFA21" s="157"/>
      <c r="VFB21" s="153"/>
      <c r="VFC21" s="153"/>
      <c r="VFD21" s="154"/>
      <c r="VFE21" s="155"/>
      <c r="VFF21" s="155"/>
      <c r="VFG21" s="155"/>
      <c r="VFH21" s="155"/>
      <c r="VFI21" s="155"/>
      <c r="VFJ21" s="155"/>
      <c r="VFK21" s="156"/>
      <c r="VFL21" s="156"/>
      <c r="VFM21" s="156"/>
      <c r="VFN21" s="156"/>
      <c r="VFO21" s="156"/>
      <c r="VFP21" s="156"/>
      <c r="VFQ21" s="157"/>
      <c r="VFR21" s="153"/>
      <c r="VFS21" s="153"/>
      <c r="VFT21" s="154"/>
      <c r="VFU21" s="155"/>
      <c r="VFV21" s="155"/>
      <c r="VFW21" s="155"/>
      <c r="VFX21" s="155"/>
      <c r="VFY21" s="155"/>
      <c r="VFZ21" s="155"/>
      <c r="VGA21" s="156"/>
      <c r="VGB21" s="156"/>
      <c r="VGC21" s="156"/>
      <c r="VGD21" s="156"/>
      <c r="VGE21" s="156"/>
      <c r="VGF21" s="156"/>
      <c r="VGG21" s="157"/>
      <c r="VGH21" s="153"/>
      <c r="VGI21" s="153"/>
      <c r="VGJ21" s="154"/>
      <c r="VGK21" s="155"/>
      <c r="VGL21" s="155"/>
      <c r="VGM21" s="155"/>
      <c r="VGN21" s="155"/>
      <c r="VGO21" s="155"/>
      <c r="VGP21" s="155"/>
      <c r="VGQ21" s="156"/>
      <c r="VGR21" s="156"/>
      <c r="VGS21" s="156"/>
      <c r="VGT21" s="156"/>
      <c r="VGU21" s="156"/>
      <c r="VGV21" s="156"/>
      <c r="VGW21" s="157"/>
      <c r="VGX21" s="153"/>
      <c r="VGY21" s="153"/>
      <c r="VGZ21" s="154"/>
      <c r="VHA21" s="155"/>
      <c r="VHB21" s="155"/>
      <c r="VHC21" s="155"/>
      <c r="VHD21" s="155"/>
      <c r="VHE21" s="155"/>
      <c r="VHF21" s="155"/>
      <c r="VHG21" s="156"/>
      <c r="VHH21" s="156"/>
      <c r="VHI21" s="156"/>
      <c r="VHJ21" s="156"/>
      <c r="VHK21" s="156"/>
      <c r="VHL21" s="156"/>
      <c r="VHM21" s="157"/>
      <c r="VHN21" s="153"/>
      <c r="VHO21" s="153"/>
      <c r="VHP21" s="154"/>
      <c r="VHQ21" s="155"/>
      <c r="VHR21" s="155"/>
      <c r="VHS21" s="155"/>
      <c r="VHT21" s="155"/>
      <c r="VHU21" s="155"/>
      <c r="VHV21" s="155"/>
      <c r="VHW21" s="156"/>
      <c r="VHX21" s="156"/>
      <c r="VHY21" s="156"/>
      <c r="VHZ21" s="156"/>
      <c r="VIA21" s="156"/>
      <c r="VIB21" s="156"/>
      <c r="VIC21" s="157"/>
      <c r="VID21" s="153"/>
      <c r="VIE21" s="153"/>
      <c r="VIF21" s="154"/>
      <c r="VIG21" s="155"/>
      <c r="VIH21" s="155"/>
      <c r="VII21" s="155"/>
      <c r="VIJ21" s="155"/>
      <c r="VIK21" s="155"/>
      <c r="VIL21" s="155"/>
      <c r="VIM21" s="156"/>
      <c r="VIN21" s="156"/>
      <c r="VIO21" s="156"/>
      <c r="VIP21" s="156"/>
      <c r="VIQ21" s="156"/>
      <c r="VIR21" s="156"/>
      <c r="VIS21" s="157"/>
      <c r="VIT21" s="153"/>
      <c r="VIU21" s="153"/>
      <c r="VIV21" s="154"/>
      <c r="VIW21" s="155"/>
      <c r="VIX21" s="155"/>
      <c r="VIY21" s="155"/>
      <c r="VIZ21" s="155"/>
      <c r="VJA21" s="155"/>
      <c r="VJB21" s="155"/>
      <c r="VJC21" s="156"/>
      <c r="VJD21" s="156"/>
      <c r="VJE21" s="156"/>
      <c r="VJF21" s="156"/>
      <c r="VJG21" s="156"/>
      <c r="VJH21" s="156"/>
      <c r="VJI21" s="157"/>
      <c r="VJJ21" s="153"/>
      <c r="VJK21" s="153"/>
      <c r="VJL21" s="154"/>
      <c r="VJM21" s="155"/>
      <c r="VJN21" s="155"/>
      <c r="VJO21" s="155"/>
      <c r="VJP21" s="155"/>
      <c r="VJQ21" s="155"/>
      <c r="VJR21" s="155"/>
      <c r="VJS21" s="156"/>
      <c r="VJT21" s="156"/>
      <c r="VJU21" s="156"/>
      <c r="VJV21" s="156"/>
      <c r="VJW21" s="156"/>
      <c r="VJX21" s="156"/>
      <c r="VJY21" s="157"/>
      <c r="VJZ21" s="153"/>
      <c r="VKA21" s="153"/>
      <c r="VKB21" s="154"/>
      <c r="VKC21" s="155"/>
      <c r="VKD21" s="155"/>
      <c r="VKE21" s="155"/>
      <c r="VKF21" s="155"/>
      <c r="VKG21" s="155"/>
      <c r="VKH21" s="155"/>
      <c r="VKI21" s="156"/>
      <c r="VKJ21" s="156"/>
      <c r="VKK21" s="156"/>
      <c r="VKL21" s="156"/>
      <c r="VKM21" s="156"/>
      <c r="VKN21" s="156"/>
      <c r="VKO21" s="157"/>
      <c r="VKP21" s="153"/>
      <c r="VKQ21" s="153"/>
      <c r="VKR21" s="154"/>
      <c r="VKS21" s="155"/>
      <c r="VKT21" s="155"/>
      <c r="VKU21" s="155"/>
      <c r="VKV21" s="155"/>
      <c r="VKW21" s="155"/>
      <c r="VKX21" s="155"/>
      <c r="VKY21" s="156"/>
      <c r="VKZ21" s="156"/>
      <c r="VLA21" s="156"/>
      <c r="VLB21" s="156"/>
      <c r="VLC21" s="156"/>
      <c r="VLD21" s="156"/>
      <c r="VLE21" s="157"/>
      <c r="VLF21" s="153"/>
      <c r="VLG21" s="153"/>
      <c r="VLH21" s="154"/>
      <c r="VLI21" s="155"/>
      <c r="VLJ21" s="155"/>
      <c r="VLK21" s="155"/>
      <c r="VLL21" s="155"/>
      <c r="VLM21" s="155"/>
      <c r="VLN21" s="155"/>
      <c r="VLO21" s="156"/>
      <c r="VLP21" s="156"/>
      <c r="VLQ21" s="156"/>
      <c r="VLR21" s="156"/>
      <c r="VLS21" s="156"/>
      <c r="VLT21" s="156"/>
      <c r="VLU21" s="157"/>
      <c r="VLV21" s="153"/>
      <c r="VLW21" s="153"/>
      <c r="VLX21" s="154"/>
      <c r="VLY21" s="155"/>
      <c r="VLZ21" s="155"/>
      <c r="VMA21" s="155"/>
      <c r="VMB21" s="155"/>
      <c r="VMC21" s="155"/>
      <c r="VMD21" s="155"/>
      <c r="VME21" s="156"/>
      <c r="VMF21" s="156"/>
      <c r="VMG21" s="156"/>
      <c r="VMH21" s="156"/>
      <c r="VMI21" s="156"/>
      <c r="VMJ21" s="156"/>
      <c r="VMK21" s="157"/>
      <c r="VML21" s="153"/>
      <c r="VMM21" s="153"/>
      <c r="VMN21" s="154"/>
      <c r="VMO21" s="155"/>
      <c r="VMP21" s="155"/>
      <c r="VMQ21" s="155"/>
      <c r="VMR21" s="155"/>
      <c r="VMS21" s="155"/>
      <c r="VMT21" s="155"/>
      <c r="VMU21" s="156"/>
      <c r="VMV21" s="156"/>
      <c r="VMW21" s="156"/>
      <c r="VMX21" s="156"/>
      <c r="VMY21" s="156"/>
      <c r="VMZ21" s="156"/>
      <c r="VNA21" s="157"/>
      <c r="VNB21" s="153"/>
      <c r="VNC21" s="153"/>
      <c r="VND21" s="154"/>
      <c r="VNE21" s="155"/>
      <c r="VNF21" s="155"/>
      <c r="VNG21" s="155"/>
      <c r="VNH21" s="155"/>
      <c r="VNI21" s="155"/>
      <c r="VNJ21" s="155"/>
      <c r="VNK21" s="156"/>
      <c r="VNL21" s="156"/>
      <c r="VNM21" s="156"/>
      <c r="VNN21" s="156"/>
      <c r="VNO21" s="156"/>
      <c r="VNP21" s="156"/>
      <c r="VNQ21" s="157"/>
    </row>
    <row r="22" spans="1:15253" ht="20.149999999999999" customHeight="1" x14ac:dyDescent="0.4">
      <c r="A22" s="619"/>
      <c r="B22" s="139">
        <f t="shared" si="6"/>
        <v>5</v>
      </c>
      <c r="C22" s="341" t="s">
        <v>4801</v>
      </c>
      <c r="D22" s="140" t="s">
        <v>4803</v>
      </c>
      <c r="E22" s="158"/>
      <c r="F22" s="158"/>
      <c r="G22" s="158"/>
      <c r="H22" s="158"/>
      <c r="I22" s="158"/>
      <c r="J22" s="158"/>
      <c r="K22" s="141">
        <f t="shared" si="4"/>
        <v>16.666666666666668</v>
      </c>
      <c r="L22" s="141">
        <f t="shared" si="4"/>
        <v>16.666666666666668</v>
      </c>
      <c r="M22" s="141">
        <f t="shared" si="4"/>
        <v>16.666666666666668</v>
      </c>
      <c r="N22" s="141">
        <f t="shared" si="4"/>
        <v>16.666666666666668</v>
      </c>
      <c r="O22" s="141">
        <f t="shared" si="4"/>
        <v>16.666666666666668</v>
      </c>
      <c r="P22" s="141">
        <f t="shared" si="4"/>
        <v>16.666666666666668</v>
      </c>
      <c r="Q22" s="152">
        <f t="shared" ref="Q22:Q24" si="7">SUM(E22:P22)</f>
        <v>100.00000000000001</v>
      </c>
      <c r="R22" s="349">
        <v>100</v>
      </c>
      <c r="S22" s="154"/>
      <c r="T22" s="155"/>
      <c r="U22" s="155"/>
      <c r="V22" s="155"/>
      <c r="W22" s="155"/>
      <c r="X22" s="155"/>
      <c r="Y22" s="155"/>
      <c r="Z22" s="156"/>
      <c r="AA22" s="156"/>
      <c r="AB22" s="156"/>
      <c r="AC22" s="156"/>
      <c r="AD22" s="156"/>
      <c r="AE22" s="156"/>
      <c r="AF22" s="157"/>
      <c r="AG22" s="153"/>
      <c r="AH22" s="153"/>
      <c r="AI22" s="154"/>
      <c r="AJ22" s="155"/>
      <c r="AK22" s="155"/>
      <c r="AL22" s="155"/>
      <c r="AM22" s="155"/>
      <c r="AN22" s="155"/>
      <c r="AO22" s="155"/>
      <c r="AP22" s="156"/>
      <c r="AQ22" s="156"/>
      <c r="AR22" s="156"/>
      <c r="AS22" s="156"/>
      <c r="AT22" s="156"/>
      <c r="AU22" s="156"/>
      <c r="AV22" s="157"/>
      <c r="AW22" s="153"/>
      <c r="AX22" s="153"/>
      <c r="AY22" s="154"/>
      <c r="AZ22" s="155"/>
      <c r="BA22" s="155"/>
      <c r="BB22" s="155"/>
      <c r="BC22" s="155"/>
      <c r="BD22" s="155"/>
      <c r="BE22" s="155"/>
      <c r="BF22" s="156"/>
      <c r="BG22" s="155"/>
      <c r="BH22" s="155"/>
      <c r="BI22" s="155"/>
      <c r="BJ22" s="155"/>
      <c r="BK22" s="156"/>
      <c r="BL22" s="156"/>
      <c r="BM22" s="156"/>
      <c r="BN22" s="156"/>
      <c r="BO22" s="156"/>
      <c r="BP22" s="156"/>
      <c r="BQ22" s="157"/>
      <c r="BR22" s="153"/>
      <c r="BS22" s="153"/>
      <c r="BT22" s="154"/>
      <c r="BU22" s="155"/>
      <c r="BV22" s="155"/>
      <c r="BW22" s="155"/>
      <c r="BX22" s="155"/>
      <c r="BY22" s="155"/>
      <c r="BZ22" s="155"/>
      <c r="CA22" s="156"/>
      <c r="CB22" s="156"/>
      <c r="CC22" s="156"/>
      <c r="CD22" s="156"/>
      <c r="CE22" s="156"/>
      <c r="CF22" s="156"/>
      <c r="CG22" s="157"/>
      <c r="CH22" s="153"/>
      <c r="CI22" s="153"/>
      <c r="CJ22" s="154"/>
      <c r="CK22" s="155"/>
      <c r="CL22" s="155"/>
      <c r="CM22" s="155"/>
      <c r="CN22" s="155"/>
      <c r="CO22" s="155"/>
      <c r="CP22" s="155"/>
      <c r="CQ22" s="156"/>
      <c r="CR22" s="156"/>
      <c r="CS22" s="156"/>
      <c r="CT22" s="156"/>
      <c r="CU22" s="156"/>
      <c r="CV22" s="156"/>
      <c r="CW22" s="157"/>
      <c r="CX22" s="153"/>
      <c r="CY22" s="153"/>
      <c r="CZ22" s="154"/>
      <c r="DA22" s="155"/>
      <c r="DB22" s="155"/>
      <c r="DC22" s="155"/>
      <c r="DD22" s="155"/>
      <c r="DE22" s="155"/>
      <c r="DF22" s="155"/>
      <c r="DG22" s="156"/>
      <c r="DH22" s="156"/>
      <c r="DI22" s="156"/>
      <c r="DJ22" s="156"/>
      <c r="DK22" s="156"/>
      <c r="DL22" s="156"/>
      <c r="DM22" s="157"/>
      <c r="DN22" s="153"/>
      <c r="DO22" s="153"/>
      <c r="DP22" s="154"/>
      <c r="DQ22" s="155"/>
      <c r="DR22" s="155"/>
      <c r="DS22" s="155"/>
      <c r="DT22" s="155"/>
      <c r="DU22" s="155"/>
      <c r="DV22" s="155"/>
      <c r="DW22" s="156"/>
      <c r="DX22" s="156"/>
      <c r="DY22" s="156"/>
      <c r="DZ22" s="156"/>
      <c r="EA22" s="156"/>
      <c r="EB22" s="156"/>
      <c r="EC22" s="157"/>
      <c r="ED22" s="153"/>
      <c r="EE22" s="153"/>
      <c r="EF22" s="154"/>
      <c r="EG22" s="155"/>
      <c r="EH22" s="155"/>
      <c r="EI22" s="155"/>
      <c r="EJ22" s="155"/>
      <c r="EK22" s="155"/>
      <c r="EL22" s="155"/>
      <c r="EM22" s="156"/>
      <c r="EN22" s="156"/>
      <c r="EO22" s="156"/>
      <c r="EP22" s="156"/>
      <c r="EQ22" s="156"/>
      <c r="ER22" s="156"/>
      <c r="ES22" s="157"/>
      <c r="ET22" s="153"/>
      <c r="EU22" s="153"/>
      <c r="EV22" s="154"/>
      <c r="EW22" s="155"/>
      <c r="EX22" s="155"/>
      <c r="EY22" s="155"/>
      <c r="EZ22" s="155"/>
      <c r="FA22" s="155"/>
      <c r="FB22" s="155"/>
      <c r="FC22" s="156"/>
      <c r="FD22" s="156"/>
      <c r="FE22" s="156"/>
      <c r="FF22" s="156"/>
      <c r="FG22" s="156"/>
      <c r="FH22" s="156"/>
      <c r="FI22" s="157"/>
      <c r="FJ22" s="153"/>
      <c r="FK22" s="153"/>
      <c r="FL22" s="154"/>
      <c r="FM22" s="155"/>
      <c r="FN22" s="155"/>
      <c r="FO22" s="155"/>
      <c r="FP22" s="155"/>
      <c r="FQ22" s="155"/>
      <c r="FR22" s="155"/>
      <c r="FS22" s="156"/>
      <c r="FT22" s="156"/>
      <c r="FU22" s="156"/>
      <c r="FV22" s="156"/>
      <c r="FW22" s="156"/>
      <c r="FX22" s="156"/>
      <c r="FY22" s="157"/>
      <c r="FZ22" s="153"/>
      <c r="GA22" s="153"/>
      <c r="GB22" s="154"/>
      <c r="GC22" s="155"/>
      <c r="GD22" s="155"/>
      <c r="GE22" s="155"/>
      <c r="GF22" s="155"/>
      <c r="GG22" s="155"/>
      <c r="GH22" s="155"/>
      <c r="GI22" s="156"/>
      <c r="GJ22" s="156"/>
      <c r="GK22" s="156"/>
      <c r="GL22" s="156"/>
      <c r="GM22" s="156"/>
      <c r="GN22" s="156"/>
      <c r="GO22" s="157"/>
      <c r="GP22" s="153"/>
      <c r="GQ22" s="153"/>
      <c r="GR22" s="154"/>
      <c r="GS22" s="155"/>
      <c r="GT22" s="155"/>
      <c r="GU22" s="155"/>
      <c r="GV22" s="155"/>
      <c r="GW22" s="155"/>
      <c r="GX22" s="155"/>
      <c r="GY22" s="156"/>
      <c r="GZ22" s="156"/>
      <c r="HA22" s="156"/>
      <c r="HB22" s="156"/>
      <c r="HC22" s="156"/>
      <c r="HD22" s="156"/>
      <c r="HE22" s="157"/>
      <c r="HF22" s="153"/>
      <c r="HG22" s="153"/>
      <c r="HH22" s="154"/>
      <c r="HI22" s="155"/>
      <c r="HJ22" s="155"/>
      <c r="HK22" s="155"/>
      <c r="HL22" s="155"/>
      <c r="HM22" s="155"/>
      <c r="HN22" s="155"/>
      <c r="HO22" s="156"/>
      <c r="HP22" s="156"/>
      <c r="HQ22" s="156"/>
      <c r="HR22" s="156"/>
      <c r="HS22" s="156"/>
      <c r="HT22" s="156"/>
      <c r="HU22" s="157"/>
      <c r="HV22" s="153"/>
      <c r="HW22" s="153"/>
      <c r="HX22" s="154"/>
      <c r="HY22" s="155"/>
      <c r="HZ22" s="155"/>
      <c r="IA22" s="155"/>
      <c r="IB22" s="155"/>
      <c r="IC22" s="155"/>
      <c r="ID22" s="155"/>
      <c r="IE22" s="156"/>
      <c r="IF22" s="156"/>
      <c r="IG22" s="156"/>
      <c r="IH22" s="156"/>
      <c r="II22" s="156"/>
      <c r="IJ22" s="156"/>
      <c r="IK22" s="157"/>
      <c r="IL22" s="153"/>
      <c r="IM22" s="153"/>
      <c r="IN22" s="154"/>
      <c r="IO22" s="155"/>
      <c r="IP22" s="155"/>
      <c r="IQ22" s="155"/>
      <c r="IR22" s="155"/>
      <c r="IS22" s="155"/>
      <c r="IT22" s="155"/>
      <c r="IU22" s="156"/>
      <c r="IV22" s="156"/>
      <c r="IW22" s="156"/>
      <c r="IX22" s="156"/>
      <c r="IY22" s="156"/>
      <c r="IZ22" s="156"/>
      <c r="JA22" s="157"/>
      <c r="JB22" s="153"/>
      <c r="JC22" s="153"/>
      <c r="JD22" s="154"/>
      <c r="JE22" s="155"/>
      <c r="JF22" s="155"/>
      <c r="JG22" s="155"/>
      <c r="JH22" s="155"/>
      <c r="JI22" s="155"/>
      <c r="JJ22" s="155"/>
      <c r="JK22" s="156"/>
      <c r="JL22" s="156"/>
      <c r="JM22" s="156"/>
      <c r="JN22" s="156"/>
      <c r="JO22" s="156"/>
      <c r="JP22" s="156"/>
      <c r="JQ22" s="157"/>
      <c r="JR22" s="153"/>
      <c r="JS22" s="153"/>
      <c r="JT22" s="154"/>
      <c r="JU22" s="155"/>
      <c r="JV22" s="155"/>
      <c r="JW22" s="155"/>
      <c r="JX22" s="155"/>
      <c r="JY22" s="155"/>
      <c r="JZ22" s="155"/>
      <c r="KA22" s="156"/>
      <c r="KB22" s="156"/>
      <c r="KC22" s="156"/>
      <c r="KD22" s="156"/>
      <c r="KE22" s="156"/>
      <c r="KF22" s="156"/>
      <c r="KG22" s="157"/>
      <c r="KH22" s="153"/>
      <c r="KI22" s="153"/>
      <c r="KJ22" s="154"/>
      <c r="KK22" s="155"/>
      <c r="KL22" s="155"/>
      <c r="KM22" s="155"/>
      <c r="KN22" s="155"/>
      <c r="KO22" s="155"/>
      <c r="KP22" s="155"/>
      <c r="KQ22" s="156"/>
      <c r="KR22" s="156"/>
      <c r="KS22" s="156"/>
      <c r="KT22" s="156"/>
      <c r="KU22" s="156"/>
      <c r="KV22" s="156"/>
      <c r="KW22" s="157"/>
      <c r="KX22" s="153"/>
      <c r="KY22" s="153"/>
      <c r="KZ22" s="154"/>
      <c r="LA22" s="155"/>
      <c r="LB22" s="155"/>
      <c r="LC22" s="155"/>
      <c r="LD22" s="155"/>
      <c r="LE22" s="155"/>
      <c r="LF22" s="155"/>
      <c r="LG22" s="156"/>
      <c r="LH22" s="156"/>
      <c r="LI22" s="156"/>
      <c r="LJ22" s="156"/>
      <c r="LK22" s="156"/>
      <c r="LL22" s="156"/>
      <c r="LM22" s="157"/>
      <c r="LN22" s="153"/>
      <c r="LO22" s="153"/>
      <c r="LP22" s="154"/>
      <c r="LQ22" s="155"/>
      <c r="LR22" s="155"/>
      <c r="LS22" s="155"/>
      <c r="LT22" s="155"/>
      <c r="LU22" s="155"/>
      <c r="LV22" s="155"/>
      <c r="LW22" s="156"/>
      <c r="LX22" s="156"/>
      <c r="LY22" s="156"/>
      <c r="LZ22" s="156"/>
      <c r="MA22" s="156"/>
      <c r="MB22" s="156"/>
      <c r="MC22" s="157"/>
      <c r="MD22" s="153"/>
      <c r="ME22" s="153"/>
      <c r="MF22" s="154"/>
      <c r="MG22" s="155"/>
      <c r="MH22" s="155"/>
      <c r="MI22" s="155"/>
      <c r="MJ22" s="155"/>
      <c r="MK22" s="155"/>
      <c r="ML22" s="155"/>
      <c r="MM22" s="156"/>
      <c r="MN22" s="156"/>
      <c r="MO22" s="156"/>
      <c r="MP22" s="156"/>
      <c r="MQ22" s="156"/>
      <c r="MR22" s="156"/>
      <c r="MS22" s="157"/>
      <c r="MT22" s="153"/>
      <c r="MU22" s="153"/>
      <c r="MV22" s="154"/>
      <c r="MW22" s="155"/>
      <c r="MX22" s="155"/>
      <c r="MY22" s="155"/>
      <c r="MZ22" s="155"/>
      <c r="NA22" s="155"/>
      <c r="NB22" s="155"/>
      <c r="NC22" s="156"/>
      <c r="ND22" s="156"/>
      <c r="NE22" s="156"/>
      <c r="NF22" s="156"/>
      <c r="NG22" s="156"/>
      <c r="NH22" s="156"/>
      <c r="NI22" s="157"/>
      <c r="NJ22" s="153"/>
      <c r="NK22" s="153"/>
      <c r="NL22" s="154"/>
      <c r="NM22" s="155"/>
      <c r="NN22" s="155"/>
      <c r="NO22" s="155"/>
      <c r="NP22" s="155"/>
      <c r="NQ22" s="155"/>
      <c r="NR22" s="155"/>
      <c r="NS22" s="156"/>
      <c r="NT22" s="156"/>
      <c r="NU22" s="156"/>
      <c r="NV22" s="156"/>
      <c r="NW22" s="156"/>
      <c r="NX22" s="156"/>
      <c r="NY22" s="157"/>
      <c r="NZ22" s="153"/>
      <c r="OA22" s="153"/>
      <c r="OB22" s="154"/>
      <c r="OC22" s="155"/>
      <c r="OD22" s="155"/>
      <c r="OE22" s="155"/>
      <c r="OF22" s="155"/>
      <c r="OG22" s="155"/>
      <c r="OH22" s="155"/>
      <c r="OI22" s="156"/>
      <c r="OJ22" s="156"/>
      <c r="OK22" s="156"/>
      <c r="OL22" s="156"/>
      <c r="OM22" s="156"/>
      <c r="ON22" s="156"/>
      <c r="OO22" s="157"/>
      <c r="OP22" s="153"/>
      <c r="OQ22" s="153"/>
      <c r="OR22" s="154"/>
      <c r="OS22" s="155"/>
      <c r="OT22" s="155"/>
      <c r="OU22" s="155"/>
      <c r="OV22" s="155"/>
      <c r="OW22" s="155"/>
      <c r="OX22" s="155"/>
      <c r="OY22" s="156"/>
      <c r="OZ22" s="156"/>
      <c r="PA22" s="156"/>
      <c r="PB22" s="156"/>
      <c r="PC22" s="156"/>
      <c r="PD22" s="156"/>
      <c r="PE22" s="157"/>
      <c r="PF22" s="153"/>
      <c r="PG22" s="153"/>
      <c r="PH22" s="154"/>
      <c r="PI22" s="155"/>
      <c r="PJ22" s="155"/>
      <c r="PK22" s="155"/>
      <c r="PL22" s="155"/>
      <c r="PM22" s="155"/>
      <c r="PN22" s="155"/>
      <c r="PO22" s="156"/>
      <c r="PP22" s="156"/>
      <c r="PQ22" s="156"/>
      <c r="PR22" s="156"/>
      <c r="PS22" s="156"/>
      <c r="PT22" s="156"/>
      <c r="PU22" s="157"/>
      <c r="PV22" s="153"/>
      <c r="PW22" s="153"/>
      <c r="PX22" s="154"/>
      <c r="PY22" s="155"/>
      <c r="PZ22" s="155"/>
      <c r="QA22" s="155"/>
      <c r="QB22" s="155"/>
      <c r="QC22" s="155"/>
      <c r="QD22" s="155"/>
      <c r="QE22" s="156"/>
      <c r="QF22" s="156"/>
      <c r="QG22" s="156"/>
      <c r="QH22" s="156"/>
      <c r="QI22" s="156"/>
      <c r="QJ22" s="156"/>
      <c r="QK22" s="157"/>
      <c r="QL22" s="153"/>
      <c r="QM22" s="153"/>
      <c r="QN22" s="154"/>
      <c r="QO22" s="155"/>
      <c r="QP22" s="155"/>
      <c r="QQ22" s="155"/>
      <c r="QR22" s="155"/>
      <c r="QS22" s="155"/>
      <c r="QT22" s="155"/>
      <c r="QU22" s="156"/>
      <c r="QV22" s="156"/>
      <c r="QW22" s="156"/>
      <c r="QX22" s="156"/>
      <c r="QY22" s="156"/>
      <c r="QZ22" s="156"/>
      <c r="RA22" s="157"/>
      <c r="RB22" s="153"/>
      <c r="RC22" s="153"/>
      <c r="RD22" s="154"/>
      <c r="RE22" s="155"/>
      <c r="RF22" s="155"/>
      <c r="RG22" s="155"/>
      <c r="RH22" s="155"/>
      <c r="RI22" s="155"/>
      <c r="RJ22" s="155"/>
      <c r="RK22" s="156"/>
      <c r="RL22" s="156"/>
      <c r="RM22" s="156"/>
      <c r="RN22" s="156"/>
      <c r="RO22" s="156"/>
      <c r="RP22" s="156"/>
      <c r="RQ22" s="157"/>
      <c r="RR22" s="153"/>
      <c r="RS22" s="153"/>
      <c r="RT22" s="154"/>
      <c r="RU22" s="155"/>
      <c r="RV22" s="155"/>
      <c r="RW22" s="155"/>
      <c r="RX22" s="155"/>
      <c r="RY22" s="155"/>
      <c r="RZ22" s="155"/>
      <c r="SA22" s="156"/>
      <c r="SB22" s="156"/>
      <c r="SC22" s="156"/>
      <c r="SD22" s="156"/>
      <c r="SE22" s="156"/>
      <c r="SF22" s="156"/>
      <c r="SG22" s="157"/>
      <c r="SH22" s="153"/>
      <c r="SI22" s="153"/>
      <c r="SJ22" s="154"/>
      <c r="SK22" s="155"/>
      <c r="SL22" s="155"/>
      <c r="SM22" s="155"/>
      <c r="SN22" s="155"/>
      <c r="SO22" s="155"/>
      <c r="SP22" s="155"/>
      <c r="SQ22" s="156"/>
      <c r="SR22" s="156"/>
      <c r="SS22" s="156"/>
      <c r="ST22" s="156"/>
      <c r="SU22" s="156"/>
      <c r="SV22" s="156"/>
      <c r="SW22" s="157"/>
      <c r="SX22" s="153"/>
      <c r="SY22" s="153"/>
      <c r="SZ22" s="154"/>
      <c r="TA22" s="155"/>
      <c r="TB22" s="155"/>
      <c r="TC22" s="155"/>
      <c r="TD22" s="155"/>
      <c r="TE22" s="155"/>
      <c r="TF22" s="155"/>
      <c r="TG22" s="156"/>
      <c r="TH22" s="156"/>
      <c r="TI22" s="156"/>
      <c r="TJ22" s="156"/>
      <c r="TK22" s="156"/>
      <c r="TL22" s="156"/>
      <c r="TM22" s="157"/>
      <c r="TN22" s="153"/>
      <c r="TO22" s="153"/>
      <c r="TP22" s="154"/>
      <c r="TQ22" s="155"/>
      <c r="TR22" s="155"/>
      <c r="TS22" s="155"/>
      <c r="TT22" s="155"/>
      <c r="TU22" s="155"/>
      <c r="TV22" s="155"/>
      <c r="TW22" s="156"/>
      <c r="TX22" s="156"/>
      <c r="TY22" s="156"/>
      <c r="TZ22" s="156"/>
      <c r="UA22" s="156"/>
      <c r="UB22" s="156"/>
      <c r="UC22" s="157"/>
      <c r="UD22" s="153"/>
      <c r="UE22" s="153"/>
      <c r="UF22" s="154"/>
      <c r="UG22" s="155"/>
      <c r="UH22" s="155"/>
      <c r="UI22" s="155"/>
      <c r="UJ22" s="155"/>
      <c r="UK22" s="155"/>
      <c r="UL22" s="155"/>
      <c r="UM22" s="156"/>
      <c r="UN22" s="156"/>
      <c r="UO22" s="156"/>
      <c r="UP22" s="156"/>
      <c r="UQ22" s="156"/>
      <c r="UR22" s="156"/>
      <c r="US22" s="157"/>
      <c r="UT22" s="153"/>
      <c r="UU22" s="153"/>
      <c r="UV22" s="154"/>
      <c r="UW22" s="155"/>
      <c r="UX22" s="155"/>
      <c r="UY22" s="155"/>
      <c r="UZ22" s="155"/>
      <c r="VA22" s="155"/>
      <c r="VB22" s="155"/>
      <c r="VC22" s="156"/>
      <c r="VD22" s="156"/>
      <c r="VE22" s="156"/>
      <c r="VF22" s="156"/>
      <c r="VG22" s="156"/>
      <c r="VH22" s="156"/>
      <c r="VI22" s="157"/>
      <c r="VJ22" s="153"/>
      <c r="VK22" s="153"/>
      <c r="VL22" s="154"/>
      <c r="VM22" s="155"/>
      <c r="VN22" s="155"/>
      <c r="VO22" s="155"/>
      <c r="VP22" s="155"/>
      <c r="VQ22" s="155"/>
      <c r="VR22" s="155"/>
      <c r="VS22" s="156"/>
      <c r="VT22" s="156"/>
      <c r="VU22" s="156"/>
      <c r="VV22" s="156"/>
      <c r="VW22" s="156"/>
      <c r="VX22" s="156"/>
      <c r="VY22" s="157"/>
      <c r="VZ22" s="153"/>
      <c r="WA22" s="153"/>
      <c r="WB22" s="154"/>
      <c r="WC22" s="155"/>
      <c r="WD22" s="155"/>
      <c r="WE22" s="155"/>
      <c r="WF22" s="155"/>
      <c r="WG22" s="155"/>
      <c r="WH22" s="155"/>
      <c r="WI22" s="156"/>
      <c r="WJ22" s="156"/>
      <c r="WK22" s="156"/>
      <c r="WL22" s="156"/>
      <c r="WM22" s="156"/>
      <c r="WN22" s="156"/>
      <c r="WO22" s="157"/>
      <c r="WP22" s="153"/>
      <c r="WQ22" s="153"/>
      <c r="WR22" s="154"/>
      <c r="WS22" s="155"/>
      <c r="WT22" s="155"/>
      <c r="WU22" s="155"/>
      <c r="WV22" s="155"/>
      <c r="WW22" s="155"/>
      <c r="WX22" s="155"/>
      <c r="WY22" s="156"/>
      <c r="WZ22" s="156"/>
      <c r="XA22" s="156"/>
      <c r="XB22" s="156"/>
      <c r="XC22" s="156"/>
      <c r="XD22" s="156"/>
      <c r="XE22" s="157"/>
      <c r="XF22" s="153"/>
      <c r="XG22" s="153"/>
      <c r="XH22" s="154"/>
      <c r="XI22" s="155"/>
      <c r="XJ22" s="155"/>
      <c r="XK22" s="155"/>
      <c r="XL22" s="155"/>
      <c r="XM22" s="155"/>
      <c r="XN22" s="155"/>
      <c r="XO22" s="156"/>
      <c r="XP22" s="156"/>
      <c r="XQ22" s="156"/>
      <c r="XR22" s="156"/>
      <c r="XS22" s="156"/>
      <c r="XT22" s="156"/>
      <c r="XU22" s="157"/>
      <c r="XV22" s="153"/>
      <c r="XW22" s="153"/>
      <c r="XX22" s="154"/>
      <c r="XY22" s="155"/>
      <c r="XZ22" s="155"/>
      <c r="YA22" s="155"/>
      <c r="YB22" s="155"/>
      <c r="YC22" s="155"/>
      <c r="YD22" s="155"/>
      <c r="YE22" s="156"/>
      <c r="YF22" s="156"/>
      <c r="YG22" s="156"/>
      <c r="YH22" s="156"/>
      <c r="YI22" s="156"/>
      <c r="YJ22" s="156"/>
      <c r="YK22" s="157"/>
      <c r="YL22" s="153"/>
      <c r="YM22" s="153"/>
      <c r="YN22" s="154"/>
      <c r="YO22" s="155"/>
      <c r="YP22" s="155"/>
      <c r="YQ22" s="155"/>
      <c r="YR22" s="155"/>
      <c r="YS22" s="155"/>
      <c r="YT22" s="155"/>
      <c r="YU22" s="156"/>
      <c r="YV22" s="156"/>
      <c r="YW22" s="156"/>
      <c r="YX22" s="156"/>
      <c r="YY22" s="156"/>
      <c r="YZ22" s="156"/>
      <c r="ZA22" s="157"/>
      <c r="ZB22" s="153"/>
      <c r="ZC22" s="153"/>
      <c r="ZD22" s="154"/>
      <c r="ZE22" s="155"/>
      <c r="ZF22" s="155"/>
      <c r="ZG22" s="155"/>
      <c r="ZH22" s="155"/>
      <c r="ZI22" s="155"/>
      <c r="ZJ22" s="155"/>
      <c r="ZK22" s="156"/>
      <c r="ZL22" s="156"/>
      <c r="ZM22" s="156"/>
      <c r="ZN22" s="156"/>
      <c r="ZO22" s="156"/>
      <c r="ZP22" s="156"/>
      <c r="ZQ22" s="157"/>
      <c r="ZR22" s="153"/>
      <c r="ZS22" s="153"/>
      <c r="ZT22" s="154"/>
      <c r="ZU22" s="155"/>
      <c r="ZV22" s="155"/>
      <c r="ZW22" s="155"/>
      <c r="ZX22" s="155"/>
      <c r="ZY22" s="155"/>
      <c r="ZZ22" s="155"/>
      <c r="AAA22" s="156"/>
      <c r="AAB22" s="156"/>
      <c r="AAC22" s="156"/>
      <c r="AAD22" s="156"/>
      <c r="AAE22" s="156"/>
      <c r="AAF22" s="156"/>
      <c r="AAG22" s="157"/>
      <c r="AAH22" s="153"/>
      <c r="AAI22" s="153"/>
      <c r="AAJ22" s="154"/>
      <c r="AAK22" s="155"/>
      <c r="AAL22" s="155"/>
      <c r="AAM22" s="155"/>
      <c r="AAN22" s="155"/>
      <c r="AAO22" s="155"/>
      <c r="AAP22" s="155"/>
      <c r="AAQ22" s="156"/>
      <c r="AAR22" s="156"/>
      <c r="AAS22" s="156"/>
      <c r="AAT22" s="156"/>
      <c r="AAU22" s="156"/>
      <c r="AAV22" s="156"/>
      <c r="AAW22" s="157"/>
      <c r="AAX22" s="153"/>
      <c r="AAY22" s="153"/>
      <c r="AAZ22" s="154"/>
      <c r="ABA22" s="155"/>
      <c r="ABB22" s="155"/>
      <c r="ABC22" s="155"/>
      <c r="ABD22" s="155"/>
      <c r="ABE22" s="155"/>
      <c r="ABF22" s="155"/>
      <c r="ABG22" s="156"/>
      <c r="ABH22" s="156"/>
      <c r="ABI22" s="156"/>
      <c r="ABJ22" s="156"/>
      <c r="ABK22" s="156"/>
      <c r="ABL22" s="156"/>
      <c r="ABM22" s="157"/>
      <c r="ABN22" s="153"/>
      <c r="ABO22" s="153"/>
      <c r="ABP22" s="154"/>
      <c r="ABQ22" s="155"/>
      <c r="ABR22" s="155"/>
      <c r="ABS22" s="155"/>
      <c r="ABT22" s="155"/>
      <c r="ABU22" s="155"/>
      <c r="ABV22" s="155"/>
      <c r="ABW22" s="156"/>
      <c r="ABX22" s="156"/>
      <c r="ABY22" s="156"/>
      <c r="ABZ22" s="156"/>
      <c r="ACA22" s="156"/>
      <c r="ACB22" s="156"/>
      <c r="ACC22" s="157"/>
      <c r="ACD22" s="153"/>
      <c r="ACE22" s="153"/>
      <c r="ACF22" s="154"/>
      <c r="ACG22" s="155"/>
      <c r="ACH22" s="155"/>
      <c r="ACI22" s="155"/>
      <c r="ACJ22" s="155"/>
      <c r="ACK22" s="155"/>
      <c r="ACL22" s="155"/>
      <c r="ACM22" s="156"/>
      <c r="ACN22" s="156"/>
      <c r="ACO22" s="156"/>
      <c r="ACP22" s="156"/>
      <c r="ACQ22" s="156"/>
      <c r="ACR22" s="156"/>
      <c r="ACS22" s="157"/>
      <c r="ACT22" s="153"/>
      <c r="ACU22" s="153"/>
      <c r="ACV22" s="154"/>
      <c r="ACW22" s="155"/>
      <c r="ACX22" s="155"/>
      <c r="ACY22" s="155"/>
      <c r="ACZ22" s="155"/>
      <c r="ADA22" s="155"/>
      <c r="ADB22" s="155"/>
      <c r="ADC22" s="156"/>
      <c r="ADD22" s="156"/>
      <c r="ADE22" s="156"/>
      <c r="ADF22" s="156"/>
      <c r="ADG22" s="156"/>
      <c r="ADH22" s="156"/>
      <c r="ADI22" s="157"/>
      <c r="ADJ22" s="153"/>
      <c r="ADK22" s="153"/>
      <c r="ADL22" s="154"/>
      <c r="ADM22" s="155"/>
      <c r="ADN22" s="155"/>
      <c r="ADO22" s="155"/>
      <c r="ADP22" s="155"/>
      <c r="ADQ22" s="155"/>
      <c r="ADR22" s="155"/>
      <c r="ADS22" s="156"/>
      <c r="ADT22" s="156"/>
      <c r="ADU22" s="156"/>
      <c r="ADV22" s="156"/>
      <c r="ADW22" s="156"/>
      <c r="ADX22" s="156"/>
      <c r="ADY22" s="157"/>
      <c r="ADZ22" s="153"/>
      <c r="AEA22" s="153"/>
      <c r="AEB22" s="154"/>
      <c r="AEC22" s="155"/>
      <c r="AED22" s="155"/>
      <c r="AEE22" s="155"/>
      <c r="AEF22" s="155"/>
      <c r="AEG22" s="155"/>
      <c r="AEH22" s="155"/>
      <c r="AEI22" s="156"/>
      <c r="AEJ22" s="156"/>
      <c r="AEK22" s="156"/>
      <c r="AEL22" s="156"/>
      <c r="AEM22" s="156"/>
      <c r="AEN22" s="156"/>
      <c r="AEO22" s="157"/>
      <c r="AEP22" s="153"/>
      <c r="AEQ22" s="153"/>
      <c r="AER22" s="154"/>
      <c r="AES22" s="155"/>
      <c r="AET22" s="155"/>
      <c r="AEU22" s="155"/>
      <c r="AEV22" s="155"/>
      <c r="AEW22" s="155"/>
      <c r="AEX22" s="155"/>
      <c r="AEY22" s="156"/>
      <c r="AEZ22" s="156"/>
      <c r="AFA22" s="156"/>
      <c r="AFB22" s="156"/>
      <c r="AFC22" s="156"/>
      <c r="AFD22" s="156"/>
      <c r="AFE22" s="157"/>
      <c r="AFF22" s="153"/>
      <c r="AFG22" s="153"/>
      <c r="AFH22" s="154"/>
      <c r="AFI22" s="155"/>
      <c r="AFJ22" s="155"/>
      <c r="AFK22" s="155"/>
      <c r="AFL22" s="155"/>
      <c r="AFM22" s="155"/>
      <c r="AFN22" s="155"/>
      <c r="AFO22" s="156"/>
      <c r="AFP22" s="156"/>
      <c r="AFQ22" s="156"/>
      <c r="AFR22" s="156"/>
      <c r="AFS22" s="156"/>
      <c r="AFT22" s="156"/>
      <c r="AFU22" s="157"/>
      <c r="AFV22" s="153"/>
      <c r="AFW22" s="153"/>
      <c r="AFX22" s="154"/>
      <c r="AFY22" s="155"/>
      <c r="AFZ22" s="155"/>
      <c r="AGA22" s="155"/>
      <c r="AGB22" s="155"/>
      <c r="AGC22" s="155"/>
      <c r="AGD22" s="155"/>
      <c r="AGE22" s="156"/>
      <c r="AGF22" s="156"/>
      <c r="AGG22" s="156"/>
      <c r="AGH22" s="156"/>
      <c r="AGI22" s="156"/>
      <c r="AGJ22" s="156"/>
      <c r="AGK22" s="157"/>
      <c r="AGL22" s="153"/>
      <c r="AGM22" s="153"/>
      <c r="AGN22" s="154"/>
      <c r="AGO22" s="155"/>
      <c r="AGP22" s="155"/>
      <c r="AGQ22" s="155"/>
      <c r="AGR22" s="155"/>
      <c r="AGS22" s="155"/>
      <c r="AGT22" s="155"/>
      <c r="AGU22" s="156"/>
      <c r="AGV22" s="156"/>
      <c r="AGW22" s="156"/>
      <c r="AGX22" s="156"/>
      <c r="AGY22" s="156"/>
      <c r="AGZ22" s="156"/>
      <c r="AHA22" s="157"/>
      <c r="AHB22" s="153"/>
      <c r="AHC22" s="153"/>
      <c r="AHD22" s="154"/>
      <c r="AHE22" s="155"/>
      <c r="AHF22" s="155"/>
      <c r="AHG22" s="155"/>
      <c r="AHH22" s="155"/>
      <c r="AHI22" s="155"/>
      <c r="AHJ22" s="155"/>
      <c r="AHK22" s="156"/>
      <c r="AHL22" s="156"/>
      <c r="AHM22" s="156"/>
      <c r="AHN22" s="156"/>
      <c r="AHO22" s="156"/>
      <c r="AHP22" s="156"/>
      <c r="AHQ22" s="157"/>
      <c r="AHR22" s="153"/>
      <c r="AHS22" s="153"/>
      <c r="AHT22" s="154"/>
      <c r="AHU22" s="155"/>
      <c r="AHV22" s="155"/>
      <c r="AHW22" s="155"/>
      <c r="AHX22" s="155"/>
      <c r="AHY22" s="155"/>
      <c r="AHZ22" s="155"/>
      <c r="AIA22" s="156"/>
      <c r="AIB22" s="156"/>
      <c r="AIC22" s="156"/>
      <c r="AID22" s="156"/>
      <c r="AIE22" s="156"/>
      <c r="AIF22" s="156"/>
      <c r="AIG22" s="157"/>
      <c r="AIH22" s="153"/>
      <c r="AII22" s="153"/>
      <c r="AIJ22" s="154"/>
      <c r="AIK22" s="155"/>
      <c r="AIL22" s="155"/>
      <c r="AIM22" s="155"/>
      <c r="AIN22" s="155"/>
      <c r="AIO22" s="155"/>
      <c r="AIP22" s="155"/>
      <c r="AIQ22" s="156"/>
      <c r="AIR22" s="156"/>
      <c r="AIS22" s="156"/>
      <c r="AIT22" s="156"/>
      <c r="AIU22" s="156"/>
      <c r="AIV22" s="156"/>
      <c r="AIW22" s="157"/>
      <c r="AIX22" s="153"/>
      <c r="AIY22" s="153"/>
      <c r="AIZ22" s="154"/>
      <c r="AJA22" s="155"/>
      <c r="AJB22" s="155"/>
      <c r="AJC22" s="155"/>
      <c r="AJD22" s="155"/>
      <c r="AJE22" s="155"/>
      <c r="AJF22" s="155"/>
      <c r="AJG22" s="156"/>
      <c r="AJH22" s="156"/>
      <c r="AJI22" s="156"/>
      <c r="AJJ22" s="156"/>
      <c r="AJK22" s="156"/>
      <c r="AJL22" s="156"/>
      <c r="AJM22" s="157"/>
      <c r="AJN22" s="153"/>
      <c r="AJO22" s="153"/>
      <c r="AJP22" s="154"/>
      <c r="AJQ22" s="155"/>
      <c r="AJR22" s="155"/>
      <c r="AJS22" s="155"/>
      <c r="AJT22" s="155"/>
      <c r="AJU22" s="155"/>
      <c r="AJV22" s="155"/>
      <c r="AJW22" s="156"/>
      <c r="AJX22" s="156"/>
      <c r="AJY22" s="156"/>
      <c r="AJZ22" s="156"/>
      <c r="AKA22" s="156"/>
      <c r="AKB22" s="156"/>
      <c r="AKC22" s="157"/>
      <c r="AKD22" s="153"/>
      <c r="AKE22" s="153"/>
      <c r="AKF22" s="154"/>
      <c r="AKG22" s="155"/>
      <c r="AKH22" s="155"/>
      <c r="AKI22" s="155"/>
      <c r="AKJ22" s="155"/>
      <c r="AKK22" s="155"/>
      <c r="AKL22" s="155"/>
      <c r="AKM22" s="156"/>
      <c r="AKN22" s="156"/>
      <c r="AKO22" s="156"/>
      <c r="AKP22" s="156"/>
      <c r="AKQ22" s="156"/>
      <c r="AKR22" s="156"/>
      <c r="AKS22" s="157"/>
      <c r="AKT22" s="153"/>
      <c r="AKU22" s="153"/>
      <c r="AKV22" s="154"/>
      <c r="AKW22" s="155"/>
      <c r="AKX22" s="155"/>
      <c r="AKY22" s="155"/>
      <c r="AKZ22" s="155"/>
      <c r="ALA22" s="155"/>
      <c r="ALB22" s="155"/>
      <c r="ALC22" s="156"/>
      <c r="ALD22" s="156"/>
      <c r="ALE22" s="156"/>
      <c r="ALF22" s="156"/>
      <c r="ALG22" s="156"/>
      <c r="ALH22" s="156"/>
      <c r="ALI22" s="157"/>
      <c r="ALJ22" s="153"/>
      <c r="ALK22" s="153"/>
      <c r="ALL22" s="154"/>
      <c r="ALM22" s="155"/>
      <c r="ALN22" s="155"/>
      <c r="ALO22" s="155"/>
      <c r="ALP22" s="155"/>
      <c r="ALQ22" s="155"/>
      <c r="ALR22" s="155"/>
      <c r="ALS22" s="156"/>
      <c r="ALT22" s="156"/>
      <c r="ALU22" s="156"/>
      <c r="ALV22" s="156"/>
      <c r="ALW22" s="156"/>
      <c r="ALX22" s="156"/>
      <c r="ALY22" s="157"/>
      <c r="ALZ22" s="153"/>
      <c r="AMA22" s="153"/>
      <c r="AMB22" s="154"/>
      <c r="AMC22" s="155"/>
      <c r="AMD22" s="155"/>
      <c r="AME22" s="155"/>
      <c r="AMF22" s="155"/>
      <c r="AMG22" s="155"/>
      <c r="AMH22" s="155"/>
      <c r="AMI22" s="156"/>
      <c r="AMJ22" s="156"/>
      <c r="AMK22" s="156"/>
      <c r="AML22" s="156"/>
      <c r="AMM22" s="156"/>
      <c r="AMN22" s="156"/>
      <c r="AMO22" s="157"/>
      <c r="AMP22" s="153"/>
      <c r="AMQ22" s="153"/>
      <c r="AMR22" s="154"/>
      <c r="AMS22" s="155"/>
      <c r="AMT22" s="155"/>
      <c r="AMU22" s="155"/>
      <c r="AMV22" s="155"/>
      <c r="AMW22" s="155"/>
      <c r="AMX22" s="155"/>
      <c r="AMY22" s="156"/>
      <c r="AMZ22" s="156"/>
      <c r="ANA22" s="156"/>
      <c r="ANB22" s="156"/>
      <c r="ANC22" s="156"/>
      <c r="AND22" s="156"/>
      <c r="ANE22" s="157"/>
      <c r="ANF22" s="153"/>
      <c r="ANG22" s="153"/>
      <c r="ANH22" s="154"/>
      <c r="ANI22" s="155"/>
      <c r="ANJ22" s="155"/>
      <c r="ANK22" s="155"/>
      <c r="ANL22" s="155"/>
      <c r="ANM22" s="155"/>
      <c r="ANN22" s="155"/>
      <c r="ANO22" s="156"/>
      <c r="ANP22" s="156"/>
      <c r="ANQ22" s="156"/>
      <c r="ANR22" s="156"/>
      <c r="ANS22" s="156"/>
      <c r="ANT22" s="156"/>
      <c r="ANU22" s="157"/>
      <c r="ANV22" s="153"/>
      <c r="ANW22" s="153"/>
      <c r="ANX22" s="154"/>
      <c r="ANY22" s="155"/>
      <c r="ANZ22" s="155"/>
      <c r="AOA22" s="155"/>
      <c r="AOB22" s="155"/>
      <c r="AOC22" s="155"/>
      <c r="AOD22" s="155"/>
      <c r="AOE22" s="156"/>
      <c r="AOF22" s="156"/>
      <c r="AOG22" s="156"/>
      <c r="AOH22" s="156"/>
      <c r="AOI22" s="156"/>
      <c r="AOJ22" s="156"/>
      <c r="AOK22" s="157"/>
      <c r="AOL22" s="153"/>
      <c r="AOM22" s="153"/>
      <c r="AON22" s="154"/>
      <c r="AOO22" s="155"/>
      <c r="AOP22" s="155"/>
      <c r="AOQ22" s="155"/>
      <c r="AOR22" s="155"/>
      <c r="AOS22" s="155"/>
      <c r="AOT22" s="155"/>
      <c r="AOU22" s="156"/>
      <c r="AOV22" s="156"/>
      <c r="AOW22" s="156"/>
      <c r="AOX22" s="156"/>
      <c r="AOY22" s="156"/>
      <c r="AOZ22" s="156"/>
      <c r="APA22" s="157"/>
      <c r="APB22" s="153"/>
      <c r="APC22" s="153"/>
      <c r="APD22" s="154"/>
      <c r="APE22" s="155"/>
      <c r="APF22" s="155"/>
      <c r="APG22" s="155"/>
      <c r="APH22" s="155"/>
      <c r="API22" s="155"/>
      <c r="APJ22" s="155"/>
      <c r="APK22" s="156"/>
      <c r="APL22" s="156"/>
      <c r="APM22" s="156"/>
      <c r="APN22" s="156"/>
      <c r="APO22" s="156"/>
      <c r="APP22" s="156"/>
      <c r="APQ22" s="157"/>
      <c r="APR22" s="153"/>
      <c r="APS22" s="153"/>
      <c r="APT22" s="154"/>
      <c r="APU22" s="155"/>
      <c r="APV22" s="155"/>
      <c r="APW22" s="155"/>
      <c r="APX22" s="155"/>
      <c r="APY22" s="155"/>
      <c r="APZ22" s="155"/>
      <c r="AQA22" s="156"/>
      <c r="AQB22" s="156"/>
      <c r="AQC22" s="156"/>
      <c r="AQD22" s="156"/>
      <c r="AQE22" s="156"/>
      <c r="AQF22" s="156"/>
      <c r="AQG22" s="157"/>
      <c r="AQH22" s="153"/>
      <c r="AQI22" s="153"/>
      <c r="AQJ22" s="154"/>
      <c r="AQK22" s="155"/>
      <c r="AQL22" s="155"/>
      <c r="AQM22" s="155"/>
      <c r="AQN22" s="155"/>
      <c r="AQO22" s="155"/>
      <c r="AQP22" s="155"/>
      <c r="AQQ22" s="156"/>
      <c r="AQR22" s="156"/>
      <c r="AQS22" s="156"/>
      <c r="AQT22" s="156"/>
      <c r="AQU22" s="156"/>
      <c r="AQV22" s="156"/>
      <c r="AQW22" s="157"/>
      <c r="AQX22" s="153"/>
      <c r="AQY22" s="153"/>
      <c r="AQZ22" s="154"/>
      <c r="ARA22" s="155"/>
      <c r="ARB22" s="155"/>
      <c r="ARC22" s="155"/>
      <c r="ARD22" s="155"/>
      <c r="ARE22" s="155"/>
      <c r="ARF22" s="155"/>
      <c r="ARG22" s="156"/>
      <c r="ARH22" s="156"/>
      <c r="ARI22" s="156"/>
      <c r="ARJ22" s="156"/>
      <c r="ARK22" s="156"/>
      <c r="ARL22" s="156"/>
      <c r="ARM22" s="157"/>
      <c r="ARN22" s="153"/>
      <c r="ARO22" s="153"/>
      <c r="ARP22" s="154"/>
      <c r="ARQ22" s="155"/>
      <c r="ARR22" s="155"/>
      <c r="ARS22" s="155"/>
      <c r="ART22" s="155"/>
      <c r="ARU22" s="155"/>
      <c r="ARV22" s="155"/>
      <c r="ARW22" s="156"/>
      <c r="ARX22" s="156"/>
      <c r="ARY22" s="156"/>
      <c r="ARZ22" s="156"/>
      <c r="ASA22" s="156"/>
      <c r="ASB22" s="156"/>
      <c r="ASC22" s="157"/>
      <c r="ASD22" s="153"/>
      <c r="ASE22" s="153"/>
      <c r="ASF22" s="154"/>
      <c r="ASG22" s="155"/>
      <c r="ASH22" s="155"/>
      <c r="ASI22" s="155"/>
      <c r="ASJ22" s="155"/>
      <c r="ASK22" s="155"/>
      <c r="ASL22" s="155"/>
      <c r="ASM22" s="156"/>
      <c r="ASN22" s="156"/>
      <c r="ASO22" s="156"/>
      <c r="ASP22" s="156"/>
      <c r="ASQ22" s="156"/>
      <c r="ASR22" s="156"/>
      <c r="ASS22" s="157"/>
      <c r="AST22" s="153"/>
      <c r="ASU22" s="153"/>
      <c r="ASV22" s="154"/>
      <c r="ASW22" s="155"/>
      <c r="ASX22" s="155"/>
      <c r="ASY22" s="155"/>
      <c r="ASZ22" s="155"/>
      <c r="ATA22" s="155"/>
      <c r="ATB22" s="155"/>
      <c r="ATC22" s="156"/>
      <c r="ATD22" s="156"/>
      <c r="ATE22" s="156"/>
      <c r="ATF22" s="156"/>
      <c r="ATG22" s="156"/>
      <c r="ATH22" s="156"/>
      <c r="ATI22" s="157"/>
      <c r="ATJ22" s="153"/>
      <c r="ATK22" s="153"/>
      <c r="ATL22" s="154"/>
      <c r="ATM22" s="155"/>
      <c r="ATN22" s="155"/>
      <c r="ATO22" s="155"/>
      <c r="ATP22" s="155"/>
      <c r="ATQ22" s="155"/>
      <c r="ATR22" s="155"/>
      <c r="ATS22" s="156"/>
      <c r="ATT22" s="156"/>
      <c r="ATU22" s="156"/>
      <c r="ATV22" s="156"/>
      <c r="ATW22" s="156"/>
      <c r="ATX22" s="156"/>
      <c r="ATY22" s="157"/>
      <c r="ATZ22" s="153"/>
      <c r="AUA22" s="153"/>
      <c r="AUB22" s="154"/>
      <c r="AUC22" s="155"/>
      <c r="AUD22" s="155"/>
      <c r="AUE22" s="155"/>
      <c r="AUF22" s="155"/>
      <c r="AUG22" s="155"/>
      <c r="AUH22" s="155"/>
      <c r="AUI22" s="156"/>
      <c r="AUJ22" s="156"/>
      <c r="AUK22" s="156"/>
      <c r="AUL22" s="156"/>
      <c r="AUM22" s="156"/>
      <c r="AUN22" s="156"/>
      <c r="AUO22" s="157"/>
      <c r="AUP22" s="153"/>
      <c r="AUQ22" s="153"/>
      <c r="AUR22" s="154"/>
      <c r="AUS22" s="155"/>
      <c r="AUT22" s="155"/>
      <c r="AUU22" s="155"/>
      <c r="AUV22" s="155"/>
      <c r="AUW22" s="155"/>
      <c r="AUX22" s="155"/>
      <c r="AUY22" s="156"/>
      <c r="AUZ22" s="156"/>
      <c r="AVA22" s="156"/>
      <c r="AVB22" s="156"/>
      <c r="AVC22" s="156"/>
      <c r="AVD22" s="156"/>
      <c r="AVE22" s="157"/>
      <c r="AVF22" s="153"/>
      <c r="AVG22" s="153"/>
      <c r="AVH22" s="154"/>
      <c r="AVI22" s="155"/>
      <c r="AVJ22" s="155"/>
      <c r="AVK22" s="155"/>
      <c r="AVL22" s="155"/>
      <c r="AVM22" s="155"/>
      <c r="AVN22" s="155"/>
      <c r="AVO22" s="156"/>
      <c r="AVP22" s="156"/>
      <c r="AVQ22" s="156"/>
      <c r="AVR22" s="156"/>
      <c r="AVS22" s="156"/>
      <c r="AVT22" s="156"/>
      <c r="AVU22" s="157"/>
      <c r="AVV22" s="153"/>
      <c r="AVW22" s="153"/>
      <c r="AVX22" s="154"/>
      <c r="AVY22" s="155"/>
      <c r="AVZ22" s="155"/>
      <c r="AWA22" s="155"/>
      <c r="AWB22" s="155"/>
      <c r="AWC22" s="155"/>
      <c r="AWD22" s="155"/>
      <c r="AWE22" s="156"/>
      <c r="AWF22" s="156"/>
      <c r="AWG22" s="156"/>
      <c r="AWH22" s="156"/>
      <c r="AWI22" s="156"/>
      <c r="AWJ22" s="156"/>
      <c r="AWK22" s="157"/>
      <c r="AWL22" s="153"/>
      <c r="AWM22" s="153"/>
      <c r="AWN22" s="154"/>
      <c r="AWO22" s="155"/>
      <c r="AWP22" s="155"/>
      <c r="AWQ22" s="155"/>
      <c r="AWR22" s="155"/>
      <c r="AWS22" s="155"/>
      <c r="AWT22" s="155"/>
      <c r="AWU22" s="156"/>
      <c r="AWV22" s="156"/>
      <c r="AWW22" s="156"/>
      <c r="AWX22" s="156"/>
      <c r="AWY22" s="156"/>
      <c r="AWZ22" s="156"/>
      <c r="AXA22" s="157"/>
      <c r="AXB22" s="153"/>
      <c r="AXC22" s="153"/>
      <c r="AXD22" s="154"/>
      <c r="AXE22" s="155"/>
      <c r="AXF22" s="155"/>
      <c r="AXG22" s="155"/>
      <c r="AXH22" s="155"/>
      <c r="AXI22" s="155"/>
      <c r="AXJ22" s="155"/>
      <c r="AXK22" s="156"/>
      <c r="AXL22" s="156"/>
      <c r="AXM22" s="156"/>
      <c r="AXN22" s="156"/>
      <c r="AXO22" s="156"/>
      <c r="AXP22" s="156"/>
      <c r="AXQ22" s="157"/>
      <c r="AXR22" s="153"/>
      <c r="AXS22" s="153"/>
      <c r="AXT22" s="154"/>
      <c r="AXU22" s="155"/>
      <c r="AXV22" s="155"/>
      <c r="AXW22" s="155"/>
      <c r="AXX22" s="155"/>
      <c r="AXY22" s="155"/>
      <c r="AXZ22" s="155"/>
      <c r="AYA22" s="156"/>
      <c r="AYB22" s="156"/>
      <c r="AYC22" s="156"/>
      <c r="AYD22" s="156"/>
      <c r="AYE22" s="156"/>
      <c r="AYF22" s="156"/>
      <c r="AYG22" s="157"/>
      <c r="AYH22" s="153"/>
      <c r="AYI22" s="153"/>
      <c r="AYJ22" s="154"/>
      <c r="AYK22" s="155"/>
      <c r="AYL22" s="155"/>
      <c r="AYM22" s="155"/>
      <c r="AYN22" s="155"/>
      <c r="AYO22" s="155"/>
      <c r="AYP22" s="155"/>
      <c r="AYQ22" s="156"/>
      <c r="AYR22" s="156"/>
      <c r="AYS22" s="156"/>
      <c r="AYT22" s="156"/>
      <c r="AYU22" s="156"/>
      <c r="AYV22" s="156"/>
      <c r="AYW22" s="157"/>
      <c r="AYX22" s="153"/>
      <c r="AYY22" s="153"/>
      <c r="AYZ22" s="154"/>
      <c r="AZA22" s="155"/>
      <c r="AZB22" s="155"/>
      <c r="AZC22" s="155"/>
      <c r="AZD22" s="155"/>
      <c r="AZE22" s="155"/>
      <c r="AZF22" s="155"/>
      <c r="AZG22" s="156"/>
      <c r="AZH22" s="156"/>
      <c r="AZI22" s="156"/>
      <c r="AZJ22" s="156"/>
      <c r="AZK22" s="156"/>
      <c r="AZL22" s="156"/>
      <c r="AZM22" s="157"/>
      <c r="AZN22" s="153"/>
      <c r="AZO22" s="153"/>
      <c r="AZP22" s="154"/>
      <c r="AZQ22" s="155"/>
      <c r="AZR22" s="155"/>
      <c r="AZS22" s="155"/>
      <c r="AZT22" s="155"/>
      <c r="AZU22" s="155"/>
      <c r="AZV22" s="155"/>
      <c r="AZW22" s="156"/>
      <c r="AZX22" s="156"/>
      <c r="AZY22" s="156"/>
      <c r="AZZ22" s="156"/>
      <c r="BAA22" s="156"/>
      <c r="BAB22" s="156"/>
      <c r="BAC22" s="157"/>
      <c r="BAD22" s="153"/>
      <c r="BAE22" s="153"/>
      <c r="BAF22" s="154"/>
      <c r="BAG22" s="155"/>
      <c r="BAH22" s="155"/>
      <c r="BAI22" s="155"/>
      <c r="BAJ22" s="155"/>
      <c r="BAK22" s="155"/>
      <c r="BAL22" s="155"/>
      <c r="BAM22" s="156"/>
      <c r="BAN22" s="156"/>
      <c r="BAO22" s="156"/>
      <c r="BAP22" s="156"/>
      <c r="BAQ22" s="156"/>
      <c r="BAR22" s="156"/>
      <c r="BAS22" s="157"/>
      <c r="BAT22" s="153"/>
      <c r="BAU22" s="153"/>
      <c r="BAV22" s="154"/>
      <c r="BAW22" s="155"/>
      <c r="BAX22" s="155"/>
      <c r="BAY22" s="155"/>
      <c r="BAZ22" s="155"/>
      <c r="BBA22" s="155"/>
      <c r="BBB22" s="155"/>
      <c r="BBC22" s="156"/>
      <c r="BBD22" s="156"/>
      <c r="BBE22" s="156"/>
      <c r="BBF22" s="156"/>
      <c r="BBG22" s="156"/>
      <c r="BBH22" s="156"/>
      <c r="BBI22" s="157"/>
      <c r="BBJ22" s="153"/>
      <c r="BBK22" s="153"/>
      <c r="BBL22" s="154"/>
      <c r="BBM22" s="155"/>
      <c r="BBN22" s="155"/>
      <c r="BBO22" s="155"/>
      <c r="BBP22" s="155"/>
      <c r="BBQ22" s="155"/>
      <c r="BBR22" s="155"/>
      <c r="BBS22" s="156"/>
      <c r="BBT22" s="156"/>
      <c r="BBU22" s="156"/>
      <c r="BBV22" s="156"/>
      <c r="BBW22" s="156"/>
      <c r="BBX22" s="156"/>
      <c r="BBY22" s="157"/>
      <c r="BBZ22" s="153"/>
      <c r="BCA22" s="153"/>
      <c r="BCB22" s="154"/>
      <c r="BCC22" s="155"/>
      <c r="BCD22" s="155"/>
      <c r="BCE22" s="155"/>
      <c r="BCF22" s="155"/>
      <c r="BCG22" s="155"/>
      <c r="BCH22" s="155"/>
      <c r="BCI22" s="156"/>
      <c r="BCJ22" s="156"/>
      <c r="BCK22" s="156"/>
      <c r="BCL22" s="156"/>
      <c r="BCM22" s="156"/>
      <c r="BCN22" s="156"/>
      <c r="BCO22" s="157"/>
      <c r="BCP22" s="153"/>
      <c r="BCQ22" s="153"/>
      <c r="BCR22" s="154"/>
      <c r="BCS22" s="155"/>
      <c r="BCT22" s="155"/>
      <c r="BCU22" s="155"/>
      <c r="BCV22" s="155"/>
      <c r="BCW22" s="155"/>
      <c r="BCX22" s="155"/>
      <c r="BCY22" s="156"/>
      <c r="BCZ22" s="156"/>
      <c r="BDA22" s="156"/>
      <c r="BDB22" s="156"/>
      <c r="BDC22" s="156"/>
      <c r="BDD22" s="156"/>
      <c r="BDE22" s="157"/>
      <c r="BDF22" s="153"/>
      <c r="BDG22" s="153"/>
      <c r="BDH22" s="154"/>
      <c r="BDI22" s="155"/>
      <c r="BDJ22" s="155"/>
      <c r="BDK22" s="155"/>
      <c r="BDL22" s="155"/>
      <c r="BDM22" s="155"/>
      <c r="BDN22" s="155"/>
      <c r="BDO22" s="156"/>
      <c r="BDP22" s="156"/>
      <c r="BDQ22" s="156"/>
      <c r="BDR22" s="156"/>
      <c r="BDS22" s="156"/>
      <c r="BDT22" s="156"/>
      <c r="BDU22" s="157"/>
      <c r="BDV22" s="153"/>
      <c r="BDW22" s="153"/>
      <c r="BDX22" s="154"/>
      <c r="BDY22" s="155"/>
      <c r="BDZ22" s="155"/>
      <c r="BEA22" s="155"/>
      <c r="BEB22" s="155"/>
      <c r="BEC22" s="155"/>
      <c r="BED22" s="155"/>
      <c r="BEE22" s="156"/>
      <c r="BEF22" s="156"/>
      <c r="BEG22" s="156"/>
      <c r="BEH22" s="156"/>
      <c r="BEI22" s="156"/>
      <c r="BEJ22" s="156"/>
      <c r="BEK22" s="157"/>
      <c r="BEL22" s="153"/>
      <c r="BEM22" s="153"/>
      <c r="BEN22" s="154"/>
      <c r="BEO22" s="155"/>
      <c r="BEP22" s="155"/>
      <c r="BEQ22" s="155"/>
      <c r="BER22" s="155"/>
      <c r="BES22" s="155"/>
      <c r="BET22" s="155"/>
      <c r="BEU22" s="156"/>
      <c r="BEV22" s="156"/>
      <c r="BEW22" s="156"/>
      <c r="BEX22" s="156"/>
      <c r="BEY22" s="156"/>
      <c r="BEZ22" s="156"/>
      <c r="BFA22" s="157"/>
      <c r="BFB22" s="153"/>
      <c r="BFC22" s="153"/>
      <c r="BFD22" s="154"/>
      <c r="BFE22" s="155"/>
      <c r="BFF22" s="155"/>
      <c r="BFG22" s="155"/>
      <c r="BFH22" s="155"/>
      <c r="BFI22" s="155"/>
      <c r="BFJ22" s="155"/>
      <c r="BFK22" s="156"/>
      <c r="BFL22" s="156"/>
      <c r="BFM22" s="156"/>
      <c r="BFN22" s="156"/>
      <c r="BFO22" s="156"/>
      <c r="BFP22" s="156"/>
      <c r="BFQ22" s="157"/>
      <c r="BFR22" s="153"/>
      <c r="BFS22" s="153"/>
      <c r="BFT22" s="154"/>
      <c r="BFU22" s="155"/>
      <c r="BFV22" s="155"/>
      <c r="BFW22" s="155"/>
      <c r="BFX22" s="155"/>
      <c r="BFY22" s="155"/>
      <c r="BFZ22" s="155"/>
      <c r="BGA22" s="156"/>
      <c r="BGB22" s="156"/>
      <c r="BGC22" s="156"/>
      <c r="BGD22" s="156"/>
      <c r="BGE22" s="156"/>
      <c r="BGF22" s="156"/>
      <c r="BGG22" s="157"/>
      <c r="BGH22" s="153"/>
      <c r="BGI22" s="153"/>
      <c r="BGJ22" s="154"/>
      <c r="BGK22" s="155"/>
      <c r="BGL22" s="155"/>
      <c r="BGM22" s="155"/>
      <c r="BGN22" s="155"/>
      <c r="BGO22" s="155"/>
      <c r="BGP22" s="155"/>
      <c r="BGQ22" s="156"/>
      <c r="BGR22" s="156"/>
      <c r="BGS22" s="156"/>
      <c r="BGT22" s="156"/>
      <c r="BGU22" s="156"/>
      <c r="BGV22" s="156"/>
      <c r="BGW22" s="157"/>
      <c r="BGX22" s="153"/>
      <c r="BGY22" s="153"/>
      <c r="BGZ22" s="154"/>
      <c r="BHA22" s="155"/>
      <c r="BHB22" s="155"/>
      <c r="BHC22" s="155"/>
      <c r="BHD22" s="155"/>
      <c r="BHE22" s="155"/>
      <c r="BHF22" s="155"/>
      <c r="BHG22" s="156"/>
      <c r="BHH22" s="156"/>
      <c r="BHI22" s="156"/>
      <c r="BHJ22" s="156"/>
      <c r="BHK22" s="156"/>
      <c r="BHL22" s="156"/>
      <c r="BHM22" s="157"/>
      <c r="BHN22" s="153"/>
      <c r="BHO22" s="153"/>
      <c r="BHP22" s="154"/>
      <c r="BHQ22" s="155"/>
      <c r="BHR22" s="155"/>
      <c r="BHS22" s="155"/>
      <c r="BHT22" s="155"/>
      <c r="BHU22" s="155"/>
      <c r="BHV22" s="155"/>
      <c r="BHW22" s="156"/>
      <c r="BHX22" s="156"/>
      <c r="BHY22" s="156"/>
      <c r="BHZ22" s="156"/>
      <c r="BIA22" s="156"/>
      <c r="BIB22" s="156"/>
      <c r="BIC22" s="157"/>
      <c r="BID22" s="153"/>
      <c r="BIE22" s="153"/>
      <c r="BIF22" s="154"/>
      <c r="BIG22" s="155"/>
      <c r="BIH22" s="155"/>
      <c r="BII22" s="155"/>
      <c r="BIJ22" s="155"/>
      <c r="BIK22" s="155"/>
      <c r="BIL22" s="155"/>
      <c r="BIM22" s="156"/>
      <c r="BIN22" s="156"/>
      <c r="BIO22" s="156"/>
      <c r="BIP22" s="156"/>
      <c r="BIQ22" s="156"/>
      <c r="BIR22" s="156"/>
      <c r="BIS22" s="157"/>
      <c r="BIT22" s="153"/>
      <c r="BIU22" s="153"/>
      <c r="BIV22" s="154"/>
      <c r="BIW22" s="155"/>
      <c r="BIX22" s="155"/>
      <c r="BIY22" s="155"/>
      <c r="BIZ22" s="155"/>
      <c r="BJA22" s="155"/>
      <c r="BJB22" s="155"/>
      <c r="BJC22" s="156"/>
      <c r="BJD22" s="156"/>
      <c r="BJE22" s="156"/>
      <c r="BJF22" s="156"/>
      <c r="BJG22" s="156"/>
      <c r="BJH22" s="156"/>
      <c r="BJI22" s="157"/>
      <c r="BJJ22" s="153"/>
      <c r="BJK22" s="153"/>
      <c r="BJL22" s="154"/>
      <c r="BJM22" s="155"/>
      <c r="BJN22" s="155"/>
      <c r="BJO22" s="155"/>
      <c r="BJP22" s="155"/>
      <c r="BJQ22" s="155"/>
      <c r="BJR22" s="155"/>
      <c r="BJS22" s="156"/>
      <c r="BJT22" s="156"/>
      <c r="BJU22" s="156"/>
      <c r="BJV22" s="156"/>
      <c r="BJW22" s="156"/>
      <c r="BJX22" s="156"/>
      <c r="BJY22" s="157"/>
      <c r="BJZ22" s="153"/>
      <c r="BKA22" s="153"/>
      <c r="BKB22" s="154"/>
      <c r="BKC22" s="155"/>
      <c r="BKD22" s="155"/>
      <c r="BKE22" s="155"/>
      <c r="BKF22" s="155"/>
      <c r="BKG22" s="155"/>
      <c r="BKH22" s="155"/>
      <c r="BKI22" s="156"/>
      <c r="BKJ22" s="156"/>
      <c r="BKK22" s="156"/>
      <c r="BKL22" s="156"/>
      <c r="BKM22" s="156"/>
      <c r="BKN22" s="156"/>
      <c r="BKO22" s="157"/>
      <c r="BKP22" s="153"/>
      <c r="BKQ22" s="153"/>
      <c r="BKR22" s="154"/>
      <c r="BKS22" s="155"/>
      <c r="BKT22" s="155"/>
      <c r="BKU22" s="155"/>
      <c r="BKV22" s="155"/>
      <c r="BKW22" s="155"/>
      <c r="BKX22" s="155"/>
      <c r="BKY22" s="156"/>
      <c r="BKZ22" s="156"/>
      <c r="BLA22" s="156"/>
      <c r="BLB22" s="156"/>
      <c r="BLC22" s="156"/>
      <c r="BLD22" s="156"/>
      <c r="BLE22" s="157"/>
      <c r="BLF22" s="153"/>
      <c r="BLG22" s="153"/>
      <c r="BLH22" s="154"/>
      <c r="BLI22" s="155"/>
      <c r="BLJ22" s="155"/>
      <c r="BLK22" s="155"/>
      <c r="BLL22" s="155"/>
      <c r="BLM22" s="155"/>
      <c r="BLN22" s="155"/>
      <c r="BLO22" s="156"/>
      <c r="BLP22" s="156"/>
      <c r="BLQ22" s="156"/>
      <c r="BLR22" s="156"/>
      <c r="BLS22" s="156"/>
      <c r="BLT22" s="156"/>
      <c r="BLU22" s="157"/>
      <c r="BLV22" s="153"/>
      <c r="BLW22" s="153"/>
      <c r="BLX22" s="154"/>
      <c r="BLY22" s="155"/>
      <c r="BLZ22" s="155"/>
      <c r="BMA22" s="155"/>
      <c r="BMB22" s="155"/>
      <c r="BMC22" s="155"/>
      <c r="BMD22" s="155"/>
      <c r="BME22" s="156"/>
      <c r="BMF22" s="156"/>
      <c r="BMG22" s="156"/>
      <c r="BMH22" s="156"/>
      <c r="BMI22" s="156"/>
      <c r="BMJ22" s="156"/>
      <c r="BMK22" s="157"/>
      <c r="BML22" s="153"/>
      <c r="BMM22" s="153"/>
      <c r="BMN22" s="154"/>
      <c r="BMO22" s="155"/>
      <c r="BMP22" s="155"/>
      <c r="BMQ22" s="155"/>
      <c r="BMR22" s="155"/>
      <c r="BMS22" s="155"/>
      <c r="BMT22" s="155"/>
      <c r="BMU22" s="156"/>
      <c r="BMV22" s="156"/>
      <c r="BMW22" s="156"/>
      <c r="BMX22" s="156"/>
      <c r="BMY22" s="156"/>
      <c r="BMZ22" s="156"/>
      <c r="BNA22" s="157"/>
      <c r="BNB22" s="153"/>
      <c r="BNC22" s="153"/>
      <c r="BND22" s="154"/>
      <c r="BNE22" s="155"/>
      <c r="BNF22" s="155"/>
      <c r="BNG22" s="155"/>
      <c r="BNH22" s="155"/>
      <c r="BNI22" s="155"/>
      <c r="BNJ22" s="155"/>
      <c r="BNK22" s="156"/>
      <c r="BNL22" s="156"/>
      <c r="BNM22" s="156"/>
      <c r="BNN22" s="156"/>
      <c r="BNO22" s="156"/>
      <c r="BNP22" s="156"/>
      <c r="BNQ22" s="157"/>
      <c r="BNR22" s="153"/>
      <c r="BNS22" s="153"/>
      <c r="BNT22" s="154"/>
      <c r="BNU22" s="155"/>
      <c r="BNV22" s="155"/>
      <c r="BNW22" s="155"/>
      <c r="BNX22" s="155"/>
      <c r="BNY22" s="155"/>
      <c r="BNZ22" s="155"/>
      <c r="BOA22" s="156"/>
      <c r="BOB22" s="156"/>
      <c r="BOC22" s="156"/>
      <c r="BOD22" s="156"/>
      <c r="BOE22" s="156"/>
      <c r="BOF22" s="156"/>
      <c r="BOG22" s="157"/>
      <c r="BOH22" s="153"/>
      <c r="BOI22" s="153"/>
      <c r="BOJ22" s="154"/>
      <c r="BOK22" s="155"/>
      <c r="BOL22" s="155"/>
      <c r="BOM22" s="155"/>
      <c r="BON22" s="155"/>
      <c r="BOO22" s="155"/>
      <c r="BOP22" s="155"/>
      <c r="BOQ22" s="156"/>
      <c r="BOR22" s="156"/>
      <c r="BOS22" s="156"/>
      <c r="BOT22" s="156"/>
      <c r="BOU22" s="156"/>
      <c r="BOV22" s="156"/>
      <c r="BOW22" s="157"/>
      <c r="BOX22" s="153"/>
      <c r="BOY22" s="153"/>
      <c r="BOZ22" s="154"/>
      <c r="BPA22" s="155"/>
      <c r="BPB22" s="155"/>
      <c r="BPC22" s="155"/>
      <c r="BPD22" s="155"/>
      <c r="BPE22" s="155"/>
      <c r="BPF22" s="155"/>
      <c r="BPG22" s="156"/>
      <c r="BPH22" s="156"/>
      <c r="BPI22" s="156"/>
      <c r="BPJ22" s="156"/>
      <c r="BPK22" s="156"/>
      <c r="BPL22" s="156"/>
      <c r="BPM22" s="157"/>
      <c r="BPN22" s="153"/>
      <c r="BPO22" s="153"/>
      <c r="BPP22" s="154"/>
      <c r="BPQ22" s="155"/>
      <c r="BPR22" s="155"/>
      <c r="BPS22" s="155"/>
      <c r="BPT22" s="155"/>
      <c r="BPU22" s="155"/>
      <c r="BPV22" s="155"/>
      <c r="BPW22" s="156"/>
      <c r="BPX22" s="156"/>
      <c r="BPY22" s="156"/>
      <c r="BPZ22" s="156"/>
      <c r="BQA22" s="156"/>
      <c r="BQB22" s="156"/>
      <c r="BQC22" s="157"/>
      <c r="BQD22" s="153"/>
      <c r="BQE22" s="153"/>
      <c r="BQF22" s="154"/>
      <c r="BQG22" s="155"/>
      <c r="BQH22" s="155"/>
      <c r="BQI22" s="155"/>
      <c r="BQJ22" s="155"/>
      <c r="BQK22" s="155"/>
      <c r="BQL22" s="155"/>
      <c r="BQM22" s="156"/>
      <c r="BQN22" s="156"/>
      <c r="BQO22" s="156"/>
      <c r="BQP22" s="156"/>
      <c r="BQQ22" s="156"/>
      <c r="BQR22" s="156"/>
      <c r="BQS22" s="157"/>
      <c r="BQT22" s="153"/>
      <c r="BQU22" s="153"/>
      <c r="BQV22" s="154"/>
      <c r="BQW22" s="155"/>
      <c r="BQX22" s="155"/>
      <c r="BQY22" s="155"/>
      <c r="BQZ22" s="155"/>
      <c r="BRA22" s="155"/>
      <c r="BRB22" s="155"/>
      <c r="BRC22" s="156"/>
      <c r="BRD22" s="156"/>
      <c r="BRE22" s="156"/>
      <c r="BRF22" s="156"/>
      <c r="BRG22" s="156"/>
      <c r="BRH22" s="156"/>
      <c r="BRI22" s="157"/>
      <c r="BRJ22" s="153"/>
      <c r="BRK22" s="153"/>
      <c r="BRL22" s="154"/>
      <c r="BRM22" s="155"/>
      <c r="BRN22" s="155"/>
      <c r="BRO22" s="155"/>
      <c r="BRP22" s="155"/>
      <c r="BRQ22" s="155"/>
      <c r="BRR22" s="155"/>
      <c r="BRS22" s="156"/>
      <c r="BRT22" s="156"/>
      <c r="BRU22" s="156"/>
      <c r="BRV22" s="156"/>
      <c r="BRW22" s="156"/>
      <c r="BRX22" s="156"/>
      <c r="BRY22" s="157"/>
      <c r="BRZ22" s="153"/>
      <c r="BSA22" s="153"/>
      <c r="BSB22" s="154"/>
      <c r="BSC22" s="155"/>
      <c r="BSD22" s="155"/>
      <c r="BSE22" s="155"/>
      <c r="BSF22" s="155"/>
      <c r="BSG22" s="155"/>
      <c r="BSH22" s="155"/>
      <c r="BSI22" s="156"/>
      <c r="BSJ22" s="156"/>
      <c r="BSK22" s="156"/>
      <c r="BSL22" s="156"/>
      <c r="BSM22" s="156"/>
      <c r="BSN22" s="156"/>
      <c r="BSO22" s="157"/>
      <c r="BSP22" s="153"/>
      <c r="BSQ22" s="153"/>
      <c r="BSR22" s="154"/>
      <c r="BSS22" s="155"/>
      <c r="BST22" s="155"/>
      <c r="BSU22" s="155"/>
      <c r="BSV22" s="155"/>
      <c r="BSW22" s="155"/>
      <c r="BSX22" s="155"/>
      <c r="BSY22" s="156"/>
      <c r="BSZ22" s="156"/>
      <c r="BTA22" s="156"/>
      <c r="BTB22" s="156"/>
      <c r="BTC22" s="156"/>
      <c r="BTD22" s="156"/>
      <c r="BTE22" s="157"/>
      <c r="BTF22" s="153"/>
      <c r="BTG22" s="153"/>
      <c r="BTH22" s="154"/>
      <c r="BTI22" s="155"/>
      <c r="BTJ22" s="155"/>
      <c r="BTK22" s="155"/>
      <c r="BTL22" s="155"/>
      <c r="BTM22" s="155"/>
      <c r="BTN22" s="155"/>
      <c r="BTO22" s="156"/>
      <c r="BTP22" s="156"/>
      <c r="BTQ22" s="156"/>
      <c r="BTR22" s="156"/>
      <c r="BTS22" s="156"/>
      <c r="BTT22" s="156"/>
      <c r="BTU22" s="157"/>
      <c r="BTV22" s="153"/>
      <c r="BTW22" s="153"/>
      <c r="BTX22" s="154"/>
      <c r="BTY22" s="155"/>
      <c r="BTZ22" s="155"/>
      <c r="BUA22" s="155"/>
      <c r="BUB22" s="155"/>
      <c r="BUC22" s="155"/>
      <c r="BUD22" s="155"/>
      <c r="BUE22" s="156"/>
      <c r="BUF22" s="156"/>
      <c r="BUG22" s="156"/>
      <c r="BUH22" s="156"/>
      <c r="BUI22" s="156"/>
      <c r="BUJ22" s="156"/>
      <c r="BUK22" s="157"/>
      <c r="BUL22" s="153"/>
      <c r="BUM22" s="153"/>
      <c r="BUN22" s="154"/>
      <c r="BUO22" s="155"/>
      <c r="BUP22" s="155"/>
      <c r="BUQ22" s="155"/>
      <c r="BUR22" s="155"/>
      <c r="BUS22" s="155"/>
      <c r="BUT22" s="155"/>
      <c r="BUU22" s="156"/>
      <c r="BUV22" s="156"/>
      <c r="BUW22" s="156"/>
      <c r="BUX22" s="156"/>
      <c r="BUY22" s="156"/>
      <c r="BUZ22" s="156"/>
      <c r="BVA22" s="157"/>
      <c r="BVB22" s="153"/>
      <c r="BVC22" s="153"/>
      <c r="BVD22" s="154"/>
      <c r="BVE22" s="155"/>
      <c r="BVF22" s="155"/>
      <c r="BVG22" s="155"/>
      <c r="BVH22" s="155"/>
      <c r="BVI22" s="155"/>
      <c r="BVJ22" s="155"/>
      <c r="BVK22" s="156"/>
      <c r="BVL22" s="156"/>
      <c r="BVM22" s="156"/>
      <c r="BVN22" s="156"/>
      <c r="BVO22" s="156"/>
      <c r="BVP22" s="156"/>
      <c r="BVQ22" s="157"/>
      <c r="BVR22" s="153"/>
      <c r="BVS22" s="153"/>
      <c r="BVT22" s="154"/>
      <c r="BVU22" s="155"/>
      <c r="BVV22" s="155"/>
      <c r="BVW22" s="155"/>
      <c r="BVX22" s="155"/>
      <c r="BVY22" s="155"/>
      <c r="BVZ22" s="155"/>
      <c r="BWA22" s="156"/>
      <c r="BWB22" s="156"/>
      <c r="BWC22" s="156"/>
      <c r="BWD22" s="156"/>
      <c r="BWE22" s="156"/>
      <c r="BWF22" s="156"/>
      <c r="BWG22" s="157"/>
      <c r="BWH22" s="153"/>
      <c r="BWI22" s="153"/>
      <c r="BWJ22" s="154"/>
      <c r="BWK22" s="155"/>
      <c r="BWL22" s="155"/>
      <c r="BWM22" s="155"/>
      <c r="BWN22" s="155"/>
      <c r="BWO22" s="155"/>
      <c r="BWP22" s="155"/>
      <c r="BWQ22" s="156"/>
      <c r="BWR22" s="156"/>
      <c r="BWS22" s="156"/>
      <c r="BWT22" s="156"/>
      <c r="BWU22" s="156"/>
      <c r="BWV22" s="156"/>
      <c r="BWW22" s="157"/>
      <c r="BWX22" s="153"/>
      <c r="BWY22" s="153"/>
      <c r="BWZ22" s="154"/>
      <c r="BXA22" s="155"/>
      <c r="BXB22" s="155"/>
      <c r="BXC22" s="155"/>
      <c r="BXD22" s="155"/>
      <c r="BXE22" s="155"/>
      <c r="BXF22" s="155"/>
      <c r="BXG22" s="156"/>
      <c r="BXH22" s="156"/>
      <c r="BXI22" s="156"/>
      <c r="BXJ22" s="156"/>
      <c r="BXK22" s="156"/>
      <c r="BXL22" s="156"/>
      <c r="BXM22" s="157"/>
      <c r="BXN22" s="153"/>
      <c r="BXO22" s="153"/>
      <c r="BXP22" s="154"/>
      <c r="BXQ22" s="155"/>
      <c r="BXR22" s="155"/>
      <c r="BXS22" s="155"/>
      <c r="BXT22" s="155"/>
      <c r="BXU22" s="155"/>
      <c r="BXV22" s="155"/>
      <c r="BXW22" s="156"/>
      <c r="BXX22" s="156"/>
      <c r="BXY22" s="156"/>
      <c r="BXZ22" s="156"/>
      <c r="BYA22" s="156"/>
      <c r="BYB22" s="156"/>
      <c r="BYC22" s="157"/>
      <c r="BYD22" s="153"/>
      <c r="BYE22" s="153"/>
      <c r="BYF22" s="154"/>
      <c r="BYG22" s="155"/>
      <c r="BYH22" s="155"/>
      <c r="BYI22" s="155"/>
      <c r="BYJ22" s="155"/>
      <c r="BYK22" s="155"/>
      <c r="BYL22" s="155"/>
      <c r="BYM22" s="156"/>
      <c r="BYN22" s="156"/>
      <c r="BYO22" s="156"/>
      <c r="BYP22" s="156"/>
      <c r="BYQ22" s="156"/>
      <c r="BYR22" s="156"/>
      <c r="BYS22" s="157"/>
      <c r="BYT22" s="153"/>
      <c r="BYU22" s="153"/>
      <c r="BYV22" s="154"/>
      <c r="BYW22" s="155"/>
      <c r="BYX22" s="155"/>
      <c r="BYY22" s="155"/>
      <c r="BYZ22" s="155"/>
      <c r="BZA22" s="155"/>
      <c r="BZB22" s="155"/>
      <c r="BZC22" s="156"/>
      <c r="BZD22" s="156"/>
      <c r="BZE22" s="156"/>
      <c r="BZF22" s="156"/>
      <c r="BZG22" s="156"/>
      <c r="BZH22" s="156"/>
      <c r="BZI22" s="157"/>
      <c r="BZJ22" s="153"/>
      <c r="BZK22" s="153"/>
      <c r="BZL22" s="154"/>
      <c r="BZM22" s="155"/>
      <c r="BZN22" s="155"/>
      <c r="BZO22" s="155"/>
      <c r="BZP22" s="155"/>
      <c r="BZQ22" s="155"/>
      <c r="BZR22" s="155"/>
      <c r="BZS22" s="156"/>
      <c r="BZT22" s="156"/>
      <c r="BZU22" s="156"/>
      <c r="BZV22" s="156"/>
      <c r="BZW22" s="156"/>
      <c r="BZX22" s="156"/>
      <c r="BZY22" s="157"/>
      <c r="BZZ22" s="153"/>
      <c r="CAA22" s="153"/>
      <c r="CAB22" s="154"/>
      <c r="CAC22" s="155"/>
      <c r="CAD22" s="155"/>
      <c r="CAE22" s="155"/>
      <c r="CAF22" s="155"/>
      <c r="CAG22" s="155"/>
      <c r="CAH22" s="155"/>
      <c r="CAI22" s="156"/>
      <c r="CAJ22" s="156"/>
      <c r="CAK22" s="156"/>
      <c r="CAL22" s="156"/>
      <c r="CAM22" s="156"/>
      <c r="CAN22" s="156"/>
      <c r="CAO22" s="157"/>
      <c r="CAP22" s="153"/>
      <c r="CAQ22" s="153"/>
      <c r="CAR22" s="154"/>
      <c r="CAS22" s="155"/>
      <c r="CAT22" s="155"/>
      <c r="CAU22" s="155"/>
      <c r="CAV22" s="155"/>
      <c r="CAW22" s="155"/>
      <c r="CAX22" s="155"/>
      <c r="CAY22" s="156"/>
      <c r="CAZ22" s="156"/>
      <c r="CBA22" s="156"/>
      <c r="CBB22" s="156"/>
      <c r="CBC22" s="156"/>
      <c r="CBD22" s="156"/>
      <c r="CBE22" s="157"/>
      <c r="CBF22" s="153"/>
      <c r="CBG22" s="153"/>
      <c r="CBH22" s="154"/>
      <c r="CBI22" s="155"/>
      <c r="CBJ22" s="155"/>
      <c r="CBK22" s="155"/>
      <c r="CBL22" s="155"/>
      <c r="CBM22" s="155"/>
      <c r="CBN22" s="155"/>
      <c r="CBO22" s="156"/>
      <c r="CBP22" s="156"/>
      <c r="CBQ22" s="156"/>
      <c r="CBR22" s="156"/>
      <c r="CBS22" s="156"/>
      <c r="CBT22" s="156"/>
      <c r="CBU22" s="157"/>
      <c r="CBV22" s="153"/>
      <c r="CBW22" s="153"/>
      <c r="CBX22" s="154"/>
      <c r="CBY22" s="155"/>
      <c r="CBZ22" s="155"/>
      <c r="CCA22" s="155"/>
      <c r="CCB22" s="155"/>
      <c r="CCC22" s="155"/>
      <c r="CCD22" s="155"/>
      <c r="CCE22" s="156"/>
      <c r="CCF22" s="156"/>
      <c r="CCG22" s="156"/>
      <c r="CCH22" s="156"/>
      <c r="CCI22" s="156"/>
      <c r="CCJ22" s="156"/>
      <c r="CCK22" s="157"/>
      <c r="CCL22" s="153"/>
      <c r="CCM22" s="153"/>
      <c r="CCN22" s="154"/>
      <c r="CCO22" s="155"/>
      <c r="CCP22" s="155"/>
      <c r="CCQ22" s="155"/>
      <c r="CCR22" s="155"/>
      <c r="CCS22" s="155"/>
      <c r="CCT22" s="155"/>
      <c r="CCU22" s="156"/>
      <c r="CCV22" s="156"/>
      <c r="CCW22" s="156"/>
      <c r="CCX22" s="156"/>
      <c r="CCY22" s="156"/>
      <c r="CCZ22" s="156"/>
      <c r="CDA22" s="157"/>
      <c r="CDB22" s="153"/>
      <c r="CDC22" s="153"/>
      <c r="CDD22" s="154"/>
      <c r="CDE22" s="155"/>
      <c r="CDF22" s="155"/>
      <c r="CDG22" s="155"/>
      <c r="CDH22" s="155"/>
      <c r="CDI22" s="155"/>
      <c r="CDJ22" s="155"/>
      <c r="CDK22" s="156"/>
      <c r="CDL22" s="156"/>
      <c r="CDM22" s="156"/>
      <c r="CDN22" s="156"/>
      <c r="CDO22" s="156"/>
      <c r="CDP22" s="156"/>
      <c r="CDQ22" s="157"/>
      <c r="CDR22" s="153"/>
      <c r="CDS22" s="153"/>
      <c r="CDT22" s="154"/>
      <c r="CDU22" s="155"/>
      <c r="CDV22" s="155"/>
      <c r="CDW22" s="155"/>
      <c r="CDX22" s="155"/>
      <c r="CDY22" s="155"/>
      <c r="CDZ22" s="155"/>
      <c r="CEA22" s="156"/>
      <c r="CEB22" s="156"/>
      <c r="CEC22" s="156"/>
      <c r="CED22" s="156"/>
      <c r="CEE22" s="156"/>
      <c r="CEF22" s="156"/>
      <c r="CEG22" s="157"/>
      <c r="CEH22" s="153"/>
      <c r="CEI22" s="153"/>
      <c r="CEJ22" s="154"/>
      <c r="CEK22" s="155"/>
      <c r="CEL22" s="155"/>
      <c r="CEM22" s="155"/>
      <c r="CEN22" s="155"/>
      <c r="CEO22" s="155"/>
      <c r="CEP22" s="155"/>
      <c r="CEQ22" s="156"/>
      <c r="CER22" s="156"/>
      <c r="CES22" s="156"/>
      <c r="CET22" s="156"/>
      <c r="CEU22" s="156"/>
      <c r="CEV22" s="156"/>
      <c r="CEW22" s="157"/>
      <c r="CEX22" s="153"/>
      <c r="CEY22" s="153"/>
      <c r="CEZ22" s="154"/>
      <c r="CFA22" s="155"/>
      <c r="CFB22" s="155"/>
      <c r="CFC22" s="155"/>
      <c r="CFD22" s="155"/>
      <c r="CFE22" s="155"/>
      <c r="CFF22" s="155"/>
      <c r="CFG22" s="156"/>
      <c r="CFH22" s="156"/>
      <c r="CFI22" s="156"/>
      <c r="CFJ22" s="156"/>
      <c r="CFK22" s="156"/>
      <c r="CFL22" s="156"/>
      <c r="CFM22" s="157"/>
      <c r="CFN22" s="153"/>
      <c r="CFO22" s="153"/>
      <c r="CFP22" s="154"/>
      <c r="CFQ22" s="155"/>
      <c r="CFR22" s="155"/>
      <c r="CFS22" s="155"/>
      <c r="CFT22" s="155"/>
      <c r="CFU22" s="155"/>
      <c r="CFV22" s="155"/>
      <c r="CFW22" s="156"/>
      <c r="CFX22" s="156"/>
      <c r="CFY22" s="156"/>
      <c r="CFZ22" s="156"/>
      <c r="CGA22" s="156"/>
      <c r="CGB22" s="156"/>
      <c r="CGC22" s="157"/>
      <c r="CGD22" s="153"/>
      <c r="CGE22" s="153"/>
      <c r="CGF22" s="154"/>
      <c r="CGG22" s="155"/>
      <c r="CGH22" s="155"/>
      <c r="CGI22" s="155"/>
      <c r="CGJ22" s="155"/>
      <c r="CGK22" s="155"/>
      <c r="CGL22" s="155"/>
      <c r="CGM22" s="156"/>
      <c r="CGN22" s="156"/>
      <c r="CGO22" s="156"/>
      <c r="CGP22" s="156"/>
      <c r="CGQ22" s="156"/>
      <c r="CGR22" s="156"/>
      <c r="CGS22" s="157"/>
      <c r="CGT22" s="153"/>
      <c r="CGU22" s="153"/>
      <c r="CGV22" s="154"/>
      <c r="CGW22" s="155"/>
      <c r="CGX22" s="155"/>
      <c r="CGY22" s="155"/>
      <c r="CGZ22" s="155"/>
      <c r="CHA22" s="155"/>
      <c r="CHB22" s="155"/>
      <c r="CHC22" s="156"/>
      <c r="CHD22" s="156"/>
      <c r="CHE22" s="156"/>
      <c r="CHF22" s="156"/>
      <c r="CHG22" s="156"/>
      <c r="CHH22" s="156"/>
      <c r="CHI22" s="157"/>
      <c r="CHJ22" s="153"/>
      <c r="CHK22" s="153"/>
      <c r="CHL22" s="154"/>
      <c r="CHM22" s="155"/>
      <c r="CHN22" s="155"/>
      <c r="CHO22" s="155"/>
      <c r="CHP22" s="155"/>
      <c r="CHQ22" s="155"/>
      <c r="CHR22" s="155"/>
      <c r="CHS22" s="156"/>
      <c r="CHT22" s="156"/>
      <c r="CHU22" s="156"/>
      <c r="CHV22" s="156"/>
      <c r="CHW22" s="156"/>
      <c r="CHX22" s="156"/>
      <c r="CHY22" s="157"/>
      <c r="CHZ22" s="153"/>
      <c r="CIA22" s="153"/>
      <c r="CIB22" s="154"/>
      <c r="CIC22" s="155"/>
      <c r="CID22" s="155"/>
      <c r="CIE22" s="155"/>
      <c r="CIF22" s="155"/>
      <c r="CIG22" s="155"/>
      <c r="CIH22" s="155"/>
      <c r="CII22" s="156"/>
      <c r="CIJ22" s="156"/>
      <c r="CIK22" s="156"/>
      <c r="CIL22" s="156"/>
      <c r="CIM22" s="156"/>
      <c r="CIN22" s="156"/>
      <c r="CIO22" s="157"/>
      <c r="CIP22" s="153"/>
      <c r="CIQ22" s="153"/>
      <c r="CIR22" s="154"/>
      <c r="CIS22" s="155"/>
      <c r="CIT22" s="155"/>
      <c r="CIU22" s="155"/>
      <c r="CIV22" s="155"/>
      <c r="CIW22" s="155"/>
      <c r="CIX22" s="155"/>
      <c r="CIY22" s="156"/>
      <c r="CIZ22" s="156"/>
      <c r="CJA22" s="156"/>
      <c r="CJB22" s="156"/>
      <c r="CJC22" s="156"/>
      <c r="CJD22" s="156"/>
      <c r="CJE22" s="157"/>
      <c r="CJF22" s="153"/>
      <c r="CJG22" s="153"/>
      <c r="CJH22" s="154"/>
      <c r="CJI22" s="155"/>
      <c r="CJJ22" s="155"/>
      <c r="CJK22" s="155"/>
      <c r="CJL22" s="155"/>
      <c r="CJM22" s="155"/>
      <c r="CJN22" s="155"/>
      <c r="CJO22" s="156"/>
      <c r="CJP22" s="156"/>
      <c r="CJQ22" s="156"/>
      <c r="CJR22" s="156"/>
      <c r="CJS22" s="156"/>
      <c r="CJT22" s="156"/>
      <c r="CJU22" s="157"/>
      <c r="CJV22" s="153"/>
      <c r="CJW22" s="153"/>
      <c r="CJX22" s="154"/>
      <c r="CJY22" s="155"/>
      <c r="CJZ22" s="155"/>
      <c r="CKA22" s="155"/>
      <c r="CKB22" s="155"/>
      <c r="CKC22" s="155"/>
      <c r="CKD22" s="155"/>
      <c r="CKE22" s="156"/>
      <c r="CKF22" s="156"/>
      <c r="CKG22" s="156"/>
      <c r="CKH22" s="156"/>
      <c r="CKI22" s="156"/>
      <c r="CKJ22" s="156"/>
      <c r="CKK22" s="157"/>
      <c r="CKL22" s="153"/>
      <c r="CKM22" s="153"/>
      <c r="CKN22" s="154"/>
      <c r="CKO22" s="155"/>
      <c r="CKP22" s="155"/>
      <c r="CKQ22" s="155"/>
      <c r="CKR22" s="155"/>
      <c r="CKS22" s="155"/>
      <c r="CKT22" s="155"/>
      <c r="CKU22" s="156"/>
      <c r="CKV22" s="156"/>
      <c r="CKW22" s="156"/>
      <c r="CKX22" s="156"/>
      <c r="CKY22" s="156"/>
      <c r="CKZ22" s="156"/>
      <c r="CLA22" s="157"/>
      <c r="CLB22" s="153"/>
      <c r="CLC22" s="153"/>
      <c r="CLD22" s="154"/>
      <c r="CLE22" s="155"/>
      <c r="CLF22" s="155"/>
      <c r="CLG22" s="155"/>
      <c r="CLH22" s="155"/>
      <c r="CLI22" s="155"/>
      <c r="CLJ22" s="155"/>
      <c r="CLK22" s="156"/>
      <c r="CLL22" s="156"/>
      <c r="CLM22" s="156"/>
      <c r="CLN22" s="156"/>
      <c r="CLO22" s="156"/>
      <c r="CLP22" s="156"/>
      <c r="CLQ22" s="157"/>
      <c r="CLR22" s="153"/>
      <c r="CLS22" s="153"/>
      <c r="CLT22" s="154"/>
      <c r="CLU22" s="155"/>
      <c r="CLV22" s="155"/>
      <c r="CLW22" s="155"/>
      <c r="CLX22" s="155"/>
      <c r="CLY22" s="155"/>
      <c r="CLZ22" s="155"/>
      <c r="CMA22" s="156"/>
      <c r="CMB22" s="156"/>
      <c r="CMC22" s="156"/>
      <c r="CMD22" s="156"/>
      <c r="CME22" s="156"/>
      <c r="CMF22" s="156"/>
      <c r="CMG22" s="157"/>
      <c r="CMH22" s="153"/>
      <c r="CMI22" s="153"/>
      <c r="CMJ22" s="154"/>
      <c r="CMK22" s="155"/>
      <c r="CML22" s="155"/>
      <c r="CMM22" s="155"/>
      <c r="CMN22" s="155"/>
      <c r="CMO22" s="155"/>
      <c r="CMP22" s="155"/>
      <c r="CMQ22" s="156"/>
      <c r="CMR22" s="156"/>
      <c r="CMS22" s="156"/>
      <c r="CMT22" s="156"/>
      <c r="CMU22" s="156"/>
      <c r="CMV22" s="156"/>
      <c r="CMW22" s="157"/>
      <c r="CMX22" s="153"/>
      <c r="CMY22" s="153"/>
      <c r="CMZ22" s="154"/>
      <c r="CNA22" s="155"/>
      <c r="CNB22" s="155"/>
      <c r="CNC22" s="155"/>
      <c r="CND22" s="155"/>
      <c r="CNE22" s="155"/>
      <c r="CNF22" s="155"/>
      <c r="CNG22" s="156"/>
      <c r="CNH22" s="156"/>
      <c r="CNI22" s="156"/>
      <c r="CNJ22" s="156"/>
      <c r="CNK22" s="156"/>
      <c r="CNL22" s="156"/>
      <c r="CNM22" s="157"/>
      <c r="CNN22" s="153"/>
      <c r="CNO22" s="153"/>
      <c r="CNP22" s="154"/>
      <c r="CNQ22" s="155"/>
      <c r="CNR22" s="155"/>
      <c r="CNS22" s="155"/>
      <c r="CNT22" s="155"/>
      <c r="CNU22" s="155"/>
      <c r="CNV22" s="155"/>
      <c r="CNW22" s="156"/>
      <c r="CNX22" s="156"/>
      <c r="CNY22" s="156"/>
      <c r="CNZ22" s="156"/>
      <c r="COA22" s="156"/>
      <c r="COB22" s="156"/>
      <c r="COC22" s="157"/>
      <c r="COD22" s="153"/>
      <c r="COE22" s="153"/>
      <c r="COF22" s="154"/>
      <c r="COG22" s="155"/>
      <c r="COH22" s="155"/>
      <c r="COI22" s="155"/>
      <c r="COJ22" s="155"/>
      <c r="COK22" s="155"/>
      <c r="COL22" s="155"/>
      <c r="COM22" s="156"/>
      <c r="CON22" s="156"/>
      <c r="COO22" s="156"/>
      <c r="COP22" s="156"/>
      <c r="COQ22" s="156"/>
      <c r="COR22" s="156"/>
      <c r="COS22" s="157"/>
      <c r="COT22" s="153"/>
      <c r="COU22" s="153"/>
      <c r="COV22" s="154"/>
      <c r="COW22" s="155"/>
      <c r="COX22" s="155"/>
      <c r="COY22" s="155"/>
      <c r="COZ22" s="155"/>
      <c r="CPA22" s="155"/>
      <c r="CPB22" s="155"/>
      <c r="CPC22" s="156"/>
      <c r="CPD22" s="156"/>
      <c r="CPE22" s="156"/>
      <c r="CPF22" s="156"/>
      <c r="CPG22" s="156"/>
      <c r="CPH22" s="156"/>
      <c r="CPI22" s="157"/>
      <c r="CPJ22" s="153"/>
      <c r="CPK22" s="153"/>
      <c r="CPL22" s="154"/>
      <c r="CPM22" s="155"/>
      <c r="CPN22" s="155"/>
      <c r="CPO22" s="155"/>
      <c r="CPP22" s="155"/>
      <c r="CPQ22" s="155"/>
      <c r="CPR22" s="155"/>
      <c r="CPS22" s="156"/>
      <c r="CPT22" s="156"/>
      <c r="CPU22" s="156"/>
      <c r="CPV22" s="156"/>
      <c r="CPW22" s="156"/>
      <c r="CPX22" s="156"/>
      <c r="CPY22" s="157"/>
      <c r="CPZ22" s="153"/>
      <c r="CQA22" s="153"/>
      <c r="CQB22" s="154"/>
      <c r="CQC22" s="155"/>
      <c r="CQD22" s="155"/>
      <c r="CQE22" s="155"/>
      <c r="CQF22" s="155"/>
      <c r="CQG22" s="155"/>
      <c r="CQH22" s="155"/>
      <c r="CQI22" s="156"/>
      <c r="CQJ22" s="156"/>
      <c r="CQK22" s="156"/>
      <c r="CQL22" s="156"/>
      <c r="CQM22" s="156"/>
      <c r="CQN22" s="156"/>
      <c r="CQO22" s="157"/>
      <c r="CQP22" s="153"/>
      <c r="CQQ22" s="153"/>
      <c r="CQR22" s="154"/>
      <c r="CQS22" s="155"/>
      <c r="CQT22" s="155"/>
      <c r="CQU22" s="155"/>
      <c r="CQV22" s="155"/>
      <c r="CQW22" s="155"/>
      <c r="CQX22" s="155"/>
      <c r="CQY22" s="156"/>
      <c r="CQZ22" s="156"/>
      <c r="CRA22" s="156"/>
      <c r="CRB22" s="156"/>
      <c r="CRC22" s="156"/>
      <c r="CRD22" s="156"/>
      <c r="CRE22" s="157"/>
      <c r="CRF22" s="153"/>
      <c r="CRG22" s="153"/>
      <c r="CRH22" s="154"/>
      <c r="CRI22" s="155"/>
      <c r="CRJ22" s="155"/>
      <c r="CRK22" s="155"/>
      <c r="CRL22" s="155"/>
      <c r="CRM22" s="155"/>
      <c r="CRN22" s="155"/>
      <c r="CRO22" s="156"/>
      <c r="CRP22" s="156"/>
      <c r="CRQ22" s="156"/>
      <c r="CRR22" s="156"/>
      <c r="CRS22" s="156"/>
      <c r="CRT22" s="156"/>
      <c r="CRU22" s="157"/>
      <c r="CRV22" s="153"/>
      <c r="CRW22" s="153"/>
      <c r="CRX22" s="154"/>
      <c r="CRY22" s="155"/>
      <c r="CRZ22" s="155"/>
      <c r="CSA22" s="155"/>
      <c r="CSB22" s="155"/>
      <c r="CSC22" s="155"/>
      <c r="CSD22" s="155"/>
      <c r="CSE22" s="156"/>
      <c r="CSF22" s="156"/>
      <c r="CSG22" s="156"/>
      <c r="CSH22" s="156"/>
      <c r="CSI22" s="156"/>
      <c r="CSJ22" s="156"/>
      <c r="CSK22" s="157"/>
      <c r="CSL22" s="153"/>
      <c r="CSM22" s="153"/>
      <c r="CSN22" s="154"/>
      <c r="CSO22" s="155"/>
      <c r="CSP22" s="155"/>
      <c r="CSQ22" s="155"/>
      <c r="CSR22" s="155"/>
      <c r="CSS22" s="155"/>
      <c r="CST22" s="155"/>
      <c r="CSU22" s="156"/>
      <c r="CSV22" s="156"/>
      <c r="CSW22" s="156"/>
      <c r="CSX22" s="156"/>
      <c r="CSY22" s="156"/>
      <c r="CSZ22" s="156"/>
      <c r="CTA22" s="157"/>
      <c r="CTB22" s="153"/>
      <c r="CTC22" s="153"/>
      <c r="CTD22" s="154"/>
      <c r="CTE22" s="155"/>
      <c r="CTF22" s="155"/>
      <c r="CTG22" s="155"/>
      <c r="CTH22" s="155"/>
      <c r="CTI22" s="155"/>
      <c r="CTJ22" s="155"/>
      <c r="CTK22" s="156"/>
      <c r="CTL22" s="156"/>
      <c r="CTM22" s="156"/>
      <c r="CTN22" s="156"/>
      <c r="CTO22" s="156"/>
      <c r="CTP22" s="156"/>
      <c r="CTQ22" s="157"/>
      <c r="CTR22" s="153"/>
      <c r="CTS22" s="153"/>
      <c r="CTT22" s="154"/>
      <c r="CTU22" s="155"/>
      <c r="CTV22" s="155"/>
      <c r="CTW22" s="155"/>
      <c r="CTX22" s="155"/>
      <c r="CTY22" s="155"/>
      <c r="CTZ22" s="155"/>
      <c r="CUA22" s="156"/>
      <c r="CUB22" s="156"/>
      <c r="CUC22" s="156"/>
      <c r="CUD22" s="156"/>
      <c r="CUE22" s="156"/>
      <c r="CUF22" s="156"/>
      <c r="CUG22" s="157"/>
      <c r="CUH22" s="153"/>
      <c r="CUI22" s="153"/>
      <c r="CUJ22" s="154"/>
      <c r="CUK22" s="155"/>
      <c r="CUL22" s="155"/>
      <c r="CUM22" s="155"/>
      <c r="CUN22" s="155"/>
      <c r="CUO22" s="155"/>
      <c r="CUP22" s="155"/>
      <c r="CUQ22" s="156"/>
      <c r="CUR22" s="156"/>
      <c r="CUS22" s="156"/>
      <c r="CUT22" s="156"/>
      <c r="CUU22" s="156"/>
      <c r="CUV22" s="156"/>
      <c r="CUW22" s="157"/>
      <c r="CUX22" s="153"/>
      <c r="CUY22" s="153"/>
      <c r="CUZ22" s="154"/>
      <c r="CVA22" s="155"/>
      <c r="CVB22" s="155"/>
      <c r="CVC22" s="155"/>
      <c r="CVD22" s="155"/>
      <c r="CVE22" s="155"/>
      <c r="CVF22" s="155"/>
      <c r="CVG22" s="156"/>
      <c r="CVH22" s="156"/>
      <c r="CVI22" s="156"/>
      <c r="CVJ22" s="156"/>
      <c r="CVK22" s="156"/>
      <c r="CVL22" s="156"/>
      <c r="CVM22" s="157"/>
      <c r="CVN22" s="153"/>
      <c r="CVO22" s="153"/>
      <c r="CVP22" s="154"/>
      <c r="CVQ22" s="155"/>
      <c r="CVR22" s="155"/>
      <c r="CVS22" s="155"/>
      <c r="CVT22" s="155"/>
      <c r="CVU22" s="155"/>
      <c r="CVV22" s="155"/>
      <c r="CVW22" s="156"/>
      <c r="CVX22" s="156"/>
      <c r="CVY22" s="156"/>
      <c r="CVZ22" s="156"/>
      <c r="CWA22" s="156"/>
      <c r="CWB22" s="156"/>
      <c r="CWC22" s="157"/>
      <c r="CWD22" s="153"/>
      <c r="CWE22" s="153"/>
      <c r="CWF22" s="154"/>
      <c r="CWG22" s="155"/>
      <c r="CWH22" s="155"/>
      <c r="CWI22" s="155"/>
      <c r="CWJ22" s="155"/>
      <c r="CWK22" s="155"/>
      <c r="CWL22" s="155"/>
      <c r="CWM22" s="156"/>
      <c r="CWN22" s="156"/>
      <c r="CWO22" s="156"/>
      <c r="CWP22" s="156"/>
      <c r="CWQ22" s="156"/>
      <c r="CWR22" s="156"/>
      <c r="CWS22" s="157"/>
      <c r="CWT22" s="153"/>
      <c r="CWU22" s="153"/>
      <c r="CWV22" s="154"/>
      <c r="CWW22" s="155"/>
      <c r="CWX22" s="155"/>
      <c r="CWY22" s="155"/>
      <c r="CWZ22" s="155"/>
      <c r="CXA22" s="155"/>
      <c r="CXB22" s="155"/>
      <c r="CXC22" s="156"/>
      <c r="CXD22" s="156"/>
      <c r="CXE22" s="156"/>
      <c r="CXF22" s="156"/>
      <c r="CXG22" s="156"/>
      <c r="CXH22" s="156"/>
      <c r="CXI22" s="157"/>
      <c r="CXJ22" s="153"/>
      <c r="CXK22" s="153"/>
      <c r="CXL22" s="154"/>
      <c r="CXM22" s="155"/>
      <c r="CXN22" s="155"/>
      <c r="CXO22" s="155"/>
      <c r="CXP22" s="155"/>
      <c r="CXQ22" s="155"/>
      <c r="CXR22" s="155"/>
      <c r="CXS22" s="156"/>
      <c r="CXT22" s="156"/>
      <c r="CXU22" s="156"/>
      <c r="CXV22" s="156"/>
      <c r="CXW22" s="156"/>
      <c r="CXX22" s="156"/>
      <c r="CXY22" s="157"/>
      <c r="CXZ22" s="153"/>
      <c r="CYA22" s="153"/>
      <c r="CYB22" s="154"/>
      <c r="CYC22" s="155"/>
      <c r="CYD22" s="155"/>
      <c r="CYE22" s="155"/>
      <c r="CYF22" s="155"/>
      <c r="CYG22" s="155"/>
      <c r="CYH22" s="155"/>
      <c r="CYI22" s="156"/>
      <c r="CYJ22" s="156"/>
      <c r="CYK22" s="156"/>
      <c r="CYL22" s="156"/>
      <c r="CYM22" s="156"/>
      <c r="CYN22" s="156"/>
      <c r="CYO22" s="157"/>
      <c r="CYP22" s="153"/>
      <c r="CYQ22" s="153"/>
      <c r="CYR22" s="154"/>
      <c r="CYS22" s="155"/>
      <c r="CYT22" s="155"/>
      <c r="CYU22" s="155"/>
      <c r="CYV22" s="155"/>
      <c r="CYW22" s="155"/>
      <c r="CYX22" s="155"/>
      <c r="CYY22" s="156"/>
      <c r="CYZ22" s="156"/>
      <c r="CZA22" s="156"/>
      <c r="CZB22" s="156"/>
      <c r="CZC22" s="156"/>
      <c r="CZD22" s="156"/>
      <c r="CZE22" s="157"/>
      <c r="CZF22" s="153"/>
      <c r="CZG22" s="153"/>
      <c r="CZH22" s="154"/>
      <c r="CZI22" s="155"/>
      <c r="CZJ22" s="155"/>
      <c r="CZK22" s="155"/>
      <c r="CZL22" s="155"/>
      <c r="CZM22" s="155"/>
      <c r="CZN22" s="155"/>
      <c r="CZO22" s="156"/>
      <c r="CZP22" s="156"/>
      <c r="CZQ22" s="156"/>
      <c r="CZR22" s="156"/>
      <c r="CZS22" s="156"/>
      <c r="CZT22" s="156"/>
      <c r="CZU22" s="157"/>
      <c r="CZV22" s="153"/>
      <c r="CZW22" s="153"/>
      <c r="CZX22" s="154"/>
      <c r="CZY22" s="155"/>
      <c r="CZZ22" s="155"/>
      <c r="DAA22" s="155"/>
      <c r="DAB22" s="155"/>
      <c r="DAC22" s="155"/>
      <c r="DAD22" s="155"/>
      <c r="DAE22" s="156"/>
      <c r="DAF22" s="156"/>
      <c r="DAG22" s="156"/>
      <c r="DAH22" s="156"/>
      <c r="DAI22" s="156"/>
      <c r="DAJ22" s="156"/>
      <c r="DAK22" s="157"/>
      <c r="DAL22" s="153"/>
      <c r="DAM22" s="153"/>
      <c r="DAN22" s="154"/>
      <c r="DAO22" s="155"/>
      <c r="DAP22" s="155"/>
      <c r="DAQ22" s="155"/>
      <c r="DAR22" s="155"/>
      <c r="DAS22" s="155"/>
      <c r="DAT22" s="155"/>
      <c r="DAU22" s="156"/>
      <c r="DAV22" s="156"/>
      <c r="DAW22" s="156"/>
      <c r="DAX22" s="156"/>
      <c r="DAY22" s="156"/>
      <c r="DAZ22" s="156"/>
      <c r="DBA22" s="157"/>
      <c r="DBB22" s="153"/>
      <c r="DBC22" s="153"/>
      <c r="DBD22" s="154"/>
      <c r="DBE22" s="155"/>
      <c r="DBF22" s="155"/>
      <c r="DBG22" s="155"/>
      <c r="DBH22" s="155"/>
      <c r="DBI22" s="155"/>
      <c r="DBJ22" s="155"/>
      <c r="DBK22" s="156"/>
      <c r="DBL22" s="156"/>
      <c r="DBM22" s="156"/>
      <c r="DBN22" s="156"/>
      <c r="DBO22" s="156"/>
      <c r="DBP22" s="156"/>
      <c r="DBQ22" s="157"/>
      <c r="DBR22" s="153"/>
      <c r="DBS22" s="153"/>
      <c r="DBT22" s="154"/>
      <c r="DBU22" s="155"/>
      <c r="DBV22" s="155"/>
      <c r="DBW22" s="155"/>
      <c r="DBX22" s="155"/>
      <c r="DBY22" s="155"/>
      <c r="DBZ22" s="155"/>
      <c r="DCA22" s="156"/>
      <c r="DCB22" s="156"/>
      <c r="DCC22" s="156"/>
      <c r="DCD22" s="156"/>
      <c r="DCE22" s="156"/>
      <c r="DCF22" s="156"/>
      <c r="DCG22" s="157"/>
      <c r="DCH22" s="153"/>
      <c r="DCI22" s="153"/>
      <c r="DCJ22" s="154"/>
      <c r="DCK22" s="155"/>
      <c r="DCL22" s="155"/>
      <c r="DCM22" s="155"/>
      <c r="DCN22" s="155"/>
      <c r="DCO22" s="155"/>
      <c r="DCP22" s="155"/>
      <c r="DCQ22" s="156"/>
      <c r="DCR22" s="156"/>
      <c r="DCS22" s="156"/>
      <c r="DCT22" s="156"/>
      <c r="DCU22" s="156"/>
      <c r="DCV22" s="156"/>
      <c r="DCW22" s="157"/>
      <c r="DCX22" s="153"/>
      <c r="DCY22" s="153"/>
      <c r="DCZ22" s="154"/>
      <c r="DDA22" s="155"/>
      <c r="DDB22" s="155"/>
      <c r="DDC22" s="155"/>
      <c r="DDD22" s="155"/>
      <c r="DDE22" s="155"/>
      <c r="DDF22" s="155"/>
      <c r="DDG22" s="156"/>
      <c r="DDH22" s="156"/>
      <c r="DDI22" s="156"/>
      <c r="DDJ22" s="156"/>
      <c r="DDK22" s="156"/>
      <c r="DDL22" s="156"/>
      <c r="DDM22" s="157"/>
      <c r="DDN22" s="153"/>
      <c r="DDO22" s="153"/>
      <c r="DDP22" s="154"/>
      <c r="DDQ22" s="155"/>
      <c r="DDR22" s="155"/>
      <c r="DDS22" s="155"/>
      <c r="DDT22" s="155"/>
      <c r="DDU22" s="155"/>
      <c r="DDV22" s="155"/>
      <c r="DDW22" s="156"/>
      <c r="DDX22" s="156"/>
      <c r="DDY22" s="156"/>
      <c r="DDZ22" s="156"/>
      <c r="DEA22" s="156"/>
      <c r="DEB22" s="156"/>
      <c r="DEC22" s="157"/>
      <c r="DED22" s="153"/>
      <c r="DEE22" s="153"/>
      <c r="DEF22" s="154"/>
      <c r="DEG22" s="155"/>
      <c r="DEH22" s="155"/>
      <c r="DEI22" s="155"/>
      <c r="DEJ22" s="155"/>
      <c r="DEK22" s="155"/>
      <c r="DEL22" s="155"/>
      <c r="DEM22" s="156"/>
      <c r="DEN22" s="156"/>
      <c r="DEO22" s="156"/>
      <c r="DEP22" s="156"/>
      <c r="DEQ22" s="156"/>
      <c r="DER22" s="156"/>
      <c r="DES22" s="157"/>
      <c r="DET22" s="153"/>
      <c r="DEU22" s="153"/>
      <c r="DEV22" s="154"/>
      <c r="DEW22" s="155"/>
      <c r="DEX22" s="155"/>
      <c r="DEY22" s="155"/>
      <c r="DEZ22" s="155"/>
      <c r="DFA22" s="155"/>
      <c r="DFB22" s="155"/>
      <c r="DFC22" s="156"/>
      <c r="DFD22" s="156"/>
      <c r="DFE22" s="156"/>
      <c r="DFF22" s="156"/>
      <c r="DFG22" s="156"/>
      <c r="DFH22" s="156"/>
      <c r="DFI22" s="157"/>
      <c r="DFJ22" s="153"/>
      <c r="DFK22" s="153"/>
      <c r="DFL22" s="154"/>
      <c r="DFM22" s="155"/>
      <c r="DFN22" s="155"/>
      <c r="DFO22" s="155"/>
      <c r="DFP22" s="155"/>
      <c r="DFQ22" s="155"/>
      <c r="DFR22" s="155"/>
      <c r="DFS22" s="156"/>
      <c r="DFT22" s="156"/>
      <c r="DFU22" s="156"/>
      <c r="DFV22" s="156"/>
      <c r="DFW22" s="156"/>
      <c r="DFX22" s="156"/>
      <c r="DFY22" s="157"/>
      <c r="DFZ22" s="153"/>
      <c r="DGA22" s="153"/>
      <c r="DGB22" s="154"/>
      <c r="DGC22" s="155"/>
      <c r="DGD22" s="155"/>
      <c r="DGE22" s="155"/>
      <c r="DGF22" s="155"/>
      <c r="DGG22" s="155"/>
      <c r="DGH22" s="155"/>
      <c r="DGI22" s="156"/>
      <c r="DGJ22" s="156"/>
      <c r="DGK22" s="156"/>
      <c r="DGL22" s="156"/>
      <c r="DGM22" s="156"/>
      <c r="DGN22" s="156"/>
      <c r="DGO22" s="157"/>
      <c r="DGP22" s="153"/>
      <c r="DGQ22" s="153"/>
      <c r="DGR22" s="154"/>
      <c r="DGS22" s="155"/>
      <c r="DGT22" s="155"/>
      <c r="DGU22" s="155"/>
      <c r="DGV22" s="155"/>
      <c r="DGW22" s="155"/>
      <c r="DGX22" s="155"/>
      <c r="DGY22" s="156"/>
      <c r="DGZ22" s="156"/>
      <c r="DHA22" s="156"/>
      <c r="DHB22" s="156"/>
      <c r="DHC22" s="156"/>
      <c r="DHD22" s="156"/>
      <c r="DHE22" s="157"/>
      <c r="DHF22" s="153"/>
      <c r="DHG22" s="153"/>
      <c r="DHH22" s="154"/>
      <c r="DHI22" s="155"/>
      <c r="DHJ22" s="155"/>
      <c r="DHK22" s="155"/>
      <c r="DHL22" s="155"/>
      <c r="DHM22" s="155"/>
      <c r="DHN22" s="155"/>
      <c r="DHO22" s="156"/>
      <c r="DHP22" s="156"/>
      <c r="DHQ22" s="156"/>
      <c r="DHR22" s="156"/>
      <c r="DHS22" s="156"/>
      <c r="DHT22" s="156"/>
      <c r="DHU22" s="157"/>
      <c r="DHV22" s="153"/>
      <c r="DHW22" s="153"/>
      <c r="DHX22" s="154"/>
      <c r="DHY22" s="155"/>
      <c r="DHZ22" s="155"/>
      <c r="DIA22" s="155"/>
      <c r="DIB22" s="155"/>
      <c r="DIC22" s="155"/>
      <c r="DID22" s="155"/>
      <c r="DIE22" s="156"/>
      <c r="DIF22" s="156"/>
      <c r="DIG22" s="156"/>
      <c r="DIH22" s="156"/>
      <c r="DII22" s="156"/>
      <c r="DIJ22" s="156"/>
      <c r="DIK22" s="157"/>
      <c r="DIL22" s="153"/>
      <c r="DIM22" s="153"/>
      <c r="DIN22" s="154"/>
      <c r="DIO22" s="155"/>
      <c r="DIP22" s="155"/>
      <c r="DIQ22" s="155"/>
      <c r="DIR22" s="155"/>
      <c r="DIS22" s="155"/>
      <c r="DIT22" s="155"/>
      <c r="DIU22" s="156"/>
      <c r="DIV22" s="156"/>
      <c r="DIW22" s="156"/>
      <c r="DIX22" s="156"/>
      <c r="DIY22" s="156"/>
      <c r="DIZ22" s="156"/>
      <c r="DJA22" s="157"/>
      <c r="DJB22" s="153"/>
      <c r="DJC22" s="153"/>
      <c r="DJD22" s="154"/>
      <c r="DJE22" s="155"/>
      <c r="DJF22" s="155"/>
      <c r="DJG22" s="155"/>
      <c r="DJH22" s="155"/>
      <c r="DJI22" s="155"/>
      <c r="DJJ22" s="155"/>
      <c r="DJK22" s="156"/>
      <c r="DJL22" s="156"/>
      <c r="DJM22" s="156"/>
      <c r="DJN22" s="156"/>
      <c r="DJO22" s="156"/>
      <c r="DJP22" s="156"/>
      <c r="DJQ22" s="157"/>
      <c r="DJR22" s="153"/>
      <c r="DJS22" s="153"/>
      <c r="DJT22" s="154"/>
      <c r="DJU22" s="155"/>
      <c r="DJV22" s="155"/>
      <c r="DJW22" s="155"/>
      <c r="DJX22" s="155"/>
      <c r="DJY22" s="155"/>
      <c r="DJZ22" s="155"/>
      <c r="DKA22" s="156"/>
      <c r="DKB22" s="156"/>
      <c r="DKC22" s="156"/>
      <c r="DKD22" s="156"/>
      <c r="DKE22" s="156"/>
      <c r="DKF22" s="156"/>
      <c r="DKG22" s="157"/>
      <c r="DKH22" s="153"/>
      <c r="DKI22" s="153"/>
      <c r="DKJ22" s="154"/>
      <c r="DKK22" s="155"/>
      <c r="DKL22" s="155"/>
      <c r="DKM22" s="155"/>
      <c r="DKN22" s="155"/>
      <c r="DKO22" s="155"/>
      <c r="DKP22" s="155"/>
      <c r="DKQ22" s="156"/>
      <c r="DKR22" s="156"/>
      <c r="DKS22" s="156"/>
      <c r="DKT22" s="156"/>
      <c r="DKU22" s="156"/>
      <c r="DKV22" s="156"/>
      <c r="DKW22" s="157"/>
      <c r="DKX22" s="153"/>
      <c r="DKY22" s="153"/>
      <c r="DKZ22" s="154"/>
      <c r="DLA22" s="155"/>
      <c r="DLB22" s="155"/>
      <c r="DLC22" s="155"/>
      <c r="DLD22" s="155"/>
      <c r="DLE22" s="155"/>
      <c r="DLF22" s="155"/>
      <c r="DLG22" s="156"/>
      <c r="DLH22" s="156"/>
      <c r="DLI22" s="156"/>
      <c r="DLJ22" s="156"/>
      <c r="DLK22" s="156"/>
      <c r="DLL22" s="156"/>
      <c r="DLM22" s="157"/>
      <c r="DLN22" s="153"/>
      <c r="DLO22" s="153"/>
      <c r="DLP22" s="154"/>
      <c r="DLQ22" s="155"/>
      <c r="DLR22" s="155"/>
      <c r="DLS22" s="155"/>
      <c r="DLT22" s="155"/>
      <c r="DLU22" s="155"/>
      <c r="DLV22" s="155"/>
      <c r="DLW22" s="156"/>
      <c r="DLX22" s="156"/>
      <c r="DLY22" s="156"/>
      <c r="DLZ22" s="156"/>
      <c r="DMA22" s="156"/>
      <c r="DMB22" s="156"/>
      <c r="DMC22" s="157"/>
      <c r="DMD22" s="153"/>
      <c r="DME22" s="153"/>
      <c r="DMF22" s="154"/>
      <c r="DMG22" s="155"/>
      <c r="DMH22" s="155"/>
      <c r="DMI22" s="155"/>
      <c r="DMJ22" s="155"/>
      <c r="DMK22" s="155"/>
      <c r="DML22" s="155"/>
      <c r="DMM22" s="156"/>
      <c r="DMN22" s="156"/>
      <c r="DMO22" s="156"/>
      <c r="DMP22" s="156"/>
      <c r="DMQ22" s="156"/>
      <c r="DMR22" s="156"/>
      <c r="DMS22" s="157"/>
      <c r="DMT22" s="153"/>
      <c r="DMU22" s="153"/>
      <c r="DMV22" s="154"/>
      <c r="DMW22" s="155"/>
      <c r="DMX22" s="155"/>
      <c r="DMY22" s="155"/>
      <c r="DMZ22" s="155"/>
      <c r="DNA22" s="155"/>
      <c r="DNB22" s="155"/>
      <c r="DNC22" s="156"/>
      <c r="DND22" s="156"/>
      <c r="DNE22" s="156"/>
      <c r="DNF22" s="156"/>
      <c r="DNG22" s="156"/>
      <c r="DNH22" s="156"/>
      <c r="DNI22" s="157"/>
      <c r="DNJ22" s="153"/>
      <c r="DNK22" s="153"/>
      <c r="DNL22" s="154"/>
      <c r="DNM22" s="155"/>
      <c r="DNN22" s="155"/>
      <c r="DNO22" s="155"/>
      <c r="DNP22" s="155"/>
      <c r="DNQ22" s="155"/>
      <c r="DNR22" s="155"/>
      <c r="DNS22" s="156"/>
      <c r="DNT22" s="156"/>
      <c r="DNU22" s="156"/>
      <c r="DNV22" s="156"/>
      <c r="DNW22" s="156"/>
      <c r="DNX22" s="156"/>
      <c r="DNY22" s="157"/>
      <c r="DNZ22" s="153"/>
      <c r="DOA22" s="153"/>
      <c r="DOB22" s="154"/>
      <c r="DOC22" s="155"/>
      <c r="DOD22" s="155"/>
      <c r="DOE22" s="155"/>
      <c r="DOF22" s="155"/>
      <c r="DOG22" s="155"/>
      <c r="DOH22" s="155"/>
      <c r="DOI22" s="156"/>
      <c r="DOJ22" s="156"/>
      <c r="DOK22" s="156"/>
      <c r="DOL22" s="156"/>
      <c r="DOM22" s="156"/>
      <c r="DON22" s="156"/>
      <c r="DOO22" s="157"/>
      <c r="DOP22" s="153"/>
      <c r="DOQ22" s="153"/>
      <c r="DOR22" s="154"/>
      <c r="DOS22" s="155"/>
      <c r="DOT22" s="155"/>
      <c r="DOU22" s="155"/>
      <c r="DOV22" s="155"/>
      <c r="DOW22" s="155"/>
      <c r="DOX22" s="155"/>
      <c r="DOY22" s="156"/>
      <c r="DOZ22" s="156"/>
      <c r="DPA22" s="156"/>
      <c r="DPB22" s="156"/>
      <c r="DPC22" s="156"/>
      <c r="DPD22" s="156"/>
      <c r="DPE22" s="157"/>
      <c r="DPF22" s="153"/>
      <c r="DPG22" s="153"/>
      <c r="DPH22" s="154"/>
      <c r="DPI22" s="155"/>
      <c r="DPJ22" s="155"/>
      <c r="DPK22" s="155"/>
      <c r="DPL22" s="155"/>
      <c r="DPM22" s="155"/>
      <c r="DPN22" s="155"/>
      <c r="DPO22" s="156"/>
      <c r="DPP22" s="156"/>
      <c r="DPQ22" s="156"/>
      <c r="DPR22" s="156"/>
      <c r="DPS22" s="156"/>
      <c r="DPT22" s="156"/>
      <c r="DPU22" s="157"/>
      <c r="DPV22" s="153"/>
      <c r="DPW22" s="153"/>
      <c r="DPX22" s="154"/>
      <c r="DPY22" s="155"/>
      <c r="DPZ22" s="155"/>
      <c r="DQA22" s="155"/>
      <c r="DQB22" s="155"/>
      <c r="DQC22" s="155"/>
      <c r="DQD22" s="155"/>
      <c r="DQE22" s="156"/>
      <c r="DQF22" s="156"/>
      <c r="DQG22" s="156"/>
      <c r="DQH22" s="156"/>
      <c r="DQI22" s="156"/>
      <c r="DQJ22" s="156"/>
      <c r="DQK22" s="157"/>
      <c r="DQL22" s="153"/>
      <c r="DQM22" s="153"/>
      <c r="DQN22" s="154"/>
      <c r="DQO22" s="155"/>
      <c r="DQP22" s="155"/>
      <c r="DQQ22" s="155"/>
      <c r="DQR22" s="155"/>
      <c r="DQS22" s="155"/>
      <c r="DQT22" s="155"/>
      <c r="DQU22" s="156"/>
      <c r="DQV22" s="156"/>
      <c r="DQW22" s="156"/>
      <c r="DQX22" s="156"/>
      <c r="DQY22" s="156"/>
      <c r="DQZ22" s="156"/>
      <c r="DRA22" s="157"/>
      <c r="DRB22" s="153"/>
      <c r="DRC22" s="153"/>
      <c r="DRD22" s="154"/>
      <c r="DRE22" s="155"/>
      <c r="DRF22" s="155"/>
      <c r="DRG22" s="155"/>
      <c r="DRH22" s="155"/>
      <c r="DRI22" s="155"/>
      <c r="DRJ22" s="155"/>
      <c r="DRK22" s="156"/>
      <c r="DRL22" s="156"/>
      <c r="DRM22" s="156"/>
      <c r="DRN22" s="156"/>
      <c r="DRO22" s="156"/>
      <c r="DRP22" s="156"/>
      <c r="DRQ22" s="157"/>
      <c r="DRR22" s="153"/>
      <c r="DRS22" s="153"/>
      <c r="DRT22" s="154"/>
      <c r="DRU22" s="155"/>
      <c r="DRV22" s="155"/>
      <c r="DRW22" s="155"/>
      <c r="DRX22" s="155"/>
      <c r="DRY22" s="155"/>
      <c r="DRZ22" s="155"/>
      <c r="DSA22" s="156"/>
      <c r="DSB22" s="156"/>
      <c r="DSC22" s="156"/>
      <c r="DSD22" s="156"/>
      <c r="DSE22" s="156"/>
      <c r="DSF22" s="156"/>
      <c r="DSG22" s="157"/>
      <c r="DSH22" s="153"/>
      <c r="DSI22" s="153"/>
      <c r="DSJ22" s="154"/>
      <c r="DSK22" s="155"/>
      <c r="DSL22" s="155"/>
      <c r="DSM22" s="155"/>
      <c r="DSN22" s="155"/>
      <c r="DSO22" s="155"/>
      <c r="DSP22" s="155"/>
      <c r="DSQ22" s="156"/>
      <c r="DSR22" s="156"/>
      <c r="DSS22" s="156"/>
      <c r="DST22" s="156"/>
      <c r="DSU22" s="156"/>
      <c r="DSV22" s="156"/>
      <c r="DSW22" s="157"/>
      <c r="DSX22" s="153"/>
      <c r="DSY22" s="153"/>
      <c r="DSZ22" s="154"/>
      <c r="DTA22" s="155"/>
      <c r="DTB22" s="155"/>
      <c r="DTC22" s="155"/>
      <c r="DTD22" s="155"/>
      <c r="DTE22" s="155"/>
      <c r="DTF22" s="155"/>
      <c r="DTG22" s="156"/>
      <c r="DTH22" s="156"/>
      <c r="DTI22" s="156"/>
      <c r="DTJ22" s="156"/>
      <c r="DTK22" s="156"/>
      <c r="DTL22" s="156"/>
      <c r="DTM22" s="157"/>
      <c r="DTN22" s="153"/>
      <c r="DTO22" s="153"/>
      <c r="DTP22" s="154"/>
      <c r="DTQ22" s="155"/>
      <c r="DTR22" s="155"/>
      <c r="DTS22" s="155"/>
      <c r="DTT22" s="155"/>
      <c r="DTU22" s="155"/>
      <c r="DTV22" s="155"/>
      <c r="DTW22" s="156"/>
      <c r="DTX22" s="156"/>
      <c r="DTY22" s="156"/>
      <c r="DTZ22" s="156"/>
      <c r="DUA22" s="156"/>
      <c r="DUB22" s="156"/>
      <c r="DUC22" s="157"/>
      <c r="DUD22" s="153"/>
      <c r="DUE22" s="153"/>
      <c r="DUF22" s="154"/>
      <c r="DUG22" s="155"/>
      <c r="DUH22" s="155"/>
      <c r="DUI22" s="155"/>
      <c r="DUJ22" s="155"/>
      <c r="DUK22" s="155"/>
      <c r="DUL22" s="155"/>
      <c r="DUM22" s="156"/>
      <c r="DUN22" s="156"/>
      <c r="DUO22" s="156"/>
      <c r="DUP22" s="156"/>
      <c r="DUQ22" s="156"/>
      <c r="DUR22" s="156"/>
      <c r="DUS22" s="157"/>
      <c r="DUT22" s="153"/>
      <c r="DUU22" s="153"/>
      <c r="DUV22" s="154"/>
      <c r="DUW22" s="155"/>
      <c r="DUX22" s="155"/>
      <c r="DUY22" s="155"/>
      <c r="DUZ22" s="155"/>
      <c r="DVA22" s="155"/>
      <c r="DVB22" s="155"/>
      <c r="DVC22" s="156"/>
      <c r="DVD22" s="156"/>
      <c r="DVE22" s="156"/>
      <c r="DVF22" s="156"/>
      <c r="DVG22" s="156"/>
      <c r="DVH22" s="156"/>
      <c r="DVI22" s="157"/>
      <c r="DVJ22" s="153"/>
      <c r="DVK22" s="153"/>
      <c r="DVL22" s="154"/>
      <c r="DVM22" s="155"/>
      <c r="DVN22" s="155"/>
      <c r="DVO22" s="155"/>
      <c r="DVP22" s="155"/>
      <c r="DVQ22" s="155"/>
      <c r="DVR22" s="155"/>
      <c r="DVS22" s="156"/>
      <c r="DVT22" s="156"/>
      <c r="DVU22" s="156"/>
      <c r="DVV22" s="156"/>
      <c r="DVW22" s="156"/>
      <c r="DVX22" s="156"/>
      <c r="DVY22" s="157"/>
      <c r="DVZ22" s="153"/>
      <c r="DWA22" s="153"/>
      <c r="DWB22" s="154"/>
      <c r="DWC22" s="155"/>
      <c r="DWD22" s="155"/>
      <c r="DWE22" s="155"/>
      <c r="DWF22" s="155"/>
      <c r="DWG22" s="155"/>
      <c r="DWH22" s="155"/>
      <c r="DWI22" s="156"/>
      <c r="DWJ22" s="156"/>
      <c r="DWK22" s="156"/>
      <c r="DWL22" s="156"/>
      <c r="DWM22" s="156"/>
      <c r="DWN22" s="156"/>
      <c r="DWO22" s="157"/>
      <c r="DWP22" s="153"/>
      <c r="DWQ22" s="153"/>
      <c r="DWR22" s="154"/>
      <c r="DWS22" s="155"/>
      <c r="DWT22" s="155"/>
      <c r="DWU22" s="155"/>
      <c r="DWV22" s="155"/>
      <c r="DWW22" s="155"/>
      <c r="DWX22" s="155"/>
      <c r="DWY22" s="156"/>
      <c r="DWZ22" s="156"/>
      <c r="DXA22" s="156"/>
      <c r="DXB22" s="156"/>
      <c r="DXC22" s="156"/>
      <c r="DXD22" s="156"/>
      <c r="DXE22" s="157"/>
      <c r="DXF22" s="153"/>
      <c r="DXG22" s="153"/>
      <c r="DXH22" s="154"/>
      <c r="DXI22" s="155"/>
      <c r="DXJ22" s="155"/>
      <c r="DXK22" s="155"/>
      <c r="DXL22" s="155"/>
      <c r="DXM22" s="155"/>
      <c r="DXN22" s="155"/>
      <c r="DXO22" s="156"/>
      <c r="DXP22" s="156"/>
      <c r="DXQ22" s="156"/>
      <c r="DXR22" s="156"/>
      <c r="DXS22" s="156"/>
      <c r="DXT22" s="156"/>
      <c r="DXU22" s="157"/>
      <c r="DXV22" s="153"/>
      <c r="DXW22" s="153"/>
      <c r="DXX22" s="154"/>
      <c r="DXY22" s="155"/>
      <c r="DXZ22" s="155"/>
      <c r="DYA22" s="155"/>
      <c r="DYB22" s="155"/>
      <c r="DYC22" s="155"/>
      <c r="DYD22" s="155"/>
      <c r="DYE22" s="156"/>
      <c r="DYF22" s="156"/>
      <c r="DYG22" s="156"/>
      <c r="DYH22" s="156"/>
      <c r="DYI22" s="156"/>
      <c r="DYJ22" s="156"/>
      <c r="DYK22" s="157"/>
      <c r="DYL22" s="153"/>
      <c r="DYM22" s="153"/>
      <c r="DYN22" s="154"/>
      <c r="DYO22" s="155"/>
      <c r="DYP22" s="155"/>
      <c r="DYQ22" s="155"/>
      <c r="DYR22" s="155"/>
      <c r="DYS22" s="155"/>
      <c r="DYT22" s="155"/>
      <c r="DYU22" s="156"/>
      <c r="DYV22" s="156"/>
      <c r="DYW22" s="156"/>
      <c r="DYX22" s="156"/>
      <c r="DYY22" s="156"/>
      <c r="DYZ22" s="156"/>
      <c r="DZA22" s="157"/>
      <c r="DZB22" s="153"/>
      <c r="DZC22" s="153"/>
      <c r="DZD22" s="154"/>
      <c r="DZE22" s="155"/>
      <c r="DZF22" s="155"/>
      <c r="DZG22" s="155"/>
      <c r="DZH22" s="155"/>
      <c r="DZI22" s="155"/>
      <c r="DZJ22" s="155"/>
      <c r="DZK22" s="156"/>
      <c r="DZL22" s="156"/>
      <c r="DZM22" s="156"/>
      <c r="DZN22" s="156"/>
      <c r="DZO22" s="156"/>
      <c r="DZP22" s="156"/>
      <c r="DZQ22" s="157"/>
      <c r="DZR22" s="153"/>
      <c r="DZS22" s="153"/>
      <c r="DZT22" s="154"/>
      <c r="DZU22" s="155"/>
      <c r="DZV22" s="155"/>
      <c r="DZW22" s="155"/>
      <c r="DZX22" s="155"/>
      <c r="DZY22" s="155"/>
      <c r="DZZ22" s="155"/>
      <c r="EAA22" s="156"/>
      <c r="EAB22" s="156"/>
      <c r="EAC22" s="156"/>
      <c r="EAD22" s="156"/>
      <c r="EAE22" s="156"/>
      <c r="EAF22" s="156"/>
      <c r="EAG22" s="157"/>
      <c r="EAH22" s="153"/>
      <c r="EAI22" s="153"/>
      <c r="EAJ22" s="154"/>
      <c r="EAK22" s="155"/>
      <c r="EAL22" s="155"/>
      <c r="EAM22" s="155"/>
      <c r="EAN22" s="155"/>
      <c r="EAO22" s="155"/>
      <c r="EAP22" s="155"/>
      <c r="EAQ22" s="156"/>
      <c r="EAR22" s="156"/>
      <c r="EAS22" s="156"/>
      <c r="EAT22" s="156"/>
      <c r="EAU22" s="156"/>
      <c r="EAV22" s="156"/>
      <c r="EAW22" s="157"/>
      <c r="EAX22" s="153"/>
      <c r="EAY22" s="153"/>
      <c r="EAZ22" s="154"/>
      <c r="EBA22" s="155"/>
      <c r="EBB22" s="155"/>
      <c r="EBC22" s="155"/>
      <c r="EBD22" s="155"/>
      <c r="EBE22" s="155"/>
      <c r="EBF22" s="155"/>
      <c r="EBG22" s="156"/>
      <c r="EBH22" s="156"/>
      <c r="EBI22" s="156"/>
      <c r="EBJ22" s="156"/>
      <c r="EBK22" s="156"/>
      <c r="EBL22" s="156"/>
      <c r="EBM22" s="157"/>
      <c r="EBN22" s="153"/>
      <c r="EBO22" s="153"/>
      <c r="EBP22" s="154"/>
      <c r="EBQ22" s="155"/>
      <c r="EBR22" s="155"/>
      <c r="EBS22" s="155"/>
      <c r="EBT22" s="155"/>
      <c r="EBU22" s="155"/>
      <c r="EBV22" s="155"/>
      <c r="EBW22" s="156"/>
      <c r="EBX22" s="156"/>
      <c r="EBY22" s="156"/>
      <c r="EBZ22" s="156"/>
      <c r="ECA22" s="156"/>
      <c r="ECB22" s="156"/>
      <c r="ECC22" s="157"/>
      <c r="ECD22" s="153"/>
      <c r="ECE22" s="153"/>
      <c r="ECF22" s="154"/>
      <c r="ECG22" s="155"/>
      <c r="ECH22" s="155"/>
      <c r="ECI22" s="155"/>
      <c r="ECJ22" s="155"/>
      <c r="ECK22" s="155"/>
      <c r="ECL22" s="155"/>
      <c r="ECM22" s="156"/>
      <c r="ECN22" s="156"/>
      <c r="ECO22" s="156"/>
      <c r="ECP22" s="156"/>
      <c r="ECQ22" s="156"/>
      <c r="ECR22" s="156"/>
      <c r="ECS22" s="157"/>
      <c r="ECT22" s="153"/>
      <c r="ECU22" s="153"/>
      <c r="ECV22" s="154"/>
      <c r="ECW22" s="155"/>
      <c r="ECX22" s="155"/>
      <c r="ECY22" s="155"/>
      <c r="ECZ22" s="155"/>
      <c r="EDA22" s="155"/>
      <c r="EDB22" s="155"/>
      <c r="EDC22" s="156"/>
      <c r="EDD22" s="156"/>
      <c r="EDE22" s="156"/>
      <c r="EDF22" s="156"/>
      <c r="EDG22" s="156"/>
      <c r="EDH22" s="156"/>
      <c r="EDI22" s="157"/>
      <c r="EDJ22" s="153"/>
      <c r="EDK22" s="153"/>
      <c r="EDL22" s="154"/>
      <c r="EDM22" s="155"/>
      <c r="EDN22" s="155"/>
      <c r="EDO22" s="155"/>
      <c r="EDP22" s="155"/>
      <c r="EDQ22" s="155"/>
      <c r="EDR22" s="155"/>
      <c r="EDS22" s="156"/>
      <c r="EDT22" s="156"/>
      <c r="EDU22" s="156"/>
      <c r="EDV22" s="156"/>
      <c r="EDW22" s="156"/>
      <c r="EDX22" s="156"/>
      <c r="EDY22" s="157"/>
      <c r="EDZ22" s="153"/>
      <c r="EEA22" s="153"/>
      <c r="EEB22" s="154"/>
      <c r="EEC22" s="155"/>
      <c r="EED22" s="155"/>
      <c r="EEE22" s="155"/>
      <c r="EEF22" s="155"/>
      <c r="EEG22" s="155"/>
      <c r="EEH22" s="155"/>
      <c r="EEI22" s="156"/>
      <c r="EEJ22" s="156"/>
      <c r="EEK22" s="156"/>
      <c r="EEL22" s="156"/>
      <c r="EEM22" s="156"/>
      <c r="EEN22" s="156"/>
      <c r="EEO22" s="157"/>
      <c r="EEP22" s="153"/>
      <c r="EEQ22" s="153"/>
      <c r="EER22" s="154"/>
      <c r="EES22" s="155"/>
      <c r="EET22" s="155"/>
      <c r="EEU22" s="155"/>
      <c r="EEV22" s="155"/>
      <c r="EEW22" s="155"/>
      <c r="EEX22" s="155"/>
      <c r="EEY22" s="156"/>
      <c r="EEZ22" s="156"/>
      <c r="EFA22" s="156"/>
      <c r="EFB22" s="156"/>
      <c r="EFC22" s="156"/>
      <c r="EFD22" s="156"/>
      <c r="EFE22" s="157"/>
      <c r="EFF22" s="153"/>
      <c r="EFG22" s="153"/>
      <c r="EFH22" s="154"/>
      <c r="EFI22" s="155"/>
      <c r="EFJ22" s="155"/>
      <c r="EFK22" s="155"/>
      <c r="EFL22" s="155"/>
      <c r="EFM22" s="155"/>
      <c r="EFN22" s="155"/>
      <c r="EFO22" s="156"/>
      <c r="EFP22" s="156"/>
      <c r="EFQ22" s="156"/>
      <c r="EFR22" s="156"/>
      <c r="EFS22" s="156"/>
      <c r="EFT22" s="156"/>
      <c r="EFU22" s="157"/>
      <c r="EFV22" s="153"/>
      <c r="EFW22" s="153"/>
      <c r="EFX22" s="154"/>
      <c r="EFY22" s="155"/>
      <c r="EFZ22" s="155"/>
      <c r="EGA22" s="155"/>
      <c r="EGB22" s="155"/>
      <c r="EGC22" s="155"/>
      <c r="EGD22" s="155"/>
      <c r="EGE22" s="156"/>
      <c r="EGF22" s="156"/>
      <c r="EGG22" s="156"/>
      <c r="EGH22" s="156"/>
      <c r="EGI22" s="156"/>
      <c r="EGJ22" s="156"/>
      <c r="EGK22" s="157"/>
      <c r="EGL22" s="153"/>
      <c r="EGM22" s="153"/>
      <c r="EGN22" s="154"/>
      <c r="EGO22" s="155"/>
      <c r="EGP22" s="155"/>
      <c r="EGQ22" s="155"/>
      <c r="EGR22" s="155"/>
      <c r="EGS22" s="155"/>
      <c r="EGT22" s="155"/>
      <c r="EGU22" s="156"/>
      <c r="EGV22" s="156"/>
      <c r="EGW22" s="156"/>
      <c r="EGX22" s="156"/>
      <c r="EGY22" s="156"/>
      <c r="EGZ22" s="156"/>
      <c r="EHA22" s="157"/>
      <c r="EHB22" s="153"/>
      <c r="EHC22" s="153"/>
      <c r="EHD22" s="154"/>
      <c r="EHE22" s="155"/>
      <c r="EHF22" s="155"/>
      <c r="EHG22" s="155"/>
      <c r="EHH22" s="155"/>
      <c r="EHI22" s="155"/>
      <c r="EHJ22" s="155"/>
      <c r="EHK22" s="156"/>
      <c r="EHL22" s="156"/>
      <c r="EHM22" s="156"/>
      <c r="EHN22" s="156"/>
      <c r="EHO22" s="156"/>
      <c r="EHP22" s="156"/>
      <c r="EHQ22" s="157"/>
      <c r="EHR22" s="153"/>
      <c r="EHS22" s="153"/>
      <c r="EHT22" s="154"/>
      <c r="EHU22" s="155"/>
      <c r="EHV22" s="155"/>
      <c r="EHW22" s="155"/>
      <c r="EHX22" s="155"/>
      <c r="EHY22" s="155"/>
      <c r="EHZ22" s="155"/>
      <c r="EIA22" s="156"/>
      <c r="EIB22" s="156"/>
      <c r="EIC22" s="156"/>
      <c r="EID22" s="156"/>
      <c r="EIE22" s="156"/>
      <c r="EIF22" s="156"/>
      <c r="EIG22" s="157"/>
      <c r="EIH22" s="153"/>
      <c r="EII22" s="153"/>
      <c r="EIJ22" s="154"/>
      <c r="EIK22" s="155"/>
      <c r="EIL22" s="155"/>
      <c r="EIM22" s="155"/>
      <c r="EIN22" s="155"/>
      <c r="EIO22" s="155"/>
      <c r="EIP22" s="155"/>
      <c r="EIQ22" s="156"/>
      <c r="EIR22" s="156"/>
      <c r="EIS22" s="156"/>
      <c r="EIT22" s="156"/>
      <c r="EIU22" s="156"/>
      <c r="EIV22" s="156"/>
      <c r="EIW22" s="157"/>
      <c r="EIX22" s="153"/>
      <c r="EIY22" s="153"/>
      <c r="EIZ22" s="154"/>
      <c r="EJA22" s="155"/>
      <c r="EJB22" s="155"/>
      <c r="EJC22" s="155"/>
      <c r="EJD22" s="155"/>
      <c r="EJE22" s="155"/>
      <c r="EJF22" s="155"/>
      <c r="EJG22" s="156"/>
      <c r="EJH22" s="156"/>
      <c r="EJI22" s="156"/>
      <c r="EJJ22" s="156"/>
      <c r="EJK22" s="156"/>
      <c r="EJL22" s="156"/>
      <c r="EJM22" s="157"/>
      <c r="EJN22" s="153"/>
      <c r="EJO22" s="153"/>
      <c r="EJP22" s="154"/>
      <c r="EJQ22" s="155"/>
      <c r="EJR22" s="155"/>
      <c r="EJS22" s="155"/>
      <c r="EJT22" s="155"/>
      <c r="EJU22" s="155"/>
      <c r="EJV22" s="155"/>
      <c r="EJW22" s="156"/>
      <c r="EJX22" s="156"/>
      <c r="EJY22" s="156"/>
      <c r="EJZ22" s="156"/>
      <c r="EKA22" s="156"/>
      <c r="EKB22" s="156"/>
      <c r="EKC22" s="157"/>
      <c r="EKD22" s="153"/>
      <c r="EKE22" s="153"/>
      <c r="EKF22" s="154"/>
      <c r="EKG22" s="155"/>
      <c r="EKH22" s="155"/>
      <c r="EKI22" s="155"/>
      <c r="EKJ22" s="155"/>
      <c r="EKK22" s="155"/>
      <c r="EKL22" s="155"/>
      <c r="EKM22" s="156"/>
      <c r="EKN22" s="156"/>
      <c r="EKO22" s="156"/>
      <c r="EKP22" s="156"/>
      <c r="EKQ22" s="156"/>
      <c r="EKR22" s="156"/>
      <c r="EKS22" s="157"/>
      <c r="EKT22" s="153"/>
      <c r="EKU22" s="153"/>
      <c r="EKV22" s="154"/>
      <c r="EKW22" s="155"/>
      <c r="EKX22" s="155"/>
      <c r="EKY22" s="155"/>
      <c r="EKZ22" s="155"/>
      <c r="ELA22" s="155"/>
      <c r="ELB22" s="155"/>
      <c r="ELC22" s="156"/>
      <c r="ELD22" s="156"/>
      <c r="ELE22" s="156"/>
      <c r="ELF22" s="156"/>
      <c r="ELG22" s="156"/>
      <c r="ELH22" s="156"/>
      <c r="ELI22" s="157"/>
      <c r="ELJ22" s="153"/>
      <c r="ELK22" s="153"/>
      <c r="ELL22" s="154"/>
      <c r="ELM22" s="155"/>
      <c r="ELN22" s="155"/>
      <c r="ELO22" s="155"/>
      <c r="ELP22" s="155"/>
      <c r="ELQ22" s="155"/>
      <c r="ELR22" s="155"/>
      <c r="ELS22" s="156"/>
      <c r="ELT22" s="156"/>
      <c r="ELU22" s="156"/>
      <c r="ELV22" s="156"/>
      <c r="ELW22" s="156"/>
      <c r="ELX22" s="156"/>
      <c r="ELY22" s="157"/>
      <c r="ELZ22" s="153"/>
      <c r="EMA22" s="153"/>
      <c r="EMB22" s="154"/>
      <c r="EMC22" s="155"/>
      <c r="EMD22" s="155"/>
      <c r="EME22" s="155"/>
      <c r="EMF22" s="155"/>
      <c r="EMG22" s="155"/>
      <c r="EMH22" s="155"/>
      <c r="EMI22" s="156"/>
      <c r="EMJ22" s="156"/>
      <c r="EMK22" s="156"/>
      <c r="EML22" s="156"/>
      <c r="EMM22" s="156"/>
      <c r="EMN22" s="156"/>
      <c r="EMO22" s="157"/>
      <c r="EMP22" s="153"/>
      <c r="EMQ22" s="153"/>
      <c r="EMR22" s="154"/>
      <c r="EMS22" s="155"/>
      <c r="EMT22" s="155"/>
      <c r="EMU22" s="155"/>
      <c r="EMV22" s="155"/>
      <c r="EMW22" s="155"/>
      <c r="EMX22" s="155"/>
      <c r="EMY22" s="156"/>
      <c r="EMZ22" s="156"/>
      <c r="ENA22" s="156"/>
      <c r="ENB22" s="156"/>
      <c r="ENC22" s="156"/>
      <c r="END22" s="156"/>
      <c r="ENE22" s="157"/>
      <c r="ENF22" s="153"/>
      <c r="ENG22" s="153"/>
      <c r="ENH22" s="154"/>
      <c r="ENI22" s="155"/>
      <c r="ENJ22" s="155"/>
      <c r="ENK22" s="155"/>
      <c r="ENL22" s="155"/>
      <c r="ENM22" s="155"/>
      <c r="ENN22" s="155"/>
      <c r="ENO22" s="156"/>
      <c r="ENP22" s="156"/>
      <c r="ENQ22" s="156"/>
      <c r="ENR22" s="156"/>
      <c r="ENS22" s="156"/>
      <c r="ENT22" s="156"/>
      <c r="ENU22" s="157"/>
      <c r="ENV22" s="153"/>
      <c r="ENW22" s="153"/>
      <c r="ENX22" s="154"/>
      <c r="ENY22" s="155"/>
      <c r="ENZ22" s="155"/>
      <c r="EOA22" s="155"/>
      <c r="EOB22" s="155"/>
      <c r="EOC22" s="155"/>
      <c r="EOD22" s="155"/>
      <c r="EOE22" s="156"/>
      <c r="EOF22" s="156"/>
      <c r="EOG22" s="156"/>
      <c r="EOH22" s="156"/>
      <c r="EOI22" s="156"/>
      <c r="EOJ22" s="156"/>
      <c r="EOK22" s="157"/>
      <c r="EOL22" s="153"/>
      <c r="EOM22" s="153"/>
      <c r="EON22" s="154"/>
      <c r="EOO22" s="155"/>
      <c r="EOP22" s="155"/>
      <c r="EOQ22" s="155"/>
      <c r="EOR22" s="155"/>
      <c r="EOS22" s="155"/>
      <c r="EOT22" s="155"/>
      <c r="EOU22" s="156"/>
      <c r="EOV22" s="156"/>
      <c r="EOW22" s="156"/>
      <c r="EOX22" s="156"/>
      <c r="EOY22" s="156"/>
      <c r="EOZ22" s="156"/>
      <c r="EPA22" s="157"/>
      <c r="EPB22" s="153"/>
      <c r="EPC22" s="153"/>
      <c r="EPD22" s="154"/>
      <c r="EPE22" s="155"/>
      <c r="EPF22" s="155"/>
      <c r="EPG22" s="155"/>
      <c r="EPH22" s="155"/>
      <c r="EPI22" s="155"/>
      <c r="EPJ22" s="155"/>
      <c r="EPK22" s="156"/>
      <c r="EPL22" s="156"/>
      <c r="EPM22" s="156"/>
      <c r="EPN22" s="156"/>
      <c r="EPO22" s="156"/>
      <c r="EPP22" s="156"/>
      <c r="EPQ22" s="157"/>
      <c r="EPR22" s="153"/>
      <c r="EPS22" s="153"/>
      <c r="EPT22" s="154"/>
      <c r="EPU22" s="155"/>
      <c r="EPV22" s="155"/>
      <c r="EPW22" s="155"/>
      <c r="EPX22" s="155"/>
      <c r="EPY22" s="155"/>
      <c r="EPZ22" s="155"/>
      <c r="EQA22" s="156"/>
      <c r="EQB22" s="156"/>
      <c r="EQC22" s="156"/>
      <c r="EQD22" s="156"/>
      <c r="EQE22" s="156"/>
      <c r="EQF22" s="156"/>
      <c r="EQG22" s="157"/>
      <c r="EQH22" s="153"/>
      <c r="EQI22" s="153"/>
      <c r="EQJ22" s="154"/>
      <c r="EQK22" s="155"/>
      <c r="EQL22" s="155"/>
      <c r="EQM22" s="155"/>
      <c r="EQN22" s="155"/>
      <c r="EQO22" s="155"/>
      <c r="EQP22" s="155"/>
      <c r="EQQ22" s="156"/>
      <c r="EQR22" s="156"/>
      <c r="EQS22" s="156"/>
      <c r="EQT22" s="156"/>
      <c r="EQU22" s="156"/>
      <c r="EQV22" s="156"/>
      <c r="EQW22" s="157"/>
      <c r="EQX22" s="153"/>
      <c r="EQY22" s="153"/>
      <c r="EQZ22" s="154"/>
      <c r="ERA22" s="155"/>
      <c r="ERB22" s="155"/>
      <c r="ERC22" s="155"/>
      <c r="ERD22" s="155"/>
      <c r="ERE22" s="155"/>
      <c r="ERF22" s="155"/>
      <c r="ERG22" s="156"/>
      <c r="ERH22" s="156"/>
      <c r="ERI22" s="156"/>
      <c r="ERJ22" s="156"/>
      <c r="ERK22" s="156"/>
      <c r="ERL22" s="156"/>
      <c r="ERM22" s="157"/>
      <c r="ERN22" s="153"/>
      <c r="ERO22" s="153"/>
      <c r="ERP22" s="154"/>
      <c r="ERQ22" s="155"/>
      <c r="ERR22" s="155"/>
      <c r="ERS22" s="155"/>
      <c r="ERT22" s="155"/>
      <c r="ERU22" s="155"/>
      <c r="ERV22" s="155"/>
      <c r="ERW22" s="156"/>
      <c r="ERX22" s="156"/>
      <c r="ERY22" s="156"/>
      <c r="ERZ22" s="156"/>
      <c r="ESA22" s="156"/>
      <c r="ESB22" s="156"/>
      <c r="ESC22" s="157"/>
      <c r="ESD22" s="153"/>
      <c r="ESE22" s="153"/>
      <c r="ESF22" s="154"/>
      <c r="ESG22" s="155"/>
      <c r="ESH22" s="155"/>
      <c r="ESI22" s="155"/>
      <c r="ESJ22" s="155"/>
      <c r="ESK22" s="155"/>
      <c r="ESL22" s="155"/>
      <c r="ESM22" s="156"/>
      <c r="ESN22" s="156"/>
      <c r="ESO22" s="156"/>
      <c r="ESP22" s="156"/>
      <c r="ESQ22" s="156"/>
      <c r="ESR22" s="156"/>
      <c r="ESS22" s="157"/>
      <c r="EST22" s="153"/>
      <c r="ESU22" s="153"/>
      <c r="ESV22" s="154"/>
      <c r="ESW22" s="155"/>
      <c r="ESX22" s="155"/>
      <c r="ESY22" s="155"/>
      <c r="ESZ22" s="155"/>
      <c r="ETA22" s="155"/>
      <c r="ETB22" s="155"/>
      <c r="ETC22" s="156"/>
      <c r="ETD22" s="156"/>
      <c r="ETE22" s="156"/>
      <c r="ETF22" s="156"/>
      <c r="ETG22" s="156"/>
      <c r="ETH22" s="156"/>
      <c r="ETI22" s="157"/>
      <c r="ETJ22" s="153"/>
      <c r="ETK22" s="153"/>
      <c r="ETL22" s="154"/>
      <c r="ETM22" s="155"/>
      <c r="ETN22" s="155"/>
      <c r="ETO22" s="155"/>
      <c r="ETP22" s="155"/>
      <c r="ETQ22" s="155"/>
      <c r="ETR22" s="155"/>
      <c r="ETS22" s="156"/>
      <c r="ETT22" s="156"/>
      <c r="ETU22" s="156"/>
      <c r="ETV22" s="156"/>
      <c r="ETW22" s="156"/>
      <c r="ETX22" s="156"/>
      <c r="ETY22" s="157"/>
      <c r="ETZ22" s="153"/>
      <c r="EUA22" s="153"/>
      <c r="EUB22" s="154"/>
      <c r="EUC22" s="155"/>
      <c r="EUD22" s="155"/>
      <c r="EUE22" s="155"/>
      <c r="EUF22" s="155"/>
      <c r="EUG22" s="155"/>
      <c r="EUH22" s="155"/>
      <c r="EUI22" s="156"/>
      <c r="EUJ22" s="156"/>
      <c r="EUK22" s="156"/>
      <c r="EUL22" s="156"/>
      <c r="EUM22" s="156"/>
      <c r="EUN22" s="156"/>
      <c r="EUO22" s="157"/>
      <c r="EUP22" s="153"/>
      <c r="EUQ22" s="153"/>
      <c r="EUR22" s="154"/>
      <c r="EUS22" s="155"/>
      <c r="EUT22" s="155"/>
      <c r="EUU22" s="155"/>
      <c r="EUV22" s="155"/>
      <c r="EUW22" s="155"/>
      <c r="EUX22" s="155"/>
      <c r="EUY22" s="156"/>
      <c r="EUZ22" s="156"/>
      <c r="EVA22" s="156"/>
      <c r="EVB22" s="156"/>
      <c r="EVC22" s="156"/>
      <c r="EVD22" s="156"/>
      <c r="EVE22" s="157"/>
      <c r="EVF22" s="153"/>
      <c r="EVG22" s="153"/>
      <c r="EVH22" s="154"/>
      <c r="EVI22" s="155"/>
      <c r="EVJ22" s="155"/>
      <c r="EVK22" s="155"/>
      <c r="EVL22" s="155"/>
      <c r="EVM22" s="155"/>
      <c r="EVN22" s="155"/>
      <c r="EVO22" s="156"/>
      <c r="EVP22" s="156"/>
      <c r="EVQ22" s="156"/>
      <c r="EVR22" s="156"/>
      <c r="EVS22" s="156"/>
      <c r="EVT22" s="156"/>
      <c r="EVU22" s="157"/>
      <c r="EVV22" s="153"/>
      <c r="EVW22" s="153"/>
      <c r="EVX22" s="154"/>
      <c r="EVY22" s="155"/>
      <c r="EVZ22" s="155"/>
      <c r="EWA22" s="155"/>
      <c r="EWB22" s="155"/>
      <c r="EWC22" s="155"/>
      <c r="EWD22" s="155"/>
      <c r="EWE22" s="156"/>
      <c r="EWF22" s="156"/>
      <c r="EWG22" s="156"/>
      <c r="EWH22" s="156"/>
      <c r="EWI22" s="156"/>
      <c r="EWJ22" s="156"/>
      <c r="EWK22" s="157"/>
      <c r="EWL22" s="153"/>
      <c r="EWM22" s="153"/>
      <c r="EWN22" s="154"/>
      <c r="EWO22" s="155"/>
      <c r="EWP22" s="155"/>
      <c r="EWQ22" s="155"/>
      <c r="EWR22" s="155"/>
      <c r="EWS22" s="155"/>
      <c r="EWT22" s="155"/>
      <c r="EWU22" s="156"/>
      <c r="EWV22" s="156"/>
      <c r="EWW22" s="156"/>
      <c r="EWX22" s="156"/>
      <c r="EWY22" s="156"/>
      <c r="EWZ22" s="156"/>
      <c r="EXA22" s="157"/>
      <c r="EXB22" s="153"/>
      <c r="EXC22" s="153"/>
      <c r="EXD22" s="154"/>
      <c r="EXE22" s="155"/>
      <c r="EXF22" s="155"/>
      <c r="EXG22" s="155"/>
      <c r="EXH22" s="155"/>
      <c r="EXI22" s="155"/>
      <c r="EXJ22" s="155"/>
      <c r="EXK22" s="156"/>
      <c r="EXL22" s="156"/>
      <c r="EXM22" s="156"/>
      <c r="EXN22" s="156"/>
      <c r="EXO22" s="156"/>
      <c r="EXP22" s="156"/>
      <c r="EXQ22" s="157"/>
      <c r="EXR22" s="153"/>
      <c r="EXS22" s="153"/>
      <c r="EXT22" s="154"/>
      <c r="EXU22" s="155"/>
      <c r="EXV22" s="155"/>
      <c r="EXW22" s="155"/>
      <c r="EXX22" s="155"/>
      <c r="EXY22" s="155"/>
      <c r="EXZ22" s="155"/>
      <c r="EYA22" s="156"/>
      <c r="EYB22" s="156"/>
      <c r="EYC22" s="156"/>
      <c r="EYD22" s="156"/>
      <c r="EYE22" s="156"/>
      <c r="EYF22" s="156"/>
      <c r="EYG22" s="157"/>
      <c r="EYH22" s="153"/>
      <c r="EYI22" s="153"/>
      <c r="EYJ22" s="154"/>
      <c r="EYK22" s="155"/>
      <c r="EYL22" s="155"/>
      <c r="EYM22" s="155"/>
      <c r="EYN22" s="155"/>
      <c r="EYO22" s="155"/>
      <c r="EYP22" s="155"/>
      <c r="EYQ22" s="156"/>
      <c r="EYR22" s="156"/>
      <c r="EYS22" s="156"/>
      <c r="EYT22" s="156"/>
      <c r="EYU22" s="156"/>
      <c r="EYV22" s="156"/>
      <c r="EYW22" s="157"/>
      <c r="EYX22" s="153"/>
      <c r="EYY22" s="153"/>
      <c r="EYZ22" s="154"/>
      <c r="EZA22" s="155"/>
      <c r="EZB22" s="155"/>
      <c r="EZC22" s="155"/>
      <c r="EZD22" s="155"/>
      <c r="EZE22" s="155"/>
      <c r="EZF22" s="155"/>
      <c r="EZG22" s="156"/>
      <c r="EZH22" s="156"/>
      <c r="EZI22" s="156"/>
      <c r="EZJ22" s="156"/>
      <c r="EZK22" s="156"/>
      <c r="EZL22" s="156"/>
      <c r="EZM22" s="157"/>
      <c r="EZN22" s="153"/>
      <c r="EZO22" s="153"/>
      <c r="EZP22" s="154"/>
      <c r="EZQ22" s="155"/>
      <c r="EZR22" s="155"/>
      <c r="EZS22" s="155"/>
      <c r="EZT22" s="155"/>
      <c r="EZU22" s="155"/>
      <c r="EZV22" s="155"/>
      <c r="EZW22" s="156"/>
      <c r="EZX22" s="156"/>
      <c r="EZY22" s="156"/>
      <c r="EZZ22" s="156"/>
      <c r="FAA22" s="156"/>
      <c r="FAB22" s="156"/>
      <c r="FAC22" s="157"/>
      <c r="FAD22" s="153"/>
      <c r="FAE22" s="153"/>
      <c r="FAF22" s="154"/>
      <c r="FAG22" s="155"/>
      <c r="FAH22" s="155"/>
      <c r="FAI22" s="155"/>
      <c r="FAJ22" s="155"/>
      <c r="FAK22" s="155"/>
      <c r="FAL22" s="155"/>
      <c r="FAM22" s="156"/>
      <c r="FAN22" s="156"/>
      <c r="FAO22" s="156"/>
      <c r="FAP22" s="156"/>
      <c r="FAQ22" s="156"/>
      <c r="FAR22" s="156"/>
      <c r="FAS22" s="157"/>
      <c r="FAT22" s="153"/>
      <c r="FAU22" s="153"/>
      <c r="FAV22" s="154"/>
      <c r="FAW22" s="155"/>
      <c r="FAX22" s="155"/>
      <c r="FAY22" s="155"/>
      <c r="FAZ22" s="155"/>
      <c r="FBA22" s="155"/>
      <c r="FBB22" s="155"/>
      <c r="FBC22" s="156"/>
      <c r="FBD22" s="156"/>
      <c r="FBE22" s="156"/>
      <c r="FBF22" s="156"/>
      <c r="FBG22" s="156"/>
      <c r="FBH22" s="156"/>
      <c r="FBI22" s="157"/>
      <c r="FBJ22" s="153"/>
      <c r="FBK22" s="153"/>
      <c r="FBL22" s="154"/>
      <c r="FBM22" s="155"/>
      <c r="FBN22" s="155"/>
      <c r="FBO22" s="155"/>
      <c r="FBP22" s="155"/>
      <c r="FBQ22" s="155"/>
      <c r="FBR22" s="155"/>
      <c r="FBS22" s="156"/>
      <c r="FBT22" s="156"/>
      <c r="FBU22" s="156"/>
      <c r="FBV22" s="156"/>
      <c r="FBW22" s="156"/>
      <c r="FBX22" s="156"/>
      <c r="FBY22" s="157"/>
      <c r="FBZ22" s="153"/>
      <c r="FCA22" s="153"/>
      <c r="FCB22" s="154"/>
      <c r="FCC22" s="155"/>
      <c r="FCD22" s="155"/>
      <c r="FCE22" s="155"/>
      <c r="FCF22" s="155"/>
      <c r="FCG22" s="155"/>
      <c r="FCH22" s="155"/>
      <c r="FCI22" s="156"/>
      <c r="FCJ22" s="156"/>
      <c r="FCK22" s="156"/>
      <c r="FCL22" s="156"/>
      <c r="FCM22" s="156"/>
      <c r="FCN22" s="156"/>
      <c r="FCO22" s="157"/>
      <c r="FCP22" s="153"/>
      <c r="FCQ22" s="153"/>
      <c r="FCR22" s="154"/>
      <c r="FCS22" s="155"/>
      <c r="FCT22" s="155"/>
      <c r="FCU22" s="155"/>
      <c r="FCV22" s="155"/>
      <c r="FCW22" s="155"/>
      <c r="FCX22" s="155"/>
      <c r="FCY22" s="156"/>
      <c r="FCZ22" s="156"/>
      <c r="FDA22" s="156"/>
      <c r="FDB22" s="156"/>
      <c r="FDC22" s="156"/>
      <c r="FDD22" s="156"/>
      <c r="FDE22" s="157"/>
      <c r="FDF22" s="153"/>
      <c r="FDG22" s="153"/>
      <c r="FDH22" s="154"/>
      <c r="FDI22" s="155"/>
      <c r="FDJ22" s="155"/>
      <c r="FDK22" s="155"/>
      <c r="FDL22" s="155"/>
      <c r="FDM22" s="155"/>
      <c r="FDN22" s="155"/>
      <c r="FDO22" s="156"/>
      <c r="FDP22" s="156"/>
      <c r="FDQ22" s="156"/>
      <c r="FDR22" s="156"/>
      <c r="FDS22" s="156"/>
      <c r="FDT22" s="156"/>
      <c r="FDU22" s="157"/>
      <c r="FDV22" s="153"/>
      <c r="FDW22" s="153"/>
      <c r="FDX22" s="154"/>
      <c r="FDY22" s="155"/>
      <c r="FDZ22" s="155"/>
      <c r="FEA22" s="155"/>
      <c r="FEB22" s="155"/>
      <c r="FEC22" s="155"/>
      <c r="FED22" s="155"/>
      <c r="FEE22" s="156"/>
      <c r="FEF22" s="156"/>
      <c r="FEG22" s="156"/>
      <c r="FEH22" s="156"/>
      <c r="FEI22" s="156"/>
      <c r="FEJ22" s="156"/>
      <c r="FEK22" s="157"/>
      <c r="FEL22" s="153"/>
      <c r="FEM22" s="153"/>
      <c r="FEN22" s="154"/>
      <c r="FEO22" s="155"/>
      <c r="FEP22" s="155"/>
      <c r="FEQ22" s="155"/>
      <c r="FER22" s="155"/>
      <c r="FES22" s="155"/>
      <c r="FET22" s="155"/>
      <c r="FEU22" s="156"/>
      <c r="FEV22" s="156"/>
      <c r="FEW22" s="156"/>
      <c r="FEX22" s="156"/>
      <c r="FEY22" s="156"/>
      <c r="FEZ22" s="156"/>
      <c r="FFA22" s="157"/>
      <c r="FFB22" s="153"/>
      <c r="FFC22" s="153"/>
      <c r="FFD22" s="154"/>
      <c r="FFE22" s="155"/>
      <c r="FFF22" s="155"/>
      <c r="FFG22" s="155"/>
      <c r="FFH22" s="155"/>
      <c r="FFI22" s="155"/>
      <c r="FFJ22" s="155"/>
      <c r="FFK22" s="156"/>
      <c r="FFL22" s="156"/>
      <c r="FFM22" s="156"/>
      <c r="FFN22" s="156"/>
      <c r="FFO22" s="156"/>
      <c r="FFP22" s="156"/>
      <c r="FFQ22" s="157"/>
      <c r="FFR22" s="153"/>
      <c r="FFS22" s="153"/>
      <c r="FFT22" s="154"/>
      <c r="FFU22" s="155"/>
      <c r="FFV22" s="155"/>
      <c r="FFW22" s="155"/>
      <c r="FFX22" s="155"/>
      <c r="FFY22" s="155"/>
      <c r="FFZ22" s="155"/>
      <c r="FGA22" s="156"/>
      <c r="FGB22" s="156"/>
      <c r="FGC22" s="156"/>
      <c r="FGD22" s="156"/>
      <c r="FGE22" s="156"/>
      <c r="FGF22" s="156"/>
      <c r="FGG22" s="157"/>
      <c r="FGH22" s="153"/>
      <c r="FGI22" s="153"/>
      <c r="FGJ22" s="154"/>
      <c r="FGK22" s="155"/>
      <c r="FGL22" s="155"/>
      <c r="FGM22" s="155"/>
      <c r="FGN22" s="155"/>
      <c r="FGO22" s="155"/>
      <c r="FGP22" s="155"/>
      <c r="FGQ22" s="156"/>
      <c r="FGR22" s="156"/>
      <c r="FGS22" s="156"/>
      <c r="FGT22" s="156"/>
      <c r="FGU22" s="156"/>
      <c r="FGV22" s="156"/>
      <c r="FGW22" s="157"/>
      <c r="FGX22" s="153"/>
      <c r="FGY22" s="153"/>
      <c r="FGZ22" s="154"/>
      <c r="FHA22" s="155"/>
      <c r="FHB22" s="155"/>
      <c r="FHC22" s="155"/>
      <c r="FHD22" s="155"/>
      <c r="FHE22" s="155"/>
      <c r="FHF22" s="155"/>
      <c r="FHG22" s="156"/>
      <c r="FHH22" s="156"/>
      <c r="FHI22" s="156"/>
      <c r="FHJ22" s="156"/>
      <c r="FHK22" s="156"/>
      <c r="FHL22" s="156"/>
      <c r="FHM22" s="157"/>
      <c r="FHN22" s="153"/>
      <c r="FHO22" s="153"/>
      <c r="FHP22" s="154"/>
      <c r="FHQ22" s="155"/>
      <c r="FHR22" s="155"/>
      <c r="FHS22" s="155"/>
      <c r="FHT22" s="155"/>
      <c r="FHU22" s="155"/>
      <c r="FHV22" s="155"/>
      <c r="FHW22" s="156"/>
      <c r="FHX22" s="156"/>
      <c r="FHY22" s="156"/>
      <c r="FHZ22" s="156"/>
      <c r="FIA22" s="156"/>
      <c r="FIB22" s="156"/>
      <c r="FIC22" s="157"/>
      <c r="FID22" s="153"/>
      <c r="FIE22" s="153"/>
      <c r="FIF22" s="154"/>
      <c r="FIG22" s="155"/>
      <c r="FIH22" s="155"/>
      <c r="FII22" s="155"/>
      <c r="FIJ22" s="155"/>
      <c r="FIK22" s="155"/>
      <c r="FIL22" s="155"/>
      <c r="FIM22" s="156"/>
      <c r="FIN22" s="156"/>
      <c r="FIO22" s="156"/>
      <c r="FIP22" s="156"/>
      <c r="FIQ22" s="156"/>
      <c r="FIR22" s="156"/>
      <c r="FIS22" s="157"/>
      <c r="FIT22" s="153"/>
      <c r="FIU22" s="153"/>
      <c r="FIV22" s="154"/>
      <c r="FIW22" s="155"/>
      <c r="FIX22" s="155"/>
      <c r="FIY22" s="155"/>
      <c r="FIZ22" s="155"/>
      <c r="FJA22" s="155"/>
      <c r="FJB22" s="155"/>
      <c r="FJC22" s="156"/>
      <c r="FJD22" s="156"/>
      <c r="FJE22" s="156"/>
      <c r="FJF22" s="156"/>
      <c r="FJG22" s="156"/>
      <c r="FJH22" s="156"/>
      <c r="FJI22" s="157"/>
      <c r="FJJ22" s="153"/>
      <c r="FJK22" s="153"/>
      <c r="FJL22" s="154"/>
      <c r="FJM22" s="155"/>
      <c r="FJN22" s="155"/>
      <c r="FJO22" s="155"/>
      <c r="FJP22" s="155"/>
      <c r="FJQ22" s="155"/>
      <c r="FJR22" s="155"/>
      <c r="FJS22" s="156"/>
      <c r="FJT22" s="156"/>
      <c r="FJU22" s="156"/>
      <c r="FJV22" s="156"/>
      <c r="FJW22" s="156"/>
      <c r="FJX22" s="156"/>
      <c r="FJY22" s="157"/>
      <c r="FJZ22" s="153"/>
      <c r="FKA22" s="153"/>
      <c r="FKB22" s="154"/>
      <c r="FKC22" s="155"/>
      <c r="FKD22" s="155"/>
      <c r="FKE22" s="155"/>
      <c r="FKF22" s="155"/>
      <c r="FKG22" s="155"/>
      <c r="FKH22" s="155"/>
      <c r="FKI22" s="156"/>
      <c r="FKJ22" s="156"/>
      <c r="FKK22" s="156"/>
      <c r="FKL22" s="156"/>
      <c r="FKM22" s="156"/>
      <c r="FKN22" s="156"/>
      <c r="FKO22" s="157"/>
      <c r="FKP22" s="153"/>
      <c r="FKQ22" s="153"/>
      <c r="FKR22" s="154"/>
      <c r="FKS22" s="155"/>
      <c r="FKT22" s="155"/>
      <c r="FKU22" s="155"/>
      <c r="FKV22" s="155"/>
      <c r="FKW22" s="155"/>
      <c r="FKX22" s="155"/>
      <c r="FKY22" s="156"/>
      <c r="FKZ22" s="156"/>
      <c r="FLA22" s="156"/>
      <c r="FLB22" s="156"/>
      <c r="FLC22" s="156"/>
      <c r="FLD22" s="156"/>
      <c r="FLE22" s="157"/>
      <c r="FLF22" s="153"/>
      <c r="FLG22" s="153"/>
      <c r="FLH22" s="154"/>
      <c r="FLI22" s="155"/>
      <c r="FLJ22" s="155"/>
      <c r="FLK22" s="155"/>
      <c r="FLL22" s="155"/>
      <c r="FLM22" s="155"/>
      <c r="FLN22" s="155"/>
      <c r="FLO22" s="156"/>
      <c r="FLP22" s="156"/>
      <c r="FLQ22" s="156"/>
      <c r="FLR22" s="156"/>
      <c r="FLS22" s="156"/>
      <c r="FLT22" s="156"/>
      <c r="FLU22" s="157"/>
      <c r="FLV22" s="153"/>
      <c r="FLW22" s="153"/>
      <c r="FLX22" s="154"/>
      <c r="FLY22" s="155"/>
      <c r="FLZ22" s="155"/>
      <c r="FMA22" s="155"/>
      <c r="FMB22" s="155"/>
      <c r="FMC22" s="155"/>
      <c r="FMD22" s="155"/>
      <c r="FME22" s="156"/>
      <c r="FMF22" s="156"/>
      <c r="FMG22" s="156"/>
      <c r="FMH22" s="156"/>
      <c r="FMI22" s="156"/>
      <c r="FMJ22" s="156"/>
      <c r="FMK22" s="157"/>
      <c r="FML22" s="153"/>
      <c r="FMM22" s="153"/>
      <c r="FMN22" s="154"/>
      <c r="FMO22" s="155"/>
      <c r="FMP22" s="155"/>
      <c r="FMQ22" s="155"/>
      <c r="FMR22" s="155"/>
      <c r="FMS22" s="155"/>
      <c r="FMT22" s="155"/>
      <c r="FMU22" s="156"/>
      <c r="FMV22" s="156"/>
      <c r="FMW22" s="156"/>
      <c r="FMX22" s="156"/>
      <c r="FMY22" s="156"/>
      <c r="FMZ22" s="156"/>
      <c r="FNA22" s="157"/>
      <c r="FNB22" s="153"/>
      <c r="FNC22" s="153"/>
      <c r="FND22" s="154"/>
      <c r="FNE22" s="155"/>
      <c r="FNF22" s="155"/>
      <c r="FNG22" s="155"/>
      <c r="FNH22" s="155"/>
      <c r="FNI22" s="155"/>
      <c r="FNJ22" s="155"/>
      <c r="FNK22" s="156"/>
      <c r="FNL22" s="156"/>
      <c r="FNM22" s="156"/>
      <c r="FNN22" s="156"/>
      <c r="FNO22" s="156"/>
      <c r="FNP22" s="156"/>
      <c r="FNQ22" s="157"/>
      <c r="FNR22" s="153"/>
      <c r="FNS22" s="153"/>
      <c r="FNT22" s="154"/>
      <c r="FNU22" s="155"/>
      <c r="FNV22" s="155"/>
      <c r="FNW22" s="155"/>
      <c r="FNX22" s="155"/>
      <c r="FNY22" s="155"/>
      <c r="FNZ22" s="155"/>
      <c r="FOA22" s="156"/>
      <c r="FOB22" s="156"/>
      <c r="FOC22" s="156"/>
      <c r="FOD22" s="156"/>
      <c r="FOE22" s="156"/>
      <c r="FOF22" s="156"/>
      <c r="FOG22" s="157"/>
      <c r="FOH22" s="153"/>
      <c r="FOI22" s="153"/>
      <c r="FOJ22" s="154"/>
      <c r="FOK22" s="155"/>
      <c r="FOL22" s="155"/>
      <c r="FOM22" s="155"/>
      <c r="FON22" s="155"/>
      <c r="FOO22" s="155"/>
      <c r="FOP22" s="155"/>
      <c r="FOQ22" s="156"/>
      <c r="FOR22" s="156"/>
      <c r="FOS22" s="156"/>
      <c r="FOT22" s="156"/>
      <c r="FOU22" s="156"/>
      <c r="FOV22" s="156"/>
      <c r="FOW22" s="157"/>
      <c r="FOX22" s="153"/>
      <c r="FOY22" s="153"/>
      <c r="FOZ22" s="154"/>
      <c r="FPA22" s="155"/>
      <c r="FPB22" s="155"/>
      <c r="FPC22" s="155"/>
      <c r="FPD22" s="155"/>
      <c r="FPE22" s="155"/>
      <c r="FPF22" s="155"/>
      <c r="FPG22" s="156"/>
      <c r="FPH22" s="156"/>
      <c r="FPI22" s="156"/>
      <c r="FPJ22" s="156"/>
      <c r="FPK22" s="156"/>
      <c r="FPL22" s="156"/>
      <c r="FPM22" s="157"/>
      <c r="FPN22" s="153"/>
      <c r="FPO22" s="153"/>
      <c r="FPP22" s="154"/>
      <c r="FPQ22" s="155"/>
      <c r="FPR22" s="155"/>
      <c r="FPS22" s="155"/>
      <c r="FPT22" s="155"/>
      <c r="FPU22" s="155"/>
      <c r="FPV22" s="155"/>
      <c r="FPW22" s="156"/>
      <c r="FPX22" s="156"/>
      <c r="FPY22" s="156"/>
      <c r="FPZ22" s="156"/>
      <c r="FQA22" s="156"/>
      <c r="FQB22" s="156"/>
      <c r="FQC22" s="157"/>
      <c r="FQD22" s="153"/>
      <c r="FQE22" s="153"/>
      <c r="FQF22" s="154"/>
      <c r="FQG22" s="155"/>
      <c r="FQH22" s="155"/>
      <c r="FQI22" s="155"/>
      <c r="FQJ22" s="155"/>
      <c r="FQK22" s="155"/>
      <c r="FQL22" s="155"/>
      <c r="FQM22" s="156"/>
      <c r="FQN22" s="156"/>
      <c r="FQO22" s="156"/>
      <c r="FQP22" s="156"/>
      <c r="FQQ22" s="156"/>
      <c r="FQR22" s="156"/>
      <c r="FQS22" s="157"/>
      <c r="FQT22" s="153"/>
      <c r="FQU22" s="153"/>
      <c r="FQV22" s="154"/>
      <c r="FQW22" s="155"/>
      <c r="FQX22" s="155"/>
      <c r="FQY22" s="155"/>
      <c r="FQZ22" s="155"/>
      <c r="FRA22" s="155"/>
      <c r="FRB22" s="155"/>
      <c r="FRC22" s="156"/>
      <c r="FRD22" s="156"/>
      <c r="FRE22" s="156"/>
      <c r="FRF22" s="156"/>
      <c r="FRG22" s="156"/>
      <c r="FRH22" s="156"/>
      <c r="FRI22" s="157"/>
      <c r="FRJ22" s="153"/>
      <c r="FRK22" s="153"/>
      <c r="FRL22" s="154"/>
      <c r="FRM22" s="155"/>
      <c r="FRN22" s="155"/>
      <c r="FRO22" s="155"/>
      <c r="FRP22" s="155"/>
      <c r="FRQ22" s="155"/>
      <c r="FRR22" s="155"/>
      <c r="FRS22" s="156"/>
      <c r="FRT22" s="156"/>
      <c r="FRU22" s="156"/>
      <c r="FRV22" s="156"/>
      <c r="FRW22" s="156"/>
      <c r="FRX22" s="156"/>
      <c r="FRY22" s="157"/>
      <c r="FRZ22" s="153"/>
      <c r="FSA22" s="153"/>
      <c r="FSB22" s="154"/>
      <c r="FSC22" s="155"/>
      <c r="FSD22" s="155"/>
      <c r="FSE22" s="155"/>
      <c r="FSF22" s="155"/>
      <c r="FSG22" s="155"/>
      <c r="FSH22" s="155"/>
      <c r="FSI22" s="156"/>
      <c r="FSJ22" s="156"/>
      <c r="FSK22" s="156"/>
      <c r="FSL22" s="156"/>
      <c r="FSM22" s="156"/>
      <c r="FSN22" s="156"/>
      <c r="FSO22" s="157"/>
      <c r="FSP22" s="153"/>
      <c r="FSQ22" s="153"/>
      <c r="FSR22" s="154"/>
      <c r="FSS22" s="155"/>
      <c r="FST22" s="155"/>
      <c r="FSU22" s="155"/>
      <c r="FSV22" s="155"/>
      <c r="FSW22" s="155"/>
      <c r="FSX22" s="155"/>
      <c r="FSY22" s="156"/>
      <c r="FSZ22" s="156"/>
      <c r="FTA22" s="156"/>
      <c r="FTB22" s="156"/>
      <c r="FTC22" s="156"/>
      <c r="FTD22" s="156"/>
      <c r="FTE22" s="157"/>
      <c r="FTF22" s="153"/>
      <c r="FTG22" s="153"/>
      <c r="FTH22" s="154"/>
      <c r="FTI22" s="155"/>
      <c r="FTJ22" s="155"/>
      <c r="FTK22" s="155"/>
      <c r="FTL22" s="155"/>
      <c r="FTM22" s="155"/>
      <c r="FTN22" s="155"/>
      <c r="FTO22" s="156"/>
      <c r="FTP22" s="156"/>
      <c r="FTQ22" s="156"/>
      <c r="FTR22" s="156"/>
      <c r="FTS22" s="156"/>
      <c r="FTT22" s="156"/>
      <c r="FTU22" s="157"/>
      <c r="FTV22" s="153"/>
      <c r="FTW22" s="153"/>
      <c r="FTX22" s="154"/>
      <c r="FTY22" s="155"/>
      <c r="FTZ22" s="155"/>
      <c r="FUA22" s="155"/>
      <c r="FUB22" s="155"/>
      <c r="FUC22" s="155"/>
      <c r="FUD22" s="155"/>
      <c r="FUE22" s="156"/>
      <c r="FUF22" s="156"/>
      <c r="FUG22" s="156"/>
      <c r="FUH22" s="156"/>
      <c r="FUI22" s="156"/>
      <c r="FUJ22" s="156"/>
      <c r="FUK22" s="157"/>
      <c r="FUL22" s="153"/>
      <c r="FUM22" s="153"/>
      <c r="FUN22" s="154"/>
      <c r="FUO22" s="155"/>
      <c r="FUP22" s="155"/>
      <c r="FUQ22" s="155"/>
      <c r="FUR22" s="155"/>
      <c r="FUS22" s="155"/>
      <c r="FUT22" s="155"/>
      <c r="FUU22" s="156"/>
      <c r="FUV22" s="156"/>
      <c r="FUW22" s="156"/>
      <c r="FUX22" s="156"/>
      <c r="FUY22" s="156"/>
      <c r="FUZ22" s="156"/>
      <c r="FVA22" s="157"/>
      <c r="FVB22" s="153"/>
      <c r="FVC22" s="153"/>
      <c r="FVD22" s="154"/>
      <c r="FVE22" s="155"/>
      <c r="FVF22" s="155"/>
      <c r="FVG22" s="155"/>
      <c r="FVH22" s="155"/>
      <c r="FVI22" s="155"/>
      <c r="FVJ22" s="155"/>
      <c r="FVK22" s="156"/>
      <c r="FVL22" s="156"/>
      <c r="FVM22" s="156"/>
      <c r="FVN22" s="156"/>
      <c r="FVO22" s="156"/>
      <c r="FVP22" s="156"/>
      <c r="FVQ22" s="157"/>
      <c r="FVR22" s="153"/>
      <c r="FVS22" s="153"/>
      <c r="FVT22" s="154"/>
      <c r="FVU22" s="155"/>
      <c r="FVV22" s="155"/>
      <c r="FVW22" s="155"/>
      <c r="FVX22" s="155"/>
      <c r="FVY22" s="155"/>
      <c r="FVZ22" s="155"/>
      <c r="FWA22" s="156"/>
      <c r="FWB22" s="156"/>
      <c r="FWC22" s="156"/>
      <c r="FWD22" s="156"/>
      <c r="FWE22" s="156"/>
      <c r="FWF22" s="156"/>
      <c r="FWG22" s="157"/>
      <c r="FWH22" s="153"/>
      <c r="FWI22" s="153"/>
      <c r="FWJ22" s="154"/>
      <c r="FWK22" s="155"/>
      <c r="FWL22" s="155"/>
      <c r="FWM22" s="155"/>
      <c r="FWN22" s="155"/>
      <c r="FWO22" s="155"/>
      <c r="FWP22" s="155"/>
      <c r="FWQ22" s="156"/>
      <c r="FWR22" s="156"/>
      <c r="FWS22" s="156"/>
      <c r="FWT22" s="156"/>
      <c r="FWU22" s="156"/>
      <c r="FWV22" s="156"/>
      <c r="FWW22" s="157"/>
      <c r="FWX22" s="153"/>
      <c r="FWY22" s="153"/>
      <c r="FWZ22" s="154"/>
      <c r="FXA22" s="155"/>
      <c r="FXB22" s="155"/>
      <c r="FXC22" s="155"/>
      <c r="FXD22" s="155"/>
      <c r="FXE22" s="155"/>
      <c r="FXF22" s="155"/>
      <c r="FXG22" s="156"/>
      <c r="FXH22" s="156"/>
      <c r="FXI22" s="156"/>
      <c r="FXJ22" s="156"/>
      <c r="FXK22" s="156"/>
      <c r="FXL22" s="156"/>
      <c r="FXM22" s="157"/>
      <c r="FXN22" s="153"/>
      <c r="FXO22" s="153"/>
      <c r="FXP22" s="154"/>
      <c r="FXQ22" s="155"/>
      <c r="FXR22" s="155"/>
      <c r="FXS22" s="155"/>
      <c r="FXT22" s="155"/>
      <c r="FXU22" s="155"/>
      <c r="FXV22" s="155"/>
      <c r="FXW22" s="156"/>
      <c r="FXX22" s="156"/>
      <c r="FXY22" s="156"/>
      <c r="FXZ22" s="156"/>
      <c r="FYA22" s="156"/>
      <c r="FYB22" s="156"/>
      <c r="FYC22" s="157"/>
      <c r="FYD22" s="153"/>
      <c r="FYE22" s="153"/>
      <c r="FYF22" s="154"/>
      <c r="FYG22" s="155"/>
      <c r="FYH22" s="155"/>
      <c r="FYI22" s="155"/>
      <c r="FYJ22" s="155"/>
      <c r="FYK22" s="155"/>
      <c r="FYL22" s="155"/>
      <c r="FYM22" s="156"/>
      <c r="FYN22" s="156"/>
      <c r="FYO22" s="156"/>
      <c r="FYP22" s="156"/>
      <c r="FYQ22" s="156"/>
      <c r="FYR22" s="156"/>
      <c r="FYS22" s="157"/>
      <c r="FYT22" s="153"/>
      <c r="FYU22" s="153"/>
      <c r="FYV22" s="154"/>
      <c r="FYW22" s="155"/>
      <c r="FYX22" s="155"/>
      <c r="FYY22" s="155"/>
      <c r="FYZ22" s="155"/>
      <c r="FZA22" s="155"/>
      <c r="FZB22" s="155"/>
      <c r="FZC22" s="156"/>
      <c r="FZD22" s="156"/>
      <c r="FZE22" s="156"/>
      <c r="FZF22" s="156"/>
      <c r="FZG22" s="156"/>
      <c r="FZH22" s="156"/>
      <c r="FZI22" s="157"/>
      <c r="FZJ22" s="153"/>
      <c r="FZK22" s="153"/>
      <c r="FZL22" s="154"/>
      <c r="FZM22" s="155"/>
      <c r="FZN22" s="155"/>
      <c r="FZO22" s="155"/>
      <c r="FZP22" s="155"/>
      <c r="FZQ22" s="155"/>
      <c r="FZR22" s="155"/>
      <c r="FZS22" s="156"/>
      <c r="FZT22" s="156"/>
      <c r="FZU22" s="156"/>
      <c r="FZV22" s="156"/>
      <c r="FZW22" s="156"/>
      <c r="FZX22" s="156"/>
      <c r="FZY22" s="157"/>
      <c r="FZZ22" s="153"/>
      <c r="GAA22" s="153"/>
      <c r="GAB22" s="154"/>
      <c r="GAC22" s="155"/>
      <c r="GAD22" s="155"/>
      <c r="GAE22" s="155"/>
      <c r="GAF22" s="155"/>
      <c r="GAG22" s="155"/>
      <c r="GAH22" s="155"/>
      <c r="GAI22" s="156"/>
      <c r="GAJ22" s="156"/>
      <c r="GAK22" s="156"/>
      <c r="GAL22" s="156"/>
      <c r="GAM22" s="156"/>
      <c r="GAN22" s="156"/>
      <c r="GAO22" s="157"/>
      <c r="GAP22" s="153"/>
      <c r="GAQ22" s="153"/>
      <c r="GAR22" s="154"/>
      <c r="GAS22" s="155"/>
      <c r="GAT22" s="155"/>
      <c r="GAU22" s="155"/>
      <c r="GAV22" s="155"/>
      <c r="GAW22" s="155"/>
      <c r="GAX22" s="155"/>
      <c r="GAY22" s="156"/>
      <c r="GAZ22" s="156"/>
      <c r="GBA22" s="156"/>
      <c r="GBB22" s="156"/>
      <c r="GBC22" s="156"/>
      <c r="GBD22" s="156"/>
      <c r="GBE22" s="157"/>
      <c r="GBF22" s="153"/>
      <c r="GBG22" s="153"/>
      <c r="GBH22" s="154"/>
      <c r="GBI22" s="155"/>
      <c r="GBJ22" s="155"/>
      <c r="GBK22" s="155"/>
      <c r="GBL22" s="155"/>
      <c r="GBM22" s="155"/>
      <c r="GBN22" s="155"/>
      <c r="GBO22" s="156"/>
      <c r="GBP22" s="156"/>
      <c r="GBQ22" s="156"/>
      <c r="GBR22" s="156"/>
      <c r="GBS22" s="156"/>
      <c r="GBT22" s="156"/>
      <c r="GBU22" s="157"/>
      <c r="GBV22" s="153"/>
      <c r="GBW22" s="153"/>
      <c r="GBX22" s="154"/>
      <c r="GBY22" s="155"/>
      <c r="GBZ22" s="155"/>
      <c r="GCA22" s="155"/>
      <c r="GCB22" s="155"/>
      <c r="GCC22" s="155"/>
      <c r="GCD22" s="155"/>
      <c r="GCE22" s="156"/>
      <c r="GCF22" s="156"/>
      <c r="GCG22" s="156"/>
      <c r="GCH22" s="156"/>
      <c r="GCI22" s="156"/>
      <c r="GCJ22" s="156"/>
      <c r="GCK22" s="157"/>
      <c r="GCL22" s="153"/>
      <c r="GCM22" s="153"/>
      <c r="GCN22" s="154"/>
      <c r="GCO22" s="155"/>
      <c r="GCP22" s="155"/>
      <c r="GCQ22" s="155"/>
      <c r="GCR22" s="155"/>
      <c r="GCS22" s="155"/>
      <c r="GCT22" s="155"/>
      <c r="GCU22" s="156"/>
      <c r="GCV22" s="156"/>
      <c r="GCW22" s="156"/>
      <c r="GCX22" s="156"/>
      <c r="GCY22" s="156"/>
      <c r="GCZ22" s="156"/>
      <c r="GDA22" s="157"/>
      <c r="GDB22" s="153"/>
      <c r="GDC22" s="153"/>
      <c r="GDD22" s="154"/>
      <c r="GDE22" s="155"/>
      <c r="GDF22" s="155"/>
      <c r="GDG22" s="155"/>
      <c r="GDH22" s="155"/>
      <c r="GDI22" s="155"/>
      <c r="GDJ22" s="155"/>
      <c r="GDK22" s="156"/>
      <c r="GDL22" s="156"/>
      <c r="GDM22" s="156"/>
      <c r="GDN22" s="156"/>
      <c r="GDO22" s="156"/>
      <c r="GDP22" s="156"/>
      <c r="GDQ22" s="157"/>
      <c r="GDR22" s="153"/>
      <c r="GDS22" s="153"/>
      <c r="GDT22" s="154"/>
      <c r="GDU22" s="155"/>
      <c r="GDV22" s="155"/>
      <c r="GDW22" s="155"/>
      <c r="GDX22" s="155"/>
      <c r="GDY22" s="155"/>
      <c r="GDZ22" s="155"/>
      <c r="GEA22" s="156"/>
      <c r="GEB22" s="156"/>
      <c r="GEC22" s="156"/>
      <c r="GED22" s="156"/>
      <c r="GEE22" s="156"/>
      <c r="GEF22" s="156"/>
      <c r="GEG22" s="157"/>
      <c r="GEH22" s="153"/>
      <c r="GEI22" s="153"/>
      <c r="GEJ22" s="154"/>
      <c r="GEK22" s="155"/>
      <c r="GEL22" s="155"/>
      <c r="GEM22" s="155"/>
      <c r="GEN22" s="155"/>
      <c r="GEO22" s="155"/>
      <c r="GEP22" s="155"/>
      <c r="GEQ22" s="156"/>
      <c r="GER22" s="156"/>
      <c r="GES22" s="156"/>
      <c r="GET22" s="156"/>
      <c r="GEU22" s="156"/>
      <c r="GEV22" s="156"/>
      <c r="GEW22" s="157"/>
      <c r="GEX22" s="153"/>
      <c r="GEY22" s="153"/>
      <c r="GEZ22" s="154"/>
      <c r="GFA22" s="155"/>
      <c r="GFB22" s="155"/>
      <c r="GFC22" s="155"/>
      <c r="GFD22" s="155"/>
      <c r="GFE22" s="155"/>
      <c r="GFF22" s="155"/>
      <c r="GFG22" s="156"/>
      <c r="GFH22" s="156"/>
      <c r="GFI22" s="156"/>
      <c r="GFJ22" s="156"/>
      <c r="GFK22" s="156"/>
      <c r="GFL22" s="156"/>
      <c r="GFM22" s="157"/>
      <c r="GFN22" s="153"/>
      <c r="GFO22" s="153"/>
      <c r="GFP22" s="154"/>
      <c r="GFQ22" s="155"/>
      <c r="GFR22" s="155"/>
      <c r="GFS22" s="155"/>
      <c r="GFT22" s="155"/>
      <c r="GFU22" s="155"/>
      <c r="GFV22" s="155"/>
      <c r="GFW22" s="156"/>
      <c r="GFX22" s="156"/>
      <c r="GFY22" s="156"/>
      <c r="GFZ22" s="156"/>
      <c r="GGA22" s="156"/>
      <c r="GGB22" s="156"/>
      <c r="GGC22" s="157"/>
      <c r="GGD22" s="153"/>
      <c r="GGE22" s="153"/>
      <c r="GGF22" s="154"/>
      <c r="GGG22" s="155"/>
      <c r="GGH22" s="155"/>
      <c r="GGI22" s="155"/>
      <c r="GGJ22" s="155"/>
      <c r="GGK22" s="155"/>
      <c r="GGL22" s="155"/>
      <c r="GGM22" s="156"/>
      <c r="GGN22" s="156"/>
      <c r="GGO22" s="156"/>
      <c r="GGP22" s="156"/>
      <c r="GGQ22" s="156"/>
      <c r="GGR22" s="156"/>
      <c r="GGS22" s="157"/>
      <c r="GGT22" s="153"/>
      <c r="GGU22" s="153"/>
      <c r="GGV22" s="154"/>
      <c r="GGW22" s="155"/>
      <c r="GGX22" s="155"/>
      <c r="GGY22" s="155"/>
      <c r="GGZ22" s="155"/>
      <c r="GHA22" s="155"/>
      <c r="GHB22" s="155"/>
      <c r="GHC22" s="156"/>
      <c r="GHD22" s="156"/>
      <c r="GHE22" s="156"/>
      <c r="GHF22" s="156"/>
      <c r="GHG22" s="156"/>
      <c r="GHH22" s="156"/>
      <c r="GHI22" s="157"/>
      <c r="GHJ22" s="153"/>
      <c r="GHK22" s="153"/>
      <c r="GHL22" s="154"/>
      <c r="GHM22" s="155"/>
      <c r="GHN22" s="155"/>
      <c r="GHO22" s="155"/>
      <c r="GHP22" s="155"/>
      <c r="GHQ22" s="155"/>
      <c r="GHR22" s="155"/>
      <c r="GHS22" s="156"/>
      <c r="GHT22" s="156"/>
      <c r="GHU22" s="156"/>
      <c r="GHV22" s="156"/>
      <c r="GHW22" s="156"/>
      <c r="GHX22" s="156"/>
      <c r="GHY22" s="157"/>
      <c r="GHZ22" s="153"/>
      <c r="GIA22" s="153"/>
      <c r="GIB22" s="154"/>
      <c r="GIC22" s="155"/>
      <c r="GID22" s="155"/>
      <c r="GIE22" s="155"/>
      <c r="GIF22" s="155"/>
      <c r="GIG22" s="155"/>
      <c r="GIH22" s="155"/>
      <c r="GII22" s="156"/>
      <c r="GIJ22" s="156"/>
      <c r="GIK22" s="156"/>
      <c r="GIL22" s="156"/>
      <c r="GIM22" s="156"/>
      <c r="GIN22" s="156"/>
      <c r="GIO22" s="157"/>
      <c r="GIP22" s="153"/>
      <c r="GIQ22" s="153"/>
      <c r="GIR22" s="154"/>
      <c r="GIS22" s="155"/>
      <c r="GIT22" s="155"/>
      <c r="GIU22" s="155"/>
      <c r="GIV22" s="155"/>
      <c r="GIW22" s="155"/>
      <c r="GIX22" s="155"/>
      <c r="GIY22" s="156"/>
      <c r="GIZ22" s="156"/>
      <c r="GJA22" s="156"/>
      <c r="GJB22" s="156"/>
      <c r="GJC22" s="156"/>
      <c r="GJD22" s="156"/>
      <c r="GJE22" s="157"/>
      <c r="GJF22" s="153"/>
      <c r="GJG22" s="153"/>
      <c r="GJH22" s="154"/>
      <c r="GJI22" s="155"/>
      <c r="GJJ22" s="155"/>
      <c r="GJK22" s="155"/>
      <c r="GJL22" s="155"/>
      <c r="GJM22" s="155"/>
      <c r="GJN22" s="155"/>
      <c r="GJO22" s="156"/>
      <c r="GJP22" s="156"/>
      <c r="GJQ22" s="156"/>
      <c r="GJR22" s="156"/>
      <c r="GJS22" s="156"/>
      <c r="GJT22" s="156"/>
      <c r="GJU22" s="157"/>
      <c r="GJV22" s="153"/>
      <c r="GJW22" s="153"/>
      <c r="GJX22" s="154"/>
      <c r="GJY22" s="155"/>
      <c r="GJZ22" s="155"/>
      <c r="GKA22" s="155"/>
      <c r="GKB22" s="155"/>
      <c r="GKC22" s="155"/>
      <c r="GKD22" s="155"/>
      <c r="GKE22" s="156"/>
      <c r="GKF22" s="156"/>
      <c r="GKG22" s="156"/>
      <c r="GKH22" s="156"/>
      <c r="GKI22" s="156"/>
      <c r="GKJ22" s="156"/>
      <c r="GKK22" s="157"/>
      <c r="GKL22" s="153"/>
      <c r="GKM22" s="153"/>
      <c r="GKN22" s="154"/>
      <c r="GKO22" s="155"/>
      <c r="GKP22" s="155"/>
      <c r="GKQ22" s="155"/>
      <c r="GKR22" s="155"/>
      <c r="GKS22" s="155"/>
      <c r="GKT22" s="155"/>
      <c r="GKU22" s="156"/>
      <c r="GKV22" s="156"/>
      <c r="GKW22" s="156"/>
      <c r="GKX22" s="156"/>
      <c r="GKY22" s="156"/>
      <c r="GKZ22" s="156"/>
      <c r="GLA22" s="157"/>
      <c r="GLB22" s="153"/>
      <c r="GLC22" s="153"/>
      <c r="GLD22" s="154"/>
      <c r="GLE22" s="155"/>
      <c r="GLF22" s="155"/>
      <c r="GLG22" s="155"/>
      <c r="GLH22" s="155"/>
      <c r="GLI22" s="155"/>
      <c r="GLJ22" s="155"/>
      <c r="GLK22" s="156"/>
      <c r="GLL22" s="156"/>
      <c r="GLM22" s="156"/>
      <c r="GLN22" s="156"/>
      <c r="GLO22" s="156"/>
      <c r="GLP22" s="156"/>
      <c r="GLQ22" s="157"/>
      <c r="GLR22" s="153"/>
      <c r="GLS22" s="153"/>
      <c r="GLT22" s="154"/>
      <c r="GLU22" s="155"/>
      <c r="GLV22" s="155"/>
      <c r="GLW22" s="155"/>
      <c r="GLX22" s="155"/>
      <c r="GLY22" s="155"/>
      <c r="GLZ22" s="155"/>
      <c r="GMA22" s="156"/>
      <c r="GMB22" s="156"/>
      <c r="GMC22" s="156"/>
      <c r="GMD22" s="156"/>
      <c r="GME22" s="156"/>
      <c r="GMF22" s="156"/>
      <c r="GMG22" s="157"/>
      <c r="GMH22" s="153"/>
      <c r="GMI22" s="153"/>
      <c r="GMJ22" s="154"/>
      <c r="GMK22" s="155"/>
      <c r="GML22" s="155"/>
      <c r="GMM22" s="155"/>
      <c r="GMN22" s="155"/>
      <c r="GMO22" s="155"/>
      <c r="GMP22" s="155"/>
      <c r="GMQ22" s="156"/>
      <c r="GMR22" s="156"/>
      <c r="GMS22" s="156"/>
      <c r="GMT22" s="156"/>
      <c r="GMU22" s="156"/>
      <c r="GMV22" s="156"/>
      <c r="GMW22" s="157"/>
      <c r="GMX22" s="153"/>
      <c r="GMY22" s="153"/>
      <c r="GMZ22" s="154"/>
      <c r="GNA22" s="155"/>
      <c r="GNB22" s="155"/>
      <c r="GNC22" s="155"/>
      <c r="GND22" s="155"/>
      <c r="GNE22" s="155"/>
      <c r="GNF22" s="155"/>
      <c r="GNG22" s="156"/>
      <c r="GNH22" s="156"/>
      <c r="GNI22" s="156"/>
      <c r="GNJ22" s="156"/>
      <c r="GNK22" s="156"/>
      <c r="GNL22" s="156"/>
      <c r="GNM22" s="157"/>
      <c r="GNN22" s="153"/>
      <c r="GNO22" s="153"/>
      <c r="GNP22" s="154"/>
      <c r="GNQ22" s="155"/>
      <c r="GNR22" s="155"/>
      <c r="GNS22" s="155"/>
      <c r="GNT22" s="155"/>
      <c r="GNU22" s="155"/>
      <c r="GNV22" s="155"/>
      <c r="GNW22" s="156"/>
      <c r="GNX22" s="156"/>
      <c r="GNY22" s="156"/>
      <c r="GNZ22" s="156"/>
      <c r="GOA22" s="156"/>
      <c r="GOB22" s="156"/>
      <c r="GOC22" s="157"/>
      <c r="GOD22" s="153"/>
      <c r="GOE22" s="153"/>
      <c r="GOF22" s="154"/>
      <c r="GOG22" s="155"/>
      <c r="GOH22" s="155"/>
      <c r="GOI22" s="155"/>
      <c r="GOJ22" s="155"/>
      <c r="GOK22" s="155"/>
      <c r="GOL22" s="155"/>
      <c r="GOM22" s="156"/>
      <c r="GON22" s="156"/>
      <c r="GOO22" s="156"/>
      <c r="GOP22" s="156"/>
      <c r="GOQ22" s="156"/>
      <c r="GOR22" s="156"/>
      <c r="GOS22" s="157"/>
      <c r="GOT22" s="153"/>
      <c r="GOU22" s="153"/>
      <c r="GOV22" s="154"/>
      <c r="GOW22" s="155"/>
      <c r="GOX22" s="155"/>
      <c r="GOY22" s="155"/>
      <c r="GOZ22" s="155"/>
      <c r="GPA22" s="155"/>
      <c r="GPB22" s="155"/>
      <c r="GPC22" s="156"/>
      <c r="GPD22" s="156"/>
      <c r="GPE22" s="156"/>
      <c r="GPF22" s="156"/>
      <c r="GPG22" s="156"/>
      <c r="GPH22" s="156"/>
      <c r="GPI22" s="157"/>
      <c r="GPJ22" s="153"/>
      <c r="GPK22" s="153"/>
      <c r="GPL22" s="154"/>
      <c r="GPM22" s="155"/>
      <c r="GPN22" s="155"/>
      <c r="GPO22" s="155"/>
      <c r="GPP22" s="155"/>
      <c r="GPQ22" s="155"/>
      <c r="GPR22" s="155"/>
      <c r="GPS22" s="156"/>
      <c r="GPT22" s="156"/>
      <c r="GPU22" s="156"/>
      <c r="GPV22" s="156"/>
      <c r="GPW22" s="156"/>
      <c r="GPX22" s="156"/>
      <c r="GPY22" s="157"/>
      <c r="GPZ22" s="153"/>
      <c r="GQA22" s="153"/>
      <c r="GQB22" s="154"/>
      <c r="GQC22" s="155"/>
      <c r="GQD22" s="155"/>
      <c r="GQE22" s="155"/>
      <c r="GQF22" s="155"/>
      <c r="GQG22" s="155"/>
      <c r="GQH22" s="155"/>
      <c r="GQI22" s="156"/>
      <c r="GQJ22" s="156"/>
      <c r="GQK22" s="156"/>
      <c r="GQL22" s="156"/>
      <c r="GQM22" s="156"/>
      <c r="GQN22" s="156"/>
      <c r="GQO22" s="157"/>
      <c r="GQP22" s="153"/>
      <c r="GQQ22" s="153"/>
      <c r="GQR22" s="154"/>
      <c r="GQS22" s="155"/>
      <c r="GQT22" s="155"/>
      <c r="GQU22" s="155"/>
      <c r="GQV22" s="155"/>
      <c r="GQW22" s="155"/>
      <c r="GQX22" s="155"/>
      <c r="GQY22" s="156"/>
      <c r="GQZ22" s="156"/>
      <c r="GRA22" s="156"/>
      <c r="GRB22" s="156"/>
      <c r="GRC22" s="156"/>
      <c r="GRD22" s="156"/>
      <c r="GRE22" s="157"/>
      <c r="GRF22" s="153"/>
      <c r="GRG22" s="153"/>
      <c r="GRH22" s="154"/>
      <c r="GRI22" s="155"/>
      <c r="GRJ22" s="155"/>
      <c r="GRK22" s="155"/>
      <c r="GRL22" s="155"/>
      <c r="GRM22" s="155"/>
      <c r="GRN22" s="155"/>
      <c r="GRO22" s="156"/>
      <c r="GRP22" s="156"/>
      <c r="GRQ22" s="156"/>
      <c r="GRR22" s="156"/>
      <c r="GRS22" s="156"/>
      <c r="GRT22" s="156"/>
      <c r="GRU22" s="157"/>
      <c r="GRV22" s="153"/>
      <c r="GRW22" s="153"/>
      <c r="GRX22" s="154"/>
      <c r="GRY22" s="155"/>
      <c r="GRZ22" s="155"/>
      <c r="GSA22" s="155"/>
      <c r="GSB22" s="155"/>
      <c r="GSC22" s="155"/>
      <c r="GSD22" s="155"/>
      <c r="GSE22" s="156"/>
      <c r="GSF22" s="156"/>
      <c r="GSG22" s="156"/>
      <c r="GSH22" s="156"/>
      <c r="GSI22" s="156"/>
      <c r="GSJ22" s="156"/>
      <c r="GSK22" s="157"/>
      <c r="GSL22" s="153"/>
      <c r="GSM22" s="153"/>
      <c r="GSN22" s="154"/>
      <c r="GSO22" s="155"/>
      <c r="GSP22" s="155"/>
      <c r="GSQ22" s="155"/>
      <c r="GSR22" s="155"/>
      <c r="GSS22" s="155"/>
      <c r="GST22" s="155"/>
      <c r="GSU22" s="156"/>
      <c r="GSV22" s="156"/>
      <c r="GSW22" s="156"/>
      <c r="GSX22" s="156"/>
      <c r="GSY22" s="156"/>
      <c r="GSZ22" s="156"/>
      <c r="GTA22" s="157"/>
      <c r="GTB22" s="153"/>
      <c r="GTC22" s="153"/>
      <c r="GTD22" s="154"/>
      <c r="GTE22" s="155"/>
      <c r="GTF22" s="155"/>
      <c r="GTG22" s="155"/>
      <c r="GTH22" s="155"/>
      <c r="GTI22" s="155"/>
      <c r="GTJ22" s="155"/>
      <c r="GTK22" s="156"/>
      <c r="GTL22" s="156"/>
      <c r="GTM22" s="156"/>
      <c r="GTN22" s="156"/>
      <c r="GTO22" s="156"/>
      <c r="GTP22" s="156"/>
      <c r="GTQ22" s="157"/>
      <c r="GTR22" s="153"/>
      <c r="GTS22" s="153"/>
      <c r="GTT22" s="154"/>
      <c r="GTU22" s="155"/>
      <c r="GTV22" s="155"/>
      <c r="GTW22" s="155"/>
      <c r="GTX22" s="155"/>
      <c r="GTY22" s="155"/>
      <c r="GTZ22" s="155"/>
      <c r="GUA22" s="156"/>
      <c r="GUB22" s="156"/>
      <c r="GUC22" s="156"/>
      <c r="GUD22" s="156"/>
      <c r="GUE22" s="156"/>
      <c r="GUF22" s="156"/>
      <c r="GUG22" s="157"/>
      <c r="GUH22" s="153"/>
      <c r="GUI22" s="153"/>
      <c r="GUJ22" s="154"/>
      <c r="GUK22" s="155"/>
      <c r="GUL22" s="155"/>
      <c r="GUM22" s="155"/>
      <c r="GUN22" s="155"/>
      <c r="GUO22" s="155"/>
      <c r="GUP22" s="155"/>
      <c r="GUQ22" s="156"/>
      <c r="GUR22" s="156"/>
      <c r="GUS22" s="156"/>
      <c r="GUT22" s="156"/>
      <c r="GUU22" s="156"/>
      <c r="GUV22" s="156"/>
      <c r="GUW22" s="157"/>
      <c r="GUX22" s="153"/>
      <c r="GUY22" s="153"/>
      <c r="GUZ22" s="154"/>
      <c r="GVA22" s="155"/>
      <c r="GVB22" s="155"/>
      <c r="GVC22" s="155"/>
      <c r="GVD22" s="155"/>
      <c r="GVE22" s="155"/>
      <c r="GVF22" s="155"/>
      <c r="GVG22" s="156"/>
      <c r="GVH22" s="156"/>
      <c r="GVI22" s="156"/>
      <c r="GVJ22" s="156"/>
      <c r="GVK22" s="156"/>
      <c r="GVL22" s="156"/>
      <c r="GVM22" s="157"/>
      <c r="GVN22" s="153"/>
      <c r="GVO22" s="153"/>
      <c r="GVP22" s="154"/>
      <c r="GVQ22" s="155"/>
      <c r="GVR22" s="155"/>
      <c r="GVS22" s="155"/>
      <c r="GVT22" s="155"/>
      <c r="GVU22" s="155"/>
      <c r="GVV22" s="155"/>
      <c r="GVW22" s="156"/>
      <c r="GVX22" s="156"/>
      <c r="GVY22" s="156"/>
      <c r="GVZ22" s="156"/>
      <c r="GWA22" s="156"/>
      <c r="GWB22" s="156"/>
      <c r="GWC22" s="157"/>
      <c r="GWD22" s="153"/>
      <c r="GWE22" s="153"/>
      <c r="GWF22" s="154"/>
      <c r="GWG22" s="155"/>
      <c r="GWH22" s="155"/>
      <c r="GWI22" s="155"/>
      <c r="GWJ22" s="155"/>
      <c r="GWK22" s="155"/>
      <c r="GWL22" s="155"/>
      <c r="GWM22" s="156"/>
      <c r="GWN22" s="156"/>
      <c r="GWO22" s="156"/>
      <c r="GWP22" s="156"/>
      <c r="GWQ22" s="156"/>
      <c r="GWR22" s="156"/>
      <c r="GWS22" s="157"/>
      <c r="GWT22" s="153"/>
      <c r="GWU22" s="153"/>
      <c r="GWV22" s="154"/>
      <c r="GWW22" s="155"/>
      <c r="GWX22" s="155"/>
      <c r="GWY22" s="155"/>
      <c r="GWZ22" s="155"/>
      <c r="GXA22" s="155"/>
      <c r="GXB22" s="155"/>
      <c r="GXC22" s="156"/>
      <c r="GXD22" s="156"/>
      <c r="GXE22" s="156"/>
      <c r="GXF22" s="156"/>
      <c r="GXG22" s="156"/>
      <c r="GXH22" s="156"/>
      <c r="GXI22" s="157"/>
      <c r="GXJ22" s="153"/>
      <c r="GXK22" s="153"/>
      <c r="GXL22" s="154"/>
      <c r="GXM22" s="155"/>
      <c r="GXN22" s="155"/>
      <c r="GXO22" s="155"/>
      <c r="GXP22" s="155"/>
      <c r="GXQ22" s="155"/>
      <c r="GXR22" s="155"/>
      <c r="GXS22" s="156"/>
      <c r="GXT22" s="156"/>
      <c r="GXU22" s="156"/>
      <c r="GXV22" s="156"/>
      <c r="GXW22" s="156"/>
      <c r="GXX22" s="156"/>
      <c r="GXY22" s="157"/>
      <c r="GXZ22" s="153"/>
      <c r="GYA22" s="153"/>
      <c r="GYB22" s="154"/>
      <c r="GYC22" s="155"/>
      <c r="GYD22" s="155"/>
      <c r="GYE22" s="155"/>
      <c r="GYF22" s="155"/>
      <c r="GYG22" s="155"/>
      <c r="GYH22" s="155"/>
      <c r="GYI22" s="156"/>
      <c r="GYJ22" s="156"/>
      <c r="GYK22" s="156"/>
      <c r="GYL22" s="156"/>
      <c r="GYM22" s="156"/>
      <c r="GYN22" s="156"/>
      <c r="GYO22" s="157"/>
      <c r="GYP22" s="153"/>
      <c r="GYQ22" s="153"/>
      <c r="GYR22" s="154"/>
      <c r="GYS22" s="155"/>
      <c r="GYT22" s="155"/>
      <c r="GYU22" s="155"/>
      <c r="GYV22" s="155"/>
      <c r="GYW22" s="155"/>
      <c r="GYX22" s="155"/>
      <c r="GYY22" s="156"/>
      <c r="GYZ22" s="156"/>
      <c r="GZA22" s="156"/>
      <c r="GZB22" s="156"/>
      <c r="GZC22" s="156"/>
      <c r="GZD22" s="156"/>
      <c r="GZE22" s="157"/>
      <c r="GZF22" s="153"/>
      <c r="GZG22" s="153"/>
      <c r="GZH22" s="154"/>
      <c r="GZI22" s="155"/>
      <c r="GZJ22" s="155"/>
      <c r="GZK22" s="155"/>
      <c r="GZL22" s="155"/>
      <c r="GZM22" s="155"/>
      <c r="GZN22" s="155"/>
      <c r="GZO22" s="156"/>
      <c r="GZP22" s="156"/>
      <c r="GZQ22" s="156"/>
      <c r="GZR22" s="156"/>
      <c r="GZS22" s="156"/>
      <c r="GZT22" s="156"/>
      <c r="GZU22" s="157"/>
      <c r="GZV22" s="153"/>
      <c r="GZW22" s="153"/>
      <c r="GZX22" s="154"/>
      <c r="GZY22" s="155"/>
      <c r="GZZ22" s="155"/>
      <c r="HAA22" s="155"/>
      <c r="HAB22" s="155"/>
      <c r="HAC22" s="155"/>
      <c r="HAD22" s="155"/>
      <c r="HAE22" s="156"/>
      <c r="HAF22" s="156"/>
      <c r="HAG22" s="156"/>
      <c r="HAH22" s="156"/>
      <c r="HAI22" s="156"/>
      <c r="HAJ22" s="156"/>
      <c r="HAK22" s="157"/>
      <c r="HAL22" s="153"/>
      <c r="HAM22" s="153"/>
      <c r="HAN22" s="154"/>
      <c r="HAO22" s="155"/>
      <c r="HAP22" s="155"/>
      <c r="HAQ22" s="155"/>
      <c r="HAR22" s="155"/>
      <c r="HAS22" s="155"/>
      <c r="HAT22" s="155"/>
      <c r="HAU22" s="156"/>
      <c r="HAV22" s="156"/>
      <c r="HAW22" s="156"/>
      <c r="HAX22" s="156"/>
      <c r="HAY22" s="156"/>
      <c r="HAZ22" s="156"/>
      <c r="HBA22" s="157"/>
      <c r="HBB22" s="153"/>
      <c r="HBC22" s="153"/>
      <c r="HBD22" s="154"/>
      <c r="HBE22" s="155"/>
      <c r="HBF22" s="155"/>
      <c r="HBG22" s="155"/>
      <c r="HBH22" s="155"/>
      <c r="HBI22" s="155"/>
      <c r="HBJ22" s="155"/>
      <c r="HBK22" s="156"/>
      <c r="HBL22" s="156"/>
      <c r="HBM22" s="156"/>
      <c r="HBN22" s="156"/>
      <c r="HBO22" s="156"/>
      <c r="HBP22" s="156"/>
      <c r="HBQ22" s="157"/>
      <c r="HBR22" s="153"/>
      <c r="HBS22" s="153"/>
      <c r="HBT22" s="154"/>
      <c r="HBU22" s="155"/>
      <c r="HBV22" s="155"/>
      <c r="HBW22" s="155"/>
      <c r="HBX22" s="155"/>
      <c r="HBY22" s="155"/>
      <c r="HBZ22" s="155"/>
      <c r="HCA22" s="156"/>
      <c r="HCB22" s="156"/>
      <c r="HCC22" s="156"/>
      <c r="HCD22" s="156"/>
      <c r="HCE22" s="156"/>
      <c r="HCF22" s="156"/>
      <c r="HCG22" s="157"/>
      <c r="HCH22" s="153"/>
      <c r="HCI22" s="153"/>
      <c r="HCJ22" s="154"/>
      <c r="HCK22" s="155"/>
      <c r="HCL22" s="155"/>
      <c r="HCM22" s="155"/>
      <c r="HCN22" s="155"/>
      <c r="HCO22" s="155"/>
      <c r="HCP22" s="155"/>
      <c r="HCQ22" s="156"/>
      <c r="HCR22" s="156"/>
      <c r="HCS22" s="156"/>
      <c r="HCT22" s="156"/>
      <c r="HCU22" s="156"/>
      <c r="HCV22" s="156"/>
      <c r="HCW22" s="157"/>
      <c r="HCX22" s="153"/>
      <c r="HCY22" s="153"/>
      <c r="HCZ22" s="154"/>
      <c r="HDA22" s="155"/>
      <c r="HDB22" s="155"/>
      <c r="HDC22" s="155"/>
      <c r="HDD22" s="155"/>
      <c r="HDE22" s="155"/>
      <c r="HDF22" s="155"/>
      <c r="HDG22" s="156"/>
      <c r="HDH22" s="156"/>
      <c r="HDI22" s="156"/>
      <c r="HDJ22" s="156"/>
      <c r="HDK22" s="156"/>
      <c r="HDL22" s="156"/>
      <c r="HDM22" s="157"/>
      <c r="HDN22" s="153"/>
      <c r="HDO22" s="153"/>
      <c r="HDP22" s="154"/>
      <c r="HDQ22" s="155"/>
      <c r="HDR22" s="155"/>
      <c r="HDS22" s="155"/>
      <c r="HDT22" s="155"/>
      <c r="HDU22" s="155"/>
      <c r="HDV22" s="155"/>
      <c r="HDW22" s="156"/>
      <c r="HDX22" s="156"/>
      <c r="HDY22" s="156"/>
      <c r="HDZ22" s="156"/>
      <c r="HEA22" s="156"/>
      <c r="HEB22" s="156"/>
      <c r="HEC22" s="157"/>
      <c r="HED22" s="153"/>
      <c r="HEE22" s="153"/>
      <c r="HEF22" s="154"/>
      <c r="HEG22" s="155"/>
      <c r="HEH22" s="155"/>
      <c r="HEI22" s="155"/>
      <c r="HEJ22" s="155"/>
      <c r="HEK22" s="155"/>
      <c r="HEL22" s="155"/>
      <c r="HEM22" s="156"/>
      <c r="HEN22" s="156"/>
      <c r="HEO22" s="156"/>
      <c r="HEP22" s="156"/>
      <c r="HEQ22" s="156"/>
      <c r="HER22" s="156"/>
      <c r="HES22" s="157"/>
      <c r="HET22" s="153"/>
      <c r="HEU22" s="153"/>
      <c r="HEV22" s="154"/>
      <c r="HEW22" s="155"/>
      <c r="HEX22" s="155"/>
      <c r="HEY22" s="155"/>
      <c r="HEZ22" s="155"/>
      <c r="HFA22" s="155"/>
      <c r="HFB22" s="155"/>
      <c r="HFC22" s="156"/>
      <c r="HFD22" s="156"/>
      <c r="HFE22" s="156"/>
      <c r="HFF22" s="156"/>
      <c r="HFG22" s="156"/>
      <c r="HFH22" s="156"/>
      <c r="HFI22" s="157"/>
      <c r="HFJ22" s="153"/>
      <c r="HFK22" s="153"/>
      <c r="HFL22" s="154"/>
      <c r="HFM22" s="155"/>
      <c r="HFN22" s="155"/>
      <c r="HFO22" s="155"/>
      <c r="HFP22" s="155"/>
      <c r="HFQ22" s="155"/>
      <c r="HFR22" s="155"/>
      <c r="HFS22" s="156"/>
      <c r="HFT22" s="156"/>
      <c r="HFU22" s="156"/>
      <c r="HFV22" s="156"/>
      <c r="HFW22" s="156"/>
      <c r="HFX22" s="156"/>
      <c r="HFY22" s="157"/>
      <c r="HFZ22" s="153"/>
      <c r="HGA22" s="153"/>
      <c r="HGB22" s="154"/>
      <c r="HGC22" s="155"/>
      <c r="HGD22" s="155"/>
      <c r="HGE22" s="155"/>
      <c r="HGF22" s="155"/>
      <c r="HGG22" s="155"/>
      <c r="HGH22" s="155"/>
      <c r="HGI22" s="156"/>
      <c r="HGJ22" s="156"/>
      <c r="HGK22" s="156"/>
      <c r="HGL22" s="156"/>
      <c r="HGM22" s="156"/>
      <c r="HGN22" s="156"/>
      <c r="HGO22" s="157"/>
      <c r="HGP22" s="153"/>
      <c r="HGQ22" s="153"/>
      <c r="HGR22" s="154"/>
      <c r="HGS22" s="155"/>
      <c r="HGT22" s="155"/>
      <c r="HGU22" s="155"/>
      <c r="HGV22" s="155"/>
      <c r="HGW22" s="155"/>
      <c r="HGX22" s="155"/>
      <c r="HGY22" s="156"/>
      <c r="HGZ22" s="156"/>
      <c r="HHA22" s="156"/>
      <c r="HHB22" s="156"/>
      <c r="HHC22" s="156"/>
      <c r="HHD22" s="156"/>
      <c r="HHE22" s="157"/>
      <c r="HHF22" s="153"/>
      <c r="HHG22" s="153"/>
      <c r="HHH22" s="154"/>
      <c r="HHI22" s="155"/>
      <c r="HHJ22" s="155"/>
      <c r="HHK22" s="155"/>
      <c r="HHL22" s="155"/>
      <c r="HHM22" s="155"/>
      <c r="HHN22" s="155"/>
      <c r="HHO22" s="156"/>
      <c r="HHP22" s="156"/>
      <c r="HHQ22" s="156"/>
      <c r="HHR22" s="156"/>
      <c r="HHS22" s="156"/>
      <c r="HHT22" s="156"/>
      <c r="HHU22" s="157"/>
      <c r="HHV22" s="153"/>
      <c r="HHW22" s="153"/>
      <c r="HHX22" s="154"/>
      <c r="HHY22" s="155"/>
      <c r="HHZ22" s="155"/>
      <c r="HIA22" s="155"/>
      <c r="HIB22" s="155"/>
      <c r="HIC22" s="155"/>
      <c r="HID22" s="155"/>
      <c r="HIE22" s="156"/>
      <c r="HIF22" s="156"/>
      <c r="HIG22" s="156"/>
      <c r="HIH22" s="156"/>
      <c r="HII22" s="156"/>
      <c r="HIJ22" s="156"/>
      <c r="HIK22" s="157"/>
      <c r="HIL22" s="153"/>
      <c r="HIM22" s="153"/>
      <c r="HIN22" s="154"/>
      <c r="HIO22" s="155"/>
      <c r="HIP22" s="155"/>
      <c r="HIQ22" s="155"/>
      <c r="HIR22" s="155"/>
      <c r="HIS22" s="155"/>
      <c r="HIT22" s="155"/>
      <c r="HIU22" s="156"/>
      <c r="HIV22" s="156"/>
      <c r="HIW22" s="156"/>
      <c r="HIX22" s="156"/>
      <c r="HIY22" s="156"/>
      <c r="HIZ22" s="156"/>
      <c r="HJA22" s="157"/>
      <c r="HJB22" s="153"/>
      <c r="HJC22" s="153"/>
      <c r="HJD22" s="154"/>
      <c r="HJE22" s="155"/>
      <c r="HJF22" s="155"/>
      <c r="HJG22" s="155"/>
      <c r="HJH22" s="155"/>
      <c r="HJI22" s="155"/>
      <c r="HJJ22" s="155"/>
      <c r="HJK22" s="156"/>
      <c r="HJL22" s="156"/>
      <c r="HJM22" s="156"/>
      <c r="HJN22" s="156"/>
      <c r="HJO22" s="156"/>
      <c r="HJP22" s="156"/>
      <c r="HJQ22" s="157"/>
      <c r="HJR22" s="153"/>
      <c r="HJS22" s="153"/>
      <c r="HJT22" s="154"/>
      <c r="HJU22" s="155"/>
      <c r="HJV22" s="155"/>
      <c r="HJW22" s="155"/>
      <c r="HJX22" s="155"/>
      <c r="HJY22" s="155"/>
      <c r="HJZ22" s="155"/>
      <c r="HKA22" s="156"/>
      <c r="HKB22" s="156"/>
      <c r="HKC22" s="156"/>
      <c r="HKD22" s="156"/>
      <c r="HKE22" s="156"/>
      <c r="HKF22" s="156"/>
      <c r="HKG22" s="157"/>
      <c r="HKH22" s="153"/>
      <c r="HKI22" s="153"/>
      <c r="HKJ22" s="154"/>
      <c r="HKK22" s="155"/>
      <c r="HKL22" s="155"/>
      <c r="HKM22" s="155"/>
      <c r="HKN22" s="155"/>
      <c r="HKO22" s="155"/>
      <c r="HKP22" s="155"/>
      <c r="HKQ22" s="156"/>
      <c r="HKR22" s="156"/>
      <c r="HKS22" s="156"/>
      <c r="HKT22" s="156"/>
      <c r="HKU22" s="156"/>
      <c r="HKV22" s="156"/>
      <c r="HKW22" s="157"/>
      <c r="HKX22" s="153"/>
      <c r="HKY22" s="153"/>
      <c r="HKZ22" s="154"/>
      <c r="HLA22" s="155"/>
      <c r="HLB22" s="155"/>
      <c r="HLC22" s="155"/>
      <c r="HLD22" s="155"/>
      <c r="HLE22" s="155"/>
      <c r="HLF22" s="155"/>
      <c r="HLG22" s="156"/>
      <c r="HLH22" s="156"/>
      <c r="HLI22" s="156"/>
      <c r="HLJ22" s="156"/>
      <c r="HLK22" s="156"/>
      <c r="HLL22" s="156"/>
      <c r="HLM22" s="157"/>
      <c r="HLN22" s="153"/>
      <c r="HLO22" s="153"/>
      <c r="HLP22" s="154"/>
      <c r="HLQ22" s="155"/>
      <c r="HLR22" s="155"/>
      <c r="HLS22" s="155"/>
      <c r="HLT22" s="155"/>
      <c r="HLU22" s="155"/>
      <c r="HLV22" s="155"/>
      <c r="HLW22" s="156"/>
      <c r="HLX22" s="156"/>
      <c r="HLY22" s="156"/>
      <c r="HLZ22" s="156"/>
      <c r="HMA22" s="156"/>
      <c r="HMB22" s="156"/>
      <c r="HMC22" s="157"/>
      <c r="HMD22" s="153"/>
      <c r="HME22" s="153"/>
      <c r="HMF22" s="154"/>
      <c r="HMG22" s="155"/>
      <c r="HMH22" s="155"/>
      <c r="HMI22" s="155"/>
      <c r="HMJ22" s="155"/>
      <c r="HMK22" s="155"/>
      <c r="HML22" s="155"/>
      <c r="HMM22" s="156"/>
      <c r="HMN22" s="156"/>
      <c r="HMO22" s="156"/>
      <c r="HMP22" s="156"/>
      <c r="HMQ22" s="156"/>
      <c r="HMR22" s="156"/>
      <c r="HMS22" s="157"/>
      <c r="HMT22" s="153"/>
      <c r="HMU22" s="153"/>
      <c r="HMV22" s="154"/>
      <c r="HMW22" s="155"/>
      <c r="HMX22" s="155"/>
      <c r="HMY22" s="155"/>
      <c r="HMZ22" s="155"/>
      <c r="HNA22" s="155"/>
      <c r="HNB22" s="155"/>
      <c r="HNC22" s="156"/>
      <c r="HND22" s="156"/>
      <c r="HNE22" s="156"/>
      <c r="HNF22" s="156"/>
      <c r="HNG22" s="156"/>
      <c r="HNH22" s="156"/>
      <c r="HNI22" s="157"/>
      <c r="HNJ22" s="153"/>
      <c r="HNK22" s="153"/>
      <c r="HNL22" s="154"/>
      <c r="HNM22" s="155"/>
      <c r="HNN22" s="155"/>
      <c r="HNO22" s="155"/>
      <c r="HNP22" s="155"/>
      <c r="HNQ22" s="155"/>
      <c r="HNR22" s="155"/>
      <c r="HNS22" s="156"/>
      <c r="HNT22" s="156"/>
      <c r="HNU22" s="156"/>
      <c r="HNV22" s="156"/>
      <c r="HNW22" s="156"/>
      <c r="HNX22" s="156"/>
      <c r="HNY22" s="157"/>
      <c r="HNZ22" s="153"/>
      <c r="HOA22" s="153"/>
      <c r="HOB22" s="154"/>
      <c r="HOC22" s="155"/>
      <c r="HOD22" s="155"/>
      <c r="HOE22" s="155"/>
      <c r="HOF22" s="155"/>
      <c r="HOG22" s="155"/>
      <c r="HOH22" s="155"/>
      <c r="HOI22" s="156"/>
      <c r="HOJ22" s="156"/>
      <c r="HOK22" s="156"/>
      <c r="HOL22" s="156"/>
      <c r="HOM22" s="156"/>
      <c r="HON22" s="156"/>
      <c r="HOO22" s="157"/>
      <c r="HOP22" s="153"/>
      <c r="HOQ22" s="153"/>
      <c r="HOR22" s="154"/>
      <c r="HOS22" s="155"/>
      <c r="HOT22" s="155"/>
      <c r="HOU22" s="155"/>
      <c r="HOV22" s="155"/>
      <c r="HOW22" s="155"/>
      <c r="HOX22" s="155"/>
      <c r="HOY22" s="156"/>
      <c r="HOZ22" s="156"/>
      <c r="HPA22" s="156"/>
      <c r="HPB22" s="156"/>
      <c r="HPC22" s="156"/>
      <c r="HPD22" s="156"/>
      <c r="HPE22" s="157"/>
      <c r="HPF22" s="153"/>
      <c r="HPG22" s="153"/>
      <c r="HPH22" s="154"/>
      <c r="HPI22" s="155"/>
      <c r="HPJ22" s="155"/>
      <c r="HPK22" s="155"/>
      <c r="HPL22" s="155"/>
      <c r="HPM22" s="155"/>
      <c r="HPN22" s="155"/>
      <c r="HPO22" s="156"/>
      <c r="HPP22" s="156"/>
      <c r="HPQ22" s="156"/>
      <c r="HPR22" s="156"/>
      <c r="HPS22" s="156"/>
      <c r="HPT22" s="156"/>
      <c r="HPU22" s="157"/>
      <c r="HPV22" s="153"/>
      <c r="HPW22" s="153"/>
      <c r="HPX22" s="154"/>
      <c r="HPY22" s="155"/>
      <c r="HPZ22" s="155"/>
      <c r="HQA22" s="155"/>
      <c r="HQB22" s="155"/>
      <c r="HQC22" s="155"/>
      <c r="HQD22" s="155"/>
      <c r="HQE22" s="156"/>
      <c r="HQF22" s="156"/>
      <c r="HQG22" s="156"/>
      <c r="HQH22" s="156"/>
      <c r="HQI22" s="156"/>
      <c r="HQJ22" s="156"/>
      <c r="HQK22" s="157"/>
      <c r="HQL22" s="153"/>
      <c r="HQM22" s="153"/>
      <c r="HQN22" s="154"/>
      <c r="HQO22" s="155"/>
      <c r="HQP22" s="155"/>
      <c r="HQQ22" s="155"/>
      <c r="HQR22" s="155"/>
      <c r="HQS22" s="155"/>
      <c r="HQT22" s="155"/>
      <c r="HQU22" s="156"/>
      <c r="HQV22" s="156"/>
      <c r="HQW22" s="156"/>
      <c r="HQX22" s="156"/>
      <c r="HQY22" s="156"/>
      <c r="HQZ22" s="156"/>
      <c r="HRA22" s="157"/>
      <c r="HRB22" s="153"/>
      <c r="HRC22" s="153"/>
      <c r="HRD22" s="154"/>
      <c r="HRE22" s="155"/>
      <c r="HRF22" s="155"/>
      <c r="HRG22" s="155"/>
      <c r="HRH22" s="155"/>
      <c r="HRI22" s="155"/>
      <c r="HRJ22" s="155"/>
      <c r="HRK22" s="156"/>
      <c r="HRL22" s="156"/>
      <c r="HRM22" s="156"/>
      <c r="HRN22" s="156"/>
      <c r="HRO22" s="156"/>
      <c r="HRP22" s="156"/>
      <c r="HRQ22" s="157"/>
      <c r="HRR22" s="153"/>
      <c r="HRS22" s="153"/>
      <c r="HRT22" s="154"/>
      <c r="HRU22" s="155"/>
      <c r="HRV22" s="155"/>
      <c r="HRW22" s="155"/>
      <c r="HRX22" s="155"/>
      <c r="HRY22" s="155"/>
      <c r="HRZ22" s="155"/>
      <c r="HSA22" s="156"/>
      <c r="HSB22" s="156"/>
      <c r="HSC22" s="156"/>
      <c r="HSD22" s="156"/>
      <c r="HSE22" s="156"/>
      <c r="HSF22" s="156"/>
      <c r="HSG22" s="157"/>
      <c r="HSH22" s="153"/>
      <c r="HSI22" s="153"/>
      <c r="HSJ22" s="154"/>
      <c r="HSK22" s="155"/>
      <c r="HSL22" s="155"/>
      <c r="HSM22" s="155"/>
      <c r="HSN22" s="155"/>
      <c r="HSO22" s="155"/>
      <c r="HSP22" s="155"/>
      <c r="HSQ22" s="156"/>
      <c r="HSR22" s="156"/>
      <c r="HSS22" s="156"/>
      <c r="HST22" s="156"/>
      <c r="HSU22" s="156"/>
      <c r="HSV22" s="156"/>
      <c r="HSW22" s="157"/>
      <c r="HSX22" s="153"/>
      <c r="HSY22" s="153"/>
      <c r="HSZ22" s="154"/>
      <c r="HTA22" s="155"/>
      <c r="HTB22" s="155"/>
      <c r="HTC22" s="155"/>
      <c r="HTD22" s="155"/>
      <c r="HTE22" s="155"/>
      <c r="HTF22" s="155"/>
      <c r="HTG22" s="156"/>
      <c r="HTH22" s="156"/>
      <c r="HTI22" s="156"/>
      <c r="HTJ22" s="156"/>
      <c r="HTK22" s="156"/>
      <c r="HTL22" s="156"/>
      <c r="HTM22" s="157"/>
      <c r="HTN22" s="153"/>
      <c r="HTO22" s="153"/>
      <c r="HTP22" s="154"/>
      <c r="HTQ22" s="155"/>
      <c r="HTR22" s="155"/>
      <c r="HTS22" s="155"/>
      <c r="HTT22" s="155"/>
      <c r="HTU22" s="155"/>
      <c r="HTV22" s="155"/>
      <c r="HTW22" s="156"/>
      <c r="HTX22" s="156"/>
      <c r="HTY22" s="156"/>
      <c r="HTZ22" s="156"/>
      <c r="HUA22" s="156"/>
      <c r="HUB22" s="156"/>
      <c r="HUC22" s="157"/>
      <c r="HUD22" s="153"/>
      <c r="HUE22" s="153"/>
      <c r="HUF22" s="154"/>
      <c r="HUG22" s="155"/>
      <c r="HUH22" s="155"/>
      <c r="HUI22" s="155"/>
      <c r="HUJ22" s="155"/>
      <c r="HUK22" s="155"/>
      <c r="HUL22" s="155"/>
      <c r="HUM22" s="156"/>
      <c r="HUN22" s="156"/>
      <c r="HUO22" s="156"/>
      <c r="HUP22" s="156"/>
      <c r="HUQ22" s="156"/>
      <c r="HUR22" s="156"/>
      <c r="HUS22" s="157"/>
      <c r="HUT22" s="153"/>
      <c r="HUU22" s="153"/>
      <c r="HUV22" s="154"/>
      <c r="HUW22" s="155"/>
      <c r="HUX22" s="155"/>
      <c r="HUY22" s="155"/>
      <c r="HUZ22" s="155"/>
      <c r="HVA22" s="155"/>
      <c r="HVB22" s="155"/>
      <c r="HVC22" s="156"/>
      <c r="HVD22" s="156"/>
      <c r="HVE22" s="156"/>
      <c r="HVF22" s="156"/>
      <c r="HVG22" s="156"/>
      <c r="HVH22" s="156"/>
      <c r="HVI22" s="157"/>
      <c r="HVJ22" s="153"/>
      <c r="HVK22" s="153"/>
      <c r="HVL22" s="154"/>
      <c r="HVM22" s="155"/>
      <c r="HVN22" s="155"/>
      <c r="HVO22" s="155"/>
      <c r="HVP22" s="155"/>
      <c r="HVQ22" s="155"/>
      <c r="HVR22" s="155"/>
      <c r="HVS22" s="156"/>
      <c r="HVT22" s="156"/>
      <c r="HVU22" s="156"/>
      <c r="HVV22" s="156"/>
      <c r="HVW22" s="156"/>
      <c r="HVX22" s="156"/>
      <c r="HVY22" s="157"/>
      <c r="HVZ22" s="153"/>
      <c r="HWA22" s="153"/>
      <c r="HWB22" s="154"/>
      <c r="HWC22" s="155"/>
      <c r="HWD22" s="155"/>
      <c r="HWE22" s="155"/>
      <c r="HWF22" s="155"/>
      <c r="HWG22" s="155"/>
      <c r="HWH22" s="155"/>
      <c r="HWI22" s="156"/>
      <c r="HWJ22" s="156"/>
      <c r="HWK22" s="156"/>
      <c r="HWL22" s="156"/>
      <c r="HWM22" s="156"/>
      <c r="HWN22" s="156"/>
      <c r="HWO22" s="157"/>
      <c r="HWP22" s="153"/>
      <c r="HWQ22" s="153"/>
      <c r="HWR22" s="154"/>
      <c r="HWS22" s="155"/>
      <c r="HWT22" s="155"/>
      <c r="HWU22" s="155"/>
      <c r="HWV22" s="155"/>
      <c r="HWW22" s="155"/>
      <c r="HWX22" s="155"/>
      <c r="HWY22" s="156"/>
      <c r="HWZ22" s="156"/>
      <c r="HXA22" s="156"/>
      <c r="HXB22" s="156"/>
      <c r="HXC22" s="156"/>
      <c r="HXD22" s="156"/>
      <c r="HXE22" s="157"/>
      <c r="HXF22" s="153"/>
      <c r="HXG22" s="153"/>
      <c r="HXH22" s="154"/>
      <c r="HXI22" s="155"/>
      <c r="HXJ22" s="155"/>
      <c r="HXK22" s="155"/>
      <c r="HXL22" s="155"/>
      <c r="HXM22" s="155"/>
      <c r="HXN22" s="155"/>
      <c r="HXO22" s="156"/>
      <c r="HXP22" s="156"/>
      <c r="HXQ22" s="156"/>
      <c r="HXR22" s="156"/>
      <c r="HXS22" s="156"/>
      <c r="HXT22" s="156"/>
      <c r="HXU22" s="157"/>
      <c r="HXV22" s="153"/>
      <c r="HXW22" s="153"/>
      <c r="HXX22" s="154"/>
      <c r="HXY22" s="155"/>
      <c r="HXZ22" s="155"/>
      <c r="HYA22" s="155"/>
      <c r="HYB22" s="155"/>
      <c r="HYC22" s="155"/>
      <c r="HYD22" s="155"/>
      <c r="HYE22" s="156"/>
      <c r="HYF22" s="156"/>
      <c r="HYG22" s="156"/>
      <c r="HYH22" s="156"/>
      <c r="HYI22" s="156"/>
      <c r="HYJ22" s="156"/>
      <c r="HYK22" s="157"/>
      <c r="HYL22" s="153"/>
      <c r="HYM22" s="153"/>
      <c r="HYN22" s="154"/>
      <c r="HYO22" s="155"/>
      <c r="HYP22" s="155"/>
      <c r="HYQ22" s="155"/>
      <c r="HYR22" s="155"/>
      <c r="HYS22" s="155"/>
      <c r="HYT22" s="155"/>
      <c r="HYU22" s="156"/>
      <c r="HYV22" s="156"/>
      <c r="HYW22" s="156"/>
      <c r="HYX22" s="156"/>
      <c r="HYY22" s="156"/>
      <c r="HYZ22" s="156"/>
      <c r="HZA22" s="157"/>
      <c r="HZB22" s="153"/>
      <c r="HZC22" s="153"/>
      <c r="HZD22" s="154"/>
      <c r="HZE22" s="155"/>
      <c r="HZF22" s="155"/>
      <c r="HZG22" s="155"/>
      <c r="HZH22" s="155"/>
      <c r="HZI22" s="155"/>
      <c r="HZJ22" s="155"/>
      <c r="HZK22" s="156"/>
      <c r="HZL22" s="156"/>
      <c r="HZM22" s="156"/>
      <c r="HZN22" s="156"/>
      <c r="HZO22" s="156"/>
      <c r="HZP22" s="156"/>
      <c r="HZQ22" s="157"/>
      <c r="HZR22" s="153"/>
      <c r="HZS22" s="153"/>
      <c r="HZT22" s="154"/>
      <c r="HZU22" s="155"/>
      <c r="HZV22" s="155"/>
      <c r="HZW22" s="155"/>
      <c r="HZX22" s="155"/>
      <c r="HZY22" s="155"/>
      <c r="HZZ22" s="155"/>
      <c r="IAA22" s="156"/>
      <c r="IAB22" s="156"/>
      <c r="IAC22" s="156"/>
      <c r="IAD22" s="156"/>
      <c r="IAE22" s="156"/>
      <c r="IAF22" s="156"/>
      <c r="IAG22" s="157"/>
      <c r="IAH22" s="153"/>
      <c r="IAI22" s="153"/>
      <c r="IAJ22" s="154"/>
      <c r="IAK22" s="155"/>
      <c r="IAL22" s="155"/>
      <c r="IAM22" s="155"/>
      <c r="IAN22" s="155"/>
      <c r="IAO22" s="155"/>
      <c r="IAP22" s="155"/>
      <c r="IAQ22" s="156"/>
      <c r="IAR22" s="156"/>
      <c r="IAS22" s="156"/>
      <c r="IAT22" s="156"/>
      <c r="IAU22" s="156"/>
      <c r="IAV22" s="156"/>
      <c r="IAW22" s="157"/>
      <c r="IAX22" s="153"/>
      <c r="IAY22" s="153"/>
      <c r="IAZ22" s="154"/>
      <c r="IBA22" s="155"/>
      <c r="IBB22" s="155"/>
      <c r="IBC22" s="155"/>
      <c r="IBD22" s="155"/>
      <c r="IBE22" s="155"/>
      <c r="IBF22" s="155"/>
      <c r="IBG22" s="156"/>
      <c r="IBH22" s="156"/>
      <c r="IBI22" s="156"/>
      <c r="IBJ22" s="156"/>
      <c r="IBK22" s="156"/>
      <c r="IBL22" s="156"/>
      <c r="IBM22" s="157"/>
      <c r="IBN22" s="153"/>
      <c r="IBO22" s="153"/>
      <c r="IBP22" s="154"/>
      <c r="IBQ22" s="155"/>
      <c r="IBR22" s="155"/>
      <c r="IBS22" s="155"/>
      <c r="IBT22" s="155"/>
      <c r="IBU22" s="155"/>
      <c r="IBV22" s="155"/>
      <c r="IBW22" s="156"/>
      <c r="IBX22" s="156"/>
      <c r="IBY22" s="156"/>
      <c r="IBZ22" s="156"/>
      <c r="ICA22" s="156"/>
      <c r="ICB22" s="156"/>
      <c r="ICC22" s="157"/>
      <c r="ICD22" s="153"/>
      <c r="ICE22" s="153"/>
      <c r="ICF22" s="154"/>
      <c r="ICG22" s="155"/>
      <c r="ICH22" s="155"/>
      <c r="ICI22" s="155"/>
      <c r="ICJ22" s="155"/>
      <c r="ICK22" s="155"/>
      <c r="ICL22" s="155"/>
      <c r="ICM22" s="156"/>
      <c r="ICN22" s="156"/>
      <c r="ICO22" s="156"/>
      <c r="ICP22" s="156"/>
      <c r="ICQ22" s="156"/>
      <c r="ICR22" s="156"/>
      <c r="ICS22" s="157"/>
      <c r="ICT22" s="153"/>
      <c r="ICU22" s="153"/>
      <c r="ICV22" s="154"/>
      <c r="ICW22" s="155"/>
      <c r="ICX22" s="155"/>
      <c r="ICY22" s="155"/>
      <c r="ICZ22" s="155"/>
      <c r="IDA22" s="155"/>
      <c r="IDB22" s="155"/>
      <c r="IDC22" s="156"/>
      <c r="IDD22" s="156"/>
      <c r="IDE22" s="156"/>
      <c r="IDF22" s="156"/>
      <c r="IDG22" s="156"/>
      <c r="IDH22" s="156"/>
      <c r="IDI22" s="157"/>
      <c r="IDJ22" s="153"/>
      <c r="IDK22" s="153"/>
      <c r="IDL22" s="154"/>
      <c r="IDM22" s="155"/>
      <c r="IDN22" s="155"/>
      <c r="IDO22" s="155"/>
      <c r="IDP22" s="155"/>
      <c r="IDQ22" s="155"/>
      <c r="IDR22" s="155"/>
      <c r="IDS22" s="156"/>
      <c r="IDT22" s="156"/>
      <c r="IDU22" s="156"/>
      <c r="IDV22" s="156"/>
      <c r="IDW22" s="156"/>
      <c r="IDX22" s="156"/>
      <c r="IDY22" s="157"/>
      <c r="IDZ22" s="153"/>
      <c r="IEA22" s="153"/>
      <c r="IEB22" s="154"/>
      <c r="IEC22" s="155"/>
      <c r="IED22" s="155"/>
      <c r="IEE22" s="155"/>
      <c r="IEF22" s="155"/>
      <c r="IEG22" s="155"/>
      <c r="IEH22" s="155"/>
      <c r="IEI22" s="156"/>
      <c r="IEJ22" s="156"/>
      <c r="IEK22" s="156"/>
      <c r="IEL22" s="156"/>
      <c r="IEM22" s="156"/>
      <c r="IEN22" s="156"/>
      <c r="IEO22" s="157"/>
      <c r="IEP22" s="153"/>
      <c r="IEQ22" s="153"/>
      <c r="IER22" s="154"/>
      <c r="IES22" s="155"/>
      <c r="IET22" s="155"/>
      <c r="IEU22" s="155"/>
      <c r="IEV22" s="155"/>
      <c r="IEW22" s="155"/>
      <c r="IEX22" s="155"/>
      <c r="IEY22" s="156"/>
      <c r="IEZ22" s="156"/>
      <c r="IFA22" s="156"/>
      <c r="IFB22" s="156"/>
      <c r="IFC22" s="156"/>
      <c r="IFD22" s="156"/>
      <c r="IFE22" s="157"/>
      <c r="IFF22" s="153"/>
      <c r="IFG22" s="153"/>
      <c r="IFH22" s="154"/>
      <c r="IFI22" s="155"/>
      <c r="IFJ22" s="155"/>
      <c r="IFK22" s="155"/>
      <c r="IFL22" s="155"/>
      <c r="IFM22" s="155"/>
      <c r="IFN22" s="155"/>
      <c r="IFO22" s="156"/>
      <c r="IFP22" s="156"/>
      <c r="IFQ22" s="156"/>
      <c r="IFR22" s="156"/>
      <c r="IFS22" s="156"/>
      <c r="IFT22" s="156"/>
      <c r="IFU22" s="157"/>
      <c r="IFV22" s="153"/>
      <c r="IFW22" s="153"/>
      <c r="IFX22" s="154"/>
      <c r="IFY22" s="155"/>
      <c r="IFZ22" s="155"/>
      <c r="IGA22" s="155"/>
      <c r="IGB22" s="155"/>
      <c r="IGC22" s="155"/>
      <c r="IGD22" s="155"/>
      <c r="IGE22" s="156"/>
      <c r="IGF22" s="156"/>
      <c r="IGG22" s="156"/>
      <c r="IGH22" s="156"/>
      <c r="IGI22" s="156"/>
      <c r="IGJ22" s="156"/>
      <c r="IGK22" s="157"/>
      <c r="IGL22" s="153"/>
      <c r="IGM22" s="153"/>
      <c r="IGN22" s="154"/>
      <c r="IGO22" s="155"/>
      <c r="IGP22" s="155"/>
      <c r="IGQ22" s="155"/>
      <c r="IGR22" s="155"/>
      <c r="IGS22" s="155"/>
      <c r="IGT22" s="155"/>
      <c r="IGU22" s="156"/>
      <c r="IGV22" s="156"/>
      <c r="IGW22" s="156"/>
      <c r="IGX22" s="156"/>
      <c r="IGY22" s="156"/>
      <c r="IGZ22" s="156"/>
      <c r="IHA22" s="157"/>
      <c r="IHB22" s="153"/>
      <c r="IHC22" s="153"/>
      <c r="IHD22" s="154"/>
      <c r="IHE22" s="155"/>
      <c r="IHF22" s="155"/>
      <c r="IHG22" s="155"/>
      <c r="IHH22" s="155"/>
      <c r="IHI22" s="155"/>
      <c r="IHJ22" s="155"/>
      <c r="IHK22" s="156"/>
      <c r="IHL22" s="156"/>
      <c r="IHM22" s="156"/>
      <c r="IHN22" s="156"/>
      <c r="IHO22" s="156"/>
      <c r="IHP22" s="156"/>
      <c r="IHQ22" s="157"/>
      <c r="IHR22" s="153"/>
      <c r="IHS22" s="153"/>
      <c r="IHT22" s="154"/>
      <c r="IHU22" s="155"/>
      <c r="IHV22" s="155"/>
      <c r="IHW22" s="155"/>
      <c r="IHX22" s="155"/>
      <c r="IHY22" s="155"/>
      <c r="IHZ22" s="155"/>
      <c r="IIA22" s="156"/>
      <c r="IIB22" s="156"/>
      <c r="IIC22" s="156"/>
      <c r="IID22" s="156"/>
      <c r="IIE22" s="156"/>
      <c r="IIF22" s="156"/>
      <c r="IIG22" s="157"/>
      <c r="IIH22" s="153"/>
      <c r="III22" s="153"/>
      <c r="IIJ22" s="154"/>
      <c r="IIK22" s="155"/>
      <c r="IIL22" s="155"/>
      <c r="IIM22" s="155"/>
      <c r="IIN22" s="155"/>
      <c r="IIO22" s="155"/>
      <c r="IIP22" s="155"/>
      <c r="IIQ22" s="156"/>
      <c r="IIR22" s="156"/>
      <c r="IIS22" s="156"/>
      <c r="IIT22" s="156"/>
      <c r="IIU22" s="156"/>
      <c r="IIV22" s="156"/>
      <c r="IIW22" s="157"/>
      <c r="IIX22" s="153"/>
      <c r="IIY22" s="153"/>
      <c r="IIZ22" s="154"/>
      <c r="IJA22" s="155"/>
      <c r="IJB22" s="155"/>
      <c r="IJC22" s="155"/>
      <c r="IJD22" s="155"/>
      <c r="IJE22" s="155"/>
      <c r="IJF22" s="155"/>
      <c r="IJG22" s="156"/>
      <c r="IJH22" s="156"/>
      <c r="IJI22" s="156"/>
      <c r="IJJ22" s="156"/>
      <c r="IJK22" s="156"/>
      <c r="IJL22" s="156"/>
      <c r="IJM22" s="157"/>
      <c r="IJN22" s="153"/>
      <c r="IJO22" s="153"/>
      <c r="IJP22" s="154"/>
      <c r="IJQ22" s="155"/>
      <c r="IJR22" s="155"/>
      <c r="IJS22" s="155"/>
      <c r="IJT22" s="155"/>
      <c r="IJU22" s="155"/>
      <c r="IJV22" s="155"/>
      <c r="IJW22" s="156"/>
      <c r="IJX22" s="156"/>
      <c r="IJY22" s="156"/>
      <c r="IJZ22" s="156"/>
      <c r="IKA22" s="156"/>
      <c r="IKB22" s="156"/>
      <c r="IKC22" s="157"/>
      <c r="IKD22" s="153"/>
      <c r="IKE22" s="153"/>
      <c r="IKF22" s="154"/>
      <c r="IKG22" s="155"/>
      <c r="IKH22" s="155"/>
      <c r="IKI22" s="155"/>
      <c r="IKJ22" s="155"/>
      <c r="IKK22" s="155"/>
      <c r="IKL22" s="155"/>
      <c r="IKM22" s="156"/>
      <c r="IKN22" s="156"/>
      <c r="IKO22" s="156"/>
      <c r="IKP22" s="156"/>
      <c r="IKQ22" s="156"/>
      <c r="IKR22" s="156"/>
      <c r="IKS22" s="157"/>
      <c r="IKT22" s="153"/>
      <c r="IKU22" s="153"/>
      <c r="IKV22" s="154"/>
      <c r="IKW22" s="155"/>
      <c r="IKX22" s="155"/>
      <c r="IKY22" s="155"/>
      <c r="IKZ22" s="155"/>
      <c r="ILA22" s="155"/>
      <c r="ILB22" s="155"/>
      <c r="ILC22" s="156"/>
      <c r="ILD22" s="156"/>
      <c r="ILE22" s="156"/>
      <c r="ILF22" s="156"/>
      <c r="ILG22" s="156"/>
      <c r="ILH22" s="156"/>
      <c r="ILI22" s="157"/>
      <c r="ILJ22" s="153"/>
      <c r="ILK22" s="153"/>
      <c r="ILL22" s="154"/>
      <c r="ILM22" s="155"/>
      <c r="ILN22" s="155"/>
      <c r="ILO22" s="155"/>
      <c r="ILP22" s="155"/>
      <c r="ILQ22" s="155"/>
      <c r="ILR22" s="155"/>
      <c r="ILS22" s="156"/>
      <c r="ILT22" s="156"/>
      <c r="ILU22" s="156"/>
      <c r="ILV22" s="156"/>
      <c r="ILW22" s="156"/>
      <c r="ILX22" s="156"/>
      <c r="ILY22" s="157"/>
      <c r="ILZ22" s="153"/>
      <c r="IMA22" s="153"/>
      <c r="IMB22" s="154"/>
      <c r="IMC22" s="155"/>
      <c r="IMD22" s="155"/>
      <c r="IME22" s="155"/>
      <c r="IMF22" s="155"/>
      <c r="IMG22" s="155"/>
      <c r="IMH22" s="155"/>
      <c r="IMI22" s="156"/>
      <c r="IMJ22" s="156"/>
      <c r="IMK22" s="156"/>
      <c r="IML22" s="156"/>
      <c r="IMM22" s="156"/>
      <c r="IMN22" s="156"/>
      <c r="IMO22" s="157"/>
      <c r="IMP22" s="153"/>
      <c r="IMQ22" s="153"/>
      <c r="IMR22" s="154"/>
      <c r="IMS22" s="155"/>
      <c r="IMT22" s="155"/>
      <c r="IMU22" s="155"/>
      <c r="IMV22" s="155"/>
      <c r="IMW22" s="155"/>
      <c r="IMX22" s="155"/>
      <c r="IMY22" s="156"/>
      <c r="IMZ22" s="156"/>
      <c r="INA22" s="156"/>
      <c r="INB22" s="156"/>
      <c r="INC22" s="156"/>
      <c r="IND22" s="156"/>
      <c r="INE22" s="157"/>
      <c r="INF22" s="153"/>
      <c r="ING22" s="153"/>
      <c r="INH22" s="154"/>
      <c r="INI22" s="155"/>
      <c r="INJ22" s="155"/>
      <c r="INK22" s="155"/>
      <c r="INL22" s="155"/>
      <c r="INM22" s="155"/>
      <c r="INN22" s="155"/>
      <c r="INO22" s="156"/>
      <c r="INP22" s="156"/>
      <c r="INQ22" s="156"/>
      <c r="INR22" s="156"/>
      <c r="INS22" s="156"/>
      <c r="INT22" s="156"/>
      <c r="INU22" s="157"/>
      <c r="INV22" s="153"/>
      <c r="INW22" s="153"/>
      <c r="INX22" s="154"/>
      <c r="INY22" s="155"/>
      <c r="INZ22" s="155"/>
      <c r="IOA22" s="155"/>
      <c r="IOB22" s="155"/>
      <c r="IOC22" s="155"/>
      <c r="IOD22" s="155"/>
      <c r="IOE22" s="156"/>
      <c r="IOF22" s="156"/>
      <c r="IOG22" s="156"/>
      <c r="IOH22" s="156"/>
      <c r="IOI22" s="156"/>
      <c r="IOJ22" s="156"/>
      <c r="IOK22" s="157"/>
      <c r="IOL22" s="153"/>
      <c r="IOM22" s="153"/>
      <c r="ION22" s="154"/>
      <c r="IOO22" s="155"/>
      <c r="IOP22" s="155"/>
      <c r="IOQ22" s="155"/>
      <c r="IOR22" s="155"/>
      <c r="IOS22" s="155"/>
      <c r="IOT22" s="155"/>
      <c r="IOU22" s="156"/>
      <c r="IOV22" s="156"/>
      <c r="IOW22" s="156"/>
      <c r="IOX22" s="156"/>
      <c r="IOY22" s="156"/>
      <c r="IOZ22" s="156"/>
      <c r="IPA22" s="157"/>
      <c r="IPB22" s="153"/>
      <c r="IPC22" s="153"/>
      <c r="IPD22" s="154"/>
      <c r="IPE22" s="155"/>
      <c r="IPF22" s="155"/>
      <c r="IPG22" s="155"/>
      <c r="IPH22" s="155"/>
      <c r="IPI22" s="155"/>
      <c r="IPJ22" s="155"/>
      <c r="IPK22" s="156"/>
      <c r="IPL22" s="156"/>
      <c r="IPM22" s="156"/>
      <c r="IPN22" s="156"/>
      <c r="IPO22" s="156"/>
      <c r="IPP22" s="156"/>
      <c r="IPQ22" s="157"/>
      <c r="IPR22" s="153"/>
      <c r="IPS22" s="153"/>
      <c r="IPT22" s="154"/>
      <c r="IPU22" s="155"/>
      <c r="IPV22" s="155"/>
      <c r="IPW22" s="155"/>
      <c r="IPX22" s="155"/>
      <c r="IPY22" s="155"/>
      <c r="IPZ22" s="155"/>
      <c r="IQA22" s="156"/>
      <c r="IQB22" s="156"/>
      <c r="IQC22" s="156"/>
      <c r="IQD22" s="156"/>
      <c r="IQE22" s="156"/>
      <c r="IQF22" s="156"/>
      <c r="IQG22" s="157"/>
      <c r="IQH22" s="153"/>
      <c r="IQI22" s="153"/>
      <c r="IQJ22" s="154"/>
      <c r="IQK22" s="155"/>
      <c r="IQL22" s="155"/>
      <c r="IQM22" s="155"/>
      <c r="IQN22" s="155"/>
      <c r="IQO22" s="155"/>
      <c r="IQP22" s="155"/>
      <c r="IQQ22" s="156"/>
      <c r="IQR22" s="156"/>
      <c r="IQS22" s="156"/>
      <c r="IQT22" s="156"/>
      <c r="IQU22" s="156"/>
      <c r="IQV22" s="156"/>
      <c r="IQW22" s="157"/>
      <c r="IQX22" s="153"/>
      <c r="IQY22" s="153"/>
      <c r="IQZ22" s="154"/>
      <c r="IRA22" s="155"/>
      <c r="IRB22" s="155"/>
      <c r="IRC22" s="155"/>
      <c r="IRD22" s="155"/>
      <c r="IRE22" s="155"/>
      <c r="IRF22" s="155"/>
      <c r="IRG22" s="156"/>
      <c r="IRH22" s="156"/>
      <c r="IRI22" s="156"/>
      <c r="IRJ22" s="156"/>
      <c r="IRK22" s="156"/>
      <c r="IRL22" s="156"/>
      <c r="IRM22" s="157"/>
      <c r="IRN22" s="153"/>
      <c r="IRO22" s="153"/>
      <c r="IRP22" s="154"/>
      <c r="IRQ22" s="155"/>
      <c r="IRR22" s="155"/>
      <c r="IRS22" s="155"/>
      <c r="IRT22" s="155"/>
      <c r="IRU22" s="155"/>
      <c r="IRV22" s="155"/>
      <c r="IRW22" s="156"/>
      <c r="IRX22" s="156"/>
      <c r="IRY22" s="156"/>
      <c r="IRZ22" s="156"/>
      <c r="ISA22" s="156"/>
      <c r="ISB22" s="156"/>
      <c r="ISC22" s="157"/>
      <c r="ISD22" s="153"/>
      <c r="ISE22" s="153"/>
      <c r="ISF22" s="154"/>
      <c r="ISG22" s="155"/>
      <c r="ISH22" s="155"/>
      <c r="ISI22" s="155"/>
      <c r="ISJ22" s="155"/>
      <c r="ISK22" s="155"/>
      <c r="ISL22" s="155"/>
      <c r="ISM22" s="156"/>
      <c r="ISN22" s="156"/>
      <c r="ISO22" s="156"/>
      <c r="ISP22" s="156"/>
      <c r="ISQ22" s="156"/>
      <c r="ISR22" s="156"/>
      <c r="ISS22" s="157"/>
      <c r="IST22" s="153"/>
      <c r="ISU22" s="153"/>
      <c r="ISV22" s="154"/>
      <c r="ISW22" s="155"/>
      <c r="ISX22" s="155"/>
      <c r="ISY22" s="155"/>
      <c r="ISZ22" s="155"/>
      <c r="ITA22" s="155"/>
      <c r="ITB22" s="155"/>
      <c r="ITC22" s="156"/>
      <c r="ITD22" s="156"/>
      <c r="ITE22" s="156"/>
      <c r="ITF22" s="156"/>
      <c r="ITG22" s="156"/>
      <c r="ITH22" s="156"/>
      <c r="ITI22" s="157"/>
      <c r="ITJ22" s="153"/>
      <c r="ITK22" s="153"/>
      <c r="ITL22" s="154"/>
      <c r="ITM22" s="155"/>
      <c r="ITN22" s="155"/>
      <c r="ITO22" s="155"/>
      <c r="ITP22" s="155"/>
      <c r="ITQ22" s="155"/>
      <c r="ITR22" s="155"/>
      <c r="ITS22" s="156"/>
      <c r="ITT22" s="156"/>
      <c r="ITU22" s="156"/>
      <c r="ITV22" s="156"/>
      <c r="ITW22" s="156"/>
      <c r="ITX22" s="156"/>
      <c r="ITY22" s="157"/>
      <c r="ITZ22" s="153"/>
      <c r="IUA22" s="153"/>
      <c r="IUB22" s="154"/>
      <c r="IUC22" s="155"/>
      <c r="IUD22" s="155"/>
      <c r="IUE22" s="155"/>
      <c r="IUF22" s="155"/>
      <c r="IUG22" s="155"/>
      <c r="IUH22" s="155"/>
      <c r="IUI22" s="156"/>
      <c r="IUJ22" s="156"/>
      <c r="IUK22" s="156"/>
      <c r="IUL22" s="156"/>
      <c r="IUM22" s="156"/>
      <c r="IUN22" s="156"/>
      <c r="IUO22" s="157"/>
      <c r="IUP22" s="153"/>
      <c r="IUQ22" s="153"/>
      <c r="IUR22" s="154"/>
      <c r="IUS22" s="155"/>
      <c r="IUT22" s="155"/>
      <c r="IUU22" s="155"/>
      <c r="IUV22" s="155"/>
      <c r="IUW22" s="155"/>
      <c r="IUX22" s="155"/>
      <c r="IUY22" s="156"/>
      <c r="IUZ22" s="156"/>
      <c r="IVA22" s="156"/>
      <c r="IVB22" s="156"/>
      <c r="IVC22" s="156"/>
      <c r="IVD22" s="156"/>
      <c r="IVE22" s="157"/>
      <c r="IVF22" s="153"/>
      <c r="IVG22" s="153"/>
      <c r="IVH22" s="154"/>
      <c r="IVI22" s="155"/>
      <c r="IVJ22" s="155"/>
      <c r="IVK22" s="155"/>
      <c r="IVL22" s="155"/>
      <c r="IVM22" s="155"/>
      <c r="IVN22" s="155"/>
      <c r="IVO22" s="156"/>
      <c r="IVP22" s="156"/>
      <c r="IVQ22" s="156"/>
      <c r="IVR22" s="156"/>
      <c r="IVS22" s="156"/>
      <c r="IVT22" s="156"/>
      <c r="IVU22" s="157"/>
      <c r="IVV22" s="153"/>
      <c r="IVW22" s="153"/>
      <c r="IVX22" s="154"/>
      <c r="IVY22" s="155"/>
      <c r="IVZ22" s="155"/>
      <c r="IWA22" s="155"/>
      <c r="IWB22" s="155"/>
      <c r="IWC22" s="155"/>
      <c r="IWD22" s="155"/>
      <c r="IWE22" s="156"/>
      <c r="IWF22" s="156"/>
      <c r="IWG22" s="156"/>
      <c r="IWH22" s="156"/>
      <c r="IWI22" s="156"/>
      <c r="IWJ22" s="156"/>
      <c r="IWK22" s="157"/>
      <c r="IWL22" s="153"/>
      <c r="IWM22" s="153"/>
      <c r="IWN22" s="154"/>
      <c r="IWO22" s="155"/>
      <c r="IWP22" s="155"/>
      <c r="IWQ22" s="155"/>
      <c r="IWR22" s="155"/>
      <c r="IWS22" s="155"/>
      <c r="IWT22" s="155"/>
      <c r="IWU22" s="156"/>
      <c r="IWV22" s="156"/>
      <c r="IWW22" s="156"/>
      <c r="IWX22" s="156"/>
      <c r="IWY22" s="156"/>
      <c r="IWZ22" s="156"/>
      <c r="IXA22" s="157"/>
      <c r="IXB22" s="153"/>
      <c r="IXC22" s="153"/>
      <c r="IXD22" s="154"/>
      <c r="IXE22" s="155"/>
      <c r="IXF22" s="155"/>
      <c r="IXG22" s="155"/>
      <c r="IXH22" s="155"/>
      <c r="IXI22" s="155"/>
      <c r="IXJ22" s="155"/>
      <c r="IXK22" s="156"/>
      <c r="IXL22" s="156"/>
      <c r="IXM22" s="156"/>
      <c r="IXN22" s="156"/>
      <c r="IXO22" s="156"/>
      <c r="IXP22" s="156"/>
      <c r="IXQ22" s="157"/>
      <c r="IXR22" s="153"/>
      <c r="IXS22" s="153"/>
      <c r="IXT22" s="154"/>
      <c r="IXU22" s="155"/>
      <c r="IXV22" s="155"/>
      <c r="IXW22" s="155"/>
      <c r="IXX22" s="155"/>
      <c r="IXY22" s="155"/>
      <c r="IXZ22" s="155"/>
      <c r="IYA22" s="156"/>
      <c r="IYB22" s="156"/>
      <c r="IYC22" s="156"/>
      <c r="IYD22" s="156"/>
      <c r="IYE22" s="156"/>
      <c r="IYF22" s="156"/>
      <c r="IYG22" s="157"/>
      <c r="IYH22" s="153"/>
      <c r="IYI22" s="153"/>
      <c r="IYJ22" s="154"/>
      <c r="IYK22" s="155"/>
      <c r="IYL22" s="155"/>
      <c r="IYM22" s="155"/>
      <c r="IYN22" s="155"/>
      <c r="IYO22" s="155"/>
      <c r="IYP22" s="155"/>
      <c r="IYQ22" s="156"/>
      <c r="IYR22" s="156"/>
      <c r="IYS22" s="156"/>
      <c r="IYT22" s="156"/>
      <c r="IYU22" s="156"/>
      <c r="IYV22" s="156"/>
      <c r="IYW22" s="157"/>
      <c r="IYX22" s="153"/>
      <c r="IYY22" s="153"/>
      <c r="IYZ22" s="154"/>
      <c r="IZA22" s="155"/>
      <c r="IZB22" s="155"/>
      <c r="IZC22" s="155"/>
      <c r="IZD22" s="155"/>
      <c r="IZE22" s="155"/>
      <c r="IZF22" s="155"/>
      <c r="IZG22" s="156"/>
      <c r="IZH22" s="156"/>
      <c r="IZI22" s="156"/>
      <c r="IZJ22" s="156"/>
      <c r="IZK22" s="156"/>
      <c r="IZL22" s="156"/>
      <c r="IZM22" s="157"/>
      <c r="IZN22" s="153"/>
      <c r="IZO22" s="153"/>
      <c r="IZP22" s="154"/>
      <c r="IZQ22" s="155"/>
      <c r="IZR22" s="155"/>
      <c r="IZS22" s="155"/>
      <c r="IZT22" s="155"/>
      <c r="IZU22" s="155"/>
      <c r="IZV22" s="155"/>
      <c r="IZW22" s="156"/>
      <c r="IZX22" s="156"/>
      <c r="IZY22" s="156"/>
      <c r="IZZ22" s="156"/>
      <c r="JAA22" s="156"/>
      <c r="JAB22" s="156"/>
      <c r="JAC22" s="157"/>
      <c r="JAD22" s="153"/>
      <c r="JAE22" s="153"/>
      <c r="JAF22" s="154"/>
      <c r="JAG22" s="155"/>
      <c r="JAH22" s="155"/>
      <c r="JAI22" s="155"/>
      <c r="JAJ22" s="155"/>
      <c r="JAK22" s="155"/>
      <c r="JAL22" s="155"/>
      <c r="JAM22" s="156"/>
      <c r="JAN22" s="156"/>
      <c r="JAO22" s="156"/>
      <c r="JAP22" s="156"/>
      <c r="JAQ22" s="156"/>
      <c r="JAR22" s="156"/>
      <c r="JAS22" s="157"/>
      <c r="JAT22" s="153"/>
      <c r="JAU22" s="153"/>
      <c r="JAV22" s="154"/>
      <c r="JAW22" s="155"/>
      <c r="JAX22" s="155"/>
      <c r="JAY22" s="155"/>
      <c r="JAZ22" s="155"/>
      <c r="JBA22" s="155"/>
      <c r="JBB22" s="155"/>
      <c r="JBC22" s="156"/>
      <c r="JBD22" s="156"/>
      <c r="JBE22" s="156"/>
      <c r="JBF22" s="156"/>
      <c r="JBG22" s="156"/>
      <c r="JBH22" s="156"/>
      <c r="JBI22" s="157"/>
      <c r="JBJ22" s="153"/>
      <c r="JBK22" s="153"/>
      <c r="JBL22" s="154"/>
      <c r="JBM22" s="155"/>
      <c r="JBN22" s="155"/>
      <c r="JBO22" s="155"/>
      <c r="JBP22" s="155"/>
      <c r="JBQ22" s="155"/>
      <c r="JBR22" s="155"/>
      <c r="JBS22" s="156"/>
      <c r="JBT22" s="156"/>
      <c r="JBU22" s="156"/>
      <c r="JBV22" s="156"/>
      <c r="JBW22" s="156"/>
      <c r="JBX22" s="156"/>
      <c r="JBY22" s="157"/>
      <c r="JBZ22" s="153"/>
      <c r="JCA22" s="153"/>
      <c r="JCB22" s="154"/>
      <c r="JCC22" s="155"/>
      <c r="JCD22" s="155"/>
      <c r="JCE22" s="155"/>
      <c r="JCF22" s="155"/>
      <c r="JCG22" s="155"/>
      <c r="JCH22" s="155"/>
      <c r="JCI22" s="156"/>
      <c r="JCJ22" s="156"/>
      <c r="JCK22" s="156"/>
      <c r="JCL22" s="156"/>
      <c r="JCM22" s="156"/>
      <c r="JCN22" s="156"/>
      <c r="JCO22" s="157"/>
      <c r="JCP22" s="153"/>
      <c r="JCQ22" s="153"/>
      <c r="JCR22" s="154"/>
      <c r="JCS22" s="155"/>
      <c r="JCT22" s="155"/>
      <c r="JCU22" s="155"/>
      <c r="JCV22" s="155"/>
      <c r="JCW22" s="155"/>
      <c r="JCX22" s="155"/>
      <c r="JCY22" s="156"/>
      <c r="JCZ22" s="156"/>
      <c r="JDA22" s="156"/>
      <c r="JDB22" s="156"/>
      <c r="JDC22" s="156"/>
      <c r="JDD22" s="156"/>
      <c r="JDE22" s="157"/>
      <c r="JDF22" s="153"/>
      <c r="JDG22" s="153"/>
      <c r="JDH22" s="154"/>
      <c r="JDI22" s="155"/>
      <c r="JDJ22" s="155"/>
      <c r="JDK22" s="155"/>
      <c r="JDL22" s="155"/>
      <c r="JDM22" s="155"/>
      <c r="JDN22" s="155"/>
      <c r="JDO22" s="156"/>
      <c r="JDP22" s="156"/>
      <c r="JDQ22" s="156"/>
      <c r="JDR22" s="156"/>
      <c r="JDS22" s="156"/>
      <c r="JDT22" s="156"/>
      <c r="JDU22" s="157"/>
      <c r="JDV22" s="153"/>
      <c r="JDW22" s="153"/>
      <c r="JDX22" s="154"/>
      <c r="JDY22" s="155"/>
      <c r="JDZ22" s="155"/>
      <c r="JEA22" s="155"/>
      <c r="JEB22" s="155"/>
      <c r="JEC22" s="155"/>
      <c r="JED22" s="155"/>
      <c r="JEE22" s="156"/>
      <c r="JEF22" s="156"/>
      <c r="JEG22" s="156"/>
      <c r="JEH22" s="156"/>
      <c r="JEI22" s="156"/>
      <c r="JEJ22" s="156"/>
      <c r="JEK22" s="157"/>
      <c r="JEL22" s="153"/>
      <c r="JEM22" s="153"/>
      <c r="JEN22" s="154"/>
      <c r="JEO22" s="155"/>
      <c r="JEP22" s="155"/>
      <c r="JEQ22" s="155"/>
      <c r="JER22" s="155"/>
      <c r="JES22" s="155"/>
      <c r="JET22" s="155"/>
      <c r="JEU22" s="156"/>
      <c r="JEV22" s="156"/>
      <c r="JEW22" s="156"/>
      <c r="JEX22" s="156"/>
      <c r="JEY22" s="156"/>
      <c r="JEZ22" s="156"/>
      <c r="JFA22" s="157"/>
      <c r="JFB22" s="153"/>
      <c r="JFC22" s="153"/>
      <c r="JFD22" s="154"/>
      <c r="JFE22" s="155"/>
      <c r="JFF22" s="155"/>
      <c r="JFG22" s="155"/>
      <c r="JFH22" s="155"/>
      <c r="JFI22" s="155"/>
      <c r="JFJ22" s="155"/>
      <c r="JFK22" s="156"/>
      <c r="JFL22" s="156"/>
      <c r="JFM22" s="156"/>
      <c r="JFN22" s="156"/>
      <c r="JFO22" s="156"/>
      <c r="JFP22" s="156"/>
      <c r="JFQ22" s="157"/>
      <c r="JFR22" s="153"/>
      <c r="JFS22" s="153"/>
      <c r="JFT22" s="154"/>
      <c r="JFU22" s="155"/>
      <c r="JFV22" s="155"/>
      <c r="JFW22" s="155"/>
      <c r="JFX22" s="155"/>
      <c r="JFY22" s="155"/>
      <c r="JFZ22" s="155"/>
      <c r="JGA22" s="156"/>
      <c r="JGB22" s="156"/>
      <c r="JGC22" s="156"/>
      <c r="JGD22" s="156"/>
      <c r="JGE22" s="156"/>
      <c r="JGF22" s="156"/>
      <c r="JGG22" s="157"/>
      <c r="JGH22" s="153"/>
      <c r="JGI22" s="153"/>
      <c r="JGJ22" s="154"/>
      <c r="JGK22" s="155"/>
      <c r="JGL22" s="155"/>
      <c r="JGM22" s="155"/>
      <c r="JGN22" s="155"/>
      <c r="JGO22" s="155"/>
      <c r="JGP22" s="155"/>
      <c r="JGQ22" s="156"/>
      <c r="JGR22" s="156"/>
      <c r="JGS22" s="156"/>
      <c r="JGT22" s="156"/>
      <c r="JGU22" s="156"/>
      <c r="JGV22" s="156"/>
      <c r="JGW22" s="157"/>
      <c r="JGX22" s="153"/>
      <c r="JGY22" s="153"/>
      <c r="JGZ22" s="154"/>
      <c r="JHA22" s="155"/>
      <c r="JHB22" s="155"/>
      <c r="JHC22" s="155"/>
      <c r="JHD22" s="155"/>
      <c r="JHE22" s="155"/>
      <c r="JHF22" s="155"/>
      <c r="JHG22" s="156"/>
      <c r="JHH22" s="156"/>
      <c r="JHI22" s="156"/>
      <c r="JHJ22" s="156"/>
      <c r="JHK22" s="156"/>
      <c r="JHL22" s="156"/>
      <c r="JHM22" s="157"/>
      <c r="JHN22" s="153"/>
      <c r="JHO22" s="153"/>
      <c r="JHP22" s="154"/>
      <c r="JHQ22" s="155"/>
      <c r="JHR22" s="155"/>
      <c r="JHS22" s="155"/>
      <c r="JHT22" s="155"/>
      <c r="JHU22" s="155"/>
      <c r="JHV22" s="155"/>
      <c r="JHW22" s="156"/>
      <c r="JHX22" s="156"/>
      <c r="JHY22" s="156"/>
      <c r="JHZ22" s="156"/>
      <c r="JIA22" s="156"/>
      <c r="JIB22" s="156"/>
      <c r="JIC22" s="157"/>
      <c r="JID22" s="153"/>
      <c r="JIE22" s="153"/>
      <c r="JIF22" s="154"/>
      <c r="JIG22" s="155"/>
      <c r="JIH22" s="155"/>
      <c r="JII22" s="155"/>
      <c r="JIJ22" s="155"/>
      <c r="JIK22" s="155"/>
      <c r="JIL22" s="155"/>
      <c r="JIM22" s="156"/>
      <c r="JIN22" s="156"/>
      <c r="JIO22" s="156"/>
      <c r="JIP22" s="156"/>
      <c r="JIQ22" s="156"/>
      <c r="JIR22" s="156"/>
      <c r="JIS22" s="157"/>
      <c r="JIT22" s="153"/>
      <c r="JIU22" s="153"/>
      <c r="JIV22" s="154"/>
      <c r="JIW22" s="155"/>
      <c r="JIX22" s="155"/>
      <c r="JIY22" s="155"/>
      <c r="JIZ22" s="155"/>
      <c r="JJA22" s="155"/>
      <c r="JJB22" s="155"/>
      <c r="JJC22" s="156"/>
      <c r="JJD22" s="156"/>
      <c r="JJE22" s="156"/>
      <c r="JJF22" s="156"/>
      <c r="JJG22" s="156"/>
      <c r="JJH22" s="156"/>
      <c r="JJI22" s="157"/>
      <c r="JJJ22" s="153"/>
      <c r="JJK22" s="153"/>
      <c r="JJL22" s="154"/>
      <c r="JJM22" s="155"/>
      <c r="JJN22" s="155"/>
      <c r="JJO22" s="155"/>
      <c r="JJP22" s="155"/>
      <c r="JJQ22" s="155"/>
      <c r="JJR22" s="155"/>
      <c r="JJS22" s="156"/>
      <c r="JJT22" s="156"/>
      <c r="JJU22" s="156"/>
      <c r="JJV22" s="156"/>
      <c r="JJW22" s="156"/>
      <c r="JJX22" s="156"/>
      <c r="JJY22" s="157"/>
      <c r="JJZ22" s="153"/>
      <c r="JKA22" s="153"/>
      <c r="JKB22" s="154"/>
      <c r="JKC22" s="155"/>
      <c r="JKD22" s="155"/>
      <c r="JKE22" s="155"/>
      <c r="JKF22" s="155"/>
      <c r="JKG22" s="155"/>
      <c r="JKH22" s="155"/>
      <c r="JKI22" s="156"/>
      <c r="JKJ22" s="156"/>
      <c r="JKK22" s="156"/>
      <c r="JKL22" s="156"/>
      <c r="JKM22" s="156"/>
      <c r="JKN22" s="156"/>
      <c r="JKO22" s="157"/>
      <c r="JKP22" s="153"/>
      <c r="JKQ22" s="153"/>
      <c r="JKR22" s="154"/>
      <c r="JKS22" s="155"/>
      <c r="JKT22" s="155"/>
      <c r="JKU22" s="155"/>
      <c r="JKV22" s="155"/>
      <c r="JKW22" s="155"/>
      <c r="JKX22" s="155"/>
      <c r="JKY22" s="156"/>
      <c r="JKZ22" s="156"/>
      <c r="JLA22" s="156"/>
      <c r="JLB22" s="156"/>
      <c r="JLC22" s="156"/>
      <c r="JLD22" s="156"/>
      <c r="JLE22" s="157"/>
      <c r="JLF22" s="153"/>
      <c r="JLG22" s="153"/>
      <c r="JLH22" s="154"/>
      <c r="JLI22" s="155"/>
      <c r="JLJ22" s="155"/>
      <c r="JLK22" s="155"/>
      <c r="JLL22" s="155"/>
      <c r="JLM22" s="155"/>
      <c r="JLN22" s="155"/>
      <c r="JLO22" s="156"/>
      <c r="JLP22" s="156"/>
      <c r="JLQ22" s="156"/>
      <c r="JLR22" s="156"/>
      <c r="JLS22" s="156"/>
      <c r="JLT22" s="156"/>
      <c r="JLU22" s="157"/>
      <c r="JLV22" s="153"/>
      <c r="JLW22" s="153"/>
      <c r="JLX22" s="154"/>
      <c r="JLY22" s="155"/>
      <c r="JLZ22" s="155"/>
      <c r="JMA22" s="155"/>
      <c r="JMB22" s="155"/>
      <c r="JMC22" s="155"/>
      <c r="JMD22" s="155"/>
      <c r="JME22" s="156"/>
      <c r="JMF22" s="156"/>
      <c r="JMG22" s="156"/>
      <c r="JMH22" s="156"/>
      <c r="JMI22" s="156"/>
      <c r="JMJ22" s="156"/>
      <c r="JMK22" s="157"/>
      <c r="JML22" s="153"/>
      <c r="JMM22" s="153"/>
      <c r="JMN22" s="154"/>
      <c r="JMO22" s="155"/>
      <c r="JMP22" s="155"/>
      <c r="JMQ22" s="155"/>
      <c r="JMR22" s="155"/>
      <c r="JMS22" s="155"/>
      <c r="JMT22" s="155"/>
      <c r="JMU22" s="156"/>
      <c r="JMV22" s="156"/>
      <c r="JMW22" s="156"/>
      <c r="JMX22" s="156"/>
      <c r="JMY22" s="156"/>
      <c r="JMZ22" s="156"/>
      <c r="JNA22" s="157"/>
      <c r="JNB22" s="153"/>
      <c r="JNC22" s="153"/>
      <c r="JND22" s="154"/>
      <c r="JNE22" s="155"/>
      <c r="JNF22" s="155"/>
      <c r="JNG22" s="155"/>
      <c r="JNH22" s="155"/>
      <c r="JNI22" s="155"/>
      <c r="JNJ22" s="155"/>
      <c r="JNK22" s="156"/>
      <c r="JNL22" s="156"/>
      <c r="JNM22" s="156"/>
      <c r="JNN22" s="156"/>
      <c r="JNO22" s="156"/>
      <c r="JNP22" s="156"/>
      <c r="JNQ22" s="157"/>
      <c r="JNR22" s="153"/>
      <c r="JNS22" s="153"/>
      <c r="JNT22" s="154"/>
      <c r="JNU22" s="155"/>
      <c r="JNV22" s="155"/>
      <c r="JNW22" s="155"/>
      <c r="JNX22" s="155"/>
      <c r="JNY22" s="155"/>
      <c r="JNZ22" s="155"/>
      <c r="JOA22" s="156"/>
      <c r="JOB22" s="156"/>
      <c r="JOC22" s="156"/>
      <c r="JOD22" s="156"/>
      <c r="JOE22" s="156"/>
      <c r="JOF22" s="156"/>
      <c r="JOG22" s="157"/>
      <c r="JOH22" s="153"/>
      <c r="JOI22" s="153"/>
      <c r="JOJ22" s="154"/>
      <c r="JOK22" s="155"/>
      <c r="JOL22" s="155"/>
      <c r="JOM22" s="155"/>
      <c r="JON22" s="155"/>
      <c r="JOO22" s="155"/>
      <c r="JOP22" s="155"/>
      <c r="JOQ22" s="156"/>
      <c r="JOR22" s="156"/>
      <c r="JOS22" s="156"/>
      <c r="JOT22" s="156"/>
      <c r="JOU22" s="156"/>
      <c r="JOV22" s="156"/>
      <c r="JOW22" s="157"/>
      <c r="JOX22" s="153"/>
      <c r="JOY22" s="153"/>
      <c r="JOZ22" s="154"/>
      <c r="JPA22" s="155"/>
      <c r="JPB22" s="155"/>
      <c r="JPC22" s="155"/>
      <c r="JPD22" s="155"/>
      <c r="JPE22" s="155"/>
      <c r="JPF22" s="155"/>
      <c r="JPG22" s="156"/>
      <c r="JPH22" s="156"/>
      <c r="JPI22" s="156"/>
      <c r="JPJ22" s="156"/>
      <c r="JPK22" s="156"/>
      <c r="JPL22" s="156"/>
      <c r="JPM22" s="157"/>
      <c r="JPN22" s="153"/>
      <c r="JPO22" s="153"/>
      <c r="JPP22" s="154"/>
      <c r="JPQ22" s="155"/>
      <c r="JPR22" s="155"/>
      <c r="JPS22" s="155"/>
      <c r="JPT22" s="155"/>
      <c r="JPU22" s="155"/>
      <c r="JPV22" s="155"/>
      <c r="JPW22" s="156"/>
      <c r="JPX22" s="156"/>
      <c r="JPY22" s="156"/>
      <c r="JPZ22" s="156"/>
      <c r="JQA22" s="156"/>
      <c r="JQB22" s="156"/>
      <c r="JQC22" s="157"/>
      <c r="JQD22" s="153"/>
      <c r="JQE22" s="153"/>
      <c r="JQF22" s="154"/>
      <c r="JQG22" s="155"/>
      <c r="JQH22" s="155"/>
      <c r="JQI22" s="155"/>
      <c r="JQJ22" s="155"/>
      <c r="JQK22" s="155"/>
      <c r="JQL22" s="155"/>
      <c r="JQM22" s="156"/>
      <c r="JQN22" s="156"/>
      <c r="JQO22" s="156"/>
      <c r="JQP22" s="156"/>
      <c r="JQQ22" s="156"/>
      <c r="JQR22" s="156"/>
      <c r="JQS22" s="157"/>
      <c r="JQT22" s="153"/>
      <c r="JQU22" s="153"/>
      <c r="JQV22" s="154"/>
      <c r="JQW22" s="155"/>
      <c r="JQX22" s="155"/>
      <c r="JQY22" s="155"/>
      <c r="JQZ22" s="155"/>
      <c r="JRA22" s="155"/>
      <c r="JRB22" s="155"/>
      <c r="JRC22" s="156"/>
      <c r="JRD22" s="156"/>
      <c r="JRE22" s="156"/>
      <c r="JRF22" s="156"/>
      <c r="JRG22" s="156"/>
      <c r="JRH22" s="156"/>
      <c r="JRI22" s="157"/>
      <c r="JRJ22" s="153"/>
      <c r="JRK22" s="153"/>
      <c r="JRL22" s="154"/>
      <c r="JRM22" s="155"/>
      <c r="JRN22" s="155"/>
      <c r="JRO22" s="155"/>
      <c r="JRP22" s="155"/>
      <c r="JRQ22" s="155"/>
      <c r="JRR22" s="155"/>
      <c r="JRS22" s="156"/>
      <c r="JRT22" s="156"/>
      <c r="JRU22" s="156"/>
      <c r="JRV22" s="156"/>
      <c r="JRW22" s="156"/>
      <c r="JRX22" s="156"/>
      <c r="JRY22" s="157"/>
      <c r="JRZ22" s="153"/>
      <c r="JSA22" s="153"/>
      <c r="JSB22" s="154"/>
      <c r="JSC22" s="155"/>
      <c r="JSD22" s="155"/>
      <c r="JSE22" s="155"/>
      <c r="JSF22" s="155"/>
      <c r="JSG22" s="155"/>
      <c r="JSH22" s="155"/>
      <c r="JSI22" s="156"/>
      <c r="JSJ22" s="156"/>
      <c r="JSK22" s="156"/>
      <c r="JSL22" s="156"/>
      <c r="JSM22" s="156"/>
      <c r="JSN22" s="156"/>
      <c r="JSO22" s="157"/>
      <c r="JSP22" s="153"/>
      <c r="JSQ22" s="153"/>
      <c r="JSR22" s="154"/>
      <c r="JSS22" s="155"/>
      <c r="JST22" s="155"/>
      <c r="JSU22" s="155"/>
      <c r="JSV22" s="155"/>
      <c r="JSW22" s="155"/>
      <c r="JSX22" s="155"/>
      <c r="JSY22" s="156"/>
      <c r="JSZ22" s="156"/>
      <c r="JTA22" s="156"/>
      <c r="JTB22" s="156"/>
      <c r="JTC22" s="156"/>
      <c r="JTD22" s="156"/>
      <c r="JTE22" s="157"/>
      <c r="JTF22" s="153"/>
      <c r="JTG22" s="153"/>
      <c r="JTH22" s="154"/>
      <c r="JTI22" s="155"/>
      <c r="JTJ22" s="155"/>
      <c r="JTK22" s="155"/>
      <c r="JTL22" s="155"/>
      <c r="JTM22" s="155"/>
      <c r="JTN22" s="155"/>
      <c r="JTO22" s="156"/>
      <c r="JTP22" s="156"/>
      <c r="JTQ22" s="156"/>
      <c r="JTR22" s="156"/>
      <c r="JTS22" s="156"/>
      <c r="JTT22" s="156"/>
      <c r="JTU22" s="157"/>
      <c r="JTV22" s="153"/>
      <c r="JTW22" s="153"/>
      <c r="JTX22" s="154"/>
      <c r="JTY22" s="155"/>
      <c r="JTZ22" s="155"/>
      <c r="JUA22" s="155"/>
      <c r="JUB22" s="155"/>
      <c r="JUC22" s="155"/>
      <c r="JUD22" s="155"/>
      <c r="JUE22" s="156"/>
      <c r="JUF22" s="156"/>
      <c r="JUG22" s="156"/>
      <c r="JUH22" s="156"/>
      <c r="JUI22" s="156"/>
      <c r="JUJ22" s="156"/>
      <c r="JUK22" s="157"/>
      <c r="JUL22" s="153"/>
      <c r="JUM22" s="153"/>
      <c r="JUN22" s="154"/>
      <c r="JUO22" s="155"/>
      <c r="JUP22" s="155"/>
      <c r="JUQ22" s="155"/>
      <c r="JUR22" s="155"/>
      <c r="JUS22" s="155"/>
      <c r="JUT22" s="155"/>
      <c r="JUU22" s="156"/>
      <c r="JUV22" s="156"/>
      <c r="JUW22" s="156"/>
      <c r="JUX22" s="156"/>
      <c r="JUY22" s="156"/>
      <c r="JUZ22" s="156"/>
      <c r="JVA22" s="157"/>
      <c r="JVB22" s="153"/>
      <c r="JVC22" s="153"/>
      <c r="JVD22" s="154"/>
      <c r="JVE22" s="155"/>
      <c r="JVF22" s="155"/>
      <c r="JVG22" s="155"/>
      <c r="JVH22" s="155"/>
      <c r="JVI22" s="155"/>
      <c r="JVJ22" s="155"/>
      <c r="JVK22" s="156"/>
      <c r="JVL22" s="156"/>
      <c r="JVM22" s="156"/>
      <c r="JVN22" s="156"/>
      <c r="JVO22" s="156"/>
      <c r="JVP22" s="156"/>
      <c r="JVQ22" s="157"/>
      <c r="JVR22" s="153"/>
      <c r="JVS22" s="153"/>
      <c r="JVT22" s="154"/>
      <c r="JVU22" s="155"/>
      <c r="JVV22" s="155"/>
      <c r="JVW22" s="155"/>
      <c r="JVX22" s="155"/>
      <c r="JVY22" s="155"/>
      <c r="JVZ22" s="155"/>
      <c r="JWA22" s="156"/>
      <c r="JWB22" s="156"/>
      <c r="JWC22" s="156"/>
      <c r="JWD22" s="156"/>
      <c r="JWE22" s="156"/>
      <c r="JWF22" s="156"/>
      <c r="JWG22" s="157"/>
      <c r="JWH22" s="153"/>
      <c r="JWI22" s="153"/>
      <c r="JWJ22" s="154"/>
      <c r="JWK22" s="155"/>
      <c r="JWL22" s="155"/>
      <c r="JWM22" s="155"/>
      <c r="JWN22" s="155"/>
      <c r="JWO22" s="155"/>
      <c r="JWP22" s="155"/>
      <c r="JWQ22" s="156"/>
      <c r="JWR22" s="156"/>
      <c r="JWS22" s="156"/>
      <c r="JWT22" s="156"/>
      <c r="JWU22" s="156"/>
      <c r="JWV22" s="156"/>
      <c r="JWW22" s="157"/>
      <c r="JWX22" s="153"/>
      <c r="JWY22" s="153"/>
      <c r="JWZ22" s="154"/>
      <c r="JXA22" s="155"/>
      <c r="JXB22" s="155"/>
      <c r="JXC22" s="155"/>
      <c r="JXD22" s="155"/>
      <c r="JXE22" s="155"/>
      <c r="JXF22" s="155"/>
      <c r="JXG22" s="156"/>
      <c r="JXH22" s="156"/>
      <c r="JXI22" s="156"/>
      <c r="JXJ22" s="156"/>
      <c r="JXK22" s="156"/>
      <c r="JXL22" s="156"/>
      <c r="JXM22" s="157"/>
      <c r="JXN22" s="153"/>
      <c r="JXO22" s="153"/>
      <c r="JXP22" s="154"/>
      <c r="JXQ22" s="155"/>
      <c r="JXR22" s="155"/>
      <c r="JXS22" s="155"/>
      <c r="JXT22" s="155"/>
      <c r="JXU22" s="155"/>
      <c r="JXV22" s="155"/>
      <c r="JXW22" s="156"/>
      <c r="JXX22" s="156"/>
      <c r="JXY22" s="156"/>
      <c r="JXZ22" s="156"/>
      <c r="JYA22" s="156"/>
      <c r="JYB22" s="156"/>
      <c r="JYC22" s="157"/>
      <c r="JYD22" s="153"/>
      <c r="JYE22" s="153"/>
      <c r="JYF22" s="154"/>
      <c r="JYG22" s="155"/>
      <c r="JYH22" s="155"/>
      <c r="JYI22" s="155"/>
      <c r="JYJ22" s="155"/>
      <c r="JYK22" s="155"/>
      <c r="JYL22" s="155"/>
      <c r="JYM22" s="156"/>
      <c r="JYN22" s="156"/>
      <c r="JYO22" s="156"/>
      <c r="JYP22" s="156"/>
      <c r="JYQ22" s="156"/>
      <c r="JYR22" s="156"/>
      <c r="JYS22" s="157"/>
      <c r="JYT22" s="153"/>
      <c r="JYU22" s="153"/>
      <c r="JYV22" s="154"/>
      <c r="JYW22" s="155"/>
      <c r="JYX22" s="155"/>
      <c r="JYY22" s="155"/>
      <c r="JYZ22" s="155"/>
      <c r="JZA22" s="155"/>
      <c r="JZB22" s="155"/>
      <c r="JZC22" s="156"/>
      <c r="JZD22" s="156"/>
      <c r="JZE22" s="156"/>
      <c r="JZF22" s="156"/>
      <c r="JZG22" s="156"/>
      <c r="JZH22" s="156"/>
      <c r="JZI22" s="157"/>
      <c r="JZJ22" s="153"/>
      <c r="JZK22" s="153"/>
      <c r="JZL22" s="154"/>
      <c r="JZM22" s="155"/>
      <c r="JZN22" s="155"/>
      <c r="JZO22" s="155"/>
      <c r="JZP22" s="155"/>
      <c r="JZQ22" s="155"/>
      <c r="JZR22" s="155"/>
      <c r="JZS22" s="156"/>
      <c r="JZT22" s="156"/>
      <c r="JZU22" s="156"/>
      <c r="JZV22" s="156"/>
      <c r="JZW22" s="156"/>
      <c r="JZX22" s="156"/>
      <c r="JZY22" s="157"/>
      <c r="JZZ22" s="153"/>
      <c r="KAA22" s="153"/>
      <c r="KAB22" s="154"/>
      <c r="KAC22" s="155"/>
      <c r="KAD22" s="155"/>
      <c r="KAE22" s="155"/>
      <c r="KAF22" s="155"/>
      <c r="KAG22" s="155"/>
      <c r="KAH22" s="155"/>
      <c r="KAI22" s="156"/>
      <c r="KAJ22" s="156"/>
      <c r="KAK22" s="156"/>
      <c r="KAL22" s="156"/>
      <c r="KAM22" s="156"/>
      <c r="KAN22" s="156"/>
      <c r="KAO22" s="157"/>
      <c r="KAP22" s="153"/>
      <c r="KAQ22" s="153"/>
      <c r="KAR22" s="154"/>
      <c r="KAS22" s="155"/>
      <c r="KAT22" s="155"/>
      <c r="KAU22" s="155"/>
      <c r="KAV22" s="155"/>
      <c r="KAW22" s="155"/>
      <c r="KAX22" s="155"/>
      <c r="KAY22" s="156"/>
      <c r="KAZ22" s="156"/>
      <c r="KBA22" s="156"/>
      <c r="KBB22" s="156"/>
      <c r="KBC22" s="156"/>
      <c r="KBD22" s="156"/>
      <c r="KBE22" s="157"/>
      <c r="KBF22" s="153"/>
      <c r="KBG22" s="153"/>
      <c r="KBH22" s="154"/>
      <c r="KBI22" s="155"/>
      <c r="KBJ22" s="155"/>
      <c r="KBK22" s="155"/>
      <c r="KBL22" s="155"/>
      <c r="KBM22" s="155"/>
      <c r="KBN22" s="155"/>
      <c r="KBO22" s="156"/>
      <c r="KBP22" s="156"/>
      <c r="KBQ22" s="156"/>
      <c r="KBR22" s="156"/>
      <c r="KBS22" s="156"/>
      <c r="KBT22" s="156"/>
      <c r="KBU22" s="157"/>
      <c r="KBV22" s="153"/>
      <c r="KBW22" s="153"/>
      <c r="KBX22" s="154"/>
      <c r="KBY22" s="155"/>
      <c r="KBZ22" s="155"/>
      <c r="KCA22" s="155"/>
      <c r="KCB22" s="155"/>
      <c r="KCC22" s="155"/>
      <c r="KCD22" s="155"/>
      <c r="KCE22" s="156"/>
      <c r="KCF22" s="156"/>
      <c r="KCG22" s="156"/>
      <c r="KCH22" s="156"/>
      <c r="KCI22" s="156"/>
      <c r="KCJ22" s="156"/>
      <c r="KCK22" s="157"/>
      <c r="KCL22" s="153"/>
      <c r="KCM22" s="153"/>
      <c r="KCN22" s="154"/>
      <c r="KCO22" s="155"/>
      <c r="KCP22" s="155"/>
      <c r="KCQ22" s="155"/>
      <c r="KCR22" s="155"/>
      <c r="KCS22" s="155"/>
      <c r="KCT22" s="155"/>
      <c r="KCU22" s="156"/>
      <c r="KCV22" s="156"/>
      <c r="KCW22" s="156"/>
      <c r="KCX22" s="156"/>
      <c r="KCY22" s="156"/>
      <c r="KCZ22" s="156"/>
      <c r="KDA22" s="157"/>
      <c r="KDB22" s="153"/>
      <c r="KDC22" s="153"/>
      <c r="KDD22" s="154"/>
      <c r="KDE22" s="155"/>
      <c r="KDF22" s="155"/>
      <c r="KDG22" s="155"/>
      <c r="KDH22" s="155"/>
      <c r="KDI22" s="155"/>
      <c r="KDJ22" s="155"/>
      <c r="KDK22" s="156"/>
      <c r="KDL22" s="156"/>
      <c r="KDM22" s="156"/>
      <c r="KDN22" s="156"/>
      <c r="KDO22" s="156"/>
      <c r="KDP22" s="156"/>
      <c r="KDQ22" s="157"/>
      <c r="KDR22" s="153"/>
      <c r="KDS22" s="153"/>
      <c r="KDT22" s="154"/>
      <c r="KDU22" s="155"/>
      <c r="KDV22" s="155"/>
      <c r="KDW22" s="155"/>
      <c r="KDX22" s="155"/>
      <c r="KDY22" s="155"/>
      <c r="KDZ22" s="155"/>
      <c r="KEA22" s="156"/>
      <c r="KEB22" s="156"/>
      <c r="KEC22" s="156"/>
      <c r="KED22" s="156"/>
      <c r="KEE22" s="156"/>
      <c r="KEF22" s="156"/>
      <c r="KEG22" s="157"/>
      <c r="KEH22" s="153"/>
      <c r="KEI22" s="153"/>
      <c r="KEJ22" s="154"/>
      <c r="KEK22" s="155"/>
      <c r="KEL22" s="155"/>
      <c r="KEM22" s="155"/>
      <c r="KEN22" s="155"/>
      <c r="KEO22" s="155"/>
      <c r="KEP22" s="155"/>
      <c r="KEQ22" s="156"/>
      <c r="KER22" s="156"/>
      <c r="KES22" s="156"/>
      <c r="KET22" s="156"/>
      <c r="KEU22" s="156"/>
      <c r="KEV22" s="156"/>
      <c r="KEW22" s="157"/>
      <c r="KEX22" s="153"/>
      <c r="KEY22" s="153"/>
      <c r="KEZ22" s="154"/>
      <c r="KFA22" s="155"/>
      <c r="KFB22" s="155"/>
      <c r="KFC22" s="155"/>
      <c r="KFD22" s="155"/>
      <c r="KFE22" s="155"/>
      <c r="KFF22" s="155"/>
      <c r="KFG22" s="156"/>
      <c r="KFH22" s="156"/>
      <c r="KFI22" s="156"/>
      <c r="KFJ22" s="156"/>
      <c r="KFK22" s="156"/>
      <c r="KFL22" s="156"/>
      <c r="KFM22" s="157"/>
      <c r="KFN22" s="153"/>
      <c r="KFO22" s="153"/>
      <c r="KFP22" s="154"/>
      <c r="KFQ22" s="155"/>
      <c r="KFR22" s="155"/>
      <c r="KFS22" s="155"/>
      <c r="KFT22" s="155"/>
      <c r="KFU22" s="155"/>
      <c r="KFV22" s="155"/>
      <c r="KFW22" s="156"/>
      <c r="KFX22" s="156"/>
      <c r="KFY22" s="156"/>
      <c r="KFZ22" s="156"/>
      <c r="KGA22" s="156"/>
      <c r="KGB22" s="156"/>
      <c r="KGC22" s="157"/>
      <c r="KGD22" s="153"/>
      <c r="KGE22" s="153"/>
      <c r="KGF22" s="154"/>
      <c r="KGG22" s="155"/>
      <c r="KGH22" s="155"/>
      <c r="KGI22" s="155"/>
      <c r="KGJ22" s="155"/>
      <c r="KGK22" s="155"/>
      <c r="KGL22" s="155"/>
      <c r="KGM22" s="156"/>
      <c r="KGN22" s="156"/>
      <c r="KGO22" s="156"/>
      <c r="KGP22" s="156"/>
      <c r="KGQ22" s="156"/>
      <c r="KGR22" s="156"/>
      <c r="KGS22" s="157"/>
      <c r="KGT22" s="153"/>
      <c r="KGU22" s="153"/>
      <c r="KGV22" s="154"/>
      <c r="KGW22" s="155"/>
      <c r="KGX22" s="155"/>
      <c r="KGY22" s="155"/>
      <c r="KGZ22" s="155"/>
      <c r="KHA22" s="155"/>
      <c r="KHB22" s="155"/>
      <c r="KHC22" s="156"/>
      <c r="KHD22" s="156"/>
      <c r="KHE22" s="156"/>
      <c r="KHF22" s="156"/>
      <c r="KHG22" s="156"/>
      <c r="KHH22" s="156"/>
      <c r="KHI22" s="157"/>
      <c r="KHJ22" s="153"/>
      <c r="KHK22" s="153"/>
      <c r="KHL22" s="154"/>
      <c r="KHM22" s="155"/>
      <c r="KHN22" s="155"/>
      <c r="KHO22" s="155"/>
      <c r="KHP22" s="155"/>
      <c r="KHQ22" s="155"/>
      <c r="KHR22" s="155"/>
      <c r="KHS22" s="156"/>
      <c r="KHT22" s="156"/>
      <c r="KHU22" s="156"/>
      <c r="KHV22" s="156"/>
      <c r="KHW22" s="156"/>
      <c r="KHX22" s="156"/>
      <c r="KHY22" s="157"/>
      <c r="KHZ22" s="153"/>
      <c r="KIA22" s="153"/>
      <c r="KIB22" s="154"/>
      <c r="KIC22" s="155"/>
      <c r="KID22" s="155"/>
      <c r="KIE22" s="155"/>
      <c r="KIF22" s="155"/>
      <c r="KIG22" s="155"/>
      <c r="KIH22" s="155"/>
      <c r="KII22" s="156"/>
      <c r="KIJ22" s="156"/>
      <c r="KIK22" s="156"/>
      <c r="KIL22" s="156"/>
      <c r="KIM22" s="156"/>
      <c r="KIN22" s="156"/>
      <c r="KIO22" s="157"/>
      <c r="KIP22" s="153"/>
      <c r="KIQ22" s="153"/>
      <c r="KIR22" s="154"/>
      <c r="KIS22" s="155"/>
      <c r="KIT22" s="155"/>
      <c r="KIU22" s="155"/>
      <c r="KIV22" s="155"/>
      <c r="KIW22" s="155"/>
      <c r="KIX22" s="155"/>
      <c r="KIY22" s="156"/>
      <c r="KIZ22" s="156"/>
      <c r="KJA22" s="156"/>
      <c r="KJB22" s="156"/>
      <c r="KJC22" s="156"/>
      <c r="KJD22" s="156"/>
      <c r="KJE22" s="157"/>
      <c r="KJF22" s="153"/>
      <c r="KJG22" s="153"/>
      <c r="KJH22" s="154"/>
      <c r="KJI22" s="155"/>
      <c r="KJJ22" s="155"/>
      <c r="KJK22" s="155"/>
      <c r="KJL22" s="155"/>
      <c r="KJM22" s="155"/>
      <c r="KJN22" s="155"/>
      <c r="KJO22" s="156"/>
      <c r="KJP22" s="156"/>
      <c r="KJQ22" s="156"/>
      <c r="KJR22" s="156"/>
      <c r="KJS22" s="156"/>
      <c r="KJT22" s="156"/>
      <c r="KJU22" s="157"/>
      <c r="KJV22" s="153"/>
      <c r="KJW22" s="153"/>
      <c r="KJX22" s="154"/>
      <c r="KJY22" s="155"/>
      <c r="KJZ22" s="155"/>
      <c r="KKA22" s="155"/>
      <c r="KKB22" s="155"/>
      <c r="KKC22" s="155"/>
      <c r="KKD22" s="155"/>
      <c r="KKE22" s="156"/>
      <c r="KKF22" s="156"/>
      <c r="KKG22" s="156"/>
      <c r="KKH22" s="156"/>
      <c r="KKI22" s="156"/>
      <c r="KKJ22" s="156"/>
      <c r="KKK22" s="157"/>
      <c r="KKL22" s="153"/>
      <c r="KKM22" s="153"/>
      <c r="KKN22" s="154"/>
      <c r="KKO22" s="155"/>
      <c r="KKP22" s="155"/>
      <c r="KKQ22" s="155"/>
      <c r="KKR22" s="155"/>
      <c r="KKS22" s="155"/>
      <c r="KKT22" s="155"/>
      <c r="KKU22" s="156"/>
      <c r="KKV22" s="156"/>
      <c r="KKW22" s="156"/>
      <c r="KKX22" s="156"/>
      <c r="KKY22" s="156"/>
      <c r="KKZ22" s="156"/>
      <c r="KLA22" s="157"/>
      <c r="KLB22" s="153"/>
      <c r="KLC22" s="153"/>
      <c r="KLD22" s="154"/>
      <c r="KLE22" s="155"/>
      <c r="KLF22" s="155"/>
      <c r="KLG22" s="155"/>
      <c r="KLH22" s="155"/>
      <c r="KLI22" s="155"/>
      <c r="KLJ22" s="155"/>
      <c r="KLK22" s="156"/>
      <c r="KLL22" s="156"/>
      <c r="KLM22" s="156"/>
      <c r="KLN22" s="156"/>
      <c r="KLO22" s="156"/>
      <c r="KLP22" s="156"/>
      <c r="KLQ22" s="157"/>
      <c r="KLR22" s="153"/>
      <c r="KLS22" s="153"/>
      <c r="KLT22" s="154"/>
      <c r="KLU22" s="155"/>
      <c r="KLV22" s="155"/>
      <c r="KLW22" s="155"/>
      <c r="KLX22" s="155"/>
      <c r="KLY22" s="155"/>
      <c r="KLZ22" s="155"/>
      <c r="KMA22" s="156"/>
      <c r="KMB22" s="156"/>
      <c r="KMC22" s="156"/>
      <c r="KMD22" s="156"/>
      <c r="KME22" s="156"/>
      <c r="KMF22" s="156"/>
      <c r="KMG22" s="157"/>
      <c r="KMH22" s="153"/>
      <c r="KMI22" s="153"/>
      <c r="KMJ22" s="154"/>
      <c r="KMK22" s="155"/>
      <c r="KML22" s="155"/>
      <c r="KMM22" s="155"/>
      <c r="KMN22" s="155"/>
      <c r="KMO22" s="155"/>
      <c r="KMP22" s="155"/>
      <c r="KMQ22" s="156"/>
      <c r="KMR22" s="156"/>
      <c r="KMS22" s="156"/>
      <c r="KMT22" s="156"/>
      <c r="KMU22" s="156"/>
      <c r="KMV22" s="156"/>
      <c r="KMW22" s="157"/>
      <c r="KMX22" s="153"/>
      <c r="KMY22" s="153"/>
      <c r="KMZ22" s="154"/>
      <c r="KNA22" s="155"/>
      <c r="KNB22" s="155"/>
      <c r="KNC22" s="155"/>
      <c r="KND22" s="155"/>
      <c r="KNE22" s="155"/>
      <c r="KNF22" s="155"/>
      <c r="KNG22" s="156"/>
      <c r="KNH22" s="156"/>
      <c r="KNI22" s="156"/>
      <c r="KNJ22" s="156"/>
      <c r="KNK22" s="156"/>
      <c r="KNL22" s="156"/>
      <c r="KNM22" s="157"/>
      <c r="KNN22" s="153"/>
      <c r="KNO22" s="153"/>
      <c r="KNP22" s="154"/>
      <c r="KNQ22" s="155"/>
      <c r="KNR22" s="155"/>
      <c r="KNS22" s="155"/>
      <c r="KNT22" s="155"/>
      <c r="KNU22" s="155"/>
      <c r="KNV22" s="155"/>
      <c r="KNW22" s="156"/>
      <c r="KNX22" s="156"/>
      <c r="KNY22" s="156"/>
      <c r="KNZ22" s="156"/>
      <c r="KOA22" s="156"/>
      <c r="KOB22" s="156"/>
      <c r="KOC22" s="157"/>
      <c r="KOD22" s="153"/>
      <c r="KOE22" s="153"/>
      <c r="KOF22" s="154"/>
      <c r="KOG22" s="155"/>
      <c r="KOH22" s="155"/>
      <c r="KOI22" s="155"/>
      <c r="KOJ22" s="155"/>
      <c r="KOK22" s="155"/>
      <c r="KOL22" s="155"/>
      <c r="KOM22" s="156"/>
      <c r="KON22" s="156"/>
      <c r="KOO22" s="156"/>
      <c r="KOP22" s="156"/>
      <c r="KOQ22" s="156"/>
      <c r="KOR22" s="156"/>
      <c r="KOS22" s="157"/>
      <c r="KOT22" s="153"/>
      <c r="KOU22" s="153"/>
      <c r="KOV22" s="154"/>
      <c r="KOW22" s="155"/>
      <c r="KOX22" s="155"/>
      <c r="KOY22" s="155"/>
      <c r="KOZ22" s="155"/>
      <c r="KPA22" s="155"/>
      <c r="KPB22" s="155"/>
      <c r="KPC22" s="156"/>
      <c r="KPD22" s="156"/>
      <c r="KPE22" s="156"/>
      <c r="KPF22" s="156"/>
      <c r="KPG22" s="156"/>
      <c r="KPH22" s="156"/>
      <c r="KPI22" s="157"/>
      <c r="KPJ22" s="153"/>
      <c r="KPK22" s="153"/>
      <c r="KPL22" s="154"/>
      <c r="KPM22" s="155"/>
      <c r="KPN22" s="155"/>
      <c r="KPO22" s="155"/>
      <c r="KPP22" s="155"/>
      <c r="KPQ22" s="155"/>
      <c r="KPR22" s="155"/>
      <c r="KPS22" s="156"/>
      <c r="KPT22" s="156"/>
      <c r="KPU22" s="156"/>
      <c r="KPV22" s="156"/>
      <c r="KPW22" s="156"/>
      <c r="KPX22" s="156"/>
      <c r="KPY22" s="157"/>
      <c r="KPZ22" s="153"/>
      <c r="KQA22" s="153"/>
      <c r="KQB22" s="154"/>
      <c r="KQC22" s="155"/>
      <c r="KQD22" s="155"/>
      <c r="KQE22" s="155"/>
      <c r="KQF22" s="155"/>
      <c r="KQG22" s="155"/>
      <c r="KQH22" s="155"/>
      <c r="KQI22" s="156"/>
      <c r="KQJ22" s="156"/>
      <c r="KQK22" s="156"/>
      <c r="KQL22" s="156"/>
      <c r="KQM22" s="156"/>
      <c r="KQN22" s="156"/>
      <c r="KQO22" s="157"/>
      <c r="KQP22" s="153"/>
      <c r="KQQ22" s="153"/>
      <c r="KQR22" s="154"/>
      <c r="KQS22" s="155"/>
      <c r="KQT22" s="155"/>
      <c r="KQU22" s="155"/>
      <c r="KQV22" s="155"/>
      <c r="KQW22" s="155"/>
      <c r="KQX22" s="155"/>
      <c r="KQY22" s="156"/>
      <c r="KQZ22" s="156"/>
      <c r="KRA22" s="156"/>
      <c r="KRB22" s="156"/>
      <c r="KRC22" s="156"/>
      <c r="KRD22" s="156"/>
      <c r="KRE22" s="157"/>
      <c r="KRF22" s="153"/>
      <c r="KRG22" s="153"/>
      <c r="KRH22" s="154"/>
      <c r="KRI22" s="155"/>
      <c r="KRJ22" s="155"/>
      <c r="KRK22" s="155"/>
      <c r="KRL22" s="155"/>
      <c r="KRM22" s="155"/>
      <c r="KRN22" s="155"/>
      <c r="KRO22" s="156"/>
      <c r="KRP22" s="156"/>
      <c r="KRQ22" s="156"/>
      <c r="KRR22" s="156"/>
      <c r="KRS22" s="156"/>
      <c r="KRT22" s="156"/>
      <c r="KRU22" s="157"/>
      <c r="KRV22" s="153"/>
      <c r="KRW22" s="153"/>
      <c r="KRX22" s="154"/>
      <c r="KRY22" s="155"/>
      <c r="KRZ22" s="155"/>
      <c r="KSA22" s="155"/>
      <c r="KSB22" s="155"/>
      <c r="KSC22" s="155"/>
      <c r="KSD22" s="155"/>
      <c r="KSE22" s="156"/>
      <c r="KSF22" s="156"/>
      <c r="KSG22" s="156"/>
      <c r="KSH22" s="156"/>
      <c r="KSI22" s="156"/>
      <c r="KSJ22" s="156"/>
      <c r="KSK22" s="157"/>
      <c r="KSL22" s="153"/>
      <c r="KSM22" s="153"/>
      <c r="KSN22" s="154"/>
      <c r="KSO22" s="155"/>
      <c r="KSP22" s="155"/>
      <c r="KSQ22" s="155"/>
      <c r="KSR22" s="155"/>
      <c r="KSS22" s="155"/>
      <c r="KST22" s="155"/>
      <c r="KSU22" s="156"/>
      <c r="KSV22" s="156"/>
      <c r="KSW22" s="156"/>
      <c r="KSX22" s="156"/>
      <c r="KSY22" s="156"/>
      <c r="KSZ22" s="156"/>
      <c r="KTA22" s="157"/>
      <c r="KTB22" s="153"/>
      <c r="KTC22" s="153"/>
      <c r="KTD22" s="154"/>
      <c r="KTE22" s="155"/>
      <c r="KTF22" s="155"/>
      <c r="KTG22" s="155"/>
      <c r="KTH22" s="155"/>
      <c r="KTI22" s="155"/>
      <c r="KTJ22" s="155"/>
      <c r="KTK22" s="156"/>
      <c r="KTL22" s="156"/>
      <c r="KTM22" s="156"/>
      <c r="KTN22" s="156"/>
      <c r="KTO22" s="156"/>
      <c r="KTP22" s="156"/>
      <c r="KTQ22" s="157"/>
      <c r="KTR22" s="153"/>
      <c r="KTS22" s="153"/>
      <c r="KTT22" s="154"/>
      <c r="KTU22" s="155"/>
      <c r="KTV22" s="155"/>
      <c r="KTW22" s="155"/>
      <c r="KTX22" s="155"/>
      <c r="KTY22" s="155"/>
      <c r="KTZ22" s="155"/>
      <c r="KUA22" s="156"/>
      <c r="KUB22" s="156"/>
      <c r="KUC22" s="156"/>
      <c r="KUD22" s="156"/>
      <c r="KUE22" s="156"/>
      <c r="KUF22" s="156"/>
      <c r="KUG22" s="157"/>
      <c r="KUH22" s="153"/>
      <c r="KUI22" s="153"/>
      <c r="KUJ22" s="154"/>
      <c r="KUK22" s="155"/>
      <c r="KUL22" s="155"/>
      <c r="KUM22" s="155"/>
      <c r="KUN22" s="155"/>
      <c r="KUO22" s="155"/>
      <c r="KUP22" s="155"/>
      <c r="KUQ22" s="156"/>
      <c r="KUR22" s="156"/>
      <c r="KUS22" s="156"/>
      <c r="KUT22" s="156"/>
      <c r="KUU22" s="156"/>
      <c r="KUV22" s="156"/>
      <c r="KUW22" s="157"/>
      <c r="KUX22" s="153"/>
      <c r="KUY22" s="153"/>
      <c r="KUZ22" s="154"/>
      <c r="KVA22" s="155"/>
      <c r="KVB22" s="155"/>
      <c r="KVC22" s="155"/>
      <c r="KVD22" s="155"/>
      <c r="KVE22" s="155"/>
      <c r="KVF22" s="155"/>
      <c r="KVG22" s="156"/>
      <c r="KVH22" s="156"/>
      <c r="KVI22" s="156"/>
      <c r="KVJ22" s="156"/>
      <c r="KVK22" s="156"/>
      <c r="KVL22" s="156"/>
      <c r="KVM22" s="157"/>
      <c r="KVN22" s="153"/>
      <c r="KVO22" s="153"/>
      <c r="KVP22" s="154"/>
      <c r="KVQ22" s="155"/>
      <c r="KVR22" s="155"/>
      <c r="KVS22" s="155"/>
      <c r="KVT22" s="155"/>
      <c r="KVU22" s="155"/>
      <c r="KVV22" s="155"/>
      <c r="KVW22" s="156"/>
      <c r="KVX22" s="156"/>
      <c r="KVY22" s="156"/>
      <c r="KVZ22" s="156"/>
      <c r="KWA22" s="156"/>
      <c r="KWB22" s="156"/>
      <c r="KWC22" s="157"/>
      <c r="KWD22" s="153"/>
      <c r="KWE22" s="153"/>
      <c r="KWF22" s="154"/>
      <c r="KWG22" s="155"/>
      <c r="KWH22" s="155"/>
      <c r="KWI22" s="155"/>
      <c r="KWJ22" s="155"/>
      <c r="KWK22" s="155"/>
      <c r="KWL22" s="155"/>
      <c r="KWM22" s="156"/>
      <c r="KWN22" s="156"/>
      <c r="KWO22" s="156"/>
      <c r="KWP22" s="156"/>
      <c r="KWQ22" s="156"/>
      <c r="KWR22" s="156"/>
      <c r="KWS22" s="157"/>
      <c r="KWT22" s="153"/>
      <c r="KWU22" s="153"/>
      <c r="KWV22" s="154"/>
      <c r="KWW22" s="155"/>
      <c r="KWX22" s="155"/>
      <c r="KWY22" s="155"/>
      <c r="KWZ22" s="155"/>
      <c r="KXA22" s="155"/>
      <c r="KXB22" s="155"/>
      <c r="KXC22" s="156"/>
      <c r="KXD22" s="156"/>
      <c r="KXE22" s="156"/>
      <c r="KXF22" s="156"/>
      <c r="KXG22" s="156"/>
      <c r="KXH22" s="156"/>
      <c r="KXI22" s="157"/>
      <c r="KXJ22" s="153"/>
      <c r="KXK22" s="153"/>
      <c r="KXL22" s="154"/>
      <c r="KXM22" s="155"/>
      <c r="KXN22" s="155"/>
      <c r="KXO22" s="155"/>
      <c r="KXP22" s="155"/>
      <c r="KXQ22" s="155"/>
      <c r="KXR22" s="155"/>
      <c r="KXS22" s="156"/>
      <c r="KXT22" s="156"/>
      <c r="KXU22" s="156"/>
      <c r="KXV22" s="156"/>
      <c r="KXW22" s="156"/>
      <c r="KXX22" s="156"/>
      <c r="KXY22" s="157"/>
      <c r="KXZ22" s="153"/>
      <c r="KYA22" s="153"/>
      <c r="KYB22" s="154"/>
      <c r="KYC22" s="155"/>
      <c r="KYD22" s="155"/>
      <c r="KYE22" s="155"/>
      <c r="KYF22" s="155"/>
      <c r="KYG22" s="155"/>
      <c r="KYH22" s="155"/>
      <c r="KYI22" s="156"/>
      <c r="KYJ22" s="156"/>
      <c r="KYK22" s="156"/>
      <c r="KYL22" s="156"/>
      <c r="KYM22" s="156"/>
      <c r="KYN22" s="156"/>
      <c r="KYO22" s="157"/>
      <c r="KYP22" s="153"/>
      <c r="KYQ22" s="153"/>
      <c r="KYR22" s="154"/>
      <c r="KYS22" s="155"/>
      <c r="KYT22" s="155"/>
      <c r="KYU22" s="155"/>
      <c r="KYV22" s="155"/>
      <c r="KYW22" s="155"/>
      <c r="KYX22" s="155"/>
      <c r="KYY22" s="156"/>
      <c r="KYZ22" s="156"/>
      <c r="KZA22" s="156"/>
      <c r="KZB22" s="156"/>
      <c r="KZC22" s="156"/>
      <c r="KZD22" s="156"/>
      <c r="KZE22" s="157"/>
      <c r="KZF22" s="153"/>
      <c r="KZG22" s="153"/>
      <c r="KZH22" s="154"/>
      <c r="KZI22" s="155"/>
      <c r="KZJ22" s="155"/>
      <c r="KZK22" s="155"/>
      <c r="KZL22" s="155"/>
      <c r="KZM22" s="155"/>
      <c r="KZN22" s="155"/>
      <c r="KZO22" s="156"/>
      <c r="KZP22" s="156"/>
      <c r="KZQ22" s="156"/>
      <c r="KZR22" s="156"/>
      <c r="KZS22" s="156"/>
      <c r="KZT22" s="156"/>
      <c r="KZU22" s="157"/>
      <c r="KZV22" s="153"/>
      <c r="KZW22" s="153"/>
      <c r="KZX22" s="154"/>
      <c r="KZY22" s="155"/>
      <c r="KZZ22" s="155"/>
      <c r="LAA22" s="155"/>
      <c r="LAB22" s="155"/>
      <c r="LAC22" s="155"/>
      <c r="LAD22" s="155"/>
      <c r="LAE22" s="156"/>
      <c r="LAF22" s="156"/>
      <c r="LAG22" s="156"/>
      <c r="LAH22" s="156"/>
      <c r="LAI22" s="156"/>
      <c r="LAJ22" s="156"/>
      <c r="LAK22" s="157"/>
      <c r="LAL22" s="153"/>
      <c r="LAM22" s="153"/>
      <c r="LAN22" s="154"/>
      <c r="LAO22" s="155"/>
      <c r="LAP22" s="155"/>
      <c r="LAQ22" s="155"/>
      <c r="LAR22" s="155"/>
      <c r="LAS22" s="155"/>
      <c r="LAT22" s="155"/>
      <c r="LAU22" s="156"/>
      <c r="LAV22" s="156"/>
      <c r="LAW22" s="156"/>
      <c r="LAX22" s="156"/>
      <c r="LAY22" s="156"/>
      <c r="LAZ22" s="156"/>
      <c r="LBA22" s="157"/>
      <c r="LBB22" s="153"/>
      <c r="LBC22" s="153"/>
      <c r="LBD22" s="154"/>
      <c r="LBE22" s="155"/>
      <c r="LBF22" s="155"/>
      <c r="LBG22" s="155"/>
      <c r="LBH22" s="155"/>
      <c r="LBI22" s="155"/>
      <c r="LBJ22" s="155"/>
      <c r="LBK22" s="156"/>
      <c r="LBL22" s="156"/>
      <c r="LBM22" s="156"/>
      <c r="LBN22" s="156"/>
      <c r="LBO22" s="156"/>
      <c r="LBP22" s="156"/>
      <c r="LBQ22" s="157"/>
      <c r="LBR22" s="153"/>
      <c r="LBS22" s="153"/>
      <c r="LBT22" s="154"/>
      <c r="LBU22" s="155"/>
      <c r="LBV22" s="155"/>
      <c r="LBW22" s="155"/>
      <c r="LBX22" s="155"/>
      <c r="LBY22" s="155"/>
      <c r="LBZ22" s="155"/>
      <c r="LCA22" s="156"/>
      <c r="LCB22" s="156"/>
      <c r="LCC22" s="156"/>
      <c r="LCD22" s="156"/>
      <c r="LCE22" s="156"/>
      <c r="LCF22" s="156"/>
      <c r="LCG22" s="157"/>
      <c r="LCH22" s="153"/>
      <c r="LCI22" s="153"/>
      <c r="LCJ22" s="154"/>
      <c r="LCK22" s="155"/>
      <c r="LCL22" s="155"/>
      <c r="LCM22" s="155"/>
      <c r="LCN22" s="155"/>
      <c r="LCO22" s="155"/>
      <c r="LCP22" s="155"/>
      <c r="LCQ22" s="156"/>
      <c r="LCR22" s="156"/>
      <c r="LCS22" s="156"/>
      <c r="LCT22" s="156"/>
      <c r="LCU22" s="156"/>
      <c r="LCV22" s="156"/>
      <c r="LCW22" s="157"/>
      <c r="LCX22" s="153"/>
      <c r="LCY22" s="153"/>
      <c r="LCZ22" s="154"/>
      <c r="LDA22" s="155"/>
      <c r="LDB22" s="155"/>
      <c r="LDC22" s="155"/>
      <c r="LDD22" s="155"/>
      <c r="LDE22" s="155"/>
      <c r="LDF22" s="155"/>
      <c r="LDG22" s="156"/>
      <c r="LDH22" s="156"/>
      <c r="LDI22" s="156"/>
      <c r="LDJ22" s="156"/>
      <c r="LDK22" s="156"/>
      <c r="LDL22" s="156"/>
      <c r="LDM22" s="157"/>
      <c r="LDN22" s="153"/>
      <c r="LDO22" s="153"/>
      <c r="LDP22" s="154"/>
      <c r="LDQ22" s="155"/>
      <c r="LDR22" s="155"/>
      <c r="LDS22" s="155"/>
      <c r="LDT22" s="155"/>
      <c r="LDU22" s="155"/>
      <c r="LDV22" s="155"/>
      <c r="LDW22" s="156"/>
      <c r="LDX22" s="156"/>
      <c r="LDY22" s="156"/>
      <c r="LDZ22" s="156"/>
      <c r="LEA22" s="156"/>
      <c r="LEB22" s="156"/>
      <c r="LEC22" s="157"/>
      <c r="LED22" s="153"/>
      <c r="LEE22" s="153"/>
      <c r="LEF22" s="154"/>
      <c r="LEG22" s="155"/>
      <c r="LEH22" s="155"/>
      <c r="LEI22" s="155"/>
      <c r="LEJ22" s="155"/>
      <c r="LEK22" s="155"/>
      <c r="LEL22" s="155"/>
      <c r="LEM22" s="156"/>
      <c r="LEN22" s="156"/>
      <c r="LEO22" s="156"/>
      <c r="LEP22" s="156"/>
      <c r="LEQ22" s="156"/>
      <c r="LER22" s="156"/>
      <c r="LES22" s="157"/>
      <c r="LET22" s="153"/>
      <c r="LEU22" s="153"/>
      <c r="LEV22" s="154"/>
      <c r="LEW22" s="155"/>
      <c r="LEX22" s="155"/>
      <c r="LEY22" s="155"/>
      <c r="LEZ22" s="155"/>
      <c r="LFA22" s="155"/>
      <c r="LFB22" s="155"/>
      <c r="LFC22" s="156"/>
      <c r="LFD22" s="156"/>
      <c r="LFE22" s="156"/>
      <c r="LFF22" s="156"/>
      <c r="LFG22" s="156"/>
      <c r="LFH22" s="156"/>
      <c r="LFI22" s="157"/>
      <c r="LFJ22" s="153"/>
      <c r="LFK22" s="153"/>
      <c r="LFL22" s="154"/>
      <c r="LFM22" s="155"/>
      <c r="LFN22" s="155"/>
      <c r="LFO22" s="155"/>
      <c r="LFP22" s="155"/>
      <c r="LFQ22" s="155"/>
      <c r="LFR22" s="155"/>
      <c r="LFS22" s="156"/>
      <c r="LFT22" s="156"/>
      <c r="LFU22" s="156"/>
      <c r="LFV22" s="156"/>
      <c r="LFW22" s="156"/>
      <c r="LFX22" s="156"/>
      <c r="LFY22" s="157"/>
      <c r="LFZ22" s="153"/>
      <c r="LGA22" s="153"/>
      <c r="LGB22" s="154"/>
      <c r="LGC22" s="155"/>
      <c r="LGD22" s="155"/>
      <c r="LGE22" s="155"/>
      <c r="LGF22" s="155"/>
      <c r="LGG22" s="155"/>
      <c r="LGH22" s="155"/>
      <c r="LGI22" s="156"/>
      <c r="LGJ22" s="156"/>
      <c r="LGK22" s="156"/>
      <c r="LGL22" s="156"/>
      <c r="LGM22" s="156"/>
      <c r="LGN22" s="156"/>
      <c r="LGO22" s="157"/>
      <c r="LGP22" s="153"/>
      <c r="LGQ22" s="153"/>
      <c r="LGR22" s="154"/>
      <c r="LGS22" s="155"/>
      <c r="LGT22" s="155"/>
      <c r="LGU22" s="155"/>
      <c r="LGV22" s="155"/>
      <c r="LGW22" s="155"/>
      <c r="LGX22" s="155"/>
      <c r="LGY22" s="156"/>
      <c r="LGZ22" s="156"/>
      <c r="LHA22" s="156"/>
      <c r="LHB22" s="156"/>
      <c r="LHC22" s="156"/>
      <c r="LHD22" s="156"/>
      <c r="LHE22" s="157"/>
      <c r="LHF22" s="153"/>
      <c r="LHG22" s="153"/>
      <c r="LHH22" s="154"/>
      <c r="LHI22" s="155"/>
      <c r="LHJ22" s="155"/>
      <c r="LHK22" s="155"/>
      <c r="LHL22" s="155"/>
      <c r="LHM22" s="155"/>
      <c r="LHN22" s="155"/>
      <c r="LHO22" s="156"/>
      <c r="LHP22" s="156"/>
      <c r="LHQ22" s="156"/>
      <c r="LHR22" s="156"/>
      <c r="LHS22" s="156"/>
      <c r="LHT22" s="156"/>
      <c r="LHU22" s="157"/>
      <c r="LHV22" s="153"/>
      <c r="LHW22" s="153"/>
      <c r="LHX22" s="154"/>
      <c r="LHY22" s="155"/>
      <c r="LHZ22" s="155"/>
      <c r="LIA22" s="155"/>
      <c r="LIB22" s="155"/>
      <c r="LIC22" s="155"/>
      <c r="LID22" s="155"/>
      <c r="LIE22" s="156"/>
      <c r="LIF22" s="156"/>
      <c r="LIG22" s="156"/>
      <c r="LIH22" s="156"/>
      <c r="LII22" s="156"/>
      <c r="LIJ22" s="156"/>
      <c r="LIK22" s="157"/>
      <c r="LIL22" s="153"/>
      <c r="LIM22" s="153"/>
      <c r="LIN22" s="154"/>
      <c r="LIO22" s="155"/>
      <c r="LIP22" s="155"/>
      <c r="LIQ22" s="155"/>
      <c r="LIR22" s="155"/>
      <c r="LIS22" s="155"/>
      <c r="LIT22" s="155"/>
      <c r="LIU22" s="156"/>
      <c r="LIV22" s="156"/>
      <c r="LIW22" s="156"/>
      <c r="LIX22" s="156"/>
      <c r="LIY22" s="156"/>
      <c r="LIZ22" s="156"/>
      <c r="LJA22" s="157"/>
      <c r="LJB22" s="153"/>
      <c r="LJC22" s="153"/>
      <c r="LJD22" s="154"/>
      <c r="LJE22" s="155"/>
      <c r="LJF22" s="155"/>
      <c r="LJG22" s="155"/>
      <c r="LJH22" s="155"/>
      <c r="LJI22" s="155"/>
      <c r="LJJ22" s="155"/>
      <c r="LJK22" s="156"/>
      <c r="LJL22" s="156"/>
      <c r="LJM22" s="156"/>
      <c r="LJN22" s="156"/>
      <c r="LJO22" s="156"/>
      <c r="LJP22" s="156"/>
      <c r="LJQ22" s="157"/>
      <c r="LJR22" s="153"/>
      <c r="LJS22" s="153"/>
      <c r="LJT22" s="154"/>
      <c r="LJU22" s="155"/>
      <c r="LJV22" s="155"/>
      <c r="LJW22" s="155"/>
      <c r="LJX22" s="155"/>
      <c r="LJY22" s="155"/>
      <c r="LJZ22" s="155"/>
      <c r="LKA22" s="156"/>
      <c r="LKB22" s="156"/>
      <c r="LKC22" s="156"/>
      <c r="LKD22" s="156"/>
      <c r="LKE22" s="156"/>
      <c r="LKF22" s="156"/>
      <c r="LKG22" s="157"/>
      <c r="LKH22" s="153"/>
      <c r="LKI22" s="153"/>
      <c r="LKJ22" s="154"/>
      <c r="LKK22" s="155"/>
      <c r="LKL22" s="155"/>
      <c r="LKM22" s="155"/>
      <c r="LKN22" s="155"/>
      <c r="LKO22" s="155"/>
      <c r="LKP22" s="155"/>
      <c r="LKQ22" s="156"/>
      <c r="LKR22" s="156"/>
      <c r="LKS22" s="156"/>
      <c r="LKT22" s="156"/>
      <c r="LKU22" s="156"/>
      <c r="LKV22" s="156"/>
      <c r="LKW22" s="157"/>
      <c r="LKX22" s="153"/>
      <c r="LKY22" s="153"/>
      <c r="LKZ22" s="154"/>
      <c r="LLA22" s="155"/>
      <c r="LLB22" s="155"/>
      <c r="LLC22" s="155"/>
      <c r="LLD22" s="155"/>
      <c r="LLE22" s="155"/>
      <c r="LLF22" s="155"/>
      <c r="LLG22" s="156"/>
      <c r="LLH22" s="156"/>
      <c r="LLI22" s="156"/>
      <c r="LLJ22" s="156"/>
      <c r="LLK22" s="156"/>
      <c r="LLL22" s="156"/>
      <c r="LLM22" s="157"/>
      <c r="LLN22" s="153"/>
      <c r="LLO22" s="153"/>
      <c r="LLP22" s="154"/>
      <c r="LLQ22" s="155"/>
      <c r="LLR22" s="155"/>
      <c r="LLS22" s="155"/>
      <c r="LLT22" s="155"/>
      <c r="LLU22" s="155"/>
      <c r="LLV22" s="155"/>
      <c r="LLW22" s="156"/>
      <c r="LLX22" s="156"/>
      <c r="LLY22" s="156"/>
      <c r="LLZ22" s="156"/>
      <c r="LMA22" s="156"/>
      <c r="LMB22" s="156"/>
      <c r="LMC22" s="157"/>
      <c r="LMD22" s="153"/>
      <c r="LME22" s="153"/>
      <c r="LMF22" s="154"/>
      <c r="LMG22" s="155"/>
      <c r="LMH22" s="155"/>
      <c r="LMI22" s="155"/>
      <c r="LMJ22" s="155"/>
      <c r="LMK22" s="155"/>
      <c r="LML22" s="155"/>
      <c r="LMM22" s="156"/>
      <c r="LMN22" s="156"/>
      <c r="LMO22" s="156"/>
      <c r="LMP22" s="156"/>
      <c r="LMQ22" s="156"/>
      <c r="LMR22" s="156"/>
      <c r="LMS22" s="157"/>
      <c r="LMT22" s="153"/>
      <c r="LMU22" s="153"/>
      <c r="LMV22" s="154"/>
      <c r="LMW22" s="155"/>
      <c r="LMX22" s="155"/>
      <c r="LMY22" s="155"/>
      <c r="LMZ22" s="155"/>
      <c r="LNA22" s="155"/>
      <c r="LNB22" s="155"/>
      <c r="LNC22" s="156"/>
      <c r="LND22" s="156"/>
      <c r="LNE22" s="156"/>
      <c r="LNF22" s="156"/>
      <c r="LNG22" s="156"/>
      <c r="LNH22" s="156"/>
      <c r="LNI22" s="157"/>
      <c r="LNJ22" s="153"/>
      <c r="LNK22" s="153"/>
      <c r="LNL22" s="154"/>
      <c r="LNM22" s="155"/>
      <c r="LNN22" s="155"/>
      <c r="LNO22" s="155"/>
      <c r="LNP22" s="155"/>
      <c r="LNQ22" s="155"/>
      <c r="LNR22" s="155"/>
      <c r="LNS22" s="156"/>
      <c r="LNT22" s="156"/>
      <c r="LNU22" s="156"/>
      <c r="LNV22" s="156"/>
      <c r="LNW22" s="156"/>
      <c r="LNX22" s="156"/>
      <c r="LNY22" s="157"/>
      <c r="LNZ22" s="153"/>
      <c r="LOA22" s="153"/>
      <c r="LOB22" s="154"/>
      <c r="LOC22" s="155"/>
      <c r="LOD22" s="155"/>
      <c r="LOE22" s="155"/>
      <c r="LOF22" s="155"/>
      <c r="LOG22" s="155"/>
      <c r="LOH22" s="155"/>
      <c r="LOI22" s="156"/>
      <c r="LOJ22" s="156"/>
      <c r="LOK22" s="156"/>
      <c r="LOL22" s="156"/>
      <c r="LOM22" s="156"/>
      <c r="LON22" s="156"/>
      <c r="LOO22" s="157"/>
      <c r="LOP22" s="153"/>
      <c r="LOQ22" s="153"/>
      <c r="LOR22" s="154"/>
      <c r="LOS22" s="155"/>
      <c r="LOT22" s="155"/>
      <c r="LOU22" s="155"/>
      <c r="LOV22" s="155"/>
      <c r="LOW22" s="155"/>
      <c r="LOX22" s="155"/>
      <c r="LOY22" s="156"/>
      <c r="LOZ22" s="156"/>
      <c r="LPA22" s="156"/>
      <c r="LPB22" s="156"/>
      <c r="LPC22" s="156"/>
      <c r="LPD22" s="156"/>
      <c r="LPE22" s="157"/>
      <c r="LPF22" s="153"/>
      <c r="LPG22" s="153"/>
      <c r="LPH22" s="154"/>
      <c r="LPI22" s="155"/>
      <c r="LPJ22" s="155"/>
      <c r="LPK22" s="155"/>
      <c r="LPL22" s="155"/>
      <c r="LPM22" s="155"/>
      <c r="LPN22" s="155"/>
      <c r="LPO22" s="156"/>
      <c r="LPP22" s="156"/>
      <c r="LPQ22" s="156"/>
      <c r="LPR22" s="156"/>
      <c r="LPS22" s="156"/>
      <c r="LPT22" s="156"/>
      <c r="LPU22" s="157"/>
      <c r="LPV22" s="153"/>
      <c r="LPW22" s="153"/>
      <c r="LPX22" s="154"/>
      <c r="LPY22" s="155"/>
      <c r="LPZ22" s="155"/>
      <c r="LQA22" s="155"/>
      <c r="LQB22" s="155"/>
      <c r="LQC22" s="155"/>
      <c r="LQD22" s="155"/>
      <c r="LQE22" s="156"/>
      <c r="LQF22" s="156"/>
      <c r="LQG22" s="156"/>
      <c r="LQH22" s="156"/>
      <c r="LQI22" s="156"/>
      <c r="LQJ22" s="156"/>
      <c r="LQK22" s="157"/>
      <c r="LQL22" s="153"/>
      <c r="LQM22" s="153"/>
      <c r="LQN22" s="154"/>
      <c r="LQO22" s="155"/>
      <c r="LQP22" s="155"/>
      <c r="LQQ22" s="155"/>
      <c r="LQR22" s="155"/>
      <c r="LQS22" s="155"/>
      <c r="LQT22" s="155"/>
      <c r="LQU22" s="156"/>
      <c r="LQV22" s="156"/>
      <c r="LQW22" s="156"/>
      <c r="LQX22" s="156"/>
      <c r="LQY22" s="156"/>
      <c r="LQZ22" s="156"/>
      <c r="LRA22" s="157"/>
      <c r="LRB22" s="153"/>
      <c r="LRC22" s="153"/>
      <c r="LRD22" s="154"/>
      <c r="LRE22" s="155"/>
      <c r="LRF22" s="155"/>
      <c r="LRG22" s="155"/>
      <c r="LRH22" s="155"/>
      <c r="LRI22" s="155"/>
      <c r="LRJ22" s="155"/>
      <c r="LRK22" s="156"/>
      <c r="LRL22" s="156"/>
      <c r="LRM22" s="156"/>
      <c r="LRN22" s="156"/>
      <c r="LRO22" s="156"/>
      <c r="LRP22" s="156"/>
      <c r="LRQ22" s="157"/>
      <c r="LRR22" s="153"/>
      <c r="LRS22" s="153"/>
      <c r="LRT22" s="154"/>
      <c r="LRU22" s="155"/>
      <c r="LRV22" s="155"/>
      <c r="LRW22" s="155"/>
      <c r="LRX22" s="155"/>
      <c r="LRY22" s="155"/>
      <c r="LRZ22" s="155"/>
      <c r="LSA22" s="156"/>
      <c r="LSB22" s="156"/>
      <c r="LSC22" s="156"/>
      <c r="LSD22" s="156"/>
      <c r="LSE22" s="156"/>
      <c r="LSF22" s="156"/>
      <c r="LSG22" s="157"/>
      <c r="LSH22" s="153"/>
      <c r="LSI22" s="153"/>
      <c r="LSJ22" s="154"/>
      <c r="LSK22" s="155"/>
      <c r="LSL22" s="155"/>
      <c r="LSM22" s="155"/>
      <c r="LSN22" s="155"/>
      <c r="LSO22" s="155"/>
      <c r="LSP22" s="155"/>
      <c r="LSQ22" s="156"/>
      <c r="LSR22" s="156"/>
      <c r="LSS22" s="156"/>
      <c r="LST22" s="156"/>
      <c r="LSU22" s="156"/>
      <c r="LSV22" s="156"/>
      <c r="LSW22" s="157"/>
      <c r="LSX22" s="153"/>
      <c r="LSY22" s="153"/>
      <c r="LSZ22" s="154"/>
      <c r="LTA22" s="155"/>
      <c r="LTB22" s="155"/>
      <c r="LTC22" s="155"/>
      <c r="LTD22" s="155"/>
      <c r="LTE22" s="155"/>
      <c r="LTF22" s="155"/>
      <c r="LTG22" s="156"/>
      <c r="LTH22" s="156"/>
      <c r="LTI22" s="156"/>
      <c r="LTJ22" s="156"/>
      <c r="LTK22" s="156"/>
      <c r="LTL22" s="156"/>
      <c r="LTM22" s="157"/>
      <c r="LTN22" s="153"/>
      <c r="LTO22" s="153"/>
      <c r="LTP22" s="154"/>
      <c r="LTQ22" s="155"/>
      <c r="LTR22" s="155"/>
      <c r="LTS22" s="155"/>
      <c r="LTT22" s="155"/>
      <c r="LTU22" s="155"/>
      <c r="LTV22" s="155"/>
      <c r="LTW22" s="156"/>
      <c r="LTX22" s="156"/>
      <c r="LTY22" s="156"/>
      <c r="LTZ22" s="156"/>
      <c r="LUA22" s="156"/>
      <c r="LUB22" s="156"/>
      <c r="LUC22" s="157"/>
      <c r="LUD22" s="153"/>
      <c r="LUE22" s="153"/>
      <c r="LUF22" s="154"/>
      <c r="LUG22" s="155"/>
      <c r="LUH22" s="155"/>
      <c r="LUI22" s="155"/>
      <c r="LUJ22" s="155"/>
      <c r="LUK22" s="155"/>
      <c r="LUL22" s="155"/>
      <c r="LUM22" s="156"/>
      <c r="LUN22" s="156"/>
      <c r="LUO22" s="156"/>
      <c r="LUP22" s="156"/>
      <c r="LUQ22" s="156"/>
      <c r="LUR22" s="156"/>
      <c r="LUS22" s="157"/>
      <c r="LUT22" s="153"/>
      <c r="LUU22" s="153"/>
      <c r="LUV22" s="154"/>
      <c r="LUW22" s="155"/>
      <c r="LUX22" s="155"/>
      <c r="LUY22" s="155"/>
      <c r="LUZ22" s="155"/>
      <c r="LVA22" s="155"/>
      <c r="LVB22" s="155"/>
      <c r="LVC22" s="156"/>
      <c r="LVD22" s="156"/>
      <c r="LVE22" s="156"/>
      <c r="LVF22" s="156"/>
      <c r="LVG22" s="156"/>
      <c r="LVH22" s="156"/>
      <c r="LVI22" s="157"/>
      <c r="LVJ22" s="153"/>
      <c r="LVK22" s="153"/>
      <c r="LVL22" s="154"/>
      <c r="LVM22" s="155"/>
      <c r="LVN22" s="155"/>
      <c r="LVO22" s="155"/>
      <c r="LVP22" s="155"/>
      <c r="LVQ22" s="155"/>
      <c r="LVR22" s="155"/>
      <c r="LVS22" s="156"/>
      <c r="LVT22" s="156"/>
      <c r="LVU22" s="156"/>
      <c r="LVV22" s="156"/>
      <c r="LVW22" s="156"/>
      <c r="LVX22" s="156"/>
      <c r="LVY22" s="157"/>
      <c r="LVZ22" s="153"/>
      <c r="LWA22" s="153"/>
      <c r="LWB22" s="154"/>
      <c r="LWC22" s="155"/>
      <c r="LWD22" s="155"/>
      <c r="LWE22" s="155"/>
      <c r="LWF22" s="155"/>
      <c r="LWG22" s="155"/>
      <c r="LWH22" s="155"/>
      <c r="LWI22" s="156"/>
      <c r="LWJ22" s="156"/>
      <c r="LWK22" s="156"/>
      <c r="LWL22" s="156"/>
      <c r="LWM22" s="156"/>
      <c r="LWN22" s="156"/>
      <c r="LWO22" s="157"/>
      <c r="LWP22" s="153"/>
      <c r="LWQ22" s="153"/>
      <c r="LWR22" s="154"/>
      <c r="LWS22" s="155"/>
      <c r="LWT22" s="155"/>
      <c r="LWU22" s="155"/>
      <c r="LWV22" s="155"/>
      <c r="LWW22" s="155"/>
      <c r="LWX22" s="155"/>
      <c r="LWY22" s="156"/>
      <c r="LWZ22" s="156"/>
      <c r="LXA22" s="156"/>
      <c r="LXB22" s="156"/>
      <c r="LXC22" s="156"/>
      <c r="LXD22" s="156"/>
      <c r="LXE22" s="157"/>
      <c r="LXF22" s="153"/>
      <c r="LXG22" s="153"/>
      <c r="LXH22" s="154"/>
      <c r="LXI22" s="155"/>
      <c r="LXJ22" s="155"/>
      <c r="LXK22" s="155"/>
      <c r="LXL22" s="155"/>
      <c r="LXM22" s="155"/>
      <c r="LXN22" s="155"/>
      <c r="LXO22" s="156"/>
      <c r="LXP22" s="156"/>
      <c r="LXQ22" s="156"/>
      <c r="LXR22" s="156"/>
      <c r="LXS22" s="156"/>
      <c r="LXT22" s="156"/>
      <c r="LXU22" s="157"/>
      <c r="LXV22" s="153"/>
      <c r="LXW22" s="153"/>
      <c r="LXX22" s="154"/>
      <c r="LXY22" s="155"/>
      <c r="LXZ22" s="155"/>
      <c r="LYA22" s="155"/>
      <c r="LYB22" s="155"/>
      <c r="LYC22" s="155"/>
      <c r="LYD22" s="155"/>
      <c r="LYE22" s="156"/>
      <c r="LYF22" s="156"/>
      <c r="LYG22" s="156"/>
      <c r="LYH22" s="156"/>
      <c r="LYI22" s="156"/>
      <c r="LYJ22" s="156"/>
      <c r="LYK22" s="157"/>
      <c r="LYL22" s="153"/>
      <c r="LYM22" s="153"/>
      <c r="LYN22" s="154"/>
      <c r="LYO22" s="155"/>
      <c r="LYP22" s="155"/>
      <c r="LYQ22" s="155"/>
      <c r="LYR22" s="155"/>
      <c r="LYS22" s="155"/>
      <c r="LYT22" s="155"/>
      <c r="LYU22" s="156"/>
      <c r="LYV22" s="156"/>
      <c r="LYW22" s="156"/>
      <c r="LYX22" s="156"/>
      <c r="LYY22" s="156"/>
      <c r="LYZ22" s="156"/>
      <c r="LZA22" s="157"/>
      <c r="LZB22" s="153"/>
      <c r="LZC22" s="153"/>
      <c r="LZD22" s="154"/>
      <c r="LZE22" s="155"/>
      <c r="LZF22" s="155"/>
      <c r="LZG22" s="155"/>
      <c r="LZH22" s="155"/>
      <c r="LZI22" s="155"/>
      <c r="LZJ22" s="155"/>
      <c r="LZK22" s="156"/>
      <c r="LZL22" s="156"/>
      <c r="LZM22" s="156"/>
      <c r="LZN22" s="156"/>
      <c r="LZO22" s="156"/>
      <c r="LZP22" s="156"/>
      <c r="LZQ22" s="157"/>
      <c r="LZR22" s="153"/>
      <c r="LZS22" s="153"/>
      <c r="LZT22" s="154"/>
      <c r="LZU22" s="155"/>
      <c r="LZV22" s="155"/>
      <c r="LZW22" s="155"/>
      <c r="LZX22" s="155"/>
      <c r="LZY22" s="155"/>
      <c r="LZZ22" s="155"/>
      <c r="MAA22" s="156"/>
      <c r="MAB22" s="156"/>
      <c r="MAC22" s="156"/>
      <c r="MAD22" s="156"/>
      <c r="MAE22" s="156"/>
      <c r="MAF22" s="156"/>
      <c r="MAG22" s="157"/>
      <c r="MAH22" s="153"/>
      <c r="MAI22" s="153"/>
      <c r="MAJ22" s="154"/>
      <c r="MAK22" s="155"/>
      <c r="MAL22" s="155"/>
      <c r="MAM22" s="155"/>
      <c r="MAN22" s="155"/>
      <c r="MAO22" s="155"/>
      <c r="MAP22" s="155"/>
      <c r="MAQ22" s="156"/>
      <c r="MAR22" s="156"/>
      <c r="MAS22" s="156"/>
      <c r="MAT22" s="156"/>
      <c r="MAU22" s="156"/>
      <c r="MAV22" s="156"/>
      <c r="MAW22" s="157"/>
      <c r="MAX22" s="153"/>
      <c r="MAY22" s="153"/>
      <c r="MAZ22" s="154"/>
      <c r="MBA22" s="155"/>
      <c r="MBB22" s="155"/>
      <c r="MBC22" s="155"/>
      <c r="MBD22" s="155"/>
      <c r="MBE22" s="155"/>
      <c r="MBF22" s="155"/>
      <c r="MBG22" s="156"/>
      <c r="MBH22" s="156"/>
      <c r="MBI22" s="156"/>
      <c r="MBJ22" s="156"/>
      <c r="MBK22" s="156"/>
      <c r="MBL22" s="156"/>
      <c r="MBM22" s="157"/>
      <c r="MBN22" s="153"/>
      <c r="MBO22" s="153"/>
      <c r="MBP22" s="154"/>
      <c r="MBQ22" s="155"/>
      <c r="MBR22" s="155"/>
      <c r="MBS22" s="155"/>
      <c r="MBT22" s="155"/>
      <c r="MBU22" s="155"/>
      <c r="MBV22" s="155"/>
      <c r="MBW22" s="156"/>
      <c r="MBX22" s="156"/>
      <c r="MBY22" s="156"/>
      <c r="MBZ22" s="156"/>
      <c r="MCA22" s="156"/>
      <c r="MCB22" s="156"/>
      <c r="MCC22" s="157"/>
      <c r="MCD22" s="153"/>
      <c r="MCE22" s="153"/>
      <c r="MCF22" s="154"/>
      <c r="MCG22" s="155"/>
      <c r="MCH22" s="155"/>
      <c r="MCI22" s="155"/>
      <c r="MCJ22" s="155"/>
      <c r="MCK22" s="155"/>
      <c r="MCL22" s="155"/>
      <c r="MCM22" s="156"/>
      <c r="MCN22" s="156"/>
      <c r="MCO22" s="156"/>
      <c r="MCP22" s="156"/>
      <c r="MCQ22" s="156"/>
      <c r="MCR22" s="156"/>
      <c r="MCS22" s="157"/>
      <c r="MCT22" s="153"/>
      <c r="MCU22" s="153"/>
      <c r="MCV22" s="154"/>
      <c r="MCW22" s="155"/>
      <c r="MCX22" s="155"/>
      <c r="MCY22" s="155"/>
      <c r="MCZ22" s="155"/>
      <c r="MDA22" s="155"/>
      <c r="MDB22" s="155"/>
      <c r="MDC22" s="156"/>
      <c r="MDD22" s="156"/>
      <c r="MDE22" s="156"/>
      <c r="MDF22" s="156"/>
      <c r="MDG22" s="156"/>
      <c r="MDH22" s="156"/>
      <c r="MDI22" s="157"/>
      <c r="MDJ22" s="153"/>
      <c r="MDK22" s="153"/>
      <c r="MDL22" s="154"/>
      <c r="MDM22" s="155"/>
      <c r="MDN22" s="155"/>
      <c r="MDO22" s="155"/>
      <c r="MDP22" s="155"/>
      <c r="MDQ22" s="155"/>
      <c r="MDR22" s="155"/>
      <c r="MDS22" s="156"/>
      <c r="MDT22" s="156"/>
      <c r="MDU22" s="156"/>
      <c r="MDV22" s="156"/>
      <c r="MDW22" s="156"/>
      <c r="MDX22" s="156"/>
      <c r="MDY22" s="157"/>
      <c r="MDZ22" s="153"/>
      <c r="MEA22" s="153"/>
      <c r="MEB22" s="154"/>
      <c r="MEC22" s="155"/>
      <c r="MED22" s="155"/>
      <c r="MEE22" s="155"/>
      <c r="MEF22" s="155"/>
      <c r="MEG22" s="155"/>
      <c r="MEH22" s="155"/>
      <c r="MEI22" s="156"/>
      <c r="MEJ22" s="156"/>
      <c r="MEK22" s="156"/>
      <c r="MEL22" s="156"/>
      <c r="MEM22" s="156"/>
      <c r="MEN22" s="156"/>
      <c r="MEO22" s="157"/>
      <c r="MEP22" s="153"/>
      <c r="MEQ22" s="153"/>
      <c r="MER22" s="154"/>
      <c r="MES22" s="155"/>
      <c r="MET22" s="155"/>
      <c r="MEU22" s="155"/>
      <c r="MEV22" s="155"/>
      <c r="MEW22" s="155"/>
      <c r="MEX22" s="155"/>
      <c r="MEY22" s="156"/>
      <c r="MEZ22" s="156"/>
      <c r="MFA22" s="156"/>
      <c r="MFB22" s="156"/>
      <c r="MFC22" s="156"/>
      <c r="MFD22" s="156"/>
      <c r="MFE22" s="157"/>
      <c r="MFF22" s="153"/>
      <c r="MFG22" s="153"/>
      <c r="MFH22" s="154"/>
      <c r="MFI22" s="155"/>
      <c r="MFJ22" s="155"/>
      <c r="MFK22" s="155"/>
      <c r="MFL22" s="155"/>
      <c r="MFM22" s="155"/>
      <c r="MFN22" s="155"/>
      <c r="MFO22" s="156"/>
      <c r="MFP22" s="156"/>
      <c r="MFQ22" s="156"/>
      <c r="MFR22" s="156"/>
      <c r="MFS22" s="156"/>
      <c r="MFT22" s="156"/>
      <c r="MFU22" s="157"/>
      <c r="MFV22" s="153"/>
      <c r="MFW22" s="153"/>
      <c r="MFX22" s="154"/>
      <c r="MFY22" s="155"/>
      <c r="MFZ22" s="155"/>
      <c r="MGA22" s="155"/>
      <c r="MGB22" s="155"/>
      <c r="MGC22" s="155"/>
      <c r="MGD22" s="155"/>
      <c r="MGE22" s="156"/>
      <c r="MGF22" s="156"/>
      <c r="MGG22" s="156"/>
      <c r="MGH22" s="156"/>
      <c r="MGI22" s="156"/>
      <c r="MGJ22" s="156"/>
      <c r="MGK22" s="157"/>
      <c r="MGL22" s="153"/>
      <c r="MGM22" s="153"/>
      <c r="MGN22" s="154"/>
      <c r="MGO22" s="155"/>
      <c r="MGP22" s="155"/>
      <c r="MGQ22" s="155"/>
      <c r="MGR22" s="155"/>
      <c r="MGS22" s="155"/>
      <c r="MGT22" s="155"/>
      <c r="MGU22" s="156"/>
      <c r="MGV22" s="156"/>
      <c r="MGW22" s="156"/>
      <c r="MGX22" s="156"/>
      <c r="MGY22" s="156"/>
      <c r="MGZ22" s="156"/>
      <c r="MHA22" s="157"/>
      <c r="MHB22" s="153"/>
      <c r="MHC22" s="153"/>
      <c r="MHD22" s="154"/>
      <c r="MHE22" s="155"/>
      <c r="MHF22" s="155"/>
      <c r="MHG22" s="155"/>
      <c r="MHH22" s="155"/>
      <c r="MHI22" s="155"/>
      <c r="MHJ22" s="155"/>
      <c r="MHK22" s="156"/>
      <c r="MHL22" s="156"/>
      <c r="MHM22" s="156"/>
      <c r="MHN22" s="156"/>
      <c r="MHO22" s="156"/>
      <c r="MHP22" s="156"/>
      <c r="MHQ22" s="157"/>
      <c r="MHR22" s="153"/>
      <c r="MHS22" s="153"/>
      <c r="MHT22" s="154"/>
      <c r="MHU22" s="155"/>
      <c r="MHV22" s="155"/>
      <c r="MHW22" s="155"/>
      <c r="MHX22" s="155"/>
      <c r="MHY22" s="155"/>
      <c r="MHZ22" s="155"/>
      <c r="MIA22" s="156"/>
      <c r="MIB22" s="156"/>
      <c r="MIC22" s="156"/>
      <c r="MID22" s="156"/>
      <c r="MIE22" s="156"/>
      <c r="MIF22" s="156"/>
      <c r="MIG22" s="157"/>
      <c r="MIH22" s="153"/>
      <c r="MII22" s="153"/>
      <c r="MIJ22" s="154"/>
      <c r="MIK22" s="155"/>
      <c r="MIL22" s="155"/>
      <c r="MIM22" s="155"/>
      <c r="MIN22" s="155"/>
      <c r="MIO22" s="155"/>
      <c r="MIP22" s="155"/>
      <c r="MIQ22" s="156"/>
      <c r="MIR22" s="156"/>
      <c r="MIS22" s="156"/>
      <c r="MIT22" s="156"/>
      <c r="MIU22" s="156"/>
      <c r="MIV22" s="156"/>
      <c r="MIW22" s="157"/>
      <c r="MIX22" s="153"/>
      <c r="MIY22" s="153"/>
      <c r="MIZ22" s="154"/>
      <c r="MJA22" s="155"/>
      <c r="MJB22" s="155"/>
      <c r="MJC22" s="155"/>
      <c r="MJD22" s="155"/>
      <c r="MJE22" s="155"/>
      <c r="MJF22" s="155"/>
      <c r="MJG22" s="156"/>
      <c r="MJH22" s="156"/>
      <c r="MJI22" s="156"/>
      <c r="MJJ22" s="156"/>
      <c r="MJK22" s="156"/>
      <c r="MJL22" s="156"/>
      <c r="MJM22" s="157"/>
      <c r="MJN22" s="153"/>
      <c r="MJO22" s="153"/>
      <c r="MJP22" s="154"/>
      <c r="MJQ22" s="155"/>
      <c r="MJR22" s="155"/>
      <c r="MJS22" s="155"/>
      <c r="MJT22" s="155"/>
      <c r="MJU22" s="155"/>
      <c r="MJV22" s="155"/>
      <c r="MJW22" s="156"/>
      <c r="MJX22" s="156"/>
      <c r="MJY22" s="156"/>
      <c r="MJZ22" s="156"/>
      <c r="MKA22" s="156"/>
      <c r="MKB22" s="156"/>
      <c r="MKC22" s="157"/>
      <c r="MKD22" s="153"/>
      <c r="MKE22" s="153"/>
      <c r="MKF22" s="154"/>
      <c r="MKG22" s="155"/>
      <c r="MKH22" s="155"/>
      <c r="MKI22" s="155"/>
      <c r="MKJ22" s="155"/>
      <c r="MKK22" s="155"/>
      <c r="MKL22" s="155"/>
      <c r="MKM22" s="156"/>
      <c r="MKN22" s="156"/>
      <c r="MKO22" s="156"/>
      <c r="MKP22" s="156"/>
      <c r="MKQ22" s="156"/>
      <c r="MKR22" s="156"/>
      <c r="MKS22" s="157"/>
      <c r="MKT22" s="153"/>
      <c r="MKU22" s="153"/>
      <c r="MKV22" s="154"/>
      <c r="MKW22" s="155"/>
      <c r="MKX22" s="155"/>
      <c r="MKY22" s="155"/>
      <c r="MKZ22" s="155"/>
      <c r="MLA22" s="155"/>
      <c r="MLB22" s="155"/>
      <c r="MLC22" s="156"/>
      <c r="MLD22" s="156"/>
      <c r="MLE22" s="156"/>
      <c r="MLF22" s="156"/>
      <c r="MLG22" s="156"/>
      <c r="MLH22" s="156"/>
      <c r="MLI22" s="157"/>
      <c r="MLJ22" s="153"/>
      <c r="MLK22" s="153"/>
      <c r="MLL22" s="154"/>
      <c r="MLM22" s="155"/>
      <c r="MLN22" s="155"/>
      <c r="MLO22" s="155"/>
      <c r="MLP22" s="155"/>
      <c r="MLQ22" s="155"/>
      <c r="MLR22" s="155"/>
      <c r="MLS22" s="156"/>
      <c r="MLT22" s="156"/>
      <c r="MLU22" s="156"/>
      <c r="MLV22" s="156"/>
      <c r="MLW22" s="156"/>
      <c r="MLX22" s="156"/>
      <c r="MLY22" s="157"/>
      <c r="MLZ22" s="153"/>
      <c r="MMA22" s="153"/>
      <c r="MMB22" s="154"/>
      <c r="MMC22" s="155"/>
      <c r="MMD22" s="155"/>
      <c r="MME22" s="155"/>
      <c r="MMF22" s="155"/>
      <c r="MMG22" s="155"/>
      <c r="MMH22" s="155"/>
      <c r="MMI22" s="156"/>
      <c r="MMJ22" s="156"/>
      <c r="MMK22" s="156"/>
      <c r="MML22" s="156"/>
      <c r="MMM22" s="156"/>
      <c r="MMN22" s="156"/>
      <c r="MMO22" s="157"/>
      <c r="MMP22" s="153"/>
      <c r="MMQ22" s="153"/>
      <c r="MMR22" s="154"/>
      <c r="MMS22" s="155"/>
      <c r="MMT22" s="155"/>
      <c r="MMU22" s="155"/>
      <c r="MMV22" s="155"/>
      <c r="MMW22" s="155"/>
      <c r="MMX22" s="155"/>
      <c r="MMY22" s="156"/>
      <c r="MMZ22" s="156"/>
      <c r="MNA22" s="156"/>
      <c r="MNB22" s="156"/>
      <c r="MNC22" s="156"/>
      <c r="MND22" s="156"/>
      <c r="MNE22" s="157"/>
      <c r="MNF22" s="153"/>
      <c r="MNG22" s="153"/>
      <c r="MNH22" s="154"/>
      <c r="MNI22" s="155"/>
      <c r="MNJ22" s="155"/>
      <c r="MNK22" s="155"/>
      <c r="MNL22" s="155"/>
      <c r="MNM22" s="155"/>
      <c r="MNN22" s="155"/>
      <c r="MNO22" s="156"/>
      <c r="MNP22" s="156"/>
      <c r="MNQ22" s="156"/>
      <c r="MNR22" s="156"/>
      <c r="MNS22" s="156"/>
      <c r="MNT22" s="156"/>
      <c r="MNU22" s="157"/>
      <c r="MNV22" s="153"/>
      <c r="MNW22" s="153"/>
      <c r="MNX22" s="154"/>
      <c r="MNY22" s="155"/>
      <c r="MNZ22" s="155"/>
      <c r="MOA22" s="155"/>
      <c r="MOB22" s="155"/>
      <c r="MOC22" s="155"/>
      <c r="MOD22" s="155"/>
      <c r="MOE22" s="156"/>
      <c r="MOF22" s="156"/>
      <c r="MOG22" s="156"/>
      <c r="MOH22" s="156"/>
      <c r="MOI22" s="156"/>
      <c r="MOJ22" s="156"/>
      <c r="MOK22" s="157"/>
      <c r="MOL22" s="153"/>
      <c r="MOM22" s="153"/>
      <c r="MON22" s="154"/>
      <c r="MOO22" s="155"/>
      <c r="MOP22" s="155"/>
      <c r="MOQ22" s="155"/>
      <c r="MOR22" s="155"/>
      <c r="MOS22" s="155"/>
      <c r="MOT22" s="155"/>
      <c r="MOU22" s="156"/>
      <c r="MOV22" s="156"/>
      <c r="MOW22" s="156"/>
      <c r="MOX22" s="156"/>
      <c r="MOY22" s="156"/>
      <c r="MOZ22" s="156"/>
      <c r="MPA22" s="157"/>
      <c r="MPB22" s="153"/>
      <c r="MPC22" s="153"/>
      <c r="MPD22" s="154"/>
      <c r="MPE22" s="155"/>
      <c r="MPF22" s="155"/>
      <c r="MPG22" s="155"/>
      <c r="MPH22" s="155"/>
      <c r="MPI22" s="155"/>
      <c r="MPJ22" s="155"/>
      <c r="MPK22" s="156"/>
      <c r="MPL22" s="156"/>
      <c r="MPM22" s="156"/>
      <c r="MPN22" s="156"/>
      <c r="MPO22" s="156"/>
      <c r="MPP22" s="156"/>
      <c r="MPQ22" s="157"/>
      <c r="MPR22" s="153"/>
      <c r="MPS22" s="153"/>
      <c r="MPT22" s="154"/>
      <c r="MPU22" s="155"/>
      <c r="MPV22" s="155"/>
      <c r="MPW22" s="155"/>
      <c r="MPX22" s="155"/>
      <c r="MPY22" s="155"/>
      <c r="MPZ22" s="155"/>
      <c r="MQA22" s="156"/>
      <c r="MQB22" s="156"/>
      <c r="MQC22" s="156"/>
      <c r="MQD22" s="156"/>
      <c r="MQE22" s="156"/>
      <c r="MQF22" s="156"/>
      <c r="MQG22" s="157"/>
      <c r="MQH22" s="153"/>
      <c r="MQI22" s="153"/>
      <c r="MQJ22" s="154"/>
      <c r="MQK22" s="155"/>
      <c r="MQL22" s="155"/>
      <c r="MQM22" s="155"/>
      <c r="MQN22" s="155"/>
      <c r="MQO22" s="155"/>
      <c r="MQP22" s="155"/>
      <c r="MQQ22" s="156"/>
      <c r="MQR22" s="156"/>
      <c r="MQS22" s="156"/>
      <c r="MQT22" s="156"/>
      <c r="MQU22" s="156"/>
      <c r="MQV22" s="156"/>
      <c r="MQW22" s="157"/>
      <c r="MQX22" s="153"/>
      <c r="MQY22" s="153"/>
      <c r="MQZ22" s="154"/>
      <c r="MRA22" s="155"/>
      <c r="MRB22" s="155"/>
      <c r="MRC22" s="155"/>
      <c r="MRD22" s="155"/>
      <c r="MRE22" s="155"/>
      <c r="MRF22" s="155"/>
      <c r="MRG22" s="156"/>
      <c r="MRH22" s="156"/>
      <c r="MRI22" s="156"/>
      <c r="MRJ22" s="156"/>
      <c r="MRK22" s="156"/>
      <c r="MRL22" s="156"/>
      <c r="MRM22" s="157"/>
      <c r="MRN22" s="153"/>
      <c r="MRO22" s="153"/>
      <c r="MRP22" s="154"/>
      <c r="MRQ22" s="155"/>
      <c r="MRR22" s="155"/>
      <c r="MRS22" s="155"/>
      <c r="MRT22" s="155"/>
      <c r="MRU22" s="155"/>
      <c r="MRV22" s="155"/>
      <c r="MRW22" s="156"/>
      <c r="MRX22" s="156"/>
      <c r="MRY22" s="156"/>
      <c r="MRZ22" s="156"/>
      <c r="MSA22" s="156"/>
      <c r="MSB22" s="156"/>
      <c r="MSC22" s="157"/>
      <c r="MSD22" s="153"/>
      <c r="MSE22" s="153"/>
      <c r="MSF22" s="154"/>
      <c r="MSG22" s="155"/>
      <c r="MSH22" s="155"/>
      <c r="MSI22" s="155"/>
      <c r="MSJ22" s="155"/>
      <c r="MSK22" s="155"/>
      <c r="MSL22" s="155"/>
      <c r="MSM22" s="156"/>
      <c r="MSN22" s="156"/>
      <c r="MSO22" s="156"/>
      <c r="MSP22" s="156"/>
      <c r="MSQ22" s="156"/>
      <c r="MSR22" s="156"/>
      <c r="MSS22" s="157"/>
      <c r="MST22" s="153"/>
      <c r="MSU22" s="153"/>
      <c r="MSV22" s="154"/>
      <c r="MSW22" s="155"/>
      <c r="MSX22" s="155"/>
      <c r="MSY22" s="155"/>
      <c r="MSZ22" s="155"/>
      <c r="MTA22" s="155"/>
      <c r="MTB22" s="155"/>
      <c r="MTC22" s="156"/>
      <c r="MTD22" s="156"/>
      <c r="MTE22" s="156"/>
      <c r="MTF22" s="156"/>
      <c r="MTG22" s="156"/>
      <c r="MTH22" s="156"/>
      <c r="MTI22" s="157"/>
      <c r="MTJ22" s="153"/>
      <c r="MTK22" s="153"/>
      <c r="MTL22" s="154"/>
      <c r="MTM22" s="155"/>
      <c r="MTN22" s="155"/>
      <c r="MTO22" s="155"/>
      <c r="MTP22" s="155"/>
      <c r="MTQ22" s="155"/>
      <c r="MTR22" s="155"/>
      <c r="MTS22" s="156"/>
      <c r="MTT22" s="156"/>
      <c r="MTU22" s="156"/>
      <c r="MTV22" s="156"/>
      <c r="MTW22" s="156"/>
      <c r="MTX22" s="156"/>
      <c r="MTY22" s="157"/>
      <c r="MTZ22" s="153"/>
      <c r="MUA22" s="153"/>
      <c r="MUB22" s="154"/>
      <c r="MUC22" s="155"/>
      <c r="MUD22" s="155"/>
      <c r="MUE22" s="155"/>
      <c r="MUF22" s="155"/>
      <c r="MUG22" s="155"/>
      <c r="MUH22" s="155"/>
      <c r="MUI22" s="156"/>
      <c r="MUJ22" s="156"/>
      <c r="MUK22" s="156"/>
      <c r="MUL22" s="156"/>
      <c r="MUM22" s="156"/>
      <c r="MUN22" s="156"/>
      <c r="MUO22" s="157"/>
      <c r="MUP22" s="153"/>
      <c r="MUQ22" s="153"/>
      <c r="MUR22" s="154"/>
      <c r="MUS22" s="155"/>
      <c r="MUT22" s="155"/>
      <c r="MUU22" s="155"/>
      <c r="MUV22" s="155"/>
      <c r="MUW22" s="155"/>
      <c r="MUX22" s="155"/>
      <c r="MUY22" s="156"/>
      <c r="MUZ22" s="156"/>
      <c r="MVA22" s="156"/>
      <c r="MVB22" s="156"/>
      <c r="MVC22" s="156"/>
      <c r="MVD22" s="156"/>
      <c r="MVE22" s="157"/>
      <c r="MVF22" s="153"/>
      <c r="MVG22" s="153"/>
      <c r="MVH22" s="154"/>
      <c r="MVI22" s="155"/>
      <c r="MVJ22" s="155"/>
      <c r="MVK22" s="155"/>
      <c r="MVL22" s="155"/>
      <c r="MVM22" s="155"/>
      <c r="MVN22" s="155"/>
      <c r="MVO22" s="156"/>
      <c r="MVP22" s="156"/>
      <c r="MVQ22" s="156"/>
      <c r="MVR22" s="156"/>
      <c r="MVS22" s="156"/>
      <c r="MVT22" s="156"/>
      <c r="MVU22" s="157"/>
      <c r="MVV22" s="153"/>
      <c r="MVW22" s="153"/>
      <c r="MVX22" s="154"/>
      <c r="MVY22" s="155"/>
      <c r="MVZ22" s="155"/>
      <c r="MWA22" s="155"/>
      <c r="MWB22" s="155"/>
      <c r="MWC22" s="155"/>
      <c r="MWD22" s="155"/>
      <c r="MWE22" s="156"/>
      <c r="MWF22" s="156"/>
      <c r="MWG22" s="156"/>
      <c r="MWH22" s="156"/>
      <c r="MWI22" s="156"/>
      <c r="MWJ22" s="156"/>
      <c r="MWK22" s="157"/>
      <c r="MWL22" s="153"/>
      <c r="MWM22" s="153"/>
      <c r="MWN22" s="154"/>
      <c r="MWO22" s="155"/>
      <c r="MWP22" s="155"/>
      <c r="MWQ22" s="155"/>
      <c r="MWR22" s="155"/>
      <c r="MWS22" s="155"/>
      <c r="MWT22" s="155"/>
      <c r="MWU22" s="156"/>
      <c r="MWV22" s="156"/>
      <c r="MWW22" s="156"/>
      <c r="MWX22" s="156"/>
      <c r="MWY22" s="156"/>
      <c r="MWZ22" s="156"/>
      <c r="MXA22" s="157"/>
      <c r="MXB22" s="153"/>
      <c r="MXC22" s="153"/>
      <c r="MXD22" s="154"/>
      <c r="MXE22" s="155"/>
      <c r="MXF22" s="155"/>
      <c r="MXG22" s="155"/>
      <c r="MXH22" s="155"/>
      <c r="MXI22" s="155"/>
      <c r="MXJ22" s="155"/>
      <c r="MXK22" s="156"/>
      <c r="MXL22" s="156"/>
      <c r="MXM22" s="156"/>
      <c r="MXN22" s="156"/>
      <c r="MXO22" s="156"/>
      <c r="MXP22" s="156"/>
      <c r="MXQ22" s="157"/>
      <c r="MXR22" s="153"/>
      <c r="MXS22" s="153"/>
      <c r="MXT22" s="154"/>
      <c r="MXU22" s="155"/>
      <c r="MXV22" s="155"/>
      <c r="MXW22" s="155"/>
      <c r="MXX22" s="155"/>
      <c r="MXY22" s="155"/>
      <c r="MXZ22" s="155"/>
      <c r="MYA22" s="156"/>
      <c r="MYB22" s="156"/>
      <c r="MYC22" s="156"/>
      <c r="MYD22" s="156"/>
      <c r="MYE22" s="156"/>
      <c r="MYF22" s="156"/>
      <c r="MYG22" s="157"/>
      <c r="MYH22" s="153"/>
      <c r="MYI22" s="153"/>
      <c r="MYJ22" s="154"/>
      <c r="MYK22" s="155"/>
      <c r="MYL22" s="155"/>
      <c r="MYM22" s="155"/>
      <c r="MYN22" s="155"/>
      <c r="MYO22" s="155"/>
      <c r="MYP22" s="155"/>
      <c r="MYQ22" s="156"/>
      <c r="MYR22" s="156"/>
      <c r="MYS22" s="156"/>
      <c r="MYT22" s="156"/>
      <c r="MYU22" s="156"/>
      <c r="MYV22" s="156"/>
      <c r="MYW22" s="157"/>
      <c r="MYX22" s="153"/>
      <c r="MYY22" s="153"/>
      <c r="MYZ22" s="154"/>
      <c r="MZA22" s="155"/>
      <c r="MZB22" s="155"/>
      <c r="MZC22" s="155"/>
      <c r="MZD22" s="155"/>
      <c r="MZE22" s="155"/>
      <c r="MZF22" s="155"/>
      <c r="MZG22" s="156"/>
      <c r="MZH22" s="156"/>
      <c r="MZI22" s="156"/>
      <c r="MZJ22" s="156"/>
      <c r="MZK22" s="156"/>
      <c r="MZL22" s="156"/>
      <c r="MZM22" s="157"/>
      <c r="MZN22" s="153"/>
      <c r="MZO22" s="153"/>
      <c r="MZP22" s="154"/>
      <c r="MZQ22" s="155"/>
      <c r="MZR22" s="155"/>
      <c r="MZS22" s="155"/>
      <c r="MZT22" s="155"/>
      <c r="MZU22" s="155"/>
      <c r="MZV22" s="155"/>
      <c r="MZW22" s="156"/>
      <c r="MZX22" s="156"/>
      <c r="MZY22" s="156"/>
      <c r="MZZ22" s="156"/>
      <c r="NAA22" s="156"/>
      <c r="NAB22" s="156"/>
      <c r="NAC22" s="157"/>
      <c r="NAD22" s="153"/>
      <c r="NAE22" s="153"/>
      <c r="NAF22" s="154"/>
      <c r="NAG22" s="155"/>
      <c r="NAH22" s="155"/>
      <c r="NAI22" s="155"/>
      <c r="NAJ22" s="155"/>
      <c r="NAK22" s="155"/>
      <c r="NAL22" s="155"/>
      <c r="NAM22" s="156"/>
      <c r="NAN22" s="156"/>
      <c r="NAO22" s="156"/>
      <c r="NAP22" s="156"/>
      <c r="NAQ22" s="156"/>
      <c r="NAR22" s="156"/>
      <c r="NAS22" s="157"/>
      <c r="NAT22" s="153"/>
      <c r="NAU22" s="153"/>
      <c r="NAV22" s="154"/>
      <c r="NAW22" s="155"/>
      <c r="NAX22" s="155"/>
      <c r="NAY22" s="155"/>
      <c r="NAZ22" s="155"/>
      <c r="NBA22" s="155"/>
      <c r="NBB22" s="155"/>
      <c r="NBC22" s="156"/>
      <c r="NBD22" s="156"/>
      <c r="NBE22" s="156"/>
      <c r="NBF22" s="156"/>
      <c r="NBG22" s="156"/>
      <c r="NBH22" s="156"/>
      <c r="NBI22" s="157"/>
      <c r="NBJ22" s="153"/>
      <c r="NBK22" s="153"/>
      <c r="NBL22" s="154"/>
      <c r="NBM22" s="155"/>
      <c r="NBN22" s="155"/>
      <c r="NBO22" s="155"/>
      <c r="NBP22" s="155"/>
      <c r="NBQ22" s="155"/>
      <c r="NBR22" s="155"/>
      <c r="NBS22" s="156"/>
      <c r="NBT22" s="156"/>
      <c r="NBU22" s="156"/>
      <c r="NBV22" s="156"/>
      <c r="NBW22" s="156"/>
      <c r="NBX22" s="156"/>
      <c r="NBY22" s="157"/>
      <c r="NBZ22" s="153"/>
      <c r="NCA22" s="153"/>
      <c r="NCB22" s="154"/>
      <c r="NCC22" s="155"/>
      <c r="NCD22" s="155"/>
      <c r="NCE22" s="155"/>
      <c r="NCF22" s="155"/>
      <c r="NCG22" s="155"/>
      <c r="NCH22" s="155"/>
      <c r="NCI22" s="156"/>
      <c r="NCJ22" s="156"/>
      <c r="NCK22" s="156"/>
      <c r="NCL22" s="156"/>
      <c r="NCM22" s="156"/>
      <c r="NCN22" s="156"/>
      <c r="NCO22" s="157"/>
      <c r="NCP22" s="153"/>
      <c r="NCQ22" s="153"/>
      <c r="NCR22" s="154"/>
      <c r="NCS22" s="155"/>
      <c r="NCT22" s="155"/>
      <c r="NCU22" s="155"/>
      <c r="NCV22" s="155"/>
      <c r="NCW22" s="155"/>
      <c r="NCX22" s="155"/>
      <c r="NCY22" s="156"/>
      <c r="NCZ22" s="156"/>
      <c r="NDA22" s="156"/>
      <c r="NDB22" s="156"/>
      <c r="NDC22" s="156"/>
      <c r="NDD22" s="156"/>
      <c r="NDE22" s="157"/>
      <c r="NDF22" s="153"/>
      <c r="NDG22" s="153"/>
      <c r="NDH22" s="154"/>
      <c r="NDI22" s="155"/>
      <c r="NDJ22" s="155"/>
      <c r="NDK22" s="155"/>
      <c r="NDL22" s="155"/>
      <c r="NDM22" s="155"/>
      <c r="NDN22" s="155"/>
      <c r="NDO22" s="156"/>
      <c r="NDP22" s="156"/>
      <c r="NDQ22" s="156"/>
      <c r="NDR22" s="156"/>
      <c r="NDS22" s="156"/>
      <c r="NDT22" s="156"/>
      <c r="NDU22" s="157"/>
      <c r="NDV22" s="153"/>
      <c r="NDW22" s="153"/>
      <c r="NDX22" s="154"/>
      <c r="NDY22" s="155"/>
      <c r="NDZ22" s="155"/>
      <c r="NEA22" s="155"/>
      <c r="NEB22" s="155"/>
      <c r="NEC22" s="155"/>
      <c r="NED22" s="155"/>
      <c r="NEE22" s="156"/>
      <c r="NEF22" s="156"/>
      <c r="NEG22" s="156"/>
      <c r="NEH22" s="156"/>
      <c r="NEI22" s="156"/>
      <c r="NEJ22" s="156"/>
      <c r="NEK22" s="157"/>
      <c r="NEL22" s="153"/>
      <c r="NEM22" s="153"/>
      <c r="NEN22" s="154"/>
      <c r="NEO22" s="155"/>
      <c r="NEP22" s="155"/>
      <c r="NEQ22" s="155"/>
      <c r="NER22" s="155"/>
      <c r="NES22" s="155"/>
      <c r="NET22" s="155"/>
      <c r="NEU22" s="156"/>
      <c r="NEV22" s="156"/>
      <c r="NEW22" s="156"/>
      <c r="NEX22" s="156"/>
      <c r="NEY22" s="156"/>
      <c r="NEZ22" s="156"/>
      <c r="NFA22" s="157"/>
      <c r="NFB22" s="153"/>
      <c r="NFC22" s="153"/>
      <c r="NFD22" s="154"/>
      <c r="NFE22" s="155"/>
      <c r="NFF22" s="155"/>
      <c r="NFG22" s="155"/>
      <c r="NFH22" s="155"/>
      <c r="NFI22" s="155"/>
      <c r="NFJ22" s="155"/>
      <c r="NFK22" s="156"/>
      <c r="NFL22" s="156"/>
      <c r="NFM22" s="156"/>
      <c r="NFN22" s="156"/>
      <c r="NFO22" s="156"/>
      <c r="NFP22" s="156"/>
      <c r="NFQ22" s="157"/>
      <c r="NFR22" s="153"/>
      <c r="NFS22" s="153"/>
      <c r="NFT22" s="154"/>
      <c r="NFU22" s="155"/>
      <c r="NFV22" s="155"/>
      <c r="NFW22" s="155"/>
      <c r="NFX22" s="155"/>
      <c r="NFY22" s="155"/>
      <c r="NFZ22" s="155"/>
      <c r="NGA22" s="156"/>
      <c r="NGB22" s="156"/>
      <c r="NGC22" s="156"/>
      <c r="NGD22" s="156"/>
      <c r="NGE22" s="156"/>
      <c r="NGF22" s="156"/>
      <c r="NGG22" s="157"/>
      <c r="NGH22" s="153"/>
      <c r="NGI22" s="153"/>
      <c r="NGJ22" s="154"/>
      <c r="NGK22" s="155"/>
      <c r="NGL22" s="155"/>
      <c r="NGM22" s="155"/>
      <c r="NGN22" s="155"/>
      <c r="NGO22" s="155"/>
      <c r="NGP22" s="155"/>
      <c r="NGQ22" s="156"/>
      <c r="NGR22" s="156"/>
      <c r="NGS22" s="156"/>
      <c r="NGT22" s="156"/>
      <c r="NGU22" s="156"/>
      <c r="NGV22" s="156"/>
      <c r="NGW22" s="157"/>
      <c r="NGX22" s="153"/>
      <c r="NGY22" s="153"/>
      <c r="NGZ22" s="154"/>
      <c r="NHA22" s="155"/>
      <c r="NHB22" s="155"/>
      <c r="NHC22" s="155"/>
      <c r="NHD22" s="155"/>
      <c r="NHE22" s="155"/>
      <c r="NHF22" s="155"/>
      <c r="NHG22" s="156"/>
      <c r="NHH22" s="156"/>
      <c r="NHI22" s="156"/>
      <c r="NHJ22" s="156"/>
      <c r="NHK22" s="156"/>
      <c r="NHL22" s="156"/>
      <c r="NHM22" s="157"/>
      <c r="NHN22" s="153"/>
      <c r="NHO22" s="153"/>
      <c r="NHP22" s="154"/>
      <c r="NHQ22" s="155"/>
      <c r="NHR22" s="155"/>
      <c r="NHS22" s="155"/>
      <c r="NHT22" s="155"/>
      <c r="NHU22" s="155"/>
      <c r="NHV22" s="155"/>
      <c r="NHW22" s="156"/>
      <c r="NHX22" s="156"/>
      <c r="NHY22" s="156"/>
      <c r="NHZ22" s="156"/>
      <c r="NIA22" s="156"/>
      <c r="NIB22" s="156"/>
      <c r="NIC22" s="157"/>
      <c r="NID22" s="153"/>
      <c r="NIE22" s="153"/>
      <c r="NIF22" s="154"/>
      <c r="NIG22" s="155"/>
      <c r="NIH22" s="155"/>
      <c r="NII22" s="155"/>
      <c r="NIJ22" s="155"/>
      <c r="NIK22" s="155"/>
      <c r="NIL22" s="155"/>
      <c r="NIM22" s="156"/>
      <c r="NIN22" s="156"/>
      <c r="NIO22" s="156"/>
      <c r="NIP22" s="156"/>
      <c r="NIQ22" s="156"/>
      <c r="NIR22" s="156"/>
      <c r="NIS22" s="157"/>
      <c r="NIT22" s="153"/>
      <c r="NIU22" s="153"/>
      <c r="NIV22" s="154"/>
      <c r="NIW22" s="155"/>
      <c r="NIX22" s="155"/>
      <c r="NIY22" s="155"/>
      <c r="NIZ22" s="155"/>
      <c r="NJA22" s="155"/>
      <c r="NJB22" s="155"/>
      <c r="NJC22" s="156"/>
      <c r="NJD22" s="156"/>
      <c r="NJE22" s="156"/>
      <c r="NJF22" s="156"/>
      <c r="NJG22" s="156"/>
      <c r="NJH22" s="156"/>
      <c r="NJI22" s="157"/>
      <c r="NJJ22" s="153"/>
      <c r="NJK22" s="153"/>
      <c r="NJL22" s="154"/>
      <c r="NJM22" s="155"/>
      <c r="NJN22" s="155"/>
      <c r="NJO22" s="155"/>
      <c r="NJP22" s="155"/>
      <c r="NJQ22" s="155"/>
      <c r="NJR22" s="155"/>
      <c r="NJS22" s="156"/>
      <c r="NJT22" s="156"/>
      <c r="NJU22" s="156"/>
      <c r="NJV22" s="156"/>
      <c r="NJW22" s="156"/>
      <c r="NJX22" s="156"/>
      <c r="NJY22" s="157"/>
      <c r="NJZ22" s="153"/>
      <c r="NKA22" s="153"/>
      <c r="NKB22" s="154"/>
      <c r="NKC22" s="155"/>
      <c r="NKD22" s="155"/>
      <c r="NKE22" s="155"/>
      <c r="NKF22" s="155"/>
      <c r="NKG22" s="155"/>
      <c r="NKH22" s="155"/>
      <c r="NKI22" s="156"/>
      <c r="NKJ22" s="156"/>
      <c r="NKK22" s="156"/>
      <c r="NKL22" s="156"/>
      <c r="NKM22" s="156"/>
      <c r="NKN22" s="156"/>
      <c r="NKO22" s="157"/>
      <c r="NKP22" s="153"/>
      <c r="NKQ22" s="153"/>
      <c r="NKR22" s="154"/>
      <c r="NKS22" s="155"/>
      <c r="NKT22" s="155"/>
      <c r="NKU22" s="155"/>
      <c r="NKV22" s="155"/>
      <c r="NKW22" s="155"/>
      <c r="NKX22" s="155"/>
      <c r="NKY22" s="156"/>
      <c r="NKZ22" s="156"/>
      <c r="NLA22" s="156"/>
      <c r="NLB22" s="156"/>
      <c r="NLC22" s="156"/>
      <c r="NLD22" s="156"/>
      <c r="NLE22" s="157"/>
      <c r="NLF22" s="153"/>
      <c r="NLG22" s="153"/>
      <c r="NLH22" s="154"/>
      <c r="NLI22" s="155"/>
      <c r="NLJ22" s="155"/>
      <c r="NLK22" s="155"/>
      <c r="NLL22" s="155"/>
      <c r="NLM22" s="155"/>
      <c r="NLN22" s="155"/>
      <c r="NLO22" s="156"/>
      <c r="NLP22" s="156"/>
      <c r="NLQ22" s="156"/>
      <c r="NLR22" s="156"/>
      <c r="NLS22" s="156"/>
      <c r="NLT22" s="156"/>
      <c r="NLU22" s="157"/>
      <c r="NLV22" s="153"/>
      <c r="NLW22" s="153"/>
      <c r="NLX22" s="154"/>
      <c r="NLY22" s="155"/>
      <c r="NLZ22" s="155"/>
      <c r="NMA22" s="155"/>
      <c r="NMB22" s="155"/>
      <c r="NMC22" s="155"/>
      <c r="NMD22" s="155"/>
      <c r="NME22" s="156"/>
      <c r="NMF22" s="156"/>
      <c r="NMG22" s="156"/>
      <c r="NMH22" s="156"/>
      <c r="NMI22" s="156"/>
      <c r="NMJ22" s="156"/>
      <c r="NMK22" s="157"/>
      <c r="NML22" s="153"/>
      <c r="NMM22" s="153"/>
      <c r="NMN22" s="154"/>
      <c r="NMO22" s="155"/>
      <c r="NMP22" s="155"/>
      <c r="NMQ22" s="155"/>
      <c r="NMR22" s="155"/>
      <c r="NMS22" s="155"/>
      <c r="NMT22" s="155"/>
      <c r="NMU22" s="156"/>
      <c r="NMV22" s="156"/>
      <c r="NMW22" s="156"/>
      <c r="NMX22" s="156"/>
      <c r="NMY22" s="156"/>
      <c r="NMZ22" s="156"/>
      <c r="NNA22" s="157"/>
      <c r="NNB22" s="153"/>
      <c r="NNC22" s="153"/>
      <c r="NND22" s="154"/>
      <c r="NNE22" s="155"/>
      <c r="NNF22" s="155"/>
      <c r="NNG22" s="155"/>
      <c r="NNH22" s="155"/>
      <c r="NNI22" s="155"/>
      <c r="NNJ22" s="155"/>
      <c r="NNK22" s="156"/>
      <c r="NNL22" s="156"/>
      <c r="NNM22" s="156"/>
      <c r="NNN22" s="156"/>
      <c r="NNO22" s="156"/>
      <c r="NNP22" s="156"/>
      <c r="NNQ22" s="157"/>
      <c r="NNR22" s="153"/>
      <c r="NNS22" s="153"/>
      <c r="NNT22" s="154"/>
      <c r="NNU22" s="155"/>
      <c r="NNV22" s="155"/>
      <c r="NNW22" s="155"/>
      <c r="NNX22" s="155"/>
      <c r="NNY22" s="155"/>
      <c r="NNZ22" s="155"/>
      <c r="NOA22" s="156"/>
      <c r="NOB22" s="156"/>
      <c r="NOC22" s="156"/>
      <c r="NOD22" s="156"/>
      <c r="NOE22" s="156"/>
      <c r="NOF22" s="156"/>
      <c r="NOG22" s="157"/>
      <c r="NOH22" s="153"/>
      <c r="NOI22" s="153"/>
      <c r="NOJ22" s="154"/>
      <c r="NOK22" s="155"/>
      <c r="NOL22" s="155"/>
      <c r="NOM22" s="155"/>
      <c r="NON22" s="155"/>
      <c r="NOO22" s="155"/>
      <c r="NOP22" s="155"/>
      <c r="NOQ22" s="156"/>
      <c r="NOR22" s="156"/>
      <c r="NOS22" s="156"/>
      <c r="NOT22" s="156"/>
      <c r="NOU22" s="156"/>
      <c r="NOV22" s="156"/>
      <c r="NOW22" s="157"/>
      <c r="NOX22" s="153"/>
      <c r="NOY22" s="153"/>
      <c r="NOZ22" s="154"/>
      <c r="NPA22" s="155"/>
      <c r="NPB22" s="155"/>
      <c r="NPC22" s="155"/>
      <c r="NPD22" s="155"/>
      <c r="NPE22" s="155"/>
      <c r="NPF22" s="155"/>
      <c r="NPG22" s="156"/>
      <c r="NPH22" s="156"/>
      <c r="NPI22" s="156"/>
      <c r="NPJ22" s="156"/>
      <c r="NPK22" s="156"/>
      <c r="NPL22" s="156"/>
      <c r="NPM22" s="157"/>
      <c r="NPN22" s="153"/>
      <c r="NPO22" s="153"/>
      <c r="NPP22" s="154"/>
      <c r="NPQ22" s="155"/>
      <c r="NPR22" s="155"/>
      <c r="NPS22" s="155"/>
      <c r="NPT22" s="155"/>
      <c r="NPU22" s="155"/>
      <c r="NPV22" s="155"/>
      <c r="NPW22" s="156"/>
      <c r="NPX22" s="156"/>
      <c r="NPY22" s="156"/>
      <c r="NPZ22" s="156"/>
      <c r="NQA22" s="156"/>
      <c r="NQB22" s="156"/>
      <c r="NQC22" s="157"/>
      <c r="NQD22" s="153"/>
      <c r="NQE22" s="153"/>
      <c r="NQF22" s="154"/>
      <c r="NQG22" s="155"/>
      <c r="NQH22" s="155"/>
      <c r="NQI22" s="155"/>
      <c r="NQJ22" s="155"/>
      <c r="NQK22" s="155"/>
      <c r="NQL22" s="155"/>
      <c r="NQM22" s="156"/>
      <c r="NQN22" s="156"/>
      <c r="NQO22" s="156"/>
      <c r="NQP22" s="156"/>
      <c r="NQQ22" s="156"/>
      <c r="NQR22" s="156"/>
      <c r="NQS22" s="157"/>
      <c r="NQT22" s="153"/>
      <c r="NQU22" s="153"/>
      <c r="NQV22" s="154"/>
      <c r="NQW22" s="155"/>
      <c r="NQX22" s="155"/>
      <c r="NQY22" s="155"/>
      <c r="NQZ22" s="155"/>
      <c r="NRA22" s="155"/>
      <c r="NRB22" s="155"/>
      <c r="NRC22" s="156"/>
      <c r="NRD22" s="156"/>
      <c r="NRE22" s="156"/>
      <c r="NRF22" s="156"/>
      <c r="NRG22" s="156"/>
      <c r="NRH22" s="156"/>
      <c r="NRI22" s="157"/>
      <c r="NRJ22" s="153"/>
      <c r="NRK22" s="153"/>
      <c r="NRL22" s="154"/>
      <c r="NRM22" s="155"/>
      <c r="NRN22" s="155"/>
      <c r="NRO22" s="155"/>
      <c r="NRP22" s="155"/>
      <c r="NRQ22" s="155"/>
      <c r="NRR22" s="155"/>
      <c r="NRS22" s="156"/>
      <c r="NRT22" s="156"/>
      <c r="NRU22" s="156"/>
      <c r="NRV22" s="156"/>
      <c r="NRW22" s="156"/>
      <c r="NRX22" s="156"/>
      <c r="NRY22" s="157"/>
      <c r="NRZ22" s="153"/>
      <c r="NSA22" s="153"/>
      <c r="NSB22" s="154"/>
      <c r="NSC22" s="155"/>
      <c r="NSD22" s="155"/>
      <c r="NSE22" s="155"/>
      <c r="NSF22" s="155"/>
      <c r="NSG22" s="155"/>
      <c r="NSH22" s="155"/>
      <c r="NSI22" s="156"/>
      <c r="NSJ22" s="156"/>
      <c r="NSK22" s="156"/>
      <c r="NSL22" s="156"/>
      <c r="NSM22" s="156"/>
      <c r="NSN22" s="156"/>
      <c r="NSO22" s="157"/>
      <c r="NSP22" s="153"/>
      <c r="NSQ22" s="153"/>
      <c r="NSR22" s="154"/>
      <c r="NSS22" s="155"/>
      <c r="NST22" s="155"/>
      <c r="NSU22" s="155"/>
      <c r="NSV22" s="155"/>
      <c r="NSW22" s="155"/>
      <c r="NSX22" s="155"/>
      <c r="NSY22" s="156"/>
      <c r="NSZ22" s="156"/>
      <c r="NTA22" s="156"/>
      <c r="NTB22" s="156"/>
      <c r="NTC22" s="156"/>
      <c r="NTD22" s="156"/>
      <c r="NTE22" s="157"/>
      <c r="NTF22" s="153"/>
      <c r="NTG22" s="153"/>
      <c r="NTH22" s="154"/>
      <c r="NTI22" s="155"/>
      <c r="NTJ22" s="155"/>
      <c r="NTK22" s="155"/>
      <c r="NTL22" s="155"/>
      <c r="NTM22" s="155"/>
      <c r="NTN22" s="155"/>
      <c r="NTO22" s="156"/>
      <c r="NTP22" s="156"/>
      <c r="NTQ22" s="156"/>
      <c r="NTR22" s="156"/>
      <c r="NTS22" s="156"/>
      <c r="NTT22" s="156"/>
      <c r="NTU22" s="157"/>
      <c r="NTV22" s="153"/>
      <c r="NTW22" s="153"/>
      <c r="NTX22" s="154"/>
      <c r="NTY22" s="155"/>
      <c r="NTZ22" s="155"/>
      <c r="NUA22" s="155"/>
      <c r="NUB22" s="155"/>
      <c r="NUC22" s="155"/>
      <c r="NUD22" s="155"/>
      <c r="NUE22" s="156"/>
      <c r="NUF22" s="156"/>
      <c r="NUG22" s="156"/>
      <c r="NUH22" s="156"/>
      <c r="NUI22" s="156"/>
      <c r="NUJ22" s="156"/>
      <c r="NUK22" s="157"/>
      <c r="NUL22" s="153"/>
      <c r="NUM22" s="153"/>
      <c r="NUN22" s="154"/>
      <c r="NUO22" s="155"/>
      <c r="NUP22" s="155"/>
      <c r="NUQ22" s="155"/>
      <c r="NUR22" s="155"/>
      <c r="NUS22" s="155"/>
      <c r="NUT22" s="155"/>
      <c r="NUU22" s="156"/>
      <c r="NUV22" s="156"/>
      <c r="NUW22" s="156"/>
      <c r="NUX22" s="156"/>
      <c r="NUY22" s="156"/>
      <c r="NUZ22" s="156"/>
      <c r="NVA22" s="157"/>
      <c r="NVB22" s="153"/>
      <c r="NVC22" s="153"/>
      <c r="NVD22" s="154"/>
      <c r="NVE22" s="155"/>
      <c r="NVF22" s="155"/>
      <c r="NVG22" s="155"/>
      <c r="NVH22" s="155"/>
      <c r="NVI22" s="155"/>
      <c r="NVJ22" s="155"/>
      <c r="NVK22" s="156"/>
      <c r="NVL22" s="156"/>
      <c r="NVM22" s="156"/>
      <c r="NVN22" s="156"/>
      <c r="NVO22" s="156"/>
      <c r="NVP22" s="156"/>
      <c r="NVQ22" s="157"/>
      <c r="NVR22" s="153"/>
      <c r="NVS22" s="153"/>
      <c r="NVT22" s="154"/>
      <c r="NVU22" s="155"/>
      <c r="NVV22" s="155"/>
      <c r="NVW22" s="155"/>
      <c r="NVX22" s="155"/>
      <c r="NVY22" s="155"/>
      <c r="NVZ22" s="155"/>
      <c r="NWA22" s="156"/>
      <c r="NWB22" s="156"/>
      <c r="NWC22" s="156"/>
      <c r="NWD22" s="156"/>
      <c r="NWE22" s="156"/>
      <c r="NWF22" s="156"/>
      <c r="NWG22" s="157"/>
      <c r="NWH22" s="153"/>
      <c r="NWI22" s="153"/>
      <c r="NWJ22" s="154"/>
      <c r="NWK22" s="155"/>
      <c r="NWL22" s="155"/>
      <c r="NWM22" s="155"/>
      <c r="NWN22" s="155"/>
      <c r="NWO22" s="155"/>
      <c r="NWP22" s="155"/>
      <c r="NWQ22" s="156"/>
      <c r="NWR22" s="156"/>
      <c r="NWS22" s="156"/>
      <c r="NWT22" s="156"/>
      <c r="NWU22" s="156"/>
      <c r="NWV22" s="156"/>
      <c r="NWW22" s="157"/>
      <c r="NWX22" s="153"/>
      <c r="NWY22" s="153"/>
      <c r="NWZ22" s="154"/>
      <c r="NXA22" s="155"/>
      <c r="NXB22" s="155"/>
      <c r="NXC22" s="155"/>
      <c r="NXD22" s="155"/>
      <c r="NXE22" s="155"/>
      <c r="NXF22" s="155"/>
      <c r="NXG22" s="156"/>
      <c r="NXH22" s="156"/>
      <c r="NXI22" s="156"/>
      <c r="NXJ22" s="156"/>
      <c r="NXK22" s="156"/>
      <c r="NXL22" s="156"/>
      <c r="NXM22" s="157"/>
      <c r="NXN22" s="153"/>
      <c r="NXO22" s="153"/>
      <c r="NXP22" s="154"/>
      <c r="NXQ22" s="155"/>
      <c r="NXR22" s="155"/>
      <c r="NXS22" s="155"/>
      <c r="NXT22" s="155"/>
      <c r="NXU22" s="155"/>
      <c r="NXV22" s="155"/>
      <c r="NXW22" s="156"/>
      <c r="NXX22" s="156"/>
      <c r="NXY22" s="156"/>
      <c r="NXZ22" s="156"/>
      <c r="NYA22" s="156"/>
      <c r="NYB22" s="156"/>
      <c r="NYC22" s="157"/>
      <c r="NYD22" s="153"/>
      <c r="NYE22" s="153"/>
      <c r="NYF22" s="154"/>
      <c r="NYG22" s="155"/>
      <c r="NYH22" s="155"/>
      <c r="NYI22" s="155"/>
      <c r="NYJ22" s="155"/>
      <c r="NYK22" s="155"/>
      <c r="NYL22" s="155"/>
      <c r="NYM22" s="156"/>
      <c r="NYN22" s="156"/>
      <c r="NYO22" s="156"/>
      <c r="NYP22" s="156"/>
      <c r="NYQ22" s="156"/>
      <c r="NYR22" s="156"/>
      <c r="NYS22" s="157"/>
      <c r="NYT22" s="153"/>
      <c r="NYU22" s="153"/>
      <c r="NYV22" s="154"/>
      <c r="NYW22" s="155"/>
      <c r="NYX22" s="155"/>
      <c r="NYY22" s="155"/>
      <c r="NYZ22" s="155"/>
      <c r="NZA22" s="155"/>
      <c r="NZB22" s="155"/>
      <c r="NZC22" s="156"/>
      <c r="NZD22" s="156"/>
      <c r="NZE22" s="156"/>
      <c r="NZF22" s="156"/>
      <c r="NZG22" s="156"/>
      <c r="NZH22" s="156"/>
      <c r="NZI22" s="157"/>
      <c r="NZJ22" s="153"/>
      <c r="NZK22" s="153"/>
      <c r="NZL22" s="154"/>
      <c r="NZM22" s="155"/>
      <c r="NZN22" s="155"/>
      <c r="NZO22" s="155"/>
      <c r="NZP22" s="155"/>
      <c r="NZQ22" s="155"/>
      <c r="NZR22" s="155"/>
      <c r="NZS22" s="156"/>
      <c r="NZT22" s="156"/>
      <c r="NZU22" s="156"/>
      <c r="NZV22" s="156"/>
      <c r="NZW22" s="156"/>
      <c r="NZX22" s="156"/>
      <c r="NZY22" s="157"/>
      <c r="NZZ22" s="153"/>
      <c r="OAA22" s="153"/>
      <c r="OAB22" s="154"/>
      <c r="OAC22" s="155"/>
      <c r="OAD22" s="155"/>
      <c r="OAE22" s="155"/>
      <c r="OAF22" s="155"/>
      <c r="OAG22" s="155"/>
      <c r="OAH22" s="155"/>
      <c r="OAI22" s="156"/>
      <c r="OAJ22" s="156"/>
      <c r="OAK22" s="156"/>
      <c r="OAL22" s="156"/>
      <c r="OAM22" s="156"/>
      <c r="OAN22" s="156"/>
      <c r="OAO22" s="157"/>
      <c r="OAP22" s="153"/>
      <c r="OAQ22" s="153"/>
      <c r="OAR22" s="154"/>
      <c r="OAS22" s="155"/>
      <c r="OAT22" s="155"/>
      <c r="OAU22" s="155"/>
      <c r="OAV22" s="155"/>
      <c r="OAW22" s="155"/>
      <c r="OAX22" s="155"/>
      <c r="OAY22" s="156"/>
      <c r="OAZ22" s="156"/>
      <c r="OBA22" s="156"/>
      <c r="OBB22" s="156"/>
      <c r="OBC22" s="156"/>
      <c r="OBD22" s="156"/>
      <c r="OBE22" s="157"/>
      <c r="OBF22" s="153"/>
      <c r="OBG22" s="153"/>
      <c r="OBH22" s="154"/>
      <c r="OBI22" s="155"/>
      <c r="OBJ22" s="155"/>
      <c r="OBK22" s="155"/>
      <c r="OBL22" s="155"/>
      <c r="OBM22" s="155"/>
      <c r="OBN22" s="155"/>
      <c r="OBO22" s="156"/>
      <c r="OBP22" s="156"/>
      <c r="OBQ22" s="156"/>
      <c r="OBR22" s="156"/>
      <c r="OBS22" s="156"/>
      <c r="OBT22" s="156"/>
      <c r="OBU22" s="157"/>
      <c r="OBV22" s="153"/>
      <c r="OBW22" s="153"/>
      <c r="OBX22" s="154"/>
      <c r="OBY22" s="155"/>
      <c r="OBZ22" s="155"/>
      <c r="OCA22" s="155"/>
      <c r="OCB22" s="155"/>
      <c r="OCC22" s="155"/>
      <c r="OCD22" s="155"/>
      <c r="OCE22" s="156"/>
      <c r="OCF22" s="156"/>
      <c r="OCG22" s="156"/>
      <c r="OCH22" s="156"/>
      <c r="OCI22" s="156"/>
      <c r="OCJ22" s="156"/>
      <c r="OCK22" s="157"/>
      <c r="OCL22" s="153"/>
      <c r="OCM22" s="153"/>
      <c r="OCN22" s="154"/>
      <c r="OCO22" s="155"/>
      <c r="OCP22" s="155"/>
      <c r="OCQ22" s="155"/>
      <c r="OCR22" s="155"/>
      <c r="OCS22" s="155"/>
      <c r="OCT22" s="155"/>
      <c r="OCU22" s="156"/>
      <c r="OCV22" s="156"/>
      <c r="OCW22" s="156"/>
      <c r="OCX22" s="156"/>
      <c r="OCY22" s="156"/>
      <c r="OCZ22" s="156"/>
      <c r="ODA22" s="157"/>
      <c r="ODB22" s="153"/>
      <c r="ODC22" s="153"/>
      <c r="ODD22" s="154"/>
      <c r="ODE22" s="155"/>
      <c r="ODF22" s="155"/>
      <c r="ODG22" s="155"/>
      <c r="ODH22" s="155"/>
      <c r="ODI22" s="155"/>
      <c r="ODJ22" s="155"/>
      <c r="ODK22" s="156"/>
      <c r="ODL22" s="156"/>
      <c r="ODM22" s="156"/>
      <c r="ODN22" s="156"/>
      <c r="ODO22" s="156"/>
      <c r="ODP22" s="156"/>
      <c r="ODQ22" s="157"/>
      <c r="ODR22" s="153"/>
      <c r="ODS22" s="153"/>
      <c r="ODT22" s="154"/>
      <c r="ODU22" s="155"/>
      <c r="ODV22" s="155"/>
      <c r="ODW22" s="155"/>
      <c r="ODX22" s="155"/>
      <c r="ODY22" s="155"/>
      <c r="ODZ22" s="155"/>
      <c r="OEA22" s="156"/>
      <c r="OEB22" s="156"/>
      <c r="OEC22" s="156"/>
      <c r="OED22" s="156"/>
      <c r="OEE22" s="156"/>
      <c r="OEF22" s="156"/>
      <c r="OEG22" s="157"/>
      <c r="OEH22" s="153"/>
      <c r="OEI22" s="153"/>
      <c r="OEJ22" s="154"/>
      <c r="OEK22" s="155"/>
      <c r="OEL22" s="155"/>
      <c r="OEM22" s="155"/>
      <c r="OEN22" s="155"/>
      <c r="OEO22" s="155"/>
      <c r="OEP22" s="155"/>
      <c r="OEQ22" s="156"/>
      <c r="OER22" s="156"/>
      <c r="OES22" s="156"/>
      <c r="OET22" s="156"/>
      <c r="OEU22" s="156"/>
      <c r="OEV22" s="156"/>
      <c r="OEW22" s="157"/>
      <c r="OEX22" s="153"/>
      <c r="OEY22" s="153"/>
      <c r="OEZ22" s="154"/>
      <c r="OFA22" s="155"/>
      <c r="OFB22" s="155"/>
      <c r="OFC22" s="155"/>
      <c r="OFD22" s="155"/>
      <c r="OFE22" s="155"/>
      <c r="OFF22" s="155"/>
      <c r="OFG22" s="156"/>
      <c r="OFH22" s="156"/>
      <c r="OFI22" s="156"/>
      <c r="OFJ22" s="156"/>
      <c r="OFK22" s="156"/>
      <c r="OFL22" s="156"/>
      <c r="OFM22" s="157"/>
      <c r="OFN22" s="153"/>
      <c r="OFO22" s="153"/>
      <c r="OFP22" s="154"/>
      <c r="OFQ22" s="155"/>
      <c r="OFR22" s="155"/>
      <c r="OFS22" s="155"/>
      <c r="OFT22" s="155"/>
      <c r="OFU22" s="155"/>
      <c r="OFV22" s="155"/>
      <c r="OFW22" s="156"/>
      <c r="OFX22" s="156"/>
      <c r="OFY22" s="156"/>
      <c r="OFZ22" s="156"/>
      <c r="OGA22" s="156"/>
      <c r="OGB22" s="156"/>
      <c r="OGC22" s="157"/>
      <c r="OGD22" s="153"/>
      <c r="OGE22" s="153"/>
      <c r="OGF22" s="154"/>
      <c r="OGG22" s="155"/>
      <c r="OGH22" s="155"/>
      <c r="OGI22" s="155"/>
      <c r="OGJ22" s="155"/>
      <c r="OGK22" s="155"/>
      <c r="OGL22" s="155"/>
      <c r="OGM22" s="156"/>
      <c r="OGN22" s="156"/>
      <c r="OGO22" s="156"/>
      <c r="OGP22" s="156"/>
      <c r="OGQ22" s="156"/>
      <c r="OGR22" s="156"/>
      <c r="OGS22" s="157"/>
      <c r="OGT22" s="153"/>
      <c r="OGU22" s="153"/>
      <c r="OGV22" s="154"/>
      <c r="OGW22" s="155"/>
      <c r="OGX22" s="155"/>
      <c r="OGY22" s="155"/>
      <c r="OGZ22" s="155"/>
      <c r="OHA22" s="155"/>
      <c r="OHB22" s="155"/>
      <c r="OHC22" s="156"/>
      <c r="OHD22" s="156"/>
      <c r="OHE22" s="156"/>
      <c r="OHF22" s="156"/>
      <c r="OHG22" s="156"/>
      <c r="OHH22" s="156"/>
      <c r="OHI22" s="157"/>
      <c r="OHJ22" s="153"/>
      <c r="OHK22" s="153"/>
      <c r="OHL22" s="154"/>
      <c r="OHM22" s="155"/>
      <c r="OHN22" s="155"/>
      <c r="OHO22" s="155"/>
      <c r="OHP22" s="155"/>
      <c r="OHQ22" s="155"/>
      <c r="OHR22" s="155"/>
      <c r="OHS22" s="156"/>
      <c r="OHT22" s="156"/>
      <c r="OHU22" s="156"/>
      <c r="OHV22" s="156"/>
      <c r="OHW22" s="156"/>
      <c r="OHX22" s="156"/>
      <c r="OHY22" s="157"/>
      <c r="OHZ22" s="153"/>
      <c r="OIA22" s="153"/>
      <c r="OIB22" s="154"/>
      <c r="OIC22" s="155"/>
      <c r="OID22" s="155"/>
      <c r="OIE22" s="155"/>
      <c r="OIF22" s="155"/>
      <c r="OIG22" s="155"/>
      <c r="OIH22" s="155"/>
      <c r="OII22" s="156"/>
      <c r="OIJ22" s="156"/>
      <c r="OIK22" s="156"/>
      <c r="OIL22" s="156"/>
      <c r="OIM22" s="156"/>
      <c r="OIN22" s="156"/>
      <c r="OIO22" s="157"/>
      <c r="OIP22" s="153"/>
      <c r="OIQ22" s="153"/>
      <c r="OIR22" s="154"/>
      <c r="OIS22" s="155"/>
      <c r="OIT22" s="155"/>
      <c r="OIU22" s="155"/>
      <c r="OIV22" s="155"/>
      <c r="OIW22" s="155"/>
      <c r="OIX22" s="155"/>
      <c r="OIY22" s="156"/>
      <c r="OIZ22" s="156"/>
      <c r="OJA22" s="156"/>
      <c r="OJB22" s="156"/>
      <c r="OJC22" s="156"/>
      <c r="OJD22" s="156"/>
      <c r="OJE22" s="157"/>
      <c r="OJF22" s="153"/>
      <c r="OJG22" s="153"/>
      <c r="OJH22" s="154"/>
      <c r="OJI22" s="155"/>
      <c r="OJJ22" s="155"/>
      <c r="OJK22" s="155"/>
      <c r="OJL22" s="155"/>
      <c r="OJM22" s="155"/>
      <c r="OJN22" s="155"/>
      <c r="OJO22" s="156"/>
      <c r="OJP22" s="156"/>
      <c r="OJQ22" s="156"/>
      <c r="OJR22" s="156"/>
      <c r="OJS22" s="156"/>
      <c r="OJT22" s="156"/>
      <c r="OJU22" s="157"/>
      <c r="OJV22" s="153"/>
      <c r="OJW22" s="153"/>
      <c r="OJX22" s="154"/>
      <c r="OJY22" s="155"/>
      <c r="OJZ22" s="155"/>
      <c r="OKA22" s="155"/>
      <c r="OKB22" s="155"/>
      <c r="OKC22" s="155"/>
      <c r="OKD22" s="155"/>
      <c r="OKE22" s="156"/>
      <c r="OKF22" s="156"/>
      <c r="OKG22" s="156"/>
      <c r="OKH22" s="156"/>
      <c r="OKI22" s="156"/>
      <c r="OKJ22" s="156"/>
      <c r="OKK22" s="157"/>
      <c r="OKL22" s="153"/>
      <c r="OKM22" s="153"/>
      <c r="OKN22" s="154"/>
      <c r="OKO22" s="155"/>
      <c r="OKP22" s="155"/>
      <c r="OKQ22" s="155"/>
      <c r="OKR22" s="155"/>
      <c r="OKS22" s="155"/>
      <c r="OKT22" s="155"/>
      <c r="OKU22" s="156"/>
      <c r="OKV22" s="156"/>
      <c r="OKW22" s="156"/>
      <c r="OKX22" s="156"/>
      <c r="OKY22" s="156"/>
      <c r="OKZ22" s="156"/>
      <c r="OLA22" s="157"/>
      <c r="OLB22" s="153"/>
      <c r="OLC22" s="153"/>
      <c r="OLD22" s="154"/>
      <c r="OLE22" s="155"/>
      <c r="OLF22" s="155"/>
      <c r="OLG22" s="155"/>
      <c r="OLH22" s="155"/>
      <c r="OLI22" s="155"/>
      <c r="OLJ22" s="155"/>
      <c r="OLK22" s="156"/>
      <c r="OLL22" s="156"/>
      <c r="OLM22" s="156"/>
      <c r="OLN22" s="156"/>
      <c r="OLO22" s="156"/>
      <c r="OLP22" s="156"/>
      <c r="OLQ22" s="157"/>
      <c r="OLR22" s="153"/>
      <c r="OLS22" s="153"/>
      <c r="OLT22" s="154"/>
      <c r="OLU22" s="155"/>
      <c r="OLV22" s="155"/>
      <c r="OLW22" s="155"/>
      <c r="OLX22" s="155"/>
      <c r="OLY22" s="155"/>
      <c r="OLZ22" s="155"/>
      <c r="OMA22" s="156"/>
      <c r="OMB22" s="156"/>
      <c r="OMC22" s="156"/>
      <c r="OMD22" s="156"/>
      <c r="OME22" s="156"/>
      <c r="OMF22" s="156"/>
      <c r="OMG22" s="157"/>
      <c r="OMH22" s="153"/>
      <c r="OMI22" s="153"/>
      <c r="OMJ22" s="154"/>
      <c r="OMK22" s="155"/>
      <c r="OML22" s="155"/>
      <c r="OMM22" s="155"/>
      <c r="OMN22" s="155"/>
      <c r="OMO22" s="155"/>
      <c r="OMP22" s="155"/>
      <c r="OMQ22" s="156"/>
      <c r="OMR22" s="156"/>
      <c r="OMS22" s="156"/>
      <c r="OMT22" s="156"/>
      <c r="OMU22" s="156"/>
      <c r="OMV22" s="156"/>
      <c r="OMW22" s="157"/>
      <c r="OMX22" s="153"/>
      <c r="OMY22" s="153"/>
      <c r="OMZ22" s="154"/>
      <c r="ONA22" s="155"/>
      <c r="ONB22" s="155"/>
      <c r="ONC22" s="155"/>
      <c r="OND22" s="155"/>
      <c r="ONE22" s="155"/>
      <c r="ONF22" s="155"/>
      <c r="ONG22" s="156"/>
      <c r="ONH22" s="156"/>
      <c r="ONI22" s="156"/>
      <c r="ONJ22" s="156"/>
      <c r="ONK22" s="156"/>
      <c r="ONL22" s="156"/>
      <c r="ONM22" s="157"/>
      <c r="ONN22" s="153"/>
      <c r="ONO22" s="153"/>
      <c r="ONP22" s="154"/>
      <c r="ONQ22" s="155"/>
      <c r="ONR22" s="155"/>
      <c r="ONS22" s="155"/>
      <c r="ONT22" s="155"/>
      <c r="ONU22" s="155"/>
      <c r="ONV22" s="155"/>
      <c r="ONW22" s="156"/>
      <c r="ONX22" s="156"/>
      <c r="ONY22" s="156"/>
      <c r="ONZ22" s="156"/>
      <c r="OOA22" s="156"/>
      <c r="OOB22" s="156"/>
      <c r="OOC22" s="157"/>
      <c r="OOD22" s="153"/>
      <c r="OOE22" s="153"/>
      <c r="OOF22" s="154"/>
      <c r="OOG22" s="155"/>
      <c r="OOH22" s="155"/>
      <c r="OOI22" s="155"/>
      <c r="OOJ22" s="155"/>
      <c r="OOK22" s="155"/>
      <c r="OOL22" s="155"/>
      <c r="OOM22" s="156"/>
      <c r="OON22" s="156"/>
      <c r="OOO22" s="156"/>
      <c r="OOP22" s="156"/>
      <c r="OOQ22" s="156"/>
      <c r="OOR22" s="156"/>
      <c r="OOS22" s="157"/>
      <c r="OOT22" s="153"/>
      <c r="OOU22" s="153"/>
      <c r="OOV22" s="154"/>
      <c r="OOW22" s="155"/>
      <c r="OOX22" s="155"/>
      <c r="OOY22" s="155"/>
      <c r="OOZ22" s="155"/>
      <c r="OPA22" s="155"/>
      <c r="OPB22" s="155"/>
      <c r="OPC22" s="156"/>
      <c r="OPD22" s="156"/>
      <c r="OPE22" s="156"/>
      <c r="OPF22" s="156"/>
      <c r="OPG22" s="156"/>
      <c r="OPH22" s="156"/>
      <c r="OPI22" s="157"/>
      <c r="OPJ22" s="153"/>
      <c r="OPK22" s="153"/>
      <c r="OPL22" s="154"/>
      <c r="OPM22" s="155"/>
      <c r="OPN22" s="155"/>
      <c r="OPO22" s="155"/>
      <c r="OPP22" s="155"/>
      <c r="OPQ22" s="155"/>
      <c r="OPR22" s="155"/>
      <c r="OPS22" s="156"/>
      <c r="OPT22" s="156"/>
      <c r="OPU22" s="156"/>
      <c r="OPV22" s="156"/>
      <c r="OPW22" s="156"/>
      <c r="OPX22" s="156"/>
      <c r="OPY22" s="157"/>
      <c r="OPZ22" s="153"/>
      <c r="OQA22" s="153"/>
      <c r="OQB22" s="154"/>
      <c r="OQC22" s="155"/>
      <c r="OQD22" s="155"/>
      <c r="OQE22" s="155"/>
      <c r="OQF22" s="155"/>
      <c r="OQG22" s="155"/>
      <c r="OQH22" s="155"/>
      <c r="OQI22" s="156"/>
      <c r="OQJ22" s="156"/>
      <c r="OQK22" s="156"/>
      <c r="OQL22" s="156"/>
      <c r="OQM22" s="156"/>
      <c r="OQN22" s="156"/>
      <c r="OQO22" s="157"/>
      <c r="OQP22" s="153"/>
      <c r="OQQ22" s="153"/>
      <c r="OQR22" s="154"/>
      <c r="OQS22" s="155"/>
      <c r="OQT22" s="155"/>
      <c r="OQU22" s="155"/>
      <c r="OQV22" s="155"/>
      <c r="OQW22" s="155"/>
      <c r="OQX22" s="155"/>
      <c r="OQY22" s="156"/>
      <c r="OQZ22" s="156"/>
      <c r="ORA22" s="156"/>
      <c r="ORB22" s="156"/>
      <c r="ORC22" s="156"/>
      <c r="ORD22" s="156"/>
      <c r="ORE22" s="157"/>
      <c r="ORF22" s="153"/>
      <c r="ORG22" s="153"/>
      <c r="ORH22" s="154"/>
      <c r="ORI22" s="155"/>
      <c r="ORJ22" s="155"/>
      <c r="ORK22" s="155"/>
      <c r="ORL22" s="155"/>
      <c r="ORM22" s="155"/>
      <c r="ORN22" s="155"/>
      <c r="ORO22" s="156"/>
      <c r="ORP22" s="156"/>
      <c r="ORQ22" s="156"/>
      <c r="ORR22" s="156"/>
      <c r="ORS22" s="156"/>
      <c r="ORT22" s="156"/>
      <c r="ORU22" s="157"/>
      <c r="ORV22" s="153"/>
      <c r="ORW22" s="153"/>
      <c r="ORX22" s="154"/>
      <c r="ORY22" s="155"/>
      <c r="ORZ22" s="155"/>
      <c r="OSA22" s="155"/>
      <c r="OSB22" s="155"/>
      <c r="OSC22" s="155"/>
      <c r="OSD22" s="155"/>
      <c r="OSE22" s="156"/>
      <c r="OSF22" s="156"/>
      <c r="OSG22" s="156"/>
      <c r="OSH22" s="156"/>
      <c r="OSI22" s="156"/>
      <c r="OSJ22" s="156"/>
      <c r="OSK22" s="157"/>
      <c r="OSL22" s="153"/>
      <c r="OSM22" s="153"/>
      <c r="OSN22" s="154"/>
      <c r="OSO22" s="155"/>
      <c r="OSP22" s="155"/>
      <c r="OSQ22" s="155"/>
      <c r="OSR22" s="155"/>
      <c r="OSS22" s="155"/>
      <c r="OST22" s="155"/>
      <c r="OSU22" s="156"/>
      <c r="OSV22" s="156"/>
      <c r="OSW22" s="156"/>
      <c r="OSX22" s="156"/>
      <c r="OSY22" s="156"/>
      <c r="OSZ22" s="156"/>
      <c r="OTA22" s="157"/>
      <c r="OTB22" s="153"/>
      <c r="OTC22" s="153"/>
      <c r="OTD22" s="154"/>
      <c r="OTE22" s="155"/>
      <c r="OTF22" s="155"/>
      <c r="OTG22" s="155"/>
      <c r="OTH22" s="155"/>
      <c r="OTI22" s="155"/>
      <c r="OTJ22" s="155"/>
      <c r="OTK22" s="156"/>
      <c r="OTL22" s="156"/>
      <c r="OTM22" s="156"/>
      <c r="OTN22" s="156"/>
      <c r="OTO22" s="156"/>
      <c r="OTP22" s="156"/>
      <c r="OTQ22" s="157"/>
      <c r="OTR22" s="153"/>
      <c r="OTS22" s="153"/>
      <c r="OTT22" s="154"/>
      <c r="OTU22" s="155"/>
      <c r="OTV22" s="155"/>
      <c r="OTW22" s="155"/>
      <c r="OTX22" s="155"/>
      <c r="OTY22" s="155"/>
      <c r="OTZ22" s="155"/>
      <c r="OUA22" s="156"/>
      <c r="OUB22" s="156"/>
      <c r="OUC22" s="156"/>
      <c r="OUD22" s="156"/>
      <c r="OUE22" s="156"/>
      <c r="OUF22" s="156"/>
      <c r="OUG22" s="157"/>
      <c r="OUH22" s="153"/>
      <c r="OUI22" s="153"/>
      <c r="OUJ22" s="154"/>
      <c r="OUK22" s="155"/>
      <c r="OUL22" s="155"/>
      <c r="OUM22" s="155"/>
      <c r="OUN22" s="155"/>
      <c r="OUO22" s="155"/>
      <c r="OUP22" s="155"/>
      <c r="OUQ22" s="156"/>
      <c r="OUR22" s="156"/>
      <c r="OUS22" s="156"/>
      <c r="OUT22" s="156"/>
      <c r="OUU22" s="156"/>
      <c r="OUV22" s="156"/>
      <c r="OUW22" s="157"/>
      <c r="OUX22" s="153"/>
      <c r="OUY22" s="153"/>
      <c r="OUZ22" s="154"/>
      <c r="OVA22" s="155"/>
      <c r="OVB22" s="155"/>
      <c r="OVC22" s="155"/>
      <c r="OVD22" s="155"/>
      <c r="OVE22" s="155"/>
      <c r="OVF22" s="155"/>
      <c r="OVG22" s="156"/>
      <c r="OVH22" s="156"/>
      <c r="OVI22" s="156"/>
      <c r="OVJ22" s="156"/>
      <c r="OVK22" s="156"/>
      <c r="OVL22" s="156"/>
      <c r="OVM22" s="157"/>
      <c r="OVN22" s="153"/>
      <c r="OVO22" s="153"/>
      <c r="OVP22" s="154"/>
      <c r="OVQ22" s="155"/>
      <c r="OVR22" s="155"/>
      <c r="OVS22" s="155"/>
      <c r="OVT22" s="155"/>
      <c r="OVU22" s="155"/>
      <c r="OVV22" s="155"/>
      <c r="OVW22" s="156"/>
      <c r="OVX22" s="156"/>
      <c r="OVY22" s="156"/>
      <c r="OVZ22" s="156"/>
      <c r="OWA22" s="156"/>
      <c r="OWB22" s="156"/>
      <c r="OWC22" s="157"/>
      <c r="OWD22" s="153"/>
      <c r="OWE22" s="153"/>
      <c r="OWF22" s="154"/>
      <c r="OWG22" s="155"/>
      <c r="OWH22" s="155"/>
      <c r="OWI22" s="155"/>
      <c r="OWJ22" s="155"/>
      <c r="OWK22" s="155"/>
      <c r="OWL22" s="155"/>
      <c r="OWM22" s="156"/>
      <c r="OWN22" s="156"/>
      <c r="OWO22" s="156"/>
      <c r="OWP22" s="156"/>
      <c r="OWQ22" s="156"/>
      <c r="OWR22" s="156"/>
      <c r="OWS22" s="157"/>
      <c r="OWT22" s="153"/>
      <c r="OWU22" s="153"/>
      <c r="OWV22" s="154"/>
      <c r="OWW22" s="155"/>
      <c r="OWX22" s="155"/>
      <c r="OWY22" s="155"/>
      <c r="OWZ22" s="155"/>
      <c r="OXA22" s="155"/>
      <c r="OXB22" s="155"/>
      <c r="OXC22" s="156"/>
      <c r="OXD22" s="156"/>
      <c r="OXE22" s="156"/>
      <c r="OXF22" s="156"/>
      <c r="OXG22" s="156"/>
      <c r="OXH22" s="156"/>
      <c r="OXI22" s="157"/>
      <c r="OXJ22" s="153"/>
      <c r="OXK22" s="153"/>
      <c r="OXL22" s="154"/>
      <c r="OXM22" s="155"/>
      <c r="OXN22" s="155"/>
      <c r="OXO22" s="155"/>
      <c r="OXP22" s="155"/>
      <c r="OXQ22" s="155"/>
      <c r="OXR22" s="155"/>
      <c r="OXS22" s="156"/>
      <c r="OXT22" s="156"/>
      <c r="OXU22" s="156"/>
      <c r="OXV22" s="156"/>
      <c r="OXW22" s="156"/>
      <c r="OXX22" s="156"/>
      <c r="OXY22" s="157"/>
      <c r="OXZ22" s="153"/>
      <c r="OYA22" s="153"/>
      <c r="OYB22" s="154"/>
      <c r="OYC22" s="155"/>
      <c r="OYD22" s="155"/>
      <c r="OYE22" s="155"/>
      <c r="OYF22" s="155"/>
      <c r="OYG22" s="155"/>
      <c r="OYH22" s="155"/>
      <c r="OYI22" s="156"/>
      <c r="OYJ22" s="156"/>
      <c r="OYK22" s="156"/>
      <c r="OYL22" s="156"/>
      <c r="OYM22" s="156"/>
      <c r="OYN22" s="156"/>
      <c r="OYO22" s="157"/>
      <c r="OYP22" s="153"/>
      <c r="OYQ22" s="153"/>
      <c r="OYR22" s="154"/>
      <c r="OYS22" s="155"/>
      <c r="OYT22" s="155"/>
      <c r="OYU22" s="155"/>
      <c r="OYV22" s="155"/>
      <c r="OYW22" s="155"/>
      <c r="OYX22" s="155"/>
      <c r="OYY22" s="156"/>
      <c r="OYZ22" s="156"/>
      <c r="OZA22" s="156"/>
      <c r="OZB22" s="156"/>
      <c r="OZC22" s="156"/>
      <c r="OZD22" s="156"/>
      <c r="OZE22" s="157"/>
      <c r="OZF22" s="153"/>
      <c r="OZG22" s="153"/>
      <c r="OZH22" s="154"/>
      <c r="OZI22" s="155"/>
      <c r="OZJ22" s="155"/>
      <c r="OZK22" s="155"/>
      <c r="OZL22" s="155"/>
      <c r="OZM22" s="155"/>
      <c r="OZN22" s="155"/>
      <c r="OZO22" s="156"/>
      <c r="OZP22" s="156"/>
      <c r="OZQ22" s="156"/>
      <c r="OZR22" s="156"/>
      <c r="OZS22" s="156"/>
      <c r="OZT22" s="156"/>
      <c r="OZU22" s="157"/>
      <c r="OZV22" s="153"/>
      <c r="OZW22" s="153"/>
      <c r="OZX22" s="154"/>
      <c r="OZY22" s="155"/>
      <c r="OZZ22" s="155"/>
      <c r="PAA22" s="155"/>
      <c r="PAB22" s="155"/>
      <c r="PAC22" s="155"/>
      <c r="PAD22" s="155"/>
      <c r="PAE22" s="156"/>
      <c r="PAF22" s="156"/>
      <c r="PAG22" s="156"/>
      <c r="PAH22" s="156"/>
      <c r="PAI22" s="156"/>
      <c r="PAJ22" s="156"/>
      <c r="PAK22" s="157"/>
      <c r="PAL22" s="153"/>
      <c r="PAM22" s="153"/>
      <c r="PAN22" s="154"/>
      <c r="PAO22" s="155"/>
      <c r="PAP22" s="155"/>
      <c r="PAQ22" s="155"/>
      <c r="PAR22" s="155"/>
      <c r="PAS22" s="155"/>
      <c r="PAT22" s="155"/>
      <c r="PAU22" s="156"/>
      <c r="PAV22" s="156"/>
      <c r="PAW22" s="156"/>
      <c r="PAX22" s="156"/>
      <c r="PAY22" s="156"/>
      <c r="PAZ22" s="156"/>
      <c r="PBA22" s="157"/>
      <c r="PBB22" s="153"/>
      <c r="PBC22" s="153"/>
      <c r="PBD22" s="154"/>
      <c r="PBE22" s="155"/>
      <c r="PBF22" s="155"/>
      <c r="PBG22" s="155"/>
      <c r="PBH22" s="155"/>
      <c r="PBI22" s="155"/>
      <c r="PBJ22" s="155"/>
      <c r="PBK22" s="156"/>
      <c r="PBL22" s="156"/>
      <c r="PBM22" s="156"/>
      <c r="PBN22" s="156"/>
      <c r="PBO22" s="156"/>
      <c r="PBP22" s="156"/>
      <c r="PBQ22" s="157"/>
      <c r="PBR22" s="153"/>
      <c r="PBS22" s="153"/>
      <c r="PBT22" s="154"/>
      <c r="PBU22" s="155"/>
      <c r="PBV22" s="155"/>
      <c r="PBW22" s="155"/>
      <c r="PBX22" s="155"/>
      <c r="PBY22" s="155"/>
      <c r="PBZ22" s="155"/>
      <c r="PCA22" s="156"/>
      <c r="PCB22" s="156"/>
      <c r="PCC22" s="156"/>
      <c r="PCD22" s="156"/>
      <c r="PCE22" s="156"/>
      <c r="PCF22" s="156"/>
      <c r="PCG22" s="157"/>
      <c r="PCH22" s="153"/>
      <c r="PCI22" s="153"/>
      <c r="PCJ22" s="154"/>
      <c r="PCK22" s="155"/>
      <c r="PCL22" s="155"/>
      <c r="PCM22" s="155"/>
      <c r="PCN22" s="155"/>
      <c r="PCO22" s="155"/>
      <c r="PCP22" s="155"/>
      <c r="PCQ22" s="156"/>
      <c r="PCR22" s="156"/>
      <c r="PCS22" s="156"/>
      <c r="PCT22" s="156"/>
      <c r="PCU22" s="156"/>
      <c r="PCV22" s="156"/>
      <c r="PCW22" s="157"/>
      <c r="PCX22" s="153"/>
      <c r="PCY22" s="153"/>
      <c r="PCZ22" s="154"/>
      <c r="PDA22" s="155"/>
      <c r="PDB22" s="155"/>
      <c r="PDC22" s="155"/>
      <c r="PDD22" s="155"/>
      <c r="PDE22" s="155"/>
      <c r="PDF22" s="155"/>
      <c r="PDG22" s="156"/>
      <c r="PDH22" s="156"/>
      <c r="PDI22" s="156"/>
      <c r="PDJ22" s="156"/>
      <c r="PDK22" s="156"/>
      <c r="PDL22" s="156"/>
      <c r="PDM22" s="157"/>
      <c r="PDN22" s="153"/>
      <c r="PDO22" s="153"/>
      <c r="PDP22" s="154"/>
      <c r="PDQ22" s="155"/>
      <c r="PDR22" s="155"/>
      <c r="PDS22" s="155"/>
      <c r="PDT22" s="155"/>
      <c r="PDU22" s="155"/>
      <c r="PDV22" s="155"/>
      <c r="PDW22" s="156"/>
      <c r="PDX22" s="156"/>
      <c r="PDY22" s="156"/>
      <c r="PDZ22" s="156"/>
      <c r="PEA22" s="156"/>
      <c r="PEB22" s="156"/>
      <c r="PEC22" s="157"/>
      <c r="PED22" s="153"/>
      <c r="PEE22" s="153"/>
      <c r="PEF22" s="154"/>
      <c r="PEG22" s="155"/>
      <c r="PEH22" s="155"/>
      <c r="PEI22" s="155"/>
      <c r="PEJ22" s="155"/>
      <c r="PEK22" s="155"/>
      <c r="PEL22" s="155"/>
      <c r="PEM22" s="156"/>
      <c r="PEN22" s="156"/>
      <c r="PEO22" s="156"/>
      <c r="PEP22" s="156"/>
      <c r="PEQ22" s="156"/>
      <c r="PER22" s="156"/>
      <c r="PES22" s="157"/>
      <c r="PET22" s="153"/>
      <c r="PEU22" s="153"/>
      <c r="PEV22" s="154"/>
      <c r="PEW22" s="155"/>
      <c r="PEX22" s="155"/>
      <c r="PEY22" s="155"/>
      <c r="PEZ22" s="155"/>
      <c r="PFA22" s="155"/>
      <c r="PFB22" s="155"/>
      <c r="PFC22" s="156"/>
      <c r="PFD22" s="156"/>
      <c r="PFE22" s="156"/>
      <c r="PFF22" s="156"/>
      <c r="PFG22" s="156"/>
      <c r="PFH22" s="156"/>
      <c r="PFI22" s="157"/>
      <c r="PFJ22" s="153"/>
      <c r="PFK22" s="153"/>
      <c r="PFL22" s="154"/>
      <c r="PFM22" s="155"/>
      <c r="PFN22" s="155"/>
      <c r="PFO22" s="155"/>
      <c r="PFP22" s="155"/>
      <c r="PFQ22" s="155"/>
      <c r="PFR22" s="155"/>
      <c r="PFS22" s="156"/>
      <c r="PFT22" s="156"/>
      <c r="PFU22" s="156"/>
      <c r="PFV22" s="156"/>
      <c r="PFW22" s="156"/>
      <c r="PFX22" s="156"/>
      <c r="PFY22" s="157"/>
      <c r="PFZ22" s="153"/>
      <c r="PGA22" s="153"/>
      <c r="PGB22" s="154"/>
      <c r="PGC22" s="155"/>
      <c r="PGD22" s="155"/>
      <c r="PGE22" s="155"/>
      <c r="PGF22" s="155"/>
      <c r="PGG22" s="155"/>
      <c r="PGH22" s="155"/>
      <c r="PGI22" s="156"/>
      <c r="PGJ22" s="156"/>
      <c r="PGK22" s="156"/>
      <c r="PGL22" s="156"/>
      <c r="PGM22" s="156"/>
      <c r="PGN22" s="156"/>
      <c r="PGO22" s="157"/>
      <c r="PGP22" s="153"/>
      <c r="PGQ22" s="153"/>
      <c r="PGR22" s="154"/>
      <c r="PGS22" s="155"/>
      <c r="PGT22" s="155"/>
      <c r="PGU22" s="155"/>
      <c r="PGV22" s="155"/>
      <c r="PGW22" s="155"/>
      <c r="PGX22" s="155"/>
      <c r="PGY22" s="156"/>
      <c r="PGZ22" s="156"/>
      <c r="PHA22" s="156"/>
      <c r="PHB22" s="156"/>
      <c r="PHC22" s="156"/>
      <c r="PHD22" s="156"/>
      <c r="PHE22" s="157"/>
      <c r="PHF22" s="153"/>
      <c r="PHG22" s="153"/>
      <c r="PHH22" s="154"/>
      <c r="PHI22" s="155"/>
      <c r="PHJ22" s="155"/>
      <c r="PHK22" s="155"/>
      <c r="PHL22" s="155"/>
      <c r="PHM22" s="155"/>
      <c r="PHN22" s="155"/>
      <c r="PHO22" s="156"/>
      <c r="PHP22" s="156"/>
      <c r="PHQ22" s="156"/>
      <c r="PHR22" s="156"/>
      <c r="PHS22" s="156"/>
      <c r="PHT22" s="156"/>
      <c r="PHU22" s="157"/>
      <c r="PHV22" s="153"/>
      <c r="PHW22" s="153"/>
      <c r="PHX22" s="154"/>
      <c r="PHY22" s="155"/>
      <c r="PHZ22" s="155"/>
      <c r="PIA22" s="155"/>
      <c r="PIB22" s="155"/>
      <c r="PIC22" s="155"/>
      <c r="PID22" s="155"/>
      <c r="PIE22" s="156"/>
      <c r="PIF22" s="156"/>
      <c r="PIG22" s="156"/>
      <c r="PIH22" s="156"/>
      <c r="PII22" s="156"/>
      <c r="PIJ22" s="156"/>
      <c r="PIK22" s="157"/>
      <c r="PIL22" s="153"/>
      <c r="PIM22" s="153"/>
      <c r="PIN22" s="154"/>
      <c r="PIO22" s="155"/>
      <c r="PIP22" s="155"/>
      <c r="PIQ22" s="155"/>
      <c r="PIR22" s="155"/>
      <c r="PIS22" s="155"/>
      <c r="PIT22" s="155"/>
      <c r="PIU22" s="156"/>
      <c r="PIV22" s="156"/>
      <c r="PIW22" s="156"/>
      <c r="PIX22" s="156"/>
      <c r="PIY22" s="156"/>
      <c r="PIZ22" s="156"/>
      <c r="PJA22" s="157"/>
      <c r="PJB22" s="153"/>
      <c r="PJC22" s="153"/>
      <c r="PJD22" s="154"/>
      <c r="PJE22" s="155"/>
      <c r="PJF22" s="155"/>
      <c r="PJG22" s="155"/>
      <c r="PJH22" s="155"/>
      <c r="PJI22" s="155"/>
      <c r="PJJ22" s="155"/>
      <c r="PJK22" s="156"/>
      <c r="PJL22" s="156"/>
      <c r="PJM22" s="156"/>
      <c r="PJN22" s="156"/>
      <c r="PJO22" s="156"/>
      <c r="PJP22" s="156"/>
      <c r="PJQ22" s="157"/>
      <c r="PJR22" s="153"/>
      <c r="PJS22" s="153"/>
      <c r="PJT22" s="154"/>
      <c r="PJU22" s="155"/>
      <c r="PJV22" s="155"/>
      <c r="PJW22" s="155"/>
      <c r="PJX22" s="155"/>
      <c r="PJY22" s="155"/>
      <c r="PJZ22" s="155"/>
      <c r="PKA22" s="156"/>
      <c r="PKB22" s="156"/>
      <c r="PKC22" s="156"/>
      <c r="PKD22" s="156"/>
      <c r="PKE22" s="156"/>
      <c r="PKF22" s="156"/>
      <c r="PKG22" s="157"/>
      <c r="PKH22" s="153"/>
      <c r="PKI22" s="153"/>
      <c r="PKJ22" s="154"/>
      <c r="PKK22" s="155"/>
      <c r="PKL22" s="155"/>
      <c r="PKM22" s="155"/>
      <c r="PKN22" s="155"/>
      <c r="PKO22" s="155"/>
      <c r="PKP22" s="155"/>
      <c r="PKQ22" s="156"/>
      <c r="PKR22" s="156"/>
      <c r="PKS22" s="156"/>
      <c r="PKT22" s="156"/>
      <c r="PKU22" s="156"/>
      <c r="PKV22" s="156"/>
      <c r="PKW22" s="157"/>
      <c r="PKX22" s="153"/>
      <c r="PKY22" s="153"/>
      <c r="PKZ22" s="154"/>
      <c r="PLA22" s="155"/>
      <c r="PLB22" s="155"/>
      <c r="PLC22" s="155"/>
      <c r="PLD22" s="155"/>
      <c r="PLE22" s="155"/>
      <c r="PLF22" s="155"/>
      <c r="PLG22" s="156"/>
      <c r="PLH22" s="156"/>
      <c r="PLI22" s="156"/>
      <c r="PLJ22" s="156"/>
      <c r="PLK22" s="156"/>
      <c r="PLL22" s="156"/>
      <c r="PLM22" s="157"/>
      <c r="PLN22" s="153"/>
      <c r="PLO22" s="153"/>
      <c r="PLP22" s="154"/>
      <c r="PLQ22" s="155"/>
      <c r="PLR22" s="155"/>
      <c r="PLS22" s="155"/>
      <c r="PLT22" s="155"/>
      <c r="PLU22" s="155"/>
      <c r="PLV22" s="155"/>
      <c r="PLW22" s="156"/>
      <c r="PLX22" s="156"/>
      <c r="PLY22" s="156"/>
      <c r="PLZ22" s="156"/>
      <c r="PMA22" s="156"/>
      <c r="PMB22" s="156"/>
      <c r="PMC22" s="157"/>
      <c r="PMD22" s="153"/>
      <c r="PME22" s="153"/>
      <c r="PMF22" s="154"/>
      <c r="PMG22" s="155"/>
      <c r="PMH22" s="155"/>
      <c r="PMI22" s="155"/>
      <c r="PMJ22" s="155"/>
      <c r="PMK22" s="155"/>
      <c r="PML22" s="155"/>
      <c r="PMM22" s="156"/>
      <c r="PMN22" s="156"/>
      <c r="PMO22" s="156"/>
      <c r="PMP22" s="156"/>
      <c r="PMQ22" s="156"/>
      <c r="PMR22" s="156"/>
      <c r="PMS22" s="157"/>
      <c r="PMT22" s="153"/>
      <c r="PMU22" s="153"/>
      <c r="PMV22" s="154"/>
      <c r="PMW22" s="155"/>
      <c r="PMX22" s="155"/>
      <c r="PMY22" s="155"/>
      <c r="PMZ22" s="155"/>
      <c r="PNA22" s="155"/>
      <c r="PNB22" s="155"/>
      <c r="PNC22" s="156"/>
      <c r="PND22" s="156"/>
      <c r="PNE22" s="156"/>
      <c r="PNF22" s="156"/>
      <c r="PNG22" s="156"/>
      <c r="PNH22" s="156"/>
      <c r="PNI22" s="157"/>
      <c r="PNJ22" s="153"/>
      <c r="PNK22" s="153"/>
      <c r="PNL22" s="154"/>
      <c r="PNM22" s="155"/>
      <c r="PNN22" s="155"/>
      <c r="PNO22" s="155"/>
      <c r="PNP22" s="155"/>
      <c r="PNQ22" s="155"/>
      <c r="PNR22" s="155"/>
      <c r="PNS22" s="156"/>
      <c r="PNT22" s="156"/>
      <c r="PNU22" s="156"/>
      <c r="PNV22" s="156"/>
      <c r="PNW22" s="156"/>
      <c r="PNX22" s="156"/>
      <c r="PNY22" s="157"/>
      <c r="PNZ22" s="153"/>
      <c r="POA22" s="153"/>
      <c r="POB22" s="154"/>
      <c r="POC22" s="155"/>
      <c r="POD22" s="155"/>
      <c r="POE22" s="155"/>
      <c r="POF22" s="155"/>
      <c r="POG22" s="155"/>
      <c r="POH22" s="155"/>
      <c r="POI22" s="156"/>
      <c r="POJ22" s="156"/>
      <c r="POK22" s="156"/>
      <c r="POL22" s="156"/>
      <c r="POM22" s="156"/>
      <c r="PON22" s="156"/>
      <c r="POO22" s="157"/>
      <c r="POP22" s="153"/>
      <c r="POQ22" s="153"/>
      <c r="POR22" s="154"/>
      <c r="POS22" s="155"/>
      <c r="POT22" s="155"/>
      <c r="POU22" s="155"/>
      <c r="POV22" s="155"/>
      <c r="POW22" s="155"/>
      <c r="POX22" s="155"/>
      <c r="POY22" s="156"/>
      <c r="POZ22" s="156"/>
      <c r="PPA22" s="156"/>
      <c r="PPB22" s="156"/>
      <c r="PPC22" s="156"/>
      <c r="PPD22" s="156"/>
      <c r="PPE22" s="157"/>
      <c r="PPF22" s="153"/>
      <c r="PPG22" s="153"/>
      <c r="PPH22" s="154"/>
      <c r="PPI22" s="155"/>
      <c r="PPJ22" s="155"/>
      <c r="PPK22" s="155"/>
      <c r="PPL22" s="155"/>
      <c r="PPM22" s="155"/>
      <c r="PPN22" s="155"/>
      <c r="PPO22" s="156"/>
      <c r="PPP22" s="156"/>
      <c r="PPQ22" s="156"/>
      <c r="PPR22" s="156"/>
      <c r="PPS22" s="156"/>
      <c r="PPT22" s="156"/>
      <c r="PPU22" s="157"/>
      <c r="PPV22" s="153"/>
      <c r="PPW22" s="153"/>
      <c r="PPX22" s="154"/>
      <c r="PPY22" s="155"/>
      <c r="PPZ22" s="155"/>
      <c r="PQA22" s="155"/>
      <c r="PQB22" s="155"/>
      <c r="PQC22" s="155"/>
      <c r="PQD22" s="155"/>
      <c r="PQE22" s="156"/>
      <c r="PQF22" s="156"/>
      <c r="PQG22" s="156"/>
      <c r="PQH22" s="156"/>
      <c r="PQI22" s="156"/>
      <c r="PQJ22" s="156"/>
      <c r="PQK22" s="157"/>
      <c r="PQL22" s="153"/>
      <c r="PQM22" s="153"/>
      <c r="PQN22" s="154"/>
      <c r="PQO22" s="155"/>
      <c r="PQP22" s="155"/>
      <c r="PQQ22" s="155"/>
      <c r="PQR22" s="155"/>
      <c r="PQS22" s="155"/>
      <c r="PQT22" s="155"/>
      <c r="PQU22" s="156"/>
      <c r="PQV22" s="156"/>
      <c r="PQW22" s="156"/>
      <c r="PQX22" s="156"/>
      <c r="PQY22" s="156"/>
      <c r="PQZ22" s="156"/>
      <c r="PRA22" s="157"/>
      <c r="PRB22" s="153"/>
      <c r="PRC22" s="153"/>
      <c r="PRD22" s="154"/>
      <c r="PRE22" s="155"/>
      <c r="PRF22" s="155"/>
      <c r="PRG22" s="155"/>
      <c r="PRH22" s="155"/>
      <c r="PRI22" s="155"/>
      <c r="PRJ22" s="155"/>
      <c r="PRK22" s="156"/>
      <c r="PRL22" s="156"/>
      <c r="PRM22" s="156"/>
      <c r="PRN22" s="156"/>
      <c r="PRO22" s="156"/>
      <c r="PRP22" s="156"/>
      <c r="PRQ22" s="157"/>
      <c r="PRR22" s="153"/>
      <c r="PRS22" s="153"/>
      <c r="PRT22" s="154"/>
      <c r="PRU22" s="155"/>
      <c r="PRV22" s="155"/>
      <c r="PRW22" s="155"/>
      <c r="PRX22" s="155"/>
      <c r="PRY22" s="155"/>
      <c r="PRZ22" s="155"/>
      <c r="PSA22" s="156"/>
      <c r="PSB22" s="156"/>
      <c r="PSC22" s="156"/>
      <c r="PSD22" s="156"/>
      <c r="PSE22" s="156"/>
      <c r="PSF22" s="156"/>
      <c r="PSG22" s="157"/>
      <c r="PSH22" s="153"/>
      <c r="PSI22" s="153"/>
      <c r="PSJ22" s="154"/>
      <c r="PSK22" s="155"/>
      <c r="PSL22" s="155"/>
      <c r="PSM22" s="155"/>
      <c r="PSN22" s="155"/>
      <c r="PSO22" s="155"/>
      <c r="PSP22" s="155"/>
      <c r="PSQ22" s="156"/>
      <c r="PSR22" s="156"/>
      <c r="PSS22" s="156"/>
      <c r="PST22" s="156"/>
      <c r="PSU22" s="156"/>
      <c r="PSV22" s="156"/>
      <c r="PSW22" s="157"/>
      <c r="PSX22" s="153"/>
      <c r="PSY22" s="153"/>
      <c r="PSZ22" s="154"/>
      <c r="PTA22" s="155"/>
      <c r="PTB22" s="155"/>
      <c r="PTC22" s="155"/>
      <c r="PTD22" s="155"/>
      <c r="PTE22" s="155"/>
      <c r="PTF22" s="155"/>
      <c r="PTG22" s="156"/>
      <c r="PTH22" s="156"/>
      <c r="PTI22" s="156"/>
      <c r="PTJ22" s="156"/>
      <c r="PTK22" s="156"/>
      <c r="PTL22" s="156"/>
      <c r="PTM22" s="157"/>
      <c r="PTN22" s="153"/>
      <c r="PTO22" s="153"/>
      <c r="PTP22" s="154"/>
      <c r="PTQ22" s="155"/>
      <c r="PTR22" s="155"/>
      <c r="PTS22" s="155"/>
      <c r="PTT22" s="155"/>
      <c r="PTU22" s="155"/>
      <c r="PTV22" s="155"/>
      <c r="PTW22" s="156"/>
      <c r="PTX22" s="156"/>
      <c r="PTY22" s="156"/>
      <c r="PTZ22" s="156"/>
      <c r="PUA22" s="156"/>
      <c r="PUB22" s="156"/>
      <c r="PUC22" s="157"/>
      <c r="PUD22" s="153"/>
      <c r="PUE22" s="153"/>
      <c r="PUF22" s="154"/>
      <c r="PUG22" s="155"/>
      <c r="PUH22" s="155"/>
      <c r="PUI22" s="155"/>
      <c r="PUJ22" s="155"/>
      <c r="PUK22" s="155"/>
      <c r="PUL22" s="155"/>
      <c r="PUM22" s="156"/>
      <c r="PUN22" s="156"/>
      <c r="PUO22" s="156"/>
      <c r="PUP22" s="156"/>
      <c r="PUQ22" s="156"/>
      <c r="PUR22" s="156"/>
      <c r="PUS22" s="157"/>
      <c r="PUT22" s="153"/>
      <c r="PUU22" s="153"/>
      <c r="PUV22" s="154"/>
      <c r="PUW22" s="155"/>
      <c r="PUX22" s="155"/>
      <c r="PUY22" s="155"/>
      <c r="PUZ22" s="155"/>
      <c r="PVA22" s="155"/>
      <c r="PVB22" s="155"/>
      <c r="PVC22" s="156"/>
      <c r="PVD22" s="156"/>
      <c r="PVE22" s="156"/>
      <c r="PVF22" s="156"/>
      <c r="PVG22" s="156"/>
      <c r="PVH22" s="156"/>
      <c r="PVI22" s="157"/>
      <c r="PVJ22" s="153"/>
      <c r="PVK22" s="153"/>
      <c r="PVL22" s="154"/>
      <c r="PVM22" s="155"/>
      <c r="PVN22" s="155"/>
      <c r="PVO22" s="155"/>
      <c r="PVP22" s="155"/>
      <c r="PVQ22" s="155"/>
      <c r="PVR22" s="155"/>
      <c r="PVS22" s="156"/>
      <c r="PVT22" s="156"/>
      <c r="PVU22" s="156"/>
      <c r="PVV22" s="156"/>
      <c r="PVW22" s="156"/>
      <c r="PVX22" s="156"/>
      <c r="PVY22" s="157"/>
      <c r="PVZ22" s="153"/>
      <c r="PWA22" s="153"/>
      <c r="PWB22" s="154"/>
      <c r="PWC22" s="155"/>
      <c r="PWD22" s="155"/>
      <c r="PWE22" s="155"/>
      <c r="PWF22" s="155"/>
      <c r="PWG22" s="155"/>
      <c r="PWH22" s="155"/>
      <c r="PWI22" s="156"/>
      <c r="PWJ22" s="156"/>
      <c r="PWK22" s="156"/>
      <c r="PWL22" s="156"/>
      <c r="PWM22" s="156"/>
      <c r="PWN22" s="156"/>
      <c r="PWO22" s="157"/>
      <c r="PWP22" s="153"/>
      <c r="PWQ22" s="153"/>
      <c r="PWR22" s="154"/>
      <c r="PWS22" s="155"/>
      <c r="PWT22" s="155"/>
      <c r="PWU22" s="155"/>
      <c r="PWV22" s="155"/>
      <c r="PWW22" s="155"/>
      <c r="PWX22" s="155"/>
      <c r="PWY22" s="156"/>
      <c r="PWZ22" s="156"/>
      <c r="PXA22" s="156"/>
      <c r="PXB22" s="156"/>
      <c r="PXC22" s="156"/>
      <c r="PXD22" s="156"/>
      <c r="PXE22" s="157"/>
      <c r="PXF22" s="153"/>
      <c r="PXG22" s="153"/>
      <c r="PXH22" s="154"/>
      <c r="PXI22" s="155"/>
      <c r="PXJ22" s="155"/>
      <c r="PXK22" s="155"/>
      <c r="PXL22" s="155"/>
      <c r="PXM22" s="155"/>
      <c r="PXN22" s="155"/>
      <c r="PXO22" s="156"/>
      <c r="PXP22" s="156"/>
      <c r="PXQ22" s="156"/>
      <c r="PXR22" s="156"/>
      <c r="PXS22" s="156"/>
      <c r="PXT22" s="156"/>
      <c r="PXU22" s="157"/>
      <c r="PXV22" s="153"/>
      <c r="PXW22" s="153"/>
      <c r="PXX22" s="154"/>
      <c r="PXY22" s="155"/>
      <c r="PXZ22" s="155"/>
      <c r="PYA22" s="155"/>
      <c r="PYB22" s="155"/>
      <c r="PYC22" s="155"/>
      <c r="PYD22" s="155"/>
      <c r="PYE22" s="156"/>
      <c r="PYF22" s="156"/>
      <c r="PYG22" s="156"/>
      <c r="PYH22" s="156"/>
      <c r="PYI22" s="156"/>
      <c r="PYJ22" s="156"/>
      <c r="PYK22" s="157"/>
      <c r="PYL22" s="153"/>
      <c r="PYM22" s="153"/>
      <c r="PYN22" s="154"/>
      <c r="PYO22" s="155"/>
      <c r="PYP22" s="155"/>
      <c r="PYQ22" s="155"/>
      <c r="PYR22" s="155"/>
      <c r="PYS22" s="155"/>
      <c r="PYT22" s="155"/>
      <c r="PYU22" s="156"/>
      <c r="PYV22" s="156"/>
      <c r="PYW22" s="156"/>
      <c r="PYX22" s="156"/>
      <c r="PYY22" s="156"/>
      <c r="PYZ22" s="156"/>
      <c r="PZA22" s="157"/>
      <c r="PZB22" s="153"/>
      <c r="PZC22" s="153"/>
      <c r="PZD22" s="154"/>
      <c r="PZE22" s="155"/>
      <c r="PZF22" s="155"/>
      <c r="PZG22" s="155"/>
      <c r="PZH22" s="155"/>
      <c r="PZI22" s="155"/>
      <c r="PZJ22" s="155"/>
      <c r="PZK22" s="156"/>
      <c r="PZL22" s="156"/>
      <c r="PZM22" s="156"/>
      <c r="PZN22" s="156"/>
      <c r="PZO22" s="156"/>
      <c r="PZP22" s="156"/>
      <c r="PZQ22" s="157"/>
      <c r="PZR22" s="153"/>
      <c r="PZS22" s="153"/>
      <c r="PZT22" s="154"/>
      <c r="PZU22" s="155"/>
      <c r="PZV22" s="155"/>
      <c r="PZW22" s="155"/>
      <c r="PZX22" s="155"/>
      <c r="PZY22" s="155"/>
      <c r="PZZ22" s="155"/>
      <c r="QAA22" s="156"/>
      <c r="QAB22" s="156"/>
      <c r="QAC22" s="156"/>
      <c r="QAD22" s="156"/>
      <c r="QAE22" s="156"/>
      <c r="QAF22" s="156"/>
      <c r="QAG22" s="157"/>
      <c r="QAH22" s="153"/>
      <c r="QAI22" s="153"/>
      <c r="QAJ22" s="154"/>
      <c r="QAK22" s="155"/>
      <c r="QAL22" s="155"/>
      <c r="QAM22" s="155"/>
      <c r="QAN22" s="155"/>
      <c r="QAO22" s="155"/>
      <c r="QAP22" s="155"/>
      <c r="QAQ22" s="156"/>
      <c r="QAR22" s="156"/>
      <c r="QAS22" s="156"/>
      <c r="QAT22" s="156"/>
      <c r="QAU22" s="156"/>
      <c r="QAV22" s="156"/>
      <c r="QAW22" s="157"/>
      <c r="QAX22" s="153"/>
      <c r="QAY22" s="153"/>
      <c r="QAZ22" s="154"/>
      <c r="QBA22" s="155"/>
      <c r="QBB22" s="155"/>
      <c r="QBC22" s="155"/>
      <c r="QBD22" s="155"/>
      <c r="QBE22" s="155"/>
      <c r="QBF22" s="155"/>
      <c r="QBG22" s="156"/>
      <c r="QBH22" s="156"/>
      <c r="QBI22" s="156"/>
      <c r="QBJ22" s="156"/>
      <c r="QBK22" s="156"/>
      <c r="QBL22" s="156"/>
      <c r="QBM22" s="157"/>
      <c r="QBN22" s="153"/>
      <c r="QBO22" s="153"/>
      <c r="QBP22" s="154"/>
      <c r="QBQ22" s="155"/>
      <c r="QBR22" s="155"/>
      <c r="QBS22" s="155"/>
      <c r="QBT22" s="155"/>
      <c r="QBU22" s="155"/>
      <c r="QBV22" s="155"/>
      <c r="QBW22" s="156"/>
      <c r="QBX22" s="156"/>
      <c r="QBY22" s="156"/>
      <c r="QBZ22" s="156"/>
      <c r="QCA22" s="156"/>
      <c r="QCB22" s="156"/>
      <c r="QCC22" s="157"/>
      <c r="QCD22" s="153"/>
      <c r="QCE22" s="153"/>
      <c r="QCF22" s="154"/>
      <c r="QCG22" s="155"/>
      <c r="QCH22" s="155"/>
      <c r="QCI22" s="155"/>
      <c r="QCJ22" s="155"/>
      <c r="QCK22" s="155"/>
      <c r="QCL22" s="155"/>
      <c r="QCM22" s="156"/>
      <c r="QCN22" s="156"/>
      <c r="QCO22" s="156"/>
      <c r="QCP22" s="156"/>
      <c r="QCQ22" s="156"/>
      <c r="QCR22" s="156"/>
      <c r="QCS22" s="157"/>
      <c r="QCT22" s="153"/>
      <c r="QCU22" s="153"/>
      <c r="QCV22" s="154"/>
      <c r="QCW22" s="155"/>
      <c r="QCX22" s="155"/>
      <c r="QCY22" s="155"/>
      <c r="QCZ22" s="155"/>
      <c r="QDA22" s="155"/>
      <c r="QDB22" s="155"/>
      <c r="QDC22" s="156"/>
      <c r="QDD22" s="156"/>
      <c r="QDE22" s="156"/>
      <c r="QDF22" s="156"/>
      <c r="QDG22" s="156"/>
      <c r="QDH22" s="156"/>
      <c r="QDI22" s="157"/>
      <c r="QDJ22" s="153"/>
      <c r="QDK22" s="153"/>
      <c r="QDL22" s="154"/>
      <c r="QDM22" s="155"/>
      <c r="QDN22" s="155"/>
      <c r="QDO22" s="155"/>
      <c r="QDP22" s="155"/>
      <c r="QDQ22" s="155"/>
      <c r="QDR22" s="155"/>
      <c r="QDS22" s="156"/>
      <c r="QDT22" s="156"/>
      <c r="QDU22" s="156"/>
      <c r="QDV22" s="156"/>
      <c r="QDW22" s="156"/>
      <c r="QDX22" s="156"/>
      <c r="QDY22" s="157"/>
      <c r="QDZ22" s="153"/>
      <c r="QEA22" s="153"/>
      <c r="QEB22" s="154"/>
      <c r="QEC22" s="155"/>
      <c r="QED22" s="155"/>
      <c r="QEE22" s="155"/>
      <c r="QEF22" s="155"/>
      <c r="QEG22" s="155"/>
      <c r="QEH22" s="155"/>
      <c r="QEI22" s="156"/>
      <c r="QEJ22" s="156"/>
      <c r="QEK22" s="156"/>
      <c r="QEL22" s="156"/>
      <c r="QEM22" s="156"/>
      <c r="QEN22" s="156"/>
      <c r="QEO22" s="157"/>
      <c r="QEP22" s="153"/>
      <c r="QEQ22" s="153"/>
      <c r="QER22" s="154"/>
      <c r="QES22" s="155"/>
      <c r="QET22" s="155"/>
      <c r="QEU22" s="155"/>
      <c r="QEV22" s="155"/>
      <c r="QEW22" s="155"/>
      <c r="QEX22" s="155"/>
      <c r="QEY22" s="156"/>
      <c r="QEZ22" s="156"/>
      <c r="QFA22" s="156"/>
      <c r="QFB22" s="156"/>
      <c r="QFC22" s="156"/>
      <c r="QFD22" s="156"/>
      <c r="QFE22" s="157"/>
      <c r="QFF22" s="153"/>
      <c r="QFG22" s="153"/>
      <c r="QFH22" s="154"/>
      <c r="QFI22" s="155"/>
      <c r="QFJ22" s="155"/>
      <c r="QFK22" s="155"/>
      <c r="QFL22" s="155"/>
      <c r="QFM22" s="155"/>
      <c r="QFN22" s="155"/>
      <c r="QFO22" s="156"/>
      <c r="QFP22" s="156"/>
      <c r="QFQ22" s="156"/>
      <c r="QFR22" s="156"/>
      <c r="QFS22" s="156"/>
      <c r="QFT22" s="156"/>
      <c r="QFU22" s="157"/>
      <c r="QFV22" s="153"/>
      <c r="QFW22" s="153"/>
      <c r="QFX22" s="154"/>
      <c r="QFY22" s="155"/>
      <c r="QFZ22" s="155"/>
      <c r="QGA22" s="155"/>
      <c r="QGB22" s="155"/>
      <c r="QGC22" s="155"/>
      <c r="QGD22" s="155"/>
      <c r="QGE22" s="156"/>
      <c r="QGF22" s="156"/>
      <c r="QGG22" s="156"/>
      <c r="QGH22" s="156"/>
      <c r="QGI22" s="156"/>
      <c r="QGJ22" s="156"/>
      <c r="QGK22" s="157"/>
      <c r="QGL22" s="153"/>
      <c r="QGM22" s="153"/>
      <c r="QGN22" s="154"/>
      <c r="QGO22" s="155"/>
      <c r="QGP22" s="155"/>
      <c r="QGQ22" s="155"/>
      <c r="QGR22" s="155"/>
      <c r="QGS22" s="155"/>
      <c r="QGT22" s="155"/>
      <c r="QGU22" s="156"/>
      <c r="QGV22" s="156"/>
      <c r="QGW22" s="156"/>
      <c r="QGX22" s="156"/>
      <c r="QGY22" s="156"/>
      <c r="QGZ22" s="156"/>
      <c r="QHA22" s="157"/>
      <c r="QHB22" s="153"/>
      <c r="QHC22" s="153"/>
      <c r="QHD22" s="154"/>
      <c r="QHE22" s="155"/>
      <c r="QHF22" s="155"/>
      <c r="QHG22" s="155"/>
      <c r="QHH22" s="155"/>
      <c r="QHI22" s="155"/>
      <c r="QHJ22" s="155"/>
      <c r="QHK22" s="156"/>
      <c r="QHL22" s="156"/>
      <c r="QHM22" s="156"/>
      <c r="QHN22" s="156"/>
      <c r="QHO22" s="156"/>
      <c r="QHP22" s="156"/>
      <c r="QHQ22" s="157"/>
      <c r="QHR22" s="153"/>
      <c r="QHS22" s="153"/>
      <c r="QHT22" s="154"/>
      <c r="QHU22" s="155"/>
      <c r="QHV22" s="155"/>
      <c r="QHW22" s="155"/>
      <c r="QHX22" s="155"/>
      <c r="QHY22" s="155"/>
      <c r="QHZ22" s="155"/>
      <c r="QIA22" s="156"/>
      <c r="QIB22" s="156"/>
      <c r="QIC22" s="156"/>
      <c r="QID22" s="156"/>
      <c r="QIE22" s="156"/>
      <c r="QIF22" s="156"/>
      <c r="QIG22" s="157"/>
      <c r="QIH22" s="153"/>
      <c r="QII22" s="153"/>
      <c r="QIJ22" s="154"/>
      <c r="QIK22" s="155"/>
      <c r="QIL22" s="155"/>
      <c r="QIM22" s="155"/>
      <c r="QIN22" s="155"/>
      <c r="QIO22" s="155"/>
      <c r="QIP22" s="155"/>
      <c r="QIQ22" s="156"/>
      <c r="QIR22" s="156"/>
      <c r="QIS22" s="156"/>
      <c r="QIT22" s="156"/>
      <c r="QIU22" s="156"/>
      <c r="QIV22" s="156"/>
      <c r="QIW22" s="157"/>
      <c r="QIX22" s="153"/>
      <c r="QIY22" s="153"/>
      <c r="QIZ22" s="154"/>
      <c r="QJA22" s="155"/>
      <c r="QJB22" s="155"/>
      <c r="QJC22" s="155"/>
      <c r="QJD22" s="155"/>
      <c r="QJE22" s="155"/>
      <c r="QJF22" s="155"/>
      <c r="QJG22" s="156"/>
      <c r="QJH22" s="156"/>
      <c r="QJI22" s="156"/>
      <c r="QJJ22" s="156"/>
      <c r="QJK22" s="156"/>
      <c r="QJL22" s="156"/>
      <c r="QJM22" s="157"/>
      <c r="QJN22" s="153"/>
      <c r="QJO22" s="153"/>
      <c r="QJP22" s="154"/>
      <c r="QJQ22" s="155"/>
      <c r="QJR22" s="155"/>
      <c r="QJS22" s="155"/>
      <c r="QJT22" s="155"/>
      <c r="QJU22" s="155"/>
      <c r="QJV22" s="155"/>
      <c r="QJW22" s="156"/>
      <c r="QJX22" s="156"/>
      <c r="QJY22" s="156"/>
      <c r="QJZ22" s="156"/>
      <c r="QKA22" s="156"/>
      <c r="QKB22" s="156"/>
      <c r="QKC22" s="157"/>
      <c r="QKD22" s="153"/>
      <c r="QKE22" s="153"/>
      <c r="QKF22" s="154"/>
      <c r="QKG22" s="155"/>
      <c r="QKH22" s="155"/>
      <c r="QKI22" s="155"/>
      <c r="QKJ22" s="155"/>
      <c r="QKK22" s="155"/>
      <c r="QKL22" s="155"/>
      <c r="QKM22" s="156"/>
      <c r="QKN22" s="156"/>
      <c r="QKO22" s="156"/>
      <c r="QKP22" s="156"/>
      <c r="QKQ22" s="156"/>
      <c r="QKR22" s="156"/>
      <c r="QKS22" s="157"/>
      <c r="QKT22" s="153"/>
      <c r="QKU22" s="153"/>
      <c r="QKV22" s="154"/>
      <c r="QKW22" s="155"/>
      <c r="QKX22" s="155"/>
      <c r="QKY22" s="155"/>
      <c r="QKZ22" s="155"/>
      <c r="QLA22" s="155"/>
      <c r="QLB22" s="155"/>
      <c r="QLC22" s="156"/>
      <c r="QLD22" s="156"/>
      <c r="QLE22" s="156"/>
      <c r="QLF22" s="156"/>
      <c r="QLG22" s="156"/>
      <c r="QLH22" s="156"/>
      <c r="QLI22" s="157"/>
      <c r="QLJ22" s="153"/>
      <c r="QLK22" s="153"/>
      <c r="QLL22" s="154"/>
      <c r="QLM22" s="155"/>
      <c r="QLN22" s="155"/>
      <c r="QLO22" s="155"/>
      <c r="QLP22" s="155"/>
      <c r="QLQ22" s="155"/>
      <c r="QLR22" s="155"/>
      <c r="QLS22" s="156"/>
      <c r="QLT22" s="156"/>
      <c r="QLU22" s="156"/>
      <c r="QLV22" s="156"/>
      <c r="QLW22" s="156"/>
      <c r="QLX22" s="156"/>
      <c r="QLY22" s="157"/>
      <c r="QLZ22" s="153"/>
      <c r="QMA22" s="153"/>
      <c r="QMB22" s="154"/>
      <c r="QMC22" s="155"/>
      <c r="QMD22" s="155"/>
      <c r="QME22" s="155"/>
      <c r="QMF22" s="155"/>
      <c r="QMG22" s="155"/>
      <c r="QMH22" s="155"/>
      <c r="QMI22" s="156"/>
      <c r="QMJ22" s="156"/>
      <c r="QMK22" s="156"/>
      <c r="QML22" s="156"/>
      <c r="QMM22" s="156"/>
      <c r="QMN22" s="156"/>
      <c r="QMO22" s="157"/>
      <c r="QMP22" s="153"/>
      <c r="QMQ22" s="153"/>
      <c r="QMR22" s="154"/>
      <c r="QMS22" s="155"/>
      <c r="QMT22" s="155"/>
      <c r="QMU22" s="155"/>
      <c r="QMV22" s="155"/>
      <c r="QMW22" s="155"/>
      <c r="QMX22" s="155"/>
      <c r="QMY22" s="156"/>
      <c r="QMZ22" s="156"/>
      <c r="QNA22" s="156"/>
      <c r="QNB22" s="156"/>
      <c r="QNC22" s="156"/>
      <c r="QND22" s="156"/>
      <c r="QNE22" s="157"/>
      <c r="QNF22" s="153"/>
      <c r="QNG22" s="153"/>
      <c r="QNH22" s="154"/>
      <c r="QNI22" s="155"/>
      <c r="QNJ22" s="155"/>
      <c r="QNK22" s="155"/>
      <c r="QNL22" s="155"/>
      <c r="QNM22" s="155"/>
      <c r="QNN22" s="155"/>
      <c r="QNO22" s="156"/>
      <c r="QNP22" s="156"/>
      <c r="QNQ22" s="156"/>
      <c r="QNR22" s="156"/>
      <c r="QNS22" s="156"/>
      <c r="QNT22" s="156"/>
      <c r="QNU22" s="157"/>
      <c r="QNV22" s="153"/>
      <c r="QNW22" s="153"/>
      <c r="QNX22" s="154"/>
      <c r="QNY22" s="155"/>
      <c r="QNZ22" s="155"/>
      <c r="QOA22" s="155"/>
      <c r="QOB22" s="155"/>
      <c r="QOC22" s="155"/>
      <c r="QOD22" s="155"/>
      <c r="QOE22" s="156"/>
      <c r="QOF22" s="156"/>
      <c r="QOG22" s="156"/>
      <c r="QOH22" s="156"/>
      <c r="QOI22" s="156"/>
      <c r="QOJ22" s="156"/>
      <c r="QOK22" s="157"/>
      <c r="QOL22" s="153"/>
      <c r="QOM22" s="153"/>
      <c r="QON22" s="154"/>
      <c r="QOO22" s="155"/>
      <c r="QOP22" s="155"/>
      <c r="QOQ22" s="155"/>
      <c r="QOR22" s="155"/>
      <c r="QOS22" s="155"/>
      <c r="QOT22" s="155"/>
      <c r="QOU22" s="156"/>
      <c r="QOV22" s="156"/>
      <c r="QOW22" s="156"/>
      <c r="QOX22" s="156"/>
      <c r="QOY22" s="156"/>
      <c r="QOZ22" s="156"/>
      <c r="QPA22" s="157"/>
      <c r="QPB22" s="153"/>
      <c r="QPC22" s="153"/>
      <c r="QPD22" s="154"/>
      <c r="QPE22" s="155"/>
      <c r="QPF22" s="155"/>
      <c r="QPG22" s="155"/>
      <c r="QPH22" s="155"/>
      <c r="QPI22" s="155"/>
      <c r="QPJ22" s="155"/>
      <c r="QPK22" s="156"/>
      <c r="QPL22" s="156"/>
      <c r="QPM22" s="156"/>
      <c r="QPN22" s="156"/>
      <c r="QPO22" s="156"/>
      <c r="QPP22" s="156"/>
      <c r="QPQ22" s="157"/>
      <c r="QPR22" s="153"/>
      <c r="QPS22" s="153"/>
      <c r="QPT22" s="154"/>
      <c r="QPU22" s="155"/>
      <c r="QPV22" s="155"/>
      <c r="QPW22" s="155"/>
      <c r="QPX22" s="155"/>
      <c r="QPY22" s="155"/>
      <c r="QPZ22" s="155"/>
      <c r="QQA22" s="156"/>
      <c r="QQB22" s="156"/>
      <c r="QQC22" s="156"/>
      <c r="QQD22" s="156"/>
      <c r="QQE22" s="156"/>
      <c r="QQF22" s="156"/>
      <c r="QQG22" s="157"/>
      <c r="QQH22" s="153"/>
      <c r="QQI22" s="153"/>
      <c r="QQJ22" s="154"/>
      <c r="QQK22" s="155"/>
      <c r="QQL22" s="155"/>
      <c r="QQM22" s="155"/>
      <c r="QQN22" s="155"/>
      <c r="QQO22" s="155"/>
      <c r="QQP22" s="155"/>
      <c r="QQQ22" s="156"/>
      <c r="QQR22" s="156"/>
      <c r="QQS22" s="156"/>
      <c r="QQT22" s="156"/>
      <c r="QQU22" s="156"/>
      <c r="QQV22" s="156"/>
      <c r="QQW22" s="157"/>
      <c r="QQX22" s="153"/>
      <c r="QQY22" s="153"/>
      <c r="QQZ22" s="154"/>
      <c r="QRA22" s="155"/>
      <c r="QRB22" s="155"/>
      <c r="QRC22" s="155"/>
      <c r="QRD22" s="155"/>
      <c r="QRE22" s="155"/>
      <c r="QRF22" s="155"/>
      <c r="QRG22" s="156"/>
      <c r="QRH22" s="156"/>
      <c r="QRI22" s="156"/>
      <c r="QRJ22" s="156"/>
      <c r="QRK22" s="156"/>
      <c r="QRL22" s="156"/>
      <c r="QRM22" s="157"/>
      <c r="QRN22" s="153"/>
      <c r="QRO22" s="153"/>
      <c r="QRP22" s="154"/>
      <c r="QRQ22" s="155"/>
      <c r="QRR22" s="155"/>
      <c r="QRS22" s="155"/>
      <c r="QRT22" s="155"/>
      <c r="QRU22" s="155"/>
      <c r="QRV22" s="155"/>
      <c r="QRW22" s="156"/>
      <c r="QRX22" s="156"/>
      <c r="QRY22" s="156"/>
      <c r="QRZ22" s="156"/>
      <c r="QSA22" s="156"/>
      <c r="QSB22" s="156"/>
      <c r="QSC22" s="157"/>
      <c r="QSD22" s="153"/>
      <c r="QSE22" s="153"/>
      <c r="QSF22" s="154"/>
      <c r="QSG22" s="155"/>
      <c r="QSH22" s="155"/>
      <c r="QSI22" s="155"/>
      <c r="QSJ22" s="155"/>
      <c r="QSK22" s="155"/>
      <c r="QSL22" s="155"/>
      <c r="QSM22" s="156"/>
      <c r="QSN22" s="156"/>
      <c r="QSO22" s="156"/>
      <c r="QSP22" s="156"/>
      <c r="QSQ22" s="156"/>
      <c r="QSR22" s="156"/>
      <c r="QSS22" s="157"/>
      <c r="QST22" s="153"/>
      <c r="QSU22" s="153"/>
      <c r="QSV22" s="154"/>
      <c r="QSW22" s="155"/>
      <c r="QSX22" s="155"/>
      <c r="QSY22" s="155"/>
      <c r="QSZ22" s="155"/>
      <c r="QTA22" s="155"/>
      <c r="QTB22" s="155"/>
      <c r="QTC22" s="156"/>
      <c r="QTD22" s="156"/>
      <c r="QTE22" s="156"/>
      <c r="QTF22" s="156"/>
      <c r="QTG22" s="156"/>
      <c r="QTH22" s="156"/>
      <c r="QTI22" s="157"/>
      <c r="QTJ22" s="153"/>
      <c r="QTK22" s="153"/>
      <c r="QTL22" s="154"/>
      <c r="QTM22" s="155"/>
      <c r="QTN22" s="155"/>
      <c r="QTO22" s="155"/>
      <c r="QTP22" s="155"/>
      <c r="QTQ22" s="155"/>
      <c r="QTR22" s="155"/>
      <c r="QTS22" s="156"/>
      <c r="QTT22" s="156"/>
      <c r="QTU22" s="156"/>
      <c r="QTV22" s="156"/>
      <c r="QTW22" s="156"/>
      <c r="QTX22" s="156"/>
      <c r="QTY22" s="157"/>
      <c r="QTZ22" s="153"/>
      <c r="QUA22" s="153"/>
      <c r="QUB22" s="154"/>
      <c r="QUC22" s="155"/>
      <c r="QUD22" s="155"/>
      <c r="QUE22" s="155"/>
      <c r="QUF22" s="155"/>
      <c r="QUG22" s="155"/>
      <c r="QUH22" s="155"/>
      <c r="QUI22" s="156"/>
      <c r="QUJ22" s="156"/>
      <c r="QUK22" s="156"/>
      <c r="QUL22" s="156"/>
      <c r="QUM22" s="156"/>
      <c r="QUN22" s="156"/>
      <c r="QUO22" s="157"/>
      <c r="QUP22" s="153"/>
      <c r="QUQ22" s="153"/>
      <c r="QUR22" s="154"/>
      <c r="QUS22" s="155"/>
      <c r="QUT22" s="155"/>
      <c r="QUU22" s="155"/>
      <c r="QUV22" s="155"/>
      <c r="QUW22" s="155"/>
      <c r="QUX22" s="155"/>
      <c r="QUY22" s="156"/>
      <c r="QUZ22" s="156"/>
      <c r="QVA22" s="156"/>
      <c r="QVB22" s="156"/>
      <c r="QVC22" s="156"/>
      <c r="QVD22" s="156"/>
      <c r="QVE22" s="157"/>
      <c r="QVF22" s="153"/>
      <c r="QVG22" s="153"/>
      <c r="QVH22" s="154"/>
      <c r="QVI22" s="155"/>
      <c r="QVJ22" s="155"/>
      <c r="QVK22" s="155"/>
      <c r="QVL22" s="155"/>
      <c r="QVM22" s="155"/>
      <c r="QVN22" s="155"/>
      <c r="QVO22" s="156"/>
      <c r="QVP22" s="156"/>
      <c r="QVQ22" s="156"/>
      <c r="QVR22" s="156"/>
      <c r="QVS22" s="156"/>
      <c r="QVT22" s="156"/>
      <c r="QVU22" s="157"/>
      <c r="QVV22" s="153"/>
      <c r="QVW22" s="153"/>
      <c r="QVX22" s="154"/>
      <c r="QVY22" s="155"/>
      <c r="QVZ22" s="155"/>
      <c r="QWA22" s="155"/>
      <c r="QWB22" s="155"/>
      <c r="QWC22" s="155"/>
      <c r="QWD22" s="155"/>
      <c r="QWE22" s="156"/>
      <c r="QWF22" s="156"/>
      <c r="QWG22" s="156"/>
      <c r="QWH22" s="156"/>
      <c r="QWI22" s="156"/>
      <c r="QWJ22" s="156"/>
      <c r="QWK22" s="157"/>
      <c r="QWL22" s="153"/>
      <c r="QWM22" s="153"/>
      <c r="QWN22" s="154"/>
      <c r="QWO22" s="155"/>
      <c r="QWP22" s="155"/>
      <c r="QWQ22" s="155"/>
      <c r="QWR22" s="155"/>
      <c r="QWS22" s="155"/>
      <c r="QWT22" s="155"/>
      <c r="QWU22" s="156"/>
      <c r="QWV22" s="156"/>
      <c r="QWW22" s="156"/>
      <c r="QWX22" s="156"/>
      <c r="QWY22" s="156"/>
      <c r="QWZ22" s="156"/>
      <c r="QXA22" s="157"/>
      <c r="QXB22" s="153"/>
      <c r="QXC22" s="153"/>
      <c r="QXD22" s="154"/>
      <c r="QXE22" s="155"/>
      <c r="QXF22" s="155"/>
      <c r="QXG22" s="155"/>
      <c r="QXH22" s="155"/>
      <c r="QXI22" s="155"/>
      <c r="QXJ22" s="155"/>
      <c r="QXK22" s="156"/>
      <c r="QXL22" s="156"/>
      <c r="QXM22" s="156"/>
      <c r="QXN22" s="156"/>
      <c r="QXO22" s="156"/>
      <c r="QXP22" s="156"/>
      <c r="QXQ22" s="157"/>
      <c r="QXR22" s="153"/>
      <c r="QXS22" s="153"/>
      <c r="QXT22" s="154"/>
      <c r="QXU22" s="155"/>
      <c r="QXV22" s="155"/>
      <c r="QXW22" s="155"/>
      <c r="QXX22" s="155"/>
      <c r="QXY22" s="155"/>
      <c r="QXZ22" s="155"/>
      <c r="QYA22" s="156"/>
      <c r="QYB22" s="156"/>
      <c r="QYC22" s="156"/>
      <c r="QYD22" s="156"/>
      <c r="QYE22" s="156"/>
      <c r="QYF22" s="156"/>
      <c r="QYG22" s="157"/>
      <c r="QYH22" s="153"/>
      <c r="QYI22" s="153"/>
      <c r="QYJ22" s="154"/>
      <c r="QYK22" s="155"/>
      <c r="QYL22" s="155"/>
      <c r="QYM22" s="155"/>
      <c r="QYN22" s="155"/>
      <c r="QYO22" s="155"/>
      <c r="QYP22" s="155"/>
      <c r="QYQ22" s="156"/>
      <c r="QYR22" s="156"/>
      <c r="QYS22" s="156"/>
      <c r="QYT22" s="156"/>
      <c r="QYU22" s="156"/>
      <c r="QYV22" s="156"/>
      <c r="QYW22" s="157"/>
      <c r="QYX22" s="153"/>
      <c r="QYY22" s="153"/>
      <c r="QYZ22" s="154"/>
      <c r="QZA22" s="155"/>
      <c r="QZB22" s="155"/>
      <c r="QZC22" s="155"/>
      <c r="QZD22" s="155"/>
      <c r="QZE22" s="155"/>
      <c r="QZF22" s="155"/>
      <c r="QZG22" s="156"/>
      <c r="QZH22" s="156"/>
      <c r="QZI22" s="156"/>
      <c r="QZJ22" s="156"/>
      <c r="QZK22" s="156"/>
      <c r="QZL22" s="156"/>
      <c r="QZM22" s="157"/>
      <c r="QZN22" s="153"/>
      <c r="QZO22" s="153"/>
      <c r="QZP22" s="154"/>
      <c r="QZQ22" s="155"/>
      <c r="QZR22" s="155"/>
      <c r="QZS22" s="155"/>
      <c r="QZT22" s="155"/>
      <c r="QZU22" s="155"/>
      <c r="QZV22" s="155"/>
      <c r="QZW22" s="156"/>
      <c r="QZX22" s="156"/>
      <c r="QZY22" s="156"/>
      <c r="QZZ22" s="156"/>
      <c r="RAA22" s="156"/>
      <c r="RAB22" s="156"/>
      <c r="RAC22" s="157"/>
      <c r="RAD22" s="153"/>
      <c r="RAE22" s="153"/>
      <c r="RAF22" s="154"/>
      <c r="RAG22" s="155"/>
      <c r="RAH22" s="155"/>
      <c r="RAI22" s="155"/>
      <c r="RAJ22" s="155"/>
      <c r="RAK22" s="155"/>
      <c r="RAL22" s="155"/>
      <c r="RAM22" s="156"/>
      <c r="RAN22" s="156"/>
      <c r="RAO22" s="156"/>
      <c r="RAP22" s="156"/>
      <c r="RAQ22" s="156"/>
      <c r="RAR22" s="156"/>
      <c r="RAS22" s="157"/>
      <c r="RAT22" s="153"/>
      <c r="RAU22" s="153"/>
      <c r="RAV22" s="154"/>
      <c r="RAW22" s="155"/>
      <c r="RAX22" s="155"/>
      <c r="RAY22" s="155"/>
      <c r="RAZ22" s="155"/>
      <c r="RBA22" s="155"/>
      <c r="RBB22" s="155"/>
      <c r="RBC22" s="156"/>
      <c r="RBD22" s="156"/>
      <c r="RBE22" s="156"/>
      <c r="RBF22" s="156"/>
      <c r="RBG22" s="156"/>
      <c r="RBH22" s="156"/>
      <c r="RBI22" s="157"/>
      <c r="RBJ22" s="153"/>
      <c r="RBK22" s="153"/>
      <c r="RBL22" s="154"/>
      <c r="RBM22" s="155"/>
      <c r="RBN22" s="155"/>
      <c r="RBO22" s="155"/>
      <c r="RBP22" s="155"/>
      <c r="RBQ22" s="155"/>
      <c r="RBR22" s="155"/>
      <c r="RBS22" s="156"/>
      <c r="RBT22" s="156"/>
      <c r="RBU22" s="156"/>
      <c r="RBV22" s="156"/>
      <c r="RBW22" s="156"/>
      <c r="RBX22" s="156"/>
      <c r="RBY22" s="157"/>
      <c r="RBZ22" s="153"/>
      <c r="RCA22" s="153"/>
      <c r="RCB22" s="154"/>
      <c r="RCC22" s="155"/>
      <c r="RCD22" s="155"/>
      <c r="RCE22" s="155"/>
      <c r="RCF22" s="155"/>
      <c r="RCG22" s="155"/>
      <c r="RCH22" s="155"/>
      <c r="RCI22" s="156"/>
      <c r="RCJ22" s="156"/>
      <c r="RCK22" s="156"/>
      <c r="RCL22" s="156"/>
      <c r="RCM22" s="156"/>
      <c r="RCN22" s="156"/>
      <c r="RCO22" s="157"/>
      <c r="RCP22" s="153"/>
      <c r="RCQ22" s="153"/>
      <c r="RCR22" s="154"/>
      <c r="RCS22" s="155"/>
      <c r="RCT22" s="155"/>
      <c r="RCU22" s="155"/>
      <c r="RCV22" s="155"/>
      <c r="RCW22" s="155"/>
      <c r="RCX22" s="155"/>
      <c r="RCY22" s="156"/>
      <c r="RCZ22" s="156"/>
      <c r="RDA22" s="156"/>
      <c r="RDB22" s="156"/>
      <c r="RDC22" s="156"/>
      <c r="RDD22" s="156"/>
      <c r="RDE22" s="157"/>
      <c r="RDF22" s="153"/>
      <c r="RDG22" s="153"/>
      <c r="RDH22" s="154"/>
      <c r="RDI22" s="155"/>
      <c r="RDJ22" s="155"/>
      <c r="RDK22" s="155"/>
      <c r="RDL22" s="155"/>
      <c r="RDM22" s="155"/>
      <c r="RDN22" s="155"/>
      <c r="RDO22" s="156"/>
      <c r="RDP22" s="156"/>
      <c r="RDQ22" s="156"/>
      <c r="RDR22" s="156"/>
      <c r="RDS22" s="156"/>
      <c r="RDT22" s="156"/>
      <c r="RDU22" s="157"/>
      <c r="RDV22" s="153"/>
      <c r="RDW22" s="153"/>
      <c r="RDX22" s="154"/>
      <c r="RDY22" s="155"/>
      <c r="RDZ22" s="155"/>
      <c r="REA22" s="155"/>
      <c r="REB22" s="155"/>
      <c r="REC22" s="155"/>
      <c r="RED22" s="155"/>
      <c r="REE22" s="156"/>
      <c r="REF22" s="156"/>
      <c r="REG22" s="156"/>
      <c r="REH22" s="156"/>
      <c r="REI22" s="156"/>
      <c r="REJ22" s="156"/>
      <c r="REK22" s="157"/>
      <c r="REL22" s="153"/>
      <c r="REM22" s="153"/>
      <c r="REN22" s="154"/>
      <c r="REO22" s="155"/>
      <c r="REP22" s="155"/>
      <c r="REQ22" s="155"/>
      <c r="RER22" s="155"/>
      <c r="RES22" s="155"/>
      <c r="RET22" s="155"/>
      <c r="REU22" s="156"/>
      <c r="REV22" s="156"/>
      <c r="REW22" s="156"/>
      <c r="REX22" s="156"/>
      <c r="REY22" s="156"/>
      <c r="REZ22" s="156"/>
      <c r="RFA22" s="157"/>
      <c r="RFB22" s="153"/>
      <c r="RFC22" s="153"/>
      <c r="RFD22" s="154"/>
      <c r="RFE22" s="155"/>
      <c r="RFF22" s="155"/>
      <c r="RFG22" s="155"/>
      <c r="RFH22" s="155"/>
      <c r="RFI22" s="155"/>
      <c r="RFJ22" s="155"/>
      <c r="RFK22" s="156"/>
      <c r="RFL22" s="156"/>
      <c r="RFM22" s="156"/>
      <c r="RFN22" s="156"/>
      <c r="RFO22" s="156"/>
      <c r="RFP22" s="156"/>
      <c r="RFQ22" s="157"/>
      <c r="RFR22" s="153"/>
      <c r="RFS22" s="153"/>
      <c r="RFT22" s="154"/>
      <c r="RFU22" s="155"/>
      <c r="RFV22" s="155"/>
      <c r="RFW22" s="155"/>
      <c r="RFX22" s="155"/>
      <c r="RFY22" s="155"/>
      <c r="RFZ22" s="155"/>
      <c r="RGA22" s="156"/>
      <c r="RGB22" s="156"/>
      <c r="RGC22" s="156"/>
      <c r="RGD22" s="156"/>
      <c r="RGE22" s="156"/>
      <c r="RGF22" s="156"/>
      <c r="RGG22" s="157"/>
      <c r="RGH22" s="153"/>
      <c r="RGI22" s="153"/>
      <c r="RGJ22" s="154"/>
      <c r="RGK22" s="155"/>
      <c r="RGL22" s="155"/>
      <c r="RGM22" s="155"/>
      <c r="RGN22" s="155"/>
      <c r="RGO22" s="155"/>
      <c r="RGP22" s="155"/>
      <c r="RGQ22" s="156"/>
      <c r="RGR22" s="156"/>
      <c r="RGS22" s="156"/>
      <c r="RGT22" s="156"/>
      <c r="RGU22" s="156"/>
      <c r="RGV22" s="156"/>
      <c r="RGW22" s="157"/>
      <c r="RGX22" s="153"/>
      <c r="RGY22" s="153"/>
      <c r="RGZ22" s="154"/>
      <c r="RHA22" s="155"/>
      <c r="RHB22" s="155"/>
      <c r="RHC22" s="155"/>
      <c r="RHD22" s="155"/>
      <c r="RHE22" s="155"/>
      <c r="RHF22" s="155"/>
      <c r="RHG22" s="156"/>
      <c r="RHH22" s="156"/>
      <c r="RHI22" s="156"/>
      <c r="RHJ22" s="156"/>
      <c r="RHK22" s="156"/>
      <c r="RHL22" s="156"/>
      <c r="RHM22" s="157"/>
      <c r="RHN22" s="153"/>
      <c r="RHO22" s="153"/>
      <c r="RHP22" s="154"/>
      <c r="RHQ22" s="155"/>
      <c r="RHR22" s="155"/>
      <c r="RHS22" s="155"/>
      <c r="RHT22" s="155"/>
      <c r="RHU22" s="155"/>
      <c r="RHV22" s="155"/>
      <c r="RHW22" s="156"/>
      <c r="RHX22" s="156"/>
      <c r="RHY22" s="156"/>
      <c r="RHZ22" s="156"/>
      <c r="RIA22" s="156"/>
      <c r="RIB22" s="156"/>
      <c r="RIC22" s="157"/>
      <c r="RID22" s="153"/>
      <c r="RIE22" s="153"/>
      <c r="RIF22" s="154"/>
      <c r="RIG22" s="155"/>
      <c r="RIH22" s="155"/>
      <c r="RII22" s="155"/>
      <c r="RIJ22" s="155"/>
      <c r="RIK22" s="155"/>
      <c r="RIL22" s="155"/>
      <c r="RIM22" s="156"/>
      <c r="RIN22" s="156"/>
      <c r="RIO22" s="156"/>
      <c r="RIP22" s="156"/>
      <c r="RIQ22" s="156"/>
      <c r="RIR22" s="156"/>
      <c r="RIS22" s="157"/>
      <c r="RIT22" s="153"/>
      <c r="RIU22" s="153"/>
      <c r="RIV22" s="154"/>
      <c r="RIW22" s="155"/>
      <c r="RIX22" s="155"/>
      <c r="RIY22" s="155"/>
      <c r="RIZ22" s="155"/>
      <c r="RJA22" s="155"/>
      <c r="RJB22" s="155"/>
      <c r="RJC22" s="156"/>
      <c r="RJD22" s="156"/>
      <c r="RJE22" s="156"/>
      <c r="RJF22" s="156"/>
      <c r="RJG22" s="156"/>
      <c r="RJH22" s="156"/>
      <c r="RJI22" s="157"/>
      <c r="RJJ22" s="153"/>
      <c r="RJK22" s="153"/>
      <c r="RJL22" s="154"/>
      <c r="RJM22" s="155"/>
      <c r="RJN22" s="155"/>
      <c r="RJO22" s="155"/>
      <c r="RJP22" s="155"/>
      <c r="RJQ22" s="155"/>
      <c r="RJR22" s="155"/>
      <c r="RJS22" s="156"/>
      <c r="RJT22" s="156"/>
      <c r="RJU22" s="156"/>
      <c r="RJV22" s="156"/>
      <c r="RJW22" s="156"/>
      <c r="RJX22" s="156"/>
      <c r="RJY22" s="157"/>
      <c r="RJZ22" s="153"/>
      <c r="RKA22" s="153"/>
      <c r="RKB22" s="154"/>
      <c r="RKC22" s="155"/>
      <c r="RKD22" s="155"/>
      <c r="RKE22" s="155"/>
      <c r="RKF22" s="155"/>
      <c r="RKG22" s="155"/>
      <c r="RKH22" s="155"/>
      <c r="RKI22" s="156"/>
      <c r="RKJ22" s="156"/>
      <c r="RKK22" s="156"/>
      <c r="RKL22" s="156"/>
      <c r="RKM22" s="156"/>
      <c r="RKN22" s="156"/>
      <c r="RKO22" s="157"/>
      <c r="RKP22" s="153"/>
      <c r="RKQ22" s="153"/>
      <c r="RKR22" s="154"/>
      <c r="RKS22" s="155"/>
      <c r="RKT22" s="155"/>
      <c r="RKU22" s="155"/>
      <c r="RKV22" s="155"/>
      <c r="RKW22" s="155"/>
      <c r="RKX22" s="155"/>
      <c r="RKY22" s="156"/>
      <c r="RKZ22" s="156"/>
      <c r="RLA22" s="156"/>
      <c r="RLB22" s="156"/>
      <c r="RLC22" s="156"/>
      <c r="RLD22" s="156"/>
      <c r="RLE22" s="157"/>
      <c r="RLF22" s="153"/>
      <c r="RLG22" s="153"/>
      <c r="RLH22" s="154"/>
      <c r="RLI22" s="155"/>
      <c r="RLJ22" s="155"/>
      <c r="RLK22" s="155"/>
      <c r="RLL22" s="155"/>
      <c r="RLM22" s="155"/>
      <c r="RLN22" s="155"/>
      <c r="RLO22" s="156"/>
      <c r="RLP22" s="156"/>
      <c r="RLQ22" s="156"/>
      <c r="RLR22" s="156"/>
      <c r="RLS22" s="156"/>
      <c r="RLT22" s="156"/>
      <c r="RLU22" s="157"/>
      <c r="RLV22" s="153"/>
      <c r="RLW22" s="153"/>
      <c r="RLX22" s="154"/>
      <c r="RLY22" s="155"/>
      <c r="RLZ22" s="155"/>
      <c r="RMA22" s="155"/>
      <c r="RMB22" s="155"/>
      <c r="RMC22" s="155"/>
      <c r="RMD22" s="155"/>
      <c r="RME22" s="156"/>
      <c r="RMF22" s="156"/>
      <c r="RMG22" s="156"/>
      <c r="RMH22" s="156"/>
      <c r="RMI22" s="156"/>
      <c r="RMJ22" s="156"/>
      <c r="RMK22" s="157"/>
      <c r="RML22" s="153"/>
      <c r="RMM22" s="153"/>
      <c r="RMN22" s="154"/>
      <c r="RMO22" s="155"/>
      <c r="RMP22" s="155"/>
      <c r="RMQ22" s="155"/>
      <c r="RMR22" s="155"/>
      <c r="RMS22" s="155"/>
      <c r="RMT22" s="155"/>
      <c r="RMU22" s="156"/>
      <c r="RMV22" s="156"/>
      <c r="RMW22" s="156"/>
      <c r="RMX22" s="156"/>
      <c r="RMY22" s="156"/>
      <c r="RMZ22" s="156"/>
      <c r="RNA22" s="157"/>
      <c r="RNB22" s="153"/>
      <c r="RNC22" s="153"/>
      <c r="RND22" s="154"/>
      <c r="RNE22" s="155"/>
      <c r="RNF22" s="155"/>
      <c r="RNG22" s="155"/>
      <c r="RNH22" s="155"/>
      <c r="RNI22" s="155"/>
      <c r="RNJ22" s="155"/>
      <c r="RNK22" s="156"/>
      <c r="RNL22" s="156"/>
      <c r="RNM22" s="156"/>
      <c r="RNN22" s="156"/>
      <c r="RNO22" s="156"/>
      <c r="RNP22" s="156"/>
      <c r="RNQ22" s="157"/>
      <c r="RNR22" s="153"/>
      <c r="RNS22" s="153"/>
      <c r="RNT22" s="154"/>
      <c r="RNU22" s="155"/>
      <c r="RNV22" s="155"/>
      <c r="RNW22" s="155"/>
      <c r="RNX22" s="155"/>
      <c r="RNY22" s="155"/>
      <c r="RNZ22" s="155"/>
      <c r="ROA22" s="156"/>
      <c r="ROB22" s="156"/>
      <c r="ROC22" s="156"/>
      <c r="ROD22" s="156"/>
      <c r="ROE22" s="156"/>
      <c r="ROF22" s="156"/>
      <c r="ROG22" s="157"/>
      <c r="ROH22" s="153"/>
      <c r="ROI22" s="153"/>
      <c r="ROJ22" s="154"/>
      <c r="ROK22" s="155"/>
      <c r="ROL22" s="155"/>
      <c r="ROM22" s="155"/>
      <c r="RON22" s="155"/>
      <c r="ROO22" s="155"/>
      <c r="ROP22" s="155"/>
      <c r="ROQ22" s="156"/>
      <c r="ROR22" s="156"/>
      <c r="ROS22" s="156"/>
      <c r="ROT22" s="156"/>
      <c r="ROU22" s="156"/>
      <c r="ROV22" s="156"/>
      <c r="ROW22" s="157"/>
      <c r="ROX22" s="153"/>
      <c r="ROY22" s="153"/>
      <c r="ROZ22" s="154"/>
      <c r="RPA22" s="155"/>
      <c r="RPB22" s="155"/>
      <c r="RPC22" s="155"/>
      <c r="RPD22" s="155"/>
      <c r="RPE22" s="155"/>
      <c r="RPF22" s="155"/>
      <c r="RPG22" s="156"/>
      <c r="RPH22" s="156"/>
      <c r="RPI22" s="156"/>
      <c r="RPJ22" s="156"/>
      <c r="RPK22" s="156"/>
      <c r="RPL22" s="156"/>
      <c r="RPM22" s="157"/>
      <c r="RPN22" s="153"/>
      <c r="RPO22" s="153"/>
      <c r="RPP22" s="154"/>
      <c r="RPQ22" s="155"/>
      <c r="RPR22" s="155"/>
      <c r="RPS22" s="155"/>
      <c r="RPT22" s="155"/>
      <c r="RPU22" s="155"/>
      <c r="RPV22" s="155"/>
      <c r="RPW22" s="156"/>
      <c r="RPX22" s="156"/>
      <c r="RPY22" s="156"/>
      <c r="RPZ22" s="156"/>
      <c r="RQA22" s="156"/>
      <c r="RQB22" s="156"/>
      <c r="RQC22" s="157"/>
      <c r="RQD22" s="153"/>
      <c r="RQE22" s="153"/>
      <c r="RQF22" s="154"/>
      <c r="RQG22" s="155"/>
      <c r="RQH22" s="155"/>
      <c r="RQI22" s="155"/>
      <c r="RQJ22" s="155"/>
      <c r="RQK22" s="155"/>
      <c r="RQL22" s="155"/>
      <c r="RQM22" s="156"/>
      <c r="RQN22" s="156"/>
      <c r="RQO22" s="156"/>
      <c r="RQP22" s="156"/>
      <c r="RQQ22" s="156"/>
      <c r="RQR22" s="156"/>
      <c r="RQS22" s="157"/>
      <c r="RQT22" s="153"/>
      <c r="RQU22" s="153"/>
      <c r="RQV22" s="154"/>
      <c r="RQW22" s="155"/>
      <c r="RQX22" s="155"/>
      <c r="RQY22" s="155"/>
      <c r="RQZ22" s="155"/>
      <c r="RRA22" s="155"/>
      <c r="RRB22" s="155"/>
      <c r="RRC22" s="156"/>
      <c r="RRD22" s="156"/>
      <c r="RRE22" s="156"/>
      <c r="RRF22" s="156"/>
      <c r="RRG22" s="156"/>
      <c r="RRH22" s="156"/>
      <c r="RRI22" s="157"/>
      <c r="RRJ22" s="153"/>
      <c r="RRK22" s="153"/>
      <c r="RRL22" s="154"/>
      <c r="RRM22" s="155"/>
      <c r="RRN22" s="155"/>
      <c r="RRO22" s="155"/>
      <c r="RRP22" s="155"/>
      <c r="RRQ22" s="155"/>
      <c r="RRR22" s="155"/>
      <c r="RRS22" s="156"/>
      <c r="RRT22" s="156"/>
      <c r="RRU22" s="156"/>
      <c r="RRV22" s="156"/>
      <c r="RRW22" s="156"/>
      <c r="RRX22" s="156"/>
      <c r="RRY22" s="157"/>
      <c r="RRZ22" s="153"/>
      <c r="RSA22" s="153"/>
      <c r="RSB22" s="154"/>
      <c r="RSC22" s="155"/>
      <c r="RSD22" s="155"/>
      <c r="RSE22" s="155"/>
      <c r="RSF22" s="155"/>
      <c r="RSG22" s="155"/>
      <c r="RSH22" s="155"/>
      <c r="RSI22" s="156"/>
      <c r="RSJ22" s="156"/>
      <c r="RSK22" s="156"/>
      <c r="RSL22" s="156"/>
      <c r="RSM22" s="156"/>
      <c r="RSN22" s="156"/>
      <c r="RSO22" s="157"/>
      <c r="RSP22" s="153"/>
      <c r="RSQ22" s="153"/>
      <c r="RSR22" s="154"/>
      <c r="RSS22" s="155"/>
      <c r="RST22" s="155"/>
      <c r="RSU22" s="155"/>
      <c r="RSV22" s="155"/>
      <c r="RSW22" s="155"/>
      <c r="RSX22" s="155"/>
      <c r="RSY22" s="156"/>
      <c r="RSZ22" s="156"/>
      <c r="RTA22" s="156"/>
      <c r="RTB22" s="156"/>
      <c r="RTC22" s="156"/>
      <c r="RTD22" s="156"/>
      <c r="RTE22" s="157"/>
      <c r="RTF22" s="153"/>
      <c r="RTG22" s="153"/>
      <c r="RTH22" s="154"/>
      <c r="RTI22" s="155"/>
      <c r="RTJ22" s="155"/>
      <c r="RTK22" s="155"/>
      <c r="RTL22" s="155"/>
      <c r="RTM22" s="155"/>
      <c r="RTN22" s="155"/>
      <c r="RTO22" s="156"/>
      <c r="RTP22" s="156"/>
      <c r="RTQ22" s="156"/>
      <c r="RTR22" s="156"/>
      <c r="RTS22" s="156"/>
      <c r="RTT22" s="156"/>
      <c r="RTU22" s="157"/>
      <c r="RTV22" s="153"/>
      <c r="RTW22" s="153"/>
      <c r="RTX22" s="154"/>
      <c r="RTY22" s="155"/>
      <c r="RTZ22" s="155"/>
      <c r="RUA22" s="155"/>
      <c r="RUB22" s="155"/>
      <c r="RUC22" s="155"/>
      <c r="RUD22" s="155"/>
      <c r="RUE22" s="156"/>
      <c r="RUF22" s="156"/>
      <c r="RUG22" s="156"/>
      <c r="RUH22" s="156"/>
      <c r="RUI22" s="156"/>
      <c r="RUJ22" s="156"/>
      <c r="RUK22" s="157"/>
      <c r="RUL22" s="153"/>
      <c r="RUM22" s="153"/>
      <c r="RUN22" s="154"/>
      <c r="RUO22" s="155"/>
      <c r="RUP22" s="155"/>
      <c r="RUQ22" s="155"/>
      <c r="RUR22" s="155"/>
      <c r="RUS22" s="155"/>
      <c r="RUT22" s="155"/>
      <c r="RUU22" s="156"/>
      <c r="RUV22" s="156"/>
      <c r="RUW22" s="156"/>
      <c r="RUX22" s="156"/>
      <c r="RUY22" s="156"/>
      <c r="RUZ22" s="156"/>
      <c r="RVA22" s="157"/>
      <c r="RVB22" s="153"/>
      <c r="RVC22" s="153"/>
      <c r="RVD22" s="154"/>
      <c r="RVE22" s="155"/>
      <c r="RVF22" s="155"/>
      <c r="RVG22" s="155"/>
      <c r="RVH22" s="155"/>
      <c r="RVI22" s="155"/>
      <c r="RVJ22" s="155"/>
      <c r="RVK22" s="156"/>
      <c r="RVL22" s="156"/>
      <c r="RVM22" s="156"/>
      <c r="RVN22" s="156"/>
      <c r="RVO22" s="156"/>
      <c r="RVP22" s="156"/>
      <c r="RVQ22" s="157"/>
      <c r="RVR22" s="153"/>
      <c r="RVS22" s="153"/>
      <c r="RVT22" s="154"/>
      <c r="RVU22" s="155"/>
      <c r="RVV22" s="155"/>
      <c r="RVW22" s="155"/>
      <c r="RVX22" s="155"/>
      <c r="RVY22" s="155"/>
      <c r="RVZ22" s="155"/>
      <c r="RWA22" s="156"/>
      <c r="RWB22" s="156"/>
      <c r="RWC22" s="156"/>
      <c r="RWD22" s="156"/>
      <c r="RWE22" s="156"/>
      <c r="RWF22" s="156"/>
      <c r="RWG22" s="157"/>
      <c r="RWH22" s="153"/>
      <c r="RWI22" s="153"/>
      <c r="RWJ22" s="154"/>
      <c r="RWK22" s="155"/>
      <c r="RWL22" s="155"/>
      <c r="RWM22" s="155"/>
      <c r="RWN22" s="155"/>
      <c r="RWO22" s="155"/>
      <c r="RWP22" s="155"/>
      <c r="RWQ22" s="156"/>
      <c r="RWR22" s="156"/>
      <c r="RWS22" s="156"/>
      <c r="RWT22" s="156"/>
      <c r="RWU22" s="156"/>
      <c r="RWV22" s="156"/>
      <c r="RWW22" s="157"/>
      <c r="RWX22" s="153"/>
      <c r="RWY22" s="153"/>
      <c r="RWZ22" s="154"/>
      <c r="RXA22" s="155"/>
      <c r="RXB22" s="155"/>
      <c r="RXC22" s="155"/>
      <c r="RXD22" s="155"/>
      <c r="RXE22" s="155"/>
      <c r="RXF22" s="155"/>
      <c r="RXG22" s="156"/>
      <c r="RXH22" s="156"/>
      <c r="RXI22" s="156"/>
      <c r="RXJ22" s="156"/>
      <c r="RXK22" s="156"/>
      <c r="RXL22" s="156"/>
      <c r="RXM22" s="157"/>
      <c r="RXN22" s="153"/>
      <c r="RXO22" s="153"/>
      <c r="RXP22" s="154"/>
      <c r="RXQ22" s="155"/>
      <c r="RXR22" s="155"/>
      <c r="RXS22" s="155"/>
      <c r="RXT22" s="155"/>
      <c r="RXU22" s="155"/>
      <c r="RXV22" s="155"/>
      <c r="RXW22" s="156"/>
      <c r="RXX22" s="156"/>
      <c r="RXY22" s="156"/>
      <c r="RXZ22" s="156"/>
      <c r="RYA22" s="156"/>
      <c r="RYB22" s="156"/>
      <c r="RYC22" s="157"/>
      <c r="RYD22" s="153"/>
      <c r="RYE22" s="153"/>
      <c r="RYF22" s="154"/>
      <c r="RYG22" s="155"/>
      <c r="RYH22" s="155"/>
      <c r="RYI22" s="155"/>
      <c r="RYJ22" s="155"/>
      <c r="RYK22" s="155"/>
      <c r="RYL22" s="155"/>
      <c r="RYM22" s="156"/>
      <c r="RYN22" s="156"/>
      <c r="RYO22" s="156"/>
      <c r="RYP22" s="156"/>
      <c r="RYQ22" s="156"/>
      <c r="RYR22" s="156"/>
      <c r="RYS22" s="157"/>
      <c r="RYT22" s="153"/>
      <c r="RYU22" s="153"/>
      <c r="RYV22" s="154"/>
      <c r="RYW22" s="155"/>
      <c r="RYX22" s="155"/>
      <c r="RYY22" s="155"/>
      <c r="RYZ22" s="155"/>
      <c r="RZA22" s="155"/>
      <c r="RZB22" s="155"/>
      <c r="RZC22" s="156"/>
      <c r="RZD22" s="156"/>
      <c r="RZE22" s="156"/>
      <c r="RZF22" s="156"/>
      <c r="RZG22" s="156"/>
      <c r="RZH22" s="156"/>
      <c r="RZI22" s="157"/>
      <c r="RZJ22" s="153"/>
      <c r="RZK22" s="153"/>
      <c r="RZL22" s="154"/>
      <c r="RZM22" s="155"/>
      <c r="RZN22" s="155"/>
      <c r="RZO22" s="155"/>
      <c r="RZP22" s="155"/>
      <c r="RZQ22" s="155"/>
      <c r="RZR22" s="155"/>
      <c r="RZS22" s="156"/>
      <c r="RZT22" s="156"/>
      <c r="RZU22" s="156"/>
      <c r="RZV22" s="156"/>
      <c r="RZW22" s="156"/>
      <c r="RZX22" s="156"/>
      <c r="RZY22" s="157"/>
      <c r="RZZ22" s="153"/>
      <c r="SAA22" s="153"/>
      <c r="SAB22" s="154"/>
      <c r="SAC22" s="155"/>
      <c r="SAD22" s="155"/>
      <c r="SAE22" s="155"/>
      <c r="SAF22" s="155"/>
      <c r="SAG22" s="155"/>
      <c r="SAH22" s="155"/>
      <c r="SAI22" s="156"/>
      <c r="SAJ22" s="156"/>
      <c r="SAK22" s="156"/>
      <c r="SAL22" s="156"/>
      <c r="SAM22" s="156"/>
      <c r="SAN22" s="156"/>
      <c r="SAO22" s="157"/>
      <c r="SAP22" s="153"/>
      <c r="SAQ22" s="153"/>
      <c r="SAR22" s="154"/>
      <c r="SAS22" s="155"/>
      <c r="SAT22" s="155"/>
      <c r="SAU22" s="155"/>
      <c r="SAV22" s="155"/>
      <c r="SAW22" s="155"/>
      <c r="SAX22" s="155"/>
      <c r="SAY22" s="156"/>
      <c r="SAZ22" s="156"/>
      <c r="SBA22" s="156"/>
      <c r="SBB22" s="156"/>
      <c r="SBC22" s="156"/>
      <c r="SBD22" s="156"/>
      <c r="SBE22" s="157"/>
      <c r="SBF22" s="153"/>
      <c r="SBG22" s="153"/>
      <c r="SBH22" s="154"/>
      <c r="SBI22" s="155"/>
      <c r="SBJ22" s="155"/>
      <c r="SBK22" s="155"/>
      <c r="SBL22" s="155"/>
      <c r="SBM22" s="155"/>
      <c r="SBN22" s="155"/>
      <c r="SBO22" s="156"/>
      <c r="SBP22" s="156"/>
      <c r="SBQ22" s="156"/>
      <c r="SBR22" s="156"/>
      <c r="SBS22" s="156"/>
      <c r="SBT22" s="156"/>
      <c r="SBU22" s="157"/>
      <c r="SBV22" s="153"/>
      <c r="SBW22" s="153"/>
      <c r="SBX22" s="154"/>
      <c r="SBY22" s="155"/>
      <c r="SBZ22" s="155"/>
      <c r="SCA22" s="155"/>
      <c r="SCB22" s="155"/>
      <c r="SCC22" s="155"/>
      <c r="SCD22" s="155"/>
      <c r="SCE22" s="156"/>
      <c r="SCF22" s="156"/>
      <c r="SCG22" s="156"/>
      <c r="SCH22" s="156"/>
      <c r="SCI22" s="156"/>
      <c r="SCJ22" s="156"/>
      <c r="SCK22" s="157"/>
      <c r="SCL22" s="153"/>
      <c r="SCM22" s="153"/>
      <c r="SCN22" s="154"/>
      <c r="SCO22" s="155"/>
      <c r="SCP22" s="155"/>
      <c r="SCQ22" s="155"/>
      <c r="SCR22" s="155"/>
      <c r="SCS22" s="155"/>
      <c r="SCT22" s="155"/>
      <c r="SCU22" s="156"/>
      <c r="SCV22" s="156"/>
      <c r="SCW22" s="156"/>
      <c r="SCX22" s="156"/>
      <c r="SCY22" s="156"/>
      <c r="SCZ22" s="156"/>
      <c r="SDA22" s="157"/>
      <c r="SDB22" s="153"/>
      <c r="SDC22" s="153"/>
      <c r="SDD22" s="154"/>
      <c r="SDE22" s="155"/>
      <c r="SDF22" s="155"/>
      <c r="SDG22" s="155"/>
      <c r="SDH22" s="155"/>
      <c r="SDI22" s="155"/>
      <c r="SDJ22" s="155"/>
      <c r="SDK22" s="156"/>
      <c r="SDL22" s="156"/>
      <c r="SDM22" s="156"/>
      <c r="SDN22" s="156"/>
      <c r="SDO22" s="156"/>
      <c r="SDP22" s="156"/>
      <c r="SDQ22" s="157"/>
      <c r="SDR22" s="153"/>
      <c r="SDS22" s="153"/>
      <c r="SDT22" s="154"/>
      <c r="SDU22" s="155"/>
      <c r="SDV22" s="155"/>
      <c r="SDW22" s="155"/>
      <c r="SDX22" s="155"/>
      <c r="SDY22" s="155"/>
      <c r="SDZ22" s="155"/>
      <c r="SEA22" s="156"/>
      <c r="SEB22" s="156"/>
      <c r="SEC22" s="156"/>
      <c r="SED22" s="156"/>
      <c r="SEE22" s="156"/>
      <c r="SEF22" s="156"/>
      <c r="SEG22" s="157"/>
      <c r="SEH22" s="153"/>
      <c r="SEI22" s="153"/>
      <c r="SEJ22" s="154"/>
      <c r="SEK22" s="155"/>
      <c r="SEL22" s="155"/>
      <c r="SEM22" s="155"/>
      <c r="SEN22" s="155"/>
      <c r="SEO22" s="155"/>
      <c r="SEP22" s="155"/>
      <c r="SEQ22" s="156"/>
      <c r="SER22" s="156"/>
      <c r="SES22" s="156"/>
      <c r="SET22" s="156"/>
      <c r="SEU22" s="156"/>
      <c r="SEV22" s="156"/>
      <c r="SEW22" s="157"/>
      <c r="SEX22" s="153"/>
      <c r="SEY22" s="153"/>
      <c r="SEZ22" s="154"/>
      <c r="SFA22" s="155"/>
      <c r="SFB22" s="155"/>
      <c r="SFC22" s="155"/>
      <c r="SFD22" s="155"/>
      <c r="SFE22" s="155"/>
      <c r="SFF22" s="155"/>
      <c r="SFG22" s="156"/>
      <c r="SFH22" s="156"/>
      <c r="SFI22" s="156"/>
      <c r="SFJ22" s="156"/>
      <c r="SFK22" s="156"/>
      <c r="SFL22" s="156"/>
      <c r="SFM22" s="157"/>
      <c r="SFN22" s="153"/>
      <c r="SFO22" s="153"/>
      <c r="SFP22" s="154"/>
      <c r="SFQ22" s="155"/>
      <c r="SFR22" s="155"/>
      <c r="SFS22" s="155"/>
      <c r="SFT22" s="155"/>
      <c r="SFU22" s="155"/>
      <c r="SFV22" s="155"/>
      <c r="SFW22" s="156"/>
      <c r="SFX22" s="156"/>
      <c r="SFY22" s="156"/>
      <c r="SFZ22" s="156"/>
      <c r="SGA22" s="156"/>
      <c r="SGB22" s="156"/>
      <c r="SGC22" s="157"/>
      <c r="SGD22" s="153"/>
      <c r="SGE22" s="153"/>
      <c r="SGF22" s="154"/>
      <c r="SGG22" s="155"/>
      <c r="SGH22" s="155"/>
      <c r="SGI22" s="155"/>
      <c r="SGJ22" s="155"/>
      <c r="SGK22" s="155"/>
      <c r="SGL22" s="155"/>
      <c r="SGM22" s="156"/>
      <c r="SGN22" s="156"/>
      <c r="SGO22" s="156"/>
      <c r="SGP22" s="156"/>
      <c r="SGQ22" s="156"/>
      <c r="SGR22" s="156"/>
      <c r="SGS22" s="157"/>
      <c r="SGT22" s="153"/>
      <c r="SGU22" s="153"/>
      <c r="SGV22" s="154"/>
      <c r="SGW22" s="155"/>
      <c r="SGX22" s="155"/>
      <c r="SGY22" s="155"/>
      <c r="SGZ22" s="155"/>
      <c r="SHA22" s="155"/>
      <c r="SHB22" s="155"/>
      <c r="SHC22" s="156"/>
      <c r="SHD22" s="156"/>
      <c r="SHE22" s="156"/>
      <c r="SHF22" s="156"/>
      <c r="SHG22" s="156"/>
      <c r="SHH22" s="156"/>
      <c r="SHI22" s="157"/>
      <c r="SHJ22" s="153"/>
      <c r="SHK22" s="153"/>
      <c r="SHL22" s="154"/>
      <c r="SHM22" s="155"/>
      <c r="SHN22" s="155"/>
      <c r="SHO22" s="155"/>
      <c r="SHP22" s="155"/>
      <c r="SHQ22" s="155"/>
      <c r="SHR22" s="155"/>
      <c r="SHS22" s="156"/>
      <c r="SHT22" s="156"/>
      <c r="SHU22" s="156"/>
      <c r="SHV22" s="156"/>
      <c r="SHW22" s="156"/>
      <c r="SHX22" s="156"/>
      <c r="SHY22" s="157"/>
      <c r="SHZ22" s="153"/>
      <c r="SIA22" s="153"/>
      <c r="SIB22" s="154"/>
      <c r="SIC22" s="155"/>
      <c r="SID22" s="155"/>
      <c r="SIE22" s="155"/>
      <c r="SIF22" s="155"/>
      <c r="SIG22" s="155"/>
      <c r="SIH22" s="155"/>
      <c r="SII22" s="156"/>
      <c r="SIJ22" s="156"/>
      <c r="SIK22" s="156"/>
      <c r="SIL22" s="156"/>
      <c r="SIM22" s="156"/>
      <c r="SIN22" s="156"/>
      <c r="SIO22" s="157"/>
      <c r="SIP22" s="153"/>
      <c r="SIQ22" s="153"/>
      <c r="SIR22" s="154"/>
      <c r="SIS22" s="155"/>
      <c r="SIT22" s="155"/>
      <c r="SIU22" s="155"/>
      <c r="SIV22" s="155"/>
      <c r="SIW22" s="155"/>
      <c r="SIX22" s="155"/>
      <c r="SIY22" s="156"/>
      <c r="SIZ22" s="156"/>
      <c r="SJA22" s="156"/>
      <c r="SJB22" s="156"/>
      <c r="SJC22" s="156"/>
      <c r="SJD22" s="156"/>
      <c r="SJE22" s="157"/>
      <c r="SJF22" s="153"/>
      <c r="SJG22" s="153"/>
      <c r="SJH22" s="154"/>
      <c r="SJI22" s="155"/>
      <c r="SJJ22" s="155"/>
      <c r="SJK22" s="155"/>
      <c r="SJL22" s="155"/>
      <c r="SJM22" s="155"/>
      <c r="SJN22" s="155"/>
      <c r="SJO22" s="156"/>
      <c r="SJP22" s="156"/>
      <c r="SJQ22" s="156"/>
      <c r="SJR22" s="156"/>
      <c r="SJS22" s="156"/>
      <c r="SJT22" s="156"/>
      <c r="SJU22" s="157"/>
      <c r="SJV22" s="153"/>
      <c r="SJW22" s="153"/>
      <c r="SJX22" s="154"/>
      <c r="SJY22" s="155"/>
      <c r="SJZ22" s="155"/>
      <c r="SKA22" s="155"/>
      <c r="SKB22" s="155"/>
      <c r="SKC22" s="155"/>
      <c r="SKD22" s="155"/>
      <c r="SKE22" s="156"/>
      <c r="SKF22" s="156"/>
      <c r="SKG22" s="156"/>
      <c r="SKH22" s="156"/>
      <c r="SKI22" s="156"/>
      <c r="SKJ22" s="156"/>
      <c r="SKK22" s="157"/>
      <c r="SKL22" s="153"/>
      <c r="SKM22" s="153"/>
      <c r="SKN22" s="154"/>
      <c r="SKO22" s="155"/>
      <c r="SKP22" s="155"/>
      <c r="SKQ22" s="155"/>
      <c r="SKR22" s="155"/>
      <c r="SKS22" s="155"/>
      <c r="SKT22" s="155"/>
      <c r="SKU22" s="156"/>
      <c r="SKV22" s="156"/>
      <c r="SKW22" s="156"/>
      <c r="SKX22" s="156"/>
      <c r="SKY22" s="156"/>
      <c r="SKZ22" s="156"/>
      <c r="SLA22" s="157"/>
      <c r="SLB22" s="153"/>
      <c r="SLC22" s="153"/>
      <c r="SLD22" s="154"/>
      <c r="SLE22" s="155"/>
      <c r="SLF22" s="155"/>
      <c r="SLG22" s="155"/>
      <c r="SLH22" s="155"/>
      <c r="SLI22" s="155"/>
      <c r="SLJ22" s="155"/>
      <c r="SLK22" s="156"/>
      <c r="SLL22" s="156"/>
      <c r="SLM22" s="156"/>
      <c r="SLN22" s="156"/>
      <c r="SLO22" s="156"/>
      <c r="SLP22" s="156"/>
      <c r="SLQ22" s="157"/>
      <c r="SLR22" s="153"/>
      <c r="SLS22" s="153"/>
      <c r="SLT22" s="154"/>
      <c r="SLU22" s="155"/>
      <c r="SLV22" s="155"/>
      <c r="SLW22" s="155"/>
      <c r="SLX22" s="155"/>
      <c r="SLY22" s="155"/>
      <c r="SLZ22" s="155"/>
      <c r="SMA22" s="156"/>
      <c r="SMB22" s="156"/>
      <c r="SMC22" s="156"/>
      <c r="SMD22" s="156"/>
      <c r="SME22" s="156"/>
      <c r="SMF22" s="156"/>
      <c r="SMG22" s="157"/>
      <c r="SMH22" s="153"/>
      <c r="SMI22" s="153"/>
      <c r="SMJ22" s="154"/>
      <c r="SMK22" s="155"/>
      <c r="SML22" s="155"/>
      <c r="SMM22" s="155"/>
      <c r="SMN22" s="155"/>
      <c r="SMO22" s="155"/>
      <c r="SMP22" s="155"/>
      <c r="SMQ22" s="156"/>
      <c r="SMR22" s="156"/>
      <c r="SMS22" s="156"/>
      <c r="SMT22" s="156"/>
      <c r="SMU22" s="156"/>
      <c r="SMV22" s="156"/>
      <c r="SMW22" s="157"/>
      <c r="SMX22" s="153"/>
      <c r="SMY22" s="153"/>
      <c r="SMZ22" s="154"/>
      <c r="SNA22" s="155"/>
      <c r="SNB22" s="155"/>
      <c r="SNC22" s="155"/>
      <c r="SND22" s="155"/>
      <c r="SNE22" s="155"/>
      <c r="SNF22" s="155"/>
      <c r="SNG22" s="156"/>
      <c r="SNH22" s="156"/>
      <c r="SNI22" s="156"/>
      <c r="SNJ22" s="156"/>
      <c r="SNK22" s="156"/>
      <c r="SNL22" s="156"/>
      <c r="SNM22" s="157"/>
      <c r="SNN22" s="153"/>
      <c r="SNO22" s="153"/>
      <c r="SNP22" s="154"/>
      <c r="SNQ22" s="155"/>
      <c r="SNR22" s="155"/>
      <c r="SNS22" s="155"/>
      <c r="SNT22" s="155"/>
      <c r="SNU22" s="155"/>
      <c r="SNV22" s="155"/>
      <c r="SNW22" s="156"/>
      <c r="SNX22" s="156"/>
      <c r="SNY22" s="156"/>
      <c r="SNZ22" s="156"/>
      <c r="SOA22" s="156"/>
      <c r="SOB22" s="156"/>
      <c r="SOC22" s="157"/>
      <c r="SOD22" s="153"/>
      <c r="SOE22" s="153"/>
      <c r="SOF22" s="154"/>
      <c r="SOG22" s="155"/>
      <c r="SOH22" s="155"/>
      <c r="SOI22" s="155"/>
      <c r="SOJ22" s="155"/>
      <c r="SOK22" s="155"/>
      <c r="SOL22" s="155"/>
      <c r="SOM22" s="156"/>
      <c r="SON22" s="156"/>
      <c r="SOO22" s="156"/>
      <c r="SOP22" s="156"/>
      <c r="SOQ22" s="156"/>
      <c r="SOR22" s="156"/>
      <c r="SOS22" s="157"/>
      <c r="SOT22" s="153"/>
      <c r="SOU22" s="153"/>
      <c r="SOV22" s="154"/>
      <c r="SOW22" s="155"/>
      <c r="SOX22" s="155"/>
      <c r="SOY22" s="155"/>
      <c r="SOZ22" s="155"/>
      <c r="SPA22" s="155"/>
      <c r="SPB22" s="155"/>
      <c r="SPC22" s="156"/>
      <c r="SPD22" s="156"/>
      <c r="SPE22" s="156"/>
      <c r="SPF22" s="156"/>
      <c r="SPG22" s="156"/>
      <c r="SPH22" s="156"/>
      <c r="SPI22" s="157"/>
      <c r="SPJ22" s="153"/>
      <c r="SPK22" s="153"/>
      <c r="SPL22" s="154"/>
      <c r="SPM22" s="155"/>
      <c r="SPN22" s="155"/>
      <c r="SPO22" s="155"/>
      <c r="SPP22" s="155"/>
      <c r="SPQ22" s="155"/>
      <c r="SPR22" s="155"/>
      <c r="SPS22" s="156"/>
      <c r="SPT22" s="156"/>
      <c r="SPU22" s="156"/>
      <c r="SPV22" s="156"/>
      <c r="SPW22" s="156"/>
      <c r="SPX22" s="156"/>
      <c r="SPY22" s="157"/>
      <c r="SPZ22" s="153"/>
      <c r="SQA22" s="153"/>
      <c r="SQB22" s="154"/>
      <c r="SQC22" s="155"/>
      <c r="SQD22" s="155"/>
      <c r="SQE22" s="155"/>
      <c r="SQF22" s="155"/>
      <c r="SQG22" s="155"/>
      <c r="SQH22" s="155"/>
      <c r="SQI22" s="156"/>
      <c r="SQJ22" s="156"/>
      <c r="SQK22" s="156"/>
      <c r="SQL22" s="156"/>
      <c r="SQM22" s="156"/>
      <c r="SQN22" s="156"/>
      <c r="SQO22" s="157"/>
      <c r="SQP22" s="153"/>
      <c r="SQQ22" s="153"/>
      <c r="SQR22" s="154"/>
      <c r="SQS22" s="155"/>
      <c r="SQT22" s="155"/>
      <c r="SQU22" s="155"/>
      <c r="SQV22" s="155"/>
      <c r="SQW22" s="155"/>
      <c r="SQX22" s="155"/>
      <c r="SQY22" s="156"/>
      <c r="SQZ22" s="156"/>
      <c r="SRA22" s="156"/>
      <c r="SRB22" s="156"/>
      <c r="SRC22" s="156"/>
      <c r="SRD22" s="156"/>
      <c r="SRE22" s="157"/>
      <c r="SRF22" s="153"/>
      <c r="SRG22" s="153"/>
      <c r="SRH22" s="154"/>
      <c r="SRI22" s="155"/>
      <c r="SRJ22" s="155"/>
      <c r="SRK22" s="155"/>
      <c r="SRL22" s="155"/>
      <c r="SRM22" s="155"/>
      <c r="SRN22" s="155"/>
      <c r="SRO22" s="156"/>
      <c r="SRP22" s="156"/>
      <c r="SRQ22" s="156"/>
      <c r="SRR22" s="156"/>
      <c r="SRS22" s="156"/>
      <c r="SRT22" s="156"/>
      <c r="SRU22" s="157"/>
      <c r="SRV22" s="153"/>
      <c r="SRW22" s="153"/>
      <c r="SRX22" s="154"/>
      <c r="SRY22" s="155"/>
      <c r="SRZ22" s="155"/>
      <c r="SSA22" s="155"/>
      <c r="SSB22" s="155"/>
      <c r="SSC22" s="155"/>
      <c r="SSD22" s="155"/>
      <c r="SSE22" s="156"/>
      <c r="SSF22" s="156"/>
      <c r="SSG22" s="156"/>
      <c r="SSH22" s="156"/>
      <c r="SSI22" s="156"/>
      <c r="SSJ22" s="156"/>
      <c r="SSK22" s="157"/>
      <c r="SSL22" s="153"/>
      <c r="SSM22" s="153"/>
      <c r="SSN22" s="154"/>
      <c r="SSO22" s="155"/>
      <c r="SSP22" s="155"/>
      <c r="SSQ22" s="155"/>
      <c r="SSR22" s="155"/>
      <c r="SSS22" s="155"/>
      <c r="SST22" s="155"/>
      <c r="SSU22" s="156"/>
      <c r="SSV22" s="156"/>
      <c r="SSW22" s="156"/>
      <c r="SSX22" s="156"/>
      <c r="SSY22" s="156"/>
      <c r="SSZ22" s="156"/>
      <c r="STA22" s="157"/>
      <c r="STB22" s="153"/>
      <c r="STC22" s="153"/>
      <c r="STD22" s="154"/>
      <c r="STE22" s="155"/>
      <c r="STF22" s="155"/>
      <c r="STG22" s="155"/>
      <c r="STH22" s="155"/>
      <c r="STI22" s="155"/>
      <c r="STJ22" s="155"/>
      <c r="STK22" s="156"/>
      <c r="STL22" s="156"/>
      <c r="STM22" s="156"/>
      <c r="STN22" s="156"/>
      <c r="STO22" s="156"/>
      <c r="STP22" s="156"/>
      <c r="STQ22" s="157"/>
      <c r="STR22" s="153"/>
      <c r="STS22" s="153"/>
      <c r="STT22" s="154"/>
      <c r="STU22" s="155"/>
      <c r="STV22" s="155"/>
      <c r="STW22" s="155"/>
      <c r="STX22" s="155"/>
      <c r="STY22" s="155"/>
      <c r="STZ22" s="155"/>
      <c r="SUA22" s="156"/>
      <c r="SUB22" s="156"/>
      <c r="SUC22" s="156"/>
      <c r="SUD22" s="156"/>
      <c r="SUE22" s="156"/>
      <c r="SUF22" s="156"/>
      <c r="SUG22" s="157"/>
      <c r="SUH22" s="153"/>
      <c r="SUI22" s="153"/>
      <c r="SUJ22" s="154"/>
      <c r="SUK22" s="155"/>
      <c r="SUL22" s="155"/>
      <c r="SUM22" s="155"/>
      <c r="SUN22" s="155"/>
      <c r="SUO22" s="155"/>
      <c r="SUP22" s="155"/>
      <c r="SUQ22" s="156"/>
      <c r="SUR22" s="156"/>
      <c r="SUS22" s="156"/>
      <c r="SUT22" s="156"/>
      <c r="SUU22" s="156"/>
      <c r="SUV22" s="156"/>
      <c r="SUW22" s="157"/>
      <c r="SUX22" s="153"/>
      <c r="SUY22" s="153"/>
      <c r="SUZ22" s="154"/>
      <c r="SVA22" s="155"/>
      <c r="SVB22" s="155"/>
      <c r="SVC22" s="155"/>
      <c r="SVD22" s="155"/>
      <c r="SVE22" s="155"/>
      <c r="SVF22" s="155"/>
      <c r="SVG22" s="156"/>
      <c r="SVH22" s="156"/>
      <c r="SVI22" s="156"/>
      <c r="SVJ22" s="156"/>
      <c r="SVK22" s="156"/>
      <c r="SVL22" s="156"/>
      <c r="SVM22" s="157"/>
      <c r="SVN22" s="153"/>
      <c r="SVO22" s="153"/>
      <c r="SVP22" s="154"/>
      <c r="SVQ22" s="155"/>
      <c r="SVR22" s="155"/>
      <c r="SVS22" s="155"/>
      <c r="SVT22" s="155"/>
      <c r="SVU22" s="155"/>
      <c r="SVV22" s="155"/>
      <c r="SVW22" s="156"/>
      <c r="SVX22" s="156"/>
      <c r="SVY22" s="156"/>
      <c r="SVZ22" s="156"/>
      <c r="SWA22" s="156"/>
      <c r="SWB22" s="156"/>
      <c r="SWC22" s="157"/>
      <c r="SWD22" s="153"/>
      <c r="SWE22" s="153"/>
      <c r="SWF22" s="154"/>
      <c r="SWG22" s="155"/>
      <c r="SWH22" s="155"/>
      <c r="SWI22" s="155"/>
      <c r="SWJ22" s="155"/>
      <c r="SWK22" s="155"/>
      <c r="SWL22" s="155"/>
      <c r="SWM22" s="156"/>
      <c r="SWN22" s="156"/>
      <c r="SWO22" s="156"/>
      <c r="SWP22" s="156"/>
      <c r="SWQ22" s="156"/>
      <c r="SWR22" s="156"/>
      <c r="SWS22" s="157"/>
      <c r="SWT22" s="153"/>
      <c r="SWU22" s="153"/>
      <c r="SWV22" s="154"/>
      <c r="SWW22" s="155"/>
      <c r="SWX22" s="155"/>
      <c r="SWY22" s="155"/>
      <c r="SWZ22" s="155"/>
      <c r="SXA22" s="155"/>
      <c r="SXB22" s="155"/>
      <c r="SXC22" s="156"/>
      <c r="SXD22" s="156"/>
      <c r="SXE22" s="156"/>
      <c r="SXF22" s="156"/>
      <c r="SXG22" s="156"/>
      <c r="SXH22" s="156"/>
      <c r="SXI22" s="157"/>
      <c r="SXJ22" s="153"/>
      <c r="SXK22" s="153"/>
      <c r="SXL22" s="154"/>
      <c r="SXM22" s="155"/>
      <c r="SXN22" s="155"/>
      <c r="SXO22" s="155"/>
      <c r="SXP22" s="155"/>
      <c r="SXQ22" s="155"/>
      <c r="SXR22" s="155"/>
      <c r="SXS22" s="156"/>
      <c r="SXT22" s="156"/>
      <c r="SXU22" s="156"/>
      <c r="SXV22" s="156"/>
      <c r="SXW22" s="156"/>
      <c r="SXX22" s="156"/>
      <c r="SXY22" s="157"/>
      <c r="SXZ22" s="153"/>
      <c r="SYA22" s="153"/>
      <c r="SYB22" s="154"/>
      <c r="SYC22" s="155"/>
      <c r="SYD22" s="155"/>
      <c r="SYE22" s="155"/>
      <c r="SYF22" s="155"/>
      <c r="SYG22" s="155"/>
      <c r="SYH22" s="155"/>
      <c r="SYI22" s="156"/>
      <c r="SYJ22" s="156"/>
      <c r="SYK22" s="156"/>
      <c r="SYL22" s="156"/>
      <c r="SYM22" s="156"/>
      <c r="SYN22" s="156"/>
      <c r="SYO22" s="157"/>
      <c r="SYP22" s="153"/>
      <c r="SYQ22" s="153"/>
      <c r="SYR22" s="154"/>
      <c r="SYS22" s="155"/>
      <c r="SYT22" s="155"/>
      <c r="SYU22" s="155"/>
      <c r="SYV22" s="155"/>
      <c r="SYW22" s="155"/>
      <c r="SYX22" s="155"/>
      <c r="SYY22" s="156"/>
      <c r="SYZ22" s="156"/>
      <c r="SZA22" s="156"/>
      <c r="SZB22" s="156"/>
      <c r="SZC22" s="156"/>
      <c r="SZD22" s="156"/>
      <c r="SZE22" s="157"/>
      <c r="SZF22" s="153"/>
      <c r="SZG22" s="153"/>
      <c r="SZH22" s="154"/>
      <c r="SZI22" s="155"/>
      <c r="SZJ22" s="155"/>
      <c r="SZK22" s="155"/>
      <c r="SZL22" s="155"/>
      <c r="SZM22" s="155"/>
      <c r="SZN22" s="155"/>
      <c r="SZO22" s="156"/>
      <c r="SZP22" s="156"/>
      <c r="SZQ22" s="156"/>
      <c r="SZR22" s="156"/>
      <c r="SZS22" s="156"/>
      <c r="SZT22" s="156"/>
      <c r="SZU22" s="157"/>
      <c r="SZV22" s="153"/>
      <c r="SZW22" s="153"/>
      <c r="SZX22" s="154"/>
      <c r="SZY22" s="155"/>
      <c r="SZZ22" s="155"/>
      <c r="TAA22" s="155"/>
      <c r="TAB22" s="155"/>
      <c r="TAC22" s="155"/>
      <c r="TAD22" s="155"/>
      <c r="TAE22" s="156"/>
      <c r="TAF22" s="156"/>
      <c r="TAG22" s="156"/>
      <c r="TAH22" s="156"/>
      <c r="TAI22" s="156"/>
      <c r="TAJ22" s="156"/>
      <c r="TAK22" s="157"/>
      <c r="TAL22" s="153"/>
      <c r="TAM22" s="153"/>
      <c r="TAN22" s="154"/>
      <c r="TAO22" s="155"/>
      <c r="TAP22" s="155"/>
      <c r="TAQ22" s="155"/>
      <c r="TAR22" s="155"/>
      <c r="TAS22" s="155"/>
      <c r="TAT22" s="155"/>
      <c r="TAU22" s="156"/>
      <c r="TAV22" s="156"/>
      <c r="TAW22" s="156"/>
      <c r="TAX22" s="156"/>
      <c r="TAY22" s="156"/>
      <c r="TAZ22" s="156"/>
      <c r="TBA22" s="157"/>
      <c r="TBB22" s="153"/>
      <c r="TBC22" s="153"/>
      <c r="TBD22" s="154"/>
      <c r="TBE22" s="155"/>
      <c r="TBF22" s="155"/>
      <c r="TBG22" s="155"/>
      <c r="TBH22" s="155"/>
      <c r="TBI22" s="155"/>
      <c r="TBJ22" s="155"/>
      <c r="TBK22" s="156"/>
      <c r="TBL22" s="156"/>
      <c r="TBM22" s="156"/>
      <c r="TBN22" s="156"/>
      <c r="TBO22" s="156"/>
      <c r="TBP22" s="156"/>
      <c r="TBQ22" s="157"/>
      <c r="TBR22" s="153"/>
      <c r="TBS22" s="153"/>
      <c r="TBT22" s="154"/>
      <c r="TBU22" s="155"/>
      <c r="TBV22" s="155"/>
      <c r="TBW22" s="155"/>
      <c r="TBX22" s="155"/>
      <c r="TBY22" s="155"/>
      <c r="TBZ22" s="155"/>
      <c r="TCA22" s="156"/>
      <c r="TCB22" s="156"/>
      <c r="TCC22" s="156"/>
      <c r="TCD22" s="156"/>
      <c r="TCE22" s="156"/>
      <c r="TCF22" s="156"/>
      <c r="TCG22" s="157"/>
      <c r="TCH22" s="153"/>
      <c r="TCI22" s="153"/>
      <c r="TCJ22" s="154"/>
      <c r="TCK22" s="155"/>
      <c r="TCL22" s="155"/>
      <c r="TCM22" s="155"/>
      <c r="TCN22" s="155"/>
      <c r="TCO22" s="155"/>
      <c r="TCP22" s="155"/>
      <c r="TCQ22" s="156"/>
      <c r="TCR22" s="156"/>
      <c r="TCS22" s="156"/>
      <c r="TCT22" s="156"/>
      <c r="TCU22" s="156"/>
      <c r="TCV22" s="156"/>
      <c r="TCW22" s="157"/>
      <c r="TCX22" s="153"/>
      <c r="TCY22" s="153"/>
      <c r="TCZ22" s="154"/>
      <c r="TDA22" s="155"/>
      <c r="TDB22" s="155"/>
      <c r="TDC22" s="155"/>
      <c r="TDD22" s="155"/>
      <c r="TDE22" s="155"/>
      <c r="TDF22" s="155"/>
      <c r="TDG22" s="156"/>
      <c r="TDH22" s="156"/>
      <c r="TDI22" s="156"/>
      <c r="TDJ22" s="156"/>
      <c r="TDK22" s="156"/>
      <c r="TDL22" s="156"/>
      <c r="TDM22" s="157"/>
      <c r="TDN22" s="153"/>
      <c r="TDO22" s="153"/>
      <c r="TDP22" s="154"/>
      <c r="TDQ22" s="155"/>
      <c r="TDR22" s="155"/>
      <c r="TDS22" s="155"/>
      <c r="TDT22" s="155"/>
      <c r="TDU22" s="155"/>
      <c r="TDV22" s="155"/>
      <c r="TDW22" s="156"/>
      <c r="TDX22" s="156"/>
      <c r="TDY22" s="156"/>
      <c r="TDZ22" s="156"/>
      <c r="TEA22" s="156"/>
      <c r="TEB22" s="156"/>
      <c r="TEC22" s="157"/>
      <c r="TED22" s="153"/>
      <c r="TEE22" s="153"/>
      <c r="TEF22" s="154"/>
      <c r="TEG22" s="155"/>
      <c r="TEH22" s="155"/>
      <c r="TEI22" s="155"/>
      <c r="TEJ22" s="155"/>
      <c r="TEK22" s="155"/>
      <c r="TEL22" s="155"/>
      <c r="TEM22" s="156"/>
      <c r="TEN22" s="156"/>
      <c r="TEO22" s="156"/>
      <c r="TEP22" s="156"/>
      <c r="TEQ22" s="156"/>
      <c r="TER22" s="156"/>
      <c r="TES22" s="157"/>
      <c r="TET22" s="153"/>
      <c r="TEU22" s="153"/>
      <c r="TEV22" s="154"/>
      <c r="TEW22" s="155"/>
      <c r="TEX22" s="155"/>
      <c r="TEY22" s="155"/>
      <c r="TEZ22" s="155"/>
      <c r="TFA22" s="155"/>
      <c r="TFB22" s="155"/>
      <c r="TFC22" s="156"/>
      <c r="TFD22" s="156"/>
      <c r="TFE22" s="156"/>
      <c r="TFF22" s="156"/>
      <c r="TFG22" s="156"/>
      <c r="TFH22" s="156"/>
      <c r="TFI22" s="157"/>
      <c r="TFJ22" s="153"/>
      <c r="TFK22" s="153"/>
      <c r="TFL22" s="154"/>
      <c r="TFM22" s="155"/>
      <c r="TFN22" s="155"/>
      <c r="TFO22" s="155"/>
      <c r="TFP22" s="155"/>
      <c r="TFQ22" s="155"/>
      <c r="TFR22" s="155"/>
      <c r="TFS22" s="156"/>
      <c r="TFT22" s="156"/>
      <c r="TFU22" s="156"/>
      <c r="TFV22" s="156"/>
      <c r="TFW22" s="156"/>
      <c r="TFX22" s="156"/>
      <c r="TFY22" s="157"/>
      <c r="TFZ22" s="153"/>
      <c r="TGA22" s="153"/>
      <c r="TGB22" s="154"/>
      <c r="TGC22" s="155"/>
      <c r="TGD22" s="155"/>
      <c r="TGE22" s="155"/>
      <c r="TGF22" s="155"/>
      <c r="TGG22" s="155"/>
      <c r="TGH22" s="155"/>
      <c r="TGI22" s="156"/>
      <c r="TGJ22" s="156"/>
      <c r="TGK22" s="156"/>
      <c r="TGL22" s="156"/>
      <c r="TGM22" s="156"/>
      <c r="TGN22" s="156"/>
      <c r="TGO22" s="157"/>
      <c r="TGP22" s="153"/>
      <c r="TGQ22" s="153"/>
      <c r="TGR22" s="154"/>
      <c r="TGS22" s="155"/>
      <c r="TGT22" s="155"/>
      <c r="TGU22" s="155"/>
      <c r="TGV22" s="155"/>
      <c r="TGW22" s="155"/>
      <c r="TGX22" s="155"/>
      <c r="TGY22" s="156"/>
      <c r="TGZ22" s="156"/>
      <c r="THA22" s="156"/>
      <c r="THB22" s="156"/>
      <c r="THC22" s="156"/>
      <c r="THD22" s="156"/>
      <c r="THE22" s="157"/>
      <c r="THF22" s="153"/>
      <c r="THG22" s="153"/>
      <c r="THH22" s="154"/>
      <c r="THI22" s="155"/>
      <c r="THJ22" s="155"/>
      <c r="THK22" s="155"/>
      <c r="THL22" s="155"/>
      <c r="THM22" s="155"/>
      <c r="THN22" s="155"/>
      <c r="THO22" s="156"/>
      <c r="THP22" s="156"/>
      <c r="THQ22" s="156"/>
      <c r="THR22" s="156"/>
      <c r="THS22" s="156"/>
      <c r="THT22" s="156"/>
      <c r="THU22" s="157"/>
      <c r="THV22" s="153"/>
      <c r="THW22" s="153"/>
      <c r="THX22" s="154"/>
      <c r="THY22" s="155"/>
      <c r="THZ22" s="155"/>
      <c r="TIA22" s="155"/>
      <c r="TIB22" s="155"/>
      <c r="TIC22" s="155"/>
      <c r="TID22" s="155"/>
      <c r="TIE22" s="156"/>
      <c r="TIF22" s="156"/>
      <c r="TIG22" s="156"/>
      <c r="TIH22" s="156"/>
      <c r="TII22" s="156"/>
      <c r="TIJ22" s="156"/>
      <c r="TIK22" s="157"/>
      <c r="TIL22" s="153"/>
      <c r="TIM22" s="153"/>
      <c r="TIN22" s="154"/>
      <c r="TIO22" s="155"/>
      <c r="TIP22" s="155"/>
      <c r="TIQ22" s="155"/>
      <c r="TIR22" s="155"/>
      <c r="TIS22" s="155"/>
      <c r="TIT22" s="155"/>
      <c r="TIU22" s="156"/>
      <c r="TIV22" s="156"/>
      <c r="TIW22" s="156"/>
      <c r="TIX22" s="156"/>
      <c r="TIY22" s="156"/>
      <c r="TIZ22" s="156"/>
      <c r="TJA22" s="157"/>
      <c r="TJB22" s="153"/>
      <c r="TJC22" s="153"/>
      <c r="TJD22" s="154"/>
      <c r="TJE22" s="155"/>
      <c r="TJF22" s="155"/>
      <c r="TJG22" s="155"/>
      <c r="TJH22" s="155"/>
      <c r="TJI22" s="155"/>
      <c r="TJJ22" s="155"/>
      <c r="TJK22" s="156"/>
      <c r="TJL22" s="156"/>
      <c r="TJM22" s="156"/>
      <c r="TJN22" s="156"/>
      <c r="TJO22" s="156"/>
      <c r="TJP22" s="156"/>
      <c r="TJQ22" s="157"/>
      <c r="TJR22" s="153"/>
      <c r="TJS22" s="153"/>
      <c r="TJT22" s="154"/>
      <c r="TJU22" s="155"/>
      <c r="TJV22" s="155"/>
      <c r="TJW22" s="155"/>
      <c r="TJX22" s="155"/>
      <c r="TJY22" s="155"/>
      <c r="TJZ22" s="155"/>
      <c r="TKA22" s="156"/>
      <c r="TKB22" s="156"/>
      <c r="TKC22" s="156"/>
      <c r="TKD22" s="156"/>
      <c r="TKE22" s="156"/>
      <c r="TKF22" s="156"/>
      <c r="TKG22" s="157"/>
      <c r="TKH22" s="153"/>
      <c r="TKI22" s="153"/>
      <c r="TKJ22" s="154"/>
      <c r="TKK22" s="155"/>
      <c r="TKL22" s="155"/>
      <c r="TKM22" s="155"/>
      <c r="TKN22" s="155"/>
      <c r="TKO22" s="155"/>
      <c r="TKP22" s="155"/>
      <c r="TKQ22" s="156"/>
      <c r="TKR22" s="156"/>
      <c r="TKS22" s="156"/>
      <c r="TKT22" s="156"/>
      <c r="TKU22" s="156"/>
      <c r="TKV22" s="156"/>
      <c r="TKW22" s="157"/>
      <c r="TKX22" s="153"/>
      <c r="TKY22" s="153"/>
      <c r="TKZ22" s="154"/>
      <c r="TLA22" s="155"/>
      <c r="TLB22" s="155"/>
      <c r="TLC22" s="155"/>
      <c r="TLD22" s="155"/>
      <c r="TLE22" s="155"/>
      <c r="TLF22" s="155"/>
      <c r="TLG22" s="156"/>
      <c r="TLH22" s="156"/>
      <c r="TLI22" s="156"/>
      <c r="TLJ22" s="156"/>
      <c r="TLK22" s="156"/>
      <c r="TLL22" s="156"/>
      <c r="TLM22" s="157"/>
      <c r="TLN22" s="153"/>
      <c r="TLO22" s="153"/>
      <c r="TLP22" s="154"/>
      <c r="TLQ22" s="155"/>
      <c r="TLR22" s="155"/>
      <c r="TLS22" s="155"/>
      <c r="TLT22" s="155"/>
      <c r="TLU22" s="155"/>
      <c r="TLV22" s="155"/>
      <c r="TLW22" s="156"/>
      <c r="TLX22" s="156"/>
      <c r="TLY22" s="156"/>
      <c r="TLZ22" s="156"/>
      <c r="TMA22" s="156"/>
      <c r="TMB22" s="156"/>
      <c r="TMC22" s="157"/>
      <c r="TMD22" s="153"/>
      <c r="TME22" s="153"/>
      <c r="TMF22" s="154"/>
      <c r="TMG22" s="155"/>
      <c r="TMH22" s="155"/>
      <c r="TMI22" s="155"/>
      <c r="TMJ22" s="155"/>
      <c r="TMK22" s="155"/>
      <c r="TML22" s="155"/>
      <c r="TMM22" s="156"/>
      <c r="TMN22" s="156"/>
      <c r="TMO22" s="156"/>
      <c r="TMP22" s="156"/>
      <c r="TMQ22" s="156"/>
      <c r="TMR22" s="156"/>
      <c r="TMS22" s="157"/>
      <c r="TMT22" s="153"/>
      <c r="TMU22" s="153"/>
      <c r="TMV22" s="154"/>
      <c r="TMW22" s="155"/>
      <c r="TMX22" s="155"/>
      <c r="TMY22" s="155"/>
      <c r="TMZ22" s="155"/>
      <c r="TNA22" s="155"/>
      <c r="TNB22" s="155"/>
      <c r="TNC22" s="156"/>
      <c r="TND22" s="156"/>
      <c r="TNE22" s="156"/>
      <c r="TNF22" s="156"/>
      <c r="TNG22" s="156"/>
      <c r="TNH22" s="156"/>
      <c r="TNI22" s="157"/>
      <c r="TNJ22" s="153"/>
      <c r="TNK22" s="153"/>
      <c r="TNL22" s="154"/>
      <c r="TNM22" s="155"/>
      <c r="TNN22" s="155"/>
      <c r="TNO22" s="155"/>
      <c r="TNP22" s="155"/>
      <c r="TNQ22" s="155"/>
      <c r="TNR22" s="155"/>
      <c r="TNS22" s="156"/>
      <c r="TNT22" s="156"/>
      <c r="TNU22" s="156"/>
      <c r="TNV22" s="156"/>
      <c r="TNW22" s="156"/>
      <c r="TNX22" s="156"/>
      <c r="TNY22" s="157"/>
      <c r="TNZ22" s="153"/>
      <c r="TOA22" s="153"/>
      <c r="TOB22" s="154"/>
      <c r="TOC22" s="155"/>
      <c r="TOD22" s="155"/>
      <c r="TOE22" s="155"/>
      <c r="TOF22" s="155"/>
      <c r="TOG22" s="155"/>
      <c r="TOH22" s="155"/>
      <c r="TOI22" s="156"/>
      <c r="TOJ22" s="156"/>
      <c r="TOK22" s="156"/>
      <c r="TOL22" s="156"/>
      <c r="TOM22" s="156"/>
      <c r="TON22" s="156"/>
      <c r="TOO22" s="157"/>
      <c r="TOP22" s="153"/>
      <c r="TOQ22" s="153"/>
      <c r="TOR22" s="154"/>
      <c r="TOS22" s="155"/>
      <c r="TOT22" s="155"/>
      <c r="TOU22" s="155"/>
      <c r="TOV22" s="155"/>
      <c r="TOW22" s="155"/>
      <c r="TOX22" s="155"/>
      <c r="TOY22" s="156"/>
      <c r="TOZ22" s="156"/>
      <c r="TPA22" s="156"/>
      <c r="TPB22" s="156"/>
      <c r="TPC22" s="156"/>
      <c r="TPD22" s="156"/>
      <c r="TPE22" s="157"/>
      <c r="TPF22" s="153"/>
      <c r="TPG22" s="153"/>
      <c r="TPH22" s="154"/>
      <c r="TPI22" s="155"/>
      <c r="TPJ22" s="155"/>
      <c r="TPK22" s="155"/>
      <c r="TPL22" s="155"/>
      <c r="TPM22" s="155"/>
      <c r="TPN22" s="155"/>
      <c r="TPO22" s="156"/>
      <c r="TPP22" s="156"/>
      <c r="TPQ22" s="156"/>
      <c r="TPR22" s="156"/>
      <c r="TPS22" s="156"/>
      <c r="TPT22" s="156"/>
      <c r="TPU22" s="157"/>
      <c r="TPV22" s="153"/>
      <c r="TPW22" s="153"/>
      <c r="TPX22" s="154"/>
      <c r="TPY22" s="155"/>
      <c r="TPZ22" s="155"/>
      <c r="TQA22" s="155"/>
      <c r="TQB22" s="155"/>
      <c r="TQC22" s="155"/>
      <c r="TQD22" s="155"/>
      <c r="TQE22" s="156"/>
      <c r="TQF22" s="156"/>
      <c r="TQG22" s="156"/>
      <c r="TQH22" s="156"/>
      <c r="TQI22" s="156"/>
      <c r="TQJ22" s="156"/>
      <c r="TQK22" s="157"/>
      <c r="TQL22" s="153"/>
      <c r="TQM22" s="153"/>
      <c r="TQN22" s="154"/>
      <c r="TQO22" s="155"/>
      <c r="TQP22" s="155"/>
      <c r="TQQ22" s="155"/>
      <c r="TQR22" s="155"/>
      <c r="TQS22" s="155"/>
      <c r="TQT22" s="155"/>
      <c r="TQU22" s="156"/>
      <c r="TQV22" s="156"/>
      <c r="TQW22" s="156"/>
      <c r="TQX22" s="156"/>
      <c r="TQY22" s="156"/>
      <c r="TQZ22" s="156"/>
      <c r="TRA22" s="157"/>
      <c r="TRB22" s="153"/>
      <c r="TRC22" s="153"/>
      <c r="TRD22" s="154"/>
      <c r="TRE22" s="155"/>
      <c r="TRF22" s="155"/>
      <c r="TRG22" s="155"/>
      <c r="TRH22" s="155"/>
      <c r="TRI22" s="155"/>
      <c r="TRJ22" s="155"/>
      <c r="TRK22" s="156"/>
      <c r="TRL22" s="156"/>
      <c r="TRM22" s="156"/>
      <c r="TRN22" s="156"/>
      <c r="TRO22" s="156"/>
      <c r="TRP22" s="156"/>
      <c r="TRQ22" s="157"/>
      <c r="TRR22" s="153"/>
      <c r="TRS22" s="153"/>
      <c r="TRT22" s="154"/>
      <c r="TRU22" s="155"/>
      <c r="TRV22" s="155"/>
      <c r="TRW22" s="155"/>
      <c r="TRX22" s="155"/>
      <c r="TRY22" s="155"/>
      <c r="TRZ22" s="155"/>
      <c r="TSA22" s="156"/>
      <c r="TSB22" s="156"/>
      <c r="TSC22" s="156"/>
      <c r="TSD22" s="156"/>
      <c r="TSE22" s="156"/>
      <c r="TSF22" s="156"/>
      <c r="TSG22" s="157"/>
      <c r="TSH22" s="153"/>
      <c r="TSI22" s="153"/>
      <c r="TSJ22" s="154"/>
      <c r="TSK22" s="155"/>
      <c r="TSL22" s="155"/>
      <c r="TSM22" s="155"/>
      <c r="TSN22" s="155"/>
      <c r="TSO22" s="155"/>
      <c r="TSP22" s="155"/>
      <c r="TSQ22" s="156"/>
      <c r="TSR22" s="156"/>
      <c r="TSS22" s="156"/>
      <c r="TST22" s="156"/>
      <c r="TSU22" s="156"/>
      <c r="TSV22" s="156"/>
      <c r="TSW22" s="157"/>
      <c r="TSX22" s="153"/>
      <c r="TSY22" s="153"/>
      <c r="TSZ22" s="154"/>
      <c r="TTA22" s="155"/>
      <c r="TTB22" s="155"/>
      <c r="TTC22" s="155"/>
      <c r="TTD22" s="155"/>
      <c r="TTE22" s="155"/>
      <c r="TTF22" s="155"/>
      <c r="TTG22" s="156"/>
      <c r="TTH22" s="156"/>
      <c r="TTI22" s="156"/>
      <c r="TTJ22" s="156"/>
      <c r="TTK22" s="156"/>
      <c r="TTL22" s="156"/>
      <c r="TTM22" s="157"/>
      <c r="TTN22" s="153"/>
      <c r="TTO22" s="153"/>
      <c r="TTP22" s="154"/>
      <c r="TTQ22" s="155"/>
      <c r="TTR22" s="155"/>
      <c r="TTS22" s="155"/>
      <c r="TTT22" s="155"/>
      <c r="TTU22" s="155"/>
      <c r="TTV22" s="155"/>
      <c r="TTW22" s="156"/>
      <c r="TTX22" s="156"/>
      <c r="TTY22" s="156"/>
      <c r="TTZ22" s="156"/>
      <c r="TUA22" s="156"/>
      <c r="TUB22" s="156"/>
      <c r="TUC22" s="157"/>
      <c r="TUD22" s="153"/>
      <c r="TUE22" s="153"/>
      <c r="TUF22" s="154"/>
      <c r="TUG22" s="155"/>
      <c r="TUH22" s="155"/>
      <c r="TUI22" s="155"/>
      <c r="TUJ22" s="155"/>
      <c r="TUK22" s="155"/>
      <c r="TUL22" s="155"/>
      <c r="TUM22" s="156"/>
      <c r="TUN22" s="156"/>
      <c r="TUO22" s="156"/>
      <c r="TUP22" s="156"/>
      <c r="TUQ22" s="156"/>
      <c r="TUR22" s="156"/>
      <c r="TUS22" s="157"/>
      <c r="TUT22" s="153"/>
      <c r="TUU22" s="153"/>
      <c r="TUV22" s="154"/>
      <c r="TUW22" s="155"/>
      <c r="TUX22" s="155"/>
      <c r="TUY22" s="155"/>
      <c r="TUZ22" s="155"/>
      <c r="TVA22" s="155"/>
      <c r="TVB22" s="155"/>
      <c r="TVC22" s="156"/>
      <c r="TVD22" s="156"/>
      <c r="TVE22" s="156"/>
      <c r="TVF22" s="156"/>
      <c r="TVG22" s="156"/>
      <c r="TVH22" s="156"/>
      <c r="TVI22" s="157"/>
      <c r="TVJ22" s="153"/>
      <c r="TVK22" s="153"/>
      <c r="TVL22" s="154"/>
      <c r="TVM22" s="155"/>
      <c r="TVN22" s="155"/>
      <c r="TVO22" s="155"/>
      <c r="TVP22" s="155"/>
      <c r="TVQ22" s="155"/>
      <c r="TVR22" s="155"/>
      <c r="TVS22" s="156"/>
      <c r="TVT22" s="156"/>
      <c r="TVU22" s="156"/>
      <c r="TVV22" s="156"/>
      <c r="TVW22" s="156"/>
      <c r="TVX22" s="156"/>
      <c r="TVY22" s="157"/>
      <c r="TVZ22" s="153"/>
      <c r="TWA22" s="153"/>
      <c r="TWB22" s="154"/>
      <c r="TWC22" s="155"/>
      <c r="TWD22" s="155"/>
      <c r="TWE22" s="155"/>
      <c r="TWF22" s="155"/>
      <c r="TWG22" s="155"/>
      <c r="TWH22" s="155"/>
      <c r="TWI22" s="156"/>
      <c r="TWJ22" s="156"/>
      <c r="TWK22" s="156"/>
      <c r="TWL22" s="156"/>
      <c r="TWM22" s="156"/>
      <c r="TWN22" s="156"/>
      <c r="TWO22" s="157"/>
      <c r="TWP22" s="153"/>
      <c r="TWQ22" s="153"/>
      <c r="TWR22" s="154"/>
      <c r="TWS22" s="155"/>
      <c r="TWT22" s="155"/>
      <c r="TWU22" s="155"/>
      <c r="TWV22" s="155"/>
      <c r="TWW22" s="155"/>
      <c r="TWX22" s="155"/>
      <c r="TWY22" s="156"/>
      <c r="TWZ22" s="156"/>
      <c r="TXA22" s="156"/>
      <c r="TXB22" s="156"/>
      <c r="TXC22" s="156"/>
      <c r="TXD22" s="156"/>
      <c r="TXE22" s="157"/>
      <c r="TXF22" s="153"/>
      <c r="TXG22" s="153"/>
      <c r="TXH22" s="154"/>
      <c r="TXI22" s="155"/>
      <c r="TXJ22" s="155"/>
      <c r="TXK22" s="155"/>
      <c r="TXL22" s="155"/>
      <c r="TXM22" s="155"/>
      <c r="TXN22" s="155"/>
      <c r="TXO22" s="156"/>
      <c r="TXP22" s="156"/>
      <c r="TXQ22" s="156"/>
      <c r="TXR22" s="156"/>
      <c r="TXS22" s="156"/>
      <c r="TXT22" s="156"/>
      <c r="TXU22" s="157"/>
      <c r="TXV22" s="153"/>
      <c r="TXW22" s="153"/>
      <c r="TXX22" s="154"/>
      <c r="TXY22" s="155"/>
      <c r="TXZ22" s="155"/>
      <c r="TYA22" s="155"/>
      <c r="TYB22" s="155"/>
      <c r="TYC22" s="155"/>
      <c r="TYD22" s="155"/>
      <c r="TYE22" s="156"/>
      <c r="TYF22" s="156"/>
      <c r="TYG22" s="156"/>
      <c r="TYH22" s="156"/>
      <c r="TYI22" s="156"/>
      <c r="TYJ22" s="156"/>
      <c r="TYK22" s="157"/>
      <c r="TYL22" s="153"/>
      <c r="TYM22" s="153"/>
      <c r="TYN22" s="154"/>
      <c r="TYO22" s="155"/>
      <c r="TYP22" s="155"/>
      <c r="TYQ22" s="155"/>
      <c r="TYR22" s="155"/>
      <c r="TYS22" s="155"/>
      <c r="TYT22" s="155"/>
      <c r="TYU22" s="156"/>
      <c r="TYV22" s="156"/>
      <c r="TYW22" s="156"/>
      <c r="TYX22" s="156"/>
      <c r="TYY22" s="156"/>
      <c r="TYZ22" s="156"/>
      <c r="TZA22" s="157"/>
      <c r="TZB22" s="153"/>
      <c r="TZC22" s="153"/>
      <c r="TZD22" s="154"/>
      <c r="TZE22" s="155"/>
      <c r="TZF22" s="155"/>
      <c r="TZG22" s="155"/>
      <c r="TZH22" s="155"/>
      <c r="TZI22" s="155"/>
      <c r="TZJ22" s="155"/>
      <c r="TZK22" s="156"/>
      <c r="TZL22" s="156"/>
      <c r="TZM22" s="156"/>
      <c r="TZN22" s="156"/>
      <c r="TZO22" s="156"/>
      <c r="TZP22" s="156"/>
      <c r="TZQ22" s="157"/>
      <c r="TZR22" s="153"/>
      <c r="TZS22" s="153"/>
      <c r="TZT22" s="154"/>
      <c r="TZU22" s="155"/>
      <c r="TZV22" s="155"/>
      <c r="TZW22" s="155"/>
      <c r="TZX22" s="155"/>
      <c r="TZY22" s="155"/>
      <c r="TZZ22" s="155"/>
      <c r="UAA22" s="156"/>
      <c r="UAB22" s="156"/>
      <c r="UAC22" s="156"/>
      <c r="UAD22" s="156"/>
      <c r="UAE22" s="156"/>
      <c r="UAF22" s="156"/>
      <c r="UAG22" s="157"/>
      <c r="UAH22" s="153"/>
      <c r="UAI22" s="153"/>
      <c r="UAJ22" s="154"/>
      <c r="UAK22" s="155"/>
      <c r="UAL22" s="155"/>
      <c r="UAM22" s="155"/>
      <c r="UAN22" s="155"/>
      <c r="UAO22" s="155"/>
      <c r="UAP22" s="155"/>
      <c r="UAQ22" s="156"/>
      <c r="UAR22" s="156"/>
      <c r="UAS22" s="156"/>
      <c r="UAT22" s="156"/>
      <c r="UAU22" s="156"/>
      <c r="UAV22" s="156"/>
      <c r="UAW22" s="157"/>
      <c r="UAX22" s="153"/>
      <c r="UAY22" s="153"/>
      <c r="UAZ22" s="154"/>
      <c r="UBA22" s="155"/>
      <c r="UBB22" s="155"/>
      <c r="UBC22" s="155"/>
      <c r="UBD22" s="155"/>
      <c r="UBE22" s="155"/>
      <c r="UBF22" s="155"/>
      <c r="UBG22" s="156"/>
      <c r="UBH22" s="156"/>
      <c r="UBI22" s="156"/>
      <c r="UBJ22" s="156"/>
      <c r="UBK22" s="156"/>
      <c r="UBL22" s="156"/>
      <c r="UBM22" s="157"/>
      <c r="UBN22" s="153"/>
      <c r="UBO22" s="153"/>
      <c r="UBP22" s="154"/>
      <c r="UBQ22" s="155"/>
      <c r="UBR22" s="155"/>
      <c r="UBS22" s="155"/>
      <c r="UBT22" s="155"/>
      <c r="UBU22" s="155"/>
      <c r="UBV22" s="155"/>
      <c r="UBW22" s="156"/>
      <c r="UBX22" s="156"/>
      <c r="UBY22" s="156"/>
      <c r="UBZ22" s="156"/>
      <c r="UCA22" s="156"/>
      <c r="UCB22" s="156"/>
      <c r="UCC22" s="157"/>
      <c r="UCD22" s="153"/>
      <c r="UCE22" s="153"/>
      <c r="UCF22" s="154"/>
      <c r="UCG22" s="155"/>
      <c r="UCH22" s="155"/>
      <c r="UCI22" s="155"/>
      <c r="UCJ22" s="155"/>
      <c r="UCK22" s="155"/>
      <c r="UCL22" s="155"/>
      <c r="UCM22" s="156"/>
      <c r="UCN22" s="156"/>
      <c r="UCO22" s="156"/>
      <c r="UCP22" s="156"/>
      <c r="UCQ22" s="156"/>
      <c r="UCR22" s="156"/>
      <c r="UCS22" s="157"/>
      <c r="UCT22" s="153"/>
      <c r="UCU22" s="153"/>
      <c r="UCV22" s="154"/>
      <c r="UCW22" s="155"/>
      <c r="UCX22" s="155"/>
      <c r="UCY22" s="155"/>
      <c r="UCZ22" s="155"/>
      <c r="UDA22" s="155"/>
      <c r="UDB22" s="155"/>
      <c r="UDC22" s="156"/>
      <c r="UDD22" s="156"/>
      <c r="UDE22" s="156"/>
      <c r="UDF22" s="156"/>
      <c r="UDG22" s="156"/>
      <c r="UDH22" s="156"/>
      <c r="UDI22" s="157"/>
      <c r="UDJ22" s="153"/>
      <c r="UDK22" s="153"/>
      <c r="UDL22" s="154"/>
      <c r="UDM22" s="155"/>
      <c r="UDN22" s="155"/>
      <c r="UDO22" s="155"/>
      <c r="UDP22" s="155"/>
      <c r="UDQ22" s="155"/>
      <c r="UDR22" s="155"/>
      <c r="UDS22" s="156"/>
      <c r="UDT22" s="156"/>
      <c r="UDU22" s="156"/>
      <c r="UDV22" s="156"/>
      <c r="UDW22" s="156"/>
      <c r="UDX22" s="156"/>
      <c r="UDY22" s="157"/>
      <c r="UDZ22" s="153"/>
      <c r="UEA22" s="153"/>
      <c r="UEB22" s="154"/>
      <c r="UEC22" s="155"/>
      <c r="UED22" s="155"/>
      <c r="UEE22" s="155"/>
      <c r="UEF22" s="155"/>
      <c r="UEG22" s="155"/>
      <c r="UEH22" s="155"/>
      <c r="UEI22" s="156"/>
      <c r="UEJ22" s="156"/>
      <c r="UEK22" s="156"/>
      <c r="UEL22" s="156"/>
      <c r="UEM22" s="156"/>
      <c r="UEN22" s="156"/>
      <c r="UEO22" s="157"/>
      <c r="UEP22" s="153"/>
      <c r="UEQ22" s="153"/>
      <c r="UER22" s="154"/>
      <c r="UES22" s="155"/>
      <c r="UET22" s="155"/>
      <c r="UEU22" s="155"/>
      <c r="UEV22" s="155"/>
      <c r="UEW22" s="155"/>
      <c r="UEX22" s="155"/>
      <c r="UEY22" s="156"/>
      <c r="UEZ22" s="156"/>
      <c r="UFA22" s="156"/>
      <c r="UFB22" s="156"/>
      <c r="UFC22" s="156"/>
      <c r="UFD22" s="156"/>
      <c r="UFE22" s="157"/>
      <c r="UFF22" s="153"/>
      <c r="UFG22" s="153"/>
      <c r="UFH22" s="154"/>
      <c r="UFI22" s="155"/>
      <c r="UFJ22" s="155"/>
      <c r="UFK22" s="155"/>
      <c r="UFL22" s="155"/>
      <c r="UFM22" s="155"/>
      <c r="UFN22" s="155"/>
      <c r="UFO22" s="156"/>
      <c r="UFP22" s="156"/>
      <c r="UFQ22" s="156"/>
      <c r="UFR22" s="156"/>
      <c r="UFS22" s="156"/>
      <c r="UFT22" s="156"/>
      <c r="UFU22" s="157"/>
      <c r="UFV22" s="153"/>
      <c r="UFW22" s="153"/>
      <c r="UFX22" s="154"/>
      <c r="UFY22" s="155"/>
      <c r="UFZ22" s="155"/>
      <c r="UGA22" s="155"/>
      <c r="UGB22" s="155"/>
      <c r="UGC22" s="155"/>
      <c r="UGD22" s="155"/>
      <c r="UGE22" s="156"/>
      <c r="UGF22" s="156"/>
      <c r="UGG22" s="156"/>
      <c r="UGH22" s="156"/>
      <c r="UGI22" s="156"/>
      <c r="UGJ22" s="156"/>
      <c r="UGK22" s="157"/>
      <c r="UGL22" s="153"/>
      <c r="UGM22" s="153"/>
      <c r="UGN22" s="154"/>
      <c r="UGO22" s="155"/>
      <c r="UGP22" s="155"/>
      <c r="UGQ22" s="155"/>
      <c r="UGR22" s="155"/>
      <c r="UGS22" s="155"/>
      <c r="UGT22" s="155"/>
      <c r="UGU22" s="156"/>
      <c r="UGV22" s="156"/>
      <c r="UGW22" s="156"/>
      <c r="UGX22" s="156"/>
      <c r="UGY22" s="156"/>
      <c r="UGZ22" s="156"/>
      <c r="UHA22" s="157"/>
      <c r="UHB22" s="153"/>
      <c r="UHC22" s="153"/>
      <c r="UHD22" s="154"/>
      <c r="UHE22" s="155"/>
      <c r="UHF22" s="155"/>
      <c r="UHG22" s="155"/>
      <c r="UHH22" s="155"/>
      <c r="UHI22" s="155"/>
      <c r="UHJ22" s="155"/>
      <c r="UHK22" s="156"/>
      <c r="UHL22" s="156"/>
      <c r="UHM22" s="156"/>
      <c r="UHN22" s="156"/>
      <c r="UHO22" s="156"/>
      <c r="UHP22" s="156"/>
      <c r="UHQ22" s="157"/>
      <c r="UHR22" s="153"/>
      <c r="UHS22" s="153"/>
      <c r="UHT22" s="154"/>
      <c r="UHU22" s="155"/>
      <c r="UHV22" s="155"/>
      <c r="UHW22" s="155"/>
      <c r="UHX22" s="155"/>
      <c r="UHY22" s="155"/>
      <c r="UHZ22" s="155"/>
      <c r="UIA22" s="156"/>
      <c r="UIB22" s="156"/>
      <c r="UIC22" s="156"/>
      <c r="UID22" s="156"/>
      <c r="UIE22" s="156"/>
      <c r="UIF22" s="156"/>
      <c r="UIG22" s="157"/>
      <c r="UIH22" s="153"/>
      <c r="UII22" s="153"/>
      <c r="UIJ22" s="154"/>
      <c r="UIK22" s="155"/>
      <c r="UIL22" s="155"/>
      <c r="UIM22" s="155"/>
      <c r="UIN22" s="155"/>
      <c r="UIO22" s="155"/>
      <c r="UIP22" s="155"/>
      <c r="UIQ22" s="156"/>
      <c r="UIR22" s="156"/>
      <c r="UIS22" s="156"/>
      <c r="UIT22" s="156"/>
      <c r="UIU22" s="156"/>
      <c r="UIV22" s="156"/>
      <c r="UIW22" s="157"/>
      <c r="UIX22" s="153"/>
      <c r="UIY22" s="153"/>
      <c r="UIZ22" s="154"/>
      <c r="UJA22" s="155"/>
      <c r="UJB22" s="155"/>
      <c r="UJC22" s="155"/>
      <c r="UJD22" s="155"/>
      <c r="UJE22" s="155"/>
      <c r="UJF22" s="155"/>
      <c r="UJG22" s="156"/>
      <c r="UJH22" s="156"/>
      <c r="UJI22" s="156"/>
      <c r="UJJ22" s="156"/>
      <c r="UJK22" s="156"/>
      <c r="UJL22" s="156"/>
      <c r="UJM22" s="157"/>
      <c r="UJN22" s="153"/>
      <c r="UJO22" s="153"/>
      <c r="UJP22" s="154"/>
      <c r="UJQ22" s="155"/>
      <c r="UJR22" s="155"/>
      <c r="UJS22" s="155"/>
      <c r="UJT22" s="155"/>
      <c r="UJU22" s="155"/>
      <c r="UJV22" s="155"/>
      <c r="UJW22" s="156"/>
      <c r="UJX22" s="156"/>
      <c r="UJY22" s="156"/>
      <c r="UJZ22" s="156"/>
      <c r="UKA22" s="156"/>
      <c r="UKB22" s="156"/>
      <c r="UKC22" s="157"/>
      <c r="UKD22" s="153"/>
      <c r="UKE22" s="153"/>
      <c r="UKF22" s="154"/>
      <c r="UKG22" s="155"/>
      <c r="UKH22" s="155"/>
      <c r="UKI22" s="155"/>
      <c r="UKJ22" s="155"/>
      <c r="UKK22" s="155"/>
      <c r="UKL22" s="155"/>
      <c r="UKM22" s="156"/>
      <c r="UKN22" s="156"/>
      <c r="UKO22" s="156"/>
      <c r="UKP22" s="156"/>
      <c r="UKQ22" s="156"/>
      <c r="UKR22" s="156"/>
      <c r="UKS22" s="157"/>
      <c r="UKT22" s="153"/>
      <c r="UKU22" s="153"/>
      <c r="UKV22" s="154"/>
      <c r="UKW22" s="155"/>
      <c r="UKX22" s="155"/>
      <c r="UKY22" s="155"/>
      <c r="UKZ22" s="155"/>
      <c r="ULA22" s="155"/>
      <c r="ULB22" s="155"/>
      <c r="ULC22" s="156"/>
      <c r="ULD22" s="156"/>
      <c r="ULE22" s="156"/>
      <c r="ULF22" s="156"/>
      <c r="ULG22" s="156"/>
      <c r="ULH22" s="156"/>
      <c r="ULI22" s="157"/>
      <c r="ULJ22" s="153"/>
      <c r="ULK22" s="153"/>
      <c r="ULL22" s="154"/>
      <c r="ULM22" s="155"/>
      <c r="ULN22" s="155"/>
      <c r="ULO22" s="155"/>
      <c r="ULP22" s="155"/>
      <c r="ULQ22" s="155"/>
      <c r="ULR22" s="155"/>
      <c r="ULS22" s="156"/>
      <c r="ULT22" s="156"/>
      <c r="ULU22" s="156"/>
      <c r="ULV22" s="156"/>
      <c r="ULW22" s="156"/>
      <c r="ULX22" s="156"/>
      <c r="ULY22" s="157"/>
      <c r="ULZ22" s="153"/>
      <c r="UMA22" s="153"/>
      <c r="UMB22" s="154"/>
      <c r="UMC22" s="155"/>
      <c r="UMD22" s="155"/>
      <c r="UME22" s="155"/>
      <c r="UMF22" s="155"/>
      <c r="UMG22" s="155"/>
      <c r="UMH22" s="155"/>
      <c r="UMI22" s="156"/>
      <c r="UMJ22" s="156"/>
      <c r="UMK22" s="156"/>
      <c r="UML22" s="156"/>
      <c r="UMM22" s="156"/>
      <c r="UMN22" s="156"/>
      <c r="UMO22" s="157"/>
      <c r="UMP22" s="153"/>
      <c r="UMQ22" s="153"/>
      <c r="UMR22" s="154"/>
      <c r="UMS22" s="155"/>
      <c r="UMT22" s="155"/>
      <c r="UMU22" s="155"/>
      <c r="UMV22" s="155"/>
      <c r="UMW22" s="155"/>
      <c r="UMX22" s="155"/>
      <c r="UMY22" s="156"/>
      <c r="UMZ22" s="156"/>
      <c r="UNA22" s="156"/>
      <c r="UNB22" s="156"/>
      <c r="UNC22" s="156"/>
      <c r="UND22" s="156"/>
      <c r="UNE22" s="157"/>
      <c r="UNF22" s="153"/>
      <c r="UNG22" s="153"/>
      <c r="UNH22" s="154"/>
      <c r="UNI22" s="155"/>
      <c r="UNJ22" s="155"/>
      <c r="UNK22" s="155"/>
      <c r="UNL22" s="155"/>
      <c r="UNM22" s="155"/>
      <c r="UNN22" s="155"/>
      <c r="UNO22" s="156"/>
      <c r="UNP22" s="156"/>
      <c r="UNQ22" s="156"/>
      <c r="UNR22" s="156"/>
      <c r="UNS22" s="156"/>
      <c r="UNT22" s="156"/>
      <c r="UNU22" s="157"/>
      <c r="UNV22" s="153"/>
      <c r="UNW22" s="153"/>
      <c r="UNX22" s="154"/>
      <c r="UNY22" s="155"/>
      <c r="UNZ22" s="155"/>
      <c r="UOA22" s="155"/>
      <c r="UOB22" s="155"/>
      <c r="UOC22" s="155"/>
      <c r="UOD22" s="155"/>
      <c r="UOE22" s="156"/>
      <c r="UOF22" s="156"/>
      <c r="UOG22" s="156"/>
      <c r="UOH22" s="156"/>
      <c r="UOI22" s="156"/>
      <c r="UOJ22" s="156"/>
      <c r="UOK22" s="157"/>
      <c r="UOL22" s="153"/>
      <c r="UOM22" s="153"/>
      <c r="UON22" s="154"/>
      <c r="UOO22" s="155"/>
      <c r="UOP22" s="155"/>
      <c r="UOQ22" s="155"/>
      <c r="UOR22" s="155"/>
      <c r="UOS22" s="155"/>
      <c r="UOT22" s="155"/>
      <c r="UOU22" s="156"/>
      <c r="UOV22" s="156"/>
      <c r="UOW22" s="156"/>
      <c r="UOX22" s="156"/>
      <c r="UOY22" s="156"/>
      <c r="UOZ22" s="156"/>
      <c r="UPA22" s="157"/>
      <c r="UPB22" s="153"/>
      <c r="UPC22" s="153"/>
      <c r="UPD22" s="154"/>
      <c r="UPE22" s="155"/>
      <c r="UPF22" s="155"/>
      <c r="UPG22" s="155"/>
      <c r="UPH22" s="155"/>
      <c r="UPI22" s="155"/>
      <c r="UPJ22" s="155"/>
      <c r="UPK22" s="156"/>
      <c r="UPL22" s="156"/>
      <c r="UPM22" s="156"/>
      <c r="UPN22" s="156"/>
      <c r="UPO22" s="156"/>
      <c r="UPP22" s="156"/>
      <c r="UPQ22" s="157"/>
      <c r="UPR22" s="153"/>
      <c r="UPS22" s="153"/>
      <c r="UPT22" s="154"/>
      <c r="UPU22" s="155"/>
      <c r="UPV22" s="155"/>
      <c r="UPW22" s="155"/>
      <c r="UPX22" s="155"/>
      <c r="UPY22" s="155"/>
      <c r="UPZ22" s="155"/>
      <c r="UQA22" s="156"/>
      <c r="UQB22" s="156"/>
      <c r="UQC22" s="156"/>
      <c r="UQD22" s="156"/>
      <c r="UQE22" s="156"/>
      <c r="UQF22" s="156"/>
      <c r="UQG22" s="157"/>
      <c r="UQH22" s="153"/>
      <c r="UQI22" s="153"/>
      <c r="UQJ22" s="154"/>
      <c r="UQK22" s="155"/>
      <c r="UQL22" s="155"/>
      <c r="UQM22" s="155"/>
      <c r="UQN22" s="155"/>
      <c r="UQO22" s="155"/>
      <c r="UQP22" s="155"/>
      <c r="UQQ22" s="156"/>
      <c r="UQR22" s="156"/>
      <c r="UQS22" s="156"/>
      <c r="UQT22" s="156"/>
      <c r="UQU22" s="156"/>
      <c r="UQV22" s="156"/>
      <c r="UQW22" s="157"/>
      <c r="UQX22" s="153"/>
      <c r="UQY22" s="153"/>
      <c r="UQZ22" s="154"/>
      <c r="URA22" s="155"/>
      <c r="URB22" s="155"/>
      <c r="URC22" s="155"/>
      <c r="URD22" s="155"/>
      <c r="URE22" s="155"/>
      <c r="URF22" s="155"/>
      <c r="URG22" s="156"/>
      <c r="URH22" s="156"/>
      <c r="URI22" s="156"/>
      <c r="URJ22" s="156"/>
      <c r="URK22" s="156"/>
      <c r="URL22" s="156"/>
      <c r="URM22" s="157"/>
      <c r="URN22" s="153"/>
      <c r="URO22" s="153"/>
      <c r="URP22" s="154"/>
      <c r="URQ22" s="155"/>
      <c r="URR22" s="155"/>
      <c r="URS22" s="155"/>
      <c r="URT22" s="155"/>
      <c r="URU22" s="155"/>
      <c r="URV22" s="155"/>
      <c r="URW22" s="156"/>
      <c r="URX22" s="156"/>
      <c r="URY22" s="156"/>
      <c r="URZ22" s="156"/>
      <c r="USA22" s="156"/>
      <c r="USB22" s="156"/>
      <c r="USC22" s="157"/>
      <c r="USD22" s="153"/>
      <c r="USE22" s="153"/>
      <c r="USF22" s="154"/>
      <c r="USG22" s="155"/>
      <c r="USH22" s="155"/>
      <c r="USI22" s="155"/>
      <c r="USJ22" s="155"/>
      <c r="USK22" s="155"/>
      <c r="USL22" s="155"/>
      <c r="USM22" s="156"/>
      <c r="USN22" s="156"/>
      <c r="USO22" s="156"/>
      <c r="USP22" s="156"/>
      <c r="USQ22" s="156"/>
      <c r="USR22" s="156"/>
      <c r="USS22" s="157"/>
      <c r="UST22" s="153"/>
      <c r="USU22" s="153"/>
      <c r="USV22" s="154"/>
      <c r="USW22" s="155"/>
      <c r="USX22" s="155"/>
      <c r="USY22" s="155"/>
      <c r="USZ22" s="155"/>
      <c r="UTA22" s="155"/>
      <c r="UTB22" s="155"/>
      <c r="UTC22" s="156"/>
      <c r="UTD22" s="156"/>
      <c r="UTE22" s="156"/>
      <c r="UTF22" s="156"/>
      <c r="UTG22" s="156"/>
      <c r="UTH22" s="156"/>
      <c r="UTI22" s="157"/>
      <c r="UTJ22" s="153"/>
      <c r="UTK22" s="153"/>
      <c r="UTL22" s="154"/>
      <c r="UTM22" s="155"/>
      <c r="UTN22" s="155"/>
      <c r="UTO22" s="155"/>
      <c r="UTP22" s="155"/>
      <c r="UTQ22" s="155"/>
      <c r="UTR22" s="155"/>
      <c r="UTS22" s="156"/>
      <c r="UTT22" s="156"/>
      <c r="UTU22" s="156"/>
      <c r="UTV22" s="156"/>
      <c r="UTW22" s="156"/>
      <c r="UTX22" s="156"/>
      <c r="UTY22" s="157"/>
      <c r="UTZ22" s="153"/>
      <c r="UUA22" s="153"/>
      <c r="UUB22" s="154"/>
      <c r="UUC22" s="155"/>
      <c r="UUD22" s="155"/>
      <c r="UUE22" s="155"/>
      <c r="UUF22" s="155"/>
      <c r="UUG22" s="155"/>
      <c r="UUH22" s="155"/>
      <c r="UUI22" s="156"/>
      <c r="UUJ22" s="156"/>
      <c r="UUK22" s="156"/>
      <c r="UUL22" s="156"/>
      <c r="UUM22" s="156"/>
      <c r="UUN22" s="156"/>
      <c r="UUO22" s="157"/>
      <c r="UUP22" s="153"/>
      <c r="UUQ22" s="153"/>
      <c r="UUR22" s="154"/>
      <c r="UUS22" s="155"/>
      <c r="UUT22" s="155"/>
      <c r="UUU22" s="155"/>
      <c r="UUV22" s="155"/>
      <c r="UUW22" s="155"/>
      <c r="UUX22" s="155"/>
      <c r="UUY22" s="156"/>
      <c r="UUZ22" s="156"/>
      <c r="UVA22" s="156"/>
      <c r="UVB22" s="156"/>
      <c r="UVC22" s="156"/>
      <c r="UVD22" s="156"/>
      <c r="UVE22" s="157"/>
      <c r="UVF22" s="153"/>
      <c r="UVG22" s="153"/>
      <c r="UVH22" s="154"/>
      <c r="UVI22" s="155"/>
      <c r="UVJ22" s="155"/>
      <c r="UVK22" s="155"/>
      <c r="UVL22" s="155"/>
      <c r="UVM22" s="155"/>
      <c r="UVN22" s="155"/>
      <c r="UVO22" s="156"/>
      <c r="UVP22" s="156"/>
      <c r="UVQ22" s="156"/>
      <c r="UVR22" s="156"/>
      <c r="UVS22" s="156"/>
      <c r="UVT22" s="156"/>
      <c r="UVU22" s="157"/>
      <c r="UVV22" s="153"/>
      <c r="UVW22" s="153"/>
      <c r="UVX22" s="154"/>
      <c r="UVY22" s="155"/>
      <c r="UVZ22" s="155"/>
      <c r="UWA22" s="155"/>
      <c r="UWB22" s="155"/>
      <c r="UWC22" s="155"/>
      <c r="UWD22" s="155"/>
      <c r="UWE22" s="156"/>
      <c r="UWF22" s="156"/>
      <c r="UWG22" s="156"/>
      <c r="UWH22" s="156"/>
      <c r="UWI22" s="156"/>
      <c r="UWJ22" s="156"/>
      <c r="UWK22" s="157"/>
      <c r="UWL22" s="153"/>
      <c r="UWM22" s="153"/>
      <c r="UWN22" s="154"/>
      <c r="UWO22" s="155"/>
      <c r="UWP22" s="155"/>
      <c r="UWQ22" s="155"/>
      <c r="UWR22" s="155"/>
      <c r="UWS22" s="155"/>
      <c r="UWT22" s="155"/>
      <c r="UWU22" s="156"/>
      <c r="UWV22" s="156"/>
      <c r="UWW22" s="156"/>
      <c r="UWX22" s="156"/>
      <c r="UWY22" s="156"/>
      <c r="UWZ22" s="156"/>
      <c r="UXA22" s="157"/>
      <c r="UXB22" s="153"/>
      <c r="UXC22" s="153"/>
      <c r="UXD22" s="154"/>
      <c r="UXE22" s="155"/>
      <c r="UXF22" s="155"/>
      <c r="UXG22" s="155"/>
      <c r="UXH22" s="155"/>
      <c r="UXI22" s="155"/>
      <c r="UXJ22" s="155"/>
      <c r="UXK22" s="156"/>
      <c r="UXL22" s="156"/>
      <c r="UXM22" s="156"/>
      <c r="UXN22" s="156"/>
      <c r="UXO22" s="156"/>
      <c r="UXP22" s="156"/>
      <c r="UXQ22" s="157"/>
      <c r="UXR22" s="153"/>
      <c r="UXS22" s="153"/>
      <c r="UXT22" s="154"/>
      <c r="UXU22" s="155"/>
      <c r="UXV22" s="155"/>
      <c r="UXW22" s="155"/>
      <c r="UXX22" s="155"/>
      <c r="UXY22" s="155"/>
      <c r="UXZ22" s="155"/>
      <c r="UYA22" s="156"/>
      <c r="UYB22" s="156"/>
      <c r="UYC22" s="156"/>
      <c r="UYD22" s="156"/>
      <c r="UYE22" s="156"/>
      <c r="UYF22" s="156"/>
      <c r="UYG22" s="157"/>
      <c r="UYH22" s="153"/>
      <c r="UYI22" s="153"/>
      <c r="UYJ22" s="154"/>
      <c r="UYK22" s="155"/>
      <c r="UYL22" s="155"/>
      <c r="UYM22" s="155"/>
      <c r="UYN22" s="155"/>
      <c r="UYO22" s="155"/>
      <c r="UYP22" s="155"/>
      <c r="UYQ22" s="156"/>
      <c r="UYR22" s="156"/>
      <c r="UYS22" s="156"/>
      <c r="UYT22" s="156"/>
      <c r="UYU22" s="156"/>
      <c r="UYV22" s="156"/>
      <c r="UYW22" s="157"/>
      <c r="UYX22" s="153"/>
      <c r="UYY22" s="153"/>
      <c r="UYZ22" s="154"/>
      <c r="UZA22" s="155"/>
      <c r="UZB22" s="155"/>
      <c r="UZC22" s="155"/>
      <c r="UZD22" s="155"/>
      <c r="UZE22" s="155"/>
      <c r="UZF22" s="155"/>
      <c r="UZG22" s="156"/>
      <c r="UZH22" s="156"/>
      <c r="UZI22" s="156"/>
      <c r="UZJ22" s="156"/>
      <c r="UZK22" s="156"/>
      <c r="UZL22" s="156"/>
      <c r="UZM22" s="157"/>
      <c r="UZN22" s="153"/>
      <c r="UZO22" s="153"/>
      <c r="UZP22" s="154"/>
      <c r="UZQ22" s="155"/>
      <c r="UZR22" s="155"/>
      <c r="UZS22" s="155"/>
      <c r="UZT22" s="155"/>
      <c r="UZU22" s="155"/>
      <c r="UZV22" s="155"/>
      <c r="UZW22" s="156"/>
      <c r="UZX22" s="156"/>
      <c r="UZY22" s="156"/>
      <c r="UZZ22" s="156"/>
      <c r="VAA22" s="156"/>
      <c r="VAB22" s="156"/>
      <c r="VAC22" s="157"/>
      <c r="VAD22" s="153"/>
      <c r="VAE22" s="153"/>
      <c r="VAF22" s="154"/>
      <c r="VAG22" s="155"/>
      <c r="VAH22" s="155"/>
      <c r="VAI22" s="155"/>
      <c r="VAJ22" s="155"/>
      <c r="VAK22" s="155"/>
      <c r="VAL22" s="155"/>
      <c r="VAM22" s="156"/>
      <c r="VAN22" s="156"/>
      <c r="VAO22" s="156"/>
      <c r="VAP22" s="156"/>
      <c r="VAQ22" s="156"/>
      <c r="VAR22" s="156"/>
      <c r="VAS22" s="157"/>
      <c r="VAT22" s="153"/>
      <c r="VAU22" s="153"/>
      <c r="VAV22" s="154"/>
      <c r="VAW22" s="155"/>
      <c r="VAX22" s="155"/>
      <c r="VAY22" s="155"/>
      <c r="VAZ22" s="155"/>
      <c r="VBA22" s="155"/>
      <c r="VBB22" s="155"/>
      <c r="VBC22" s="156"/>
      <c r="VBD22" s="156"/>
      <c r="VBE22" s="156"/>
      <c r="VBF22" s="156"/>
      <c r="VBG22" s="156"/>
      <c r="VBH22" s="156"/>
      <c r="VBI22" s="157"/>
      <c r="VBJ22" s="153"/>
      <c r="VBK22" s="153"/>
      <c r="VBL22" s="154"/>
      <c r="VBM22" s="155"/>
      <c r="VBN22" s="155"/>
      <c r="VBO22" s="155"/>
      <c r="VBP22" s="155"/>
      <c r="VBQ22" s="155"/>
      <c r="VBR22" s="155"/>
      <c r="VBS22" s="156"/>
      <c r="VBT22" s="156"/>
      <c r="VBU22" s="156"/>
      <c r="VBV22" s="156"/>
      <c r="VBW22" s="156"/>
      <c r="VBX22" s="156"/>
      <c r="VBY22" s="157"/>
      <c r="VBZ22" s="153"/>
      <c r="VCA22" s="153"/>
      <c r="VCB22" s="154"/>
      <c r="VCC22" s="155"/>
      <c r="VCD22" s="155"/>
      <c r="VCE22" s="155"/>
      <c r="VCF22" s="155"/>
      <c r="VCG22" s="155"/>
      <c r="VCH22" s="155"/>
      <c r="VCI22" s="156"/>
      <c r="VCJ22" s="156"/>
      <c r="VCK22" s="156"/>
      <c r="VCL22" s="156"/>
      <c r="VCM22" s="156"/>
      <c r="VCN22" s="156"/>
      <c r="VCO22" s="157"/>
      <c r="VCP22" s="153"/>
      <c r="VCQ22" s="153"/>
      <c r="VCR22" s="154"/>
      <c r="VCS22" s="155"/>
      <c r="VCT22" s="155"/>
      <c r="VCU22" s="155"/>
      <c r="VCV22" s="155"/>
      <c r="VCW22" s="155"/>
      <c r="VCX22" s="155"/>
      <c r="VCY22" s="156"/>
      <c r="VCZ22" s="156"/>
      <c r="VDA22" s="156"/>
      <c r="VDB22" s="156"/>
      <c r="VDC22" s="156"/>
      <c r="VDD22" s="156"/>
      <c r="VDE22" s="157"/>
      <c r="VDF22" s="153"/>
      <c r="VDG22" s="153"/>
      <c r="VDH22" s="154"/>
      <c r="VDI22" s="155"/>
      <c r="VDJ22" s="155"/>
      <c r="VDK22" s="155"/>
      <c r="VDL22" s="155"/>
      <c r="VDM22" s="155"/>
      <c r="VDN22" s="155"/>
      <c r="VDO22" s="156"/>
      <c r="VDP22" s="156"/>
      <c r="VDQ22" s="156"/>
      <c r="VDR22" s="156"/>
      <c r="VDS22" s="156"/>
      <c r="VDT22" s="156"/>
      <c r="VDU22" s="157"/>
      <c r="VDV22" s="153"/>
      <c r="VDW22" s="153"/>
      <c r="VDX22" s="154"/>
      <c r="VDY22" s="155"/>
      <c r="VDZ22" s="155"/>
      <c r="VEA22" s="155"/>
      <c r="VEB22" s="155"/>
      <c r="VEC22" s="155"/>
      <c r="VED22" s="155"/>
      <c r="VEE22" s="156"/>
      <c r="VEF22" s="156"/>
      <c r="VEG22" s="156"/>
      <c r="VEH22" s="156"/>
      <c r="VEI22" s="156"/>
      <c r="VEJ22" s="156"/>
      <c r="VEK22" s="157"/>
      <c r="VEL22" s="153"/>
      <c r="VEM22" s="153"/>
      <c r="VEN22" s="154"/>
      <c r="VEO22" s="155"/>
      <c r="VEP22" s="155"/>
      <c r="VEQ22" s="155"/>
      <c r="VER22" s="155"/>
      <c r="VES22" s="155"/>
      <c r="VET22" s="155"/>
      <c r="VEU22" s="156"/>
      <c r="VEV22" s="156"/>
      <c r="VEW22" s="156"/>
      <c r="VEX22" s="156"/>
      <c r="VEY22" s="156"/>
      <c r="VEZ22" s="156"/>
      <c r="VFA22" s="157"/>
      <c r="VFB22" s="153"/>
      <c r="VFC22" s="153"/>
      <c r="VFD22" s="154"/>
      <c r="VFE22" s="155"/>
      <c r="VFF22" s="155"/>
      <c r="VFG22" s="155"/>
      <c r="VFH22" s="155"/>
      <c r="VFI22" s="155"/>
      <c r="VFJ22" s="155"/>
      <c r="VFK22" s="156"/>
      <c r="VFL22" s="156"/>
      <c r="VFM22" s="156"/>
      <c r="VFN22" s="156"/>
      <c r="VFO22" s="156"/>
      <c r="VFP22" s="156"/>
      <c r="VFQ22" s="157"/>
      <c r="VFR22" s="153"/>
      <c r="VFS22" s="153"/>
      <c r="VFT22" s="154"/>
      <c r="VFU22" s="155"/>
      <c r="VFV22" s="155"/>
      <c r="VFW22" s="155"/>
      <c r="VFX22" s="155"/>
      <c r="VFY22" s="155"/>
      <c r="VFZ22" s="155"/>
      <c r="VGA22" s="156"/>
      <c r="VGB22" s="156"/>
      <c r="VGC22" s="156"/>
      <c r="VGD22" s="156"/>
      <c r="VGE22" s="156"/>
      <c r="VGF22" s="156"/>
      <c r="VGG22" s="157"/>
      <c r="VGH22" s="153"/>
      <c r="VGI22" s="153"/>
      <c r="VGJ22" s="154"/>
      <c r="VGK22" s="155"/>
      <c r="VGL22" s="155"/>
      <c r="VGM22" s="155"/>
      <c r="VGN22" s="155"/>
      <c r="VGO22" s="155"/>
      <c r="VGP22" s="155"/>
      <c r="VGQ22" s="156"/>
      <c r="VGR22" s="156"/>
      <c r="VGS22" s="156"/>
      <c r="VGT22" s="156"/>
      <c r="VGU22" s="156"/>
      <c r="VGV22" s="156"/>
      <c r="VGW22" s="157"/>
      <c r="VGX22" s="153"/>
      <c r="VGY22" s="153"/>
      <c r="VGZ22" s="154"/>
      <c r="VHA22" s="155"/>
      <c r="VHB22" s="155"/>
      <c r="VHC22" s="155"/>
      <c r="VHD22" s="155"/>
      <c r="VHE22" s="155"/>
      <c r="VHF22" s="155"/>
      <c r="VHG22" s="156"/>
      <c r="VHH22" s="156"/>
      <c r="VHI22" s="156"/>
      <c r="VHJ22" s="156"/>
      <c r="VHK22" s="156"/>
      <c r="VHL22" s="156"/>
      <c r="VHM22" s="157"/>
      <c r="VHN22" s="153"/>
      <c r="VHO22" s="153"/>
      <c r="VHP22" s="154"/>
      <c r="VHQ22" s="155"/>
      <c r="VHR22" s="155"/>
      <c r="VHS22" s="155"/>
      <c r="VHT22" s="155"/>
      <c r="VHU22" s="155"/>
      <c r="VHV22" s="155"/>
      <c r="VHW22" s="156"/>
      <c r="VHX22" s="156"/>
      <c r="VHY22" s="156"/>
      <c r="VHZ22" s="156"/>
      <c r="VIA22" s="156"/>
      <c r="VIB22" s="156"/>
      <c r="VIC22" s="157"/>
      <c r="VID22" s="153"/>
      <c r="VIE22" s="153"/>
      <c r="VIF22" s="154"/>
      <c r="VIG22" s="155"/>
      <c r="VIH22" s="155"/>
      <c r="VII22" s="155"/>
      <c r="VIJ22" s="155"/>
      <c r="VIK22" s="155"/>
      <c r="VIL22" s="155"/>
      <c r="VIM22" s="156"/>
      <c r="VIN22" s="156"/>
      <c r="VIO22" s="156"/>
      <c r="VIP22" s="156"/>
      <c r="VIQ22" s="156"/>
      <c r="VIR22" s="156"/>
      <c r="VIS22" s="157"/>
      <c r="VIT22" s="153"/>
      <c r="VIU22" s="153"/>
      <c r="VIV22" s="154"/>
      <c r="VIW22" s="155"/>
      <c r="VIX22" s="155"/>
      <c r="VIY22" s="155"/>
      <c r="VIZ22" s="155"/>
      <c r="VJA22" s="155"/>
      <c r="VJB22" s="155"/>
      <c r="VJC22" s="156"/>
      <c r="VJD22" s="156"/>
      <c r="VJE22" s="156"/>
      <c r="VJF22" s="156"/>
      <c r="VJG22" s="156"/>
      <c r="VJH22" s="156"/>
      <c r="VJI22" s="157"/>
      <c r="VJJ22" s="153"/>
      <c r="VJK22" s="153"/>
      <c r="VJL22" s="154"/>
      <c r="VJM22" s="155"/>
      <c r="VJN22" s="155"/>
      <c r="VJO22" s="155"/>
      <c r="VJP22" s="155"/>
      <c r="VJQ22" s="155"/>
      <c r="VJR22" s="155"/>
      <c r="VJS22" s="156"/>
      <c r="VJT22" s="156"/>
      <c r="VJU22" s="156"/>
      <c r="VJV22" s="156"/>
      <c r="VJW22" s="156"/>
      <c r="VJX22" s="156"/>
      <c r="VJY22" s="157"/>
      <c r="VJZ22" s="153"/>
      <c r="VKA22" s="153"/>
      <c r="VKB22" s="154"/>
      <c r="VKC22" s="155"/>
      <c r="VKD22" s="155"/>
      <c r="VKE22" s="155"/>
      <c r="VKF22" s="155"/>
      <c r="VKG22" s="155"/>
      <c r="VKH22" s="155"/>
      <c r="VKI22" s="156"/>
      <c r="VKJ22" s="156"/>
      <c r="VKK22" s="156"/>
      <c r="VKL22" s="156"/>
      <c r="VKM22" s="156"/>
      <c r="VKN22" s="156"/>
      <c r="VKO22" s="157"/>
      <c r="VKP22" s="153"/>
      <c r="VKQ22" s="153"/>
      <c r="VKR22" s="154"/>
      <c r="VKS22" s="155"/>
      <c r="VKT22" s="155"/>
      <c r="VKU22" s="155"/>
      <c r="VKV22" s="155"/>
      <c r="VKW22" s="155"/>
      <c r="VKX22" s="155"/>
      <c r="VKY22" s="156"/>
      <c r="VKZ22" s="156"/>
      <c r="VLA22" s="156"/>
      <c r="VLB22" s="156"/>
      <c r="VLC22" s="156"/>
      <c r="VLD22" s="156"/>
      <c r="VLE22" s="157"/>
      <c r="VLF22" s="153"/>
      <c r="VLG22" s="153"/>
      <c r="VLH22" s="154"/>
      <c r="VLI22" s="155"/>
      <c r="VLJ22" s="155"/>
      <c r="VLK22" s="155"/>
      <c r="VLL22" s="155"/>
      <c r="VLM22" s="155"/>
      <c r="VLN22" s="155"/>
      <c r="VLO22" s="156"/>
      <c r="VLP22" s="156"/>
      <c r="VLQ22" s="156"/>
      <c r="VLR22" s="156"/>
      <c r="VLS22" s="156"/>
      <c r="VLT22" s="156"/>
      <c r="VLU22" s="157"/>
      <c r="VLV22" s="153"/>
      <c r="VLW22" s="153"/>
      <c r="VLX22" s="154"/>
      <c r="VLY22" s="155"/>
      <c r="VLZ22" s="155"/>
      <c r="VMA22" s="155"/>
      <c r="VMB22" s="155"/>
      <c r="VMC22" s="155"/>
      <c r="VMD22" s="155"/>
      <c r="VME22" s="156"/>
      <c r="VMF22" s="156"/>
      <c r="VMG22" s="156"/>
      <c r="VMH22" s="156"/>
      <c r="VMI22" s="156"/>
      <c r="VMJ22" s="156"/>
      <c r="VMK22" s="157"/>
      <c r="VML22" s="153"/>
      <c r="VMM22" s="153"/>
      <c r="VMN22" s="154"/>
      <c r="VMO22" s="155"/>
      <c r="VMP22" s="155"/>
      <c r="VMQ22" s="155"/>
      <c r="VMR22" s="155"/>
      <c r="VMS22" s="155"/>
      <c r="VMT22" s="155"/>
      <c r="VMU22" s="156"/>
      <c r="VMV22" s="156"/>
      <c r="VMW22" s="156"/>
      <c r="VMX22" s="156"/>
      <c r="VMY22" s="156"/>
      <c r="VMZ22" s="156"/>
      <c r="VNA22" s="157"/>
      <c r="VNB22" s="153"/>
      <c r="VNC22" s="153"/>
      <c r="VND22" s="154"/>
      <c r="VNE22" s="155"/>
      <c r="VNF22" s="155"/>
      <c r="VNG22" s="155"/>
      <c r="VNH22" s="155"/>
      <c r="VNI22" s="155"/>
      <c r="VNJ22" s="155"/>
      <c r="VNK22" s="156"/>
      <c r="VNL22" s="156"/>
      <c r="VNM22" s="156"/>
      <c r="VNN22" s="156"/>
      <c r="VNO22" s="156"/>
      <c r="VNP22" s="156"/>
      <c r="VNQ22" s="157"/>
    </row>
    <row r="23" spans="1:15253" ht="20.149999999999999" customHeight="1" x14ac:dyDescent="0.4">
      <c r="A23" s="620"/>
      <c r="B23" s="139">
        <f t="shared" si="6"/>
        <v>6</v>
      </c>
      <c r="C23" s="341" t="s">
        <v>4802</v>
      </c>
      <c r="D23" s="140" t="s">
        <v>4803</v>
      </c>
      <c r="E23" s="158"/>
      <c r="F23" s="158"/>
      <c r="G23" s="158"/>
      <c r="H23" s="158"/>
      <c r="I23" s="158"/>
      <c r="J23" s="158"/>
      <c r="K23" s="141">
        <f t="shared" si="4"/>
        <v>333.33333333333331</v>
      </c>
      <c r="L23" s="141">
        <f t="shared" si="4"/>
        <v>333.33333333333331</v>
      </c>
      <c r="M23" s="141">
        <f t="shared" si="4"/>
        <v>333.33333333333331</v>
      </c>
      <c r="N23" s="141">
        <f t="shared" si="4"/>
        <v>333.33333333333331</v>
      </c>
      <c r="O23" s="141">
        <f t="shared" si="4"/>
        <v>333.33333333333331</v>
      </c>
      <c r="P23" s="141">
        <f t="shared" si="4"/>
        <v>333.33333333333331</v>
      </c>
      <c r="Q23" s="152">
        <f t="shared" si="7"/>
        <v>1999.9999999999998</v>
      </c>
      <c r="R23" s="349">
        <v>2000</v>
      </c>
      <c r="S23" s="154"/>
      <c r="T23" s="155"/>
      <c r="U23" s="155"/>
      <c r="V23" s="155"/>
      <c r="W23" s="155"/>
      <c r="X23" s="155"/>
      <c r="Y23" s="155"/>
      <c r="Z23" s="156"/>
      <c r="AA23" s="156"/>
      <c r="AB23" s="156"/>
      <c r="AC23" s="156"/>
      <c r="AD23" s="156"/>
      <c r="AE23" s="156"/>
      <c r="AF23" s="157"/>
      <c r="AG23" s="153"/>
      <c r="AH23" s="153"/>
      <c r="AI23" s="154"/>
      <c r="AJ23" s="155"/>
      <c r="AK23" s="155"/>
      <c r="AL23" s="155"/>
      <c r="AM23" s="155"/>
      <c r="AN23" s="155"/>
      <c r="AO23" s="155"/>
      <c r="AP23" s="156"/>
      <c r="AQ23" s="156"/>
      <c r="AR23" s="156"/>
      <c r="AS23" s="156"/>
      <c r="AT23" s="156"/>
      <c r="AU23" s="156"/>
      <c r="AV23" s="157"/>
      <c r="AW23" s="153"/>
      <c r="AX23" s="153"/>
      <c r="AY23" s="154"/>
      <c r="AZ23" s="155"/>
      <c r="BA23" s="155"/>
      <c r="BB23" s="155"/>
      <c r="BC23" s="155"/>
      <c r="BD23" s="155"/>
      <c r="BE23" s="155"/>
      <c r="BF23" s="156"/>
      <c r="BG23" s="155"/>
      <c r="BH23" s="155"/>
      <c r="BI23" s="155"/>
      <c r="BJ23" s="155"/>
      <c r="BK23" s="156"/>
      <c r="BL23" s="156"/>
      <c r="BM23" s="156"/>
      <c r="BN23" s="156"/>
      <c r="BO23" s="156"/>
      <c r="BP23" s="156"/>
      <c r="BQ23" s="157"/>
      <c r="BR23" s="153"/>
      <c r="BS23" s="153"/>
      <c r="BT23" s="154"/>
      <c r="BU23" s="155"/>
      <c r="BV23" s="155"/>
      <c r="BW23" s="155"/>
      <c r="BX23" s="155"/>
      <c r="BY23" s="155"/>
      <c r="BZ23" s="155"/>
      <c r="CA23" s="156"/>
      <c r="CB23" s="156"/>
      <c r="CC23" s="156"/>
      <c r="CD23" s="156"/>
      <c r="CE23" s="156"/>
      <c r="CF23" s="156"/>
      <c r="CG23" s="157"/>
      <c r="CH23" s="153"/>
      <c r="CI23" s="153"/>
      <c r="CJ23" s="154"/>
      <c r="CK23" s="155"/>
      <c r="CL23" s="155"/>
      <c r="CM23" s="155"/>
      <c r="CN23" s="155"/>
      <c r="CO23" s="155"/>
      <c r="CP23" s="155"/>
      <c r="CQ23" s="156"/>
      <c r="CR23" s="156"/>
      <c r="CS23" s="156"/>
      <c r="CT23" s="156"/>
      <c r="CU23" s="156"/>
      <c r="CV23" s="156"/>
      <c r="CW23" s="157"/>
      <c r="CX23" s="153"/>
      <c r="CY23" s="153"/>
      <c r="CZ23" s="154"/>
      <c r="DA23" s="155"/>
      <c r="DB23" s="155"/>
      <c r="DC23" s="155"/>
      <c r="DD23" s="155"/>
      <c r="DE23" s="155"/>
      <c r="DF23" s="155"/>
      <c r="DG23" s="156"/>
      <c r="DH23" s="156"/>
      <c r="DI23" s="156"/>
      <c r="DJ23" s="156"/>
      <c r="DK23" s="156"/>
      <c r="DL23" s="156"/>
      <c r="DM23" s="157"/>
      <c r="DN23" s="153"/>
      <c r="DO23" s="153"/>
      <c r="DP23" s="154"/>
      <c r="DQ23" s="155"/>
      <c r="DR23" s="155"/>
      <c r="DS23" s="155"/>
      <c r="DT23" s="155"/>
      <c r="DU23" s="155"/>
      <c r="DV23" s="155"/>
      <c r="DW23" s="156"/>
      <c r="DX23" s="156"/>
      <c r="DY23" s="156"/>
      <c r="DZ23" s="156"/>
      <c r="EA23" s="156"/>
      <c r="EB23" s="156"/>
      <c r="EC23" s="157"/>
      <c r="ED23" s="153"/>
      <c r="EE23" s="153"/>
      <c r="EF23" s="154"/>
      <c r="EG23" s="155"/>
      <c r="EH23" s="155"/>
      <c r="EI23" s="155"/>
      <c r="EJ23" s="155"/>
      <c r="EK23" s="155"/>
      <c r="EL23" s="155"/>
      <c r="EM23" s="156"/>
      <c r="EN23" s="156"/>
      <c r="EO23" s="156"/>
      <c r="EP23" s="156"/>
      <c r="EQ23" s="156"/>
      <c r="ER23" s="156"/>
      <c r="ES23" s="157"/>
      <c r="ET23" s="153"/>
      <c r="EU23" s="153"/>
      <c r="EV23" s="154"/>
      <c r="EW23" s="155"/>
      <c r="EX23" s="155"/>
      <c r="EY23" s="155"/>
      <c r="EZ23" s="155"/>
      <c r="FA23" s="155"/>
      <c r="FB23" s="155"/>
      <c r="FC23" s="156"/>
      <c r="FD23" s="156"/>
      <c r="FE23" s="156"/>
      <c r="FF23" s="156"/>
      <c r="FG23" s="156"/>
      <c r="FH23" s="156"/>
      <c r="FI23" s="157"/>
      <c r="FJ23" s="153"/>
      <c r="FK23" s="153"/>
      <c r="FL23" s="154"/>
      <c r="FM23" s="155"/>
      <c r="FN23" s="155"/>
      <c r="FO23" s="155"/>
      <c r="FP23" s="155"/>
      <c r="FQ23" s="155"/>
      <c r="FR23" s="155"/>
      <c r="FS23" s="156"/>
      <c r="FT23" s="156"/>
      <c r="FU23" s="156"/>
      <c r="FV23" s="156"/>
      <c r="FW23" s="156"/>
      <c r="FX23" s="156"/>
      <c r="FY23" s="157"/>
      <c r="FZ23" s="153"/>
      <c r="GA23" s="153"/>
      <c r="GB23" s="154"/>
      <c r="GC23" s="155"/>
      <c r="GD23" s="155"/>
      <c r="GE23" s="155"/>
      <c r="GF23" s="155"/>
      <c r="GG23" s="155"/>
      <c r="GH23" s="155"/>
      <c r="GI23" s="156"/>
      <c r="GJ23" s="156"/>
      <c r="GK23" s="156"/>
      <c r="GL23" s="156"/>
      <c r="GM23" s="156"/>
      <c r="GN23" s="156"/>
      <c r="GO23" s="157"/>
      <c r="GP23" s="153"/>
      <c r="GQ23" s="153"/>
      <c r="GR23" s="154"/>
      <c r="GS23" s="155"/>
      <c r="GT23" s="155"/>
      <c r="GU23" s="155"/>
      <c r="GV23" s="155"/>
      <c r="GW23" s="155"/>
      <c r="GX23" s="155"/>
      <c r="GY23" s="156"/>
      <c r="GZ23" s="156"/>
      <c r="HA23" s="156"/>
      <c r="HB23" s="156"/>
      <c r="HC23" s="156"/>
      <c r="HD23" s="156"/>
      <c r="HE23" s="157"/>
      <c r="HF23" s="153"/>
      <c r="HG23" s="153"/>
      <c r="HH23" s="154"/>
      <c r="HI23" s="155"/>
      <c r="HJ23" s="155"/>
      <c r="HK23" s="155"/>
      <c r="HL23" s="155"/>
      <c r="HM23" s="155"/>
      <c r="HN23" s="155"/>
      <c r="HO23" s="156"/>
      <c r="HP23" s="156"/>
      <c r="HQ23" s="156"/>
      <c r="HR23" s="156"/>
      <c r="HS23" s="156"/>
      <c r="HT23" s="156"/>
      <c r="HU23" s="157"/>
      <c r="HV23" s="153"/>
      <c r="HW23" s="153"/>
      <c r="HX23" s="154"/>
      <c r="HY23" s="155"/>
      <c r="HZ23" s="155"/>
      <c r="IA23" s="155"/>
      <c r="IB23" s="155"/>
      <c r="IC23" s="155"/>
      <c r="ID23" s="155"/>
      <c r="IE23" s="156"/>
      <c r="IF23" s="156"/>
      <c r="IG23" s="156"/>
      <c r="IH23" s="156"/>
      <c r="II23" s="156"/>
      <c r="IJ23" s="156"/>
      <c r="IK23" s="157"/>
      <c r="IL23" s="153"/>
      <c r="IM23" s="153"/>
      <c r="IN23" s="154"/>
      <c r="IO23" s="155"/>
      <c r="IP23" s="155"/>
      <c r="IQ23" s="155"/>
      <c r="IR23" s="155"/>
      <c r="IS23" s="155"/>
      <c r="IT23" s="155"/>
      <c r="IU23" s="156"/>
      <c r="IV23" s="156"/>
      <c r="IW23" s="156"/>
      <c r="IX23" s="156"/>
      <c r="IY23" s="156"/>
      <c r="IZ23" s="156"/>
      <c r="JA23" s="157"/>
      <c r="JB23" s="153"/>
      <c r="JC23" s="153"/>
      <c r="JD23" s="154"/>
      <c r="JE23" s="155"/>
      <c r="JF23" s="155"/>
      <c r="JG23" s="155"/>
      <c r="JH23" s="155"/>
      <c r="JI23" s="155"/>
      <c r="JJ23" s="155"/>
      <c r="JK23" s="156"/>
      <c r="JL23" s="156"/>
      <c r="JM23" s="156"/>
      <c r="JN23" s="156"/>
      <c r="JO23" s="156"/>
      <c r="JP23" s="156"/>
      <c r="JQ23" s="157"/>
      <c r="JR23" s="153"/>
      <c r="JS23" s="153"/>
      <c r="JT23" s="154"/>
      <c r="JU23" s="155"/>
      <c r="JV23" s="155"/>
      <c r="JW23" s="155"/>
      <c r="JX23" s="155"/>
      <c r="JY23" s="155"/>
      <c r="JZ23" s="155"/>
      <c r="KA23" s="156"/>
      <c r="KB23" s="156"/>
      <c r="KC23" s="156"/>
      <c r="KD23" s="156"/>
      <c r="KE23" s="156"/>
      <c r="KF23" s="156"/>
      <c r="KG23" s="157"/>
      <c r="KH23" s="153"/>
      <c r="KI23" s="153"/>
      <c r="KJ23" s="154"/>
      <c r="KK23" s="155"/>
      <c r="KL23" s="155"/>
      <c r="KM23" s="155"/>
      <c r="KN23" s="155"/>
      <c r="KO23" s="155"/>
      <c r="KP23" s="155"/>
      <c r="KQ23" s="156"/>
      <c r="KR23" s="156"/>
      <c r="KS23" s="156"/>
      <c r="KT23" s="156"/>
      <c r="KU23" s="156"/>
      <c r="KV23" s="156"/>
      <c r="KW23" s="157"/>
      <c r="KX23" s="153"/>
      <c r="KY23" s="153"/>
      <c r="KZ23" s="154"/>
      <c r="LA23" s="155"/>
      <c r="LB23" s="155"/>
      <c r="LC23" s="155"/>
      <c r="LD23" s="155"/>
      <c r="LE23" s="155"/>
      <c r="LF23" s="155"/>
      <c r="LG23" s="156"/>
      <c r="LH23" s="156"/>
      <c r="LI23" s="156"/>
      <c r="LJ23" s="156"/>
      <c r="LK23" s="156"/>
      <c r="LL23" s="156"/>
      <c r="LM23" s="157"/>
      <c r="LN23" s="153"/>
      <c r="LO23" s="153"/>
      <c r="LP23" s="154"/>
      <c r="LQ23" s="155"/>
      <c r="LR23" s="155"/>
      <c r="LS23" s="155"/>
      <c r="LT23" s="155"/>
      <c r="LU23" s="155"/>
      <c r="LV23" s="155"/>
      <c r="LW23" s="156"/>
      <c r="LX23" s="156"/>
      <c r="LY23" s="156"/>
      <c r="LZ23" s="156"/>
      <c r="MA23" s="156"/>
      <c r="MB23" s="156"/>
      <c r="MC23" s="157"/>
      <c r="MD23" s="153"/>
      <c r="ME23" s="153"/>
      <c r="MF23" s="154"/>
      <c r="MG23" s="155"/>
      <c r="MH23" s="155"/>
      <c r="MI23" s="155"/>
      <c r="MJ23" s="155"/>
      <c r="MK23" s="155"/>
      <c r="ML23" s="155"/>
      <c r="MM23" s="156"/>
      <c r="MN23" s="156"/>
      <c r="MO23" s="156"/>
      <c r="MP23" s="156"/>
      <c r="MQ23" s="156"/>
      <c r="MR23" s="156"/>
      <c r="MS23" s="157"/>
      <c r="MT23" s="153"/>
      <c r="MU23" s="153"/>
      <c r="MV23" s="154"/>
      <c r="MW23" s="155"/>
      <c r="MX23" s="155"/>
      <c r="MY23" s="155"/>
      <c r="MZ23" s="155"/>
      <c r="NA23" s="155"/>
      <c r="NB23" s="155"/>
      <c r="NC23" s="156"/>
      <c r="ND23" s="156"/>
      <c r="NE23" s="156"/>
      <c r="NF23" s="156"/>
      <c r="NG23" s="156"/>
      <c r="NH23" s="156"/>
      <c r="NI23" s="157"/>
      <c r="NJ23" s="153"/>
      <c r="NK23" s="153"/>
      <c r="NL23" s="154"/>
      <c r="NM23" s="155"/>
      <c r="NN23" s="155"/>
      <c r="NO23" s="155"/>
      <c r="NP23" s="155"/>
      <c r="NQ23" s="155"/>
      <c r="NR23" s="155"/>
      <c r="NS23" s="156"/>
      <c r="NT23" s="156"/>
      <c r="NU23" s="156"/>
      <c r="NV23" s="156"/>
      <c r="NW23" s="156"/>
      <c r="NX23" s="156"/>
      <c r="NY23" s="157"/>
      <c r="NZ23" s="153"/>
      <c r="OA23" s="153"/>
      <c r="OB23" s="154"/>
      <c r="OC23" s="155"/>
      <c r="OD23" s="155"/>
      <c r="OE23" s="155"/>
      <c r="OF23" s="155"/>
      <c r="OG23" s="155"/>
      <c r="OH23" s="155"/>
      <c r="OI23" s="156"/>
      <c r="OJ23" s="156"/>
      <c r="OK23" s="156"/>
      <c r="OL23" s="156"/>
      <c r="OM23" s="156"/>
      <c r="ON23" s="156"/>
      <c r="OO23" s="157"/>
      <c r="OP23" s="153"/>
      <c r="OQ23" s="153"/>
      <c r="OR23" s="154"/>
      <c r="OS23" s="155"/>
      <c r="OT23" s="155"/>
      <c r="OU23" s="155"/>
      <c r="OV23" s="155"/>
      <c r="OW23" s="155"/>
      <c r="OX23" s="155"/>
      <c r="OY23" s="156"/>
      <c r="OZ23" s="156"/>
      <c r="PA23" s="156"/>
      <c r="PB23" s="156"/>
      <c r="PC23" s="156"/>
      <c r="PD23" s="156"/>
      <c r="PE23" s="157"/>
      <c r="PF23" s="153"/>
      <c r="PG23" s="153"/>
      <c r="PH23" s="154"/>
      <c r="PI23" s="155"/>
      <c r="PJ23" s="155"/>
      <c r="PK23" s="155"/>
      <c r="PL23" s="155"/>
      <c r="PM23" s="155"/>
      <c r="PN23" s="155"/>
      <c r="PO23" s="156"/>
      <c r="PP23" s="156"/>
      <c r="PQ23" s="156"/>
      <c r="PR23" s="156"/>
      <c r="PS23" s="156"/>
      <c r="PT23" s="156"/>
      <c r="PU23" s="157"/>
      <c r="PV23" s="153"/>
      <c r="PW23" s="153"/>
      <c r="PX23" s="154"/>
      <c r="PY23" s="155"/>
      <c r="PZ23" s="155"/>
      <c r="QA23" s="155"/>
      <c r="QB23" s="155"/>
      <c r="QC23" s="155"/>
      <c r="QD23" s="155"/>
      <c r="QE23" s="156"/>
      <c r="QF23" s="156"/>
      <c r="QG23" s="156"/>
      <c r="QH23" s="156"/>
      <c r="QI23" s="156"/>
      <c r="QJ23" s="156"/>
      <c r="QK23" s="157"/>
      <c r="QL23" s="153"/>
      <c r="QM23" s="153"/>
      <c r="QN23" s="154"/>
      <c r="QO23" s="155"/>
      <c r="QP23" s="155"/>
      <c r="QQ23" s="155"/>
      <c r="QR23" s="155"/>
      <c r="QS23" s="155"/>
      <c r="QT23" s="155"/>
      <c r="QU23" s="156"/>
      <c r="QV23" s="156"/>
      <c r="QW23" s="156"/>
      <c r="QX23" s="156"/>
      <c r="QY23" s="156"/>
      <c r="QZ23" s="156"/>
      <c r="RA23" s="157"/>
      <c r="RB23" s="153"/>
      <c r="RC23" s="153"/>
      <c r="RD23" s="154"/>
      <c r="RE23" s="155"/>
      <c r="RF23" s="155"/>
      <c r="RG23" s="155"/>
      <c r="RH23" s="155"/>
      <c r="RI23" s="155"/>
      <c r="RJ23" s="155"/>
      <c r="RK23" s="156"/>
      <c r="RL23" s="156"/>
      <c r="RM23" s="156"/>
      <c r="RN23" s="156"/>
      <c r="RO23" s="156"/>
      <c r="RP23" s="156"/>
      <c r="RQ23" s="157"/>
      <c r="RR23" s="153"/>
      <c r="RS23" s="153"/>
      <c r="RT23" s="154"/>
      <c r="RU23" s="155"/>
      <c r="RV23" s="155"/>
      <c r="RW23" s="155"/>
      <c r="RX23" s="155"/>
      <c r="RY23" s="155"/>
      <c r="RZ23" s="155"/>
      <c r="SA23" s="156"/>
      <c r="SB23" s="156"/>
      <c r="SC23" s="156"/>
      <c r="SD23" s="156"/>
      <c r="SE23" s="156"/>
      <c r="SF23" s="156"/>
      <c r="SG23" s="157"/>
      <c r="SH23" s="153"/>
      <c r="SI23" s="153"/>
      <c r="SJ23" s="154"/>
      <c r="SK23" s="155"/>
      <c r="SL23" s="155"/>
      <c r="SM23" s="155"/>
      <c r="SN23" s="155"/>
      <c r="SO23" s="155"/>
      <c r="SP23" s="155"/>
      <c r="SQ23" s="156"/>
      <c r="SR23" s="156"/>
      <c r="SS23" s="156"/>
      <c r="ST23" s="156"/>
      <c r="SU23" s="156"/>
      <c r="SV23" s="156"/>
      <c r="SW23" s="157"/>
      <c r="SX23" s="153"/>
      <c r="SY23" s="153"/>
      <c r="SZ23" s="154"/>
      <c r="TA23" s="155"/>
      <c r="TB23" s="155"/>
      <c r="TC23" s="155"/>
      <c r="TD23" s="155"/>
      <c r="TE23" s="155"/>
      <c r="TF23" s="155"/>
      <c r="TG23" s="156"/>
      <c r="TH23" s="156"/>
      <c r="TI23" s="156"/>
      <c r="TJ23" s="156"/>
      <c r="TK23" s="156"/>
      <c r="TL23" s="156"/>
      <c r="TM23" s="157"/>
      <c r="TN23" s="153"/>
      <c r="TO23" s="153"/>
      <c r="TP23" s="154"/>
      <c r="TQ23" s="155"/>
      <c r="TR23" s="155"/>
      <c r="TS23" s="155"/>
      <c r="TT23" s="155"/>
      <c r="TU23" s="155"/>
      <c r="TV23" s="155"/>
      <c r="TW23" s="156"/>
      <c r="TX23" s="156"/>
      <c r="TY23" s="156"/>
      <c r="TZ23" s="156"/>
      <c r="UA23" s="156"/>
      <c r="UB23" s="156"/>
      <c r="UC23" s="157"/>
      <c r="UD23" s="153"/>
      <c r="UE23" s="153"/>
      <c r="UF23" s="154"/>
      <c r="UG23" s="155"/>
      <c r="UH23" s="155"/>
      <c r="UI23" s="155"/>
      <c r="UJ23" s="155"/>
      <c r="UK23" s="155"/>
      <c r="UL23" s="155"/>
      <c r="UM23" s="156"/>
      <c r="UN23" s="156"/>
      <c r="UO23" s="156"/>
      <c r="UP23" s="156"/>
      <c r="UQ23" s="156"/>
      <c r="UR23" s="156"/>
      <c r="US23" s="157"/>
      <c r="UT23" s="153"/>
      <c r="UU23" s="153"/>
      <c r="UV23" s="154"/>
      <c r="UW23" s="155"/>
      <c r="UX23" s="155"/>
      <c r="UY23" s="155"/>
      <c r="UZ23" s="155"/>
      <c r="VA23" s="155"/>
      <c r="VB23" s="155"/>
      <c r="VC23" s="156"/>
      <c r="VD23" s="156"/>
      <c r="VE23" s="156"/>
      <c r="VF23" s="156"/>
      <c r="VG23" s="156"/>
      <c r="VH23" s="156"/>
      <c r="VI23" s="157"/>
      <c r="VJ23" s="153"/>
      <c r="VK23" s="153"/>
      <c r="VL23" s="154"/>
      <c r="VM23" s="155"/>
      <c r="VN23" s="155"/>
      <c r="VO23" s="155"/>
      <c r="VP23" s="155"/>
      <c r="VQ23" s="155"/>
      <c r="VR23" s="155"/>
      <c r="VS23" s="156"/>
      <c r="VT23" s="156"/>
      <c r="VU23" s="156"/>
      <c r="VV23" s="156"/>
      <c r="VW23" s="156"/>
      <c r="VX23" s="156"/>
      <c r="VY23" s="157"/>
      <c r="VZ23" s="153"/>
      <c r="WA23" s="153"/>
      <c r="WB23" s="154"/>
      <c r="WC23" s="155"/>
      <c r="WD23" s="155"/>
      <c r="WE23" s="155"/>
      <c r="WF23" s="155"/>
      <c r="WG23" s="155"/>
      <c r="WH23" s="155"/>
      <c r="WI23" s="156"/>
      <c r="WJ23" s="156"/>
      <c r="WK23" s="156"/>
      <c r="WL23" s="156"/>
      <c r="WM23" s="156"/>
      <c r="WN23" s="156"/>
      <c r="WO23" s="157"/>
      <c r="WP23" s="153"/>
      <c r="WQ23" s="153"/>
      <c r="WR23" s="154"/>
      <c r="WS23" s="155"/>
      <c r="WT23" s="155"/>
      <c r="WU23" s="155"/>
      <c r="WV23" s="155"/>
      <c r="WW23" s="155"/>
      <c r="WX23" s="155"/>
      <c r="WY23" s="156"/>
      <c r="WZ23" s="156"/>
      <c r="XA23" s="156"/>
      <c r="XB23" s="156"/>
      <c r="XC23" s="156"/>
      <c r="XD23" s="156"/>
      <c r="XE23" s="157"/>
      <c r="XF23" s="153"/>
      <c r="XG23" s="153"/>
      <c r="XH23" s="154"/>
      <c r="XI23" s="155"/>
      <c r="XJ23" s="155"/>
      <c r="XK23" s="155"/>
      <c r="XL23" s="155"/>
      <c r="XM23" s="155"/>
      <c r="XN23" s="155"/>
      <c r="XO23" s="156"/>
      <c r="XP23" s="156"/>
      <c r="XQ23" s="156"/>
      <c r="XR23" s="156"/>
      <c r="XS23" s="156"/>
      <c r="XT23" s="156"/>
      <c r="XU23" s="157"/>
      <c r="XV23" s="153"/>
      <c r="XW23" s="153"/>
      <c r="XX23" s="154"/>
      <c r="XY23" s="155"/>
      <c r="XZ23" s="155"/>
      <c r="YA23" s="155"/>
      <c r="YB23" s="155"/>
      <c r="YC23" s="155"/>
      <c r="YD23" s="155"/>
      <c r="YE23" s="156"/>
      <c r="YF23" s="156"/>
      <c r="YG23" s="156"/>
      <c r="YH23" s="156"/>
      <c r="YI23" s="156"/>
      <c r="YJ23" s="156"/>
      <c r="YK23" s="157"/>
      <c r="YL23" s="153"/>
      <c r="YM23" s="153"/>
      <c r="YN23" s="154"/>
      <c r="YO23" s="155"/>
      <c r="YP23" s="155"/>
      <c r="YQ23" s="155"/>
      <c r="YR23" s="155"/>
      <c r="YS23" s="155"/>
      <c r="YT23" s="155"/>
      <c r="YU23" s="156"/>
      <c r="YV23" s="156"/>
      <c r="YW23" s="156"/>
      <c r="YX23" s="156"/>
      <c r="YY23" s="156"/>
      <c r="YZ23" s="156"/>
      <c r="ZA23" s="157"/>
      <c r="ZB23" s="153"/>
      <c r="ZC23" s="153"/>
      <c r="ZD23" s="154"/>
      <c r="ZE23" s="155"/>
      <c r="ZF23" s="155"/>
      <c r="ZG23" s="155"/>
      <c r="ZH23" s="155"/>
      <c r="ZI23" s="155"/>
      <c r="ZJ23" s="155"/>
      <c r="ZK23" s="156"/>
      <c r="ZL23" s="156"/>
      <c r="ZM23" s="156"/>
      <c r="ZN23" s="156"/>
      <c r="ZO23" s="156"/>
      <c r="ZP23" s="156"/>
      <c r="ZQ23" s="157"/>
      <c r="ZR23" s="153"/>
      <c r="ZS23" s="153"/>
      <c r="ZT23" s="154"/>
      <c r="ZU23" s="155"/>
      <c r="ZV23" s="155"/>
      <c r="ZW23" s="155"/>
      <c r="ZX23" s="155"/>
      <c r="ZY23" s="155"/>
      <c r="ZZ23" s="155"/>
      <c r="AAA23" s="156"/>
      <c r="AAB23" s="156"/>
      <c r="AAC23" s="156"/>
      <c r="AAD23" s="156"/>
      <c r="AAE23" s="156"/>
      <c r="AAF23" s="156"/>
      <c r="AAG23" s="157"/>
      <c r="AAH23" s="153"/>
      <c r="AAI23" s="153"/>
      <c r="AAJ23" s="154"/>
      <c r="AAK23" s="155"/>
      <c r="AAL23" s="155"/>
      <c r="AAM23" s="155"/>
      <c r="AAN23" s="155"/>
      <c r="AAO23" s="155"/>
      <c r="AAP23" s="155"/>
      <c r="AAQ23" s="156"/>
      <c r="AAR23" s="156"/>
      <c r="AAS23" s="156"/>
      <c r="AAT23" s="156"/>
      <c r="AAU23" s="156"/>
      <c r="AAV23" s="156"/>
      <c r="AAW23" s="157"/>
      <c r="AAX23" s="153"/>
      <c r="AAY23" s="153"/>
      <c r="AAZ23" s="154"/>
      <c r="ABA23" s="155"/>
      <c r="ABB23" s="155"/>
      <c r="ABC23" s="155"/>
      <c r="ABD23" s="155"/>
      <c r="ABE23" s="155"/>
      <c r="ABF23" s="155"/>
      <c r="ABG23" s="156"/>
      <c r="ABH23" s="156"/>
      <c r="ABI23" s="156"/>
      <c r="ABJ23" s="156"/>
      <c r="ABK23" s="156"/>
      <c r="ABL23" s="156"/>
      <c r="ABM23" s="157"/>
      <c r="ABN23" s="153"/>
      <c r="ABO23" s="153"/>
      <c r="ABP23" s="154"/>
      <c r="ABQ23" s="155"/>
      <c r="ABR23" s="155"/>
      <c r="ABS23" s="155"/>
      <c r="ABT23" s="155"/>
      <c r="ABU23" s="155"/>
      <c r="ABV23" s="155"/>
      <c r="ABW23" s="156"/>
      <c r="ABX23" s="156"/>
      <c r="ABY23" s="156"/>
      <c r="ABZ23" s="156"/>
      <c r="ACA23" s="156"/>
      <c r="ACB23" s="156"/>
      <c r="ACC23" s="157"/>
      <c r="ACD23" s="153"/>
      <c r="ACE23" s="153"/>
      <c r="ACF23" s="154"/>
      <c r="ACG23" s="155"/>
      <c r="ACH23" s="155"/>
      <c r="ACI23" s="155"/>
      <c r="ACJ23" s="155"/>
      <c r="ACK23" s="155"/>
      <c r="ACL23" s="155"/>
      <c r="ACM23" s="156"/>
      <c r="ACN23" s="156"/>
      <c r="ACO23" s="156"/>
      <c r="ACP23" s="156"/>
      <c r="ACQ23" s="156"/>
      <c r="ACR23" s="156"/>
      <c r="ACS23" s="157"/>
      <c r="ACT23" s="153"/>
      <c r="ACU23" s="153"/>
      <c r="ACV23" s="154"/>
      <c r="ACW23" s="155"/>
      <c r="ACX23" s="155"/>
      <c r="ACY23" s="155"/>
      <c r="ACZ23" s="155"/>
      <c r="ADA23" s="155"/>
      <c r="ADB23" s="155"/>
      <c r="ADC23" s="156"/>
      <c r="ADD23" s="156"/>
      <c r="ADE23" s="156"/>
      <c r="ADF23" s="156"/>
      <c r="ADG23" s="156"/>
      <c r="ADH23" s="156"/>
      <c r="ADI23" s="157"/>
      <c r="ADJ23" s="153"/>
      <c r="ADK23" s="153"/>
      <c r="ADL23" s="154"/>
      <c r="ADM23" s="155"/>
      <c r="ADN23" s="155"/>
      <c r="ADO23" s="155"/>
      <c r="ADP23" s="155"/>
      <c r="ADQ23" s="155"/>
      <c r="ADR23" s="155"/>
      <c r="ADS23" s="156"/>
      <c r="ADT23" s="156"/>
      <c r="ADU23" s="156"/>
      <c r="ADV23" s="156"/>
      <c r="ADW23" s="156"/>
      <c r="ADX23" s="156"/>
      <c r="ADY23" s="157"/>
      <c r="ADZ23" s="153"/>
      <c r="AEA23" s="153"/>
      <c r="AEB23" s="154"/>
      <c r="AEC23" s="155"/>
      <c r="AED23" s="155"/>
      <c r="AEE23" s="155"/>
      <c r="AEF23" s="155"/>
      <c r="AEG23" s="155"/>
      <c r="AEH23" s="155"/>
      <c r="AEI23" s="156"/>
      <c r="AEJ23" s="156"/>
      <c r="AEK23" s="156"/>
      <c r="AEL23" s="156"/>
      <c r="AEM23" s="156"/>
      <c r="AEN23" s="156"/>
      <c r="AEO23" s="157"/>
      <c r="AEP23" s="153"/>
      <c r="AEQ23" s="153"/>
      <c r="AER23" s="154"/>
      <c r="AES23" s="155"/>
      <c r="AET23" s="155"/>
      <c r="AEU23" s="155"/>
      <c r="AEV23" s="155"/>
      <c r="AEW23" s="155"/>
      <c r="AEX23" s="155"/>
      <c r="AEY23" s="156"/>
      <c r="AEZ23" s="156"/>
      <c r="AFA23" s="156"/>
      <c r="AFB23" s="156"/>
      <c r="AFC23" s="156"/>
      <c r="AFD23" s="156"/>
      <c r="AFE23" s="157"/>
      <c r="AFF23" s="153"/>
      <c r="AFG23" s="153"/>
      <c r="AFH23" s="154"/>
      <c r="AFI23" s="155"/>
      <c r="AFJ23" s="155"/>
      <c r="AFK23" s="155"/>
      <c r="AFL23" s="155"/>
      <c r="AFM23" s="155"/>
      <c r="AFN23" s="155"/>
      <c r="AFO23" s="156"/>
      <c r="AFP23" s="156"/>
      <c r="AFQ23" s="156"/>
      <c r="AFR23" s="156"/>
      <c r="AFS23" s="156"/>
      <c r="AFT23" s="156"/>
      <c r="AFU23" s="157"/>
      <c r="AFV23" s="153"/>
      <c r="AFW23" s="153"/>
      <c r="AFX23" s="154"/>
      <c r="AFY23" s="155"/>
      <c r="AFZ23" s="155"/>
      <c r="AGA23" s="155"/>
      <c r="AGB23" s="155"/>
      <c r="AGC23" s="155"/>
      <c r="AGD23" s="155"/>
      <c r="AGE23" s="156"/>
      <c r="AGF23" s="156"/>
      <c r="AGG23" s="156"/>
      <c r="AGH23" s="156"/>
      <c r="AGI23" s="156"/>
      <c r="AGJ23" s="156"/>
      <c r="AGK23" s="157"/>
      <c r="AGL23" s="153"/>
      <c r="AGM23" s="153"/>
      <c r="AGN23" s="154"/>
      <c r="AGO23" s="155"/>
      <c r="AGP23" s="155"/>
      <c r="AGQ23" s="155"/>
      <c r="AGR23" s="155"/>
      <c r="AGS23" s="155"/>
      <c r="AGT23" s="155"/>
      <c r="AGU23" s="156"/>
      <c r="AGV23" s="156"/>
      <c r="AGW23" s="156"/>
      <c r="AGX23" s="156"/>
      <c r="AGY23" s="156"/>
      <c r="AGZ23" s="156"/>
      <c r="AHA23" s="157"/>
      <c r="AHB23" s="153"/>
      <c r="AHC23" s="153"/>
      <c r="AHD23" s="154"/>
      <c r="AHE23" s="155"/>
      <c r="AHF23" s="155"/>
      <c r="AHG23" s="155"/>
      <c r="AHH23" s="155"/>
      <c r="AHI23" s="155"/>
      <c r="AHJ23" s="155"/>
      <c r="AHK23" s="156"/>
      <c r="AHL23" s="156"/>
      <c r="AHM23" s="156"/>
      <c r="AHN23" s="156"/>
      <c r="AHO23" s="156"/>
      <c r="AHP23" s="156"/>
      <c r="AHQ23" s="157"/>
      <c r="AHR23" s="153"/>
      <c r="AHS23" s="153"/>
      <c r="AHT23" s="154"/>
      <c r="AHU23" s="155"/>
      <c r="AHV23" s="155"/>
      <c r="AHW23" s="155"/>
      <c r="AHX23" s="155"/>
      <c r="AHY23" s="155"/>
      <c r="AHZ23" s="155"/>
      <c r="AIA23" s="156"/>
      <c r="AIB23" s="156"/>
      <c r="AIC23" s="156"/>
      <c r="AID23" s="156"/>
      <c r="AIE23" s="156"/>
      <c r="AIF23" s="156"/>
      <c r="AIG23" s="157"/>
      <c r="AIH23" s="153"/>
      <c r="AII23" s="153"/>
      <c r="AIJ23" s="154"/>
      <c r="AIK23" s="155"/>
      <c r="AIL23" s="155"/>
      <c r="AIM23" s="155"/>
      <c r="AIN23" s="155"/>
      <c r="AIO23" s="155"/>
      <c r="AIP23" s="155"/>
      <c r="AIQ23" s="156"/>
      <c r="AIR23" s="156"/>
      <c r="AIS23" s="156"/>
      <c r="AIT23" s="156"/>
      <c r="AIU23" s="156"/>
      <c r="AIV23" s="156"/>
      <c r="AIW23" s="157"/>
      <c r="AIX23" s="153"/>
      <c r="AIY23" s="153"/>
      <c r="AIZ23" s="154"/>
      <c r="AJA23" s="155"/>
      <c r="AJB23" s="155"/>
      <c r="AJC23" s="155"/>
      <c r="AJD23" s="155"/>
      <c r="AJE23" s="155"/>
      <c r="AJF23" s="155"/>
      <c r="AJG23" s="156"/>
      <c r="AJH23" s="156"/>
      <c r="AJI23" s="156"/>
      <c r="AJJ23" s="156"/>
      <c r="AJK23" s="156"/>
      <c r="AJL23" s="156"/>
      <c r="AJM23" s="157"/>
      <c r="AJN23" s="153"/>
      <c r="AJO23" s="153"/>
      <c r="AJP23" s="154"/>
      <c r="AJQ23" s="155"/>
      <c r="AJR23" s="155"/>
      <c r="AJS23" s="155"/>
      <c r="AJT23" s="155"/>
      <c r="AJU23" s="155"/>
      <c r="AJV23" s="155"/>
      <c r="AJW23" s="156"/>
      <c r="AJX23" s="156"/>
      <c r="AJY23" s="156"/>
      <c r="AJZ23" s="156"/>
      <c r="AKA23" s="156"/>
      <c r="AKB23" s="156"/>
      <c r="AKC23" s="157"/>
      <c r="AKD23" s="153"/>
      <c r="AKE23" s="153"/>
      <c r="AKF23" s="154"/>
      <c r="AKG23" s="155"/>
      <c r="AKH23" s="155"/>
      <c r="AKI23" s="155"/>
      <c r="AKJ23" s="155"/>
      <c r="AKK23" s="155"/>
      <c r="AKL23" s="155"/>
      <c r="AKM23" s="156"/>
      <c r="AKN23" s="156"/>
      <c r="AKO23" s="156"/>
      <c r="AKP23" s="156"/>
      <c r="AKQ23" s="156"/>
      <c r="AKR23" s="156"/>
      <c r="AKS23" s="157"/>
      <c r="AKT23" s="153"/>
      <c r="AKU23" s="153"/>
      <c r="AKV23" s="154"/>
      <c r="AKW23" s="155"/>
      <c r="AKX23" s="155"/>
      <c r="AKY23" s="155"/>
      <c r="AKZ23" s="155"/>
      <c r="ALA23" s="155"/>
      <c r="ALB23" s="155"/>
      <c r="ALC23" s="156"/>
      <c r="ALD23" s="156"/>
      <c r="ALE23" s="156"/>
      <c r="ALF23" s="156"/>
      <c r="ALG23" s="156"/>
      <c r="ALH23" s="156"/>
      <c r="ALI23" s="157"/>
      <c r="ALJ23" s="153"/>
      <c r="ALK23" s="153"/>
      <c r="ALL23" s="154"/>
      <c r="ALM23" s="155"/>
      <c r="ALN23" s="155"/>
      <c r="ALO23" s="155"/>
      <c r="ALP23" s="155"/>
      <c r="ALQ23" s="155"/>
      <c r="ALR23" s="155"/>
      <c r="ALS23" s="156"/>
      <c r="ALT23" s="156"/>
      <c r="ALU23" s="156"/>
      <c r="ALV23" s="156"/>
      <c r="ALW23" s="156"/>
      <c r="ALX23" s="156"/>
      <c r="ALY23" s="157"/>
      <c r="ALZ23" s="153"/>
      <c r="AMA23" s="153"/>
      <c r="AMB23" s="154"/>
      <c r="AMC23" s="155"/>
      <c r="AMD23" s="155"/>
      <c r="AME23" s="155"/>
      <c r="AMF23" s="155"/>
      <c r="AMG23" s="155"/>
      <c r="AMH23" s="155"/>
      <c r="AMI23" s="156"/>
      <c r="AMJ23" s="156"/>
      <c r="AMK23" s="156"/>
      <c r="AML23" s="156"/>
      <c r="AMM23" s="156"/>
      <c r="AMN23" s="156"/>
      <c r="AMO23" s="157"/>
      <c r="AMP23" s="153"/>
      <c r="AMQ23" s="153"/>
      <c r="AMR23" s="154"/>
      <c r="AMS23" s="155"/>
      <c r="AMT23" s="155"/>
      <c r="AMU23" s="155"/>
      <c r="AMV23" s="155"/>
      <c r="AMW23" s="155"/>
      <c r="AMX23" s="155"/>
      <c r="AMY23" s="156"/>
      <c r="AMZ23" s="156"/>
      <c r="ANA23" s="156"/>
      <c r="ANB23" s="156"/>
      <c r="ANC23" s="156"/>
      <c r="AND23" s="156"/>
      <c r="ANE23" s="157"/>
      <c r="ANF23" s="153"/>
      <c r="ANG23" s="153"/>
      <c r="ANH23" s="154"/>
      <c r="ANI23" s="155"/>
      <c r="ANJ23" s="155"/>
      <c r="ANK23" s="155"/>
      <c r="ANL23" s="155"/>
      <c r="ANM23" s="155"/>
      <c r="ANN23" s="155"/>
      <c r="ANO23" s="156"/>
      <c r="ANP23" s="156"/>
      <c r="ANQ23" s="156"/>
      <c r="ANR23" s="156"/>
      <c r="ANS23" s="156"/>
      <c r="ANT23" s="156"/>
      <c r="ANU23" s="157"/>
      <c r="ANV23" s="153"/>
      <c r="ANW23" s="153"/>
      <c r="ANX23" s="154"/>
      <c r="ANY23" s="155"/>
      <c r="ANZ23" s="155"/>
      <c r="AOA23" s="155"/>
      <c r="AOB23" s="155"/>
      <c r="AOC23" s="155"/>
      <c r="AOD23" s="155"/>
      <c r="AOE23" s="156"/>
      <c r="AOF23" s="156"/>
      <c r="AOG23" s="156"/>
      <c r="AOH23" s="156"/>
      <c r="AOI23" s="156"/>
      <c r="AOJ23" s="156"/>
      <c r="AOK23" s="157"/>
      <c r="AOL23" s="153"/>
      <c r="AOM23" s="153"/>
      <c r="AON23" s="154"/>
      <c r="AOO23" s="155"/>
      <c r="AOP23" s="155"/>
      <c r="AOQ23" s="155"/>
      <c r="AOR23" s="155"/>
      <c r="AOS23" s="155"/>
      <c r="AOT23" s="155"/>
      <c r="AOU23" s="156"/>
      <c r="AOV23" s="156"/>
      <c r="AOW23" s="156"/>
      <c r="AOX23" s="156"/>
      <c r="AOY23" s="156"/>
      <c r="AOZ23" s="156"/>
      <c r="APA23" s="157"/>
      <c r="APB23" s="153"/>
      <c r="APC23" s="153"/>
      <c r="APD23" s="154"/>
      <c r="APE23" s="155"/>
      <c r="APF23" s="155"/>
      <c r="APG23" s="155"/>
      <c r="APH23" s="155"/>
      <c r="API23" s="155"/>
      <c r="APJ23" s="155"/>
      <c r="APK23" s="156"/>
      <c r="APL23" s="156"/>
      <c r="APM23" s="156"/>
      <c r="APN23" s="156"/>
      <c r="APO23" s="156"/>
      <c r="APP23" s="156"/>
      <c r="APQ23" s="157"/>
      <c r="APR23" s="153"/>
      <c r="APS23" s="153"/>
      <c r="APT23" s="154"/>
      <c r="APU23" s="155"/>
      <c r="APV23" s="155"/>
      <c r="APW23" s="155"/>
      <c r="APX23" s="155"/>
      <c r="APY23" s="155"/>
      <c r="APZ23" s="155"/>
      <c r="AQA23" s="156"/>
      <c r="AQB23" s="156"/>
      <c r="AQC23" s="156"/>
      <c r="AQD23" s="156"/>
      <c r="AQE23" s="156"/>
      <c r="AQF23" s="156"/>
      <c r="AQG23" s="157"/>
      <c r="AQH23" s="153"/>
      <c r="AQI23" s="153"/>
      <c r="AQJ23" s="154"/>
      <c r="AQK23" s="155"/>
      <c r="AQL23" s="155"/>
      <c r="AQM23" s="155"/>
      <c r="AQN23" s="155"/>
      <c r="AQO23" s="155"/>
      <c r="AQP23" s="155"/>
      <c r="AQQ23" s="156"/>
      <c r="AQR23" s="156"/>
      <c r="AQS23" s="156"/>
      <c r="AQT23" s="156"/>
      <c r="AQU23" s="156"/>
      <c r="AQV23" s="156"/>
      <c r="AQW23" s="157"/>
      <c r="AQX23" s="153"/>
      <c r="AQY23" s="153"/>
      <c r="AQZ23" s="154"/>
      <c r="ARA23" s="155"/>
      <c r="ARB23" s="155"/>
      <c r="ARC23" s="155"/>
      <c r="ARD23" s="155"/>
      <c r="ARE23" s="155"/>
      <c r="ARF23" s="155"/>
      <c r="ARG23" s="156"/>
      <c r="ARH23" s="156"/>
      <c r="ARI23" s="156"/>
      <c r="ARJ23" s="156"/>
      <c r="ARK23" s="156"/>
      <c r="ARL23" s="156"/>
      <c r="ARM23" s="157"/>
      <c r="ARN23" s="153"/>
      <c r="ARO23" s="153"/>
      <c r="ARP23" s="154"/>
      <c r="ARQ23" s="155"/>
      <c r="ARR23" s="155"/>
      <c r="ARS23" s="155"/>
      <c r="ART23" s="155"/>
      <c r="ARU23" s="155"/>
      <c r="ARV23" s="155"/>
      <c r="ARW23" s="156"/>
      <c r="ARX23" s="156"/>
      <c r="ARY23" s="156"/>
      <c r="ARZ23" s="156"/>
      <c r="ASA23" s="156"/>
      <c r="ASB23" s="156"/>
      <c r="ASC23" s="157"/>
      <c r="ASD23" s="153"/>
      <c r="ASE23" s="153"/>
      <c r="ASF23" s="154"/>
      <c r="ASG23" s="155"/>
      <c r="ASH23" s="155"/>
      <c r="ASI23" s="155"/>
      <c r="ASJ23" s="155"/>
      <c r="ASK23" s="155"/>
      <c r="ASL23" s="155"/>
      <c r="ASM23" s="156"/>
      <c r="ASN23" s="156"/>
      <c r="ASO23" s="156"/>
      <c r="ASP23" s="156"/>
      <c r="ASQ23" s="156"/>
      <c r="ASR23" s="156"/>
      <c r="ASS23" s="157"/>
      <c r="AST23" s="153"/>
      <c r="ASU23" s="153"/>
      <c r="ASV23" s="154"/>
      <c r="ASW23" s="155"/>
      <c r="ASX23" s="155"/>
      <c r="ASY23" s="155"/>
      <c r="ASZ23" s="155"/>
      <c r="ATA23" s="155"/>
      <c r="ATB23" s="155"/>
      <c r="ATC23" s="156"/>
      <c r="ATD23" s="156"/>
      <c r="ATE23" s="156"/>
      <c r="ATF23" s="156"/>
      <c r="ATG23" s="156"/>
      <c r="ATH23" s="156"/>
      <c r="ATI23" s="157"/>
      <c r="ATJ23" s="153"/>
      <c r="ATK23" s="153"/>
      <c r="ATL23" s="154"/>
      <c r="ATM23" s="155"/>
      <c r="ATN23" s="155"/>
      <c r="ATO23" s="155"/>
      <c r="ATP23" s="155"/>
      <c r="ATQ23" s="155"/>
      <c r="ATR23" s="155"/>
      <c r="ATS23" s="156"/>
      <c r="ATT23" s="156"/>
      <c r="ATU23" s="156"/>
      <c r="ATV23" s="156"/>
      <c r="ATW23" s="156"/>
      <c r="ATX23" s="156"/>
      <c r="ATY23" s="157"/>
      <c r="ATZ23" s="153"/>
      <c r="AUA23" s="153"/>
      <c r="AUB23" s="154"/>
      <c r="AUC23" s="155"/>
      <c r="AUD23" s="155"/>
      <c r="AUE23" s="155"/>
      <c r="AUF23" s="155"/>
      <c r="AUG23" s="155"/>
      <c r="AUH23" s="155"/>
      <c r="AUI23" s="156"/>
      <c r="AUJ23" s="156"/>
      <c r="AUK23" s="156"/>
      <c r="AUL23" s="156"/>
      <c r="AUM23" s="156"/>
      <c r="AUN23" s="156"/>
      <c r="AUO23" s="157"/>
      <c r="AUP23" s="153"/>
      <c r="AUQ23" s="153"/>
      <c r="AUR23" s="154"/>
      <c r="AUS23" s="155"/>
      <c r="AUT23" s="155"/>
      <c r="AUU23" s="155"/>
      <c r="AUV23" s="155"/>
      <c r="AUW23" s="155"/>
      <c r="AUX23" s="155"/>
      <c r="AUY23" s="156"/>
      <c r="AUZ23" s="156"/>
      <c r="AVA23" s="156"/>
      <c r="AVB23" s="156"/>
      <c r="AVC23" s="156"/>
      <c r="AVD23" s="156"/>
      <c r="AVE23" s="157"/>
      <c r="AVF23" s="153"/>
      <c r="AVG23" s="153"/>
      <c r="AVH23" s="154"/>
      <c r="AVI23" s="155"/>
      <c r="AVJ23" s="155"/>
      <c r="AVK23" s="155"/>
      <c r="AVL23" s="155"/>
      <c r="AVM23" s="155"/>
      <c r="AVN23" s="155"/>
      <c r="AVO23" s="156"/>
      <c r="AVP23" s="156"/>
      <c r="AVQ23" s="156"/>
      <c r="AVR23" s="156"/>
      <c r="AVS23" s="156"/>
      <c r="AVT23" s="156"/>
      <c r="AVU23" s="157"/>
      <c r="AVV23" s="153"/>
      <c r="AVW23" s="153"/>
      <c r="AVX23" s="154"/>
      <c r="AVY23" s="155"/>
      <c r="AVZ23" s="155"/>
      <c r="AWA23" s="155"/>
      <c r="AWB23" s="155"/>
      <c r="AWC23" s="155"/>
      <c r="AWD23" s="155"/>
      <c r="AWE23" s="156"/>
      <c r="AWF23" s="156"/>
      <c r="AWG23" s="156"/>
      <c r="AWH23" s="156"/>
      <c r="AWI23" s="156"/>
      <c r="AWJ23" s="156"/>
      <c r="AWK23" s="157"/>
      <c r="AWL23" s="153"/>
      <c r="AWM23" s="153"/>
      <c r="AWN23" s="154"/>
      <c r="AWO23" s="155"/>
      <c r="AWP23" s="155"/>
      <c r="AWQ23" s="155"/>
      <c r="AWR23" s="155"/>
      <c r="AWS23" s="155"/>
      <c r="AWT23" s="155"/>
      <c r="AWU23" s="156"/>
      <c r="AWV23" s="156"/>
      <c r="AWW23" s="156"/>
      <c r="AWX23" s="156"/>
      <c r="AWY23" s="156"/>
      <c r="AWZ23" s="156"/>
      <c r="AXA23" s="157"/>
      <c r="AXB23" s="153"/>
      <c r="AXC23" s="153"/>
      <c r="AXD23" s="154"/>
      <c r="AXE23" s="155"/>
      <c r="AXF23" s="155"/>
      <c r="AXG23" s="155"/>
      <c r="AXH23" s="155"/>
      <c r="AXI23" s="155"/>
      <c r="AXJ23" s="155"/>
      <c r="AXK23" s="156"/>
      <c r="AXL23" s="156"/>
      <c r="AXM23" s="156"/>
      <c r="AXN23" s="156"/>
      <c r="AXO23" s="156"/>
      <c r="AXP23" s="156"/>
      <c r="AXQ23" s="157"/>
      <c r="AXR23" s="153"/>
      <c r="AXS23" s="153"/>
      <c r="AXT23" s="154"/>
      <c r="AXU23" s="155"/>
      <c r="AXV23" s="155"/>
      <c r="AXW23" s="155"/>
      <c r="AXX23" s="155"/>
      <c r="AXY23" s="155"/>
      <c r="AXZ23" s="155"/>
      <c r="AYA23" s="156"/>
      <c r="AYB23" s="156"/>
      <c r="AYC23" s="156"/>
      <c r="AYD23" s="156"/>
      <c r="AYE23" s="156"/>
      <c r="AYF23" s="156"/>
      <c r="AYG23" s="157"/>
      <c r="AYH23" s="153"/>
      <c r="AYI23" s="153"/>
      <c r="AYJ23" s="154"/>
      <c r="AYK23" s="155"/>
      <c r="AYL23" s="155"/>
      <c r="AYM23" s="155"/>
      <c r="AYN23" s="155"/>
      <c r="AYO23" s="155"/>
      <c r="AYP23" s="155"/>
      <c r="AYQ23" s="156"/>
      <c r="AYR23" s="156"/>
      <c r="AYS23" s="156"/>
      <c r="AYT23" s="156"/>
      <c r="AYU23" s="156"/>
      <c r="AYV23" s="156"/>
      <c r="AYW23" s="157"/>
      <c r="AYX23" s="153"/>
      <c r="AYY23" s="153"/>
      <c r="AYZ23" s="154"/>
      <c r="AZA23" s="155"/>
      <c r="AZB23" s="155"/>
      <c r="AZC23" s="155"/>
      <c r="AZD23" s="155"/>
      <c r="AZE23" s="155"/>
      <c r="AZF23" s="155"/>
      <c r="AZG23" s="156"/>
      <c r="AZH23" s="156"/>
      <c r="AZI23" s="156"/>
      <c r="AZJ23" s="156"/>
      <c r="AZK23" s="156"/>
      <c r="AZL23" s="156"/>
      <c r="AZM23" s="157"/>
      <c r="AZN23" s="153"/>
      <c r="AZO23" s="153"/>
      <c r="AZP23" s="154"/>
      <c r="AZQ23" s="155"/>
      <c r="AZR23" s="155"/>
      <c r="AZS23" s="155"/>
      <c r="AZT23" s="155"/>
      <c r="AZU23" s="155"/>
      <c r="AZV23" s="155"/>
      <c r="AZW23" s="156"/>
      <c r="AZX23" s="156"/>
      <c r="AZY23" s="156"/>
      <c r="AZZ23" s="156"/>
      <c r="BAA23" s="156"/>
      <c r="BAB23" s="156"/>
      <c r="BAC23" s="157"/>
      <c r="BAD23" s="153"/>
      <c r="BAE23" s="153"/>
      <c r="BAF23" s="154"/>
      <c r="BAG23" s="155"/>
      <c r="BAH23" s="155"/>
      <c r="BAI23" s="155"/>
      <c r="BAJ23" s="155"/>
      <c r="BAK23" s="155"/>
      <c r="BAL23" s="155"/>
      <c r="BAM23" s="156"/>
      <c r="BAN23" s="156"/>
      <c r="BAO23" s="156"/>
      <c r="BAP23" s="156"/>
      <c r="BAQ23" s="156"/>
      <c r="BAR23" s="156"/>
      <c r="BAS23" s="157"/>
      <c r="BAT23" s="153"/>
      <c r="BAU23" s="153"/>
      <c r="BAV23" s="154"/>
      <c r="BAW23" s="155"/>
      <c r="BAX23" s="155"/>
      <c r="BAY23" s="155"/>
      <c r="BAZ23" s="155"/>
      <c r="BBA23" s="155"/>
      <c r="BBB23" s="155"/>
      <c r="BBC23" s="156"/>
      <c r="BBD23" s="156"/>
      <c r="BBE23" s="156"/>
      <c r="BBF23" s="156"/>
      <c r="BBG23" s="156"/>
      <c r="BBH23" s="156"/>
      <c r="BBI23" s="157"/>
      <c r="BBJ23" s="153"/>
      <c r="BBK23" s="153"/>
      <c r="BBL23" s="154"/>
      <c r="BBM23" s="155"/>
      <c r="BBN23" s="155"/>
      <c r="BBO23" s="155"/>
      <c r="BBP23" s="155"/>
      <c r="BBQ23" s="155"/>
      <c r="BBR23" s="155"/>
      <c r="BBS23" s="156"/>
      <c r="BBT23" s="156"/>
      <c r="BBU23" s="156"/>
      <c r="BBV23" s="156"/>
      <c r="BBW23" s="156"/>
      <c r="BBX23" s="156"/>
      <c r="BBY23" s="157"/>
      <c r="BBZ23" s="153"/>
      <c r="BCA23" s="153"/>
      <c r="BCB23" s="154"/>
      <c r="BCC23" s="155"/>
      <c r="BCD23" s="155"/>
      <c r="BCE23" s="155"/>
      <c r="BCF23" s="155"/>
      <c r="BCG23" s="155"/>
      <c r="BCH23" s="155"/>
      <c r="BCI23" s="156"/>
      <c r="BCJ23" s="156"/>
      <c r="BCK23" s="156"/>
      <c r="BCL23" s="156"/>
      <c r="BCM23" s="156"/>
      <c r="BCN23" s="156"/>
      <c r="BCO23" s="157"/>
      <c r="BCP23" s="153"/>
      <c r="BCQ23" s="153"/>
      <c r="BCR23" s="154"/>
      <c r="BCS23" s="155"/>
      <c r="BCT23" s="155"/>
      <c r="BCU23" s="155"/>
      <c r="BCV23" s="155"/>
      <c r="BCW23" s="155"/>
      <c r="BCX23" s="155"/>
      <c r="BCY23" s="156"/>
      <c r="BCZ23" s="156"/>
      <c r="BDA23" s="156"/>
      <c r="BDB23" s="156"/>
      <c r="BDC23" s="156"/>
      <c r="BDD23" s="156"/>
      <c r="BDE23" s="157"/>
      <c r="BDF23" s="153"/>
      <c r="BDG23" s="153"/>
      <c r="BDH23" s="154"/>
      <c r="BDI23" s="155"/>
      <c r="BDJ23" s="155"/>
      <c r="BDK23" s="155"/>
      <c r="BDL23" s="155"/>
      <c r="BDM23" s="155"/>
      <c r="BDN23" s="155"/>
      <c r="BDO23" s="156"/>
      <c r="BDP23" s="156"/>
      <c r="BDQ23" s="156"/>
      <c r="BDR23" s="156"/>
      <c r="BDS23" s="156"/>
      <c r="BDT23" s="156"/>
      <c r="BDU23" s="157"/>
      <c r="BDV23" s="153"/>
      <c r="BDW23" s="153"/>
      <c r="BDX23" s="154"/>
      <c r="BDY23" s="155"/>
      <c r="BDZ23" s="155"/>
      <c r="BEA23" s="155"/>
      <c r="BEB23" s="155"/>
      <c r="BEC23" s="155"/>
      <c r="BED23" s="155"/>
      <c r="BEE23" s="156"/>
      <c r="BEF23" s="156"/>
      <c r="BEG23" s="156"/>
      <c r="BEH23" s="156"/>
      <c r="BEI23" s="156"/>
      <c r="BEJ23" s="156"/>
      <c r="BEK23" s="157"/>
      <c r="BEL23" s="153"/>
      <c r="BEM23" s="153"/>
      <c r="BEN23" s="154"/>
      <c r="BEO23" s="155"/>
      <c r="BEP23" s="155"/>
      <c r="BEQ23" s="155"/>
      <c r="BER23" s="155"/>
      <c r="BES23" s="155"/>
      <c r="BET23" s="155"/>
      <c r="BEU23" s="156"/>
      <c r="BEV23" s="156"/>
      <c r="BEW23" s="156"/>
      <c r="BEX23" s="156"/>
      <c r="BEY23" s="156"/>
      <c r="BEZ23" s="156"/>
      <c r="BFA23" s="157"/>
      <c r="BFB23" s="153"/>
      <c r="BFC23" s="153"/>
      <c r="BFD23" s="154"/>
      <c r="BFE23" s="155"/>
      <c r="BFF23" s="155"/>
      <c r="BFG23" s="155"/>
      <c r="BFH23" s="155"/>
      <c r="BFI23" s="155"/>
      <c r="BFJ23" s="155"/>
      <c r="BFK23" s="156"/>
      <c r="BFL23" s="156"/>
      <c r="BFM23" s="156"/>
      <c r="BFN23" s="156"/>
      <c r="BFO23" s="156"/>
      <c r="BFP23" s="156"/>
      <c r="BFQ23" s="157"/>
      <c r="BFR23" s="153"/>
      <c r="BFS23" s="153"/>
      <c r="BFT23" s="154"/>
      <c r="BFU23" s="155"/>
      <c r="BFV23" s="155"/>
      <c r="BFW23" s="155"/>
      <c r="BFX23" s="155"/>
      <c r="BFY23" s="155"/>
      <c r="BFZ23" s="155"/>
      <c r="BGA23" s="156"/>
      <c r="BGB23" s="156"/>
      <c r="BGC23" s="156"/>
      <c r="BGD23" s="156"/>
      <c r="BGE23" s="156"/>
      <c r="BGF23" s="156"/>
      <c r="BGG23" s="157"/>
      <c r="BGH23" s="153"/>
      <c r="BGI23" s="153"/>
      <c r="BGJ23" s="154"/>
      <c r="BGK23" s="155"/>
      <c r="BGL23" s="155"/>
      <c r="BGM23" s="155"/>
      <c r="BGN23" s="155"/>
      <c r="BGO23" s="155"/>
      <c r="BGP23" s="155"/>
      <c r="BGQ23" s="156"/>
      <c r="BGR23" s="156"/>
      <c r="BGS23" s="156"/>
      <c r="BGT23" s="156"/>
      <c r="BGU23" s="156"/>
      <c r="BGV23" s="156"/>
      <c r="BGW23" s="157"/>
      <c r="BGX23" s="153"/>
      <c r="BGY23" s="153"/>
      <c r="BGZ23" s="154"/>
      <c r="BHA23" s="155"/>
      <c r="BHB23" s="155"/>
      <c r="BHC23" s="155"/>
      <c r="BHD23" s="155"/>
      <c r="BHE23" s="155"/>
      <c r="BHF23" s="155"/>
      <c r="BHG23" s="156"/>
      <c r="BHH23" s="156"/>
      <c r="BHI23" s="156"/>
      <c r="BHJ23" s="156"/>
      <c r="BHK23" s="156"/>
      <c r="BHL23" s="156"/>
      <c r="BHM23" s="157"/>
      <c r="BHN23" s="153"/>
      <c r="BHO23" s="153"/>
      <c r="BHP23" s="154"/>
      <c r="BHQ23" s="155"/>
      <c r="BHR23" s="155"/>
      <c r="BHS23" s="155"/>
      <c r="BHT23" s="155"/>
      <c r="BHU23" s="155"/>
      <c r="BHV23" s="155"/>
      <c r="BHW23" s="156"/>
      <c r="BHX23" s="156"/>
      <c r="BHY23" s="156"/>
      <c r="BHZ23" s="156"/>
      <c r="BIA23" s="156"/>
      <c r="BIB23" s="156"/>
      <c r="BIC23" s="157"/>
      <c r="BID23" s="153"/>
      <c r="BIE23" s="153"/>
      <c r="BIF23" s="154"/>
      <c r="BIG23" s="155"/>
      <c r="BIH23" s="155"/>
      <c r="BII23" s="155"/>
      <c r="BIJ23" s="155"/>
      <c r="BIK23" s="155"/>
      <c r="BIL23" s="155"/>
      <c r="BIM23" s="156"/>
      <c r="BIN23" s="156"/>
      <c r="BIO23" s="156"/>
      <c r="BIP23" s="156"/>
      <c r="BIQ23" s="156"/>
      <c r="BIR23" s="156"/>
      <c r="BIS23" s="157"/>
      <c r="BIT23" s="153"/>
      <c r="BIU23" s="153"/>
      <c r="BIV23" s="154"/>
      <c r="BIW23" s="155"/>
      <c r="BIX23" s="155"/>
      <c r="BIY23" s="155"/>
      <c r="BIZ23" s="155"/>
      <c r="BJA23" s="155"/>
      <c r="BJB23" s="155"/>
      <c r="BJC23" s="156"/>
      <c r="BJD23" s="156"/>
      <c r="BJE23" s="156"/>
      <c r="BJF23" s="156"/>
      <c r="BJG23" s="156"/>
      <c r="BJH23" s="156"/>
      <c r="BJI23" s="157"/>
      <c r="BJJ23" s="153"/>
      <c r="BJK23" s="153"/>
      <c r="BJL23" s="154"/>
      <c r="BJM23" s="155"/>
      <c r="BJN23" s="155"/>
      <c r="BJO23" s="155"/>
      <c r="BJP23" s="155"/>
      <c r="BJQ23" s="155"/>
      <c r="BJR23" s="155"/>
      <c r="BJS23" s="156"/>
      <c r="BJT23" s="156"/>
      <c r="BJU23" s="156"/>
      <c r="BJV23" s="156"/>
      <c r="BJW23" s="156"/>
      <c r="BJX23" s="156"/>
      <c r="BJY23" s="157"/>
      <c r="BJZ23" s="153"/>
      <c r="BKA23" s="153"/>
      <c r="BKB23" s="154"/>
      <c r="BKC23" s="155"/>
      <c r="BKD23" s="155"/>
      <c r="BKE23" s="155"/>
      <c r="BKF23" s="155"/>
      <c r="BKG23" s="155"/>
      <c r="BKH23" s="155"/>
      <c r="BKI23" s="156"/>
      <c r="BKJ23" s="156"/>
      <c r="BKK23" s="156"/>
      <c r="BKL23" s="156"/>
      <c r="BKM23" s="156"/>
      <c r="BKN23" s="156"/>
      <c r="BKO23" s="157"/>
      <c r="BKP23" s="153"/>
      <c r="BKQ23" s="153"/>
      <c r="BKR23" s="154"/>
      <c r="BKS23" s="155"/>
      <c r="BKT23" s="155"/>
      <c r="BKU23" s="155"/>
      <c r="BKV23" s="155"/>
      <c r="BKW23" s="155"/>
      <c r="BKX23" s="155"/>
      <c r="BKY23" s="156"/>
      <c r="BKZ23" s="156"/>
      <c r="BLA23" s="156"/>
      <c r="BLB23" s="156"/>
      <c r="BLC23" s="156"/>
      <c r="BLD23" s="156"/>
      <c r="BLE23" s="157"/>
      <c r="BLF23" s="153"/>
      <c r="BLG23" s="153"/>
      <c r="BLH23" s="154"/>
      <c r="BLI23" s="155"/>
      <c r="BLJ23" s="155"/>
      <c r="BLK23" s="155"/>
      <c r="BLL23" s="155"/>
      <c r="BLM23" s="155"/>
      <c r="BLN23" s="155"/>
      <c r="BLO23" s="156"/>
      <c r="BLP23" s="156"/>
      <c r="BLQ23" s="156"/>
      <c r="BLR23" s="156"/>
      <c r="BLS23" s="156"/>
      <c r="BLT23" s="156"/>
      <c r="BLU23" s="157"/>
      <c r="BLV23" s="153"/>
      <c r="BLW23" s="153"/>
      <c r="BLX23" s="154"/>
      <c r="BLY23" s="155"/>
      <c r="BLZ23" s="155"/>
      <c r="BMA23" s="155"/>
      <c r="BMB23" s="155"/>
      <c r="BMC23" s="155"/>
      <c r="BMD23" s="155"/>
      <c r="BME23" s="156"/>
      <c r="BMF23" s="156"/>
      <c r="BMG23" s="156"/>
      <c r="BMH23" s="156"/>
      <c r="BMI23" s="156"/>
      <c r="BMJ23" s="156"/>
      <c r="BMK23" s="157"/>
      <c r="BML23" s="153"/>
      <c r="BMM23" s="153"/>
      <c r="BMN23" s="154"/>
      <c r="BMO23" s="155"/>
      <c r="BMP23" s="155"/>
      <c r="BMQ23" s="155"/>
      <c r="BMR23" s="155"/>
      <c r="BMS23" s="155"/>
      <c r="BMT23" s="155"/>
      <c r="BMU23" s="156"/>
      <c r="BMV23" s="156"/>
      <c r="BMW23" s="156"/>
      <c r="BMX23" s="156"/>
      <c r="BMY23" s="156"/>
      <c r="BMZ23" s="156"/>
      <c r="BNA23" s="157"/>
      <c r="BNB23" s="153"/>
      <c r="BNC23" s="153"/>
      <c r="BND23" s="154"/>
      <c r="BNE23" s="155"/>
      <c r="BNF23" s="155"/>
      <c r="BNG23" s="155"/>
      <c r="BNH23" s="155"/>
      <c r="BNI23" s="155"/>
      <c r="BNJ23" s="155"/>
      <c r="BNK23" s="156"/>
      <c r="BNL23" s="156"/>
      <c r="BNM23" s="156"/>
      <c r="BNN23" s="156"/>
      <c r="BNO23" s="156"/>
      <c r="BNP23" s="156"/>
      <c r="BNQ23" s="157"/>
      <c r="BNR23" s="153"/>
      <c r="BNS23" s="153"/>
      <c r="BNT23" s="154"/>
      <c r="BNU23" s="155"/>
      <c r="BNV23" s="155"/>
      <c r="BNW23" s="155"/>
      <c r="BNX23" s="155"/>
      <c r="BNY23" s="155"/>
      <c r="BNZ23" s="155"/>
      <c r="BOA23" s="156"/>
      <c r="BOB23" s="156"/>
      <c r="BOC23" s="156"/>
      <c r="BOD23" s="156"/>
      <c r="BOE23" s="156"/>
      <c r="BOF23" s="156"/>
      <c r="BOG23" s="157"/>
      <c r="BOH23" s="153"/>
      <c r="BOI23" s="153"/>
      <c r="BOJ23" s="154"/>
      <c r="BOK23" s="155"/>
      <c r="BOL23" s="155"/>
      <c r="BOM23" s="155"/>
      <c r="BON23" s="155"/>
      <c r="BOO23" s="155"/>
      <c r="BOP23" s="155"/>
      <c r="BOQ23" s="156"/>
      <c r="BOR23" s="156"/>
      <c r="BOS23" s="156"/>
      <c r="BOT23" s="156"/>
      <c r="BOU23" s="156"/>
      <c r="BOV23" s="156"/>
      <c r="BOW23" s="157"/>
      <c r="BOX23" s="153"/>
      <c r="BOY23" s="153"/>
      <c r="BOZ23" s="154"/>
      <c r="BPA23" s="155"/>
      <c r="BPB23" s="155"/>
      <c r="BPC23" s="155"/>
      <c r="BPD23" s="155"/>
      <c r="BPE23" s="155"/>
      <c r="BPF23" s="155"/>
      <c r="BPG23" s="156"/>
      <c r="BPH23" s="156"/>
      <c r="BPI23" s="156"/>
      <c r="BPJ23" s="156"/>
      <c r="BPK23" s="156"/>
      <c r="BPL23" s="156"/>
      <c r="BPM23" s="157"/>
      <c r="BPN23" s="153"/>
      <c r="BPO23" s="153"/>
      <c r="BPP23" s="154"/>
      <c r="BPQ23" s="155"/>
      <c r="BPR23" s="155"/>
      <c r="BPS23" s="155"/>
      <c r="BPT23" s="155"/>
      <c r="BPU23" s="155"/>
      <c r="BPV23" s="155"/>
      <c r="BPW23" s="156"/>
      <c r="BPX23" s="156"/>
      <c r="BPY23" s="156"/>
      <c r="BPZ23" s="156"/>
      <c r="BQA23" s="156"/>
      <c r="BQB23" s="156"/>
      <c r="BQC23" s="157"/>
      <c r="BQD23" s="153"/>
      <c r="BQE23" s="153"/>
      <c r="BQF23" s="154"/>
      <c r="BQG23" s="155"/>
      <c r="BQH23" s="155"/>
      <c r="BQI23" s="155"/>
      <c r="BQJ23" s="155"/>
      <c r="BQK23" s="155"/>
      <c r="BQL23" s="155"/>
      <c r="BQM23" s="156"/>
      <c r="BQN23" s="156"/>
      <c r="BQO23" s="156"/>
      <c r="BQP23" s="156"/>
      <c r="BQQ23" s="156"/>
      <c r="BQR23" s="156"/>
      <c r="BQS23" s="157"/>
      <c r="BQT23" s="153"/>
      <c r="BQU23" s="153"/>
      <c r="BQV23" s="154"/>
      <c r="BQW23" s="155"/>
      <c r="BQX23" s="155"/>
      <c r="BQY23" s="155"/>
      <c r="BQZ23" s="155"/>
      <c r="BRA23" s="155"/>
      <c r="BRB23" s="155"/>
      <c r="BRC23" s="156"/>
      <c r="BRD23" s="156"/>
      <c r="BRE23" s="156"/>
      <c r="BRF23" s="156"/>
      <c r="BRG23" s="156"/>
      <c r="BRH23" s="156"/>
      <c r="BRI23" s="157"/>
      <c r="BRJ23" s="153"/>
      <c r="BRK23" s="153"/>
      <c r="BRL23" s="154"/>
      <c r="BRM23" s="155"/>
      <c r="BRN23" s="155"/>
      <c r="BRO23" s="155"/>
      <c r="BRP23" s="155"/>
      <c r="BRQ23" s="155"/>
      <c r="BRR23" s="155"/>
      <c r="BRS23" s="156"/>
      <c r="BRT23" s="156"/>
      <c r="BRU23" s="156"/>
      <c r="BRV23" s="156"/>
      <c r="BRW23" s="156"/>
      <c r="BRX23" s="156"/>
      <c r="BRY23" s="157"/>
      <c r="BRZ23" s="153"/>
      <c r="BSA23" s="153"/>
      <c r="BSB23" s="154"/>
      <c r="BSC23" s="155"/>
      <c r="BSD23" s="155"/>
      <c r="BSE23" s="155"/>
      <c r="BSF23" s="155"/>
      <c r="BSG23" s="155"/>
      <c r="BSH23" s="155"/>
      <c r="BSI23" s="156"/>
      <c r="BSJ23" s="156"/>
      <c r="BSK23" s="156"/>
      <c r="BSL23" s="156"/>
      <c r="BSM23" s="156"/>
      <c r="BSN23" s="156"/>
      <c r="BSO23" s="157"/>
      <c r="BSP23" s="153"/>
      <c r="BSQ23" s="153"/>
      <c r="BSR23" s="154"/>
      <c r="BSS23" s="155"/>
      <c r="BST23" s="155"/>
      <c r="BSU23" s="155"/>
      <c r="BSV23" s="155"/>
      <c r="BSW23" s="155"/>
      <c r="BSX23" s="155"/>
      <c r="BSY23" s="156"/>
      <c r="BSZ23" s="156"/>
      <c r="BTA23" s="156"/>
      <c r="BTB23" s="156"/>
      <c r="BTC23" s="156"/>
      <c r="BTD23" s="156"/>
      <c r="BTE23" s="157"/>
      <c r="BTF23" s="153"/>
      <c r="BTG23" s="153"/>
      <c r="BTH23" s="154"/>
      <c r="BTI23" s="155"/>
      <c r="BTJ23" s="155"/>
      <c r="BTK23" s="155"/>
      <c r="BTL23" s="155"/>
      <c r="BTM23" s="155"/>
      <c r="BTN23" s="155"/>
      <c r="BTO23" s="156"/>
      <c r="BTP23" s="156"/>
      <c r="BTQ23" s="156"/>
      <c r="BTR23" s="156"/>
      <c r="BTS23" s="156"/>
      <c r="BTT23" s="156"/>
      <c r="BTU23" s="157"/>
      <c r="BTV23" s="153"/>
      <c r="BTW23" s="153"/>
      <c r="BTX23" s="154"/>
      <c r="BTY23" s="155"/>
      <c r="BTZ23" s="155"/>
      <c r="BUA23" s="155"/>
      <c r="BUB23" s="155"/>
      <c r="BUC23" s="155"/>
      <c r="BUD23" s="155"/>
      <c r="BUE23" s="156"/>
      <c r="BUF23" s="156"/>
      <c r="BUG23" s="156"/>
      <c r="BUH23" s="156"/>
      <c r="BUI23" s="156"/>
      <c r="BUJ23" s="156"/>
      <c r="BUK23" s="157"/>
      <c r="BUL23" s="153"/>
      <c r="BUM23" s="153"/>
      <c r="BUN23" s="154"/>
      <c r="BUO23" s="155"/>
      <c r="BUP23" s="155"/>
      <c r="BUQ23" s="155"/>
      <c r="BUR23" s="155"/>
      <c r="BUS23" s="155"/>
      <c r="BUT23" s="155"/>
      <c r="BUU23" s="156"/>
      <c r="BUV23" s="156"/>
      <c r="BUW23" s="156"/>
      <c r="BUX23" s="156"/>
      <c r="BUY23" s="156"/>
      <c r="BUZ23" s="156"/>
      <c r="BVA23" s="157"/>
      <c r="BVB23" s="153"/>
      <c r="BVC23" s="153"/>
      <c r="BVD23" s="154"/>
      <c r="BVE23" s="155"/>
      <c r="BVF23" s="155"/>
      <c r="BVG23" s="155"/>
      <c r="BVH23" s="155"/>
      <c r="BVI23" s="155"/>
      <c r="BVJ23" s="155"/>
      <c r="BVK23" s="156"/>
      <c r="BVL23" s="156"/>
      <c r="BVM23" s="156"/>
      <c r="BVN23" s="156"/>
      <c r="BVO23" s="156"/>
      <c r="BVP23" s="156"/>
      <c r="BVQ23" s="157"/>
      <c r="BVR23" s="153"/>
      <c r="BVS23" s="153"/>
      <c r="BVT23" s="154"/>
      <c r="BVU23" s="155"/>
      <c r="BVV23" s="155"/>
      <c r="BVW23" s="155"/>
      <c r="BVX23" s="155"/>
      <c r="BVY23" s="155"/>
      <c r="BVZ23" s="155"/>
      <c r="BWA23" s="156"/>
      <c r="BWB23" s="156"/>
      <c r="BWC23" s="156"/>
      <c r="BWD23" s="156"/>
      <c r="BWE23" s="156"/>
      <c r="BWF23" s="156"/>
      <c r="BWG23" s="157"/>
      <c r="BWH23" s="153"/>
      <c r="BWI23" s="153"/>
      <c r="BWJ23" s="154"/>
      <c r="BWK23" s="155"/>
      <c r="BWL23" s="155"/>
      <c r="BWM23" s="155"/>
      <c r="BWN23" s="155"/>
      <c r="BWO23" s="155"/>
      <c r="BWP23" s="155"/>
      <c r="BWQ23" s="156"/>
      <c r="BWR23" s="156"/>
      <c r="BWS23" s="156"/>
      <c r="BWT23" s="156"/>
      <c r="BWU23" s="156"/>
      <c r="BWV23" s="156"/>
      <c r="BWW23" s="157"/>
      <c r="BWX23" s="153"/>
      <c r="BWY23" s="153"/>
      <c r="BWZ23" s="154"/>
      <c r="BXA23" s="155"/>
      <c r="BXB23" s="155"/>
      <c r="BXC23" s="155"/>
      <c r="BXD23" s="155"/>
      <c r="BXE23" s="155"/>
      <c r="BXF23" s="155"/>
      <c r="BXG23" s="156"/>
      <c r="BXH23" s="156"/>
      <c r="BXI23" s="156"/>
      <c r="BXJ23" s="156"/>
      <c r="BXK23" s="156"/>
      <c r="BXL23" s="156"/>
      <c r="BXM23" s="157"/>
      <c r="BXN23" s="153"/>
      <c r="BXO23" s="153"/>
      <c r="BXP23" s="154"/>
      <c r="BXQ23" s="155"/>
      <c r="BXR23" s="155"/>
      <c r="BXS23" s="155"/>
      <c r="BXT23" s="155"/>
      <c r="BXU23" s="155"/>
      <c r="BXV23" s="155"/>
      <c r="BXW23" s="156"/>
      <c r="BXX23" s="156"/>
      <c r="BXY23" s="156"/>
      <c r="BXZ23" s="156"/>
      <c r="BYA23" s="156"/>
      <c r="BYB23" s="156"/>
      <c r="BYC23" s="157"/>
      <c r="BYD23" s="153"/>
      <c r="BYE23" s="153"/>
      <c r="BYF23" s="154"/>
      <c r="BYG23" s="155"/>
      <c r="BYH23" s="155"/>
      <c r="BYI23" s="155"/>
      <c r="BYJ23" s="155"/>
      <c r="BYK23" s="155"/>
      <c r="BYL23" s="155"/>
      <c r="BYM23" s="156"/>
      <c r="BYN23" s="156"/>
      <c r="BYO23" s="156"/>
      <c r="BYP23" s="156"/>
      <c r="BYQ23" s="156"/>
      <c r="BYR23" s="156"/>
      <c r="BYS23" s="157"/>
      <c r="BYT23" s="153"/>
      <c r="BYU23" s="153"/>
      <c r="BYV23" s="154"/>
      <c r="BYW23" s="155"/>
      <c r="BYX23" s="155"/>
      <c r="BYY23" s="155"/>
      <c r="BYZ23" s="155"/>
      <c r="BZA23" s="155"/>
      <c r="BZB23" s="155"/>
      <c r="BZC23" s="156"/>
      <c r="BZD23" s="156"/>
      <c r="BZE23" s="156"/>
      <c r="BZF23" s="156"/>
      <c r="BZG23" s="156"/>
      <c r="BZH23" s="156"/>
      <c r="BZI23" s="157"/>
      <c r="BZJ23" s="153"/>
      <c r="BZK23" s="153"/>
      <c r="BZL23" s="154"/>
      <c r="BZM23" s="155"/>
      <c r="BZN23" s="155"/>
      <c r="BZO23" s="155"/>
      <c r="BZP23" s="155"/>
      <c r="BZQ23" s="155"/>
      <c r="BZR23" s="155"/>
      <c r="BZS23" s="156"/>
      <c r="BZT23" s="156"/>
      <c r="BZU23" s="156"/>
      <c r="BZV23" s="156"/>
      <c r="BZW23" s="156"/>
      <c r="BZX23" s="156"/>
      <c r="BZY23" s="157"/>
      <c r="BZZ23" s="153"/>
      <c r="CAA23" s="153"/>
      <c r="CAB23" s="154"/>
      <c r="CAC23" s="155"/>
      <c r="CAD23" s="155"/>
      <c r="CAE23" s="155"/>
      <c r="CAF23" s="155"/>
      <c r="CAG23" s="155"/>
      <c r="CAH23" s="155"/>
      <c r="CAI23" s="156"/>
      <c r="CAJ23" s="156"/>
      <c r="CAK23" s="156"/>
      <c r="CAL23" s="156"/>
      <c r="CAM23" s="156"/>
      <c r="CAN23" s="156"/>
      <c r="CAO23" s="157"/>
      <c r="CAP23" s="153"/>
      <c r="CAQ23" s="153"/>
      <c r="CAR23" s="154"/>
      <c r="CAS23" s="155"/>
      <c r="CAT23" s="155"/>
      <c r="CAU23" s="155"/>
      <c r="CAV23" s="155"/>
      <c r="CAW23" s="155"/>
      <c r="CAX23" s="155"/>
      <c r="CAY23" s="156"/>
      <c r="CAZ23" s="156"/>
      <c r="CBA23" s="156"/>
      <c r="CBB23" s="156"/>
      <c r="CBC23" s="156"/>
      <c r="CBD23" s="156"/>
      <c r="CBE23" s="157"/>
      <c r="CBF23" s="153"/>
      <c r="CBG23" s="153"/>
      <c r="CBH23" s="154"/>
      <c r="CBI23" s="155"/>
      <c r="CBJ23" s="155"/>
      <c r="CBK23" s="155"/>
      <c r="CBL23" s="155"/>
      <c r="CBM23" s="155"/>
      <c r="CBN23" s="155"/>
      <c r="CBO23" s="156"/>
      <c r="CBP23" s="156"/>
      <c r="CBQ23" s="156"/>
      <c r="CBR23" s="156"/>
      <c r="CBS23" s="156"/>
      <c r="CBT23" s="156"/>
      <c r="CBU23" s="157"/>
      <c r="CBV23" s="153"/>
      <c r="CBW23" s="153"/>
      <c r="CBX23" s="154"/>
      <c r="CBY23" s="155"/>
      <c r="CBZ23" s="155"/>
      <c r="CCA23" s="155"/>
      <c r="CCB23" s="155"/>
      <c r="CCC23" s="155"/>
      <c r="CCD23" s="155"/>
      <c r="CCE23" s="156"/>
      <c r="CCF23" s="156"/>
      <c r="CCG23" s="156"/>
      <c r="CCH23" s="156"/>
      <c r="CCI23" s="156"/>
      <c r="CCJ23" s="156"/>
      <c r="CCK23" s="157"/>
      <c r="CCL23" s="153"/>
      <c r="CCM23" s="153"/>
      <c r="CCN23" s="154"/>
      <c r="CCO23" s="155"/>
      <c r="CCP23" s="155"/>
      <c r="CCQ23" s="155"/>
      <c r="CCR23" s="155"/>
      <c r="CCS23" s="155"/>
      <c r="CCT23" s="155"/>
      <c r="CCU23" s="156"/>
      <c r="CCV23" s="156"/>
      <c r="CCW23" s="156"/>
      <c r="CCX23" s="156"/>
      <c r="CCY23" s="156"/>
      <c r="CCZ23" s="156"/>
      <c r="CDA23" s="157"/>
      <c r="CDB23" s="153"/>
      <c r="CDC23" s="153"/>
      <c r="CDD23" s="154"/>
      <c r="CDE23" s="155"/>
      <c r="CDF23" s="155"/>
      <c r="CDG23" s="155"/>
      <c r="CDH23" s="155"/>
      <c r="CDI23" s="155"/>
      <c r="CDJ23" s="155"/>
      <c r="CDK23" s="156"/>
      <c r="CDL23" s="156"/>
      <c r="CDM23" s="156"/>
      <c r="CDN23" s="156"/>
      <c r="CDO23" s="156"/>
      <c r="CDP23" s="156"/>
      <c r="CDQ23" s="157"/>
      <c r="CDR23" s="153"/>
      <c r="CDS23" s="153"/>
      <c r="CDT23" s="154"/>
      <c r="CDU23" s="155"/>
      <c r="CDV23" s="155"/>
      <c r="CDW23" s="155"/>
      <c r="CDX23" s="155"/>
      <c r="CDY23" s="155"/>
      <c r="CDZ23" s="155"/>
      <c r="CEA23" s="156"/>
      <c r="CEB23" s="156"/>
      <c r="CEC23" s="156"/>
      <c r="CED23" s="156"/>
      <c r="CEE23" s="156"/>
      <c r="CEF23" s="156"/>
      <c r="CEG23" s="157"/>
      <c r="CEH23" s="153"/>
      <c r="CEI23" s="153"/>
      <c r="CEJ23" s="154"/>
      <c r="CEK23" s="155"/>
      <c r="CEL23" s="155"/>
      <c r="CEM23" s="155"/>
      <c r="CEN23" s="155"/>
      <c r="CEO23" s="155"/>
      <c r="CEP23" s="155"/>
      <c r="CEQ23" s="156"/>
      <c r="CER23" s="156"/>
      <c r="CES23" s="156"/>
      <c r="CET23" s="156"/>
      <c r="CEU23" s="156"/>
      <c r="CEV23" s="156"/>
      <c r="CEW23" s="157"/>
      <c r="CEX23" s="153"/>
      <c r="CEY23" s="153"/>
      <c r="CEZ23" s="154"/>
      <c r="CFA23" s="155"/>
      <c r="CFB23" s="155"/>
      <c r="CFC23" s="155"/>
      <c r="CFD23" s="155"/>
      <c r="CFE23" s="155"/>
      <c r="CFF23" s="155"/>
      <c r="CFG23" s="156"/>
      <c r="CFH23" s="156"/>
      <c r="CFI23" s="156"/>
      <c r="CFJ23" s="156"/>
      <c r="CFK23" s="156"/>
      <c r="CFL23" s="156"/>
      <c r="CFM23" s="157"/>
      <c r="CFN23" s="153"/>
      <c r="CFO23" s="153"/>
      <c r="CFP23" s="154"/>
      <c r="CFQ23" s="155"/>
      <c r="CFR23" s="155"/>
      <c r="CFS23" s="155"/>
      <c r="CFT23" s="155"/>
      <c r="CFU23" s="155"/>
      <c r="CFV23" s="155"/>
      <c r="CFW23" s="156"/>
      <c r="CFX23" s="156"/>
      <c r="CFY23" s="156"/>
      <c r="CFZ23" s="156"/>
      <c r="CGA23" s="156"/>
      <c r="CGB23" s="156"/>
      <c r="CGC23" s="157"/>
      <c r="CGD23" s="153"/>
      <c r="CGE23" s="153"/>
      <c r="CGF23" s="154"/>
      <c r="CGG23" s="155"/>
      <c r="CGH23" s="155"/>
      <c r="CGI23" s="155"/>
      <c r="CGJ23" s="155"/>
      <c r="CGK23" s="155"/>
      <c r="CGL23" s="155"/>
      <c r="CGM23" s="156"/>
      <c r="CGN23" s="156"/>
      <c r="CGO23" s="156"/>
      <c r="CGP23" s="156"/>
      <c r="CGQ23" s="156"/>
      <c r="CGR23" s="156"/>
      <c r="CGS23" s="157"/>
      <c r="CGT23" s="153"/>
      <c r="CGU23" s="153"/>
      <c r="CGV23" s="154"/>
      <c r="CGW23" s="155"/>
      <c r="CGX23" s="155"/>
      <c r="CGY23" s="155"/>
      <c r="CGZ23" s="155"/>
      <c r="CHA23" s="155"/>
      <c r="CHB23" s="155"/>
      <c r="CHC23" s="156"/>
      <c r="CHD23" s="156"/>
      <c r="CHE23" s="156"/>
      <c r="CHF23" s="156"/>
      <c r="CHG23" s="156"/>
      <c r="CHH23" s="156"/>
      <c r="CHI23" s="157"/>
      <c r="CHJ23" s="153"/>
      <c r="CHK23" s="153"/>
      <c r="CHL23" s="154"/>
      <c r="CHM23" s="155"/>
      <c r="CHN23" s="155"/>
      <c r="CHO23" s="155"/>
      <c r="CHP23" s="155"/>
      <c r="CHQ23" s="155"/>
      <c r="CHR23" s="155"/>
      <c r="CHS23" s="156"/>
      <c r="CHT23" s="156"/>
      <c r="CHU23" s="156"/>
      <c r="CHV23" s="156"/>
      <c r="CHW23" s="156"/>
      <c r="CHX23" s="156"/>
      <c r="CHY23" s="157"/>
      <c r="CHZ23" s="153"/>
      <c r="CIA23" s="153"/>
      <c r="CIB23" s="154"/>
      <c r="CIC23" s="155"/>
      <c r="CID23" s="155"/>
      <c r="CIE23" s="155"/>
      <c r="CIF23" s="155"/>
      <c r="CIG23" s="155"/>
      <c r="CIH23" s="155"/>
      <c r="CII23" s="156"/>
      <c r="CIJ23" s="156"/>
      <c r="CIK23" s="156"/>
      <c r="CIL23" s="156"/>
      <c r="CIM23" s="156"/>
      <c r="CIN23" s="156"/>
      <c r="CIO23" s="157"/>
      <c r="CIP23" s="153"/>
      <c r="CIQ23" s="153"/>
      <c r="CIR23" s="154"/>
      <c r="CIS23" s="155"/>
      <c r="CIT23" s="155"/>
      <c r="CIU23" s="155"/>
      <c r="CIV23" s="155"/>
      <c r="CIW23" s="155"/>
      <c r="CIX23" s="155"/>
      <c r="CIY23" s="156"/>
      <c r="CIZ23" s="156"/>
      <c r="CJA23" s="156"/>
      <c r="CJB23" s="156"/>
      <c r="CJC23" s="156"/>
      <c r="CJD23" s="156"/>
      <c r="CJE23" s="157"/>
      <c r="CJF23" s="153"/>
      <c r="CJG23" s="153"/>
      <c r="CJH23" s="154"/>
      <c r="CJI23" s="155"/>
      <c r="CJJ23" s="155"/>
      <c r="CJK23" s="155"/>
      <c r="CJL23" s="155"/>
      <c r="CJM23" s="155"/>
      <c r="CJN23" s="155"/>
      <c r="CJO23" s="156"/>
      <c r="CJP23" s="156"/>
      <c r="CJQ23" s="156"/>
      <c r="CJR23" s="156"/>
      <c r="CJS23" s="156"/>
      <c r="CJT23" s="156"/>
      <c r="CJU23" s="157"/>
      <c r="CJV23" s="153"/>
      <c r="CJW23" s="153"/>
      <c r="CJX23" s="154"/>
      <c r="CJY23" s="155"/>
      <c r="CJZ23" s="155"/>
      <c r="CKA23" s="155"/>
      <c r="CKB23" s="155"/>
      <c r="CKC23" s="155"/>
      <c r="CKD23" s="155"/>
      <c r="CKE23" s="156"/>
      <c r="CKF23" s="156"/>
      <c r="CKG23" s="156"/>
      <c r="CKH23" s="156"/>
      <c r="CKI23" s="156"/>
      <c r="CKJ23" s="156"/>
      <c r="CKK23" s="157"/>
      <c r="CKL23" s="153"/>
      <c r="CKM23" s="153"/>
      <c r="CKN23" s="154"/>
      <c r="CKO23" s="155"/>
      <c r="CKP23" s="155"/>
      <c r="CKQ23" s="155"/>
      <c r="CKR23" s="155"/>
      <c r="CKS23" s="155"/>
      <c r="CKT23" s="155"/>
      <c r="CKU23" s="156"/>
      <c r="CKV23" s="156"/>
      <c r="CKW23" s="156"/>
      <c r="CKX23" s="156"/>
      <c r="CKY23" s="156"/>
      <c r="CKZ23" s="156"/>
      <c r="CLA23" s="157"/>
      <c r="CLB23" s="153"/>
      <c r="CLC23" s="153"/>
      <c r="CLD23" s="154"/>
      <c r="CLE23" s="155"/>
      <c r="CLF23" s="155"/>
      <c r="CLG23" s="155"/>
      <c r="CLH23" s="155"/>
      <c r="CLI23" s="155"/>
      <c r="CLJ23" s="155"/>
      <c r="CLK23" s="156"/>
      <c r="CLL23" s="156"/>
      <c r="CLM23" s="156"/>
      <c r="CLN23" s="156"/>
      <c r="CLO23" s="156"/>
      <c r="CLP23" s="156"/>
      <c r="CLQ23" s="157"/>
      <c r="CLR23" s="153"/>
      <c r="CLS23" s="153"/>
      <c r="CLT23" s="154"/>
      <c r="CLU23" s="155"/>
      <c r="CLV23" s="155"/>
      <c r="CLW23" s="155"/>
      <c r="CLX23" s="155"/>
      <c r="CLY23" s="155"/>
      <c r="CLZ23" s="155"/>
      <c r="CMA23" s="156"/>
      <c r="CMB23" s="156"/>
      <c r="CMC23" s="156"/>
      <c r="CMD23" s="156"/>
      <c r="CME23" s="156"/>
      <c r="CMF23" s="156"/>
      <c r="CMG23" s="157"/>
      <c r="CMH23" s="153"/>
      <c r="CMI23" s="153"/>
      <c r="CMJ23" s="154"/>
      <c r="CMK23" s="155"/>
      <c r="CML23" s="155"/>
      <c r="CMM23" s="155"/>
      <c r="CMN23" s="155"/>
      <c r="CMO23" s="155"/>
      <c r="CMP23" s="155"/>
      <c r="CMQ23" s="156"/>
      <c r="CMR23" s="156"/>
      <c r="CMS23" s="156"/>
      <c r="CMT23" s="156"/>
      <c r="CMU23" s="156"/>
      <c r="CMV23" s="156"/>
      <c r="CMW23" s="157"/>
      <c r="CMX23" s="153"/>
      <c r="CMY23" s="153"/>
      <c r="CMZ23" s="154"/>
      <c r="CNA23" s="155"/>
      <c r="CNB23" s="155"/>
      <c r="CNC23" s="155"/>
      <c r="CND23" s="155"/>
      <c r="CNE23" s="155"/>
      <c r="CNF23" s="155"/>
      <c r="CNG23" s="156"/>
      <c r="CNH23" s="156"/>
      <c r="CNI23" s="156"/>
      <c r="CNJ23" s="156"/>
      <c r="CNK23" s="156"/>
      <c r="CNL23" s="156"/>
      <c r="CNM23" s="157"/>
      <c r="CNN23" s="153"/>
      <c r="CNO23" s="153"/>
      <c r="CNP23" s="154"/>
      <c r="CNQ23" s="155"/>
      <c r="CNR23" s="155"/>
      <c r="CNS23" s="155"/>
      <c r="CNT23" s="155"/>
      <c r="CNU23" s="155"/>
      <c r="CNV23" s="155"/>
      <c r="CNW23" s="156"/>
      <c r="CNX23" s="156"/>
      <c r="CNY23" s="156"/>
      <c r="CNZ23" s="156"/>
      <c r="COA23" s="156"/>
      <c r="COB23" s="156"/>
      <c r="COC23" s="157"/>
      <c r="COD23" s="153"/>
      <c r="COE23" s="153"/>
      <c r="COF23" s="154"/>
      <c r="COG23" s="155"/>
      <c r="COH23" s="155"/>
      <c r="COI23" s="155"/>
      <c r="COJ23" s="155"/>
      <c r="COK23" s="155"/>
      <c r="COL23" s="155"/>
      <c r="COM23" s="156"/>
      <c r="CON23" s="156"/>
      <c r="COO23" s="156"/>
      <c r="COP23" s="156"/>
      <c r="COQ23" s="156"/>
      <c r="COR23" s="156"/>
      <c r="COS23" s="157"/>
      <c r="COT23" s="153"/>
      <c r="COU23" s="153"/>
      <c r="COV23" s="154"/>
      <c r="COW23" s="155"/>
      <c r="COX23" s="155"/>
      <c r="COY23" s="155"/>
      <c r="COZ23" s="155"/>
      <c r="CPA23" s="155"/>
      <c r="CPB23" s="155"/>
      <c r="CPC23" s="156"/>
      <c r="CPD23" s="156"/>
      <c r="CPE23" s="156"/>
      <c r="CPF23" s="156"/>
      <c r="CPG23" s="156"/>
      <c r="CPH23" s="156"/>
      <c r="CPI23" s="157"/>
      <c r="CPJ23" s="153"/>
      <c r="CPK23" s="153"/>
      <c r="CPL23" s="154"/>
      <c r="CPM23" s="155"/>
      <c r="CPN23" s="155"/>
      <c r="CPO23" s="155"/>
      <c r="CPP23" s="155"/>
      <c r="CPQ23" s="155"/>
      <c r="CPR23" s="155"/>
      <c r="CPS23" s="156"/>
      <c r="CPT23" s="156"/>
      <c r="CPU23" s="156"/>
      <c r="CPV23" s="156"/>
      <c r="CPW23" s="156"/>
      <c r="CPX23" s="156"/>
      <c r="CPY23" s="157"/>
      <c r="CPZ23" s="153"/>
      <c r="CQA23" s="153"/>
      <c r="CQB23" s="154"/>
      <c r="CQC23" s="155"/>
      <c r="CQD23" s="155"/>
      <c r="CQE23" s="155"/>
      <c r="CQF23" s="155"/>
      <c r="CQG23" s="155"/>
      <c r="CQH23" s="155"/>
      <c r="CQI23" s="156"/>
      <c r="CQJ23" s="156"/>
      <c r="CQK23" s="156"/>
      <c r="CQL23" s="156"/>
      <c r="CQM23" s="156"/>
      <c r="CQN23" s="156"/>
      <c r="CQO23" s="157"/>
      <c r="CQP23" s="153"/>
      <c r="CQQ23" s="153"/>
      <c r="CQR23" s="154"/>
      <c r="CQS23" s="155"/>
      <c r="CQT23" s="155"/>
      <c r="CQU23" s="155"/>
      <c r="CQV23" s="155"/>
      <c r="CQW23" s="155"/>
      <c r="CQX23" s="155"/>
      <c r="CQY23" s="156"/>
      <c r="CQZ23" s="156"/>
      <c r="CRA23" s="156"/>
      <c r="CRB23" s="156"/>
      <c r="CRC23" s="156"/>
      <c r="CRD23" s="156"/>
      <c r="CRE23" s="157"/>
      <c r="CRF23" s="153"/>
      <c r="CRG23" s="153"/>
      <c r="CRH23" s="154"/>
      <c r="CRI23" s="155"/>
      <c r="CRJ23" s="155"/>
      <c r="CRK23" s="155"/>
      <c r="CRL23" s="155"/>
      <c r="CRM23" s="155"/>
      <c r="CRN23" s="155"/>
      <c r="CRO23" s="156"/>
      <c r="CRP23" s="156"/>
      <c r="CRQ23" s="156"/>
      <c r="CRR23" s="156"/>
      <c r="CRS23" s="156"/>
      <c r="CRT23" s="156"/>
      <c r="CRU23" s="157"/>
      <c r="CRV23" s="153"/>
      <c r="CRW23" s="153"/>
      <c r="CRX23" s="154"/>
      <c r="CRY23" s="155"/>
      <c r="CRZ23" s="155"/>
      <c r="CSA23" s="155"/>
      <c r="CSB23" s="155"/>
      <c r="CSC23" s="155"/>
      <c r="CSD23" s="155"/>
      <c r="CSE23" s="156"/>
      <c r="CSF23" s="156"/>
      <c r="CSG23" s="156"/>
      <c r="CSH23" s="156"/>
      <c r="CSI23" s="156"/>
      <c r="CSJ23" s="156"/>
      <c r="CSK23" s="157"/>
      <c r="CSL23" s="153"/>
      <c r="CSM23" s="153"/>
      <c r="CSN23" s="154"/>
      <c r="CSO23" s="155"/>
      <c r="CSP23" s="155"/>
      <c r="CSQ23" s="155"/>
      <c r="CSR23" s="155"/>
      <c r="CSS23" s="155"/>
      <c r="CST23" s="155"/>
      <c r="CSU23" s="156"/>
      <c r="CSV23" s="156"/>
      <c r="CSW23" s="156"/>
      <c r="CSX23" s="156"/>
      <c r="CSY23" s="156"/>
      <c r="CSZ23" s="156"/>
      <c r="CTA23" s="157"/>
      <c r="CTB23" s="153"/>
      <c r="CTC23" s="153"/>
      <c r="CTD23" s="154"/>
      <c r="CTE23" s="155"/>
      <c r="CTF23" s="155"/>
      <c r="CTG23" s="155"/>
      <c r="CTH23" s="155"/>
      <c r="CTI23" s="155"/>
      <c r="CTJ23" s="155"/>
      <c r="CTK23" s="156"/>
      <c r="CTL23" s="156"/>
      <c r="CTM23" s="156"/>
      <c r="CTN23" s="156"/>
      <c r="CTO23" s="156"/>
      <c r="CTP23" s="156"/>
      <c r="CTQ23" s="157"/>
      <c r="CTR23" s="153"/>
      <c r="CTS23" s="153"/>
      <c r="CTT23" s="154"/>
      <c r="CTU23" s="155"/>
      <c r="CTV23" s="155"/>
      <c r="CTW23" s="155"/>
      <c r="CTX23" s="155"/>
      <c r="CTY23" s="155"/>
      <c r="CTZ23" s="155"/>
      <c r="CUA23" s="156"/>
      <c r="CUB23" s="156"/>
      <c r="CUC23" s="156"/>
      <c r="CUD23" s="156"/>
      <c r="CUE23" s="156"/>
      <c r="CUF23" s="156"/>
      <c r="CUG23" s="157"/>
      <c r="CUH23" s="153"/>
      <c r="CUI23" s="153"/>
      <c r="CUJ23" s="154"/>
      <c r="CUK23" s="155"/>
      <c r="CUL23" s="155"/>
      <c r="CUM23" s="155"/>
      <c r="CUN23" s="155"/>
      <c r="CUO23" s="155"/>
      <c r="CUP23" s="155"/>
      <c r="CUQ23" s="156"/>
      <c r="CUR23" s="156"/>
      <c r="CUS23" s="156"/>
      <c r="CUT23" s="156"/>
      <c r="CUU23" s="156"/>
      <c r="CUV23" s="156"/>
      <c r="CUW23" s="157"/>
      <c r="CUX23" s="153"/>
      <c r="CUY23" s="153"/>
      <c r="CUZ23" s="154"/>
      <c r="CVA23" s="155"/>
      <c r="CVB23" s="155"/>
      <c r="CVC23" s="155"/>
      <c r="CVD23" s="155"/>
      <c r="CVE23" s="155"/>
      <c r="CVF23" s="155"/>
      <c r="CVG23" s="156"/>
      <c r="CVH23" s="156"/>
      <c r="CVI23" s="156"/>
      <c r="CVJ23" s="156"/>
      <c r="CVK23" s="156"/>
      <c r="CVL23" s="156"/>
      <c r="CVM23" s="157"/>
      <c r="CVN23" s="153"/>
      <c r="CVO23" s="153"/>
      <c r="CVP23" s="154"/>
      <c r="CVQ23" s="155"/>
      <c r="CVR23" s="155"/>
      <c r="CVS23" s="155"/>
      <c r="CVT23" s="155"/>
      <c r="CVU23" s="155"/>
      <c r="CVV23" s="155"/>
      <c r="CVW23" s="156"/>
      <c r="CVX23" s="156"/>
      <c r="CVY23" s="156"/>
      <c r="CVZ23" s="156"/>
      <c r="CWA23" s="156"/>
      <c r="CWB23" s="156"/>
      <c r="CWC23" s="157"/>
      <c r="CWD23" s="153"/>
      <c r="CWE23" s="153"/>
      <c r="CWF23" s="154"/>
      <c r="CWG23" s="155"/>
      <c r="CWH23" s="155"/>
      <c r="CWI23" s="155"/>
      <c r="CWJ23" s="155"/>
      <c r="CWK23" s="155"/>
      <c r="CWL23" s="155"/>
      <c r="CWM23" s="156"/>
      <c r="CWN23" s="156"/>
      <c r="CWO23" s="156"/>
      <c r="CWP23" s="156"/>
      <c r="CWQ23" s="156"/>
      <c r="CWR23" s="156"/>
      <c r="CWS23" s="157"/>
      <c r="CWT23" s="153"/>
      <c r="CWU23" s="153"/>
      <c r="CWV23" s="154"/>
      <c r="CWW23" s="155"/>
      <c r="CWX23" s="155"/>
      <c r="CWY23" s="155"/>
      <c r="CWZ23" s="155"/>
      <c r="CXA23" s="155"/>
      <c r="CXB23" s="155"/>
      <c r="CXC23" s="156"/>
      <c r="CXD23" s="156"/>
      <c r="CXE23" s="156"/>
      <c r="CXF23" s="156"/>
      <c r="CXG23" s="156"/>
      <c r="CXH23" s="156"/>
      <c r="CXI23" s="157"/>
      <c r="CXJ23" s="153"/>
      <c r="CXK23" s="153"/>
      <c r="CXL23" s="154"/>
      <c r="CXM23" s="155"/>
      <c r="CXN23" s="155"/>
      <c r="CXO23" s="155"/>
      <c r="CXP23" s="155"/>
      <c r="CXQ23" s="155"/>
      <c r="CXR23" s="155"/>
      <c r="CXS23" s="156"/>
      <c r="CXT23" s="156"/>
      <c r="CXU23" s="156"/>
      <c r="CXV23" s="156"/>
      <c r="CXW23" s="156"/>
      <c r="CXX23" s="156"/>
      <c r="CXY23" s="157"/>
      <c r="CXZ23" s="153"/>
      <c r="CYA23" s="153"/>
      <c r="CYB23" s="154"/>
      <c r="CYC23" s="155"/>
      <c r="CYD23" s="155"/>
      <c r="CYE23" s="155"/>
      <c r="CYF23" s="155"/>
      <c r="CYG23" s="155"/>
      <c r="CYH23" s="155"/>
      <c r="CYI23" s="156"/>
      <c r="CYJ23" s="156"/>
      <c r="CYK23" s="156"/>
      <c r="CYL23" s="156"/>
      <c r="CYM23" s="156"/>
      <c r="CYN23" s="156"/>
      <c r="CYO23" s="157"/>
      <c r="CYP23" s="153"/>
      <c r="CYQ23" s="153"/>
      <c r="CYR23" s="154"/>
      <c r="CYS23" s="155"/>
      <c r="CYT23" s="155"/>
      <c r="CYU23" s="155"/>
      <c r="CYV23" s="155"/>
      <c r="CYW23" s="155"/>
      <c r="CYX23" s="155"/>
      <c r="CYY23" s="156"/>
      <c r="CYZ23" s="156"/>
      <c r="CZA23" s="156"/>
      <c r="CZB23" s="156"/>
      <c r="CZC23" s="156"/>
      <c r="CZD23" s="156"/>
      <c r="CZE23" s="157"/>
      <c r="CZF23" s="153"/>
      <c r="CZG23" s="153"/>
      <c r="CZH23" s="154"/>
      <c r="CZI23" s="155"/>
      <c r="CZJ23" s="155"/>
      <c r="CZK23" s="155"/>
      <c r="CZL23" s="155"/>
      <c r="CZM23" s="155"/>
      <c r="CZN23" s="155"/>
      <c r="CZO23" s="156"/>
      <c r="CZP23" s="156"/>
      <c r="CZQ23" s="156"/>
      <c r="CZR23" s="156"/>
      <c r="CZS23" s="156"/>
      <c r="CZT23" s="156"/>
      <c r="CZU23" s="157"/>
      <c r="CZV23" s="153"/>
      <c r="CZW23" s="153"/>
      <c r="CZX23" s="154"/>
      <c r="CZY23" s="155"/>
      <c r="CZZ23" s="155"/>
      <c r="DAA23" s="155"/>
      <c r="DAB23" s="155"/>
      <c r="DAC23" s="155"/>
      <c r="DAD23" s="155"/>
      <c r="DAE23" s="156"/>
      <c r="DAF23" s="156"/>
      <c r="DAG23" s="156"/>
      <c r="DAH23" s="156"/>
      <c r="DAI23" s="156"/>
      <c r="DAJ23" s="156"/>
      <c r="DAK23" s="157"/>
      <c r="DAL23" s="153"/>
      <c r="DAM23" s="153"/>
      <c r="DAN23" s="154"/>
      <c r="DAO23" s="155"/>
      <c r="DAP23" s="155"/>
      <c r="DAQ23" s="155"/>
      <c r="DAR23" s="155"/>
      <c r="DAS23" s="155"/>
      <c r="DAT23" s="155"/>
      <c r="DAU23" s="156"/>
      <c r="DAV23" s="156"/>
      <c r="DAW23" s="156"/>
      <c r="DAX23" s="156"/>
      <c r="DAY23" s="156"/>
      <c r="DAZ23" s="156"/>
      <c r="DBA23" s="157"/>
      <c r="DBB23" s="153"/>
      <c r="DBC23" s="153"/>
      <c r="DBD23" s="154"/>
      <c r="DBE23" s="155"/>
      <c r="DBF23" s="155"/>
      <c r="DBG23" s="155"/>
      <c r="DBH23" s="155"/>
      <c r="DBI23" s="155"/>
      <c r="DBJ23" s="155"/>
      <c r="DBK23" s="156"/>
      <c r="DBL23" s="156"/>
      <c r="DBM23" s="156"/>
      <c r="DBN23" s="156"/>
      <c r="DBO23" s="156"/>
      <c r="DBP23" s="156"/>
      <c r="DBQ23" s="157"/>
      <c r="DBR23" s="153"/>
      <c r="DBS23" s="153"/>
      <c r="DBT23" s="154"/>
      <c r="DBU23" s="155"/>
      <c r="DBV23" s="155"/>
      <c r="DBW23" s="155"/>
      <c r="DBX23" s="155"/>
      <c r="DBY23" s="155"/>
      <c r="DBZ23" s="155"/>
      <c r="DCA23" s="156"/>
      <c r="DCB23" s="156"/>
      <c r="DCC23" s="156"/>
      <c r="DCD23" s="156"/>
      <c r="DCE23" s="156"/>
      <c r="DCF23" s="156"/>
      <c r="DCG23" s="157"/>
      <c r="DCH23" s="153"/>
      <c r="DCI23" s="153"/>
      <c r="DCJ23" s="154"/>
      <c r="DCK23" s="155"/>
      <c r="DCL23" s="155"/>
      <c r="DCM23" s="155"/>
      <c r="DCN23" s="155"/>
      <c r="DCO23" s="155"/>
      <c r="DCP23" s="155"/>
      <c r="DCQ23" s="156"/>
      <c r="DCR23" s="156"/>
      <c r="DCS23" s="156"/>
      <c r="DCT23" s="156"/>
      <c r="DCU23" s="156"/>
      <c r="DCV23" s="156"/>
      <c r="DCW23" s="157"/>
      <c r="DCX23" s="153"/>
      <c r="DCY23" s="153"/>
      <c r="DCZ23" s="154"/>
      <c r="DDA23" s="155"/>
      <c r="DDB23" s="155"/>
      <c r="DDC23" s="155"/>
      <c r="DDD23" s="155"/>
      <c r="DDE23" s="155"/>
      <c r="DDF23" s="155"/>
      <c r="DDG23" s="156"/>
      <c r="DDH23" s="156"/>
      <c r="DDI23" s="156"/>
      <c r="DDJ23" s="156"/>
      <c r="DDK23" s="156"/>
      <c r="DDL23" s="156"/>
      <c r="DDM23" s="157"/>
      <c r="DDN23" s="153"/>
      <c r="DDO23" s="153"/>
      <c r="DDP23" s="154"/>
      <c r="DDQ23" s="155"/>
      <c r="DDR23" s="155"/>
      <c r="DDS23" s="155"/>
      <c r="DDT23" s="155"/>
      <c r="DDU23" s="155"/>
      <c r="DDV23" s="155"/>
      <c r="DDW23" s="156"/>
      <c r="DDX23" s="156"/>
      <c r="DDY23" s="156"/>
      <c r="DDZ23" s="156"/>
      <c r="DEA23" s="156"/>
      <c r="DEB23" s="156"/>
      <c r="DEC23" s="157"/>
      <c r="DED23" s="153"/>
      <c r="DEE23" s="153"/>
      <c r="DEF23" s="154"/>
      <c r="DEG23" s="155"/>
      <c r="DEH23" s="155"/>
      <c r="DEI23" s="155"/>
      <c r="DEJ23" s="155"/>
      <c r="DEK23" s="155"/>
      <c r="DEL23" s="155"/>
      <c r="DEM23" s="156"/>
      <c r="DEN23" s="156"/>
      <c r="DEO23" s="156"/>
      <c r="DEP23" s="156"/>
      <c r="DEQ23" s="156"/>
      <c r="DER23" s="156"/>
      <c r="DES23" s="157"/>
      <c r="DET23" s="153"/>
      <c r="DEU23" s="153"/>
      <c r="DEV23" s="154"/>
      <c r="DEW23" s="155"/>
      <c r="DEX23" s="155"/>
      <c r="DEY23" s="155"/>
      <c r="DEZ23" s="155"/>
      <c r="DFA23" s="155"/>
      <c r="DFB23" s="155"/>
      <c r="DFC23" s="156"/>
      <c r="DFD23" s="156"/>
      <c r="DFE23" s="156"/>
      <c r="DFF23" s="156"/>
      <c r="DFG23" s="156"/>
      <c r="DFH23" s="156"/>
      <c r="DFI23" s="157"/>
      <c r="DFJ23" s="153"/>
      <c r="DFK23" s="153"/>
      <c r="DFL23" s="154"/>
      <c r="DFM23" s="155"/>
      <c r="DFN23" s="155"/>
      <c r="DFO23" s="155"/>
      <c r="DFP23" s="155"/>
      <c r="DFQ23" s="155"/>
      <c r="DFR23" s="155"/>
      <c r="DFS23" s="156"/>
      <c r="DFT23" s="156"/>
      <c r="DFU23" s="156"/>
      <c r="DFV23" s="156"/>
      <c r="DFW23" s="156"/>
      <c r="DFX23" s="156"/>
      <c r="DFY23" s="157"/>
      <c r="DFZ23" s="153"/>
      <c r="DGA23" s="153"/>
      <c r="DGB23" s="154"/>
      <c r="DGC23" s="155"/>
      <c r="DGD23" s="155"/>
      <c r="DGE23" s="155"/>
      <c r="DGF23" s="155"/>
      <c r="DGG23" s="155"/>
      <c r="DGH23" s="155"/>
      <c r="DGI23" s="156"/>
      <c r="DGJ23" s="156"/>
      <c r="DGK23" s="156"/>
      <c r="DGL23" s="156"/>
      <c r="DGM23" s="156"/>
      <c r="DGN23" s="156"/>
      <c r="DGO23" s="157"/>
      <c r="DGP23" s="153"/>
      <c r="DGQ23" s="153"/>
      <c r="DGR23" s="154"/>
      <c r="DGS23" s="155"/>
      <c r="DGT23" s="155"/>
      <c r="DGU23" s="155"/>
      <c r="DGV23" s="155"/>
      <c r="DGW23" s="155"/>
      <c r="DGX23" s="155"/>
      <c r="DGY23" s="156"/>
      <c r="DGZ23" s="156"/>
      <c r="DHA23" s="156"/>
      <c r="DHB23" s="156"/>
      <c r="DHC23" s="156"/>
      <c r="DHD23" s="156"/>
      <c r="DHE23" s="157"/>
      <c r="DHF23" s="153"/>
      <c r="DHG23" s="153"/>
      <c r="DHH23" s="154"/>
      <c r="DHI23" s="155"/>
      <c r="DHJ23" s="155"/>
      <c r="DHK23" s="155"/>
      <c r="DHL23" s="155"/>
      <c r="DHM23" s="155"/>
      <c r="DHN23" s="155"/>
      <c r="DHO23" s="156"/>
      <c r="DHP23" s="156"/>
      <c r="DHQ23" s="156"/>
      <c r="DHR23" s="156"/>
      <c r="DHS23" s="156"/>
      <c r="DHT23" s="156"/>
      <c r="DHU23" s="157"/>
      <c r="DHV23" s="153"/>
      <c r="DHW23" s="153"/>
      <c r="DHX23" s="154"/>
      <c r="DHY23" s="155"/>
      <c r="DHZ23" s="155"/>
      <c r="DIA23" s="155"/>
      <c r="DIB23" s="155"/>
      <c r="DIC23" s="155"/>
      <c r="DID23" s="155"/>
      <c r="DIE23" s="156"/>
      <c r="DIF23" s="156"/>
      <c r="DIG23" s="156"/>
      <c r="DIH23" s="156"/>
      <c r="DII23" s="156"/>
      <c r="DIJ23" s="156"/>
      <c r="DIK23" s="157"/>
      <c r="DIL23" s="153"/>
      <c r="DIM23" s="153"/>
      <c r="DIN23" s="154"/>
      <c r="DIO23" s="155"/>
      <c r="DIP23" s="155"/>
      <c r="DIQ23" s="155"/>
      <c r="DIR23" s="155"/>
      <c r="DIS23" s="155"/>
      <c r="DIT23" s="155"/>
      <c r="DIU23" s="156"/>
      <c r="DIV23" s="156"/>
      <c r="DIW23" s="156"/>
      <c r="DIX23" s="156"/>
      <c r="DIY23" s="156"/>
      <c r="DIZ23" s="156"/>
      <c r="DJA23" s="157"/>
      <c r="DJB23" s="153"/>
      <c r="DJC23" s="153"/>
      <c r="DJD23" s="154"/>
      <c r="DJE23" s="155"/>
      <c r="DJF23" s="155"/>
      <c r="DJG23" s="155"/>
      <c r="DJH23" s="155"/>
      <c r="DJI23" s="155"/>
      <c r="DJJ23" s="155"/>
      <c r="DJK23" s="156"/>
      <c r="DJL23" s="156"/>
      <c r="DJM23" s="156"/>
      <c r="DJN23" s="156"/>
      <c r="DJO23" s="156"/>
      <c r="DJP23" s="156"/>
      <c r="DJQ23" s="157"/>
      <c r="DJR23" s="153"/>
      <c r="DJS23" s="153"/>
      <c r="DJT23" s="154"/>
      <c r="DJU23" s="155"/>
      <c r="DJV23" s="155"/>
      <c r="DJW23" s="155"/>
      <c r="DJX23" s="155"/>
      <c r="DJY23" s="155"/>
      <c r="DJZ23" s="155"/>
      <c r="DKA23" s="156"/>
      <c r="DKB23" s="156"/>
      <c r="DKC23" s="156"/>
      <c r="DKD23" s="156"/>
      <c r="DKE23" s="156"/>
      <c r="DKF23" s="156"/>
      <c r="DKG23" s="157"/>
      <c r="DKH23" s="153"/>
      <c r="DKI23" s="153"/>
      <c r="DKJ23" s="154"/>
      <c r="DKK23" s="155"/>
      <c r="DKL23" s="155"/>
      <c r="DKM23" s="155"/>
      <c r="DKN23" s="155"/>
      <c r="DKO23" s="155"/>
      <c r="DKP23" s="155"/>
      <c r="DKQ23" s="156"/>
      <c r="DKR23" s="156"/>
      <c r="DKS23" s="156"/>
      <c r="DKT23" s="156"/>
      <c r="DKU23" s="156"/>
      <c r="DKV23" s="156"/>
      <c r="DKW23" s="157"/>
      <c r="DKX23" s="153"/>
      <c r="DKY23" s="153"/>
      <c r="DKZ23" s="154"/>
      <c r="DLA23" s="155"/>
      <c r="DLB23" s="155"/>
      <c r="DLC23" s="155"/>
      <c r="DLD23" s="155"/>
      <c r="DLE23" s="155"/>
      <c r="DLF23" s="155"/>
      <c r="DLG23" s="156"/>
      <c r="DLH23" s="156"/>
      <c r="DLI23" s="156"/>
      <c r="DLJ23" s="156"/>
      <c r="DLK23" s="156"/>
      <c r="DLL23" s="156"/>
      <c r="DLM23" s="157"/>
      <c r="DLN23" s="153"/>
      <c r="DLO23" s="153"/>
      <c r="DLP23" s="154"/>
      <c r="DLQ23" s="155"/>
      <c r="DLR23" s="155"/>
      <c r="DLS23" s="155"/>
      <c r="DLT23" s="155"/>
      <c r="DLU23" s="155"/>
      <c r="DLV23" s="155"/>
      <c r="DLW23" s="156"/>
      <c r="DLX23" s="156"/>
      <c r="DLY23" s="156"/>
      <c r="DLZ23" s="156"/>
      <c r="DMA23" s="156"/>
      <c r="DMB23" s="156"/>
      <c r="DMC23" s="157"/>
      <c r="DMD23" s="153"/>
      <c r="DME23" s="153"/>
      <c r="DMF23" s="154"/>
      <c r="DMG23" s="155"/>
      <c r="DMH23" s="155"/>
      <c r="DMI23" s="155"/>
      <c r="DMJ23" s="155"/>
      <c r="DMK23" s="155"/>
      <c r="DML23" s="155"/>
      <c r="DMM23" s="156"/>
      <c r="DMN23" s="156"/>
      <c r="DMO23" s="156"/>
      <c r="DMP23" s="156"/>
      <c r="DMQ23" s="156"/>
      <c r="DMR23" s="156"/>
      <c r="DMS23" s="157"/>
      <c r="DMT23" s="153"/>
      <c r="DMU23" s="153"/>
      <c r="DMV23" s="154"/>
      <c r="DMW23" s="155"/>
      <c r="DMX23" s="155"/>
      <c r="DMY23" s="155"/>
      <c r="DMZ23" s="155"/>
      <c r="DNA23" s="155"/>
      <c r="DNB23" s="155"/>
      <c r="DNC23" s="156"/>
      <c r="DND23" s="156"/>
      <c r="DNE23" s="156"/>
      <c r="DNF23" s="156"/>
      <c r="DNG23" s="156"/>
      <c r="DNH23" s="156"/>
      <c r="DNI23" s="157"/>
      <c r="DNJ23" s="153"/>
      <c r="DNK23" s="153"/>
      <c r="DNL23" s="154"/>
      <c r="DNM23" s="155"/>
      <c r="DNN23" s="155"/>
      <c r="DNO23" s="155"/>
      <c r="DNP23" s="155"/>
      <c r="DNQ23" s="155"/>
      <c r="DNR23" s="155"/>
      <c r="DNS23" s="156"/>
      <c r="DNT23" s="156"/>
      <c r="DNU23" s="156"/>
      <c r="DNV23" s="156"/>
      <c r="DNW23" s="156"/>
      <c r="DNX23" s="156"/>
      <c r="DNY23" s="157"/>
      <c r="DNZ23" s="153"/>
      <c r="DOA23" s="153"/>
      <c r="DOB23" s="154"/>
      <c r="DOC23" s="155"/>
      <c r="DOD23" s="155"/>
      <c r="DOE23" s="155"/>
      <c r="DOF23" s="155"/>
      <c r="DOG23" s="155"/>
      <c r="DOH23" s="155"/>
      <c r="DOI23" s="156"/>
      <c r="DOJ23" s="156"/>
      <c r="DOK23" s="156"/>
      <c r="DOL23" s="156"/>
      <c r="DOM23" s="156"/>
      <c r="DON23" s="156"/>
      <c r="DOO23" s="157"/>
      <c r="DOP23" s="153"/>
      <c r="DOQ23" s="153"/>
      <c r="DOR23" s="154"/>
      <c r="DOS23" s="155"/>
      <c r="DOT23" s="155"/>
      <c r="DOU23" s="155"/>
      <c r="DOV23" s="155"/>
      <c r="DOW23" s="155"/>
      <c r="DOX23" s="155"/>
      <c r="DOY23" s="156"/>
      <c r="DOZ23" s="156"/>
      <c r="DPA23" s="156"/>
      <c r="DPB23" s="156"/>
      <c r="DPC23" s="156"/>
      <c r="DPD23" s="156"/>
      <c r="DPE23" s="157"/>
      <c r="DPF23" s="153"/>
      <c r="DPG23" s="153"/>
      <c r="DPH23" s="154"/>
      <c r="DPI23" s="155"/>
      <c r="DPJ23" s="155"/>
      <c r="DPK23" s="155"/>
      <c r="DPL23" s="155"/>
      <c r="DPM23" s="155"/>
      <c r="DPN23" s="155"/>
      <c r="DPO23" s="156"/>
      <c r="DPP23" s="156"/>
      <c r="DPQ23" s="156"/>
      <c r="DPR23" s="156"/>
      <c r="DPS23" s="156"/>
      <c r="DPT23" s="156"/>
      <c r="DPU23" s="157"/>
      <c r="DPV23" s="153"/>
      <c r="DPW23" s="153"/>
      <c r="DPX23" s="154"/>
      <c r="DPY23" s="155"/>
      <c r="DPZ23" s="155"/>
      <c r="DQA23" s="155"/>
      <c r="DQB23" s="155"/>
      <c r="DQC23" s="155"/>
      <c r="DQD23" s="155"/>
      <c r="DQE23" s="156"/>
      <c r="DQF23" s="156"/>
      <c r="DQG23" s="156"/>
      <c r="DQH23" s="156"/>
      <c r="DQI23" s="156"/>
      <c r="DQJ23" s="156"/>
      <c r="DQK23" s="157"/>
      <c r="DQL23" s="153"/>
      <c r="DQM23" s="153"/>
      <c r="DQN23" s="154"/>
      <c r="DQO23" s="155"/>
      <c r="DQP23" s="155"/>
      <c r="DQQ23" s="155"/>
      <c r="DQR23" s="155"/>
      <c r="DQS23" s="155"/>
      <c r="DQT23" s="155"/>
      <c r="DQU23" s="156"/>
      <c r="DQV23" s="156"/>
      <c r="DQW23" s="156"/>
      <c r="DQX23" s="156"/>
      <c r="DQY23" s="156"/>
      <c r="DQZ23" s="156"/>
      <c r="DRA23" s="157"/>
      <c r="DRB23" s="153"/>
      <c r="DRC23" s="153"/>
      <c r="DRD23" s="154"/>
      <c r="DRE23" s="155"/>
      <c r="DRF23" s="155"/>
      <c r="DRG23" s="155"/>
      <c r="DRH23" s="155"/>
      <c r="DRI23" s="155"/>
      <c r="DRJ23" s="155"/>
      <c r="DRK23" s="156"/>
      <c r="DRL23" s="156"/>
      <c r="DRM23" s="156"/>
      <c r="DRN23" s="156"/>
      <c r="DRO23" s="156"/>
      <c r="DRP23" s="156"/>
      <c r="DRQ23" s="157"/>
      <c r="DRR23" s="153"/>
      <c r="DRS23" s="153"/>
      <c r="DRT23" s="154"/>
      <c r="DRU23" s="155"/>
      <c r="DRV23" s="155"/>
      <c r="DRW23" s="155"/>
      <c r="DRX23" s="155"/>
      <c r="DRY23" s="155"/>
      <c r="DRZ23" s="155"/>
      <c r="DSA23" s="156"/>
      <c r="DSB23" s="156"/>
      <c r="DSC23" s="156"/>
      <c r="DSD23" s="156"/>
      <c r="DSE23" s="156"/>
      <c r="DSF23" s="156"/>
      <c r="DSG23" s="157"/>
      <c r="DSH23" s="153"/>
      <c r="DSI23" s="153"/>
      <c r="DSJ23" s="154"/>
      <c r="DSK23" s="155"/>
      <c r="DSL23" s="155"/>
      <c r="DSM23" s="155"/>
      <c r="DSN23" s="155"/>
      <c r="DSO23" s="155"/>
      <c r="DSP23" s="155"/>
      <c r="DSQ23" s="156"/>
      <c r="DSR23" s="156"/>
      <c r="DSS23" s="156"/>
      <c r="DST23" s="156"/>
      <c r="DSU23" s="156"/>
      <c r="DSV23" s="156"/>
      <c r="DSW23" s="157"/>
      <c r="DSX23" s="153"/>
      <c r="DSY23" s="153"/>
      <c r="DSZ23" s="154"/>
      <c r="DTA23" s="155"/>
      <c r="DTB23" s="155"/>
      <c r="DTC23" s="155"/>
      <c r="DTD23" s="155"/>
      <c r="DTE23" s="155"/>
      <c r="DTF23" s="155"/>
      <c r="DTG23" s="156"/>
      <c r="DTH23" s="156"/>
      <c r="DTI23" s="156"/>
      <c r="DTJ23" s="156"/>
      <c r="DTK23" s="156"/>
      <c r="DTL23" s="156"/>
      <c r="DTM23" s="157"/>
      <c r="DTN23" s="153"/>
      <c r="DTO23" s="153"/>
      <c r="DTP23" s="154"/>
      <c r="DTQ23" s="155"/>
      <c r="DTR23" s="155"/>
      <c r="DTS23" s="155"/>
      <c r="DTT23" s="155"/>
      <c r="DTU23" s="155"/>
      <c r="DTV23" s="155"/>
      <c r="DTW23" s="156"/>
      <c r="DTX23" s="156"/>
      <c r="DTY23" s="156"/>
      <c r="DTZ23" s="156"/>
      <c r="DUA23" s="156"/>
      <c r="DUB23" s="156"/>
      <c r="DUC23" s="157"/>
      <c r="DUD23" s="153"/>
      <c r="DUE23" s="153"/>
      <c r="DUF23" s="154"/>
      <c r="DUG23" s="155"/>
      <c r="DUH23" s="155"/>
      <c r="DUI23" s="155"/>
      <c r="DUJ23" s="155"/>
      <c r="DUK23" s="155"/>
      <c r="DUL23" s="155"/>
      <c r="DUM23" s="156"/>
      <c r="DUN23" s="156"/>
      <c r="DUO23" s="156"/>
      <c r="DUP23" s="156"/>
      <c r="DUQ23" s="156"/>
      <c r="DUR23" s="156"/>
      <c r="DUS23" s="157"/>
      <c r="DUT23" s="153"/>
      <c r="DUU23" s="153"/>
      <c r="DUV23" s="154"/>
      <c r="DUW23" s="155"/>
      <c r="DUX23" s="155"/>
      <c r="DUY23" s="155"/>
      <c r="DUZ23" s="155"/>
      <c r="DVA23" s="155"/>
      <c r="DVB23" s="155"/>
      <c r="DVC23" s="156"/>
      <c r="DVD23" s="156"/>
      <c r="DVE23" s="156"/>
      <c r="DVF23" s="156"/>
      <c r="DVG23" s="156"/>
      <c r="DVH23" s="156"/>
      <c r="DVI23" s="157"/>
      <c r="DVJ23" s="153"/>
      <c r="DVK23" s="153"/>
      <c r="DVL23" s="154"/>
      <c r="DVM23" s="155"/>
      <c r="DVN23" s="155"/>
      <c r="DVO23" s="155"/>
      <c r="DVP23" s="155"/>
      <c r="DVQ23" s="155"/>
      <c r="DVR23" s="155"/>
      <c r="DVS23" s="156"/>
      <c r="DVT23" s="156"/>
      <c r="DVU23" s="156"/>
      <c r="DVV23" s="156"/>
      <c r="DVW23" s="156"/>
      <c r="DVX23" s="156"/>
      <c r="DVY23" s="157"/>
      <c r="DVZ23" s="153"/>
      <c r="DWA23" s="153"/>
      <c r="DWB23" s="154"/>
      <c r="DWC23" s="155"/>
      <c r="DWD23" s="155"/>
      <c r="DWE23" s="155"/>
      <c r="DWF23" s="155"/>
      <c r="DWG23" s="155"/>
      <c r="DWH23" s="155"/>
      <c r="DWI23" s="156"/>
      <c r="DWJ23" s="156"/>
      <c r="DWK23" s="156"/>
      <c r="DWL23" s="156"/>
      <c r="DWM23" s="156"/>
      <c r="DWN23" s="156"/>
      <c r="DWO23" s="157"/>
      <c r="DWP23" s="153"/>
      <c r="DWQ23" s="153"/>
      <c r="DWR23" s="154"/>
      <c r="DWS23" s="155"/>
      <c r="DWT23" s="155"/>
      <c r="DWU23" s="155"/>
      <c r="DWV23" s="155"/>
      <c r="DWW23" s="155"/>
      <c r="DWX23" s="155"/>
      <c r="DWY23" s="156"/>
      <c r="DWZ23" s="156"/>
      <c r="DXA23" s="156"/>
      <c r="DXB23" s="156"/>
      <c r="DXC23" s="156"/>
      <c r="DXD23" s="156"/>
      <c r="DXE23" s="157"/>
      <c r="DXF23" s="153"/>
      <c r="DXG23" s="153"/>
      <c r="DXH23" s="154"/>
      <c r="DXI23" s="155"/>
      <c r="DXJ23" s="155"/>
      <c r="DXK23" s="155"/>
      <c r="DXL23" s="155"/>
      <c r="DXM23" s="155"/>
      <c r="DXN23" s="155"/>
      <c r="DXO23" s="156"/>
      <c r="DXP23" s="156"/>
      <c r="DXQ23" s="156"/>
      <c r="DXR23" s="156"/>
      <c r="DXS23" s="156"/>
      <c r="DXT23" s="156"/>
      <c r="DXU23" s="157"/>
      <c r="DXV23" s="153"/>
      <c r="DXW23" s="153"/>
      <c r="DXX23" s="154"/>
      <c r="DXY23" s="155"/>
      <c r="DXZ23" s="155"/>
      <c r="DYA23" s="155"/>
      <c r="DYB23" s="155"/>
      <c r="DYC23" s="155"/>
      <c r="DYD23" s="155"/>
      <c r="DYE23" s="156"/>
      <c r="DYF23" s="156"/>
      <c r="DYG23" s="156"/>
      <c r="DYH23" s="156"/>
      <c r="DYI23" s="156"/>
      <c r="DYJ23" s="156"/>
      <c r="DYK23" s="157"/>
      <c r="DYL23" s="153"/>
      <c r="DYM23" s="153"/>
      <c r="DYN23" s="154"/>
      <c r="DYO23" s="155"/>
      <c r="DYP23" s="155"/>
      <c r="DYQ23" s="155"/>
      <c r="DYR23" s="155"/>
      <c r="DYS23" s="155"/>
      <c r="DYT23" s="155"/>
      <c r="DYU23" s="156"/>
      <c r="DYV23" s="156"/>
      <c r="DYW23" s="156"/>
      <c r="DYX23" s="156"/>
      <c r="DYY23" s="156"/>
      <c r="DYZ23" s="156"/>
      <c r="DZA23" s="157"/>
      <c r="DZB23" s="153"/>
      <c r="DZC23" s="153"/>
      <c r="DZD23" s="154"/>
      <c r="DZE23" s="155"/>
      <c r="DZF23" s="155"/>
      <c r="DZG23" s="155"/>
      <c r="DZH23" s="155"/>
      <c r="DZI23" s="155"/>
      <c r="DZJ23" s="155"/>
      <c r="DZK23" s="156"/>
      <c r="DZL23" s="156"/>
      <c r="DZM23" s="156"/>
      <c r="DZN23" s="156"/>
      <c r="DZO23" s="156"/>
      <c r="DZP23" s="156"/>
      <c r="DZQ23" s="157"/>
      <c r="DZR23" s="153"/>
      <c r="DZS23" s="153"/>
      <c r="DZT23" s="154"/>
      <c r="DZU23" s="155"/>
      <c r="DZV23" s="155"/>
      <c r="DZW23" s="155"/>
      <c r="DZX23" s="155"/>
      <c r="DZY23" s="155"/>
      <c r="DZZ23" s="155"/>
      <c r="EAA23" s="156"/>
      <c r="EAB23" s="156"/>
      <c r="EAC23" s="156"/>
      <c r="EAD23" s="156"/>
      <c r="EAE23" s="156"/>
      <c r="EAF23" s="156"/>
      <c r="EAG23" s="157"/>
      <c r="EAH23" s="153"/>
      <c r="EAI23" s="153"/>
      <c r="EAJ23" s="154"/>
      <c r="EAK23" s="155"/>
      <c r="EAL23" s="155"/>
      <c r="EAM23" s="155"/>
      <c r="EAN23" s="155"/>
      <c r="EAO23" s="155"/>
      <c r="EAP23" s="155"/>
      <c r="EAQ23" s="156"/>
      <c r="EAR23" s="156"/>
      <c r="EAS23" s="156"/>
      <c r="EAT23" s="156"/>
      <c r="EAU23" s="156"/>
      <c r="EAV23" s="156"/>
      <c r="EAW23" s="157"/>
      <c r="EAX23" s="153"/>
      <c r="EAY23" s="153"/>
      <c r="EAZ23" s="154"/>
      <c r="EBA23" s="155"/>
      <c r="EBB23" s="155"/>
      <c r="EBC23" s="155"/>
      <c r="EBD23" s="155"/>
      <c r="EBE23" s="155"/>
      <c r="EBF23" s="155"/>
      <c r="EBG23" s="156"/>
      <c r="EBH23" s="156"/>
      <c r="EBI23" s="156"/>
      <c r="EBJ23" s="156"/>
      <c r="EBK23" s="156"/>
      <c r="EBL23" s="156"/>
      <c r="EBM23" s="157"/>
      <c r="EBN23" s="153"/>
      <c r="EBO23" s="153"/>
      <c r="EBP23" s="154"/>
      <c r="EBQ23" s="155"/>
      <c r="EBR23" s="155"/>
      <c r="EBS23" s="155"/>
      <c r="EBT23" s="155"/>
      <c r="EBU23" s="155"/>
      <c r="EBV23" s="155"/>
      <c r="EBW23" s="156"/>
      <c r="EBX23" s="156"/>
      <c r="EBY23" s="156"/>
      <c r="EBZ23" s="156"/>
      <c r="ECA23" s="156"/>
      <c r="ECB23" s="156"/>
      <c r="ECC23" s="157"/>
      <c r="ECD23" s="153"/>
      <c r="ECE23" s="153"/>
      <c r="ECF23" s="154"/>
      <c r="ECG23" s="155"/>
      <c r="ECH23" s="155"/>
      <c r="ECI23" s="155"/>
      <c r="ECJ23" s="155"/>
      <c r="ECK23" s="155"/>
      <c r="ECL23" s="155"/>
      <c r="ECM23" s="156"/>
      <c r="ECN23" s="156"/>
      <c r="ECO23" s="156"/>
      <c r="ECP23" s="156"/>
      <c r="ECQ23" s="156"/>
      <c r="ECR23" s="156"/>
      <c r="ECS23" s="157"/>
      <c r="ECT23" s="153"/>
      <c r="ECU23" s="153"/>
      <c r="ECV23" s="154"/>
      <c r="ECW23" s="155"/>
      <c r="ECX23" s="155"/>
      <c r="ECY23" s="155"/>
      <c r="ECZ23" s="155"/>
      <c r="EDA23" s="155"/>
      <c r="EDB23" s="155"/>
      <c r="EDC23" s="156"/>
      <c r="EDD23" s="156"/>
      <c r="EDE23" s="156"/>
      <c r="EDF23" s="156"/>
      <c r="EDG23" s="156"/>
      <c r="EDH23" s="156"/>
      <c r="EDI23" s="157"/>
      <c r="EDJ23" s="153"/>
      <c r="EDK23" s="153"/>
      <c r="EDL23" s="154"/>
      <c r="EDM23" s="155"/>
      <c r="EDN23" s="155"/>
      <c r="EDO23" s="155"/>
      <c r="EDP23" s="155"/>
      <c r="EDQ23" s="155"/>
      <c r="EDR23" s="155"/>
      <c r="EDS23" s="156"/>
      <c r="EDT23" s="156"/>
      <c r="EDU23" s="156"/>
      <c r="EDV23" s="156"/>
      <c r="EDW23" s="156"/>
      <c r="EDX23" s="156"/>
      <c r="EDY23" s="157"/>
      <c r="EDZ23" s="153"/>
      <c r="EEA23" s="153"/>
      <c r="EEB23" s="154"/>
      <c r="EEC23" s="155"/>
      <c r="EED23" s="155"/>
      <c r="EEE23" s="155"/>
      <c r="EEF23" s="155"/>
      <c r="EEG23" s="155"/>
      <c r="EEH23" s="155"/>
      <c r="EEI23" s="156"/>
      <c r="EEJ23" s="156"/>
      <c r="EEK23" s="156"/>
      <c r="EEL23" s="156"/>
      <c r="EEM23" s="156"/>
      <c r="EEN23" s="156"/>
      <c r="EEO23" s="157"/>
      <c r="EEP23" s="153"/>
      <c r="EEQ23" s="153"/>
      <c r="EER23" s="154"/>
      <c r="EES23" s="155"/>
      <c r="EET23" s="155"/>
      <c r="EEU23" s="155"/>
      <c r="EEV23" s="155"/>
      <c r="EEW23" s="155"/>
      <c r="EEX23" s="155"/>
      <c r="EEY23" s="156"/>
      <c r="EEZ23" s="156"/>
      <c r="EFA23" s="156"/>
      <c r="EFB23" s="156"/>
      <c r="EFC23" s="156"/>
      <c r="EFD23" s="156"/>
      <c r="EFE23" s="157"/>
      <c r="EFF23" s="153"/>
      <c r="EFG23" s="153"/>
      <c r="EFH23" s="154"/>
      <c r="EFI23" s="155"/>
      <c r="EFJ23" s="155"/>
      <c r="EFK23" s="155"/>
      <c r="EFL23" s="155"/>
      <c r="EFM23" s="155"/>
      <c r="EFN23" s="155"/>
      <c r="EFO23" s="156"/>
      <c r="EFP23" s="156"/>
      <c r="EFQ23" s="156"/>
      <c r="EFR23" s="156"/>
      <c r="EFS23" s="156"/>
      <c r="EFT23" s="156"/>
      <c r="EFU23" s="157"/>
      <c r="EFV23" s="153"/>
      <c r="EFW23" s="153"/>
      <c r="EFX23" s="154"/>
      <c r="EFY23" s="155"/>
      <c r="EFZ23" s="155"/>
      <c r="EGA23" s="155"/>
      <c r="EGB23" s="155"/>
      <c r="EGC23" s="155"/>
      <c r="EGD23" s="155"/>
      <c r="EGE23" s="156"/>
      <c r="EGF23" s="156"/>
      <c r="EGG23" s="156"/>
      <c r="EGH23" s="156"/>
      <c r="EGI23" s="156"/>
      <c r="EGJ23" s="156"/>
      <c r="EGK23" s="157"/>
      <c r="EGL23" s="153"/>
      <c r="EGM23" s="153"/>
      <c r="EGN23" s="154"/>
      <c r="EGO23" s="155"/>
      <c r="EGP23" s="155"/>
      <c r="EGQ23" s="155"/>
      <c r="EGR23" s="155"/>
      <c r="EGS23" s="155"/>
      <c r="EGT23" s="155"/>
      <c r="EGU23" s="156"/>
      <c r="EGV23" s="156"/>
      <c r="EGW23" s="156"/>
      <c r="EGX23" s="156"/>
      <c r="EGY23" s="156"/>
      <c r="EGZ23" s="156"/>
      <c r="EHA23" s="157"/>
      <c r="EHB23" s="153"/>
      <c r="EHC23" s="153"/>
      <c r="EHD23" s="154"/>
      <c r="EHE23" s="155"/>
      <c r="EHF23" s="155"/>
      <c r="EHG23" s="155"/>
      <c r="EHH23" s="155"/>
      <c r="EHI23" s="155"/>
      <c r="EHJ23" s="155"/>
      <c r="EHK23" s="156"/>
      <c r="EHL23" s="156"/>
      <c r="EHM23" s="156"/>
      <c r="EHN23" s="156"/>
      <c r="EHO23" s="156"/>
      <c r="EHP23" s="156"/>
      <c r="EHQ23" s="157"/>
      <c r="EHR23" s="153"/>
      <c r="EHS23" s="153"/>
      <c r="EHT23" s="154"/>
      <c r="EHU23" s="155"/>
      <c r="EHV23" s="155"/>
      <c r="EHW23" s="155"/>
      <c r="EHX23" s="155"/>
      <c r="EHY23" s="155"/>
      <c r="EHZ23" s="155"/>
      <c r="EIA23" s="156"/>
      <c r="EIB23" s="156"/>
      <c r="EIC23" s="156"/>
      <c r="EID23" s="156"/>
      <c r="EIE23" s="156"/>
      <c r="EIF23" s="156"/>
      <c r="EIG23" s="157"/>
      <c r="EIH23" s="153"/>
      <c r="EII23" s="153"/>
      <c r="EIJ23" s="154"/>
      <c r="EIK23" s="155"/>
      <c r="EIL23" s="155"/>
      <c r="EIM23" s="155"/>
      <c r="EIN23" s="155"/>
      <c r="EIO23" s="155"/>
      <c r="EIP23" s="155"/>
      <c r="EIQ23" s="156"/>
      <c r="EIR23" s="156"/>
      <c r="EIS23" s="156"/>
      <c r="EIT23" s="156"/>
      <c r="EIU23" s="156"/>
      <c r="EIV23" s="156"/>
      <c r="EIW23" s="157"/>
      <c r="EIX23" s="153"/>
      <c r="EIY23" s="153"/>
      <c r="EIZ23" s="154"/>
      <c r="EJA23" s="155"/>
      <c r="EJB23" s="155"/>
      <c r="EJC23" s="155"/>
      <c r="EJD23" s="155"/>
      <c r="EJE23" s="155"/>
      <c r="EJF23" s="155"/>
      <c r="EJG23" s="156"/>
      <c r="EJH23" s="156"/>
      <c r="EJI23" s="156"/>
      <c r="EJJ23" s="156"/>
      <c r="EJK23" s="156"/>
      <c r="EJL23" s="156"/>
      <c r="EJM23" s="157"/>
      <c r="EJN23" s="153"/>
      <c r="EJO23" s="153"/>
      <c r="EJP23" s="154"/>
      <c r="EJQ23" s="155"/>
      <c r="EJR23" s="155"/>
      <c r="EJS23" s="155"/>
      <c r="EJT23" s="155"/>
      <c r="EJU23" s="155"/>
      <c r="EJV23" s="155"/>
      <c r="EJW23" s="156"/>
      <c r="EJX23" s="156"/>
      <c r="EJY23" s="156"/>
      <c r="EJZ23" s="156"/>
      <c r="EKA23" s="156"/>
      <c r="EKB23" s="156"/>
      <c r="EKC23" s="157"/>
      <c r="EKD23" s="153"/>
      <c r="EKE23" s="153"/>
      <c r="EKF23" s="154"/>
      <c r="EKG23" s="155"/>
      <c r="EKH23" s="155"/>
      <c r="EKI23" s="155"/>
      <c r="EKJ23" s="155"/>
      <c r="EKK23" s="155"/>
      <c r="EKL23" s="155"/>
      <c r="EKM23" s="156"/>
      <c r="EKN23" s="156"/>
      <c r="EKO23" s="156"/>
      <c r="EKP23" s="156"/>
      <c r="EKQ23" s="156"/>
      <c r="EKR23" s="156"/>
      <c r="EKS23" s="157"/>
      <c r="EKT23" s="153"/>
      <c r="EKU23" s="153"/>
      <c r="EKV23" s="154"/>
      <c r="EKW23" s="155"/>
      <c r="EKX23" s="155"/>
      <c r="EKY23" s="155"/>
      <c r="EKZ23" s="155"/>
      <c r="ELA23" s="155"/>
      <c r="ELB23" s="155"/>
      <c r="ELC23" s="156"/>
      <c r="ELD23" s="156"/>
      <c r="ELE23" s="156"/>
      <c r="ELF23" s="156"/>
      <c r="ELG23" s="156"/>
      <c r="ELH23" s="156"/>
      <c r="ELI23" s="157"/>
      <c r="ELJ23" s="153"/>
      <c r="ELK23" s="153"/>
      <c r="ELL23" s="154"/>
      <c r="ELM23" s="155"/>
      <c r="ELN23" s="155"/>
      <c r="ELO23" s="155"/>
      <c r="ELP23" s="155"/>
      <c r="ELQ23" s="155"/>
      <c r="ELR23" s="155"/>
      <c r="ELS23" s="156"/>
      <c r="ELT23" s="156"/>
      <c r="ELU23" s="156"/>
      <c r="ELV23" s="156"/>
      <c r="ELW23" s="156"/>
      <c r="ELX23" s="156"/>
      <c r="ELY23" s="157"/>
      <c r="ELZ23" s="153"/>
      <c r="EMA23" s="153"/>
      <c r="EMB23" s="154"/>
      <c r="EMC23" s="155"/>
      <c r="EMD23" s="155"/>
      <c r="EME23" s="155"/>
      <c r="EMF23" s="155"/>
      <c r="EMG23" s="155"/>
      <c r="EMH23" s="155"/>
      <c r="EMI23" s="156"/>
      <c r="EMJ23" s="156"/>
      <c r="EMK23" s="156"/>
      <c r="EML23" s="156"/>
      <c r="EMM23" s="156"/>
      <c r="EMN23" s="156"/>
      <c r="EMO23" s="157"/>
      <c r="EMP23" s="153"/>
      <c r="EMQ23" s="153"/>
      <c r="EMR23" s="154"/>
      <c r="EMS23" s="155"/>
      <c r="EMT23" s="155"/>
      <c r="EMU23" s="155"/>
      <c r="EMV23" s="155"/>
      <c r="EMW23" s="155"/>
      <c r="EMX23" s="155"/>
      <c r="EMY23" s="156"/>
      <c r="EMZ23" s="156"/>
      <c r="ENA23" s="156"/>
      <c r="ENB23" s="156"/>
      <c r="ENC23" s="156"/>
      <c r="END23" s="156"/>
      <c r="ENE23" s="157"/>
      <c r="ENF23" s="153"/>
      <c r="ENG23" s="153"/>
      <c r="ENH23" s="154"/>
      <c r="ENI23" s="155"/>
      <c r="ENJ23" s="155"/>
      <c r="ENK23" s="155"/>
      <c r="ENL23" s="155"/>
      <c r="ENM23" s="155"/>
      <c r="ENN23" s="155"/>
      <c r="ENO23" s="156"/>
      <c r="ENP23" s="156"/>
      <c r="ENQ23" s="156"/>
      <c r="ENR23" s="156"/>
      <c r="ENS23" s="156"/>
      <c r="ENT23" s="156"/>
      <c r="ENU23" s="157"/>
      <c r="ENV23" s="153"/>
      <c r="ENW23" s="153"/>
      <c r="ENX23" s="154"/>
      <c r="ENY23" s="155"/>
      <c r="ENZ23" s="155"/>
      <c r="EOA23" s="155"/>
      <c r="EOB23" s="155"/>
      <c r="EOC23" s="155"/>
      <c r="EOD23" s="155"/>
      <c r="EOE23" s="156"/>
      <c r="EOF23" s="156"/>
      <c r="EOG23" s="156"/>
      <c r="EOH23" s="156"/>
      <c r="EOI23" s="156"/>
      <c r="EOJ23" s="156"/>
      <c r="EOK23" s="157"/>
      <c r="EOL23" s="153"/>
      <c r="EOM23" s="153"/>
      <c r="EON23" s="154"/>
      <c r="EOO23" s="155"/>
      <c r="EOP23" s="155"/>
      <c r="EOQ23" s="155"/>
      <c r="EOR23" s="155"/>
      <c r="EOS23" s="155"/>
      <c r="EOT23" s="155"/>
      <c r="EOU23" s="156"/>
      <c r="EOV23" s="156"/>
      <c r="EOW23" s="156"/>
      <c r="EOX23" s="156"/>
      <c r="EOY23" s="156"/>
      <c r="EOZ23" s="156"/>
      <c r="EPA23" s="157"/>
      <c r="EPB23" s="153"/>
      <c r="EPC23" s="153"/>
      <c r="EPD23" s="154"/>
      <c r="EPE23" s="155"/>
      <c r="EPF23" s="155"/>
      <c r="EPG23" s="155"/>
      <c r="EPH23" s="155"/>
      <c r="EPI23" s="155"/>
      <c r="EPJ23" s="155"/>
      <c r="EPK23" s="156"/>
      <c r="EPL23" s="156"/>
      <c r="EPM23" s="156"/>
      <c r="EPN23" s="156"/>
      <c r="EPO23" s="156"/>
      <c r="EPP23" s="156"/>
      <c r="EPQ23" s="157"/>
      <c r="EPR23" s="153"/>
      <c r="EPS23" s="153"/>
      <c r="EPT23" s="154"/>
      <c r="EPU23" s="155"/>
      <c r="EPV23" s="155"/>
      <c r="EPW23" s="155"/>
      <c r="EPX23" s="155"/>
      <c r="EPY23" s="155"/>
      <c r="EPZ23" s="155"/>
      <c r="EQA23" s="156"/>
      <c r="EQB23" s="156"/>
      <c r="EQC23" s="156"/>
      <c r="EQD23" s="156"/>
      <c r="EQE23" s="156"/>
      <c r="EQF23" s="156"/>
      <c r="EQG23" s="157"/>
      <c r="EQH23" s="153"/>
      <c r="EQI23" s="153"/>
      <c r="EQJ23" s="154"/>
      <c r="EQK23" s="155"/>
      <c r="EQL23" s="155"/>
      <c r="EQM23" s="155"/>
      <c r="EQN23" s="155"/>
      <c r="EQO23" s="155"/>
      <c r="EQP23" s="155"/>
      <c r="EQQ23" s="156"/>
      <c r="EQR23" s="156"/>
      <c r="EQS23" s="156"/>
      <c r="EQT23" s="156"/>
      <c r="EQU23" s="156"/>
      <c r="EQV23" s="156"/>
      <c r="EQW23" s="157"/>
      <c r="EQX23" s="153"/>
      <c r="EQY23" s="153"/>
      <c r="EQZ23" s="154"/>
      <c r="ERA23" s="155"/>
      <c r="ERB23" s="155"/>
      <c r="ERC23" s="155"/>
      <c r="ERD23" s="155"/>
      <c r="ERE23" s="155"/>
      <c r="ERF23" s="155"/>
      <c r="ERG23" s="156"/>
      <c r="ERH23" s="156"/>
      <c r="ERI23" s="156"/>
      <c r="ERJ23" s="156"/>
      <c r="ERK23" s="156"/>
      <c r="ERL23" s="156"/>
      <c r="ERM23" s="157"/>
      <c r="ERN23" s="153"/>
      <c r="ERO23" s="153"/>
      <c r="ERP23" s="154"/>
      <c r="ERQ23" s="155"/>
      <c r="ERR23" s="155"/>
      <c r="ERS23" s="155"/>
      <c r="ERT23" s="155"/>
      <c r="ERU23" s="155"/>
      <c r="ERV23" s="155"/>
      <c r="ERW23" s="156"/>
      <c r="ERX23" s="156"/>
      <c r="ERY23" s="156"/>
      <c r="ERZ23" s="156"/>
      <c r="ESA23" s="156"/>
      <c r="ESB23" s="156"/>
      <c r="ESC23" s="157"/>
      <c r="ESD23" s="153"/>
      <c r="ESE23" s="153"/>
      <c r="ESF23" s="154"/>
      <c r="ESG23" s="155"/>
      <c r="ESH23" s="155"/>
      <c r="ESI23" s="155"/>
      <c r="ESJ23" s="155"/>
      <c r="ESK23" s="155"/>
      <c r="ESL23" s="155"/>
      <c r="ESM23" s="156"/>
      <c r="ESN23" s="156"/>
      <c r="ESO23" s="156"/>
      <c r="ESP23" s="156"/>
      <c r="ESQ23" s="156"/>
      <c r="ESR23" s="156"/>
      <c r="ESS23" s="157"/>
      <c r="EST23" s="153"/>
      <c r="ESU23" s="153"/>
      <c r="ESV23" s="154"/>
      <c r="ESW23" s="155"/>
      <c r="ESX23" s="155"/>
      <c r="ESY23" s="155"/>
      <c r="ESZ23" s="155"/>
      <c r="ETA23" s="155"/>
      <c r="ETB23" s="155"/>
      <c r="ETC23" s="156"/>
      <c r="ETD23" s="156"/>
      <c r="ETE23" s="156"/>
      <c r="ETF23" s="156"/>
      <c r="ETG23" s="156"/>
      <c r="ETH23" s="156"/>
      <c r="ETI23" s="157"/>
      <c r="ETJ23" s="153"/>
      <c r="ETK23" s="153"/>
      <c r="ETL23" s="154"/>
      <c r="ETM23" s="155"/>
      <c r="ETN23" s="155"/>
      <c r="ETO23" s="155"/>
      <c r="ETP23" s="155"/>
      <c r="ETQ23" s="155"/>
      <c r="ETR23" s="155"/>
      <c r="ETS23" s="156"/>
      <c r="ETT23" s="156"/>
      <c r="ETU23" s="156"/>
      <c r="ETV23" s="156"/>
      <c r="ETW23" s="156"/>
      <c r="ETX23" s="156"/>
      <c r="ETY23" s="157"/>
      <c r="ETZ23" s="153"/>
      <c r="EUA23" s="153"/>
      <c r="EUB23" s="154"/>
      <c r="EUC23" s="155"/>
      <c r="EUD23" s="155"/>
      <c r="EUE23" s="155"/>
      <c r="EUF23" s="155"/>
      <c r="EUG23" s="155"/>
      <c r="EUH23" s="155"/>
      <c r="EUI23" s="156"/>
      <c r="EUJ23" s="156"/>
      <c r="EUK23" s="156"/>
      <c r="EUL23" s="156"/>
      <c r="EUM23" s="156"/>
      <c r="EUN23" s="156"/>
      <c r="EUO23" s="157"/>
      <c r="EUP23" s="153"/>
      <c r="EUQ23" s="153"/>
      <c r="EUR23" s="154"/>
      <c r="EUS23" s="155"/>
      <c r="EUT23" s="155"/>
      <c r="EUU23" s="155"/>
      <c r="EUV23" s="155"/>
      <c r="EUW23" s="155"/>
      <c r="EUX23" s="155"/>
      <c r="EUY23" s="156"/>
      <c r="EUZ23" s="156"/>
      <c r="EVA23" s="156"/>
      <c r="EVB23" s="156"/>
      <c r="EVC23" s="156"/>
      <c r="EVD23" s="156"/>
      <c r="EVE23" s="157"/>
      <c r="EVF23" s="153"/>
      <c r="EVG23" s="153"/>
      <c r="EVH23" s="154"/>
      <c r="EVI23" s="155"/>
      <c r="EVJ23" s="155"/>
      <c r="EVK23" s="155"/>
      <c r="EVL23" s="155"/>
      <c r="EVM23" s="155"/>
      <c r="EVN23" s="155"/>
      <c r="EVO23" s="156"/>
      <c r="EVP23" s="156"/>
      <c r="EVQ23" s="156"/>
      <c r="EVR23" s="156"/>
      <c r="EVS23" s="156"/>
      <c r="EVT23" s="156"/>
      <c r="EVU23" s="157"/>
      <c r="EVV23" s="153"/>
      <c r="EVW23" s="153"/>
      <c r="EVX23" s="154"/>
      <c r="EVY23" s="155"/>
      <c r="EVZ23" s="155"/>
      <c r="EWA23" s="155"/>
      <c r="EWB23" s="155"/>
      <c r="EWC23" s="155"/>
      <c r="EWD23" s="155"/>
      <c r="EWE23" s="156"/>
      <c r="EWF23" s="156"/>
      <c r="EWG23" s="156"/>
      <c r="EWH23" s="156"/>
      <c r="EWI23" s="156"/>
      <c r="EWJ23" s="156"/>
      <c r="EWK23" s="157"/>
      <c r="EWL23" s="153"/>
      <c r="EWM23" s="153"/>
      <c r="EWN23" s="154"/>
      <c r="EWO23" s="155"/>
      <c r="EWP23" s="155"/>
      <c r="EWQ23" s="155"/>
      <c r="EWR23" s="155"/>
      <c r="EWS23" s="155"/>
      <c r="EWT23" s="155"/>
      <c r="EWU23" s="156"/>
      <c r="EWV23" s="156"/>
      <c r="EWW23" s="156"/>
      <c r="EWX23" s="156"/>
      <c r="EWY23" s="156"/>
      <c r="EWZ23" s="156"/>
      <c r="EXA23" s="157"/>
      <c r="EXB23" s="153"/>
      <c r="EXC23" s="153"/>
      <c r="EXD23" s="154"/>
      <c r="EXE23" s="155"/>
      <c r="EXF23" s="155"/>
      <c r="EXG23" s="155"/>
      <c r="EXH23" s="155"/>
      <c r="EXI23" s="155"/>
      <c r="EXJ23" s="155"/>
      <c r="EXK23" s="156"/>
      <c r="EXL23" s="156"/>
      <c r="EXM23" s="156"/>
      <c r="EXN23" s="156"/>
      <c r="EXO23" s="156"/>
      <c r="EXP23" s="156"/>
      <c r="EXQ23" s="157"/>
      <c r="EXR23" s="153"/>
      <c r="EXS23" s="153"/>
      <c r="EXT23" s="154"/>
      <c r="EXU23" s="155"/>
      <c r="EXV23" s="155"/>
      <c r="EXW23" s="155"/>
      <c r="EXX23" s="155"/>
      <c r="EXY23" s="155"/>
      <c r="EXZ23" s="155"/>
      <c r="EYA23" s="156"/>
      <c r="EYB23" s="156"/>
      <c r="EYC23" s="156"/>
      <c r="EYD23" s="156"/>
      <c r="EYE23" s="156"/>
      <c r="EYF23" s="156"/>
      <c r="EYG23" s="157"/>
      <c r="EYH23" s="153"/>
      <c r="EYI23" s="153"/>
      <c r="EYJ23" s="154"/>
      <c r="EYK23" s="155"/>
      <c r="EYL23" s="155"/>
      <c r="EYM23" s="155"/>
      <c r="EYN23" s="155"/>
      <c r="EYO23" s="155"/>
      <c r="EYP23" s="155"/>
      <c r="EYQ23" s="156"/>
      <c r="EYR23" s="156"/>
      <c r="EYS23" s="156"/>
      <c r="EYT23" s="156"/>
      <c r="EYU23" s="156"/>
      <c r="EYV23" s="156"/>
      <c r="EYW23" s="157"/>
      <c r="EYX23" s="153"/>
      <c r="EYY23" s="153"/>
      <c r="EYZ23" s="154"/>
      <c r="EZA23" s="155"/>
      <c r="EZB23" s="155"/>
      <c r="EZC23" s="155"/>
      <c r="EZD23" s="155"/>
      <c r="EZE23" s="155"/>
      <c r="EZF23" s="155"/>
      <c r="EZG23" s="156"/>
      <c r="EZH23" s="156"/>
      <c r="EZI23" s="156"/>
      <c r="EZJ23" s="156"/>
      <c r="EZK23" s="156"/>
      <c r="EZL23" s="156"/>
      <c r="EZM23" s="157"/>
      <c r="EZN23" s="153"/>
      <c r="EZO23" s="153"/>
      <c r="EZP23" s="154"/>
      <c r="EZQ23" s="155"/>
      <c r="EZR23" s="155"/>
      <c r="EZS23" s="155"/>
      <c r="EZT23" s="155"/>
      <c r="EZU23" s="155"/>
      <c r="EZV23" s="155"/>
      <c r="EZW23" s="156"/>
      <c r="EZX23" s="156"/>
      <c r="EZY23" s="156"/>
      <c r="EZZ23" s="156"/>
      <c r="FAA23" s="156"/>
      <c r="FAB23" s="156"/>
      <c r="FAC23" s="157"/>
      <c r="FAD23" s="153"/>
      <c r="FAE23" s="153"/>
      <c r="FAF23" s="154"/>
      <c r="FAG23" s="155"/>
      <c r="FAH23" s="155"/>
      <c r="FAI23" s="155"/>
      <c r="FAJ23" s="155"/>
      <c r="FAK23" s="155"/>
      <c r="FAL23" s="155"/>
      <c r="FAM23" s="156"/>
      <c r="FAN23" s="156"/>
      <c r="FAO23" s="156"/>
      <c r="FAP23" s="156"/>
      <c r="FAQ23" s="156"/>
      <c r="FAR23" s="156"/>
      <c r="FAS23" s="157"/>
      <c r="FAT23" s="153"/>
      <c r="FAU23" s="153"/>
      <c r="FAV23" s="154"/>
      <c r="FAW23" s="155"/>
      <c r="FAX23" s="155"/>
      <c r="FAY23" s="155"/>
      <c r="FAZ23" s="155"/>
      <c r="FBA23" s="155"/>
      <c r="FBB23" s="155"/>
      <c r="FBC23" s="156"/>
      <c r="FBD23" s="156"/>
      <c r="FBE23" s="156"/>
      <c r="FBF23" s="156"/>
      <c r="FBG23" s="156"/>
      <c r="FBH23" s="156"/>
      <c r="FBI23" s="157"/>
      <c r="FBJ23" s="153"/>
      <c r="FBK23" s="153"/>
      <c r="FBL23" s="154"/>
      <c r="FBM23" s="155"/>
      <c r="FBN23" s="155"/>
      <c r="FBO23" s="155"/>
      <c r="FBP23" s="155"/>
      <c r="FBQ23" s="155"/>
      <c r="FBR23" s="155"/>
      <c r="FBS23" s="156"/>
      <c r="FBT23" s="156"/>
      <c r="FBU23" s="156"/>
      <c r="FBV23" s="156"/>
      <c r="FBW23" s="156"/>
      <c r="FBX23" s="156"/>
      <c r="FBY23" s="157"/>
      <c r="FBZ23" s="153"/>
      <c r="FCA23" s="153"/>
      <c r="FCB23" s="154"/>
      <c r="FCC23" s="155"/>
      <c r="FCD23" s="155"/>
      <c r="FCE23" s="155"/>
      <c r="FCF23" s="155"/>
      <c r="FCG23" s="155"/>
      <c r="FCH23" s="155"/>
      <c r="FCI23" s="156"/>
      <c r="FCJ23" s="156"/>
      <c r="FCK23" s="156"/>
      <c r="FCL23" s="156"/>
      <c r="FCM23" s="156"/>
      <c r="FCN23" s="156"/>
      <c r="FCO23" s="157"/>
      <c r="FCP23" s="153"/>
      <c r="FCQ23" s="153"/>
      <c r="FCR23" s="154"/>
      <c r="FCS23" s="155"/>
      <c r="FCT23" s="155"/>
      <c r="FCU23" s="155"/>
      <c r="FCV23" s="155"/>
      <c r="FCW23" s="155"/>
      <c r="FCX23" s="155"/>
      <c r="FCY23" s="156"/>
      <c r="FCZ23" s="156"/>
      <c r="FDA23" s="156"/>
      <c r="FDB23" s="156"/>
      <c r="FDC23" s="156"/>
      <c r="FDD23" s="156"/>
      <c r="FDE23" s="157"/>
      <c r="FDF23" s="153"/>
      <c r="FDG23" s="153"/>
      <c r="FDH23" s="154"/>
      <c r="FDI23" s="155"/>
      <c r="FDJ23" s="155"/>
      <c r="FDK23" s="155"/>
      <c r="FDL23" s="155"/>
      <c r="FDM23" s="155"/>
      <c r="FDN23" s="155"/>
      <c r="FDO23" s="156"/>
      <c r="FDP23" s="156"/>
      <c r="FDQ23" s="156"/>
      <c r="FDR23" s="156"/>
      <c r="FDS23" s="156"/>
      <c r="FDT23" s="156"/>
      <c r="FDU23" s="157"/>
      <c r="FDV23" s="153"/>
      <c r="FDW23" s="153"/>
      <c r="FDX23" s="154"/>
      <c r="FDY23" s="155"/>
      <c r="FDZ23" s="155"/>
      <c r="FEA23" s="155"/>
      <c r="FEB23" s="155"/>
      <c r="FEC23" s="155"/>
      <c r="FED23" s="155"/>
      <c r="FEE23" s="156"/>
      <c r="FEF23" s="156"/>
      <c r="FEG23" s="156"/>
      <c r="FEH23" s="156"/>
      <c r="FEI23" s="156"/>
      <c r="FEJ23" s="156"/>
      <c r="FEK23" s="157"/>
      <c r="FEL23" s="153"/>
      <c r="FEM23" s="153"/>
      <c r="FEN23" s="154"/>
      <c r="FEO23" s="155"/>
      <c r="FEP23" s="155"/>
      <c r="FEQ23" s="155"/>
      <c r="FER23" s="155"/>
      <c r="FES23" s="155"/>
      <c r="FET23" s="155"/>
      <c r="FEU23" s="156"/>
      <c r="FEV23" s="156"/>
      <c r="FEW23" s="156"/>
      <c r="FEX23" s="156"/>
      <c r="FEY23" s="156"/>
      <c r="FEZ23" s="156"/>
      <c r="FFA23" s="157"/>
      <c r="FFB23" s="153"/>
      <c r="FFC23" s="153"/>
      <c r="FFD23" s="154"/>
      <c r="FFE23" s="155"/>
      <c r="FFF23" s="155"/>
      <c r="FFG23" s="155"/>
      <c r="FFH23" s="155"/>
      <c r="FFI23" s="155"/>
      <c r="FFJ23" s="155"/>
      <c r="FFK23" s="156"/>
      <c r="FFL23" s="156"/>
      <c r="FFM23" s="156"/>
      <c r="FFN23" s="156"/>
      <c r="FFO23" s="156"/>
      <c r="FFP23" s="156"/>
      <c r="FFQ23" s="157"/>
      <c r="FFR23" s="153"/>
      <c r="FFS23" s="153"/>
      <c r="FFT23" s="154"/>
      <c r="FFU23" s="155"/>
      <c r="FFV23" s="155"/>
      <c r="FFW23" s="155"/>
      <c r="FFX23" s="155"/>
      <c r="FFY23" s="155"/>
      <c r="FFZ23" s="155"/>
      <c r="FGA23" s="156"/>
      <c r="FGB23" s="156"/>
      <c r="FGC23" s="156"/>
      <c r="FGD23" s="156"/>
      <c r="FGE23" s="156"/>
      <c r="FGF23" s="156"/>
      <c r="FGG23" s="157"/>
      <c r="FGH23" s="153"/>
      <c r="FGI23" s="153"/>
      <c r="FGJ23" s="154"/>
      <c r="FGK23" s="155"/>
      <c r="FGL23" s="155"/>
      <c r="FGM23" s="155"/>
      <c r="FGN23" s="155"/>
      <c r="FGO23" s="155"/>
      <c r="FGP23" s="155"/>
      <c r="FGQ23" s="156"/>
      <c r="FGR23" s="156"/>
      <c r="FGS23" s="156"/>
      <c r="FGT23" s="156"/>
      <c r="FGU23" s="156"/>
      <c r="FGV23" s="156"/>
      <c r="FGW23" s="157"/>
      <c r="FGX23" s="153"/>
      <c r="FGY23" s="153"/>
      <c r="FGZ23" s="154"/>
      <c r="FHA23" s="155"/>
      <c r="FHB23" s="155"/>
      <c r="FHC23" s="155"/>
      <c r="FHD23" s="155"/>
      <c r="FHE23" s="155"/>
      <c r="FHF23" s="155"/>
      <c r="FHG23" s="156"/>
      <c r="FHH23" s="156"/>
      <c r="FHI23" s="156"/>
      <c r="FHJ23" s="156"/>
      <c r="FHK23" s="156"/>
      <c r="FHL23" s="156"/>
      <c r="FHM23" s="157"/>
      <c r="FHN23" s="153"/>
      <c r="FHO23" s="153"/>
      <c r="FHP23" s="154"/>
      <c r="FHQ23" s="155"/>
      <c r="FHR23" s="155"/>
      <c r="FHS23" s="155"/>
      <c r="FHT23" s="155"/>
      <c r="FHU23" s="155"/>
      <c r="FHV23" s="155"/>
      <c r="FHW23" s="156"/>
      <c r="FHX23" s="156"/>
      <c r="FHY23" s="156"/>
      <c r="FHZ23" s="156"/>
      <c r="FIA23" s="156"/>
      <c r="FIB23" s="156"/>
      <c r="FIC23" s="157"/>
      <c r="FID23" s="153"/>
      <c r="FIE23" s="153"/>
      <c r="FIF23" s="154"/>
      <c r="FIG23" s="155"/>
      <c r="FIH23" s="155"/>
      <c r="FII23" s="155"/>
      <c r="FIJ23" s="155"/>
      <c r="FIK23" s="155"/>
      <c r="FIL23" s="155"/>
      <c r="FIM23" s="156"/>
      <c r="FIN23" s="156"/>
      <c r="FIO23" s="156"/>
      <c r="FIP23" s="156"/>
      <c r="FIQ23" s="156"/>
      <c r="FIR23" s="156"/>
      <c r="FIS23" s="157"/>
      <c r="FIT23" s="153"/>
      <c r="FIU23" s="153"/>
      <c r="FIV23" s="154"/>
      <c r="FIW23" s="155"/>
      <c r="FIX23" s="155"/>
      <c r="FIY23" s="155"/>
      <c r="FIZ23" s="155"/>
      <c r="FJA23" s="155"/>
      <c r="FJB23" s="155"/>
      <c r="FJC23" s="156"/>
      <c r="FJD23" s="156"/>
      <c r="FJE23" s="156"/>
      <c r="FJF23" s="156"/>
      <c r="FJG23" s="156"/>
      <c r="FJH23" s="156"/>
      <c r="FJI23" s="157"/>
      <c r="FJJ23" s="153"/>
      <c r="FJK23" s="153"/>
      <c r="FJL23" s="154"/>
      <c r="FJM23" s="155"/>
      <c r="FJN23" s="155"/>
      <c r="FJO23" s="155"/>
      <c r="FJP23" s="155"/>
      <c r="FJQ23" s="155"/>
      <c r="FJR23" s="155"/>
      <c r="FJS23" s="156"/>
      <c r="FJT23" s="156"/>
      <c r="FJU23" s="156"/>
      <c r="FJV23" s="156"/>
      <c r="FJW23" s="156"/>
      <c r="FJX23" s="156"/>
      <c r="FJY23" s="157"/>
      <c r="FJZ23" s="153"/>
      <c r="FKA23" s="153"/>
      <c r="FKB23" s="154"/>
      <c r="FKC23" s="155"/>
      <c r="FKD23" s="155"/>
      <c r="FKE23" s="155"/>
      <c r="FKF23" s="155"/>
      <c r="FKG23" s="155"/>
      <c r="FKH23" s="155"/>
      <c r="FKI23" s="156"/>
      <c r="FKJ23" s="156"/>
      <c r="FKK23" s="156"/>
      <c r="FKL23" s="156"/>
      <c r="FKM23" s="156"/>
      <c r="FKN23" s="156"/>
      <c r="FKO23" s="157"/>
      <c r="FKP23" s="153"/>
      <c r="FKQ23" s="153"/>
      <c r="FKR23" s="154"/>
      <c r="FKS23" s="155"/>
      <c r="FKT23" s="155"/>
      <c r="FKU23" s="155"/>
      <c r="FKV23" s="155"/>
      <c r="FKW23" s="155"/>
      <c r="FKX23" s="155"/>
      <c r="FKY23" s="156"/>
      <c r="FKZ23" s="156"/>
      <c r="FLA23" s="156"/>
      <c r="FLB23" s="156"/>
      <c r="FLC23" s="156"/>
      <c r="FLD23" s="156"/>
      <c r="FLE23" s="157"/>
      <c r="FLF23" s="153"/>
      <c r="FLG23" s="153"/>
      <c r="FLH23" s="154"/>
      <c r="FLI23" s="155"/>
      <c r="FLJ23" s="155"/>
      <c r="FLK23" s="155"/>
      <c r="FLL23" s="155"/>
      <c r="FLM23" s="155"/>
      <c r="FLN23" s="155"/>
      <c r="FLO23" s="156"/>
      <c r="FLP23" s="156"/>
      <c r="FLQ23" s="156"/>
      <c r="FLR23" s="156"/>
      <c r="FLS23" s="156"/>
      <c r="FLT23" s="156"/>
      <c r="FLU23" s="157"/>
      <c r="FLV23" s="153"/>
      <c r="FLW23" s="153"/>
      <c r="FLX23" s="154"/>
      <c r="FLY23" s="155"/>
      <c r="FLZ23" s="155"/>
      <c r="FMA23" s="155"/>
      <c r="FMB23" s="155"/>
      <c r="FMC23" s="155"/>
      <c r="FMD23" s="155"/>
      <c r="FME23" s="156"/>
      <c r="FMF23" s="156"/>
      <c r="FMG23" s="156"/>
      <c r="FMH23" s="156"/>
      <c r="FMI23" s="156"/>
      <c r="FMJ23" s="156"/>
      <c r="FMK23" s="157"/>
      <c r="FML23" s="153"/>
      <c r="FMM23" s="153"/>
      <c r="FMN23" s="154"/>
      <c r="FMO23" s="155"/>
      <c r="FMP23" s="155"/>
      <c r="FMQ23" s="155"/>
      <c r="FMR23" s="155"/>
      <c r="FMS23" s="155"/>
      <c r="FMT23" s="155"/>
      <c r="FMU23" s="156"/>
      <c r="FMV23" s="156"/>
      <c r="FMW23" s="156"/>
      <c r="FMX23" s="156"/>
      <c r="FMY23" s="156"/>
      <c r="FMZ23" s="156"/>
      <c r="FNA23" s="157"/>
      <c r="FNB23" s="153"/>
      <c r="FNC23" s="153"/>
      <c r="FND23" s="154"/>
      <c r="FNE23" s="155"/>
      <c r="FNF23" s="155"/>
      <c r="FNG23" s="155"/>
      <c r="FNH23" s="155"/>
      <c r="FNI23" s="155"/>
      <c r="FNJ23" s="155"/>
      <c r="FNK23" s="156"/>
      <c r="FNL23" s="156"/>
      <c r="FNM23" s="156"/>
      <c r="FNN23" s="156"/>
      <c r="FNO23" s="156"/>
      <c r="FNP23" s="156"/>
      <c r="FNQ23" s="157"/>
      <c r="FNR23" s="153"/>
      <c r="FNS23" s="153"/>
      <c r="FNT23" s="154"/>
      <c r="FNU23" s="155"/>
      <c r="FNV23" s="155"/>
      <c r="FNW23" s="155"/>
      <c r="FNX23" s="155"/>
      <c r="FNY23" s="155"/>
      <c r="FNZ23" s="155"/>
      <c r="FOA23" s="156"/>
      <c r="FOB23" s="156"/>
      <c r="FOC23" s="156"/>
      <c r="FOD23" s="156"/>
      <c r="FOE23" s="156"/>
      <c r="FOF23" s="156"/>
      <c r="FOG23" s="157"/>
      <c r="FOH23" s="153"/>
      <c r="FOI23" s="153"/>
      <c r="FOJ23" s="154"/>
      <c r="FOK23" s="155"/>
      <c r="FOL23" s="155"/>
      <c r="FOM23" s="155"/>
      <c r="FON23" s="155"/>
      <c r="FOO23" s="155"/>
      <c r="FOP23" s="155"/>
      <c r="FOQ23" s="156"/>
      <c r="FOR23" s="156"/>
      <c r="FOS23" s="156"/>
      <c r="FOT23" s="156"/>
      <c r="FOU23" s="156"/>
      <c r="FOV23" s="156"/>
      <c r="FOW23" s="157"/>
      <c r="FOX23" s="153"/>
      <c r="FOY23" s="153"/>
      <c r="FOZ23" s="154"/>
      <c r="FPA23" s="155"/>
      <c r="FPB23" s="155"/>
      <c r="FPC23" s="155"/>
      <c r="FPD23" s="155"/>
      <c r="FPE23" s="155"/>
      <c r="FPF23" s="155"/>
      <c r="FPG23" s="156"/>
      <c r="FPH23" s="156"/>
      <c r="FPI23" s="156"/>
      <c r="FPJ23" s="156"/>
      <c r="FPK23" s="156"/>
      <c r="FPL23" s="156"/>
      <c r="FPM23" s="157"/>
      <c r="FPN23" s="153"/>
      <c r="FPO23" s="153"/>
      <c r="FPP23" s="154"/>
      <c r="FPQ23" s="155"/>
      <c r="FPR23" s="155"/>
      <c r="FPS23" s="155"/>
      <c r="FPT23" s="155"/>
      <c r="FPU23" s="155"/>
      <c r="FPV23" s="155"/>
      <c r="FPW23" s="156"/>
      <c r="FPX23" s="156"/>
      <c r="FPY23" s="156"/>
      <c r="FPZ23" s="156"/>
      <c r="FQA23" s="156"/>
      <c r="FQB23" s="156"/>
      <c r="FQC23" s="157"/>
      <c r="FQD23" s="153"/>
      <c r="FQE23" s="153"/>
      <c r="FQF23" s="154"/>
      <c r="FQG23" s="155"/>
      <c r="FQH23" s="155"/>
      <c r="FQI23" s="155"/>
      <c r="FQJ23" s="155"/>
      <c r="FQK23" s="155"/>
      <c r="FQL23" s="155"/>
      <c r="FQM23" s="156"/>
      <c r="FQN23" s="156"/>
      <c r="FQO23" s="156"/>
      <c r="FQP23" s="156"/>
      <c r="FQQ23" s="156"/>
      <c r="FQR23" s="156"/>
      <c r="FQS23" s="157"/>
      <c r="FQT23" s="153"/>
      <c r="FQU23" s="153"/>
      <c r="FQV23" s="154"/>
      <c r="FQW23" s="155"/>
      <c r="FQX23" s="155"/>
      <c r="FQY23" s="155"/>
      <c r="FQZ23" s="155"/>
      <c r="FRA23" s="155"/>
      <c r="FRB23" s="155"/>
      <c r="FRC23" s="156"/>
      <c r="FRD23" s="156"/>
      <c r="FRE23" s="156"/>
      <c r="FRF23" s="156"/>
      <c r="FRG23" s="156"/>
      <c r="FRH23" s="156"/>
      <c r="FRI23" s="157"/>
      <c r="FRJ23" s="153"/>
      <c r="FRK23" s="153"/>
      <c r="FRL23" s="154"/>
      <c r="FRM23" s="155"/>
      <c r="FRN23" s="155"/>
      <c r="FRO23" s="155"/>
      <c r="FRP23" s="155"/>
      <c r="FRQ23" s="155"/>
      <c r="FRR23" s="155"/>
      <c r="FRS23" s="156"/>
      <c r="FRT23" s="156"/>
      <c r="FRU23" s="156"/>
      <c r="FRV23" s="156"/>
      <c r="FRW23" s="156"/>
      <c r="FRX23" s="156"/>
      <c r="FRY23" s="157"/>
      <c r="FRZ23" s="153"/>
      <c r="FSA23" s="153"/>
      <c r="FSB23" s="154"/>
      <c r="FSC23" s="155"/>
      <c r="FSD23" s="155"/>
      <c r="FSE23" s="155"/>
      <c r="FSF23" s="155"/>
      <c r="FSG23" s="155"/>
      <c r="FSH23" s="155"/>
      <c r="FSI23" s="156"/>
      <c r="FSJ23" s="156"/>
      <c r="FSK23" s="156"/>
      <c r="FSL23" s="156"/>
      <c r="FSM23" s="156"/>
      <c r="FSN23" s="156"/>
      <c r="FSO23" s="157"/>
      <c r="FSP23" s="153"/>
      <c r="FSQ23" s="153"/>
      <c r="FSR23" s="154"/>
      <c r="FSS23" s="155"/>
      <c r="FST23" s="155"/>
      <c r="FSU23" s="155"/>
      <c r="FSV23" s="155"/>
      <c r="FSW23" s="155"/>
      <c r="FSX23" s="155"/>
      <c r="FSY23" s="156"/>
      <c r="FSZ23" s="156"/>
      <c r="FTA23" s="156"/>
      <c r="FTB23" s="156"/>
      <c r="FTC23" s="156"/>
      <c r="FTD23" s="156"/>
      <c r="FTE23" s="157"/>
      <c r="FTF23" s="153"/>
      <c r="FTG23" s="153"/>
      <c r="FTH23" s="154"/>
      <c r="FTI23" s="155"/>
      <c r="FTJ23" s="155"/>
      <c r="FTK23" s="155"/>
      <c r="FTL23" s="155"/>
      <c r="FTM23" s="155"/>
      <c r="FTN23" s="155"/>
      <c r="FTO23" s="156"/>
      <c r="FTP23" s="156"/>
      <c r="FTQ23" s="156"/>
      <c r="FTR23" s="156"/>
      <c r="FTS23" s="156"/>
      <c r="FTT23" s="156"/>
      <c r="FTU23" s="157"/>
      <c r="FTV23" s="153"/>
      <c r="FTW23" s="153"/>
      <c r="FTX23" s="154"/>
      <c r="FTY23" s="155"/>
      <c r="FTZ23" s="155"/>
      <c r="FUA23" s="155"/>
      <c r="FUB23" s="155"/>
      <c r="FUC23" s="155"/>
      <c r="FUD23" s="155"/>
      <c r="FUE23" s="156"/>
      <c r="FUF23" s="156"/>
      <c r="FUG23" s="156"/>
      <c r="FUH23" s="156"/>
      <c r="FUI23" s="156"/>
      <c r="FUJ23" s="156"/>
      <c r="FUK23" s="157"/>
      <c r="FUL23" s="153"/>
      <c r="FUM23" s="153"/>
      <c r="FUN23" s="154"/>
      <c r="FUO23" s="155"/>
      <c r="FUP23" s="155"/>
      <c r="FUQ23" s="155"/>
      <c r="FUR23" s="155"/>
      <c r="FUS23" s="155"/>
      <c r="FUT23" s="155"/>
      <c r="FUU23" s="156"/>
      <c r="FUV23" s="156"/>
      <c r="FUW23" s="156"/>
      <c r="FUX23" s="156"/>
      <c r="FUY23" s="156"/>
      <c r="FUZ23" s="156"/>
      <c r="FVA23" s="157"/>
      <c r="FVB23" s="153"/>
      <c r="FVC23" s="153"/>
      <c r="FVD23" s="154"/>
      <c r="FVE23" s="155"/>
      <c r="FVF23" s="155"/>
      <c r="FVG23" s="155"/>
      <c r="FVH23" s="155"/>
      <c r="FVI23" s="155"/>
      <c r="FVJ23" s="155"/>
      <c r="FVK23" s="156"/>
      <c r="FVL23" s="156"/>
      <c r="FVM23" s="156"/>
      <c r="FVN23" s="156"/>
      <c r="FVO23" s="156"/>
      <c r="FVP23" s="156"/>
      <c r="FVQ23" s="157"/>
      <c r="FVR23" s="153"/>
      <c r="FVS23" s="153"/>
      <c r="FVT23" s="154"/>
      <c r="FVU23" s="155"/>
      <c r="FVV23" s="155"/>
      <c r="FVW23" s="155"/>
      <c r="FVX23" s="155"/>
      <c r="FVY23" s="155"/>
      <c r="FVZ23" s="155"/>
      <c r="FWA23" s="156"/>
      <c r="FWB23" s="156"/>
      <c r="FWC23" s="156"/>
      <c r="FWD23" s="156"/>
      <c r="FWE23" s="156"/>
      <c r="FWF23" s="156"/>
      <c r="FWG23" s="157"/>
      <c r="FWH23" s="153"/>
      <c r="FWI23" s="153"/>
      <c r="FWJ23" s="154"/>
      <c r="FWK23" s="155"/>
      <c r="FWL23" s="155"/>
      <c r="FWM23" s="155"/>
      <c r="FWN23" s="155"/>
      <c r="FWO23" s="155"/>
      <c r="FWP23" s="155"/>
      <c r="FWQ23" s="156"/>
      <c r="FWR23" s="156"/>
      <c r="FWS23" s="156"/>
      <c r="FWT23" s="156"/>
      <c r="FWU23" s="156"/>
      <c r="FWV23" s="156"/>
      <c r="FWW23" s="157"/>
      <c r="FWX23" s="153"/>
      <c r="FWY23" s="153"/>
      <c r="FWZ23" s="154"/>
      <c r="FXA23" s="155"/>
      <c r="FXB23" s="155"/>
      <c r="FXC23" s="155"/>
      <c r="FXD23" s="155"/>
      <c r="FXE23" s="155"/>
      <c r="FXF23" s="155"/>
      <c r="FXG23" s="156"/>
      <c r="FXH23" s="156"/>
      <c r="FXI23" s="156"/>
      <c r="FXJ23" s="156"/>
      <c r="FXK23" s="156"/>
      <c r="FXL23" s="156"/>
      <c r="FXM23" s="157"/>
      <c r="FXN23" s="153"/>
      <c r="FXO23" s="153"/>
      <c r="FXP23" s="154"/>
      <c r="FXQ23" s="155"/>
      <c r="FXR23" s="155"/>
      <c r="FXS23" s="155"/>
      <c r="FXT23" s="155"/>
      <c r="FXU23" s="155"/>
      <c r="FXV23" s="155"/>
      <c r="FXW23" s="156"/>
      <c r="FXX23" s="156"/>
      <c r="FXY23" s="156"/>
      <c r="FXZ23" s="156"/>
      <c r="FYA23" s="156"/>
      <c r="FYB23" s="156"/>
      <c r="FYC23" s="157"/>
      <c r="FYD23" s="153"/>
      <c r="FYE23" s="153"/>
      <c r="FYF23" s="154"/>
      <c r="FYG23" s="155"/>
      <c r="FYH23" s="155"/>
      <c r="FYI23" s="155"/>
      <c r="FYJ23" s="155"/>
      <c r="FYK23" s="155"/>
      <c r="FYL23" s="155"/>
      <c r="FYM23" s="156"/>
      <c r="FYN23" s="156"/>
      <c r="FYO23" s="156"/>
      <c r="FYP23" s="156"/>
      <c r="FYQ23" s="156"/>
      <c r="FYR23" s="156"/>
      <c r="FYS23" s="157"/>
      <c r="FYT23" s="153"/>
      <c r="FYU23" s="153"/>
      <c r="FYV23" s="154"/>
      <c r="FYW23" s="155"/>
      <c r="FYX23" s="155"/>
      <c r="FYY23" s="155"/>
      <c r="FYZ23" s="155"/>
      <c r="FZA23" s="155"/>
      <c r="FZB23" s="155"/>
      <c r="FZC23" s="156"/>
      <c r="FZD23" s="156"/>
      <c r="FZE23" s="156"/>
      <c r="FZF23" s="156"/>
      <c r="FZG23" s="156"/>
      <c r="FZH23" s="156"/>
      <c r="FZI23" s="157"/>
      <c r="FZJ23" s="153"/>
      <c r="FZK23" s="153"/>
      <c r="FZL23" s="154"/>
      <c r="FZM23" s="155"/>
      <c r="FZN23" s="155"/>
      <c r="FZO23" s="155"/>
      <c r="FZP23" s="155"/>
      <c r="FZQ23" s="155"/>
      <c r="FZR23" s="155"/>
      <c r="FZS23" s="156"/>
      <c r="FZT23" s="156"/>
      <c r="FZU23" s="156"/>
      <c r="FZV23" s="156"/>
      <c r="FZW23" s="156"/>
      <c r="FZX23" s="156"/>
      <c r="FZY23" s="157"/>
      <c r="FZZ23" s="153"/>
      <c r="GAA23" s="153"/>
      <c r="GAB23" s="154"/>
      <c r="GAC23" s="155"/>
      <c r="GAD23" s="155"/>
      <c r="GAE23" s="155"/>
      <c r="GAF23" s="155"/>
      <c r="GAG23" s="155"/>
      <c r="GAH23" s="155"/>
      <c r="GAI23" s="156"/>
      <c r="GAJ23" s="156"/>
      <c r="GAK23" s="156"/>
      <c r="GAL23" s="156"/>
      <c r="GAM23" s="156"/>
      <c r="GAN23" s="156"/>
      <c r="GAO23" s="157"/>
      <c r="GAP23" s="153"/>
      <c r="GAQ23" s="153"/>
      <c r="GAR23" s="154"/>
      <c r="GAS23" s="155"/>
      <c r="GAT23" s="155"/>
      <c r="GAU23" s="155"/>
      <c r="GAV23" s="155"/>
      <c r="GAW23" s="155"/>
      <c r="GAX23" s="155"/>
      <c r="GAY23" s="156"/>
      <c r="GAZ23" s="156"/>
      <c r="GBA23" s="156"/>
      <c r="GBB23" s="156"/>
      <c r="GBC23" s="156"/>
      <c r="GBD23" s="156"/>
      <c r="GBE23" s="157"/>
      <c r="GBF23" s="153"/>
      <c r="GBG23" s="153"/>
      <c r="GBH23" s="154"/>
      <c r="GBI23" s="155"/>
      <c r="GBJ23" s="155"/>
      <c r="GBK23" s="155"/>
      <c r="GBL23" s="155"/>
      <c r="GBM23" s="155"/>
      <c r="GBN23" s="155"/>
      <c r="GBO23" s="156"/>
      <c r="GBP23" s="156"/>
      <c r="GBQ23" s="156"/>
      <c r="GBR23" s="156"/>
      <c r="GBS23" s="156"/>
      <c r="GBT23" s="156"/>
      <c r="GBU23" s="157"/>
      <c r="GBV23" s="153"/>
      <c r="GBW23" s="153"/>
      <c r="GBX23" s="154"/>
      <c r="GBY23" s="155"/>
      <c r="GBZ23" s="155"/>
      <c r="GCA23" s="155"/>
      <c r="GCB23" s="155"/>
      <c r="GCC23" s="155"/>
      <c r="GCD23" s="155"/>
      <c r="GCE23" s="156"/>
      <c r="GCF23" s="156"/>
      <c r="GCG23" s="156"/>
      <c r="GCH23" s="156"/>
      <c r="GCI23" s="156"/>
      <c r="GCJ23" s="156"/>
      <c r="GCK23" s="157"/>
      <c r="GCL23" s="153"/>
      <c r="GCM23" s="153"/>
      <c r="GCN23" s="154"/>
      <c r="GCO23" s="155"/>
      <c r="GCP23" s="155"/>
      <c r="GCQ23" s="155"/>
      <c r="GCR23" s="155"/>
      <c r="GCS23" s="155"/>
      <c r="GCT23" s="155"/>
      <c r="GCU23" s="156"/>
      <c r="GCV23" s="156"/>
      <c r="GCW23" s="156"/>
      <c r="GCX23" s="156"/>
      <c r="GCY23" s="156"/>
      <c r="GCZ23" s="156"/>
      <c r="GDA23" s="157"/>
      <c r="GDB23" s="153"/>
      <c r="GDC23" s="153"/>
      <c r="GDD23" s="154"/>
      <c r="GDE23" s="155"/>
      <c r="GDF23" s="155"/>
      <c r="GDG23" s="155"/>
      <c r="GDH23" s="155"/>
      <c r="GDI23" s="155"/>
      <c r="GDJ23" s="155"/>
      <c r="GDK23" s="156"/>
      <c r="GDL23" s="156"/>
      <c r="GDM23" s="156"/>
      <c r="GDN23" s="156"/>
      <c r="GDO23" s="156"/>
      <c r="GDP23" s="156"/>
      <c r="GDQ23" s="157"/>
      <c r="GDR23" s="153"/>
      <c r="GDS23" s="153"/>
      <c r="GDT23" s="154"/>
      <c r="GDU23" s="155"/>
      <c r="GDV23" s="155"/>
      <c r="GDW23" s="155"/>
      <c r="GDX23" s="155"/>
      <c r="GDY23" s="155"/>
      <c r="GDZ23" s="155"/>
      <c r="GEA23" s="156"/>
      <c r="GEB23" s="156"/>
      <c r="GEC23" s="156"/>
      <c r="GED23" s="156"/>
      <c r="GEE23" s="156"/>
      <c r="GEF23" s="156"/>
      <c r="GEG23" s="157"/>
      <c r="GEH23" s="153"/>
      <c r="GEI23" s="153"/>
      <c r="GEJ23" s="154"/>
      <c r="GEK23" s="155"/>
      <c r="GEL23" s="155"/>
      <c r="GEM23" s="155"/>
      <c r="GEN23" s="155"/>
      <c r="GEO23" s="155"/>
      <c r="GEP23" s="155"/>
      <c r="GEQ23" s="156"/>
      <c r="GER23" s="156"/>
      <c r="GES23" s="156"/>
      <c r="GET23" s="156"/>
      <c r="GEU23" s="156"/>
      <c r="GEV23" s="156"/>
      <c r="GEW23" s="157"/>
      <c r="GEX23" s="153"/>
      <c r="GEY23" s="153"/>
      <c r="GEZ23" s="154"/>
      <c r="GFA23" s="155"/>
      <c r="GFB23" s="155"/>
      <c r="GFC23" s="155"/>
      <c r="GFD23" s="155"/>
      <c r="GFE23" s="155"/>
      <c r="GFF23" s="155"/>
      <c r="GFG23" s="156"/>
      <c r="GFH23" s="156"/>
      <c r="GFI23" s="156"/>
      <c r="GFJ23" s="156"/>
      <c r="GFK23" s="156"/>
      <c r="GFL23" s="156"/>
      <c r="GFM23" s="157"/>
      <c r="GFN23" s="153"/>
      <c r="GFO23" s="153"/>
      <c r="GFP23" s="154"/>
      <c r="GFQ23" s="155"/>
      <c r="GFR23" s="155"/>
      <c r="GFS23" s="155"/>
      <c r="GFT23" s="155"/>
      <c r="GFU23" s="155"/>
      <c r="GFV23" s="155"/>
      <c r="GFW23" s="156"/>
      <c r="GFX23" s="156"/>
      <c r="GFY23" s="156"/>
      <c r="GFZ23" s="156"/>
      <c r="GGA23" s="156"/>
      <c r="GGB23" s="156"/>
      <c r="GGC23" s="157"/>
      <c r="GGD23" s="153"/>
      <c r="GGE23" s="153"/>
      <c r="GGF23" s="154"/>
      <c r="GGG23" s="155"/>
      <c r="GGH23" s="155"/>
      <c r="GGI23" s="155"/>
      <c r="GGJ23" s="155"/>
      <c r="GGK23" s="155"/>
      <c r="GGL23" s="155"/>
      <c r="GGM23" s="156"/>
      <c r="GGN23" s="156"/>
      <c r="GGO23" s="156"/>
      <c r="GGP23" s="156"/>
      <c r="GGQ23" s="156"/>
      <c r="GGR23" s="156"/>
      <c r="GGS23" s="157"/>
      <c r="GGT23" s="153"/>
      <c r="GGU23" s="153"/>
      <c r="GGV23" s="154"/>
      <c r="GGW23" s="155"/>
      <c r="GGX23" s="155"/>
      <c r="GGY23" s="155"/>
      <c r="GGZ23" s="155"/>
      <c r="GHA23" s="155"/>
      <c r="GHB23" s="155"/>
      <c r="GHC23" s="156"/>
      <c r="GHD23" s="156"/>
      <c r="GHE23" s="156"/>
      <c r="GHF23" s="156"/>
      <c r="GHG23" s="156"/>
      <c r="GHH23" s="156"/>
      <c r="GHI23" s="157"/>
      <c r="GHJ23" s="153"/>
      <c r="GHK23" s="153"/>
      <c r="GHL23" s="154"/>
      <c r="GHM23" s="155"/>
      <c r="GHN23" s="155"/>
      <c r="GHO23" s="155"/>
      <c r="GHP23" s="155"/>
      <c r="GHQ23" s="155"/>
      <c r="GHR23" s="155"/>
      <c r="GHS23" s="156"/>
      <c r="GHT23" s="156"/>
      <c r="GHU23" s="156"/>
      <c r="GHV23" s="156"/>
      <c r="GHW23" s="156"/>
      <c r="GHX23" s="156"/>
      <c r="GHY23" s="157"/>
      <c r="GHZ23" s="153"/>
      <c r="GIA23" s="153"/>
      <c r="GIB23" s="154"/>
      <c r="GIC23" s="155"/>
      <c r="GID23" s="155"/>
      <c r="GIE23" s="155"/>
      <c r="GIF23" s="155"/>
      <c r="GIG23" s="155"/>
      <c r="GIH23" s="155"/>
      <c r="GII23" s="156"/>
      <c r="GIJ23" s="156"/>
      <c r="GIK23" s="156"/>
      <c r="GIL23" s="156"/>
      <c r="GIM23" s="156"/>
      <c r="GIN23" s="156"/>
      <c r="GIO23" s="157"/>
      <c r="GIP23" s="153"/>
      <c r="GIQ23" s="153"/>
      <c r="GIR23" s="154"/>
      <c r="GIS23" s="155"/>
      <c r="GIT23" s="155"/>
      <c r="GIU23" s="155"/>
      <c r="GIV23" s="155"/>
      <c r="GIW23" s="155"/>
      <c r="GIX23" s="155"/>
      <c r="GIY23" s="156"/>
      <c r="GIZ23" s="156"/>
      <c r="GJA23" s="156"/>
      <c r="GJB23" s="156"/>
      <c r="GJC23" s="156"/>
      <c r="GJD23" s="156"/>
      <c r="GJE23" s="157"/>
      <c r="GJF23" s="153"/>
      <c r="GJG23" s="153"/>
      <c r="GJH23" s="154"/>
      <c r="GJI23" s="155"/>
      <c r="GJJ23" s="155"/>
      <c r="GJK23" s="155"/>
      <c r="GJL23" s="155"/>
      <c r="GJM23" s="155"/>
      <c r="GJN23" s="155"/>
      <c r="GJO23" s="156"/>
      <c r="GJP23" s="156"/>
      <c r="GJQ23" s="156"/>
      <c r="GJR23" s="156"/>
      <c r="GJS23" s="156"/>
      <c r="GJT23" s="156"/>
      <c r="GJU23" s="157"/>
      <c r="GJV23" s="153"/>
      <c r="GJW23" s="153"/>
      <c r="GJX23" s="154"/>
      <c r="GJY23" s="155"/>
      <c r="GJZ23" s="155"/>
      <c r="GKA23" s="155"/>
      <c r="GKB23" s="155"/>
      <c r="GKC23" s="155"/>
      <c r="GKD23" s="155"/>
      <c r="GKE23" s="156"/>
      <c r="GKF23" s="156"/>
      <c r="GKG23" s="156"/>
      <c r="GKH23" s="156"/>
      <c r="GKI23" s="156"/>
      <c r="GKJ23" s="156"/>
      <c r="GKK23" s="157"/>
      <c r="GKL23" s="153"/>
      <c r="GKM23" s="153"/>
      <c r="GKN23" s="154"/>
      <c r="GKO23" s="155"/>
      <c r="GKP23" s="155"/>
      <c r="GKQ23" s="155"/>
      <c r="GKR23" s="155"/>
      <c r="GKS23" s="155"/>
      <c r="GKT23" s="155"/>
      <c r="GKU23" s="156"/>
      <c r="GKV23" s="156"/>
      <c r="GKW23" s="156"/>
      <c r="GKX23" s="156"/>
      <c r="GKY23" s="156"/>
      <c r="GKZ23" s="156"/>
      <c r="GLA23" s="157"/>
      <c r="GLB23" s="153"/>
      <c r="GLC23" s="153"/>
      <c r="GLD23" s="154"/>
      <c r="GLE23" s="155"/>
      <c r="GLF23" s="155"/>
      <c r="GLG23" s="155"/>
      <c r="GLH23" s="155"/>
      <c r="GLI23" s="155"/>
      <c r="GLJ23" s="155"/>
      <c r="GLK23" s="156"/>
      <c r="GLL23" s="156"/>
      <c r="GLM23" s="156"/>
      <c r="GLN23" s="156"/>
      <c r="GLO23" s="156"/>
      <c r="GLP23" s="156"/>
      <c r="GLQ23" s="157"/>
      <c r="GLR23" s="153"/>
      <c r="GLS23" s="153"/>
      <c r="GLT23" s="154"/>
      <c r="GLU23" s="155"/>
      <c r="GLV23" s="155"/>
      <c r="GLW23" s="155"/>
      <c r="GLX23" s="155"/>
      <c r="GLY23" s="155"/>
      <c r="GLZ23" s="155"/>
      <c r="GMA23" s="156"/>
      <c r="GMB23" s="156"/>
      <c r="GMC23" s="156"/>
      <c r="GMD23" s="156"/>
      <c r="GME23" s="156"/>
      <c r="GMF23" s="156"/>
      <c r="GMG23" s="157"/>
      <c r="GMH23" s="153"/>
      <c r="GMI23" s="153"/>
      <c r="GMJ23" s="154"/>
      <c r="GMK23" s="155"/>
      <c r="GML23" s="155"/>
      <c r="GMM23" s="155"/>
      <c r="GMN23" s="155"/>
      <c r="GMO23" s="155"/>
      <c r="GMP23" s="155"/>
      <c r="GMQ23" s="156"/>
      <c r="GMR23" s="156"/>
      <c r="GMS23" s="156"/>
      <c r="GMT23" s="156"/>
      <c r="GMU23" s="156"/>
      <c r="GMV23" s="156"/>
      <c r="GMW23" s="157"/>
      <c r="GMX23" s="153"/>
      <c r="GMY23" s="153"/>
      <c r="GMZ23" s="154"/>
      <c r="GNA23" s="155"/>
      <c r="GNB23" s="155"/>
      <c r="GNC23" s="155"/>
      <c r="GND23" s="155"/>
      <c r="GNE23" s="155"/>
      <c r="GNF23" s="155"/>
      <c r="GNG23" s="156"/>
      <c r="GNH23" s="156"/>
      <c r="GNI23" s="156"/>
      <c r="GNJ23" s="156"/>
      <c r="GNK23" s="156"/>
      <c r="GNL23" s="156"/>
      <c r="GNM23" s="157"/>
      <c r="GNN23" s="153"/>
      <c r="GNO23" s="153"/>
      <c r="GNP23" s="154"/>
      <c r="GNQ23" s="155"/>
      <c r="GNR23" s="155"/>
      <c r="GNS23" s="155"/>
      <c r="GNT23" s="155"/>
      <c r="GNU23" s="155"/>
      <c r="GNV23" s="155"/>
      <c r="GNW23" s="156"/>
      <c r="GNX23" s="156"/>
      <c r="GNY23" s="156"/>
      <c r="GNZ23" s="156"/>
      <c r="GOA23" s="156"/>
      <c r="GOB23" s="156"/>
      <c r="GOC23" s="157"/>
      <c r="GOD23" s="153"/>
      <c r="GOE23" s="153"/>
      <c r="GOF23" s="154"/>
      <c r="GOG23" s="155"/>
      <c r="GOH23" s="155"/>
      <c r="GOI23" s="155"/>
      <c r="GOJ23" s="155"/>
      <c r="GOK23" s="155"/>
      <c r="GOL23" s="155"/>
      <c r="GOM23" s="156"/>
      <c r="GON23" s="156"/>
      <c r="GOO23" s="156"/>
      <c r="GOP23" s="156"/>
      <c r="GOQ23" s="156"/>
      <c r="GOR23" s="156"/>
      <c r="GOS23" s="157"/>
      <c r="GOT23" s="153"/>
      <c r="GOU23" s="153"/>
      <c r="GOV23" s="154"/>
      <c r="GOW23" s="155"/>
      <c r="GOX23" s="155"/>
      <c r="GOY23" s="155"/>
      <c r="GOZ23" s="155"/>
      <c r="GPA23" s="155"/>
      <c r="GPB23" s="155"/>
      <c r="GPC23" s="156"/>
      <c r="GPD23" s="156"/>
      <c r="GPE23" s="156"/>
      <c r="GPF23" s="156"/>
      <c r="GPG23" s="156"/>
      <c r="GPH23" s="156"/>
      <c r="GPI23" s="157"/>
      <c r="GPJ23" s="153"/>
      <c r="GPK23" s="153"/>
      <c r="GPL23" s="154"/>
      <c r="GPM23" s="155"/>
      <c r="GPN23" s="155"/>
      <c r="GPO23" s="155"/>
      <c r="GPP23" s="155"/>
      <c r="GPQ23" s="155"/>
      <c r="GPR23" s="155"/>
      <c r="GPS23" s="156"/>
      <c r="GPT23" s="156"/>
      <c r="GPU23" s="156"/>
      <c r="GPV23" s="156"/>
      <c r="GPW23" s="156"/>
      <c r="GPX23" s="156"/>
      <c r="GPY23" s="157"/>
      <c r="GPZ23" s="153"/>
      <c r="GQA23" s="153"/>
      <c r="GQB23" s="154"/>
      <c r="GQC23" s="155"/>
      <c r="GQD23" s="155"/>
      <c r="GQE23" s="155"/>
      <c r="GQF23" s="155"/>
      <c r="GQG23" s="155"/>
      <c r="GQH23" s="155"/>
      <c r="GQI23" s="156"/>
      <c r="GQJ23" s="156"/>
      <c r="GQK23" s="156"/>
      <c r="GQL23" s="156"/>
      <c r="GQM23" s="156"/>
      <c r="GQN23" s="156"/>
      <c r="GQO23" s="157"/>
      <c r="GQP23" s="153"/>
      <c r="GQQ23" s="153"/>
      <c r="GQR23" s="154"/>
      <c r="GQS23" s="155"/>
      <c r="GQT23" s="155"/>
      <c r="GQU23" s="155"/>
      <c r="GQV23" s="155"/>
      <c r="GQW23" s="155"/>
      <c r="GQX23" s="155"/>
      <c r="GQY23" s="156"/>
      <c r="GQZ23" s="156"/>
      <c r="GRA23" s="156"/>
      <c r="GRB23" s="156"/>
      <c r="GRC23" s="156"/>
      <c r="GRD23" s="156"/>
      <c r="GRE23" s="157"/>
      <c r="GRF23" s="153"/>
      <c r="GRG23" s="153"/>
      <c r="GRH23" s="154"/>
      <c r="GRI23" s="155"/>
      <c r="GRJ23" s="155"/>
      <c r="GRK23" s="155"/>
      <c r="GRL23" s="155"/>
      <c r="GRM23" s="155"/>
      <c r="GRN23" s="155"/>
      <c r="GRO23" s="156"/>
      <c r="GRP23" s="156"/>
      <c r="GRQ23" s="156"/>
      <c r="GRR23" s="156"/>
      <c r="GRS23" s="156"/>
      <c r="GRT23" s="156"/>
      <c r="GRU23" s="157"/>
      <c r="GRV23" s="153"/>
      <c r="GRW23" s="153"/>
      <c r="GRX23" s="154"/>
      <c r="GRY23" s="155"/>
      <c r="GRZ23" s="155"/>
      <c r="GSA23" s="155"/>
      <c r="GSB23" s="155"/>
      <c r="GSC23" s="155"/>
      <c r="GSD23" s="155"/>
      <c r="GSE23" s="156"/>
      <c r="GSF23" s="156"/>
      <c r="GSG23" s="156"/>
      <c r="GSH23" s="156"/>
      <c r="GSI23" s="156"/>
      <c r="GSJ23" s="156"/>
      <c r="GSK23" s="157"/>
      <c r="GSL23" s="153"/>
      <c r="GSM23" s="153"/>
      <c r="GSN23" s="154"/>
      <c r="GSO23" s="155"/>
      <c r="GSP23" s="155"/>
      <c r="GSQ23" s="155"/>
      <c r="GSR23" s="155"/>
      <c r="GSS23" s="155"/>
      <c r="GST23" s="155"/>
      <c r="GSU23" s="156"/>
      <c r="GSV23" s="156"/>
      <c r="GSW23" s="156"/>
      <c r="GSX23" s="156"/>
      <c r="GSY23" s="156"/>
      <c r="GSZ23" s="156"/>
      <c r="GTA23" s="157"/>
      <c r="GTB23" s="153"/>
      <c r="GTC23" s="153"/>
      <c r="GTD23" s="154"/>
      <c r="GTE23" s="155"/>
      <c r="GTF23" s="155"/>
      <c r="GTG23" s="155"/>
      <c r="GTH23" s="155"/>
      <c r="GTI23" s="155"/>
      <c r="GTJ23" s="155"/>
      <c r="GTK23" s="156"/>
      <c r="GTL23" s="156"/>
      <c r="GTM23" s="156"/>
      <c r="GTN23" s="156"/>
      <c r="GTO23" s="156"/>
      <c r="GTP23" s="156"/>
      <c r="GTQ23" s="157"/>
      <c r="GTR23" s="153"/>
      <c r="GTS23" s="153"/>
      <c r="GTT23" s="154"/>
      <c r="GTU23" s="155"/>
      <c r="GTV23" s="155"/>
      <c r="GTW23" s="155"/>
      <c r="GTX23" s="155"/>
      <c r="GTY23" s="155"/>
      <c r="GTZ23" s="155"/>
      <c r="GUA23" s="156"/>
      <c r="GUB23" s="156"/>
      <c r="GUC23" s="156"/>
      <c r="GUD23" s="156"/>
      <c r="GUE23" s="156"/>
      <c r="GUF23" s="156"/>
      <c r="GUG23" s="157"/>
      <c r="GUH23" s="153"/>
      <c r="GUI23" s="153"/>
      <c r="GUJ23" s="154"/>
      <c r="GUK23" s="155"/>
      <c r="GUL23" s="155"/>
      <c r="GUM23" s="155"/>
      <c r="GUN23" s="155"/>
      <c r="GUO23" s="155"/>
      <c r="GUP23" s="155"/>
      <c r="GUQ23" s="156"/>
      <c r="GUR23" s="156"/>
      <c r="GUS23" s="156"/>
      <c r="GUT23" s="156"/>
      <c r="GUU23" s="156"/>
      <c r="GUV23" s="156"/>
      <c r="GUW23" s="157"/>
      <c r="GUX23" s="153"/>
      <c r="GUY23" s="153"/>
      <c r="GUZ23" s="154"/>
      <c r="GVA23" s="155"/>
      <c r="GVB23" s="155"/>
      <c r="GVC23" s="155"/>
      <c r="GVD23" s="155"/>
      <c r="GVE23" s="155"/>
      <c r="GVF23" s="155"/>
      <c r="GVG23" s="156"/>
      <c r="GVH23" s="156"/>
      <c r="GVI23" s="156"/>
      <c r="GVJ23" s="156"/>
      <c r="GVK23" s="156"/>
      <c r="GVL23" s="156"/>
      <c r="GVM23" s="157"/>
      <c r="GVN23" s="153"/>
      <c r="GVO23" s="153"/>
      <c r="GVP23" s="154"/>
      <c r="GVQ23" s="155"/>
      <c r="GVR23" s="155"/>
      <c r="GVS23" s="155"/>
      <c r="GVT23" s="155"/>
      <c r="GVU23" s="155"/>
      <c r="GVV23" s="155"/>
      <c r="GVW23" s="156"/>
      <c r="GVX23" s="156"/>
      <c r="GVY23" s="156"/>
      <c r="GVZ23" s="156"/>
      <c r="GWA23" s="156"/>
      <c r="GWB23" s="156"/>
      <c r="GWC23" s="157"/>
      <c r="GWD23" s="153"/>
      <c r="GWE23" s="153"/>
      <c r="GWF23" s="154"/>
      <c r="GWG23" s="155"/>
      <c r="GWH23" s="155"/>
      <c r="GWI23" s="155"/>
      <c r="GWJ23" s="155"/>
      <c r="GWK23" s="155"/>
      <c r="GWL23" s="155"/>
      <c r="GWM23" s="156"/>
      <c r="GWN23" s="156"/>
      <c r="GWO23" s="156"/>
      <c r="GWP23" s="156"/>
      <c r="GWQ23" s="156"/>
      <c r="GWR23" s="156"/>
      <c r="GWS23" s="157"/>
      <c r="GWT23" s="153"/>
      <c r="GWU23" s="153"/>
      <c r="GWV23" s="154"/>
      <c r="GWW23" s="155"/>
      <c r="GWX23" s="155"/>
      <c r="GWY23" s="155"/>
      <c r="GWZ23" s="155"/>
      <c r="GXA23" s="155"/>
      <c r="GXB23" s="155"/>
      <c r="GXC23" s="156"/>
      <c r="GXD23" s="156"/>
      <c r="GXE23" s="156"/>
      <c r="GXF23" s="156"/>
      <c r="GXG23" s="156"/>
      <c r="GXH23" s="156"/>
      <c r="GXI23" s="157"/>
      <c r="GXJ23" s="153"/>
      <c r="GXK23" s="153"/>
      <c r="GXL23" s="154"/>
      <c r="GXM23" s="155"/>
      <c r="GXN23" s="155"/>
      <c r="GXO23" s="155"/>
      <c r="GXP23" s="155"/>
      <c r="GXQ23" s="155"/>
      <c r="GXR23" s="155"/>
      <c r="GXS23" s="156"/>
      <c r="GXT23" s="156"/>
      <c r="GXU23" s="156"/>
      <c r="GXV23" s="156"/>
      <c r="GXW23" s="156"/>
      <c r="GXX23" s="156"/>
      <c r="GXY23" s="157"/>
      <c r="GXZ23" s="153"/>
      <c r="GYA23" s="153"/>
      <c r="GYB23" s="154"/>
      <c r="GYC23" s="155"/>
      <c r="GYD23" s="155"/>
      <c r="GYE23" s="155"/>
      <c r="GYF23" s="155"/>
      <c r="GYG23" s="155"/>
      <c r="GYH23" s="155"/>
      <c r="GYI23" s="156"/>
      <c r="GYJ23" s="156"/>
      <c r="GYK23" s="156"/>
      <c r="GYL23" s="156"/>
      <c r="GYM23" s="156"/>
      <c r="GYN23" s="156"/>
      <c r="GYO23" s="157"/>
      <c r="GYP23" s="153"/>
      <c r="GYQ23" s="153"/>
      <c r="GYR23" s="154"/>
      <c r="GYS23" s="155"/>
      <c r="GYT23" s="155"/>
      <c r="GYU23" s="155"/>
      <c r="GYV23" s="155"/>
      <c r="GYW23" s="155"/>
      <c r="GYX23" s="155"/>
      <c r="GYY23" s="156"/>
      <c r="GYZ23" s="156"/>
      <c r="GZA23" s="156"/>
      <c r="GZB23" s="156"/>
      <c r="GZC23" s="156"/>
      <c r="GZD23" s="156"/>
      <c r="GZE23" s="157"/>
      <c r="GZF23" s="153"/>
      <c r="GZG23" s="153"/>
      <c r="GZH23" s="154"/>
      <c r="GZI23" s="155"/>
      <c r="GZJ23" s="155"/>
      <c r="GZK23" s="155"/>
      <c r="GZL23" s="155"/>
      <c r="GZM23" s="155"/>
      <c r="GZN23" s="155"/>
      <c r="GZO23" s="156"/>
      <c r="GZP23" s="156"/>
      <c r="GZQ23" s="156"/>
      <c r="GZR23" s="156"/>
      <c r="GZS23" s="156"/>
      <c r="GZT23" s="156"/>
      <c r="GZU23" s="157"/>
      <c r="GZV23" s="153"/>
      <c r="GZW23" s="153"/>
      <c r="GZX23" s="154"/>
      <c r="GZY23" s="155"/>
      <c r="GZZ23" s="155"/>
      <c r="HAA23" s="155"/>
      <c r="HAB23" s="155"/>
      <c r="HAC23" s="155"/>
      <c r="HAD23" s="155"/>
      <c r="HAE23" s="156"/>
      <c r="HAF23" s="156"/>
      <c r="HAG23" s="156"/>
      <c r="HAH23" s="156"/>
      <c r="HAI23" s="156"/>
      <c r="HAJ23" s="156"/>
      <c r="HAK23" s="157"/>
      <c r="HAL23" s="153"/>
      <c r="HAM23" s="153"/>
      <c r="HAN23" s="154"/>
      <c r="HAO23" s="155"/>
      <c r="HAP23" s="155"/>
      <c r="HAQ23" s="155"/>
      <c r="HAR23" s="155"/>
      <c r="HAS23" s="155"/>
      <c r="HAT23" s="155"/>
      <c r="HAU23" s="156"/>
      <c r="HAV23" s="156"/>
      <c r="HAW23" s="156"/>
      <c r="HAX23" s="156"/>
      <c r="HAY23" s="156"/>
      <c r="HAZ23" s="156"/>
      <c r="HBA23" s="157"/>
      <c r="HBB23" s="153"/>
      <c r="HBC23" s="153"/>
      <c r="HBD23" s="154"/>
      <c r="HBE23" s="155"/>
      <c r="HBF23" s="155"/>
      <c r="HBG23" s="155"/>
      <c r="HBH23" s="155"/>
      <c r="HBI23" s="155"/>
      <c r="HBJ23" s="155"/>
      <c r="HBK23" s="156"/>
      <c r="HBL23" s="156"/>
      <c r="HBM23" s="156"/>
      <c r="HBN23" s="156"/>
      <c r="HBO23" s="156"/>
      <c r="HBP23" s="156"/>
      <c r="HBQ23" s="157"/>
      <c r="HBR23" s="153"/>
      <c r="HBS23" s="153"/>
      <c r="HBT23" s="154"/>
      <c r="HBU23" s="155"/>
      <c r="HBV23" s="155"/>
      <c r="HBW23" s="155"/>
      <c r="HBX23" s="155"/>
      <c r="HBY23" s="155"/>
      <c r="HBZ23" s="155"/>
      <c r="HCA23" s="156"/>
      <c r="HCB23" s="156"/>
      <c r="HCC23" s="156"/>
      <c r="HCD23" s="156"/>
      <c r="HCE23" s="156"/>
      <c r="HCF23" s="156"/>
      <c r="HCG23" s="157"/>
      <c r="HCH23" s="153"/>
      <c r="HCI23" s="153"/>
      <c r="HCJ23" s="154"/>
      <c r="HCK23" s="155"/>
      <c r="HCL23" s="155"/>
      <c r="HCM23" s="155"/>
      <c r="HCN23" s="155"/>
      <c r="HCO23" s="155"/>
      <c r="HCP23" s="155"/>
      <c r="HCQ23" s="156"/>
      <c r="HCR23" s="156"/>
      <c r="HCS23" s="156"/>
      <c r="HCT23" s="156"/>
      <c r="HCU23" s="156"/>
      <c r="HCV23" s="156"/>
      <c r="HCW23" s="157"/>
      <c r="HCX23" s="153"/>
      <c r="HCY23" s="153"/>
      <c r="HCZ23" s="154"/>
      <c r="HDA23" s="155"/>
      <c r="HDB23" s="155"/>
      <c r="HDC23" s="155"/>
      <c r="HDD23" s="155"/>
      <c r="HDE23" s="155"/>
      <c r="HDF23" s="155"/>
      <c r="HDG23" s="156"/>
      <c r="HDH23" s="156"/>
      <c r="HDI23" s="156"/>
      <c r="HDJ23" s="156"/>
      <c r="HDK23" s="156"/>
      <c r="HDL23" s="156"/>
      <c r="HDM23" s="157"/>
      <c r="HDN23" s="153"/>
      <c r="HDO23" s="153"/>
      <c r="HDP23" s="154"/>
      <c r="HDQ23" s="155"/>
      <c r="HDR23" s="155"/>
      <c r="HDS23" s="155"/>
      <c r="HDT23" s="155"/>
      <c r="HDU23" s="155"/>
      <c r="HDV23" s="155"/>
      <c r="HDW23" s="156"/>
      <c r="HDX23" s="156"/>
      <c r="HDY23" s="156"/>
      <c r="HDZ23" s="156"/>
      <c r="HEA23" s="156"/>
      <c r="HEB23" s="156"/>
      <c r="HEC23" s="157"/>
      <c r="HED23" s="153"/>
      <c r="HEE23" s="153"/>
      <c r="HEF23" s="154"/>
      <c r="HEG23" s="155"/>
      <c r="HEH23" s="155"/>
      <c r="HEI23" s="155"/>
      <c r="HEJ23" s="155"/>
      <c r="HEK23" s="155"/>
      <c r="HEL23" s="155"/>
      <c r="HEM23" s="156"/>
      <c r="HEN23" s="156"/>
      <c r="HEO23" s="156"/>
      <c r="HEP23" s="156"/>
      <c r="HEQ23" s="156"/>
      <c r="HER23" s="156"/>
      <c r="HES23" s="157"/>
      <c r="HET23" s="153"/>
      <c r="HEU23" s="153"/>
      <c r="HEV23" s="154"/>
      <c r="HEW23" s="155"/>
      <c r="HEX23" s="155"/>
      <c r="HEY23" s="155"/>
      <c r="HEZ23" s="155"/>
      <c r="HFA23" s="155"/>
      <c r="HFB23" s="155"/>
      <c r="HFC23" s="156"/>
      <c r="HFD23" s="156"/>
      <c r="HFE23" s="156"/>
      <c r="HFF23" s="156"/>
      <c r="HFG23" s="156"/>
      <c r="HFH23" s="156"/>
      <c r="HFI23" s="157"/>
      <c r="HFJ23" s="153"/>
      <c r="HFK23" s="153"/>
      <c r="HFL23" s="154"/>
      <c r="HFM23" s="155"/>
      <c r="HFN23" s="155"/>
      <c r="HFO23" s="155"/>
      <c r="HFP23" s="155"/>
      <c r="HFQ23" s="155"/>
      <c r="HFR23" s="155"/>
      <c r="HFS23" s="156"/>
      <c r="HFT23" s="156"/>
      <c r="HFU23" s="156"/>
      <c r="HFV23" s="156"/>
      <c r="HFW23" s="156"/>
      <c r="HFX23" s="156"/>
      <c r="HFY23" s="157"/>
      <c r="HFZ23" s="153"/>
      <c r="HGA23" s="153"/>
      <c r="HGB23" s="154"/>
      <c r="HGC23" s="155"/>
      <c r="HGD23" s="155"/>
      <c r="HGE23" s="155"/>
      <c r="HGF23" s="155"/>
      <c r="HGG23" s="155"/>
      <c r="HGH23" s="155"/>
      <c r="HGI23" s="156"/>
      <c r="HGJ23" s="156"/>
      <c r="HGK23" s="156"/>
      <c r="HGL23" s="156"/>
      <c r="HGM23" s="156"/>
      <c r="HGN23" s="156"/>
      <c r="HGO23" s="157"/>
      <c r="HGP23" s="153"/>
      <c r="HGQ23" s="153"/>
      <c r="HGR23" s="154"/>
      <c r="HGS23" s="155"/>
      <c r="HGT23" s="155"/>
      <c r="HGU23" s="155"/>
      <c r="HGV23" s="155"/>
      <c r="HGW23" s="155"/>
      <c r="HGX23" s="155"/>
      <c r="HGY23" s="156"/>
      <c r="HGZ23" s="156"/>
      <c r="HHA23" s="156"/>
      <c r="HHB23" s="156"/>
      <c r="HHC23" s="156"/>
      <c r="HHD23" s="156"/>
      <c r="HHE23" s="157"/>
      <c r="HHF23" s="153"/>
      <c r="HHG23" s="153"/>
      <c r="HHH23" s="154"/>
      <c r="HHI23" s="155"/>
      <c r="HHJ23" s="155"/>
      <c r="HHK23" s="155"/>
      <c r="HHL23" s="155"/>
      <c r="HHM23" s="155"/>
      <c r="HHN23" s="155"/>
      <c r="HHO23" s="156"/>
      <c r="HHP23" s="156"/>
      <c r="HHQ23" s="156"/>
      <c r="HHR23" s="156"/>
      <c r="HHS23" s="156"/>
      <c r="HHT23" s="156"/>
      <c r="HHU23" s="157"/>
      <c r="HHV23" s="153"/>
      <c r="HHW23" s="153"/>
      <c r="HHX23" s="154"/>
      <c r="HHY23" s="155"/>
      <c r="HHZ23" s="155"/>
      <c r="HIA23" s="155"/>
      <c r="HIB23" s="155"/>
      <c r="HIC23" s="155"/>
      <c r="HID23" s="155"/>
      <c r="HIE23" s="156"/>
      <c r="HIF23" s="156"/>
      <c r="HIG23" s="156"/>
      <c r="HIH23" s="156"/>
      <c r="HII23" s="156"/>
      <c r="HIJ23" s="156"/>
      <c r="HIK23" s="157"/>
      <c r="HIL23" s="153"/>
      <c r="HIM23" s="153"/>
      <c r="HIN23" s="154"/>
      <c r="HIO23" s="155"/>
      <c r="HIP23" s="155"/>
      <c r="HIQ23" s="155"/>
      <c r="HIR23" s="155"/>
      <c r="HIS23" s="155"/>
      <c r="HIT23" s="155"/>
      <c r="HIU23" s="156"/>
      <c r="HIV23" s="156"/>
      <c r="HIW23" s="156"/>
      <c r="HIX23" s="156"/>
      <c r="HIY23" s="156"/>
      <c r="HIZ23" s="156"/>
      <c r="HJA23" s="157"/>
      <c r="HJB23" s="153"/>
      <c r="HJC23" s="153"/>
      <c r="HJD23" s="154"/>
      <c r="HJE23" s="155"/>
      <c r="HJF23" s="155"/>
      <c r="HJG23" s="155"/>
      <c r="HJH23" s="155"/>
      <c r="HJI23" s="155"/>
      <c r="HJJ23" s="155"/>
      <c r="HJK23" s="156"/>
      <c r="HJL23" s="156"/>
      <c r="HJM23" s="156"/>
      <c r="HJN23" s="156"/>
      <c r="HJO23" s="156"/>
      <c r="HJP23" s="156"/>
      <c r="HJQ23" s="157"/>
      <c r="HJR23" s="153"/>
      <c r="HJS23" s="153"/>
      <c r="HJT23" s="154"/>
      <c r="HJU23" s="155"/>
      <c r="HJV23" s="155"/>
      <c r="HJW23" s="155"/>
      <c r="HJX23" s="155"/>
      <c r="HJY23" s="155"/>
      <c r="HJZ23" s="155"/>
      <c r="HKA23" s="156"/>
      <c r="HKB23" s="156"/>
      <c r="HKC23" s="156"/>
      <c r="HKD23" s="156"/>
      <c r="HKE23" s="156"/>
      <c r="HKF23" s="156"/>
      <c r="HKG23" s="157"/>
      <c r="HKH23" s="153"/>
      <c r="HKI23" s="153"/>
      <c r="HKJ23" s="154"/>
      <c r="HKK23" s="155"/>
      <c r="HKL23" s="155"/>
      <c r="HKM23" s="155"/>
      <c r="HKN23" s="155"/>
      <c r="HKO23" s="155"/>
      <c r="HKP23" s="155"/>
      <c r="HKQ23" s="156"/>
      <c r="HKR23" s="156"/>
      <c r="HKS23" s="156"/>
      <c r="HKT23" s="156"/>
      <c r="HKU23" s="156"/>
      <c r="HKV23" s="156"/>
      <c r="HKW23" s="157"/>
      <c r="HKX23" s="153"/>
      <c r="HKY23" s="153"/>
      <c r="HKZ23" s="154"/>
      <c r="HLA23" s="155"/>
      <c r="HLB23" s="155"/>
      <c r="HLC23" s="155"/>
      <c r="HLD23" s="155"/>
      <c r="HLE23" s="155"/>
      <c r="HLF23" s="155"/>
      <c r="HLG23" s="156"/>
      <c r="HLH23" s="156"/>
      <c r="HLI23" s="156"/>
      <c r="HLJ23" s="156"/>
      <c r="HLK23" s="156"/>
      <c r="HLL23" s="156"/>
      <c r="HLM23" s="157"/>
      <c r="HLN23" s="153"/>
      <c r="HLO23" s="153"/>
      <c r="HLP23" s="154"/>
      <c r="HLQ23" s="155"/>
      <c r="HLR23" s="155"/>
      <c r="HLS23" s="155"/>
      <c r="HLT23" s="155"/>
      <c r="HLU23" s="155"/>
      <c r="HLV23" s="155"/>
      <c r="HLW23" s="156"/>
      <c r="HLX23" s="156"/>
      <c r="HLY23" s="156"/>
      <c r="HLZ23" s="156"/>
      <c r="HMA23" s="156"/>
      <c r="HMB23" s="156"/>
      <c r="HMC23" s="157"/>
      <c r="HMD23" s="153"/>
      <c r="HME23" s="153"/>
      <c r="HMF23" s="154"/>
      <c r="HMG23" s="155"/>
      <c r="HMH23" s="155"/>
      <c r="HMI23" s="155"/>
      <c r="HMJ23" s="155"/>
      <c r="HMK23" s="155"/>
      <c r="HML23" s="155"/>
      <c r="HMM23" s="156"/>
      <c r="HMN23" s="156"/>
      <c r="HMO23" s="156"/>
      <c r="HMP23" s="156"/>
      <c r="HMQ23" s="156"/>
      <c r="HMR23" s="156"/>
      <c r="HMS23" s="157"/>
      <c r="HMT23" s="153"/>
      <c r="HMU23" s="153"/>
      <c r="HMV23" s="154"/>
      <c r="HMW23" s="155"/>
      <c r="HMX23" s="155"/>
      <c r="HMY23" s="155"/>
      <c r="HMZ23" s="155"/>
      <c r="HNA23" s="155"/>
      <c r="HNB23" s="155"/>
      <c r="HNC23" s="156"/>
      <c r="HND23" s="156"/>
      <c r="HNE23" s="156"/>
      <c r="HNF23" s="156"/>
      <c r="HNG23" s="156"/>
      <c r="HNH23" s="156"/>
      <c r="HNI23" s="157"/>
      <c r="HNJ23" s="153"/>
      <c r="HNK23" s="153"/>
      <c r="HNL23" s="154"/>
      <c r="HNM23" s="155"/>
      <c r="HNN23" s="155"/>
      <c r="HNO23" s="155"/>
      <c r="HNP23" s="155"/>
      <c r="HNQ23" s="155"/>
      <c r="HNR23" s="155"/>
      <c r="HNS23" s="156"/>
      <c r="HNT23" s="156"/>
      <c r="HNU23" s="156"/>
      <c r="HNV23" s="156"/>
      <c r="HNW23" s="156"/>
      <c r="HNX23" s="156"/>
      <c r="HNY23" s="157"/>
      <c r="HNZ23" s="153"/>
      <c r="HOA23" s="153"/>
      <c r="HOB23" s="154"/>
      <c r="HOC23" s="155"/>
      <c r="HOD23" s="155"/>
      <c r="HOE23" s="155"/>
      <c r="HOF23" s="155"/>
      <c r="HOG23" s="155"/>
      <c r="HOH23" s="155"/>
      <c r="HOI23" s="156"/>
      <c r="HOJ23" s="156"/>
      <c r="HOK23" s="156"/>
      <c r="HOL23" s="156"/>
      <c r="HOM23" s="156"/>
      <c r="HON23" s="156"/>
      <c r="HOO23" s="157"/>
      <c r="HOP23" s="153"/>
      <c r="HOQ23" s="153"/>
      <c r="HOR23" s="154"/>
      <c r="HOS23" s="155"/>
      <c r="HOT23" s="155"/>
      <c r="HOU23" s="155"/>
      <c r="HOV23" s="155"/>
      <c r="HOW23" s="155"/>
      <c r="HOX23" s="155"/>
      <c r="HOY23" s="156"/>
      <c r="HOZ23" s="156"/>
      <c r="HPA23" s="156"/>
      <c r="HPB23" s="156"/>
      <c r="HPC23" s="156"/>
      <c r="HPD23" s="156"/>
      <c r="HPE23" s="157"/>
      <c r="HPF23" s="153"/>
      <c r="HPG23" s="153"/>
      <c r="HPH23" s="154"/>
      <c r="HPI23" s="155"/>
      <c r="HPJ23" s="155"/>
      <c r="HPK23" s="155"/>
      <c r="HPL23" s="155"/>
      <c r="HPM23" s="155"/>
      <c r="HPN23" s="155"/>
      <c r="HPO23" s="156"/>
      <c r="HPP23" s="156"/>
      <c r="HPQ23" s="156"/>
      <c r="HPR23" s="156"/>
      <c r="HPS23" s="156"/>
      <c r="HPT23" s="156"/>
      <c r="HPU23" s="157"/>
      <c r="HPV23" s="153"/>
      <c r="HPW23" s="153"/>
      <c r="HPX23" s="154"/>
      <c r="HPY23" s="155"/>
      <c r="HPZ23" s="155"/>
      <c r="HQA23" s="155"/>
      <c r="HQB23" s="155"/>
      <c r="HQC23" s="155"/>
      <c r="HQD23" s="155"/>
      <c r="HQE23" s="156"/>
      <c r="HQF23" s="156"/>
      <c r="HQG23" s="156"/>
      <c r="HQH23" s="156"/>
      <c r="HQI23" s="156"/>
      <c r="HQJ23" s="156"/>
      <c r="HQK23" s="157"/>
      <c r="HQL23" s="153"/>
      <c r="HQM23" s="153"/>
      <c r="HQN23" s="154"/>
      <c r="HQO23" s="155"/>
      <c r="HQP23" s="155"/>
      <c r="HQQ23" s="155"/>
      <c r="HQR23" s="155"/>
      <c r="HQS23" s="155"/>
      <c r="HQT23" s="155"/>
      <c r="HQU23" s="156"/>
      <c r="HQV23" s="156"/>
      <c r="HQW23" s="156"/>
      <c r="HQX23" s="156"/>
      <c r="HQY23" s="156"/>
      <c r="HQZ23" s="156"/>
      <c r="HRA23" s="157"/>
      <c r="HRB23" s="153"/>
      <c r="HRC23" s="153"/>
      <c r="HRD23" s="154"/>
      <c r="HRE23" s="155"/>
      <c r="HRF23" s="155"/>
      <c r="HRG23" s="155"/>
      <c r="HRH23" s="155"/>
      <c r="HRI23" s="155"/>
      <c r="HRJ23" s="155"/>
      <c r="HRK23" s="156"/>
      <c r="HRL23" s="156"/>
      <c r="HRM23" s="156"/>
      <c r="HRN23" s="156"/>
      <c r="HRO23" s="156"/>
      <c r="HRP23" s="156"/>
      <c r="HRQ23" s="157"/>
      <c r="HRR23" s="153"/>
      <c r="HRS23" s="153"/>
      <c r="HRT23" s="154"/>
      <c r="HRU23" s="155"/>
      <c r="HRV23" s="155"/>
      <c r="HRW23" s="155"/>
      <c r="HRX23" s="155"/>
      <c r="HRY23" s="155"/>
      <c r="HRZ23" s="155"/>
      <c r="HSA23" s="156"/>
      <c r="HSB23" s="156"/>
      <c r="HSC23" s="156"/>
      <c r="HSD23" s="156"/>
      <c r="HSE23" s="156"/>
      <c r="HSF23" s="156"/>
      <c r="HSG23" s="157"/>
      <c r="HSH23" s="153"/>
      <c r="HSI23" s="153"/>
      <c r="HSJ23" s="154"/>
      <c r="HSK23" s="155"/>
      <c r="HSL23" s="155"/>
      <c r="HSM23" s="155"/>
      <c r="HSN23" s="155"/>
      <c r="HSO23" s="155"/>
      <c r="HSP23" s="155"/>
      <c r="HSQ23" s="156"/>
      <c r="HSR23" s="156"/>
      <c r="HSS23" s="156"/>
      <c r="HST23" s="156"/>
      <c r="HSU23" s="156"/>
      <c r="HSV23" s="156"/>
      <c r="HSW23" s="157"/>
      <c r="HSX23" s="153"/>
      <c r="HSY23" s="153"/>
      <c r="HSZ23" s="154"/>
      <c r="HTA23" s="155"/>
      <c r="HTB23" s="155"/>
      <c r="HTC23" s="155"/>
      <c r="HTD23" s="155"/>
      <c r="HTE23" s="155"/>
      <c r="HTF23" s="155"/>
      <c r="HTG23" s="156"/>
      <c r="HTH23" s="156"/>
      <c r="HTI23" s="156"/>
      <c r="HTJ23" s="156"/>
      <c r="HTK23" s="156"/>
      <c r="HTL23" s="156"/>
      <c r="HTM23" s="157"/>
      <c r="HTN23" s="153"/>
      <c r="HTO23" s="153"/>
      <c r="HTP23" s="154"/>
      <c r="HTQ23" s="155"/>
      <c r="HTR23" s="155"/>
      <c r="HTS23" s="155"/>
      <c r="HTT23" s="155"/>
      <c r="HTU23" s="155"/>
      <c r="HTV23" s="155"/>
      <c r="HTW23" s="156"/>
      <c r="HTX23" s="156"/>
      <c r="HTY23" s="156"/>
      <c r="HTZ23" s="156"/>
      <c r="HUA23" s="156"/>
      <c r="HUB23" s="156"/>
      <c r="HUC23" s="157"/>
      <c r="HUD23" s="153"/>
      <c r="HUE23" s="153"/>
      <c r="HUF23" s="154"/>
      <c r="HUG23" s="155"/>
      <c r="HUH23" s="155"/>
      <c r="HUI23" s="155"/>
      <c r="HUJ23" s="155"/>
      <c r="HUK23" s="155"/>
      <c r="HUL23" s="155"/>
      <c r="HUM23" s="156"/>
      <c r="HUN23" s="156"/>
      <c r="HUO23" s="156"/>
      <c r="HUP23" s="156"/>
      <c r="HUQ23" s="156"/>
      <c r="HUR23" s="156"/>
      <c r="HUS23" s="157"/>
      <c r="HUT23" s="153"/>
      <c r="HUU23" s="153"/>
      <c r="HUV23" s="154"/>
      <c r="HUW23" s="155"/>
      <c r="HUX23" s="155"/>
      <c r="HUY23" s="155"/>
      <c r="HUZ23" s="155"/>
      <c r="HVA23" s="155"/>
      <c r="HVB23" s="155"/>
      <c r="HVC23" s="156"/>
      <c r="HVD23" s="156"/>
      <c r="HVE23" s="156"/>
      <c r="HVF23" s="156"/>
      <c r="HVG23" s="156"/>
      <c r="HVH23" s="156"/>
      <c r="HVI23" s="157"/>
      <c r="HVJ23" s="153"/>
      <c r="HVK23" s="153"/>
      <c r="HVL23" s="154"/>
      <c r="HVM23" s="155"/>
      <c r="HVN23" s="155"/>
      <c r="HVO23" s="155"/>
      <c r="HVP23" s="155"/>
      <c r="HVQ23" s="155"/>
      <c r="HVR23" s="155"/>
      <c r="HVS23" s="156"/>
      <c r="HVT23" s="156"/>
      <c r="HVU23" s="156"/>
      <c r="HVV23" s="156"/>
      <c r="HVW23" s="156"/>
      <c r="HVX23" s="156"/>
      <c r="HVY23" s="157"/>
      <c r="HVZ23" s="153"/>
      <c r="HWA23" s="153"/>
      <c r="HWB23" s="154"/>
      <c r="HWC23" s="155"/>
      <c r="HWD23" s="155"/>
      <c r="HWE23" s="155"/>
      <c r="HWF23" s="155"/>
      <c r="HWG23" s="155"/>
      <c r="HWH23" s="155"/>
      <c r="HWI23" s="156"/>
      <c r="HWJ23" s="156"/>
      <c r="HWK23" s="156"/>
      <c r="HWL23" s="156"/>
      <c r="HWM23" s="156"/>
      <c r="HWN23" s="156"/>
      <c r="HWO23" s="157"/>
      <c r="HWP23" s="153"/>
      <c r="HWQ23" s="153"/>
      <c r="HWR23" s="154"/>
      <c r="HWS23" s="155"/>
      <c r="HWT23" s="155"/>
      <c r="HWU23" s="155"/>
      <c r="HWV23" s="155"/>
      <c r="HWW23" s="155"/>
      <c r="HWX23" s="155"/>
      <c r="HWY23" s="156"/>
      <c r="HWZ23" s="156"/>
      <c r="HXA23" s="156"/>
      <c r="HXB23" s="156"/>
      <c r="HXC23" s="156"/>
      <c r="HXD23" s="156"/>
      <c r="HXE23" s="157"/>
      <c r="HXF23" s="153"/>
      <c r="HXG23" s="153"/>
      <c r="HXH23" s="154"/>
      <c r="HXI23" s="155"/>
      <c r="HXJ23" s="155"/>
      <c r="HXK23" s="155"/>
      <c r="HXL23" s="155"/>
      <c r="HXM23" s="155"/>
      <c r="HXN23" s="155"/>
      <c r="HXO23" s="156"/>
      <c r="HXP23" s="156"/>
      <c r="HXQ23" s="156"/>
      <c r="HXR23" s="156"/>
      <c r="HXS23" s="156"/>
      <c r="HXT23" s="156"/>
      <c r="HXU23" s="157"/>
      <c r="HXV23" s="153"/>
      <c r="HXW23" s="153"/>
      <c r="HXX23" s="154"/>
      <c r="HXY23" s="155"/>
      <c r="HXZ23" s="155"/>
      <c r="HYA23" s="155"/>
      <c r="HYB23" s="155"/>
      <c r="HYC23" s="155"/>
      <c r="HYD23" s="155"/>
      <c r="HYE23" s="156"/>
      <c r="HYF23" s="156"/>
      <c r="HYG23" s="156"/>
      <c r="HYH23" s="156"/>
      <c r="HYI23" s="156"/>
      <c r="HYJ23" s="156"/>
      <c r="HYK23" s="157"/>
      <c r="HYL23" s="153"/>
      <c r="HYM23" s="153"/>
      <c r="HYN23" s="154"/>
      <c r="HYO23" s="155"/>
      <c r="HYP23" s="155"/>
      <c r="HYQ23" s="155"/>
      <c r="HYR23" s="155"/>
      <c r="HYS23" s="155"/>
      <c r="HYT23" s="155"/>
      <c r="HYU23" s="156"/>
      <c r="HYV23" s="156"/>
      <c r="HYW23" s="156"/>
      <c r="HYX23" s="156"/>
      <c r="HYY23" s="156"/>
      <c r="HYZ23" s="156"/>
      <c r="HZA23" s="157"/>
      <c r="HZB23" s="153"/>
      <c r="HZC23" s="153"/>
      <c r="HZD23" s="154"/>
      <c r="HZE23" s="155"/>
      <c r="HZF23" s="155"/>
      <c r="HZG23" s="155"/>
      <c r="HZH23" s="155"/>
      <c r="HZI23" s="155"/>
      <c r="HZJ23" s="155"/>
      <c r="HZK23" s="156"/>
      <c r="HZL23" s="156"/>
      <c r="HZM23" s="156"/>
      <c r="HZN23" s="156"/>
      <c r="HZO23" s="156"/>
      <c r="HZP23" s="156"/>
      <c r="HZQ23" s="157"/>
      <c r="HZR23" s="153"/>
      <c r="HZS23" s="153"/>
      <c r="HZT23" s="154"/>
      <c r="HZU23" s="155"/>
      <c r="HZV23" s="155"/>
      <c r="HZW23" s="155"/>
      <c r="HZX23" s="155"/>
      <c r="HZY23" s="155"/>
      <c r="HZZ23" s="155"/>
      <c r="IAA23" s="156"/>
      <c r="IAB23" s="156"/>
      <c r="IAC23" s="156"/>
      <c r="IAD23" s="156"/>
      <c r="IAE23" s="156"/>
      <c r="IAF23" s="156"/>
      <c r="IAG23" s="157"/>
      <c r="IAH23" s="153"/>
      <c r="IAI23" s="153"/>
      <c r="IAJ23" s="154"/>
      <c r="IAK23" s="155"/>
      <c r="IAL23" s="155"/>
      <c r="IAM23" s="155"/>
      <c r="IAN23" s="155"/>
      <c r="IAO23" s="155"/>
      <c r="IAP23" s="155"/>
      <c r="IAQ23" s="156"/>
      <c r="IAR23" s="156"/>
      <c r="IAS23" s="156"/>
      <c r="IAT23" s="156"/>
      <c r="IAU23" s="156"/>
      <c r="IAV23" s="156"/>
      <c r="IAW23" s="157"/>
      <c r="IAX23" s="153"/>
      <c r="IAY23" s="153"/>
      <c r="IAZ23" s="154"/>
      <c r="IBA23" s="155"/>
      <c r="IBB23" s="155"/>
      <c r="IBC23" s="155"/>
      <c r="IBD23" s="155"/>
      <c r="IBE23" s="155"/>
      <c r="IBF23" s="155"/>
      <c r="IBG23" s="156"/>
      <c r="IBH23" s="156"/>
      <c r="IBI23" s="156"/>
      <c r="IBJ23" s="156"/>
      <c r="IBK23" s="156"/>
      <c r="IBL23" s="156"/>
      <c r="IBM23" s="157"/>
      <c r="IBN23" s="153"/>
      <c r="IBO23" s="153"/>
      <c r="IBP23" s="154"/>
      <c r="IBQ23" s="155"/>
      <c r="IBR23" s="155"/>
      <c r="IBS23" s="155"/>
      <c r="IBT23" s="155"/>
      <c r="IBU23" s="155"/>
      <c r="IBV23" s="155"/>
      <c r="IBW23" s="156"/>
      <c r="IBX23" s="156"/>
      <c r="IBY23" s="156"/>
      <c r="IBZ23" s="156"/>
      <c r="ICA23" s="156"/>
      <c r="ICB23" s="156"/>
      <c r="ICC23" s="157"/>
      <c r="ICD23" s="153"/>
      <c r="ICE23" s="153"/>
      <c r="ICF23" s="154"/>
      <c r="ICG23" s="155"/>
      <c r="ICH23" s="155"/>
      <c r="ICI23" s="155"/>
      <c r="ICJ23" s="155"/>
      <c r="ICK23" s="155"/>
      <c r="ICL23" s="155"/>
      <c r="ICM23" s="156"/>
      <c r="ICN23" s="156"/>
      <c r="ICO23" s="156"/>
      <c r="ICP23" s="156"/>
      <c r="ICQ23" s="156"/>
      <c r="ICR23" s="156"/>
      <c r="ICS23" s="157"/>
      <c r="ICT23" s="153"/>
      <c r="ICU23" s="153"/>
      <c r="ICV23" s="154"/>
      <c r="ICW23" s="155"/>
      <c r="ICX23" s="155"/>
      <c r="ICY23" s="155"/>
      <c r="ICZ23" s="155"/>
      <c r="IDA23" s="155"/>
      <c r="IDB23" s="155"/>
      <c r="IDC23" s="156"/>
      <c r="IDD23" s="156"/>
      <c r="IDE23" s="156"/>
      <c r="IDF23" s="156"/>
      <c r="IDG23" s="156"/>
      <c r="IDH23" s="156"/>
      <c r="IDI23" s="157"/>
      <c r="IDJ23" s="153"/>
      <c r="IDK23" s="153"/>
      <c r="IDL23" s="154"/>
      <c r="IDM23" s="155"/>
      <c r="IDN23" s="155"/>
      <c r="IDO23" s="155"/>
      <c r="IDP23" s="155"/>
      <c r="IDQ23" s="155"/>
      <c r="IDR23" s="155"/>
      <c r="IDS23" s="156"/>
      <c r="IDT23" s="156"/>
      <c r="IDU23" s="156"/>
      <c r="IDV23" s="156"/>
      <c r="IDW23" s="156"/>
      <c r="IDX23" s="156"/>
      <c r="IDY23" s="157"/>
      <c r="IDZ23" s="153"/>
      <c r="IEA23" s="153"/>
      <c r="IEB23" s="154"/>
      <c r="IEC23" s="155"/>
      <c r="IED23" s="155"/>
      <c r="IEE23" s="155"/>
      <c r="IEF23" s="155"/>
      <c r="IEG23" s="155"/>
      <c r="IEH23" s="155"/>
      <c r="IEI23" s="156"/>
      <c r="IEJ23" s="156"/>
      <c r="IEK23" s="156"/>
      <c r="IEL23" s="156"/>
      <c r="IEM23" s="156"/>
      <c r="IEN23" s="156"/>
      <c r="IEO23" s="157"/>
      <c r="IEP23" s="153"/>
      <c r="IEQ23" s="153"/>
      <c r="IER23" s="154"/>
      <c r="IES23" s="155"/>
      <c r="IET23" s="155"/>
      <c r="IEU23" s="155"/>
      <c r="IEV23" s="155"/>
      <c r="IEW23" s="155"/>
      <c r="IEX23" s="155"/>
      <c r="IEY23" s="156"/>
      <c r="IEZ23" s="156"/>
      <c r="IFA23" s="156"/>
      <c r="IFB23" s="156"/>
      <c r="IFC23" s="156"/>
      <c r="IFD23" s="156"/>
      <c r="IFE23" s="157"/>
      <c r="IFF23" s="153"/>
      <c r="IFG23" s="153"/>
      <c r="IFH23" s="154"/>
      <c r="IFI23" s="155"/>
      <c r="IFJ23" s="155"/>
      <c r="IFK23" s="155"/>
      <c r="IFL23" s="155"/>
      <c r="IFM23" s="155"/>
      <c r="IFN23" s="155"/>
      <c r="IFO23" s="156"/>
      <c r="IFP23" s="156"/>
      <c r="IFQ23" s="156"/>
      <c r="IFR23" s="156"/>
      <c r="IFS23" s="156"/>
      <c r="IFT23" s="156"/>
      <c r="IFU23" s="157"/>
      <c r="IFV23" s="153"/>
      <c r="IFW23" s="153"/>
      <c r="IFX23" s="154"/>
      <c r="IFY23" s="155"/>
      <c r="IFZ23" s="155"/>
      <c r="IGA23" s="155"/>
      <c r="IGB23" s="155"/>
      <c r="IGC23" s="155"/>
      <c r="IGD23" s="155"/>
      <c r="IGE23" s="156"/>
      <c r="IGF23" s="156"/>
      <c r="IGG23" s="156"/>
      <c r="IGH23" s="156"/>
      <c r="IGI23" s="156"/>
      <c r="IGJ23" s="156"/>
      <c r="IGK23" s="157"/>
      <c r="IGL23" s="153"/>
      <c r="IGM23" s="153"/>
      <c r="IGN23" s="154"/>
      <c r="IGO23" s="155"/>
      <c r="IGP23" s="155"/>
      <c r="IGQ23" s="155"/>
      <c r="IGR23" s="155"/>
      <c r="IGS23" s="155"/>
      <c r="IGT23" s="155"/>
      <c r="IGU23" s="156"/>
      <c r="IGV23" s="156"/>
      <c r="IGW23" s="156"/>
      <c r="IGX23" s="156"/>
      <c r="IGY23" s="156"/>
      <c r="IGZ23" s="156"/>
      <c r="IHA23" s="157"/>
      <c r="IHB23" s="153"/>
      <c r="IHC23" s="153"/>
      <c r="IHD23" s="154"/>
      <c r="IHE23" s="155"/>
      <c r="IHF23" s="155"/>
      <c r="IHG23" s="155"/>
      <c r="IHH23" s="155"/>
      <c r="IHI23" s="155"/>
      <c r="IHJ23" s="155"/>
      <c r="IHK23" s="156"/>
      <c r="IHL23" s="156"/>
      <c r="IHM23" s="156"/>
      <c r="IHN23" s="156"/>
      <c r="IHO23" s="156"/>
      <c r="IHP23" s="156"/>
      <c r="IHQ23" s="157"/>
      <c r="IHR23" s="153"/>
      <c r="IHS23" s="153"/>
      <c r="IHT23" s="154"/>
      <c r="IHU23" s="155"/>
      <c r="IHV23" s="155"/>
      <c r="IHW23" s="155"/>
      <c r="IHX23" s="155"/>
      <c r="IHY23" s="155"/>
      <c r="IHZ23" s="155"/>
      <c r="IIA23" s="156"/>
      <c r="IIB23" s="156"/>
      <c r="IIC23" s="156"/>
      <c r="IID23" s="156"/>
      <c r="IIE23" s="156"/>
      <c r="IIF23" s="156"/>
      <c r="IIG23" s="157"/>
      <c r="IIH23" s="153"/>
      <c r="III23" s="153"/>
      <c r="IIJ23" s="154"/>
      <c r="IIK23" s="155"/>
      <c r="IIL23" s="155"/>
      <c r="IIM23" s="155"/>
      <c r="IIN23" s="155"/>
      <c r="IIO23" s="155"/>
      <c r="IIP23" s="155"/>
      <c r="IIQ23" s="156"/>
      <c r="IIR23" s="156"/>
      <c r="IIS23" s="156"/>
      <c r="IIT23" s="156"/>
      <c r="IIU23" s="156"/>
      <c r="IIV23" s="156"/>
      <c r="IIW23" s="157"/>
      <c r="IIX23" s="153"/>
      <c r="IIY23" s="153"/>
      <c r="IIZ23" s="154"/>
      <c r="IJA23" s="155"/>
      <c r="IJB23" s="155"/>
      <c r="IJC23" s="155"/>
      <c r="IJD23" s="155"/>
      <c r="IJE23" s="155"/>
      <c r="IJF23" s="155"/>
      <c r="IJG23" s="156"/>
      <c r="IJH23" s="156"/>
      <c r="IJI23" s="156"/>
      <c r="IJJ23" s="156"/>
      <c r="IJK23" s="156"/>
      <c r="IJL23" s="156"/>
      <c r="IJM23" s="157"/>
      <c r="IJN23" s="153"/>
      <c r="IJO23" s="153"/>
      <c r="IJP23" s="154"/>
      <c r="IJQ23" s="155"/>
      <c r="IJR23" s="155"/>
      <c r="IJS23" s="155"/>
      <c r="IJT23" s="155"/>
      <c r="IJU23" s="155"/>
      <c r="IJV23" s="155"/>
      <c r="IJW23" s="156"/>
      <c r="IJX23" s="156"/>
      <c r="IJY23" s="156"/>
      <c r="IJZ23" s="156"/>
      <c r="IKA23" s="156"/>
      <c r="IKB23" s="156"/>
      <c r="IKC23" s="157"/>
      <c r="IKD23" s="153"/>
      <c r="IKE23" s="153"/>
      <c r="IKF23" s="154"/>
      <c r="IKG23" s="155"/>
      <c r="IKH23" s="155"/>
      <c r="IKI23" s="155"/>
      <c r="IKJ23" s="155"/>
      <c r="IKK23" s="155"/>
      <c r="IKL23" s="155"/>
      <c r="IKM23" s="156"/>
      <c r="IKN23" s="156"/>
      <c r="IKO23" s="156"/>
      <c r="IKP23" s="156"/>
      <c r="IKQ23" s="156"/>
      <c r="IKR23" s="156"/>
      <c r="IKS23" s="157"/>
      <c r="IKT23" s="153"/>
      <c r="IKU23" s="153"/>
      <c r="IKV23" s="154"/>
      <c r="IKW23" s="155"/>
      <c r="IKX23" s="155"/>
      <c r="IKY23" s="155"/>
      <c r="IKZ23" s="155"/>
      <c r="ILA23" s="155"/>
      <c r="ILB23" s="155"/>
      <c r="ILC23" s="156"/>
      <c r="ILD23" s="156"/>
      <c r="ILE23" s="156"/>
      <c r="ILF23" s="156"/>
      <c r="ILG23" s="156"/>
      <c r="ILH23" s="156"/>
      <c r="ILI23" s="157"/>
      <c r="ILJ23" s="153"/>
      <c r="ILK23" s="153"/>
      <c r="ILL23" s="154"/>
      <c r="ILM23" s="155"/>
      <c r="ILN23" s="155"/>
      <c r="ILO23" s="155"/>
      <c r="ILP23" s="155"/>
      <c r="ILQ23" s="155"/>
      <c r="ILR23" s="155"/>
      <c r="ILS23" s="156"/>
      <c r="ILT23" s="156"/>
      <c r="ILU23" s="156"/>
      <c r="ILV23" s="156"/>
      <c r="ILW23" s="156"/>
      <c r="ILX23" s="156"/>
      <c r="ILY23" s="157"/>
      <c r="ILZ23" s="153"/>
      <c r="IMA23" s="153"/>
      <c r="IMB23" s="154"/>
      <c r="IMC23" s="155"/>
      <c r="IMD23" s="155"/>
      <c r="IME23" s="155"/>
      <c r="IMF23" s="155"/>
      <c r="IMG23" s="155"/>
      <c r="IMH23" s="155"/>
      <c r="IMI23" s="156"/>
      <c r="IMJ23" s="156"/>
      <c r="IMK23" s="156"/>
      <c r="IML23" s="156"/>
      <c r="IMM23" s="156"/>
      <c r="IMN23" s="156"/>
      <c r="IMO23" s="157"/>
      <c r="IMP23" s="153"/>
      <c r="IMQ23" s="153"/>
      <c r="IMR23" s="154"/>
      <c r="IMS23" s="155"/>
      <c r="IMT23" s="155"/>
      <c r="IMU23" s="155"/>
      <c r="IMV23" s="155"/>
      <c r="IMW23" s="155"/>
      <c r="IMX23" s="155"/>
      <c r="IMY23" s="156"/>
      <c r="IMZ23" s="156"/>
      <c r="INA23" s="156"/>
      <c r="INB23" s="156"/>
      <c r="INC23" s="156"/>
      <c r="IND23" s="156"/>
      <c r="INE23" s="157"/>
      <c r="INF23" s="153"/>
      <c r="ING23" s="153"/>
      <c r="INH23" s="154"/>
      <c r="INI23" s="155"/>
      <c r="INJ23" s="155"/>
      <c r="INK23" s="155"/>
      <c r="INL23" s="155"/>
      <c r="INM23" s="155"/>
      <c r="INN23" s="155"/>
      <c r="INO23" s="156"/>
      <c r="INP23" s="156"/>
      <c r="INQ23" s="156"/>
      <c r="INR23" s="156"/>
      <c r="INS23" s="156"/>
      <c r="INT23" s="156"/>
      <c r="INU23" s="157"/>
      <c r="INV23" s="153"/>
      <c r="INW23" s="153"/>
      <c r="INX23" s="154"/>
      <c r="INY23" s="155"/>
      <c r="INZ23" s="155"/>
      <c r="IOA23" s="155"/>
      <c r="IOB23" s="155"/>
      <c r="IOC23" s="155"/>
      <c r="IOD23" s="155"/>
      <c r="IOE23" s="156"/>
      <c r="IOF23" s="156"/>
      <c r="IOG23" s="156"/>
      <c r="IOH23" s="156"/>
      <c r="IOI23" s="156"/>
      <c r="IOJ23" s="156"/>
      <c r="IOK23" s="157"/>
      <c r="IOL23" s="153"/>
      <c r="IOM23" s="153"/>
      <c r="ION23" s="154"/>
      <c r="IOO23" s="155"/>
      <c r="IOP23" s="155"/>
      <c r="IOQ23" s="155"/>
      <c r="IOR23" s="155"/>
      <c r="IOS23" s="155"/>
      <c r="IOT23" s="155"/>
      <c r="IOU23" s="156"/>
      <c r="IOV23" s="156"/>
      <c r="IOW23" s="156"/>
      <c r="IOX23" s="156"/>
      <c r="IOY23" s="156"/>
      <c r="IOZ23" s="156"/>
      <c r="IPA23" s="157"/>
      <c r="IPB23" s="153"/>
      <c r="IPC23" s="153"/>
      <c r="IPD23" s="154"/>
      <c r="IPE23" s="155"/>
      <c r="IPF23" s="155"/>
      <c r="IPG23" s="155"/>
      <c r="IPH23" s="155"/>
      <c r="IPI23" s="155"/>
      <c r="IPJ23" s="155"/>
      <c r="IPK23" s="156"/>
      <c r="IPL23" s="156"/>
      <c r="IPM23" s="156"/>
      <c r="IPN23" s="156"/>
      <c r="IPO23" s="156"/>
      <c r="IPP23" s="156"/>
      <c r="IPQ23" s="157"/>
      <c r="IPR23" s="153"/>
      <c r="IPS23" s="153"/>
      <c r="IPT23" s="154"/>
      <c r="IPU23" s="155"/>
      <c r="IPV23" s="155"/>
      <c r="IPW23" s="155"/>
      <c r="IPX23" s="155"/>
      <c r="IPY23" s="155"/>
      <c r="IPZ23" s="155"/>
      <c r="IQA23" s="156"/>
      <c r="IQB23" s="156"/>
      <c r="IQC23" s="156"/>
      <c r="IQD23" s="156"/>
      <c r="IQE23" s="156"/>
      <c r="IQF23" s="156"/>
      <c r="IQG23" s="157"/>
      <c r="IQH23" s="153"/>
      <c r="IQI23" s="153"/>
      <c r="IQJ23" s="154"/>
      <c r="IQK23" s="155"/>
      <c r="IQL23" s="155"/>
      <c r="IQM23" s="155"/>
      <c r="IQN23" s="155"/>
      <c r="IQO23" s="155"/>
      <c r="IQP23" s="155"/>
      <c r="IQQ23" s="156"/>
      <c r="IQR23" s="156"/>
      <c r="IQS23" s="156"/>
      <c r="IQT23" s="156"/>
      <c r="IQU23" s="156"/>
      <c r="IQV23" s="156"/>
      <c r="IQW23" s="157"/>
      <c r="IQX23" s="153"/>
      <c r="IQY23" s="153"/>
      <c r="IQZ23" s="154"/>
      <c r="IRA23" s="155"/>
      <c r="IRB23" s="155"/>
      <c r="IRC23" s="155"/>
      <c r="IRD23" s="155"/>
      <c r="IRE23" s="155"/>
      <c r="IRF23" s="155"/>
      <c r="IRG23" s="156"/>
      <c r="IRH23" s="156"/>
      <c r="IRI23" s="156"/>
      <c r="IRJ23" s="156"/>
      <c r="IRK23" s="156"/>
      <c r="IRL23" s="156"/>
      <c r="IRM23" s="157"/>
      <c r="IRN23" s="153"/>
      <c r="IRO23" s="153"/>
      <c r="IRP23" s="154"/>
      <c r="IRQ23" s="155"/>
      <c r="IRR23" s="155"/>
      <c r="IRS23" s="155"/>
      <c r="IRT23" s="155"/>
      <c r="IRU23" s="155"/>
      <c r="IRV23" s="155"/>
      <c r="IRW23" s="156"/>
      <c r="IRX23" s="156"/>
      <c r="IRY23" s="156"/>
      <c r="IRZ23" s="156"/>
      <c r="ISA23" s="156"/>
      <c r="ISB23" s="156"/>
      <c r="ISC23" s="157"/>
      <c r="ISD23" s="153"/>
      <c r="ISE23" s="153"/>
      <c r="ISF23" s="154"/>
      <c r="ISG23" s="155"/>
      <c r="ISH23" s="155"/>
      <c r="ISI23" s="155"/>
      <c r="ISJ23" s="155"/>
      <c r="ISK23" s="155"/>
      <c r="ISL23" s="155"/>
      <c r="ISM23" s="156"/>
      <c r="ISN23" s="156"/>
      <c r="ISO23" s="156"/>
      <c r="ISP23" s="156"/>
      <c r="ISQ23" s="156"/>
      <c r="ISR23" s="156"/>
      <c r="ISS23" s="157"/>
      <c r="IST23" s="153"/>
      <c r="ISU23" s="153"/>
      <c r="ISV23" s="154"/>
      <c r="ISW23" s="155"/>
      <c r="ISX23" s="155"/>
      <c r="ISY23" s="155"/>
      <c r="ISZ23" s="155"/>
      <c r="ITA23" s="155"/>
      <c r="ITB23" s="155"/>
      <c r="ITC23" s="156"/>
      <c r="ITD23" s="156"/>
      <c r="ITE23" s="156"/>
      <c r="ITF23" s="156"/>
      <c r="ITG23" s="156"/>
      <c r="ITH23" s="156"/>
      <c r="ITI23" s="157"/>
      <c r="ITJ23" s="153"/>
      <c r="ITK23" s="153"/>
      <c r="ITL23" s="154"/>
      <c r="ITM23" s="155"/>
      <c r="ITN23" s="155"/>
      <c r="ITO23" s="155"/>
      <c r="ITP23" s="155"/>
      <c r="ITQ23" s="155"/>
      <c r="ITR23" s="155"/>
      <c r="ITS23" s="156"/>
      <c r="ITT23" s="156"/>
      <c r="ITU23" s="156"/>
      <c r="ITV23" s="156"/>
      <c r="ITW23" s="156"/>
      <c r="ITX23" s="156"/>
      <c r="ITY23" s="157"/>
      <c r="ITZ23" s="153"/>
      <c r="IUA23" s="153"/>
      <c r="IUB23" s="154"/>
      <c r="IUC23" s="155"/>
      <c r="IUD23" s="155"/>
      <c r="IUE23" s="155"/>
      <c r="IUF23" s="155"/>
      <c r="IUG23" s="155"/>
      <c r="IUH23" s="155"/>
      <c r="IUI23" s="156"/>
      <c r="IUJ23" s="156"/>
      <c r="IUK23" s="156"/>
      <c r="IUL23" s="156"/>
      <c r="IUM23" s="156"/>
      <c r="IUN23" s="156"/>
      <c r="IUO23" s="157"/>
      <c r="IUP23" s="153"/>
      <c r="IUQ23" s="153"/>
      <c r="IUR23" s="154"/>
      <c r="IUS23" s="155"/>
      <c r="IUT23" s="155"/>
      <c r="IUU23" s="155"/>
      <c r="IUV23" s="155"/>
      <c r="IUW23" s="155"/>
      <c r="IUX23" s="155"/>
      <c r="IUY23" s="156"/>
      <c r="IUZ23" s="156"/>
      <c r="IVA23" s="156"/>
      <c r="IVB23" s="156"/>
      <c r="IVC23" s="156"/>
      <c r="IVD23" s="156"/>
      <c r="IVE23" s="157"/>
      <c r="IVF23" s="153"/>
      <c r="IVG23" s="153"/>
      <c r="IVH23" s="154"/>
      <c r="IVI23" s="155"/>
      <c r="IVJ23" s="155"/>
      <c r="IVK23" s="155"/>
      <c r="IVL23" s="155"/>
      <c r="IVM23" s="155"/>
      <c r="IVN23" s="155"/>
      <c r="IVO23" s="156"/>
      <c r="IVP23" s="156"/>
      <c r="IVQ23" s="156"/>
      <c r="IVR23" s="156"/>
      <c r="IVS23" s="156"/>
      <c r="IVT23" s="156"/>
      <c r="IVU23" s="157"/>
      <c r="IVV23" s="153"/>
      <c r="IVW23" s="153"/>
      <c r="IVX23" s="154"/>
      <c r="IVY23" s="155"/>
      <c r="IVZ23" s="155"/>
      <c r="IWA23" s="155"/>
      <c r="IWB23" s="155"/>
      <c r="IWC23" s="155"/>
      <c r="IWD23" s="155"/>
      <c r="IWE23" s="156"/>
      <c r="IWF23" s="156"/>
      <c r="IWG23" s="156"/>
      <c r="IWH23" s="156"/>
      <c r="IWI23" s="156"/>
      <c r="IWJ23" s="156"/>
      <c r="IWK23" s="157"/>
      <c r="IWL23" s="153"/>
      <c r="IWM23" s="153"/>
      <c r="IWN23" s="154"/>
      <c r="IWO23" s="155"/>
      <c r="IWP23" s="155"/>
      <c r="IWQ23" s="155"/>
      <c r="IWR23" s="155"/>
      <c r="IWS23" s="155"/>
      <c r="IWT23" s="155"/>
      <c r="IWU23" s="156"/>
      <c r="IWV23" s="156"/>
      <c r="IWW23" s="156"/>
      <c r="IWX23" s="156"/>
      <c r="IWY23" s="156"/>
      <c r="IWZ23" s="156"/>
      <c r="IXA23" s="157"/>
      <c r="IXB23" s="153"/>
      <c r="IXC23" s="153"/>
      <c r="IXD23" s="154"/>
      <c r="IXE23" s="155"/>
      <c r="IXF23" s="155"/>
      <c r="IXG23" s="155"/>
      <c r="IXH23" s="155"/>
      <c r="IXI23" s="155"/>
      <c r="IXJ23" s="155"/>
      <c r="IXK23" s="156"/>
      <c r="IXL23" s="156"/>
      <c r="IXM23" s="156"/>
      <c r="IXN23" s="156"/>
      <c r="IXO23" s="156"/>
      <c r="IXP23" s="156"/>
      <c r="IXQ23" s="157"/>
      <c r="IXR23" s="153"/>
      <c r="IXS23" s="153"/>
      <c r="IXT23" s="154"/>
      <c r="IXU23" s="155"/>
      <c r="IXV23" s="155"/>
      <c r="IXW23" s="155"/>
      <c r="IXX23" s="155"/>
      <c r="IXY23" s="155"/>
      <c r="IXZ23" s="155"/>
      <c r="IYA23" s="156"/>
      <c r="IYB23" s="156"/>
      <c r="IYC23" s="156"/>
      <c r="IYD23" s="156"/>
      <c r="IYE23" s="156"/>
      <c r="IYF23" s="156"/>
      <c r="IYG23" s="157"/>
      <c r="IYH23" s="153"/>
      <c r="IYI23" s="153"/>
      <c r="IYJ23" s="154"/>
      <c r="IYK23" s="155"/>
      <c r="IYL23" s="155"/>
      <c r="IYM23" s="155"/>
      <c r="IYN23" s="155"/>
      <c r="IYO23" s="155"/>
      <c r="IYP23" s="155"/>
      <c r="IYQ23" s="156"/>
      <c r="IYR23" s="156"/>
      <c r="IYS23" s="156"/>
      <c r="IYT23" s="156"/>
      <c r="IYU23" s="156"/>
      <c r="IYV23" s="156"/>
      <c r="IYW23" s="157"/>
      <c r="IYX23" s="153"/>
      <c r="IYY23" s="153"/>
      <c r="IYZ23" s="154"/>
      <c r="IZA23" s="155"/>
      <c r="IZB23" s="155"/>
      <c r="IZC23" s="155"/>
      <c r="IZD23" s="155"/>
      <c r="IZE23" s="155"/>
      <c r="IZF23" s="155"/>
      <c r="IZG23" s="156"/>
      <c r="IZH23" s="156"/>
      <c r="IZI23" s="156"/>
      <c r="IZJ23" s="156"/>
      <c r="IZK23" s="156"/>
      <c r="IZL23" s="156"/>
      <c r="IZM23" s="157"/>
      <c r="IZN23" s="153"/>
      <c r="IZO23" s="153"/>
      <c r="IZP23" s="154"/>
      <c r="IZQ23" s="155"/>
      <c r="IZR23" s="155"/>
      <c r="IZS23" s="155"/>
      <c r="IZT23" s="155"/>
      <c r="IZU23" s="155"/>
      <c r="IZV23" s="155"/>
      <c r="IZW23" s="156"/>
      <c r="IZX23" s="156"/>
      <c r="IZY23" s="156"/>
      <c r="IZZ23" s="156"/>
      <c r="JAA23" s="156"/>
      <c r="JAB23" s="156"/>
      <c r="JAC23" s="157"/>
      <c r="JAD23" s="153"/>
      <c r="JAE23" s="153"/>
      <c r="JAF23" s="154"/>
      <c r="JAG23" s="155"/>
      <c r="JAH23" s="155"/>
      <c r="JAI23" s="155"/>
      <c r="JAJ23" s="155"/>
      <c r="JAK23" s="155"/>
      <c r="JAL23" s="155"/>
      <c r="JAM23" s="156"/>
      <c r="JAN23" s="156"/>
      <c r="JAO23" s="156"/>
      <c r="JAP23" s="156"/>
      <c r="JAQ23" s="156"/>
      <c r="JAR23" s="156"/>
      <c r="JAS23" s="157"/>
      <c r="JAT23" s="153"/>
      <c r="JAU23" s="153"/>
      <c r="JAV23" s="154"/>
      <c r="JAW23" s="155"/>
      <c r="JAX23" s="155"/>
      <c r="JAY23" s="155"/>
      <c r="JAZ23" s="155"/>
      <c r="JBA23" s="155"/>
      <c r="JBB23" s="155"/>
      <c r="JBC23" s="156"/>
      <c r="JBD23" s="156"/>
      <c r="JBE23" s="156"/>
      <c r="JBF23" s="156"/>
      <c r="JBG23" s="156"/>
      <c r="JBH23" s="156"/>
      <c r="JBI23" s="157"/>
      <c r="JBJ23" s="153"/>
      <c r="JBK23" s="153"/>
      <c r="JBL23" s="154"/>
      <c r="JBM23" s="155"/>
      <c r="JBN23" s="155"/>
      <c r="JBO23" s="155"/>
      <c r="JBP23" s="155"/>
      <c r="JBQ23" s="155"/>
      <c r="JBR23" s="155"/>
      <c r="JBS23" s="156"/>
      <c r="JBT23" s="156"/>
      <c r="JBU23" s="156"/>
      <c r="JBV23" s="156"/>
      <c r="JBW23" s="156"/>
      <c r="JBX23" s="156"/>
      <c r="JBY23" s="157"/>
      <c r="JBZ23" s="153"/>
      <c r="JCA23" s="153"/>
      <c r="JCB23" s="154"/>
      <c r="JCC23" s="155"/>
      <c r="JCD23" s="155"/>
      <c r="JCE23" s="155"/>
      <c r="JCF23" s="155"/>
      <c r="JCG23" s="155"/>
      <c r="JCH23" s="155"/>
      <c r="JCI23" s="156"/>
      <c r="JCJ23" s="156"/>
      <c r="JCK23" s="156"/>
      <c r="JCL23" s="156"/>
      <c r="JCM23" s="156"/>
      <c r="JCN23" s="156"/>
      <c r="JCO23" s="157"/>
      <c r="JCP23" s="153"/>
      <c r="JCQ23" s="153"/>
      <c r="JCR23" s="154"/>
      <c r="JCS23" s="155"/>
      <c r="JCT23" s="155"/>
      <c r="JCU23" s="155"/>
      <c r="JCV23" s="155"/>
      <c r="JCW23" s="155"/>
      <c r="JCX23" s="155"/>
      <c r="JCY23" s="156"/>
      <c r="JCZ23" s="156"/>
      <c r="JDA23" s="156"/>
      <c r="JDB23" s="156"/>
      <c r="JDC23" s="156"/>
      <c r="JDD23" s="156"/>
      <c r="JDE23" s="157"/>
      <c r="JDF23" s="153"/>
      <c r="JDG23" s="153"/>
      <c r="JDH23" s="154"/>
      <c r="JDI23" s="155"/>
      <c r="JDJ23" s="155"/>
      <c r="JDK23" s="155"/>
      <c r="JDL23" s="155"/>
      <c r="JDM23" s="155"/>
      <c r="JDN23" s="155"/>
      <c r="JDO23" s="156"/>
      <c r="JDP23" s="156"/>
      <c r="JDQ23" s="156"/>
      <c r="JDR23" s="156"/>
      <c r="JDS23" s="156"/>
      <c r="JDT23" s="156"/>
      <c r="JDU23" s="157"/>
      <c r="JDV23" s="153"/>
      <c r="JDW23" s="153"/>
      <c r="JDX23" s="154"/>
      <c r="JDY23" s="155"/>
      <c r="JDZ23" s="155"/>
      <c r="JEA23" s="155"/>
      <c r="JEB23" s="155"/>
      <c r="JEC23" s="155"/>
      <c r="JED23" s="155"/>
      <c r="JEE23" s="156"/>
      <c r="JEF23" s="156"/>
      <c r="JEG23" s="156"/>
      <c r="JEH23" s="156"/>
      <c r="JEI23" s="156"/>
      <c r="JEJ23" s="156"/>
      <c r="JEK23" s="157"/>
      <c r="JEL23" s="153"/>
      <c r="JEM23" s="153"/>
      <c r="JEN23" s="154"/>
      <c r="JEO23" s="155"/>
      <c r="JEP23" s="155"/>
      <c r="JEQ23" s="155"/>
      <c r="JER23" s="155"/>
      <c r="JES23" s="155"/>
      <c r="JET23" s="155"/>
      <c r="JEU23" s="156"/>
      <c r="JEV23" s="156"/>
      <c r="JEW23" s="156"/>
      <c r="JEX23" s="156"/>
      <c r="JEY23" s="156"/>
      <c r="JEZ23" s="156"/>
      <c r="JFA23" s="157"/>
      <c r="JFB23" s="153"/>
      <c r="JFC23" s="153"/>
      <c r="JFD23" s="154"/>
      <c r="JFE23" s="155"/>
      <c r="JFF23" s="155"/>
      <c r="JFG23" s="155"/>
      <c r="JFH23" s="155"/>
      <c r="JFI23" s="155"/>
      <c r="JFJ23" s="155"/>
      <c r="JFK23" s="156"/>
      <c r="JFL23" s="156"/>
      <c r="JFM23" s="156"/>
      <c r="JFN23" s="156"/>
      <c r="JFO23" s="156"/>
      <c r="JFP23" s="156"/>
      <c r="JFQ23" s="157"/>
      <c r="JFR23" s="153"/>
      <c r="JFS23" s="153"/>
      <c r="JFT23" s="154"/>
      <c r="JFU23" s="155"/>
      <c r="JFV23" s="155"/>
      <c r="JFW23" s="155"/>
      <c r="JFX23" s="155"/>
      <c r="JFY23" s="155"/>
      <c r="JFZ23" s="155"/>
      <c r="JGA23" s="156"/>
      <c r="JGB23" s="156"/>
      <c r="JGC23" s="156"/>
      <c r="JGD23" s="156"/>
      <c r="JGE23" s="156"/>
      <c r="JGF23" s="156"/>
      <c r="JGG23" s="157"/>
      <c r="JGH23" s="153"/>
      <c r="JGI23" s="153"/>
      <c r="JGJ23" s="154"/>
      <c r="JGK23" s="155"/>
      <c r="JGL23" s="155"/>
      <c r="JGM23" s="155"/>
      <c r="JGN23" s="155"/>
      <c r="JGO23" s="155"/>
      <c r="JGP23" s="155"/>
      <c r="JGQ23" s="156"/>
      <c r="JGR23" s="156"/>
      <c r="JGS23" s="156"/>
      <c r="JGT23" s="156"/>
      <c r="JGU23" s="156"/>
      <c r="JGV23" s="156"/>
      <c r="JGW23" s="157"/>
      <c r="JGX23" s="153"/>
      <c r="JGY23" s="153"/>
      <c r="JGZ23" s="154"/>
      <c r="JHA23" s="155"/>
      <c r="JHB23" s="155"/>
      <c r="JHC23" s="155"/>
      <c r="JHD23" s="155"/>
      <c r="JHE23" s="155"/>
      <c r="JHF23" s="155"/>
      <c r="JHG23" s="156"/>
      <c r="JHH23" s="156"/>
      <c r="JHI23" s="156"/>
      <c r="JHJ23" s="156"/>
      <c r="JHK23" s="156"/>
      <c r="JHL23" s="156"/>
      <c r="JHM23" s="157"/>
      <c r="JHN23" s="153"/>
      <c r="JHO23" s="153"/>
      <c r="JHP23" s="154"/>
      <c r="JHQ23" s="155"/>
      <c r="JHR23" s="155"/>
      <c r="JHS23" s="155"/>
      <c r="JHT23" s="155"/>
      <c r="JHU23" s="155"/>
      <c r="JHV23" s="155"/>
      <c r="JHW23" s="156"/>
      <c r="JHX23" s="156"/>
      <c r="JHY23" s="156"/>
      <c r="JHZ23" s="156"/>
      <c r="JIA23" s="156"/>
      <c r="JIB23" s="156"/>
      <c r="JIC23" s="157"/>
      <c r="JID23" s="153"/>
      <c r="JIE23" s="153"/>
      <c r="JIF23" s="154"/>
      <c r="JIG23" s="155"/>
      <c r="JIH23" s="155"/>
      <c r="JII23" s="155"/>
      <c r="JIJ23" s="155"/>
      <c r="JIK23" s="155"/>
      <c r="JIL23" s="155"/>
      <c r="JIM23" s="156"/>
      <c r="JIN23" s="156"/>
      <c r="JIO23" s="156"/>
      <c r="JIP23" s="156"/>
      <c r="JIQ23" s="156"/>
      <c r="JIR23" s="156"/>
      <c r="JIS23" s="157"/>
      <c r="JIT23" s="153"/>
      <c r="JIU23" s="153"/>
      <c r="JIV23" s="154"/>
      <c r="JIW23" s="155"/>
      <c r="JIX23" s="155"/>
      <c r="JIY23" s="155"/>
      <c r="JIZ23" s="155"/>
      <c r="JJA23" s="155"/>
      <c r="JJB23" s="155"/>
      <c r="JJC23" s="156"/>
      <c r="JJD23" s="156"/>
      <c r="JJE23" s="156"/>
      <c r="JJF23" s="156"/>
      <c r="JJG23" s="156"/>
      <c r="JJH23" s="156"/>
      <c r="JJI23" s="157"/>
      <c r="JJJ23" s="153"/>
      <c r="JJK23" s="153"/>
      <c r="JJL23" s="154"/>
      <c r="JJM23" s="155"/>
      <c r="JJN23" s="155"/>
      <c r="JJO23" s="155"/>
      <c r="JJP23" s="155"/>
      <c r="JJQ23" s="155"/>
      <c r="JJR23" s="155"/>
      <c r="JJS23" s="156"/>
      <c r="JJT23" s="156"/>
      <c r="JJU23" s="156"/>
      <c r="JJV23" s="156"/>
      <c r="JJW23" s="156"/>
      <c r="JJX23" s="156"/>
      <c r="JJY23" s="157"/>
      <c r="JJZ23" s="153"/>
      <c r="JKA23" s="153"/>
      <c r="JKB23" s="154"/>
      <c r="JKC23" s="155"/>
      <c r="JKD23" s="155"/>
      <c r="JKE23" s="155"/>
      <c r="JKF23" s="155"/>
      <c r="JKG23" s="155"/>
      <c r="JKH23" s="155"/>
      <c r="JKI23" s="156"/>
      <c r="JKJ23" s="156"/>
      <c r="JKK23" s="156"/>
      <c r="JKL23" s="156"/>
      <c r="JKM23" s="156"/>
      <c r="JKN23" s="156"/>
      <c r="JKO23" s="157"/>
      <c r="JKP23" s="153"/>
      <c r="JKQ23" s="153"/>
      <c r="JKR23" s="154"/>
      <c r="JKS23" s="155"/>
      <c r="JKT23" s="155"/>
      <c r="JKU23" s="155"/>
      <c r="JKV23" s="155"/>
      <c r="JKW23" s="155"/>
      <c r="JKX23" s="155"/>
      <c r="JKY23" s="156"/>
      <c r="JKZ23" s="156"/>
      <c r="JLA23" s="156"/>
      <c r="JLB23" s="156"/>
      <c r="JLC23" s="156"/>
      <c r="JLD23" s="156"/>
      <c r="JLE23" s="157"/>
      <c r="JLF23" s="153"/>
      <c r="JLG23" s="153"/>
      <c r="JLH23" s="154"/>
      <c r="JLI23" s="155"/>
      <c r="JLJ23" s="155"/>
      <c r="JLK23" s="155"/>
      <c r="JLL23" s="155"/>
      <c r="JLM23" s="155"/>
      <c r="JLN23" s="155"/>
      <c r="JLO23" s="156"/>
      <c r="JLP23" s="156"/>
      <c r="JLQ23" s="156"/>
      <c r="JLR23" s="156"/>
      <c r="JLS23" s="156"/>
      <c r="JLT23" s="156"/>
      <c r="JLU23" s="157"/>
      <c r="JLV23" s="153"/>
      <c r="JLW23" s="153"/>
      <c r="JLX23" s="154"/>
      <c r="JLY23" s="155"/>
      <c r="JLZ23" s="155"/>
      <c r="JMA23" s="155"/>
      <c r="JMB23" s="155"/>
      <c r="JMC23" s="155"/>
      <c r="JMD23" s="155"/>
      <c r="JME23" s="156"/>
      <c r="JMF23" s="156"/>
      <c r="JMG23" s="156"/>
      <c r="JMH23" s="156"/>
      <c r="JMI23" s="156"/>
      <c r="JMJ23" s="156"/>
      <c r="JMK23" s="157"/>
      <c r="JML23" s="153"/>
      <c r="JMM23" s="153"/>
      <c r="JMN23" s="154"/>
      <c r="JMO23" s="155"/>
      <c r="JMP23" s="155"/>
      <c r="JMQ23" s="155"/>
      <c r="JMR23" s="155"/>
      <c r="JMS23" s="155"/>
      <c r="JMT23" s="155"/>
      <c r="JMU23" s="156"/>
      <c r="JMV23" s="156"/>
      <c r="JMW23" s="156"/>
      <c r="JMX23" s="156"/>
      <c r="JMY23" s="156"/>
      <c r="JMZ23" s="156"/>
      <c r="JNA23" s="157"/>
      <c r="JNB23" s="153"/>
      <c r="JNC23" s="153"/>
      <c r="JND23" s="154"/>
      <c r="JNE23" s="155"/>
      <c r="JNF23" s="155"/>
      <c r="JNG23" s="155"/>
      <c r="JNH23" s="155"/>
      <c r="JNI23" s="155"/>
      <c r="JNJ23" s="155"/>
      <c r="JNK23" s="156"/>
      <c r="JNL23" s="156"/>
      <c r="JNM23" s="156"/>
      <c r="JNN23" s="156"/>
      <c r="JNO23" s="156"/>
      <c r="JNP23" s="156"/>
      <c r="JNQ23" s="157"/>
      <c r="JNR23" s="153"/>
      <c r="JNS23" s="153"/>
      <c r="JNT23" s="154"/>
      <c r="JNU23" s="155"/>
      <c r="JNV23" s="155"/>
      <c r="JNW23" s="155"/>
      <c r="JNX23" s="155"/>
      <c r="JNY23" s="155"/>
      <c r="JNZ23" s="155"/>
      <c r="JOA23" s="156"/>
      <c r="JOB23" s="156"/>
      <c r="JOC23" s="156"/>
      <c r="JOD23" s="156"/>
      <c r="JOE23" s="156"/>
      <c r="JOF23" s="156"/>
      <c r="JOG23" s="157"/>
      <c r="JOH23" s="153"/>
      <c r="JOI23" s="153"/>
      <c r="JOJ23" s="154"/>
      <c r="JOK23" s="155"/>
      <c r="JOL23" s="155"/>
      <c r="JOM23" s="155"/>
      <c r="JON23" s="155"/>
      <c r="JOO23" s="155"/>
      <c r="JOP23" s="155"/>
      <c r="JOQ23" s="156"/>
      <c r="JOR23" s="156"/>
      <c r="JOS23" s="156"/>
      <c r="JOT23" s="156"/>
      <c r="JOU23" s="156"/>
      <c r="JOV23" s="156"/>
      <c r="JOW23" s="157"/>
      <c r="JOX23" s="153"/>
      <c r="JOY23" s="153"/>
      <c r="JOZ23" s="154"/>
      <c r="JPA23" s="155"/>
      <c r="JPB23" s="155"/>
      <c r="JPC23" s="155"/>
      <c r="JPD23" s="155"/>
      <c r="JPE23" s="155"/>
      <c r="JPF23" s="155"/>
      <c r="JPG23" s="156"/>
      <c r="JPH23" s="156"/>
      <c r="JPI23" s="156"/>
      <c r="JPJ23" s="156"/>
      <c r="JPK23" s="156"/>
      <c r="JPL23" s="156"/>
      <c r="JPM23" s="157"/>
      <c r="JPN23" s="153"/>
      <c r="JPO23" s="153"/>
      <c r="JPP23" s="154"/>
      <c r="JPQ23" s="155"/>
      <c r="JPR23" s="155"/>
      <c r="JPS23" s="155"/>
      <c r="JPT23" s="155"/>
      <c r="JPU23" s="155"/>
      <c r="JPV23" s="155"/>
      <c r="JPW23" s="156"/>
      <c r="JPX23" s="156"/>
      <c r="JPY23" s="156"/>
      <c r="JPZ23" s="156"/>
      <c r="JQA23" s="156"/>
      <c r="JQB23" s="156"/>
      <c r="JQC23" s="157"/>
      <c r="JQD23" s="153"/>
      <c r="JQE23" s="153"/>
      <c r="JQF23" s="154"/>
      <c r="JQG23" s="155"/>
      <c r="JQH23" s="155"/>
      <c r="JQI23" s="155"/>
      <c r="JQJ23" s="155"/>
      <c r="JQK23" s="155"/>
      <c r="JQL23" s="155"/>
      <c r="JQM23" s="156"/>
      <c r="JQN23" s="156"/>
      <c r="JQO23" s="156"/>
      <c r="JQP23" s="156"/>
      <c r="JQQ23" s="156"/>
      <c r="JQR23" s="156"/>
      <c r="JQS23" s="157"/>
      <c r="JQT23" s="153"/>
      <c r="JQU23" s="153"/>
      <c r="JQV23" s="154"/>
      <c r="JQW23" s="155"/>
      <c r="JQX23" s="155"/>
      <c r="JQY23" s="155"/>
      <c r="JQZ23" s="155"/>
      <c r="JRA23" s="155"/>
      <c r="JRB23" s="155"/>
      <c r="JRC23" s="156"/>
      <c r="JRD23" s="156"/>
      <c r="JRE23" s="156"/>
      <c r="JRF23" s="156"/>
      <c r="JRG23" s="156"/>
      <c r="JRH23" s="156"/>
      <c r="JRI23" s="157"/>
      <c r="JRJ23" s="153"/>
      <c r="JRK23" s="153"/>
      <c r="JRL23" s="154"/>
      <c r="JRM23" s="155"/>
      <c r="JRN23" s="155"/>
      <c r="JRO23" s="155"/>
      <c r="JRP23" s="155"/>
      <c r="JRQ23" s="155"/>
      <c r="JRR23" s="155"/>
      <c r="JRS23" s="156"/>
      <c r="JRT23" s="156"/>
      <c r="JRU23" s="156"/>
      <c r="JRV23" s="156"/>
      <c r="JRW23" s="156"/>
      <c r="JRX23" s="156"/>
      <c r="JRY23" s="157"/>
      <c r="JRZ23" s="153"/>
      <c r="JSA23" s="153"/>
      <c r="JSB23" s="154"/>
      <c r="JSC23" s="155"/>
      <c r="JSD23" s="155"/>
      <c r="JSE23" s="155"/>
      <c r="JSF23" s="155"/>
      <c r="JSG23" s="155"/>
      <c r="JSH23" s="155"/>
      <c r="JSI23" s="156"/>
      <c r="JSJ23" s="156"/>
      <c r="JSK23" s="156"/>
      <c r="JSL23" s="156"/>
      <c r="JSM23" s="156"/>
      <c r="JSN23" s="156"/>
      <c r="JSO23" s="157"/>
      <c r="JSP23" s="153"/>
      <c r="JSQ23" s="153"/>
      <c r="JSR23" s="154"/>
      <c r="JSS23" s="155"/>
      <c r="JST23" s="155"/>
      <c r="JSU23" s="155"/>
      <c r="JSV23" s="155"/>
      <c r="JSW23" s="155"/>
      <c r="JSX23" s="155"/>
      <c r="JSY23" s="156"/>
      <c r="JSZ23" s="156"/>
      <c r="JTA23" s="156"/>
      <c r="JTB23" s="156"/>
      <c r="JTC23" s="156"/>
      <c r="JTD23" s="156"/>
      <c r="JTE23" s="157"/>
      <c r="JTF23" s="153"/>
      <c r="JTG23" s="153"/>
      <c r="JTH23" s="154"/>
      <c r="JTI23" s="155"/>
      <c r="JTJ23" s="155"/>
      <c r="JTK23" s="155"/>
      <c r="JTL23" s="155"/>
      <c r="JTM23" s="155"/>
      <c r="JTN23" s="155"/>
      <c r="JTO23" s="156"/>
      <c r="JTP23" s="156"/>
      <c r="JTQ23" s="156"/>
      <c r="JTR23" s="156"/>
      <c r="JTS23" s="156"/>
      <c r="JTT23" s="156"/>
      <c r="JTU23" s="157"/>
      <c r="JTV23" s="153"/>
      <c r="JTW23" s="153"/>
      <c r="JTX23" s="154"/>
      <c r="JTY23" s="155"/>
      <c r="JTZ23" s="155"/>
      <c r="JUA23" s="155"/>
      <c r="JUB23" s="155"/>
      <c r="JUC23" s="155"/>
      <c r="JUD23" s="155"/>
      <c r="JUE23" s="156"/>
      <c r="JUF23" s="156"/>
      <c r="JUG23" s="156"/>
      <c r="JUH23" s="156"/>
      <c r="JUI23" s="156"/>
      <c r="JUJ23" s="156"/>
      <c r="JUK23" s="157"/>
      <c r="JUL23" s="153"/>
      <c r="JUM23" s="153"/>
      <c r="JUN23" s="154"/>
      <c r="JUO23" s="155"/>
      <c r="JUP23" s="155"/>
      <c r="JUQ23" s="155"/>
      <c r="JUR23" s="155"/>
      <c r="JUS23" s="155"/>
      <c r="JUT23" s="155"/>
      <c r="JUU23" s="156"/>
      <c r="JUV23" s="156"/>
      <c r="JUW23" s="156"/>
      <c r="JUX23" s="156"/>
      <c r="JUY23" s="156"/>
      <c r="JUZ23" s="156"/>
      <c r="JVA23" s="157"/>
      <c r="JVB23" s="153"/>
      <c r="JVC23" s="153"/>
      <c r="JVD23" s="154"/>
      <c r="JVE23" s="155"/>
      <c r="JVF23" s="155"/>
      <c r="JVG23" s="155"/>
      <c r="JVH23" s="155"/>
      <c r="JVI23" s="155"/>
      <c r="JVJ23" s="155"/>
      <c r="JVK23" s="156"/>
      <c r="JVL23" s="156"/>
      <c r="JVM23" s="156"/>
      <c r="JVN23" s="156"/>
      <c r="JVO23" s="156"/>
      <c r="JVP23" s="156"/>
      <c r="JVQ23" s="157"/>
      <c r="JVR23" s="153"/>
      <c r="JVS23" s="153"/>
      <c r="JVT23" s="154"/>
      <c r="JVU23" s="155"/>
      <c r="JVV23" s="155"/>
      <c r="JVW23" s="155"/>
      <c r="JVX23" s="155"/>
      <c r="JVY23" s="155"/>
      <c r="JVZ23" s="155"/>
      <c r="JWA23" s="156"/>
      <c r="JWB23" s="156"/>
      <c r="JWC23" s="156"/>
      <c r="JWD23" s="156"/>
      <c r="JWE23" s="156"/>
      <c r="JWF23" s="156"/>
      <c r="JWG23" s="157"/>
      <c r="JWH23" s="153"/>
      <c r="JWI23" s="153"/>
      <c r="JWJ23" s="154"/>
      <c r="JWK23" s="155"/>
      <c r="JWL23" s="155"/>
      <c r="JWM23" s="155"/>
      <c r="JWN23" s="155"/>
      <c r="JWO23" s="155"/>
      <c r="JWP23" s="155"/>
      <c r="JWQ23" s="156"/>
      <c r="JWR23" s="156"/>
      <c r="JWS23" s="156"/>
      <c r="JWT23" s="156"/>
      <c r="JWU23" s="156"/>
      <c r="JWV23" s="156"/>
      <c r="JWW23" s="157"/>
      <c r="JWX23" s="153"/>
      <c r="JWY23" s="153"/>
      <c r="JWZ23" s="154"/>
      <c r="JXA23" s="155"/>
      <c r="JXB23" s="155"/>
      <c r="JXC23" s="155"/>
      <c r="JXD23" s="155"/>
      <c r="JXE23" s="155"/>
      <c r="JXF23" s="155"/>
      <c r="JXG23" s="156"/>
      <c r="JXH23" s="156"/>
      <c r="JXI23" s="156"/>
      <c r="JXJ23" s="156"/>
      <c r="JXK23" s="156"/>
      <c r="JXL23" s="156"/>
      <c r="JXM23" s="157"/>
      <c r="JXN23" s="153"/>
      <c r="JXO23" s="153"/>
      <c r="JXP23" s="154"/>
      <c r="JXQ23" s="155"/>
      <c r="JXR23" s="155"/>
      <c r="JXS23" s="155"/>
      <c r="JXT23" s="155"/>
      <c r="JXU23" s="155"/>
      <c r="JXV23" s="155"/>
      <c r="JXW23" s="156"/>
      <c r="JXX23" s="156"/>
      <c r="JXY23" s="156"/>
      <c r="JXZ23" s="156"/>
      <c r="JYA23" s="156"/>
      <c r="JYB23" s="156"/>
      <c r="JYC23" s="157"/>
      <c r="JYD23" s="153"/>
      <c r="JYE23" s="153"/>
      <c r="JYF23" s="154"/>
      <c r="JYG23" s="155"/>
      <c r="JYH23" s="155"/>
      <c r="JYI23" s="155"/>
      <c r="JYJ23" s="155"/>
      <c r="JYK23" s="155"/>
      <c r="JYL23" s="155"/>
      <c r="JYM23" s="156"/>
      <c r="JYN23" s="156"/>
      <c r="JYO23" s="156"/>
      <c r="JYP23" s="156"/>
      <c r="JYQ23" s="156"/>
      <c r="JYR23" s="156"/>
      <c r="JYS23" s="157"/>
      <c r="JYT23" s="153"/>
      <c r="JYU23" s="153"/>
      <c r="JYV23" s="154"/>
      <c r="JYW23" s="155"/>
      <c r="JYX23" s="155"/>
      <c r="JYY23" s="155"/>
      <c r="JYZ23" s="155"/>
      <c r="JZA23" s="155"/>
      <c r="JZB23" s="155"/>
      <c r="JZC23" s="156"/>
      <c r="JZD23" s="156"/>
      <c r="JZE23" s="156"/>
      <c r="JZF23" s="156"/>
      <c r="JZG23" s="156"/>
      <c r="JZH23" s="156"/>
      <c r="JZI23" s="157"/>
      <c r="JZJ23" s="153"/>
      <c r="JZK23" s="153"/>
      <c r="JZL23" s="154"/>
      <c r="JZM23" s="155"/>
      <c r="JZN23" s="155"/>
      <c r="JZO23" s="155"/>
      <c r="JZP23" s="155"/>
      <c r="JZQ23" s="155"/>
      <c r="JZR23" s="155"/>
      <c r="JZS23" s="156"/>
      <c r="JZT23" s="156"/>
      <c r="JZU23" s="156"/>
      <c r="JZV23" s="156"/>
      <c r="JZW23" s="156"/>
      <c r="JZX23" s="156"/>
      <c r="JZY23" s="157"/>
      <c r="JZZ23" s="153"/>
      <c r="KAA23" s="153"/>
      <c r="KAB23" s="154"/>
      <c r="KAC23" s="155"/>
      <c r="KAD23" s="155"/>
      <c r="KAE23" s="155"/>
      <c r="KAF23" s="155"/>
      <c r="KAG23" s="155"/>
      <c r="KAH23" s="155"/>
      <c r="KAI23" s="156"/>
      <c r="KAJ23" s="156"/>
      <c r="KAK23" s="156"/>
      <c r="KAL23" s="156"/>
      <c r="KAM23" s="156"/>
      <c r="KAN23" s="156"/>
      <c r="KAO23" s="157"/>
      <c r="KAP23" s="153"/>
      <c r="KAQ23" s="153"/>
      <c r="KAR23" s="154"/>
      <c r="KAS23" s="155"/>
      <c r="KAT23" s="155"/>
      <c r="KAU23" s="155"/>
      <c r="KAV23" s="155"/>
      <c r="KAW23" s="155"/>
      <c r="KAX23" s="155"/>
      <c r="KAY23" s="156"/>
      <c r="KAZ23" s="156"/>
      <c r="KBA23" s="156"/>
      <c r="KBB23" s="156"/>
      <c r="KBC23" s="156"/>
      <c r="KBD23" s="156"/>
      <c r="KBE23" s="157"/>
      <c r="KBF23" s="153"/>
      <c r="KBG23" s="153"/>
      <c r="KBH23" s="154"/>
      <c r="KBI23" s="155"/>
      <c r="KBJ23" s="155"/>
      <c r="KBK23" s="155"/>
      <c r="KBL23" s="155"/>
      <c r="KBM23" s="155"/>
      <c r="KBN23" s="155"/>
      <c r="KBO23" s="156"/>
      <c r="KBP23" s="156"/>
      <c r="KBQ23" s="156"/>
      <c r="KBR23" s="156"/>
      <c r="KBS23" s="156"/>
      <c r="KBT23" s="156"/>
      <c r="KBU23" s="157"/>
      <c r="KBV23" s="153"/>
      <c r="KBW23" s="153"/>
      <c r="KBX23" s="154"/>
      <c r="KBY23" s="155"/>
      <c r="KBZ23" s="155"/>
      <c r="KCA23" s="155"/>
      <c r="KCB23" s="155"/>
      <c r="KCC23" s="155"/>
      <c r="KCD23" s="155"/>
      <c r="KCE23" s="156"/>
      <c r="KCF23" s="156"/>
      <c r="KCG23" s="156"/>
      <c r="KCH23" s="156"/>
      <c r="KCI23" s="156"/>
      <c r="KCJ23" s="156"/>
      <c r="KCK23" s="157"/>
      <c r="KCL23" s="153"/>
      <c r="KCM23" s="153"/>
      <c r="KCN23" s="154"/>
      <c r="KCO23" s="155"/>
      <c r="KCP23" s="155"/>
      <c r="KCQ23" s="155"/>
      <c r="KCR23" s="155"/>
      <c r="KCS23" s="155"/>
      <c r="KCT23" s="155"/>
      <c r="KCU23" s="156"/>
      <c r="KCV23" s="156"/>
      <c r="KCW23" s="156"/>
      <c r="KCX23" s="156"/>
      <c r="KCY23" s="156"/>
      <c r="KCZ23" s="156"/>
      <c r="KDA23" s="157"/>
      <c r="KDB23" s="153"/>
      <c r="KDC23" s="153"/>
      <c r="KDD23" s="154"/>
      <c r="KDE23" s="155"/>
      <c r="KDF23" s="155"/>
      <c r="KDG23" s="155"/>
      <c r="KDH23" s="155"/>
      <c r="KDI23" s="155"/>
      <c r="KDJ23" s="155"/>
      <c r="KDK23" s="156"/>
      <c r="KDL23" s="156"/>
      <c r="KDM23" s="156"/>
      <c r="KDN23" s="156"/>
      <c r="KDO23" s="156"/>
      <c r="KDP23" s="156"/>
      <c r="KDQ23" s="157"/>
      <c r="KDR23" s="153"/>
      <c r="KDS23" s="153"/>
      <c r="KDT23" s="154"/>
      <c r="KDU23" s="155"/>
      <c r="KDV23" s="155"/>
      <c r="KDW23" s="155"/>
      <c r="KDX23" s="155"/>
      <c r="KDY23" s="155"/>
      <c r="KDZ23" s="155"/>
      <c r="KEA23" s="156"/>
      <c r="KEB23" s="156"/>
      <c r="KEC23" s="156"/>
      <c r="KED23" s="156"/>
      <c r="KEE23" s="156"/>
      <c r="KEF23" s="156"/>
      <c r="KEG23" s="157"/>
      <c r="KEH23" s="153"/>
      <c r="KEI23" s="153"/>
      <c r="KEJ23" s="154"/>
      <c r="KEK23" s="155"/>
      <c r="KEL23" s="155"/>
      <c r="KEM23" s="155"/>
      <c r="KEN23" s="155"/>
      <c r="KEO23" s="155"/>
      <c r="KEP23" s="155"/>
      <c r="KEQ23" s="156"/>
      <c r="KER23" s="156"/>
      <c r="KES23" s="156"/>
      <c r="KET23" s="156"/>
      <c r="KEU23" s="156"/>
      <c r="KEV23" s="156"/>
      <c r="KEW23" s="157"/>
      <c r="KEX23" s="153"/>
      <c r="KEY23" s="153"/>
      <c r="KEZ23" s="154"/>
      <c r="KFA23" s="155"/>
      <c r="KFB23" s="155"/>
      <c r="KFC23" s="155"/>
      <c r="KFD23" s="155"/>
      <c r="KFE23" s="155"/>
      <c r="KFF23" s="155"/>
      <c r="KFG23" s="156"/>
      <c r="KFH23" s="156"/>
      <c r="KFI23" s="156"/>
      <c r="KFJ23" s="156"/>
      <c r="KFK23" s="156"/>
      <c r="KFL23" s="156"/>
      <c r="KFM23" s="157"/>
      <c r="KFN23" s="153"/>
      <c r="KFO23" s="153"/>
      <c r="KFP23" s="154"/>
      <c r="KFQ23" s="155"/>
      <c r="KFR23" s="155"/>
      <c r="KFS23" s="155"/>
      <c r="KFT23" s="155"/>
      <c r="KFU23" s="155"/>
      <c r="KFV23" s="155"/>
      <c r="KFW23" s="156"/>
      <c r="KFX23" s="156"/>
      <c r="KFY23" s="156"/>
      <c r="KFZ23" s="156"/>
      <c r="KGA23" s="156"/>
      <c r="KGB23" s="156"/>
      <c r="KGC23" s="157"/>
      <c r="KGD23" s="153"/>
      <c r="KGE23" s="153"/>
      <c r="KGF23" s="154"/>
      <c r="KGG23" s="155"/>
      <c r="KGH23" s="155"/>
      <c r="KGI23" s="155"/>
      <c r="KGJ23" s="155"/>
      <c r="KGK23" s="155"/>
      <c r="KGL23" s="155"/>
      <c r="KGM23" s="156"/>
      <c r="KGN23" s="156"/>
      <c r="KGO23" s="156"/>
      <c r="KGP23" s="156"/>
      <c r="KGQ23" s="156"/>
      <c r="KGR23" s="156"/>
      <c r="KGS23" s="157"/>
      <c r="KGT23" s="153"/>
      <c r="KGU23" s="153"/>
      <c r="KGV23" s="154"/>
      <c r="KGW23" s="155"/>
      <c r="KGX23" s="155"/>
      <c r="KGY23" s="155"/>
      <c r="KGZ23" s="155"/>
      <c r="KHA23" s="155"/>
      <c r="KHB23" s="155"/>
      <c r="KHC23" s="156"/>
      <c r="KHD23" s="156"/>
      <c r="KHE23" s="156"/>
      <c r="KHF23" s="156"/>
      <c r="KHG23" s="156"/>
      <c r="KHH23" s="156"/>
      <c r="KHI23" s="157"/>
      <c r="KHJ23" s="153"/>
      <c r="KHK23" s="153"/>
      <c r="KHL23" s="154"/>
      <c r="KHM23" s="155"/>
      <c r="KHN23" s="155"/>
      <c r="KHO23" s="155"/>
      <c r="KHP23" s="155"/>
      <c r="KHQ23" s="155"/>
      <c r="KHR23" s="155"/>
      <c r="KHS23" s="156"/>
      <c r="KHT23" s="156"/>
      <c r="KHU23" s="156"/>
      <c r="KHV23" s="156"/>
      <c r="KHW23" s="156"/>
      <c r="KHX23" s="156"/>
      <c r="KHY23" s="157"/>
      <c r="KHZ23" s="153"/>
      <c r="KIA23" s="153"/>
      <c r="KIB23" s="154"/>
      <c r="KIC23" s="155"/>
      <c r="KID23" s="155"/>
      <c r="KIE23" s="155"/>
      <c r="KIF23" s="155"/>
      <c r="KIG23" s="155"/>
      <c r="KIH23" s="155"/>
      <c r="KII23" s="156"/>
      <c r="KIJ23" s="156"/>
      <c r="KIK23" s="156"/>
      <c r="KIL23" s="156"/>
      <c r="KIM23" s="156"/>
      <c r="KIN23" s="156"/>
      <c r="KIO23" s="157"/>
      <c r="KIP23" s="153"/>
      <c r="KIQ23" s="153"/>
      <c r="KIR23" s="154"/>
      <c r="KIS23" s="155"/>
      <c r="KIT23" s="155"/>
      <c r="KIU23" s="155"/>
      <c r="KIV23" s="155"/>
      <c r="KIW23" s="155"/>
      <c r="KIX23" s="155"/>
      <c r="KIY23" s="156"/>
      <c r="KIZ23" s="156"/>
      <c r="KJA23" s="156"/>
      <c r="KJB23" s="156"/>
      <c r="KJC23" s="156"/>
      <c r="KJD23" s="156"/>
      <c r="KJE23" s="157"/>
      <c r="KJF23" s="153"/>
      <c r="KJG23" s="153"/>
      <c r="KJH23" s="154"/>
      <c r="KJI23" s="155"/>
      <c r="KJJ23" s="155"/>
      <c r="KJK23" s="155"/>
      <c r="KJL23" s="155"/>
      <c r="KJM23" s="155"/>
      <c r="KJN23" s="155"/>
      <c r="KJO23" s="156"/>
      <c r="KJP23" s="156"/>
      <c r="KJQ23" s="156"/>
      <c r="KJR23" s="156"/>
      <c r="KJS23" s="156"/>
      <c r="KJT23" s="156"/>
      <c r="KJU23" s="157"/>
      <c r="KJV23" s="153"/>
      <c r="KJW23" s="153"/>
      <c r="KJX23" s="154"/>
      <c r="KJY23" s="155"/>
      <c r="KJZ23" s="155"/>
      <c r="KKA23" s="155"/>
      <c r="KKB23" s="155"/>
      <c r="KKC23" s="155"/>
      <c r="KKD23" s="155"/>
      <c r="KKE23" s="156"/>
      <c r="KKF23" s="156"/>
      <c r="KKG23" s="156"/>
      <c r="KKH23" s="156"/>
      <c r="KKI23" s="156"/>
      <c r="KKJ23" s="156"/>
      <c r="KKK23" s="157"/>
      <c r="KKL23" s="153"/>
      <c r="KKM23" s="153"/>
      <c r="KKN23" s="154"/>
      <c r="KKO23" s="155"/>
      <c r="KKP23" s="155"/>
      <c r="KKQ23" s="155"/>
      <c r="KKR23" s="155"/>
      <c r="KKS23" s="155"/>
      <c r="KKT23" s="155"/>
      <c r="KKU23" s="156"/>
      <c r="KKV23" s="156"/>
      <c r="KKW23" s="156"/>
      <c r="KKX23" s="156"/>
      <c r="KKY23" s="156"/>
      <c r="KKZ23" s="156"/>
      <c r="KLA23" s="157"/>
      <c r="KLB23" s="153"/>
      <c r="KLC23" s="153"/>
      <c r="KLD23" s="154"/>
      <c r="KLE23" s="155"/>
      <c r="KLF23" s="155"/>
      <c r="KLG23" s="155"/>
      <c r="KLH23" s="155"/>
      <c r="KLI23" s="155"/>
      <c r="KLJ23" s="155"/>
      <c r="KLK23" s="156"/>
      <c r="KLL23" s="156"/>
      <c r="KLM23" s="156"/>
      <c r="KLN23" s="156"/>
      <c r="KLO23" s="156"/>
      <c r="KLP23" s="156"/>
      <c r="KLQ23" s="157"/>
      <c r="KLR23" s="153"/>
      <c r="KLS23" s="153"/>
      <c r="KLT23" s="154"/>
      <c r="KLU23" s="155"/>
      <c r="KLV23" s="155"/>
      <c r="KLW23" s="155"/>
      <c r="KLX23" s="155"/>
      <c r="KLY23" s="155"/>
      <c r="KLZ23" s="155"/>
      <c r="KMA23" s="156"/>
      <c r="KMB23" s="156"/>
      <c r="KMC23" s="156"/>
      <c r="KMD23" s="156"/>
      <c r="KME23" s="156"/>
      <c r="KMF23" s="156"/>
      <c r="KMG23" s="157"/>
      <c r="KMH23" s="153"/>
      <c r="KMI23" s="153"/>
      <c r="KMJ23" s="154"/>
      <c r="KMK23" s="155"/>
      <c r="KML23" s="155"/>
      <c r="KMM23" s="155"/>
      <c r="KMN23" s="155"/>
      <c r="KMO23" s="155"/>
      <c r="KMP23" s="155"/>
      <c r="KMQ23" s="156"/>
      <c r="KMR23" s="156"/>
      <c r="KMS23" s="156"/>
      <c r="KMT23" s="156"/>
      <c r="KMU23" s="156"/>
      <c r="KMV23" s="156"/>
      <c r="KMW23" s="157"/>
      <c r="KMX23" s="153"/>
      <c r="KMY23" s="153"/>
      <c r="KMZ23" s="154"/>
      <c r="KNA23" s="155"/>
      <c r="KNB23" s="155"/>
      <c r="KNC23" s="155"/>
      <c r="KND23" s="155"/>
      <c r="KNE23" s="155"/>
      <c r="KNF23" s="155"/>
      <c r="KNG23" s="156"/>
      <c r="KNH23" s="156"/>
      <c r="KNI23" s="156"/>
      <c r="KNJ23" s="156"/>
      <c r="KNK23" s="156"/>
      <c r="KNL23" s="156"/>
      <c r="KNM23" s="157"/>
      <c r="KNN23" s="153"/>
      <c r="KNO23" s="153"/>
      <c r="KNP23" s="154"/>
      <c r="KNQ23" s="155"/>
      <c r="KNR23" s="155"/>
      <c r="KNS23" s="155"/>
      <c r="KNT23" s="155"/>
      <c r="KNU23" s="155"/>
      <c r="KNV23" s="155"/>
      <c r="KNW23" s="156"/>
      <c r="KNX23" s="156"/>
      <c r="KNY23" s="156"/>
      <c r="KNZ23" s="156"/>
      <c r="KOA23" s="156"/>
      <c r="KOB23" s="156"/>
      <c r="KOC23" s="157"/>
      <c r="KOD23" s="153"/>
      <c r="KOE23" s="153"/>
      <c r="KOF23" s="154"/>
      <c r="KOG23" s="155"/>
      <c r="KOH23" s="155"/>
      <c r="KOI23" s="155"/>
      <c r="KOJ23" s="155"/>
      <c r="KOK23" s="155"/>
      <c r="KOL23" s="155"/>
      <c r="KOM23" s="156"/>
      <c r="KON23" s="156"/>
      <c r="KOO23" s="156"/>
      <c r="KOP23" s="156"/>
      <c r="KOQ23" s="156"/>
      <c r="KOR23" s="156"/>
      <c r="KOS23" s="157"/>
      <c r="KOT23" s="153"/>
      <c r="KOU23" s="153"/>
      <c r="KOV23" s="154"/>
      <c r="KOW23" s="155"/>
      <c r="KOX23" s="155"/>
      <c r="KOY23" s="155"/>
      <c r="KOZ23" s="155"/>
      <c r="KPA23" s="155"/>
      <c r="KPB23" s="155"/>
      <c r="KPC23" s="156"/>
      <c r="KPD23" s="156"/>
      <c r="KPE23" s="156"/>
      <c r="KPF23" s="156"/>
      <c r="KPG23" s="156"/>
      <c r="KPH23" s="156"/>
      <c r="KPI23" s="157"/>
      <c r="KPJ23" s="153"/>
      <c r="KPK23" s="153"/>
      <c r="KPL23" s="154"/>
      <c r="KPM23" s="155"/>
      <c r="KPN23" s="155"/>
      <c r="KPO23" s="155"/>
      <c r="KPP23" s="155"/>
      <c r="KPQ23" s="155"/>
      <c r="KPR23" s="155"/>
      <c r="KPS23" s="156"/>
      <c r="KPT23" s="156"/>
      <c r="KPU23" s="156"/>
      <c r="KPV23" s="156"/>
      <c r="KPW23" s="156"/>
      <c r="KPX23" s="156"/>
      <c r="KPY23" s="157"/>
      <c r="KPZ23" s="153"/>
      <c r="KQA23" s="153"/>
      <c r="KQB23" s="154"/>
      <c r="KQC23" s="155"/>
      <c r="KQD23" s="155"/>
      <c r="KQE23" s="155"/>
      <c r="KQF23" s="155"/>
      <c r="KQG23" s="155"/>
      <c r="KQH23" s="155"/>
      <c r="KQI23" s="156"/>
      <c r="KQJ23" s="156"/>
      <c r="KQK23" s="156"/>
      <c r="KQL23" s="156"/>
      <c r="KQM23" s="156"/>
      <c r="KQN23" s="156"/>
      <c r="KQO23" s="157"/>
      <c r="KQP23" s="153"/>
      <c r="KQQ23" s="153"/>
      <c r="KQR23" s="154"/>
      <c r="KQS23" s="155"/>
      <c r="KQT23" s="155"/>
      <c r="KQU23" s="155"/>
      <c r="KQV23" s="155"/>
      <c r="KQW23" s="155"/>
      <c r="KQX23" s="155"/>
      <c r="KQY23" s="156"/>
      <c r="KQZ23" s="156"/>
      <c r="KRA23" s="156"/>
      <c r="KRB23" s="156"/>
      <c r="KRC23" s="156"/>
      <c r="KRD23" s="156"/>
      <c r="KRE23" s="157"/>
      <c r="KRF23" s="153"/>
      <c r="KRG23" s="153"/>
      <c r="KRH23" s="154"/>
      <c r="KRI23" s="155"/>
      <c r="KRJ23" s="155"/>
      <c r="KRK23" s="155"/>
      <c r="KRL23" s="155"/>
      <c r="KRM23" s="155"/>
      <c r="KRN23" s="155"/>
      <c r="KRO23" s="156"/>
      <c r="KRP23" s="156"/>
      <c r="KRQ23" s="156"/>
      <c r="KRR23" s="156"/>
      <c r="KRS23" s="156"/>
      <c r="KRT23" s="156"/>
      <c r="KRU23" s="157"/>
      <c r="KRV23" s="153"/>
      <c r="KRW23" s="153"/>
      <c r="KRX23" s="154"/>
      <c r="KRY23" s="155"/>
      <c r="KRZ23" s="155"/>
      <c r="KSA23" s="155"/>
      <c r="KSB23" s="155"/>
      <c r="KSC23" s="155"/>
      <c r="KSD23" s="155"/>
      <c r="KSE23" s="156"/>
      <c r="KSF23" s="156"/>
      <c r="KSG23" s="156"/>
      <c r="KSH23" s="156"/>
      <c r="KSI23" s="156"/>
      <c r="KSJ23" s="156"/>
      <c r="KSK23" s="157"/>
      <c r="KSL23" s="153"/>
      <c r="KSM23" s="153"/>
      <c r="KSN23" s="154"/>
      <c r="KSO23" s="155"/>
      <c r="KSP23" s="155"/>
      <c r="KSQ23" s="155"/>
      <c r="KSR23" s="155"/>
      <c r="KSS23" s="155"/>
      <c r="KST23" s="155"/>
      <c r="KSU23" s="156"/>
      <c r="KSV23" s="156"/>
      <c r="KSW23" s="156"/>
      <c r="KSX23" s="156"/>
      <c r="KSY23" s="156"/>
      <c r="KSZ23" s="156"/>
      <c r="KTA23" s="157"/>
      <c r="KTB23" s="153"/>
      <c r="KTC23" s="153"/>
      <c r="KTD23" s="154"/>
      <c r="KTE23" s="155"/>
      <c r="KTF23" s="155"/>
      <c r="KTG23" s="155"/>
      <c r="KTH23" s="155"/>
      <c r="KTI23" s="155"/>
      <c r="KTJ23" s="155"/>
      <c r="KTK23" s="156"/>
      <c r="KTL23" s="156"/>
      <c r="KTM23" s="156"/>
      <c r="KTN23" s="156"/>
      <c r="KTO23" s="156"/>
      <c r="KTP23" s="156"/>
      <c r="KTQ23" s="157"/>
      <c r="KTR23" s="153"/>
      <c r="KTS23" s="153"/>
      <c r="KTT23" s="154"/>
      <c r="KTU23" s="155"/>
      <c r="KTV23" s="155"/>
      <c r="KTW23" s="155"/>
      <c r="KTX23" s="155"/>
      <c r="KTY23" s="155"/>
      <c r="KTZ23" s="155"/>
      <c r="KUA23" s="156"/>
      <c r="KUB23" s="156"/>
      <c r="KUC23" s="156"/>
      <c r="KUD23" s="156"/>
      <c r="KUE23" s="156"/>
      <c r="KUF23" s="156"/>
      <c r="KUG23" s="157"/>
      <c r="KUH23" s="153"/>
      <c r="KUI23" s="153"/>
      <c r="KUJ23" s="154"/>
      <c r="KUK23" s="155"/>
      <c r="KUL23" s="155"/>
      <c r="KUM23" s="155"/>
      <c r="KUN23" s="155"/>
      <c r="KUO23" s="155"/>
      <c r="KUP23" s="155"/>
      <c r="KUQ23" s="156"/>
      <c r="KUR23" s="156"/>
      <c r="KUS23" s="156"/>
      <c r="KUT23" s="156"/>
      <c r="KUU23" s="156"/>
      <c r="KUV23" s="156"/>
      <c r="KUW23" s="157"/>
      <c r="KUX23" s="153"/>
      <c r="KUY23" s="153"/>
      <c r="KUZ23" s="154"/>
      <c r="KVA23" s="155"/>
      <c r="KVB23" s="155"/>
      <c r="KVC23" s="155"/>
      <c r="KVD23" s="155"/>
      <c r="KVE23" s="155"/>
      <c r="KVF23" s="155"/>
      <c r="KVG23" s="156"/>
      <c r="KVH23" s="156"/>
      <c r="KVI23" s="156"/>
      <c r="KVJ23" s="156"/>
      <c r="KVK23" s="156"/>
      <c r="KVL23" s="156"/>
      <c r="KVM23" s="157"/>
      <c r="KVN23" s="153"/>
      <c r="KVO23" s="153"/>
      <c r="KVP23" s="154"/>
      <c r="KVQ23" s="155"/>
      <c r="KVR23" s="155"/>
      <c r="KVS23" s="155"/>
      <c r="KVT23" s="155"/>
      <c r="KVU23" s="155"/>
      <c r="KVV23" s="155"/>
      <c r="KVW23" s="156"/>
      <c r="KVX23" s="156"/>
      <c r="KVY23" s="156"/>
      <c r="KVZ23" s="156"/>
      <c r="KWA23" s="156"/>
      <c r="KWB23" s="156"/>
      <c r="KWC23" s="157"/>
      <c r="KWD23" s="153"/>
      <c r="KWE23" s="153"/>
      <c r="KWF23" s="154"/>
      <c r="KWG23" s="155"/>
      <c r="KWH23" s="155"/>
      <c r="KWI23" s="155"/>
      <c r="KWJ23" s="155"/>
      <c r="KWK23" s="155"/>
      <c r="KWL23" s="155"/>
      <c r="KWM23" s="156"/>
      <c r="KWN23" s="156"/>
      <c r="KWO23" s="156"/>
      <c r="KWP23" s="156"/>
      <c r="KWQ23" s="156"/>
      <c r="KWR23" s="156"/>
      <c r="KWS23" s="157"/>
      <c r="KWT23" s="153"/>
      <c r="KWU23" s="153"/>
      <c r="KWV23" s="154"/>
      <c r="KWW23" s="155"/>
      <c r="KWX23" s="155"/>
      <c r="KWY23" s="155"/>
      <c r="KWZ23" s="155"/>
      <c r="KXA23" s="155"/>
      <c r="KXB23" s="155"/>
      <c r="KXC23" s="156"/>
      <c r="KXD23" s="156"/>
      <c r="KXE23" s="156"/>
      <c r="KXF23" s="156"/>
      <c r="KXG23" s="156"/>
      <c r="KXH23" s="156"/>
      <c r="KXI23" s="157"/>
      <c r="KXJ23" s="153"/>
      <c r="KXK23" s="153"/>
      <c r="KXL23" s="154"/>
      <c r="KXM23" s="155"/>
      <c r="KXN23" s="155"/>
      <c r="KXO23" s="155"/>
      <c r="KXP23" s="155"/>
      <c r="KXQ23" s="155"/>
      <c r="KXR23" s="155"/>
      <c r="KXS23" s="156"/>
      <c r="KXT23" s="156"/>
      <c r="KXU23" s="156"/>
      <c r="KXV23" s="156"/>
      <c r="KXW23" s="156"/>
      <c r="KXX23" s="156"/>
      <c r="KXY23" s="157"/>
      <c r="KXZ23" s="153"/>
      <c r="KYA23" s="153"/>
      <c r="KYB23" s="154"/>
      <c r="KYC23" s="155"/>
      <c r="KYD23" s="155"/>
      <c r="KYE23" s="155"/>
      <c r="KYF23" s="155"/>
      <c r="KYG23" s="155"/>
      <c r="KYH23" s="155"/>
      <c r="KYI23" s="156"/>
      <c r="KYJ23" s="156"/>
      <c r="KYK23" s="156"/>
      <c r="KYL23" s="156"/>
      <c r="KYM23" s="156"/>
      <c r="KYN23" s="156"/>
      <c r="KYO23" s="157"/>
      <c r="KYP23" s="153"/>
      <c r="KYQ23" s="153"/>
      <c r="KYR23" s="154"/>
      <c r="KYS23" s="155"/>
      <c r="KYT23" s="155"/>
      <c r="KYU23" s="155"/>
      <c r="KYV23" s="155"/>
      <c r="KYW23" s="155"/>
      <c r="KYX23" s="155"/>
      <c r="KYY23" s="156"/>
      <c r="KYZ23" s="156"/>
      <c r="KZA23" s="156"/>
      <c r="KZB23" s="156"/>
      <c r="KZC23" s="156"/>
      <c r="KZD23" s="156"/>
      <c r="KZE23" s="157"/>
      <c r="KZF23" s="153"/>
      <c r="KZG23" s="153"/>
      <c r="KZH23" s="154"/>
      <c r="KZI23" s="155"/>
      <c r="KZJ23" s="155"/>
      <c r="KZK23" s="155"/>
      <c r="KZL23" s="155"/>
      <c r="KZM23" s="155"/>
      <c r="KZN23" s="155"/>
      <c r="KZO23" s="156"/>
      <c r="KZP23" s="156"/>
      <c r="KZQ23" s="156"/>
      <c r="KZR23" s="156"/>
      <c r="KZS23" s="156"/>
      <c r="KZT23" s="156"/>
      <c r="KZU23" s="157"/>
      <c r="KZV23" s="153"/>
      <c r="KZW23" s="153"/>
      <c r="KZX23" s="154"/>
      <c r="KZY23" s="155"/>
      <c r="KZZ23" s="155"/>
      <c r="LAA23" s="155"/>
      <c r="LAB23" s="155"/>
      <c r="LAC23" s="155"/>
      <c r="LAD23" s="155"/>
      <c r="LAE23" s="156"/>
      <c r="LAF23" s="156"/>
      <c r="LAG23" s="156"/>
      <c r="LAH23" s="156"/>
      <c r="LAI23" s="156"/>
      <c r="LAJ23" s="156"/>
      <c r="LAK23" s="157"/>
      <c r="LAL23" s="153"/>
      <c r="LAM23" s="153"/>
      <c r="LAN23" s="154"/>
      <c r="LAO23" s="155"/>
      <c r="LAP23" s="155"/>
      <c r="LAQ23" s="155"/>
      <c r="LAR23" s="155"/>
      <c r="LAS23" s="155"/>
      <c r="LAT23" s="155"/>
      <c r="LAU23" s="156"/>
      <c r="LAV23" s="156"/>
      <c r="LAW23" s="156"/>
      <c r="LAX23" s="156"/>
      <c r="LAY23" s="156"/>
      <c r="LAZ23" s="156"/>
      <c r="LBA23" s="157"/>
      <c r="LBB23" s="153"/>
      <c r="LBC23" s="153"/>
      <c r="LBD23" s="154"/>
      <c r="LBE23" s="155"/>
      <c r="LBF23" s="155"/>
      <c r="LBG23" s="155"/>
      <c r="LBH23" s="155"/>
      <c r="LBI23" s="155"/>
      <c r="LBJ23" s="155"/>
      <c r="LBK23" s="156"/>
      <c r="LBL23" s="156"/>
      <c r="LBM23" s="156"/>
      <c r="LBN23" s="156"/>
      <c r="LBO23" s="156"/>
      <c r="LBP23" s="156"/>
      <c r="LBQ23" s="157"/>
      <c r="LBR23" s="153"/>
      <c r="LBS23" s="153"/>
      <c r="LBT23" s="154"/>
      <c r="LBU23" s="155"/>
      <c r="LBV23" s="155"/>
      <c r="LBW23" s="155"/>
      <c r="LBX23" s="155"/>
      <c r="LBY23" s="155"/>
      <c r="LBZ23" s="155"/>
      <c r="LCA23" s="156"/>
      <c r="LCB23" s="156"/>
      <c r="LCC23" s="156"/>
      <c r="LCD23" s="156"/>
      <c r="LCE23" s="156"/>
      <c r="LCF23" s="156"/>
      <c r="LCG23" s="157"/>
      <c r="LCH23" s="153"/>
      <c r="LCI23" s="153"/>
      <c r="LCJ23" s="154"/>
      <c r="LCK23" s="155"/>
      <c r="LCL23" s="155"/>
      <c r="LCM23" s="155"/>
      <c r="LCN23" s="155"/>
      <c r="LCO23" s="155"/>
      <c r="LCP23" s="155"/>
      <c r="LCQ23" s="156"/>
      <c r="LCR23" s="156"/>
      <c r="LCS23" s="156"/>
      <c r="LCT23" s="156"/>
      <c r="LCU23" s="156"/>
      <c r="LCV23" s="156"/>
      <c r="LCW23" s="157"/>
      <c r="LCX23" s="153"/>
      <c r="LCY23" s="153"/>
      <c r="LCZ23" s="154"/>
      <c r="LDA23" s="155"/>
      <c r="LDB23" s="155"/>
      <c r="LDC23" s="155"/>
      <c r="LDD23" s="155"/>
      <c r="LDE23" s="155"/>
      <c r="LDF23" s="155"/>
      <c r="LDG23" s="156"/>
      <c r="LDH23" s="156"/>
      <c r="LDI23" s="156"/>
      <c r="LDJ23" s="156"/>
      <c r="LDK23" s="156"/>
      <c r="LDL23" s="156"/>
      <c r="LDM23" s="157"/>
      <c r="LDN23" s="153"/>
      <c r="LDO23" s="153"/>
      <c r="LDP23" s="154"/>
      <c r="LDQ23" s="155"/>
      <c r="LDR23" s="155"/>
      <c r="LDS23" s="155"/>
      <c r="LDT23" s="155"/>
      <c r="LDU23" s="155"/>
      <c r="LDV23" s="155"/>
      <c r="LDW23" s="156"/>
      <c r="LDX23" s="156"/>
      <c r="LDY23" s="156"/>
      <c r="LDZ23" s="156"/>
      <c r="LEA23" s="156"/>
      <c r="LEB23" s="156"/>
      <c r="LEC23" s="157"/>
      <c r="LED23" s="153"/>
      <c r="LEE23" s="153"/>
      <c r="LEF23" s="154"/>
      <c r="LEG23" s="155"/>
      <c r="LEH23" s="155"/>
      <c r="LEI23" s="155"/>
      <c r="LEJ23" s="155"/>
      <c r="LEK23" s="155"/>
      <c r="LEL23" s="155"/>
      <c r="LEM23" s="156"/>
      <c r="LEN23" s="156"/>
      <c r="LEO23" s="156"/>
      <c r="LEP23" s="156"/>
      <c r="LEQ23" s="156"/>
      <c r="LER23" s="156"/>
      <c r="LES23" s="157"/>
      <c r="LET23" s="153"/>
      <c r="LEU23" s="153"/>
      <c r="LEV23" s="154"/>
      <c r="LEW23" s="155"/>
      <c r="LEX23" s="155"/>
      <c r="LEY23" s="155"/>
      <c r="LEZ23" s="155"/>
      <c r="LFA23" s="155"/>
      <c r="LFB23" s="155"/>
      <c r="LFC23" s="156"/>
      <c r="LFD23" s="156"/>
      <c r="LFE23" s="156"/>
      <c r="LFF23" s="156"/>
      <c r="LFG23" s="156"/>
      <c r="LFH23" s="156"/>
      <c r="LFI23" s="157"/>
      <c r="LFJ23" s="153"/>
      <c r="LFK23" s="153"/>
      <c r="LFL23" s="154"/>
      <c r="LFM23" s="155"/>
      <c r="LFN23" s="155"/>
      <c r="LFO23" s="155"/>
      <c r="LFP23" s="155"/>
      <c r="LFQ23" s="155"/>
      <c r="LFR23" s="155"/>
      <c r="LFS23" s="156"/>
      <c r="LFT23" s="156"/>
      <c r="LFU23" s="156"/>
      <c r="LFV23" s="156"/>
      <c r="LFW23" s="156"/>
      <c r="LFX23" s="156"/>
      <c r="LFY23" s="157"/>
      <c r="LFZ23" s="153"/>
      <c r="LGA23" s="153"/>
      <c r="LGB23" s="154"/>
      <c r="LGC23" s="155"/>
      <c r="LGD23" s="155"/>
      <c r="LGE23" s="155"/>
      <c r="LGF23" s="155"/>
      <c r="LGG23" s="155"/>
      <c r="LGH23" s="155"/>
      <c r="LGI23" s="156"/>
      <c r="LGJ23" s="156"/>
      <c r="LGK23" s="156"/>
      <c r="LGL23" s="156"/>
      <c r="LGM23" s="156"/>
      <c r="LGN23" s="156"/>
      <c r="LGO23" s="157"/>
      <c r="LGP23" s="153"/>
      <c r="LGQ23" s="153"/>
      <c r="LGR23" s="154"/>
      <c r="LGS23" s="155"/>
      <c r="LGT23" s="155"/>
      <c r="LGU23" s="155"/>
      <c r="LGV23" s="155"/>
      <c r="LGW23" s="155"/>
      <c r="LGX23" s="155"/>
      <c r="LGY23" s="156"/>
      <c r="LGZ23" s="156"/>
      <c r="LHA23" s="156"/>
      <c r="LHB23" s="156"/>
      <c r="LHC23" s="156"/>
      <c r="LHD23" s="156"/>
      <c r="LHE23" s="157"/>
      <c r="LHF23" s="153"/>
      <c r="LHG23" s="153"/>
      <c r="LHH23" s="154"/>
      <c r="LHI23" s="155"/>
      <c r="LHJ23" s="155"/>
      <c r="LHK23" s="155"/>
      <c r="LHL23" s="155"/>
      <c r="LHM23" s="155"/>
      <c r="LHN23" s="155"/>
      <c r="LHO23" s="156"/>
      <c r="LHP23" s="156"/>
      <c r="LHQ23" s="156"/>
      <c r="LHR23" s="156"/>
      <c r="LHS23" s="156"/>
      <c r="LHT23" s="156"/>
      <c r="LHU23" s="157"/>
      <c r="LHV23" s="153"/>
      <c r="LHW23" s="153"/>
      <c r="LHX23" s="154"/>
      <c r="LHY23" s="155"/>
      <c r="LHZ23" s="155"/>
      <c r="LIA23" s="155"/>
      <c r="LIB23" s="155"/>
      <c r="LIC23" s="155"/>
      <c r="LID23" s="155"/>
      <c r="LIE23" s="156"/>
      <c r="LIF23" s="156"/>
      <c r="LIG23" s="156"/>
      <c r="LIH23" s="156"/>
      <c r="LII23" s="156"/>
      <c r="LIJ23" s="156"/>
      <c r="LIK23" s="157"/>
      <c r="LIL23" s="153"/>
      <c r="LIM23" s="153"/>
      <c r="LIN23" s="154"/>
      <c r="LIO23" s="155"/>
      <c r="LIP23" s="155"/>
      <c r="LIQ23" s="155"/>
      <c r="LIR23" s="155"/>
      <c r="LIS23" s="155"/>
      <c r="LIT23" s="155"/>
      <c r="LIU23" s="156"/>
      <c r="LIV23" s="156"/>
      <c r="LIW23" s="156"/>
      <c r="LIX23" s="156"/>
      <c r="LIY23" s="156"/>
      <c r="LIZ23" s="156"/>
      <c r="LJA23" s="157"/>
      <c r="LJB23" s="153"/>
      <c r="LJC23" s="153"/>
      <c r="LJD23" s="154"/>
      <c r="LJE23" s="155"/>
      <c r="LJF23" s="155"/>
      <c r="LJG23" s="155"/>
      <c r="LJH23" s="155"/>
      <c r="LJI23" s="155"/>
      <c r="LJJ23" s="155"/>
      <c r="LJK23" s="156"/>
      <c r="LJL23" s="156"/>
      <c r="LJM23" s="156"/>
      <c r="LJN23" s="156"/>
      <c r="LJO23" s="156"/>
      <c r="LJP23" s="156"/>
      <c r="LJQ23" s="157"/>
      <c r="LJR23" s="153"/>
      <c r="LJS23" s="153"/>
      <c r="LJT23" s="154"/>
      <c r="LJU23" s="155"/>
      <c r="LJV23" s="155"/>
      <c r="LJW23" s="155"/>
      <c r="LJX23" s="155"/>
      <c r="LJY23" s="155"/>
      <c r="LJZ23" s="155"/>
      <c r="LKA23" s="156"/>
      <c r="LKB23" s="156"/>
      <c r="LKC23" s="156"/>
      <c r="LKD23" s="156"/>
      <c r="LKE23" s="156"/>
      <c r="LKF23" s="156"/>
      <c r="LKG23" s="157"/>
      <c r="LKH23" s="153"/>
      <c r="LKI23" s="153"/>
      <c r="LKJ23" s="154"/>
      <c r="LKK23" s="155"/>
      <c r="LKL23" s="155"/>
      <c r="LKM23" s="155"/>
      <c r="LKN23" s="155"/>
      <c r="LKO23" s="155"/>
      <c r="LKP23" s="155"/>
      <c r="LKQ23" s="156"/>
      <c r="LKR23" s="156"/>
      <c r="LKS23" s="156"/>
      <c r="LKT23" s="156"/>
      <c r="LKU23" s="156"/>
      <c r="LKV23" s="156"/>
      <c r="LKW23" s="157"/>
      <c r="LKX23" s="153"/>
      <c r="LKY23" s="153"/>
      <c r="LKZ23" s="154"/>
      <c r="LLA23" s="155"/>
      <c r="LLB23" s="155"/>
      <c r="LLC23" s="155"/>
      <c r="LLD23" s="155"/>
      <c r="LLE23" s="155"/>
      <c r="LLF23" s="155"/>
      <c r="LLG23" s="156"/>
      <c r="LLH23" s="156"/>
      <c r="LLI23" s="156"/>
      <c r="LLJ23" s="156"/>
      <c r="LLK23" s="156"/>
      <c r="LLL23" s="156"/>
      <c r="LLM23" s="157"/>
      <c r="LLN23" s="153"/>
      <c r="LLO23" s="153"/>
      <c r="LLP23" s="154"/>
      <c r="LLQ23" s="155"/>
      <c r="LLR23" s="155"/>
      <c r="LLS23" s="155"/>
      <c r="LLT23" s="155"/>
      <c r="LLU23" s="155"/>
      <c r="LLV23" s="155"/>
      <c r="LLW23" s="156"/>
      <c r="LLX23" s="156"/>
      <c r="LLY23" s="156"/>
      <c r="LLZ23" s="156"/>
      <c r="LMA23" s="156"/>
      <c r="LMB23" s="156"/>
      <c r="LMC23" s="157"/>
      <c r="LMD23" s="153"/>
      <c r="LME23" s="153"/>
      <c r="LMF23" s="154"/>
      <c r="LMG23" s="155"/>
      <c r="LMH23" s="155"/>
      <c r="LMI23" s="155"/>
      <c r="LMJ23" s="155"/>
      <c r="LMK23" s="155"/>
      <c r="LML23" s="155"/>
      <c r="LMM23" s="156"/>
      <c r="LMN23" s="156"/>
      <c r="LMO23" s="156"/>
      <c r="LMP23" s="156"/>
      <c r="LMQ23" s="156"/>
      <c r="LMR23" s="156"/>
      <c r="LMS23" s="157"/>
      <c r="LMT23" s="153"/>
      <c r="LMU23" s="153"/>
      <c r="LMV23" s="154"/>
      <c r="LMW23" s="155"/>
      <c r="LMX23" s="155"/>
      <c r="LMY23" s="155"/>
      <c r="LMZ23" s="155"/>
      <c r="LNA23" s="155"/>
      <c r="LNB23" s="155"/>
      <c r="LNC23" s="156"/>
      <c r="LND23" s="156"/>
      <c r="LNE23" s="156"/>
      <c r="LNF23" s="156"/>
      <c r="LNG23" s="156"/>
      <c r="LNH23" s="156"/>
      <c r="LNI23" s="157"/>
      <c r="LNJ23" s="153"/>
      <c r="LNK23" s="153"/>
      <c r="LNL23" s="154"/>
      <c r="LNM23" s="155"/>
      <c r="LNN23" s="155"/>
      <c r="LNO23" s="155"/>
      <c r="LNP23" s="155"/>
      <c r="LNQ23" s="155"/>
      <c r="LNR23" s="155"/>
      <c r="LNS23" s="156"/>
      <c r="LNT23" s="156"/>
      <c r="LNU23" s="156"/>
      <c r="LNV23" s="156"/>
      <c r="LNW23" s="156"/>
      <c r="LNX23" s="156"/>
      <c r="LNY23" s="157"/>
      <c r="LNZ23" s="153"/>
      <c r="LOA23" s="153"/>
      <c r="LOB23" s="154"/>
      <c r="LOC23" s="155"/>
      <c r="LOD23" s="155"/>
      <c r="LOE23" s="155"/>
      <c r="LOF23" s="155"/>
      <c r="LOG23" s="155"/>
      <c r="LOH23" s="155"/>
      <c r="LOI23" s="156"/>
      <c r="LOJ23" s="156"/>
      <c r="LOK23" s="156"/>
      <c r="LOL23" s="156"/>
      <c r="LOM23" s="156"/>
      <c r="LON23" s="156"/>
      <c r="LOO23" s="157"/>
      <c r="LOP23" s="153"/>
      <c r="LOQ23" s="153"/>
      <c r="LOR23" s="154"/>
      <c r="LOS23" s="155"/>
      <c r="LOT23" s="155"/>
      <c r="LOU23" s="155"/>
      <c r="LOV23" s="155"/>
      <c r="LOW23" s="155"/>
      <c r="LOX23" s="155"/>
      <c r="LOY23" s="156"/>
      <c r="LOZ23" s="156"/>
      <c r="LPA23" s="156"/>
      <c r="LPB23" s="156"/>
      <c r="LPC23" s="156"/>
      <c r="LPD23" s="156"/>
      <c r="LPE23" s="157"/>
      <c r="LPF23" s="153"/>
      <c r="LPG23" s="153"/>
      <c r="LPH23" s="154"/>
      <c r="LPI23" s="155"/>
      <c r="LPJ23" s="155"/>
      <c r="LPK23" s="155"/>
      <c r="LPL23" s="155"/>
      <c r="LPM23" s="155"/>
      <c r="LPN23" s="155"/>
      <c r="LPO23" s="156"/>
      <c r="LPP23" s="156"/>
      <c r="LPQ23" s="156"/>
      <c r="LPR23" s="156"/>
      <c r="LPS23" s="156"/>
      <c r="LPT23" s="156"/>
      <c r="LPU23" s="157"/>
      <c r="LPV23" s="153"/>
      <c r="LPW23" s="153"/>
      <c r="LPX23" s="154"/>
      <c r="LPY23" s="155"/>
      <c r="LPZ23" s="155"/>
      <c r="LQA23" s="155"/>
      <c r="LQB23" s="155"/>
      <c r="LQC23" s="155"/>
      <c r="LQD23" s="155"/>
      <c r="LQE23" s="156"/>
      <c r="LQF23" s="156"/>
      <c r="LQG23" s="156"/>
      <c r="LQH23" s="156"/>
      <c r="LQI23" s="156"/>
      <c r="LQJ23" s="156"/>
      <c r="LQK23" s="157"/>
      <c r="LQL23" s="153"/>
      <c r="LQM23" s="153"/>
      <c r="LQN23" s="154"/>
      <c r="LQO23" s="155"/>
      <c r="LQP23" s="155"/>
      <c r="LQQ23" s="155"/>
      <c r="LQR23" s="155"/>
      <c r="LQS23" s="155"/>
      <c r="LQT23" s="155"/>
      <c r="LQU23" s="156"/>
      <c r="LQV23" s="156"/>
      <c r="LQW23" s="156"/>
      <c r="LQX23" s="156"/>
      <c r="LQY23" s="156"/>
      <c r="LQZ23" s="156"/>
      <c r="LRA23" s="157"/>
      <c r="LRB23" s="153"/>
      <c r="LRC23" s="153"/>
      <c r="LRD23" s="154"/>
      <c r="LRE23" s="155"/>
      <c r="LRF23" s="155"/>
      <c r="LRG23" s="155"/>
      <c r="LRH23" s="155"/>
      <c r="LRI23" s="155"/>
      <c r="LRJ23" s="155"/>
      <c r="LRK23" s="156"/>
      <c r="LRL23" s="156"/>
      <c r="LRM23" s="156"/>
      <c r="LRN23" s="156"/>
      <c r="LRO23" s="156"/>
      <c r="LRP23" s="156"/>
      <c r="LRQ23" s="157"/>
      <c r="LRR23" s="153"/>
      <c r="LRS23" s="153"/>
      <c r="LRT23" s="154"/>
      <c r="LRU23" s="155"/>
      <c r="LRV23" s="155"/>
      <c r="LRW23" s="155"/>
      <c r="LRX23" s="155"/>
      <c r="LRY23" s="155"/>
      <c r="LRZ23" s="155"/>
      <c r="LSA23" s="156"/>
      <c r="LSB23" s="156"/>
      <c r="LSC23" s="156"/>
      <c r="LSD23" s="156"/>
      <c r="LSE23" s="156"/>
      <c r="LSF23" s="156"/>
      <c r="LSG23" s="157"/>
      <c r="LSH23" s="153"/>
      <c r="LSI23" s="153"/>
      <c r="LSJ23" s="154"/>
      <c r="LSK23" s="155"/>
      <c r="LSL23" s="155"/>
      <c r="LSM23" s="155"/>
      <c r="LSN23" s="155"/>
      <c r="LSO23" s="155"/>
      <c r="LSP23" s="155"/>
      <c r="LSQ23" s="156"/>
      <c r="LSR23" s="156"/>
      <c r="LSS23" s="156"/>
      <c r="LST23" s="156"/>
      <c r="LSU23" s="156"/>
      <c r="LSV23" s="156"/>
      <c r="LSW23" s="157"/>
      <c r="LSX23" s="153"/>
      <c r="LSY23" s="153"/>
      <c r="LSZ23" s="154"/>
      <c r="LTA23" s="155"/>
      <c r="LTB23" s="155"/>
      <c r="LTC23" s="155"/>
      <c r="LTD23" s="155"/>
      <c r="LTE23" s="155"/>
      <c r="LTF23" s="155"/>
      <c r="LTG23" s="156"/>
      <c r="LTH23" s="156"/>
      <c r="LTI23" s="156"/>
      <c r="LTJ23" s="156"/>
      <c r="LTK23" s="156"/>
      <c r="LTL23" s="156"/>
      <c r="LTM23" s="157"/>
      <c r="LTN23" s="153"/>
      <c r="LTO23" s="153"/>
      <c r="LTP23" s="154"/>
      <c r="LTQ23" s="155"/>
      <c r="LTR23" s="155"/>
      <c r="LTS23" s="155"/>
      <c r="LTT23" s="155"/>
      <c r="LTU23" s="155"/>
      <c r="LTV23" s="155"/>
      <c r="LTW23" s="156"/>
      <c r="LTX23" s="156"/>
      <c r="LTY23" s="156"/>
      <c r="LTZ23" s="156"/>
      <c r="LUA23" s="156"/>
      <c r="LUB23" s="156"/>
      <c r="LUC23" s="157"/>
      <c r="LUD23" s="153"/>
      <c r="LUE23" s="153"/>
      <c r="LUF23" s="154"/>
      <c r="LUG23" s="155"/>
      <c r="LUH23" s="155"/>
      <c r="LUI23" s="155"/>
      <c r="LUJ23" s="155"/>
      <c r="LUK23" s="155"/>
      <c r="LUL23" s="155"/>
      <c r="LUM23" s="156"/>
      <c r="LUN23" s="156"/>
      <c r="LUO23" s="156"/>
      <c r="LUP23" s="156"/>
      <c r="LUQ23" s="156"/>
      <c r="LUR23" s="156"/>
      <c r="LUS23" s="157"/>
      <c r="LUT23" s="153"/>
      <c r="LUU23" s="153"/>
      <c r="LUV23" s="154"/>
      <c r="LUW23" s="155"/>
      <c r="LUX23" s="155"/>
      <c r="LUY23" s="155"/>
      <c r="LUZ23" s="155"/>
      <c r="LVA23" s="155"/>
      <c r="LVB23" s="155"/>
      <c r="LVC23" s="156"/>
      <c r="LVD23" s="156"/>
      <c r="LVE23" s="156"/>
      <c r="LVF23" s="156"/>
      <c r="LVG23" s="156"/>
      <c r="LVH23" s="156"/>
      <c r="LVI23" s="157"/>
      <c r="LVJ23" s="153"/>
      <c r="LVK23" s="153"/>
      <c r="LVL23" s="154"/>
      <c r="LVM23" s="155"/>
      <c r="LVN23" s="155"/>
      <c r="LVO23" s="155"/>
      <c r="LVP23" s="155"/>
      <c r="LVQ23" s="155"/>
      <c r="LVR23" s="155"/>
      <c r="LVS23" s="156"/>
      <c r="LVT23" s="156"/>
      <c r="LVU23" s="156"/>
      <c r="LVV23" s="156"/>
      <c r="LVW23" s="156"/>
      <c r="LVX23" s="156"/>
      <c r="LVY23" s="157"/>
      <c r="LVZ23" s="153"/>
      <c r="LWA23" s="153"/>
      <c r="LWB23" s="154"/>
      <c r="LWC23" s="155"/>
      <c r="LWD23" s="155"/>
      <c r="LWE23" s="155"/>
      <c r="LWF23" s="155"/>
      <c r="LWG23" s="155"/>
      <c r="LWH23" s="155"/>
      <c r="LWI23" s="156"/>
      <c r="LWJ23" s="156"/>
      <c r="LWK23" s="156"/>
      <c r="LWL23" s="156"/>
      <c r="LWM23" s="156"/>
      <c r="LWN23" s="156"/>
      <c r="LWO23" s="157"/>
      <c r="LWP23" s="153"/>
      <c r="LWQ23" s="153"/>
      <c r="LWR23" s="154"/>
      <c r="LWS23" s="155"/>
      <c r="LWT23" s="155"/>
      <c r="LWU23" s="155"/>
      <c r="LWV23" s="155"/>
      <c r="LWW23" s="155"/>
      <c r="LWX23" s="155"/>
      <c r="LWY23" s="156"/>
      <c r="LWZ23" s="156"/>
      <c r="LXA23" s="156"/>
      <c r="LXB23" s="156"/>
      <c r="LXC23" s="156"/>
      <c r="LXD23" s="156"/>
      <c r="LXE23" s="157"/>
      <c r="LXF23" s="153"/>
      <c r="LXG23" s="153"/>
      <c r="LXH23" s="154"/>
      <c r="LXI23" s="155"/>
      <c r="LXJ23" s="155"/>
      <c r="LXK23" s="155"/>
      <c r="LXL23" s="155"/>
      <c r="LXM23" s="155"/>
      <c r="LXN23" s="155"/>
      <c r="LXO23" s="156"/>
      <c r="LXP23" s="156"/>
      <c r="LXQ23" s="156"/>
      <c r="LXR23" s="156"/>
      <c r="LXS23" s="156"/>
      <c r="LXT23" s="156"/>
      <c r="LXU23" s="157"/>
      <c r="LXV23" s="153"/>
      <c r="LXW23" s="153"/>
      <c r="LXX23" s="154"/>
      <c r="LXY23" s="155"/>
      <c r="LXZ23" s="155"/>
      <c r="LYA23" s="155"/>
      <c r="LYB23" s="155"/>
      <c r="LYC23" s="155"/>
      <c r="LYD23" s="155"/>
      <c r="LYE23" s="156"/>
      <c r="LYF23" s="156"/>
      <c r="LYG23" s="156"/>
      <c r="LYH23" s="156"/>
      <c r="LYI23" s="156"/>
      <c r="LYJ23" s="156"/>
      <c r="LYK23" s="157"/>
      <c r="LYL23" s="153"/>
      <c r="LYM23" s="153"/>
      <c r="LYN23" s="154"/>
      <c r="LYO23" s="155"/>
      <c r="LYP23" s="155"/>
      <c r="LYQ23" s="155"/>
      <c r="LYR23" s="155"/>
      <c r="LYS23" s="155"/>
      <c r="LYT23" s="155"/>
      <c r="LYU23" s="156"/>
      <c r="LYV23" s="156"/>
      <c r="LYW23" s="156"/>
      <c r="LYX23" s="156"/>
      <c r="LYY23" s="156"/>
      <c r="LYZ23" s="156"/>
      <c r="LZA23" s="157"/>
      <c r="LZB23" s="153"/>
      <c r="LZC23" s="153"/>
      <c r="LZD23" s="154"/>
      <c r="LZE23" s="155"/>
      <c r="LZF23" s="155"/>
      <c r="LZG23" s="155"/>
      <c r="LZH23" s="155"/>
      <c r="LZI23" s="155"/>
      <c r="LZJ23" s="155"/>
      <c r="LZK23" s="156"/>
      <c r="LZL23" s="156"/>
      <c r="LZM23" s="156"/>
      <c r="LZN23" s="156"/>
      <c r="LZO23" s="156"/>
      <c r="LZP23" s="156"/>
      <c r="LZQ23" s="157"/>
      <c r="LZR23" s="153"/>
      <c r="LZS23" s="153"/>
      <c r="LZT23" s="154"/>
      <c r="LZU23" s="155"/>
      <c r="LZV23" s="155"/>
      <c r="LZW23" s="155"/>
      <c r="LZX23" s="155"/>
      <c r="LZY23" s="155"/>
      <c r="LZZ23" s="155"/>
      <c r="MAA23" s="156"/>
      <c r="MAB23" s="156"/>
      <c r="MAC23" s="156"/>
      <c r="MAD23" s="156"/>
      <c r="MAE23" s="156"/>
      <c r="MAF23" s="156"/>
      <c r="MAG23" s="157"/>
      <c r="MAH23" s="153"/>
      <c r="MAI23" s="153"/>
      <c r="MAJ23" s="154"/>
      <c r="MAK23" s="155"/>
      <c r="MAL23" s="155"/>
      <c r="MAM23" s="155"/>
      <c r="MAN23" s="155"/>
      <c r="MAO23" s="155"/>
      <c r="MAP23" s="155"/>
      <c r="MAQ23" s="156"/>
      <c r="MAR23" s="156"/>
      <c r="MAS23" s="156"/>
      <c r="MAT23" s="156"/>
      <c r="MAU23" s="156"/>
      <c r="MAV23" s="156"/>
      <c r="MAW23" s="157"/>
      <c r="MAX23" s="153"/>
      <c r="MAY23" s="153"/>
      <c r="MAZ23" s="154"/>
      <c r="MBA23" s="155"/>
      <c r="MBB23" s="155"/>
      <c r="MBC23" s="155"/>
      <c r="MBD23" s="155"/>
      <c r="MBE23" s="155"/>
      <c r="MBF23" s="155"/>
      <c r="MBG23" s="156"/>
      <c r="MBH23" s="156"/>
      <c r="MBI23" s="156"/>
      <c r="MBJ23" s="156"/>
      <c r="MBK23" s="156"/>
      <c r="MBL23" s="156"/>
      <c r="MBM23" s="157"/>
      <c r="MBN23" s="153"/>
      <c r="MBO23" s="153"/>
      <c r="MBP23" s="154"/>
      <c r="MBQ23" s="155"/>
      <c r="MBR23" s="155"/>
      <c r="MBS23" s="155"/>
      <c r="MBT23" s="155"/>
      <c r="MBU23" s="155"/>
      <c r="MBV23" s="155"/>
      <c r="MBW23" s="156"/>
      <c r="MBX23" s="156"/>
      <c r="MBY23" s="156"/>
      <c r="MBZ23" s="156"/>
      <c r="MCA23" s="156"/>
      <c r="MCB23" s="156"/>
      <c r="MCC23" s="157"/>
      <c r="MCD23" s="153"/>
      <c r="MCE23" s="153"/>
      <c r="MCF23" s="154"/>
      <c r="MCG23" s="155"/>
      <c r="MCH23" s="155"/>
      <c r="MCI23" s="155"/>
      <c r="MCJ23" s="155"/>
      <c r="MCK23" s="155"/>
      <c r="MCL23" s="155"/>
      <c r="MCM23" s="156"/>
      <c r="MCN23" s="156"/>
      <c r="MCO23" s="156"/>
      <c r="MCP23" s="156"/>
      <c r="MCQ23" s="156"/>
      <c r="MCR23" s="156"/>
      <c r="MCS23" s="157"/>
      <c r="MCT23" s="153"/>
      <c r="MCU23" s="153"/>
      <c r="MCV23" s="154"/>
      <c r="MCW23" s="155"/>
      <c r="MCX23" s="155"/>
      <c r="MCY23" s="155"/>
      <c r="MCZ23" s="155"/>
      <c r="MDA23" s="155"/>
      <c r="MDB23" s="155"/>
      <c r="MDC23" s="156"/>
      <c r="MDD23" s="156"/>
      <c r="MDE23" s="156"/>
      <c r="MDF23" s="156"/>
      <c r="MDG23" s="156"/>
      <c r="MDH23" s="156"/>
      <c r="MDI23" s="157"/>
      <c r="MDJ23" s="153"/>
      <c r="MDK23" s="153"/>
      <c r="MDL23" s="154"/>
      <c r="MDM23" s="155"/>
      <c r="MDN23" s="155"/>
      <c r="MDO23" s="155"/>
      <c r="MDP23" s="155"/>
      <c r="MDQ23" s="155"/>
      <c r="MDR23" s="155"/>
      <c r="MDS23" s="156"/>
      <c r="MDT23" s="156"/>
      <c r="MDU23" s="156"/>
      <c r="MDV23" s="156"/>
      <c r="MDW23" s="156"/>
      <c r="MDX23" s="156"/>
      <c r="MDY23" s="157"/>
      <c r="MDZ23" s="153"/>
      <c r="MEA23" s="153"/>
      <c r="MEB23" s="154"/>
      <c r="MEC23" s="155"/>
      <c r="MED23" s="155"/>
      <c r="MEE23" s="155"/>
      <c r="MEF23" s="155"/>
      <c r="MEG23" s="155"/>
      <c r="MEH23" s="155"/>
      <c r="MEI23" s="156"/>
      <c r="MEJ23" s="156"/>
      <c r="MEK23" s="156"/>
      <c r="MEL23" s="156"/>
      <c r="MEM23" s="156"/>
      <c r="MEN23" s="156"/>
      <c r="MEO23" s="157"/>
      <c r="MEP23" s="153"/>
      <c r="MEQ23" s="153"/>
      <c r="MER23" s="154"/>
      <c r="MES23" s="155"/>
      <c r="MET23" s="155"/>
      <c r="MEU23" s="155"/>
      <c r="MEV23" s="155"/>
      <c r="MEW23" s="155"/>
      <c r="MEX23" s="155"/>
      <c r="MEY23" s="156"/>
      <c r="MEZ23" s="156"/>
      <c r="MFA23" s="156"/>
      <c r="MFB23" s="156"/>
      <c r="MFC23" s="156"/>
      <c r="MFD23" s="156"/>
      <c r="MFE23" s="157"/>
      <c r="MFF23" s="153"/>
      <c r="MFG23" s="153"/>
      <c r="MFH23" s="154"/>
      <c r="MFI23" s="155"/>
      <c r="MFJ23" s="155"/>
      <c r="MFK23" s="155"/>
      <c r="MFL23" s="155"/>
      <c r="MFM23" s="155"/>
      <c r="MFN23" s="155"/>
      <c r="MFO23" s="156"/>
      <c r="MFP23" s="156"/>
      <c r="MFQ23" s="156"/>
      <c r="MFR23" s="156"/>
      <c r="MFS23" s="156"/>
      <c r="MFT23" s="156"/>
      <c r="MFU23" s="157"/>
      <c r="MFV23" s="153"/>
      <c r="MFW23" s="153"/>
      <c r="MFX23" s="154"/>
      <c r="MFY23" s="155"/>
      <c r="MFZ23" s="155"/>
      <c r="MGA23" s="155"/>
      <c r="MGB23" s="155"/>
      <c r="MGC23" s="155"/>
      <c r="MGD23" s="155"/>
      <c r="MGE23" s="156"/>
      <c r="MGF23" s="156"/>
      <c r="MGG23" s="156"/>
      <c r="MGH23" s="156"/>
      <c r="MGI23" s="156"/>
      <c r="MGJ23" s="156"/>
      <c r="MGK23" s="157"/>
      <c r="MGL23" s="153"/>
      <c r="MGM23" s="153"/>
      <c r="MGN23" s="154"/>
      <c r="MGO23" s="155"/>
      <c r="MGP23" s="155"/>
      <c r="MGQ23" s="155"/>
      <c r="MGR23" s="155"/>
      <c r="MGS23" s="155"/>
      <c r="MGT23" s="155"/>
      <c r="MGU23" s="156"/>
      <c r="MGV23" s="156"/>
      <c r="MGW23" s="156"/>
      <c r="MGX23" s="156"/>
      <c r="MGY23" s="156"/>
      <c r="MGZ23" s="156"/>
      <c r="MHA23" s="157"/>
      <c r="MHB23" s="153"/>
      <c r="MHC23" s="153"/>
      <c r="MHD23" s="154"/>
      <c r="MHE23" s="155"/>
      <c r="MHF23" s="155"/>
      <c r="MHG23" s="155"/>
      <c r="MHH23" s="155"/>
      <c r="MHI23" s="155"/>
      <c r="MHJ23" s="155"/>
      <c r="MHK23" s="156"/>
      <c r="MHL23" s="156"/>
      <c r="MHM23" s="156"/>
      <c r="MHN23" s="156"/>
      <c r="MHO23" s="156"/>
      <c r="MHP23" s="156"/>
      <c r="MHQ23" s="157"/>
      <c r="MHR23" s="153"/>
      <c r="MHS23" s="153"/>
      <c r="MHT23" s="154"/>
      <c r="MHU23" s="155"/>
      <c r="MHV23" s="155"/>
      <c r="MHW23" s="155"/>
      <c r="MHX23" s="155"/>
      <c r="MHY23" s="155"/>
      <c r="MHZ23" s="155"/>
      <c r="MIA23" s="156"/>
      <c r="MIB23" s="156"/>
      <c r="MIC23" s="156"/>
      <c r="MID23" s="156"/>
      <c r="MIE23" s="156"/>
      <c r="MIF23" s="156"/>
      <c r="MIG23" s="157"/>
      <c r="MIH23" s="153"/>
      <c r="MII23" s="153"/>
      <c r="MIJ23" s="154"/>
      <c r="MIK23" s="155"/>
      <c r="MIL23" s="155"/>
      <c r="MIM23" s="155"/>
      <c r="MIN23" s="155"/>
      <c r="MIO23" s="155"/>
      <c r="MIP23" s="155"/>
      <c r="MIQ23" s="156"/>
      <c r="MIR23" s="156"/>
      <c r="MIS23" s="156"/>
      <c r="MIT23" s="156"/>
      <c r="MIU23" s="156"/>
      <c r="MIV23" s="156"/>
      <c r="MIW23" s="157"/>
      <c r="MIX23" s="153"/>
      <c r="MIY23" s="153"/>
      <c r="MIZ23" s="154"/>
      <c r="MJA23" s="155"/>
      <c r="MJB23" s="155"/>
      <c r="MJC23" s="155"/>
      <c r="MJD23" s="155"/>
      <c r="MJE23" s="155"/>
      <c r="MJF23" s="155"/>
      <c r="MJG23" s="156"/>
      <c r="MJH23" s="156"/>
      <c r="MJI23" s="156"/>
      <c r="MJJ23" s="156"/>
      <c r="MJK23" s="156"/>
      <c r="MJL23" s="156"/>
      <c r="MJM23" s="157"/>
      <c r="MJN23" s="153"/>
      <c r="MJO23" s="153"/>
      <c r="MJP23" s="154"/>
      <c r="MJQ23" s="155"/>
      <c r="MJR23" s="155"/>
      <c r="MJS23" s="155"/>
      <c r="MJT23" s="155"/>
      <c r="MJU23" s="155"/>
      <c r="MJV23" s="155"/>
      <c r="MJW23" s="156"/>
      <c r="MJX23" s="156"/>
      <c r="MJY23" s="156"/>
      <c r="MJZ23" s="156"/>
      <c r="MKA23" s="156"/>
      <c r="MKB23" s="156"/>
      <c r="MKC23" s="157"/>
      <c r="MKD23" s="153"/>
      <c r="MKE23" s="153"/>
      <c r="MKF23" s="154"/>
      <c r="MKG23" s="155"/>
      <c r="MKH23" s="155"/>
      <c r="MKI23" s="155"/>
      <c r="MKJ23" s="155"/>
      <c r="MKK23" s="155"/>
      <c r="MKL23" s="155"/>
      <c r="MKM23" s="156"/>
      <c r="MKN23" s="156"/>
      <c r="MKO23" s="156"/>
      <c r="MKP23" s="156"/>
      <c r="MKQ23" s="156"/>
      <c r="MKR23" s="156"/>
      <c r="MKS23" s="157"/>
      <c r="MKT23" s="153"/>
      <c r="MKU23" s="153"/>
      <c r="MKV23" s="154"/>
      <c r="MKW23" s="155"/>
      <c r="MKX23" s="155"/>
      <c r="MKY23" s="155"/>
      <c r="MKZ23" s="155"/>
      <c r="MLA23" s="155"/>
      <c r="MLB23" s="155"/>
      <c r="MLC23" s="156"/>
      <c r="MLD23" s="156"/>
      <c r="MLE23" s="156"/>
      <c r="MLF23" s="156"/>
      <c r="MLG23" s="156"/>
      <c r="MLH23" s="156"/>
      <c r="MLI23" s="157"/>
      <c r="MLJ23" s="153"/>
      <c r="MLK23" s="153"/>
      <c r="MLL23" s="154"/>
      <c r="MLM23" s="155"/>
      <c r="MLN23" s="155"/>
      <c r="MLO23" s="155"/>
      <c r="MLP23" s="155"/>
      <c r="MLQ23" s="155"/>
      <c r="MLR23" s="155"/>
      <c r="MLS23" s="156"/>
      <c r="MLT23" s="156"/>
      <c r="MLU23" s="156"/>
      <c r="MLV23" s="156"/>
      <c r="MLW23" s="156"/>
      <c r="MLX23" s="156"/>
      <c r="MLY23" s="157"/>
      <c r="MLZ23" s="153"/>
      <c r="MMA23" s="153"/>
      <c r="MMB23" s="154"/>
      <c r="MMC23" s="155"/>
      <c r="MMD23" s="155"/>
      <c r="MME23" s="155"/>
      <c r="MMF23" s="155"/>
      <c r="MMG23" s="155"/>
      <c r="MMH23" s="155"/>
      <c r="MMI23" s="156"/>
      <c r="MMJ23" s="156"/>
      <c r="MMK23" s="156"/>
      <c r="MML23" s="156"/>
      <c r="MMM23" s="156"/>
      <c r="MMN23" s="156"/>
      <c r="MMO23" s="157"/>
      <c r="MMP23" s="153"/>
      <c r="MMQ23" s="153"/>
      <c r="MMR23" s="154"/>
      <c r="MMS23" s="155"/>
      <c r="MMT23" s="155"/>
      <c r="MMU23" s="155"/>
      <c r="MMV23" s="155"/>
      <c r="MMW23" s="155"/>
      <c r="MMX23" s="155"/>
      <c r="MMY23" s="156"/>
      <c r="MMZ23" s="156"/>
      <c r="MNA23" s="156"/>
      <c r="MNB23" s="156"/>
      <c r="MNC23" s="156"/>
      <c r="MND23" s="156"/>
      <c r="MNE23" s="157"/>
      <c r="MNF23" s="153"/>
      <c r="MNG23" s="153"/>
      <c r="MNH23" s="154"/>
      <c r="MNI23" s="155"/>
      <c r="MNJ23" s="155"/>
      <c r="MNK23" s="155"/>
      <c r="MNL23" s="155"/>
      <c r="MNM23" s="155"/>
      <c r="MNN23" s="155"/>
      <c r="MNO23" s="156"/>
      <c r="MNP23" s="156"/>
      <c r="MNQ23" s="156"/>
      <c r="MNR23" s="156"/>
      <c r="MNS23" s="156"/>
      <c r="MNT23" s="156"/>
      <c r="MNU23" s="157"/>
      <c r="MNV23" s="153"/>
      <c r="MNW23" s="153"/>
      <c r="MNX23" s="154"/>
      <c r="MNY23" s="155"/>
      <c r="MNZ23" s="155"/>
      <c r="MOA23" s="155"/>
      <c r="MOB23" s="155"/>
      <c r="MOC23" s="155"/>
      <c r="MOD23" s="155"/>
      <c r="MOE23" s="156"/>
      <c r="MOF23" s="156"/>
      <c r="MOG23" s="156"/>
      <c r="MOH23" s="156"/>
      <c r="MOI23" s="156"/>
      <c r="MOJ23" s="156"/>
      <c r="MOK23" s="157"/>
      <c r="MOL23" s="153"/>
      <c r="MOM23" s="153"/>
      <c r="MON23" s="154"/>
      <c r="MOO23" s="155"/>
      <c r="MOP23" s="155"/>
      <c r="MOQ23" s="155"/>
      <c r="MOR23" s="155"/>
      <c r="MOS23" s="155"/>
      <c r="MOT23" s="155"/>
      <c r="MOU23" s="156"/>
      <c r="MOV23" s="156"/>
      <c r="MOW23" s="156"/>
      <c r="MOX23" s="156"/>
      <c r="MOY23" s="156"/>
      <c r="MOZ23" s="156"/>
      <c r="MPA23" s="157"/>
      <c r="MPB23" s="153"/>
      <c r="MPC23" s="153"/>
      <c r="MPD23" s="154"/>
      <c r="MPE23" s="155"/>
      <c r="MPF23" s="155"/>
      <c r="MPG23" s="155"/>
      <c r="MPH23" s="155"/>
      <c r="MPI23" s="155"/>
      <c r="MPJ23" s="155"/>
      <c r="MPK23" s="156"/>
      <c r="MPL23" s="156"/>
      <c r="MPM23" s="156"/>
      <c r="MPN23" s="156"/>
      <c r="MPO23" s="156"/>
      <c r="MPP23" s="156"/>
      <c r="MPQ23" s="157"/>
      <c r="MPR23" s="153"/>
      <c r="MPS23" s="153"/>
      <c r="MPT23" s="154"/>
      <c r="MPU23" s="155"/>
      <c r="MPV23" s="155"/>
      <c r="MPW23" s="155"/>
      <c r="MPX23" s="155"/>
      <c r="MPY23" s="155"/>
      <c r="MPZ23" s="155"/>
      <c r="MQA23" s="156"/>
      <c r="MQB23" s="156"/>
      <c r="MQC23" s="156"/>
      <c r="MQD23" s="156"/>
      <c r="MQE23" s="156"/>
      <c r="MQF23" s="156"/>
      <c r="MQG23" s="157"/>
      <c r="MQH23" s="153"/>
      <c r="MQI23" s="153"/>
      <c r="MQJ23" s="154"/>
      <c r="MQK23" s="155"/>
      <c r="MQL23" s="155"/>
      <c r="MQM23" s="155"/>
      <c r="MQN23" s="155"/>
      <c r="MQO23" s="155"/>
      <c r="MQP23" s="155"/>
      <c r="MQQ23" s="156"/>
      <c r="MQR23" s="156"/>
      <c r="MQS23" s="156"/>
      <c r="MQT23" s="156"/>
      <c r="MQU23" s="156"/>
      <c r="MQV23" s="156"/>
      <c r="MQW23" s="157"/>
      <c r="MQX23" s="153"/>
      <c r="MQY23" s="153"/>
      <c r="MQZ23" s="154"/>
      <c r="MRA23" s="155"/>
      <c r="MRB23" s="155"/>
      <c r="MRC23" s="155"/>
      <c r="MRD23" s="155"/>
      <c r="MRE23" s="155"/>
      <c r="MRF23" s="155"/>
      <c r="MRG23" s="156"/>
      <c r="MRH23" s="156"/>
      <c r="MRI23" s="156"/>
      <c r="MRJ23" s="156"/>
      <c r="MRK23" s="156"/>
      <c r="MRL23" s="156"/>
      <c r="MRM23" s="157"/>
      <c r="MRN23" s="153"/>
      <c r="MRO23" s="153"/>
      <c r="MRP23" s="154"/>
      <c r="MRQ23" s="155"/>
      <c r="MRR23" s="155"/>
      <c r="MRS23" s="155"/>
      <c r="MRT23" s="155"/>
      <c r="MRU23" s="155"/>
      <c r="MRV23" s="155"/>
      <c r="MRW23" s="156"/>
      <c r="MRX23" s="156"/>
      <c r="MRY23" s="156"/>
      <c r="MRZ23" s="156"/>
      <c r="MSA23" s="156"/>
      <c r="MSB23" s="156"/>
      <c r="MSC23" s="157"/>
      <c r="MSD23" s="153"/>
      <c r="MSE23" s="153"/>
      <c r="MSF23" s="154"/>
      <c r="MSG23" s="155"/>
      <c r="MSH23" s="155"/>
      <c r="MSI23" s="155"/>
      <c r="MSJ23" s="155"/>
      <c r="MSK23" s="155"/>
      <c r="MSL23" s="155"/>
      <c r="MSM23" s="156"/>
      <c r="MSN23" s="156"/>
      <c r="MSO23" s="156"/>
      <c r="MSP23" s="156"/>
      <c r="MSQ23" s="156"/>
      <c r="MSR23" s="156"/>
      <c r="MSS23" s="157"/>
      <c r="MST23" s="153"/>
      <c r="MSU23" s="153"/>
      <c r="MSV23" s="154"/>
      <c r="MSW23" s="155"/>
      <c r="MSX23" s="155"/>
      <c r="MSY23" s="155"/>
      <c r="MSZ23" s="155"/>
      <c r="MTA23" s="155"/>
      <c r="MTB23" s="155"/>
      <c r="MTC23" s="156"/>
      <c r="MTD23" s="156"/>
      <c r="MTE23" s="156"/>
      <c r="MTF23" s="156"/>
      <c r="MTG23" s="156"/>
      <c r="MTH23" s="156"/>
      <c r="MTI23" s="157"/>
      <c r="MTJ23" s="153"/>
      <c r="MTK23" s="153"/>
      <c r="MTL23" s="154"/>
      <c r="MTM23" s="155"/>
      <c r="MTN23" s="155"/>
      <c r="MTO23" s="155"/>
      <c r="MTP23" s="155"/>
      <c r="MTQ23" s="155"/>
      <c r="MTR23" s="155"/>
      <c r="MTS23" s="156"/>
      <c r="MTT23" s="156"/>
      <c r="MTU23" s="156"/>
      <c r="MTV23" s="156"/>
      <c r="MTW23" s="156"/>
      <c r="MTX23" s="156"/>
      <c r="MTY23" s="157"/>
      <c r="MTZ23" s="153"/>
      <c r="MUA23" s="153"/>
      <c r="MUB23" s="154"/>
      <c r="MUC23" s="155"/>
      <c r="MUD23" s="155"/>
      <c r="MUE23" s="155"/>
      <c r="MUF23" s="155"/>
      <c r="MUG23" s="155"/>
      <c r="MUH23" s="155"/>
      <c r="MUI23" s="156"/>
      <c r="MUJ23" s="156"/>
      <c r="MUK23" s="156"/>
      <c r="MUL23" s="156"/>
      <c r="MUM23" s="156"/>
      <c r="MUN23" s="156"/>
      <c r="MUO23" s="157"/>
      <c r="MUP23" s="153"/>
      <c r="MUQ23" s="153"/>
      <c r="MUR23" s="154"/>
      <c r="MUS23" s="155"/>
      <c r="MUT23" s="155"/>
      <c r="MUU23" s="155"/>
      <c r="MUV23" s="155"/>
      <c r="MUW23" s="155"/>
      <c r="MUX23" s="155"/>
      <c r="MUY23" s="156"/>
      <c r="MUZ23" s="156"/>
      <c r="MVA23" s="156"/>
      <c r="MVB23" s="156"/>
      <c r="MVC23" s="156"/>
      <c r="MVD23" s="156"/>
      <c r="MVE23" s="157"/>
      <c r="MVF23" s="153"/>
      <c r="MVG23" s="153"/>
      <c r="MVH23" s="154"/>
      <c r="MVI23" s="155"/>
      <c r="MVJ23" s="155"/>
      <c r="MVK23" s="155"/>
      <c r="MVL23" s="155"/>
      <c r="MVM23" s="155"/>
      <c r="MVN23" s="155"/>
      <c r="MVO23" s="156"/>
      <c r="MVP23" s="156"/>
      <c r="MVQ23" s="156"/>
      <c r="MVR23" s="156"/>
      <c r="MVS23" s="156"/>
      <c r="MVT23" s="156"/>
      <c r="MVU23" s="157"/>
      <c r="MVV23" s="153"/>
      <c r="MVW23" s="153"/>
      <c r="MVX23" s="154"/>
      <c r="MVY23" s="155"/>
      <c r="MVZ23" s="155"/>
      <c r="MWA23" s="155"/>
      <c r="MWB23" s="155"/>
      <c r="MWC23" s="155"/>
      <c r="MWD23" s="155"/>
      <c r="MWE23" s="156"/>
      <c r="MWF23" s="156"/>
      <c r="MWG23" s="156"/>
      <c r="MWH23" s="156"/>
      <c r="MWI23" s="156"/>
      <c r="MWJ23" s="156"/>
      <c r="MWK23" s="157"/>
      <c r="MWL23" s="153"/>
      <c r="MWM23" s="153"/>
      <c r="MWN23" s="154"/>
      <c r="MWO23" s="155"/>
      <c r="MWP23" s="155"/>
      <c r="MWQ23" s="155"/>
      <c r="MWR23" s="155"/>
      <c r="MWS23" s="155"/>
      <c r="MWT23" s="155"/>
      <c r="MWU23" s="156"/>
      <c r="MWV23" s="156"/>
      <c r="MWW23" s="156"/>
      <c r="MWX23" s="156"/>
      <c r="MWY23" s="156"/>
      <c r="MWZ23" s="156"/>
      <c r="MXA23" s="157"/>
      <c r="MXB23" s="153"/>
      <c r="MXC23" s="153"/>
      <c r="MXD23" s="154"/>
      <c r="MXE23" s="155"/>
      <c r="MXF23" s="155"/>
      <c r="MXG23" s="155"/>
      <c r="MXH23" s="155"/>
      <c r="MXI23" s="155"/>
      <c r="MXJ23" s="155"/>
      <c r="MXK23" s="156"/>
      <c r="MXL23" s="156"/>
      <c r="MXM23" s="156"/>
      <c r="MXN23" s="156"/>
      <c r="MXO23" s="156"/>
      <c r="MXP23" s="156"/>
      <c r="MXQ23" s="157"/>
      <c r="MXR23" s="153"/>
      <c r="MXS23" s="153"/>
      <c r="MXT23" s="154"/>
      <c r="MXU23" s="155"/>
      <c r="MXV23" s="155"/>
      <c r="MXW23" s="155"/>
      <c r="MXX23" s="155"/>
      <c r="MXY23" s="155"/>
      <c r="MXZ23" s="155"/>
      <c r="MYA23" s="156"/>
      <c r="MYB23" s="156"/>
      <c r="MYC23" s="156"/>
      <c r="MYD23" s="156"/>
      <c r="MYE23" s="156"/>
      <c r="MYF23" s="156"/>
      <c r="MYG23" s="157"/>
      <c r="MYH23" s="153"/>
      <c r="MYI23" s="153"/>
      <c r="MYJ23" s="154"/>
      <c r="MYK23" s="155"/>
      <c r="MYL23" s="155"/>
      <c r="MYM23" s="155"/>
      <c r="MYN23" s="155"/>
      <c r="MYO23" s="155"/>
      <c r="MYP23" s="155"/>
      <c r="MYQ23" s="156"/>
      <c r="MYR23" s="156"/>
      <c r="MYS23" s="156"/>
      <c r="MYT23" s="156"/>
      <c r="MYU23" s="156"/>
      <c r="MYV23" s="156"/>
      <c r="MYW23" s="157"/>
      <c r="MYX23" s="153"/>
      <c r="MYY23" s="153"/>
      <c r="MYZ23" s="154"/>
      <c r="MZA23" s="155"/>
      <c r="MZB23" s="155"/>
      <c r="MZC23" s="155"/>
      <c r="MZD23" s="155"/>
      <c r="MZE23" s="155"/>
      <c r="MZF23" s="155"/>
      <c r="MZG23" s="156"/>
      <c r="MZH23" s="156"/>
      <c r="MZI23" s="156"/>
      <c r="MZJ23" s="156"/>
      <c r="MZK23" s="156"/>
      <c r="MZL23" s="156"/>
      <c r="MZM23" s="157"/>
      <c r="MZN23" s="153"/>
      <c r="MZO23" s="153"/>
      <c r="MZP23" s="154"/>
      <c r="MZQ23" s="155"/>
      <c r="MZR23" s="155"/>
      <c r="MZS23" s="155"/>
      <c r="MZT23" s="155"/>
      <c r="MZU23" s="155"/>
      <c r="MZV23" s="155"/>
      <c r="MZW23" s="156"/>
      <c r="MZX23" s="156"/>
      <c r="MZY23" s="156"/>
      <c r="MZZ23" s="156"/>
      <c r="NAA23" s="156"/>
      <c r="NAB23" s="156"/>
      <c r="NAC23" s="157"/>
      <c r="NAD23" s="153"/>
      <c r="NAE23" s="153"/>
      <c r="NAF23" s="154"/>
      <c r="NAG23" s="155"/>
      <c r="NAH23" s="155"/>
      <c r="NAI23" s="155"/>
      <c r="NAJ23" s="155"/>
      <c r="NAK23" s="155"/>
      <c r="NAL23" s="155"/>
      <c r="NAM23" s="156"/>
      <c r="NAN23" s="156"/>
      <c r="NAO23" s="156"/>
      <c r="NAP23" s="156"/>
      <c r="NAQ23" s="156"/>
      <c r="NAR23" s="156"/>
      <c r="NAS23" s="157"/>
      <c r="NAT23" s="153"/>
      <c r="NAU23" s="153"/>
      <c r="NAV23" s="154"/>
      <c r="NAW23" s="155"/>
      <c r="NAX23" s="155"/>
      <c r="NAY23" s="155"/>
      <c r="NAZ23" s="155"/>
      <c r="NBA23" s="155"/>
      <c r="NBB23" s="155"/>
      <c r="NBC23" s="156"/>
      <c r="NBD23" s="156"/>
      <c r="NBE23" s="156"/>
      <c r="NBF23" s="156"/>
      <c r="NBG23" s="156"/>
      <c r="NBH23" s="156"/>
      <c r="NBI23" s="157"/>
      <c r="NBJ23" s="153"/>
      <c r="NBK23" s="153"/>
      <c r="NBL23" s="154"/>
      <c r="NBM23" s="155"/>
      <c r="NBN23" s="155"/>
      <c r="NBO23" s="155"/>
      <c r="NBP23" s="155"/>
      <c r="NBQ23" s="155"/>
      <c r="NBR23" s="155"/>
      <c r="NBS23" s="156"/>
      <c r="NBT23" s="156"/>
      <c r="NBU23" s="156"/>
      <c r="NBV23" s="156"/>
      <c r="NBW23" s="156"/>
      <c r="NBX23" s="156"/>
      <c r="NBY23" s="157"/>
      <c r="NBZ23" s="153"/>
      <c r="NCA23" s="153"/>
      <c r="NCB23" s="154"/>
      <c r="NCC23" s="155"/>
      <c r="NCD23" s="155"/>
      <c r="NCE23" s="155"/>
      <c r="NCF23" s="155"/>
      <c r="NCG23" s="155"/>
      <c r="NCH23" s="155"/>
      <c r="NCI23" s="156"/>
      <c r="NCJ23" s="156"/>
      <c r="NCK23" s="156"/>
      <c r="NCL23" s="156"/>
      <c r="NCM23" s="156"/>
      <c r="NCN23" s="156"/>
      <c r="NCO23" s="157"/>
      <c r="NCP23" s="153"/>
      <c r="NCQ23" s="153"/>
      <c r="NCR23" s="154"/>
      <c r="NCS23" s="155"/>
      <c r="NCT23" s="155"/>
      <c r="NCU23" s="155"/>
      <c r="NCV23" s="155"/>
      <c r="NCW23" s="155"/>
      <c r="NCX23" s="155"/>
      <c r="NCY23" s="156"/>
      <c r="NCZ23" s="156"/>
      <c r="NDA23" s="156"/>
      <c r="NDB23" s="156"/>
      <c r="NDC23" s="156"/>
      <c r="NDD23" s="156"/>
      <c r="NDE23" s="157"/>
      <c r="NDF23" s="153"/>
      <c r="NDG23" s="153"/>
      <c r="NDH23" s="154"/>
      <c r="NDI23" s="155"/>
      <c r="NDJ23" s="155"/>
      <c r="NDK23" s="155"/>
      <c r="NDL23" s="155"/>
      <c r="NDM23" s="155"/>
      <c r="NDN23" s="155"/>
      <c r="NDO23" s="156"/>
      <c r="NDP23" s="156"/>
      <c r="NDQ23" s="156"/>
      <c r="NDR23" s="156"/>
      <c r="NDS23" s="156"/>
      <c r="NDT23" s="156"/>
      <c r="NDU23" s="157"/>
      <c r="NDV23" s="153"/>
      <c r="NDW23" s="153"/>
      <c r="NDX23" s="154"/>
      <c r="NDY23" s="155"/>
      <c r="NDZ23" s="155"/>
      <c r="NEA23" s="155"/>
      <c r="NEB23" s="155"/>
      <c r="NEC23" s="155"/>
      <c r="NED23" s="155"/>
      <c r="NEE23" s="156"/>
      <c r="NEF23" s="156"/>
      <c r="NEG23" s="156"/>
      <c r="NEH23" s="156"/>
      <c r="NEI23" s="156"/>
      <c r="NEJ23" s="156"/>
      <c r="NEK23" s="157"/>
      <c r="NEL23" s="153"/>
      <c r="NEM23" s="153"/>
      <c r="NEN23" s="154"/>
      <c r="NEO23" s="155"/>
      <c r="NEP23" s="155"/>
      <c r="NEQ23" s="155"/>
      <c r="NER23" s="155"/>
      <c r="NES23" s="155"/>
      <c r="NET23" s="155"/>
      <c r="NEU23" s="156"/>
      <c r="NEV23" s="156"/>
      <c r="NEW23" s="156"/>
      <c r="NEX23" s="156"/>
      <c r="NEY23" s="156"/>
      <c r="NEZ23" s="156"/>
      <c r="NFA23" s="157"/>
      <c r="NFB23" s="153"/>
      <c r="NFC23" s="153"/>
      <c r="NFD23" s="154"/>
      <c r="NFE23" s="155"/>
      <c r="NFF23" s="155"/>
      <c r="NFG23" s="155"/>
      <c r="NFH23" s="155"/>
      <c r="NFI23" s="155"/>
      <c r="NFJ23" s="155"/>
      <c r="NFK23" s="156"/>
      <c r="NFL23" s="156"/>
      <c r="NFM23" s="156"/>
      <c r="NFN23" s="156"/>
      <c r="NFO23" s="156"/>
      <c r="NFP23" s="156"/>
      <c r="NFQ23" s="157"/>
      <c r="NFR23" s="153"/>
      <c r="NFS23" s="153"/>
      <c r="NFT23" s="154"/>
      <c r="NFU23" s="155"/>
      <c r="NFV23" s="155"/>
      <c r="NFW23" s="155"/>
      <c r="NFX23" s="155"/>
      <c r="NFY23" s="155"/>
      <c r="NFZ23" s="155"/>
      <c r="NGA23" s="156"/>
      <c r="NGB23" s="156"/>
      <c r="NGC23" s="156"/>
      <c r="NGD23" s="156"/>
      <c r="NGE23" s="156"/>
      <c r="NGF23" s="156"/>
      <c r="NGG23" s="157"/>
      <c r="NGH23" s="153"/>
      <c r="NGI23" s="153"/>
      <c r="NGJ23" s="154"/>
      <c r="NGK23" s="155"/>
      <c r="NGL23" s="155"/>
      <c r="NGM23" s="155"/>
      <c r="NGN23" s="155"/>
      <c r="NGO23" s="155"/>
      <c r="NGP23" s="155"/>
      <c r="NGQ23" s="156"/>
      <c r="NGR23" s="156"/>
      <c r="NGS23" s="156"/>
      <c r="NGT23" s="156"/>
      <c r="NGU23" s="156"/>
      <c r="NGV23" s="156"/>
      <c r="NGW23" s="157"/>
      <c r="NGX23" s="153"/>
      <c r="NGY23" s="153"/>
      <c r="NGZ23" s="154"/>
      <c r="NHA23" s="155"/>
      <c r="NHB23" s="155"/>
      <c r="NHC23" s="155"/>
      <c r="NHD23" s="155"/>
      <c r="NHE23" s="155"/>
      <c r="NHF23" s="155"/>
      <c r="NHG23" s="156"/>
      <c r="NHH23" s="156"/>
      <c r="NHI23" s="156"/>
      <c r="NHJ23" s="156"/>
      <c r="NHK23" s="156"/>
      <c r="NHL23" s="156"/>
      <c r="NHM23" s="157"/>
      <c r="NHN23" s="153"/>
      <c r="NHO23" s="153"/>
      <c r="NHP23" s="154"/>
      <c r="NHQ23" s="155"/>
      <c r="NHR23" s="155"/>
      <c r="NHS23" s="155"/>
      <c r="NHT23" s="155"/>
      <c r="NHU23" s="155"/>
      <c r="NHV23" s="155"/>
      <c r="NHW23" s="156"/>
      <c r="NHX23" s="156"/>
      <c r="NHY23" s="156"/>
      <c r="NHZ23" s="156"/>
      <c r="NIA23" s="156"/>
      <c r="NIB23" s="156"/>
      <c r="NIC23" s="157"/>
      <c r="NID23" s="153"/>
      <c r="NIE23" s="153"/>
      <c r="NIF23" s="154"/>
      <c r="NIG23" s="155"/>
      <c r="NIH23" s="155"/>
      <c r="NII23" s="155"/>
      <c r="NIJ23" s="155"/>
      <c r="NIK23" s="155"/>
      <c r="NIL23" s="155"/>
      <c r="NIM23" s="156"/>
      <c r="NIN23" s="156"/>
      <c r="NIO23" s="156"/>
      <c r="NIP23" s="156"/>
      <c r="NIQ23" s="156"/>
      <c r="NIR23" s="156"/>
      <c r="NIS23" s="157"/>
      <c r="NIT23" s="153"/>
      <c r="NIU23" s="153"/>
      <c r="NIV23" s="154"/>
      <c r="NIW23" s="155"/>
      <c r="NIX23" s="155"/>
      <c r="NIY23" s="155"/>
      <c r="NIZ23" s="155"/>
      <c r="NJA23" s="155"/>
      <c r="NJB23" s="155"/>
      <c r="NJC23" s="156"/>
      <c r="NJD23" s="156"/>
      <c r="NJE23" s="156"/>
      <c r="NJF23" s="156"/>
      <c r="NJG23" s="156"/>
      <c r="NJH23" s="156"/>
      <c r="NJI23" s="157"/>
      <c r="NJJ23" s="153"/>
      <c r="NJK23" s="153"/>
      <c r="NJL23" s="154"/>
      <c r="NJM23" s="155"/>
      <c r="NJN23" s="155"/>
      <c r="NJO23" s="155"/>
      <c r="NJP23" s="155"/>
      <c r="NJQ23" s="155"/>
      <c r="NJR23" s="155"/>
      <c r="NJS23" s="156"/>
      <c r="NJT23" s="156"/>
      <c r="NJU23" s="156"/>
      <c r="NJV23" s="156"/>
      <c r="NJW23" s="156"/>
      <c r="NJX23" s="156"/>
      <c r="NJY23" s="157"/>
      <c r="NJZ23" s="153"/>
      <c r="NKA23" s="153"/>
      <c r="NKB23" s="154"/>
      <c r="NKC23" s="155"/>
      <c r="NKD23" s="155"/>
      <c r="NKE23" s="155"/>
      <c r="NKF23" s="155"/>
      <c r="NKG23" s="155"/>
      <c r="NKH23" s="155"/>
      <c r="NKI23" s="156"/>
      <c r="NKJ23" s="156"/>
      <c r="NKK23" s="156"/>
      <c r="NKL23" s="156"/>
      <c r="NKM23" s="156"/>
      <c r="NKN23" s="156"/>
      <c r="NKO23" s="157"/>
      <c r="NKP23" s="153"/>
      <c r="NKQ23" s="153"/>
      <c r="NKR23" s="154"/>
      <c r="NKS23" s="155"/>
      <c r="NKT23" s="155"/>
      <c r="NKU23" s="155"/>
      <c r="NKV23" s="155"/>
      <c r="NKW23" s="155"/>
      <c r="NKX23" s="155"/>
      <c r="NKY23" s="156"/>
      <c r="NKZ23" s="156"/>
      <c r="NLA23" s="156"/>
      <c r="NLB23" s="156"/>
      <c r="NLC23" s="156"/>
      <c r="NLD23" s="156"/>
      <c r="NLE23" s="157"/>
      <c r="NLF23" s="153"/>
      <c r="NLG23" s="153"/>
      <c r="NLH23" s="154"/>
      <c r="NLI23" s="155"/>
      <c r="NLJ23" s="155"/>
      <c r="NLK23" s="155"/>
      <c r="NLL23" s="155"/>
      <c r="NLM23" s="155"/>
      <c r="NLN23" s="155"/>
      <c r="NLO23" s="156"/>
      <c r="NLP23" s="156"/>
      <c r="NLQ23" s="156"/>
      <c r="NLR23" s="156"/>
      <c r="NLS23" s="156"/>
      <c r="NLT23" s="156"/>
      <c r="NLU23" s="157"/>
      <c r="NLV23" s="153"/>
      <c r="NLW23" s="153"/>
      <c r="NLX23" s="154"/>
      <c r="NLY23" s="155"/>
      <c r="NLZ23" s="155"/>
      <c r="NMA23" s="155"/>
      <c r="NMB23" s="155"/>
      <c r="NMC23" s="155"/>
      <c r="NMD23" s="155"/>
      <c r="NME23" s="156"/>
      <c r="NMF23" s="156"/>
      <c r="NMG23" s="156"/>
      <c r="NMH23" s="156"/>
      <c r="NMI23" s="156"/>
      <c r="NMJ23" s="156"/>
      <c r="NMK23" s="157"/>
      <c r="NML23" s="153"/>
      <c r="NMM23" s="153"/>
      <c r="NMN23" s="154"/>
      <c r="NMO23" s="155"/>
      <c r="NMP23" s="155"/>
      <c r="NMQ23" s="155"/>
      <c r="NMR23" s="155"/>
      <c r="NMS23" s="155"/>
      <c r="NMT23" s="155"/>
      <c r="NMU23" s="156"/>
      <c r="NMV23" s="156"/>
      <c r="NMW23" s="156"/>
      <c r="NMX23" s="156"/>
      <c r="NMY23" s="156"/>
      <c r="NMZ23" s="156"/>
      <c r="NNA23" s="157"/>
      <c r="NNB23" s="153"/>
      <c r="NNC23" s="153"/>
      <c r="NND23" s="154"/>
      <c r="NNE23" s="155"/>
      <c r="NNF23" s="155"/>
      <c r="NNG23" s="155"/>
      <c r="NNH23" s="155"/>
      <c r="NNI23" s="155"/>
      <c r="NNJ23" s="155"/>
      <c r="NNK23" s="156"/>
      <c r="NNL23" s="156"/>
      <c r="NNM23" s="156"/>
      <c r="NNN23" s="156"/>
      <c r="NNO23" s="156"/>
      <c r="NNP23" s="156"/>
      <c r="NNQ23" s="157"/>
      <c r="NNR23" s="153"/>
      <c r="NNS23" s="153"/>
      <c r="NNT23" s="154"/>
      <c r="NNU23" s="155"/>
      <c r="NNV23" s="155"/>
      <c r="NNW23" s="155"/>
      <c r="NNX23" s="155"/>
      <c r="NNY23" s="155"/>
      <c r="NNZ23" s="155"/>
      <c r="NOA23" s="156"/>
      <c r="NOB23" s="156"/>
      <c r="NOC23" s="156"/>
      <c r="NOD23" s="156"/>
      <c r="NOE23" s="156"/>
      <c r="NOF23" s="156"/>
      <c r="NOG23" s="157"/>
      <c r="NOH23" s="153"/>
      <c r="NOI23" s="153"/>
      <c r="NOJ23" s="154"/>
      <c r="NOK23" s="155"/>
      <c r="NOL23" s="155"/>
      <c r="NOM23" s="155"/>
      <c r="NON23" s="155"/>
      <c r="NOO23" s="155"/>
      <c r="NOP23" s="155"/>
      <c r="NOQ23" s="156"/>
      <c r="NOR23" s="156"/>
      <c r="NOS23" s="156"/>
      <c r="NOT23" s="156"/>
      <c r="NOU23" s="156"/>
      <c r="NOV23" s="156"/>
      <c r="NOW23" s="157"/>
      <c r="NOX23" s="153"/>
      <c r="NOY23" s="153"/>
      <c r="NOZ23" s="154"/>
      <c r="NPA23" s="155"/>
      <c r="NPB23" s="155"/>
      <c r="NPC23" s="155"/>
      <c r="NPD23" s="155"/>
      <c r="NPE23" s="155"/>
      <c r="NPF23" s="155"/>
      <c r="NPG23" s="156"/>
      <c r="NPH23" s="156"/>
      <c r="NPI23" s="156"/>
      <c r="NPJ23" s="156"/>
      <c r="NPK23" s="156"/>
      <c r="NPL23" s="156"/>
      <c r="NPM23" s="157"/>
      <c r="NPN23" s="153"/>
      <c r="NPO23" s="153"/>
      <c r="NPP23" s="154"/>
      <c r="NPQ23" s="155"/>
      <c r="NPR23" s="155"/>
      <c r="NPS23" s="155"/>
      <c r="NPT23" s="155"/>
      <c r="NPU23" s="155"/>
      <c r="NPV23" s="155"/>
      <c r="NPW23" s="156"/>
      <c r="NPX23" s="156"/>
      <c r="NPY23" s="156"/>
      <c r="NPZ23" s="156"/>
      <c r="NQA23" s="156"/>
      <c r="NQB23" s="156"/>
      <c r="NQC23" s="157"/>
      <c r="NQD23" s="153"/>
      <c r="NQE23" s="153"/>
      <c r="NQF23" s="154"/>
      <c r="NQG23" s="155"/>
      <c r="NQH23" s="155"/>
      <c r="NQI23" s="155"/>
      <c r="NQJ23" s="155"/>
      <c r="NQK23" s="155"/>
      <c r="NQL23" s="155"/>
      <c r="NQM23" s="156"/>
      <c r="NQN23" s="156"/>
      <c r="NQO23" s="156"/>
      <c r="NQP23" s="156"/>
      <c r="NQQ23" s="156"/>
      <c r="NQR23" s="156"/>
      <c r="NQS23" s="157"/>
      <c r="NQT23" s="153"/>
      <c r="NQU23" s="153"/>
      <c r="NQV23" s="154"/>
      <c r="NQW23" s="155"/>
      <c r="NQX23" s="155"/>
      <c r="NQY23" s="155"/>
      <c r="NQZ23" s="155"/>
      <c r="NRA23" s="155"/>
      <c r="NRB23" s="155"/>
      <c r="NRC23" s="156"/>
      <c r="NRD23" s="156"/>
      <c r="NRE23" s="156"/>
      <c r="NRF23" s="156"/>
      <c r="NRG23" s="156"/>
      <c r="NRH23" s="156"/>
      <c r="NRI23" s="157"/>
      <c r="NRJ23" s="153"/>
      <c r="NRK23" s="153"/>
      <c r="NRL23" s="154"/>
      <c r="NRM23" s="155"/>
      <c r="NRN23" s="155"/>
      <c r="NRO23" s="155"/>
      <c r="NRP23" s="155"/>
      <c r="NRQ23" s="155"/>
      <c r="NRR23" s="155"/>
      <c r="NRS23" s="156"/>
      <c r="NRT23" s="156"/>
      <c r="NRU23" s="156"/>
      <c r="NRV23" s="156"/>
      <c r="NRW23" s="156"/>
      <c r="NRX23" s="156"/>
      <c r="NRY23" s="157"/>
      <c r="NRZ23" s="153"/>
      <c r="NSA23" s="153"/>
      <c r="NSB23" s="154"/>
      <c r="NSC23" s="155"/>
      <c r="NSD23" s="155"/>
      <c r="NSE23" s="155"/>
      <c r="NSF23" s="155"/>
      <c r="NSG23" s="155"/>
      <c r="NSH23" s="155"/>
      <c r="NSI23" s="156"/>
      <c r="NSJ23" s="156"/>
      <c r="NSK23" s="156"/>
      <c r="NSL23" s="156"/>
      <c r="NSM23" s="156"/>
      <c r="NSN23" s="156"/>
      <c r="NSO23" s="157"/>
      <c r="NSP23" s="153"/>
      <c r="NSQ23" s="153"/>
      <c r="NSR23" s="154"/>
      <c r="NSS23" s="155"/>
      <c r="NST23" s="155"/>
      <c r="NSU23" s="155"/>
      <c r="NSV23" s="155"/>
      <c r="NSW23" s="155"/>
      <c r="NSX23" s="155"/>
      <c r="NSY23" s="156"/>
      <c r="NSZ23" s="156"/>
      <c r="NTA23" s="156"/>
      <c r="NTB23" s="156"/>
      <c r="NTC23" s="156"/>
      <c r="NTD23" s="156"/>
      <c r="NTE23" s="157"/>
      <c r="NTF23" s="153"/>
      <c r="NTG23" s="153"/>
      <c r="NTH23" s="154"/>
      <c r="NTI23" s="155"/>
      <c r="NTJ23" s="155"/>
      <c r="NTK23" s="155"/>
      <c r="NTL23" s="155"/>
      <c r="NTM23" s="155"/>
      <c r="NTN23" s="155"/>
      <c r="NTO23" s="156"/>
      <c r="NTP23" s="156"/>
      <c r="NTQ23" s="156"/>
      <c r="NTR23" s="156"/>
      <c r="NTS23" s="156"/>
      <c r="NTT23" s="156"/>
      <c r="NTU23" s="157"/>
      <c r="NTV23" s="153"/>
      <c r="NTW23" s="153"/>
      <c r="NTX23" s="154"/>
      <c r="NTY23" s="155"/>
      <c r="NTZ23" s="155"/>
      <c r="NUA23" s="155"/>
      <c r="NUB23" s="155"/>
      <c r="NUC23" s="155"/>
      <c r="NUD23" s="155"/>
      <c r="NUE23" s="156"/>
      <c r="NUF23" s="156"/>
      <c r="NUG23" s="156"/>
      <c r="NUH23" s="156"/>
      <c r="NUI23" s="156"/>
      <c r="NUJ23" s="156"/>
      <c r="NUK23" s="157"/>
      <c r="NUL23" s="153"/>
      <c r="NUM23" s="153"/>
      <c r="NUN23" s="154"/>
      <c r="NUO23" s="155"/>
      <c r="NUP23" s="155"/>
      <c r="NUQ23" s="155"/>
      <c r="NUR23" s="155"/>
      <c r="NUS23" s="155"/>
      <c r="NUT23" s="155"/>
      <c r="NUU23" s="156"/>
      <c r="NUV23" s="156"/>
      <c r="NUW23" s="156"/>
      <c r="NUX23" s="156"/>
      <c r="NUY23" s="156"/>
      <c r="NUZ23" s="156"/>
      <c r="NVA23" s="157"/>
      <c r="NVB23" s="153"/>
      <c r="NVC23" s="153"/>
      <c r="NVD23" s="154"/>
      <c r="NVE23" s="155"/>
      <c r="NVF23" s="155"/>
      <c r="NVG23" s="155"/>
      <c r="NVH23" s="155"/>
      <c r="NVI23" s="155"/>
      <c r="NVJ23" s="155"/>
      <c r="NVK23" s="156"/>
      <c r="NVL23" s="156"/>
      <c r="NVM23" s="156"/>
      <c r="NVN23" s="156"/>
      <c r="NVO23" s="156"/>
      <c r="NVP23" s="156"/>
      <c r="NVQ23" s="157"/>
      <c r="NVR23" s="153"/>
      <c r="NVS23" s="153"/>
      <c r="NVT23" s="154"/>
      <c r="NVU23" s="155"/>
      <c r="NVV23" s="155"/>
      <c r="NVW23" s="155"/>
      <c r="NVX23" s="155"/>
      <c r="NVY23" s="155"/>
      <c r="NVZ23" s="155"/>
      <c r="NWA23" s="156"/>
      <c r="NWB23" s="156"/>
      <c r="NWC23" s="156"/>
      <c r="NWD23" s="156"/>
      <c r="NWE23" s="156"/>
      <c r="NWF23" s="156"/>
      <c r="NWG23" s="157"/>
      <c r="NWH23" s="153"/>
      <c r="NWI23" s="153"/>
      <c r="NWJ23" s="154"/>
      <c r="NWK23" s="155"/>
      <c r="NWL23" s="155"/>
      <c r="NWM23" s="155"/>
      <c r="NWN23" s="155"/>
      <c r="NWO23" s="155"/>
      <c r="NWP23" s="155"/>
      <c r="NWQ23" s="156"/>
      <c r="NWR23" s="156"/>
      <c r="NWS23" s="156"/>
      <c r="NWT23" s="156"/>
      <c r="NWU23" s="156"/>
      <c r="NWV23" s="156"/>
      <c r="NWW23" s="157"/>
      <c r="NWX23" s="153"/>
      <c r="NWY23" s="153"/>
      <c r="NWZ23" s="154"/>
      <c r="NXA23" s="155"/>
      <c r="NXB23" s="155"/>
      <c r="NXC23" s="155"/>
      <c r="NXD23" s="155"/>
      <c r="NXE23" s="155"/>
      <c r="NXF23" s="155"/>
      <c r="NXG23" s="156"/>
      <c r="NXH23" s="156"/>
      <c r="NXI23" s="156"/>
      <c r="NXJ23" s="156"/>
      <c r="NXK23" s="156"/>
      <c r="NXL23" s="156"/>
      <c r="NXM23" s="157"/>
      <c r="NXN23" s="153"/>
      <c r="NXO23" s="153"/>
      <c r="NXP23" s="154"/>
      <c r="NXQ23" s="155"/>
      <c r="NXR23" s="155"/>
      <c r="NXS23" s="155"/>
      <c r="NXT23" s="155"/>
      <c r="NXU23" s="155"/>
      <c r="NXV23" s="155"/>
      <c r="NXW23" s="156"/>
      <c r="NXX23" s="156"/>
      <c r="NXY23" s="156"/>
      <c r="NXZ23" s="156"/>
      <c r="NYA23" s="156"/>
      <c r="NYB23" s="156"/>
      <c r="NYC23" s="157"/>
      <c r="NYD23" s="153"/>
      <c r="NYE23" s="153"/>
      <c r="NYF23" s="154"/>
      <c r="NYG23" s="155"/>
      <c r="NYH23" s="155"/>
      <c r="NYI23" s="155"/>
      <c r="NYJ23" s="155"/>
      <c r="NYK23" s="155"/>
      <c r="NYL23" s="155"/>
      <c r="NYM23" s="156"/>
      <c r="NYN23" s="156"/>
      <c r="NYO23" s="156"/>
      <c r="NYP23" s="156"/>
      <c r="NYQ23" s="156"/>
      <c r="NYR23" s="156"/>
      <c r="NYS23" s="157"/>
      <c r="NYT23" s="153"/>
      <c r="NYU23" s="153"/>
      <c r="NYV23" s="154"/>
      <c r="NYW23" s="155"/>
      <c r="NYX23" s="155"/>
      <c r="NYY23" s="155"/>
      <c r="NYZ23" s="155"/>
      <c r="NZA23" s="155"/>
      <c r="NZB23" s="155"/>
      <c r="NZC23" s="156"/>
      <c r="NZD23" s="156"/>
      <c r="NZE23" s="156"/>
      <c r="NZF23" s="156"/>
      <c r="NZG23" s="156"/>
      <c r="NZH23" s="156"/>
      <c r="NZI23" s="157"/>
      <c r="NZJ23" s="153"/>
      <c r="NZK23" s="153"/>
      <c r="NZL23" s="154"/>
      <c r="NZM23" s="155"/>
      <c r="NZN23" s="155"/>
      <c r="NZO23" s="155"/>
      <c r="NZP23" s="155"/>
      <c r="NZQ23" s="155"/>
      <c r="NZR23" s="155"/>
      <c r="NZS23" s="156"/>
      <c r="NZT23" s="156"/>
      <c r="NZU23" s="156"/>
      <c r="NZV23" s="156"/>
      <c r="NZW23" s="156"/>
      <c r="NZX23" s="156"/>
      <c r="NZY23" s="157"/>
      <c r="NZZ23" s="153"/>
      <c r="OAA23" s="153"/>
      <c r="OAB23" s="154"/>
      <c r="OAC23" s="155"/>
      <c r="OAD23" s="155"/>
      <c r="OAE23" s="155"/>
      <c r="OAF23" s="155"/>
      <c r="OAG23" s="155"/>
      <c r="OAH23" s="155"/>
      <c r="OAI23" s="156"/>
      <c r="OAJ23" s="156"/>
      <c r="OAK23" s="156"/>
      <c r="OAL23" s="156"/>
      <c r="OAM23" s="156"/>
      <c r="OAN23" s="156"/>
      <c r="OAO23" s="157"/>
      <c r="OAP23" s="153"/>
      <c r="OAQ23" s="153"/>
      <c r="OAR23" s="154"/>
      <c r="OAS23" s="155"/>
      <c r="OAT23" s="155"/>
      <c r="OAU23" s="155"/>
      <c r="OAV23" s="155"/>
      <c r="OAW23" s="155"/>
      <c r="OAX23" s="155"/>
      <c r="OAY23" s="156"/>
      <c r="OAZ23" s="156"/>
      <c r="OBA23" s="156"/>
      <c r="OBB23" s="156"/>
      <c r="OBC23" s="156"/>
      <c r="OBD23" s="156"/>
      <c r="OBE23" s="157"/>
      <c r="OBF23" s="153"/>
      <c r="OBG23" s="153"/>
      <c r="OBH23" s="154"/>
      <c r="OBI23" s="155"/>
      <c r="OBJ23" s="155"/>
      <c r="OBK23" s="155"/>
      <c r="OBL23" s="155"/>
      <c r="OBM23" s="155"/>
      <c r="OBN23" s="155"/>
      <c r="OBO23" s="156"/>
      <c r="OBP23" s="156"/>
      <c r="OBQ23" s="156"/>
      <c r="OBR23" s="156"/>
      <c r="OBS23" s="156"/>
      <c r="OBT23" s="156"/>
      <c r="OBU23" s="157"/>
      <c r="OBV23" s="153"/>
      <c r="OBW23" s="153"/>
      <c r="OBX23" s="154"/>
      <c r="OBY23" s="155"/>
      <c r="OBZ23" s="155"/>
      <c r="OCA23" s="155"/>
      <c r="OCB23" s="155"/>
      <c r="OCC23" s="155"/>
      <c r="OCD23" s="155"/>
      <c r="OCE23" s="156"/>
      <c r="OCF23" s="156"/>
      <c r="OCG23" s="156"/>
      <c r="OCH23" s="156"/>
      <c r="OCI23" s="156"/>
      <c r="OCJ23" s="156"/>
      <c r="OCK23" s="157"/>
      <c r="OCL23" s="153"/>
      <c r="OCM23" s="153"/>
      <c r="OCN23" s="154"/>
      <c r="OCO23" s="155"/>
      <c r="OCP23" s="155"/>
      <c r="OCQ23" s="155"/>
      <c r="OCR23" s="155"/>
      <c r="OCS23" s="155"/>
      <c r="OCT23" s="155"/>
      <c r="OCU23" s="156"/>
      <c r="OCV23" s="156"/>
      <c r="OCW23" s="156"/>
      <c r="OCX23" s="156"/>
      <c r="OCY23" s="156"/>
      <c r="OCZ23" s="156"/>
      <c r="ODA23" s="157"/>
      <c r="ODB23" s="153"/>
      <c r="ODC23" s="153"/>
      <c r="ODD23" s="154"/>
      <c r="ODE23" s="155"/>
      <c r="ODF23" s="155"/>
      <c r="ODG23" s="155"/>
      <c r="ODH23" s="155"/>
      <c r="ODI23" s="155"/>
      <c r="ODJ23" s="155"/>
      <c r="ODK23" s="156"/>
      <c r="ODL23" s="156"/>
      <c r="ODM23" s="156"/>
      <c r="ODN23" s="156"/>
      <c r="ODO23" s="156"/>
      <c r="ODP23" s="156"/>
      <c r="ODQ23" s="157"/>
      <c r="ODR23" s="153"/>
      <c r="ODS23" s="153"/>
      <c r="ODT23" s="154"/>
      <c r="ODU23" s="155"/>
      <c r="ODV23" s="155"/>
      <c r="ODW23" s="155"/>
      <c r="ODX23" s="155"/>
      <c r="ODY23" s="155"/>
      <c r="ODZ23" s="155"/>
      <c r="OEA23" s="156"/>
      <c r="OEB23" s="156"/>
      <c r="OEC23" s="156"/>
      <c r="OED23" s="156"/>
      <c r="OEE23" s="156"/>
      <c r="OEF23" s="156"/>
      <c r="OEG23" s="157"/>
      <c r="OEH23" s="153"/>
      <c r="OEI23" s="153"/>
      <c r="OEJ23" s="154"/>
      <c r="OEK23" s="155"/>
      <c r="OEL23" s="155"/>
      <c r="OEM23" s="155"/>
      <c r="OEN23" s="155"/>
      <c r="OEO23" s="155"/>
      <c r="OEP23" s="155"/>
      <c r="OEQ23" s="156"/>
      <c r="OER23" s="156"/>
      <c r="OES23" s="156"/>
      <c r="OET23" s="156"/>
      <c r="OEU23" s="156"/>
      <c r="OEV23" s="156"/>
      <c r="OEW23" s="157"/>
      <c r="OEX23" s="153"/>
      <c r="OEY23" s="153"/>
      <c r="OEZ23" s="154"/>
      <c r="OFA23" s="155"/>
      <c r="OFB23" s="155"/>
      <c r="OFC23" s="155"/>
      <c r="OFD23" s="155"/>
      <c r="OFE23" s="155"/>
      <c r="OFF23" s="155"/>
      <c r="OFG23" s="156"/>
      <c r="OFH23" s="156"/>
      <c r="OFI23" s="156"/>
      <c r="OFJ23" s="156"/>
      <c r="OFK23" s="156"/>
      <c r="OFL23" s="156"/>
      <c r="OFM23" s="157"/>
      <c r="OFN23" s="153"/>
      <c r="OFO23" s="153"/>
      <c r="OFP23" s="154"/>
      <c r="OFQ23" s="155"/>
      <c r="OFR23" s="155"/>
      <c r="OFS23" s="155"/>
      <c r="OFT23" s="155"/>
      <c r="OFU23" s="155"/>
      <c r="OFV23" s="155"/>
      <c r="OFW23" s="156"/>
      <c r="OFX23" s="156"/>
      <c r="OFY23" s="156"/>
      <c r="OFZ23" s="156"/>
      <c r="OGA23" s="156"/>
      <c r="OGB23" s="156"/>
      <c r="OGC23" s="157"/>
      <c r="OGD23" s="153"/>
      <c r="OGE23" s="153"/>
      <c r="OGF23" s="154"/>
      <c r="OGG23" s="155"/>
      <c r="OGH23" s="155"/>
      <c r="OGI23" s="155"/>
      <c r="OGJ23" s="155"/>
      <c r="OGK23" s="155"/>
      <c r="OGL23" s="155"/>
      <c r="OGM23" s="156"/>
      <c r="OGN23" s="156"/>
      <c r="OGO23" s="156"/>
      <c r="OGP23" s="156"/>
      <c r="OGQ23" s="156"/>
      <c r="OGR23" s="156"/>
      <c r="OGS23" s="157"/>
      <c r="OGT23" s="153"/>
      <c r="OGU23" s="153"/>
      <c r="OGV23" s="154"/>
      <c r="OGW23" s="155"/>
      <c r="OGX23" s="155"/>
      <c r="OGY23" s="155"/>
      <c r="OGZ23" s="155"/>
      <c r="OHA23" s="155"/>
      <c r="OHB23" s="155"/>
      <c r="OHC23" s="156"/>
      <c r="OHD23" s="156"/>
      <c r="OHE23" s="156"/>
      <c r="OHF23" s="156"/>
      <c r="OHG23" s="156"/>
      <c r="OHH23" s="156"/>
      <c r="OHI23" s="157"/>
      <c r="OHJ23" s="153"/>
      <c r="OHK23" s="153"/>
      <c r="OHL23" s="154"/>
      <c r="OHM23" s="155"/>
      <c r="OHN23" s="155"/>
      <c r="OHO23" s="155"/>
      <c r="OHP23" s="155"/>
      <c r="OHQ23" s="155"/>
      <c r="OHR23" s="155"/>
      <c r="OHS23" s="156"/>
      <c r="OHT23" s="156"/>
      <c r="OHU23" s="156"/>
      <c r="OHV23" s="156"/>
      <c r="OHW23" s="156"/>
      <c r="OHX23" s="156"/>
      <c r="OHY23" s="157"/>
      <c r="OHZ23" s="153"/>
      <c r="OIA23" s="153"/>
      <c r="OIB23" s="154"/>
      <c r="OIC23" s="155"/>
      <c r="OID23" s="155"/>
      <c r="OIE23" s="155"/>
      <c r="OIF23" s="155"/>
      <c r="OIG23" s="155"/>
      <c r="OIH23" s="155"/>
      <c r="OII23" s="156"/>
      <c r="OIJ23" s="156"/>
      <c r="OIK23" s="156"/>
      <c r="OIL23" s="156"/>
      <c r="OIM23" s="156"/>
      <c r="OIN23" s="156"/>
      <c r="OIO23" s="157"/>
      <c r="OIP23" s="153"/>
      <c r="OIQ23" s="153"/>
      <c r="OIR23" s="154"/>
      <c r="OIS23" s="155"/>
      <c r="OIT23" s="155"/>
      <c r="OIU23" s="155"/>
      <c r="OIV23" s="155"/>
      <c r="OIW23" s="155"/>
      <c r="OIX23" s="155"/>
      <c r="OIY23" s="156"/>
      <c r="OIZ23" s="156"/>
      <c r="OJA23" s="156"/>
      <c r="OJB23" s="156"/>
      <c r="OJC23" s="156"/>
      <c r="OJD23" s="156"/>
      <c r="OJE23" s="157"/>
      <c r="OJF23" s="153"/>
      <c r="OJG23" s="153"/>
      <c r="OJH23" s="154"/>
      <c r="OJI23" s="155"/>
      <c r="OJJ23" s="155"/>
      <c r="OJK23" s="155"/>
      <c r="OJL23" s="155"/>
      <c r="OJM23" s="155"/>
      <c r="OJN23" s="155"/>
      <c r="OJO23" s="156"/>
      <c r="OJP23" s="156"/>
      <c r="OJQ23" s="156"/>
      <c r="OJR23" s="156"/>
      <c r="OJS23" s="156"/>
      <c r="OJT23" s="156"/>
      <c r="OJU23" s="157"/>
      <c r="OJV23" s="153"/>
      <c r="OJW23" s="153"/>
      <c r="OJX23" s="154"/>
      <c r="OJY23" s="155"/>
      <c r="OJZ23" s="155"/>
      <c r="OKA23" s="155"/>
      <c r="OKB23" s="155"/>
      <c r="OKC23" s="155"/>
      <c r="OKD23" s="155"/>
      <c r="OKE23" s="156"/>
      <c r="OKF23" s="156"/>
      <c r="OKG23" s="156"/>
      <c r="OKH23" s="156"/>
      <c r="OKI23" s="156"/>
      <c r="OKJ23" s="156"/>
      <c r="OKK23" s="157"/>
      <c r="OKL23" s="153"/>
      <c r="OKM23" s="153"/>
      <c r="OKN23" s="154"/>
      <c r="OKO23" s="155"/>
      <c r="OKP23" s="155"/>
      <c r="OKQ23" s="155"/>
      <c r="OKR23" s="155"/>
      <c r="OKS23" s="155"/>
      <c r="OKT23" s="155"/>
      <c r="OKU23" s="156"/>
      <c r="OKV23" s="156"/>
      <c r="OKW23" s="156"/>
      <c r="OKX23" s="156"/>
      <c r="OKY23" s="156"/>
      <c r="OKZ23" s="156"/>
      <c r="OLA23" s="157"/>
      <c r="OLB23" s="153"/>
      <c r="OLC23" s="153"/>
      <c r="OLD23" s="154"/>
      <c r="OLE23" s="155"/>
      <c r="OLF23" s="155"/>
      <c r="OLG23" s="155"/>
      <c r="OLH23" s="155"/>
      <c r="OLI23" s="155"/>
      <c r="OLJ23" s="155"/>
      <c r="OLK23" s="156"/>
      <c r="OLL23" s="156"/>
      <c r="OLM23" s="156"/>
      <c r="OLN23" s="156"/>
      <c r="OLO23" s="156"/>
      <c r="OLP23" s="156"/>
      <c r="OLQ23" s="157"/>
      <c r="OLR23" s="153"/>
      <c r="OLS23" s="153"/>
      <c r="OLT23" s="154"/>
      <c r="OLU23" s="155"/>
      <c r="OLV23" s="155"/>
      <c r="OLW23" s="155"/>
      <c r="OLX23" s="155"/>
      <c r="OLY23" s="155"/>
      <c r="OLZ23" s="155"/>
      <c r="OMA23" s="156"/>
      <c r="OMB23" s="156"/>
      <c r="OMC23" s="156"/>
      <c r="OMD23" s="156"/>
      <c r="OME23" s="156"/>
      <c r="OMF23" s="156"/>
      <c r="OMG23" s="157"/>
      <c r="OMH23" s="153"/>
      <c r="OMI23" s="153"/>
      <c r="OMJ23" s="154"/>
      <c r="OMK23" s="155"/>
      <c r="OML23" s="155"/>
      <c r="OMM23" s="155"/>
      <c r="OMN23" s="155"/>
      <c r="OMO23" s="155"/>
      <c r="OMP23" s="155"/>
      <c r="OMQ23" s="156"/>
      <c r="OMR23" s="156"/>
      <c r="OMS23" s="156"/>
      <c r="OMT23" s="156"/>
      <c r="OMU23" s="156"/>
      <c r="OMV23" s="156"/>
      <c r="OMW23" s="157"/>
      <c r="OMX23" s="153"/>
      <c r="OMY23" s="153"/>
      <c r="OMZ23" s="154"/>
      <c r="ONA23" s="155"/>
      <c r="ONB23" s="155"/>
      <c r="ONC23" s="155"/>
      <c r="OND23" s="155"/>
      <c r="ONE23" s="155"/>
      <c r="ONF23" s="155"/>
      <c r="ONG23" s="156"/>
      <c r="ONH23" s="156"/>
      <c r="ONI23" s="156"/>
      <c r="ONJ23" s="156"/>
      <c r="ONK23" s="156"/>
      <c r="ONL23" s="156"/>
      <c r="ONM23" s="157"/>
      <c r="ONN23" s="153"/>
      <c r="ONO23" s="153"/>
      <c r="ONP23" s="154"/>
      <c r="ONQ23" s="155"/>
      <c r="ONR23" s="155"/>
      <c r="ONS23" s="155"/>
      <c r="ONT23" s="155"/>
      <c r="ONU23" s="155"/>
      <c r="ONV23" s="155"/>
      <c r="ONW23" s="156"/>
      <c r="ONX23" s="156"/>
      <c r="ONY23" s="156"/>
      <c r="ONZ23" s="156"/>
      <c r="OOA23" s="156"/>
      <c r="OOB23" s="156"/>
      <c r="OOC23" s="157"/>
      <c r="OOD23" s="153"/>
      <c r="OOE23" s="153"/>
      <c r="OOF23" s="154"/>
      <c r="OOG23" s="155"/>
      <c r="OOH23" s="155"/>
      <c r="OOI23" s="155"/>
      <c r="OOJ23" s="155"/>
      <c r="OOK23" s="155"/>
      <c r="OOL23" s="155"/>
      <c r="OOM23" s="156"/>
      <c r="OON23" s="156"/>
      <c r="OOO23" s="156"/>
      <c r="OOP23" s="156"/>
      <c r="OOQ23" s="156"/>
      <c r="OOR23" s="156"/>
      <c r="OOS23" s="157"/>
      <c r="OOT23" s="153"/>
      <c r="OOU23" s="153"/>
      <c r="OOV23" s="154"/>
      <c r="OOW23" s="155"/>
      <c r="OOX23" s="155"/>
      <c r="OOY23" s="155"/>
      <c r="OOZ23" s="155"/>
      <c r="OPA23" s="155"/>
      <c r="OPB23" s="155"/>
      <c r="OPC23" s="156"/>
      <c r="OPD23" s="156"/>
      <c r="OPE23" s="156"/>
      <c r="OPF23" s="156"/>
      <c r="OPG23" s="156"/>
      <c r="OPH23" s="156"/>
      <c r="OPI23" s="157"/>
      <c r="OPJ23" s="153"/>
      <c r="OPK23" s="153"/>
      <c r="OPL23" s="154"/>
      <c r="OPM23" s="155"/>
      <c r="OPN23" s="155"/>
      <c r="OPO23" s="155"/>
      <c r="OPP23" s="155"/>
      <c r="OPQ23" s="155"/>
      <c r="OPR23" s="155"/>
      <c r="OPS23" s="156"/>
      <c r="OPT23" s="156"/>
      <c r="OPU23" s="156"/>
      <c r="OPV23" s="156"/>
      <c r="OPW23" s="156"/>
      <c r="OPX23" s="156"/>
      <c r="OPY23" s="157"/>
      <c r="OPZ23" s="153"/>
      <c r="OQA23" s="153"/>
      <c r="OQB23" s="154"/>
      <c r="OQC23" s="155"/>
      <c r="OQD23" s="155"/>
      <c r="OQE23" s="155"/>
      <c r="OQF23" s="155"/>
      <c r="OQG23" s="155"/>
      <c r="OQH23" s="155"/>
      <c r="OQI23" s="156"/>
      <c r="OQJ23" s="156"/>
      <c r="OQK23" s="156"/>
      <c r="OQL23" s="156"/>
      <c r="OQM23" s="156"/>
      <c r="OQN23" s="156"/>
      <c r="OQO23" s="157"/>
      <c r="OQP23" s="153"/>
      <c r="OQQ23" s="153"/>
      <c r="OQR23" s="154"/>
      <c r="OQS23" s="155"/>
      <c r="OQT23" s="155"/>
      <c r="OQU23" s="155"/>
      <c r="OQV23" s="155"/>
      <c r="OQW23" s="155"/>
      <c r="OQX23" s="155"/>
      <c r="OQY23" s="156"/>
      <c r="OQZ23" s="156"/>
      <c r="ORA23" s="156"/>
      <c r="ORB23" s="156"/>
      <c r="ORC23" s="156"/>
      <c r="ORD23" s="156"/>
      <c r="ORE23" s="157"/>
      <c r="ORF23" s="153"/>
      <c r="ORG23" s="153"/>
      <c r="ORH23" s="154"/>
      <c r="ORI23" s="155"/>
      <c r="ORJ23" s="155"/>
      <c r="ORK23" s="155"/>
      <c r="ORL23" s="155"/>
      <c r="ORM23" s="155"/>
      <c r="ORN23" s="155"/>
      <c r="ORO23" s="156"/>
      <c r="ORP23" s="156"/>
      <c r="ORQ23" s="156"/>
      <c r="ORR23" s="156"/>
      <c r="ORS23" s="156"/>
      <c r="ORT23" s="156"/>
      <c r="ORU23" s="157"/>
      <c r="ORV23" s="153"/>
      <c r="ORW23" s="153"/>
      <c r="ORX23" s="154"/>
      <c r="ORY23" s="155"/>
      <c r="ORZ23" s="155"/>
      <c r="OSA23" s="155"/>
      <c r="OSB23" s="155"/>
      <c r="OSC23" s="155"/>
      <c r="OSD23" s="155"/>
      <c r="OSE23" s="156"/>
      <c r="OSF23" s="156"/>
      <c r="OSG23" s="156"/>
      <c r="OSH23" s="156"/>
      <c r="OSI23" s="156"/>
      <c r="OSJ23" s="156"/>
      <c r="OSK23" s="157"/>
      <c r="OSL23" s="153"/>
      <c r="OSM23" s="153"/>
      <c r="OSN23" s="154"/>
      <c r="OSO23" s="155"/>
      <c r="OSP23" s="155"/>
      <c r="OSQ23" s="155"/>
      <c r="OSR23" s="155"/>
      <c r="OSS23" s="155"/>
      <c r="OST23" s="155"/>
      <c r="OSU23" s="156"/>
      <c r="OSV23" s="156"/>
      <c r="OSW23" s="156"/>
      <c r="OSX23" s="156"/>
      <c r="OSY23" s="156"/>
      <c r="OSZ23" s="156"/>
      <c r="OTA23" s="157"/>
      <c r="OTB23" s="153"/>
      <c r="OTC23" s="153"/>
      <c r="OTD23" s="154"/>
      <c r="OTE23" s="155"/>
      <c r="OTF23" s="155"/>
      <c r="OTG23" s="155"/>
      <c r="OTH23" s="155"/>
      <c r="OTI23" s="155"/>
      <c r="OTJ23" s="155"/>
      <c r="OTK23" s="156"/>
      <c r="OTL23" s="156"/>
      <c r="OTM23" s="156"/>
      <c r="OTN23" s="156"/>
      <c r="OTO23" s="156"/>
      <c r="OTP23" s="156"/>
      <c r="OTQ23" s="157"/>
      <c r="OTR23" s="153"/>
      <c r="OTS23" s="153"/>
      <c r="OTT23" s="154"/>
      <c r="OTU23" s="155"/>
      <c r="OTV23" s="155"/>
      <c r="OTW23" s="155"/>
      <c r="OTX23" s="155"/>
      <c r="OTY23" s="155"/>
      <c r="OTZ23" s="155"/>
      <c r="OUA23" s="156"/>
      <c r="OUB23" s="156"/>
      <c r="OUC23" s="156"/>
      <c r="OUD23" s="156"/>
      <c r="OUE23" s="156"/>
      <c r="OUF23" s="156"/>
      <c r="OUG23" s="157"/>
      <c r="OUH23" s="153"/>
      <c r="OUI23" s="153"/>
      <c r="OUJ23" s="154"/>
      <c r="OUK23" s="155"/>
      <c r="OUL23" s="155"/>
      <c r="OUM23" s="155"/>
      <c r="OUN23" s="155"/>
      <c r="OUO23" s="155"/>
      <c r="OUP23" s="155"/>
      <c r="OUQ23" s="156"/>
      <c r="OUR23" s="156"/>
      <c r="OUS23" s="156"/>
      <c r="OUT23" s="156"/>
      <c r="OUU23" s="156"/>
      <c r="OUV23" s="156"/>
      <c r="OUW23" s="157"/>
      <c r="OUX23" s="153"/>
      <c r="OUY23" s="153"/>
      <c r="OUZ23" s="154"/>
      <c r="OVA23" s="155"/>
      <c r="OVB23" s="155"/>
      <c r="OVC23" s="155"/>
      <c r="OVD23" s="155"/>
      <c r="OVE23" s="155"/>
      <c r="OVF23" s="155"/>
      <c r="OVG23" s="156"/>
      <c r="OVH23" s="156"/>
      <c r="OVI23" s="156"/>
      <c r="OVJ23" s="156"/>
      <c r="OVK23" s="156"/>
      <c r="OVL23" s="156"/>
      <c r="OVM23" s="157"/>
      <c r="OVN23" s="153"/>
      <c r="OVO23" s="153"/>
      <c r="OVP23" s="154"/>
      <c r="OVQ23" s="155"/>
      <c r="OVR23" s="155"/>
      <c r="OVS23" s="155"/>
      <c r="OVT23" s="155"/>
      <c r="OVU23" s="155"/>
      <c r="OVV23" s="155"/>
      <c r="OVW23" s="156"/>
      <c r="OVX23" s="156"/>
      <c r="OVY23" s="156"/>
      <c r="OVZ23" s="156"/>
      <c r="OWA23" s="156"/>
      <c r="OWB23" s="156"/>
      <c r="OWC23" s="157"/>
      <c r="OWD23" s="153"/>
      <c r="OWE23" s="153"/>
      <c r="OWF23" s="154"/>
      <c r="OWG23" s="155"/>
      <c r="OWH23" s="155"/>
      <c r="OWI23" s="155"/>
      <c r="OWJ23" s="155"/>
      <c r="OWK23" s="155"/>
      <c r="OWL23" s="155"/>
      <c r="OWM23" s="156"/>
      <c r="OWN23" s="156"/>
      <c r="OWO23" s="156"/>
      <c r="OWP23" s="156"/>
      <c r="OWQ23" s="156"/>
      <c r="OWR23" s="156"/>
      <c r="OWS23" s="157"/>
      <c r="OWT23" s="153"/>
      <c r="OWU23" s="153"/>
      <c r="OWV23" s="154"/>
      <c r="OWW23" s="155"/>
      <c r="OWX23" s="155"/>
      <c r="OWY23" s="155"/>
      <c r="OWZ23" s="155"/>
      <c r="OXA23" s="155"/>
      <c r="OXB23" s="155"/>
      <c r="OXC23" s="156"/>
      <c r="OXD23" s="156"/>
      <c r="OXE23" s="156"/>
      <c r="OXF23" s="156"/>
      <c r="OXG23" s="156"/>
      <c r="OXH23" s="156"/>
      <c r="OXI23" s="157"/>
      <c r="OXJ23" s="153"/>
      <c r="OXK23" s="153"/>
      <c r="OXL23" s="154"/>
      <c r="OXM23" s="155"/>
      <c r="OXN23" s="155"/>
      <c r="OXO23" s="155"/>
      <c r="OXP23" s="155"/>
      <c r="OXQ23" s="155"/>
      <c r="OXR23" s="155"/>
      <c r="OXS23" s="156"/>
      <c r="OXT23" s="156"/>
      <c r="OXU23" s="156"/>
      <c r="OXV23" s="156"/>
      <c r="OXW23" s="156"/>
      <c r="OXX23" s="156"/>
      <c r="OXY23" s="157"/>
      <c r="OXZ23" s="153"/>
      <c r="OYA23" s="153"/>
      <c r="OYB23" s="154"/>
      <c r="OYC23" s="155"/>
      <c r="OYD23" s="155"/>
      <c r="OYE23" s="155"/>
      <c r="OYF23" s="155"/>
      <c r="OYG23" s="155"/>
      <c r="OYH23" s="155"/>
      <c r="OYI23" s="156"/>
      <c r="OYJ23" s="156"/>
      <c r="OYK23" s="156"/>
      <c r="OYL23" s="156"/>
      <c r="OYM23" s="156"/>
      <c r="OYN23" s="156"/>
      <c r="OYO23" s="157"/>
      <c r="OYP23" s="153"/>
      <c r="OYQ23" s="153"/>
      <c r="OYR23" s="154"/>
      <c r="OYS23" s="155"/>
      <c r="OYT23" s="155"/>
      <c r="OYU23" s="155"/>
      <c r="OYV23" s="155"/>
      <c r="OYW23" s="155"/>
      <c r="OYX23" s="155"/>
      <c r="OYY23" s="156"/>
      <c r="OYZ23" s="156"/>
      <c r="OZA23" s="156"/>
      <c r="OZB23" s="156"/>
      <c r="OZC23" s="156"/>
      <c r="OZD23" s="156"/>
      <c r="OZE23" s="157"/>
      <c r="OZF23" s="153"/>
      <c r="OZG23" s="153"/>
      <c r="OZH23" s="154"/>
      <c r="OZI23" s="155"/>
      <c r="OZJ23" s="155"/>
      <c r="OZK23" s="155"/>
      <c r="OZL23" s="155"/>
      <c r="OZM23" s="155"/>
      <c r="OZN23" s="155"/>
      <c r="OZO23" s="156"/>
      <c r="OZP23" s="156"/>
      <c r="OZQ23" s="156"/>
      <c r="OZR23" s="156"/>
      <c r="OZS23" s="156"/>
      <c r="OZT23" s="156"/>
      <c r="OZU23" s="157"/>
      <c r="OZV23" s="153"/>
      <c r="OZW23" s="153"/>
      <c r="OZX23" s="154"/>
      <c r="OZY23" s="155"/>
      <c r="OZZ23" s="155"/>
      <c r="PAA23" s="155"/>
      <c r="PAB23" s="155"/>
      <c r="PAC23" s="155"/>
      <c r="PAD23" s="155"/>
      <c r="PAE23" s="156"/>
      <c r="PAF23" s="156"/>
      <c r="PAG23" s="156"/>
      <c r="PAH23" s="156"/>
      <c r="PAI23" s="156"/>
      <c r="PAJ23" s="156"/>
      <c r="PAK23" s="157"/>
      <c r="PAL23" s="153"/>
      <c r="PAM23" s="153"/>
      <c r="PAN23" s="154"/>
      <c r="PAO23" s="155"/>
      <c r="PAP23" s="155"/>
      <c r="PAQ23" s="155"/>
      <c r="PAR23" s="155"/>
      <c r="PAS23" s="155"/>
      <c r="PAT23" s="155"/>
      <c r="PAU23" s="156"/>
      <c r="PAV23" s="156"/>
      <c r="PAW23" s="156"/>
      <c r="PAX23" s="156"/>
      <c r="PAY23" s="156"/>
      <c r="PAZ23" s="156"/>
      <c r="PBA23" s="157"/>
      <c r="PBB23" s="153"/>
      <c r="PBC23" s="153"/>
      <c r="PBD23" s="154"/>
      <c r="PBE23" s="155"/>
      <c r="PBF23" s="155"/>
      <c r="PBG23" s="155"/>
      <c r="PBH23" s="155"/>
      <c r="PBI23" s="155"/>
      <c r="PBJ23" s="155"/>
      <c r="PBK23" s="156"/>
      <c r="PBL23" s="156"/>
      <c r="PBM23" s="156"/>
      <c r="PBN23" s="156"/>
      <c r="PBO23" s="156"/>
      <c r="PBP23" s="156"/>
      <c r="PBQ23" s="157"/>
      <c r="PBR23" s="153"/>
      <c r="PBS23" s="153"/>
      <c r="PBT23" s="154"/>
      <c r="PBU23" s="155"/>
      <c r="PBV23" s="155"/>
      <c r="PBW23" s="155"/>
      <c r="PBX23" s="155"/>
      <c r="PBY23" s="155"/>
      <c r="PBZ23" s="155"/>
      <c r="PCA23" s="156"/>
      <c r="PCB23" s="156"/>
      <c r="PCC23" s="156"/>
      <c r="PCD23" s="156"/>
      <c r="PCE23" s="156"/>
      <c r="PCF23" s="156"/>
      <c r="PCG23" s="157"/>
      <c r="PCH23" s="153"/>
      <c r="PCI23" s="153"/>
      <c r="PCJ23" s="154"/>
      <c r="PCK23" s="155"/>
      <c r="PCL23" s="155"/>
      <c r="PCM23" s="155"/>
      <c r="PCN23" s="155"/>
      <c r="PCO23" s="155"/>
      <c r="PCP23" s="155"/>
      <c r="PCQ23" s="156"/>
      <c r="PCR23" s="156"/>
      <c r="PCS23" s="156"/>
      <c r="PCT23" s="156"/>
      <c r="PCU23" s="156"/>
      <c r="PCV23" s="156"/>
      <c r="PCW23" s="157"/>
      <c r="PCX23" s="153"/>
      <c r="PCY23" s="153"/>
      <c r="PCZ23" s="154"/>
      <c r="PDA23" s="155"/>
      <c r="PDB23" s="155"/>
      <c r="PDC23" s="155"/>
      <c r="PDD23" s="155"/>
      <c r="PDE23" s="155"/>
      <c r="PDF23" s="155"/>
      <c r="PDG23" s="156"/>
      <c r="PDH23" s="156"/>
      <c r="PDI23" s="156"/>
      <c r="PDJ23" s="156"/>
      <c r="PDK23" s="156"/>
      <c r="PDL23" s="156"/>
      <c r="PDM23" s="157"/>
      <c r="PDN23" s="153"/>
      <c r="PDO23" s="153"/>
      <c r="PDP23" s="154"/>
      <c r="PDQ23" s="155"/>
      <c r="PDR23" s="155"/>
      <c r="PDS23" s="155"/>
      <c r="PDT23" s="155"/>
      <c r="PDU23" s="155"/>
      <c r="PDV23" s="155"/>
      <c r="PDW23" s="156"/>
      <c r="PDX23" s="156"/>
      <c r="PDY23" s="156"/>
      <c r="PDZ23" s="156"/>
      <c r="PEA23" s="156"/>
      <c r="PEB23" s="156"/>
      <c r="PEC23" s="157"/>
      <c r="PED23" s="153"/>
      <c r="PEE23" s="153"/>
      <c r="PEF23" s="154"/>
      <c r="PEG23" s="155"/>
      <c r="PEH23" s="155"/>
      <c r="PEI23" s="155"/>
      <c r="PEJ23" s="155"/>
      <c r="PEK23" s="155"/>
      <c r="PEL23" s="155"/>
      <c r="PEM23" s="156"/>
      <c r="PEN23" s="156"/>
      <c r="PEO23" s="156"/>
      <c r="PEP23" s="156"/>
      <c r="PEQ23" s="156"/>
      <c r="PER23" s="156"/>
      <c r="PES23" s="157"/>
      <c r="PET23" s="153"/>
      <c r="PEU23" s="153"/>
      <c r="PEV23" s="154"/>
      <c r="PEW23" s="155"/>
      <c r="PEX23" s="155"/>
      <c r="PEY23" s="155"/>
      <c r="PEZ23" s="155"/>
      <c r="PFA23" s="155"/>
      <c r="PFB23" s="155"/>
      <c r="PFC23" s="156"/>
      <c r="PFD23" s="156"/>
      <c r="PFE23" s="156"/>
      <c r="PFF23" s="156"/>
      <c r="PFG23" s="156"/>
      <c r="PFH23" s="156"/>
      <c r="PFI23" s="157"/>
      <c r="PFJ23" s="153"/>
      <c r="PFK23" s="153"/>
      <c r="PFL23" s="154"/>
      <c r="PFM23" s="155"/>
      <c r="PFN23" s="155"/>
      <c r="PFO23" s="155"/>
      <c r="PFP23" s="155"/>
      <c r="PFQ23" s="155"/>
      <c r="PFR23" s="155"/>
      <c r="PFS23" s="156"/>
      <c r="PFT23" s="156"/>
      <c r="PFU23" s="156"/>
      <c r="PFV23" s="156"/>
      <c r="PFW23" s="156"/>
      <c r="PFX23" s="156"/>
      <c r="PFY23" s="157"/>
      <c r="PFZ23" s="153"/>
      <c r="PGA23" s="153"/>
      <c r="PGB23" s="154"/>
      <c r="PGC23" s="155"/>
      <c r="PGD23" s="155"/>
      <c r="PGE23" s="155"/>
      <c r="PGF23" s="155"/>
      <c r="PGG23" s="155"/>
      <c r="PGH23" s="155"/>
      <c r="PGI23" s="156"/>
      <c r="PGJ23" s="156"/>
      <c r="PGK23" s="156"/>
      <c r="PGL23" s="156"/>
      <c r="PGM23" s="156"/>
      <c r="PGN23" s="156"/>
      <c r="PGO23" s="157"/>
      <c r="PGP23" s="153"/>
      <c r="PGQ23" s="153"/>
      <c r="PGR23" s="154"/>
      <c r="PGS23" s="155"/>
      <c r="PGT23" s="155"/>
      <c r="PGU23" s="155"/>
      <c r="PGV23" s="155"/>
      <c r="PGW23" s="155"/>
      <c r="PGX23" s="155"/>
      <c r="PGY23" s="156"/>
      <c r="PGZ23" s="156"/>
      <c r="PHA23" s="156"/>
      <c r="PHB23" s="156"/>
      <c r="PHC23" s="156"/>
      <c r="PHD23" s="156"/>
      <c r="PHE23" s="157"/>
      <c r="PHF23" s="153"/>
      <c r="PHG23" s="153"/>
      <c r="PHH23" s="154"/>
      <c r="PHI23" s="155"/>
      <c r="PHJ23" s="155"/>
      <c r="PHK23" s="155"/>
      <c r="PHL23" s="155"/>
      <c r="PHM23" s="155"/>
      <c r="PHN23" s="155"/>
      <c r="PHO23" s="156"/>
      <c r="PHP23" s="156"/>
      <c r="PHQ23" s="156"/>
      <c r="PHR23" s="156"/>
      <c r="PHS23" s="156"/>
      <c r="PHT23" s="156"/>
      <c r="PHU23" s="157"/>
      <c r="PHV23" s="153"/>
      <c r="PHW23" s="153"/>
      <c r="PHX23" s="154"/>
      <c r="PHY23" s="155"/>
      <c r="PHZ23" s="155"/>
      <c r="PIA23" s="155"/>
      <c r="PIB23" s="155"/>
      <c r="PIC23" s="155"/>
      <c r="PID23" s="155"/>
      <c r="PIE23" s="156"/>
      <c r="PIF23" s="156"/>
      <c r="PIG23" s="156"/>
      <c r="PIH23" s="156"/>
      <c r="PII23" s="156"/>
      <c r="PIJ23" s="156"/>
      <c r="PIK23" s="157"/>
      <c r="PIL23" s="153"/>
      <c r="PIM23" s="153"/>
      <c r="PIN23" s="154"/>
      <c r="PIO23" s="155"/>
      <c r="PIP23" s="155"/>
      <c r="PIQ23" s="155"/>
      <c r="PIR23" s="155"/>
      <c r="PIS23" s="155"/>
      <c r="PIT23" s="155"/>
      <c r="PIU23" s="156"/>
      <c r="PIV23" s="156"/>
      <c r="PIW23" s="156"/>
      <c r="PIX23" s="156"/>
      <c r="PIY23" s="156"/>
      <c r="PIZ23" s="156"/>
      <c r="PJA23" s="157"/>
      <c r="PJB23" s="153"/>
      <c r="PJC23" s="153"/>
      <c r="PJD23" s="154"/>
      <c r="PJE23" s="155"/>
      <c r="PJF23" s="155"/>
      <c r="PJG23" s="155"/>
      <c r="PJH23" s="155"/>
      <c r="PJI23" s="155"/>
      <c r="PJJ23" s="155"/>
      <c r="PJK23" s="156"/>
      <c r="PJL23" s="156"/>
      <c r="PJM23" s="156"/>
      <c r="PJN23" s="156"/>
      <c r="PJO23" s="156"/>
      <c r="PJP23" s="156"/>
      <c r="PJQ23" s="157"/>
      <c r="PJR23" s="153"/>
      <c r="PJS23" s="153"/>
      <c r="PJT23" s="154"/>
      <c r="PJU23" s="155"/>
      <c r="PJV23" s="155"/>
      <c r="PJW23" s="155"/>
      <c r="PJX23" s="155"/>
      <c r="PJY23" s="155"/>
      <c r="PJZ23" s="155"/>
      <c r="PKA23" s="156"/>
      <c r="PKB23" s="156"/>
      <c r="PKC23" s="156"/>
      <c r="PKD23" s="156"/>
      <c r="PKE23" s="156"/>
      <c r="PKF23" s="156"/>
      <c r="PKG23" s="157"/>
      <c r="PKH23" s="153"/>
      <c r="PKI23" s="153"/>
      <c r="PKJ23" s="154"/>
      <c r="PKK23" s="155"/>
      <c r="PKL23" s="155"/>
      <c r="PKM23" s="155"/>
      <c r="PKN23" s="155"/>
      <c r="PKO23" s="155"/>
      <c r="PKP23" s="155"/>
      <c r="PKQ23" s="156"/>
      <c r="PKR23" s="156"/>
      <c r="PKS23" s="156"/>
      <c r="PKT23" s="156"/>
      <c r="PKU23" s="156"/>
      <c r="PKV23" s="156"/>
      <c r="PKW23" s="157"/>
      <c r="PKX23" s="153"/>
      <c r="PKY23" s="153"/>
      <c r="PKZ23" s="154"/>
      <c r="PLA23" s="155"/>
      <c r="PLB23" s="155"/>
      <c r="PLC23" s="155"/>
      <c r="PLD23" s="155"/>
      <c r="PLE23" s="155"/>
      <c r="PLF23" s="155"/>
      <c r="PLG23" s="156"/>
      <c r="PLH23" s="156"/>
      <c r="PLI23" s="156"/>
      <c r="PLJ23" s="156"/>
      <c r="PLK23" s="156"/>
      <c r="PLL23" s="156"/>
      <c r="PLM23" s="157"/>
      <c r="PLN23" s="153"/>
      <c r="PLO23" s="153"/>
      <c r="PLP23" s="154"/>
      <c r="PLQ23" s="155"/>
      <c r="PLR23" s="155"/>
      <c r="PLS23" s="155"/>
      <c r="PLT23" s="155"/>
      <c r="PLU23" s="155"/>
      <c r="PLV23" s="155"/>
      <c r="PLW23" s="156"/>
      <c r="PLX23" s="156"/>
      <c r="PLY23" s="156"/>
      <c r="PLZ23" s="156"/>
      <c r="PMA23" s="156"/>
      <c r="PMB23" s="156"/>
      <c r="PMC23" s="157"/>
      <c r="PMD23" s="153"/>
      <c r="PME23" s="153"/>
      <c r="PMF23" s="154"/>
      <c r="PMG23" s="155"/>
      <c r="PMH23" s="155"/>
      <c r="PMI23" s="155"/>
      <c r="PMJ23" s="155"/>
      <c r="PMK23" s="155"/>
      <c r="PML23" s="155"/>
      <c r="PMM23" s="156"/>
      <c r="PMN23" s="156"/>
      <c r="PMO23" s="156"/>
      <c r="PMP23" s="156"/>
      <c r="PMQ23" s="156"/>
      <c r="PMR23" s="156"/>
      <c r="PMS23" s="157"/>
      <c r="PMT23" s="153"/>
      <c r="PMU23" s="153"/>
      <c r="PMV23" s="154"/>
      <c r="PMW23" s="155"/>
      <c r="PMX23" s="155"/>
      <c r="PMY23" s="155"/>
      <c r="PMZ23" s="155"/>
      <c r="PNA23" s="155"/>
      <c r="PNB23" s="155"/>
      <c r="PNC23" s="156"/>
      <c r="PND23" s="156"/>
      <c r="PNE23" s="156"/>
      <c r="PNF23" s="156"/>
      <c r="PNG23" s="156"/>
      <c r="PNH23" s="156"/>
      <c r="PNI23" s="157"/>
      <c r="PNJ23" s="153"/>
      <c r="PNK23" s="153"/>
      <c r="PNL23" s="154"/>
      <c r="PNM23" s="155"/>
      <c r="PNN23" s="155"/>
      <c r="PNO23" s="155"/>
      <c r="PNP23" s="155"/>
      <c r="PNQ23" s="155"/>
      <c r="PNR23" s="155"/>
      <c r="PNS23" s="156"/>
      <c r="PNT23" s="156"/>
      <c r="PNU23" s="156"/>
      <c r="PNV23" s="156"/>
      <c r="PNW23" s="156"/>
      <c r="PNX23" s="156"/>
      <c r="PNY23" s="157"/>
      <c r="PNZ23" s="153"/>
      <c r="POA23" s="153"/>
      <c r="POB23" s="154"/>
      <c r="POC23" s="155"/>
      <c r="POD23" s="155"/>
      <c r="POE23" s="155"/>
      <c r="POF23" s="155"/>
      <c r="POG23" s="155"/>
      <c r="POH23" s="155"/>
      <c r="POI23" s="156"/>
      <c r="POJ23" s="156"/>
      <c r="POK23" s="156"/>
      <c r="POL23" s="156"/>
      <c r="POM23" s="156"/>
      <c r="PON23" s="156"/>
      <c r="POO23" s="157"/>
      <c r="POP23" s="153"/>
      <c r="POQ23" s="153"/>
      <c r="POR23" s="154"/>
      <c r="POS23" s="155"/>
      <c r="POT23" s="155"/>
      <c r="POU23" s="155"/>
      <c r="POV23" s="155"/>
      <c r="POW23" s="155"/>
      <c r="POX23" s="155"/>
      <c r="POY23" s="156"/>
      <c r="POZ23" s="156"/>
      <c r="PPA23" s="156"/>
      <c r="PPB23" s="156"/>
      <c r="PPC23" s="156"/>
      <c r="PPD23" s="156"/>
      <c r="PPE23" s="157"/>
      <c r="PPF23" s="153"/>
      <c r="PPG23" s="153"/>
      <c r="PPH23" s="154"/>
      <c r="PPI23" s="155"/>
      <c r="PPJ23" s="155"/>
      <c r="PPK23" s="155"/>
      <c r="PPL23" s="155"/>
      <c r="PPM23" s="155"/>
      <c r="PPN23" s="155"/>
      <c r="PPO23" s="156"/>
      <c r="PPP23" s="156"/>
      <c r="PPQ23" s="156"/>
      <c r="PPR23" s="156"/>
      <c r="PPS23" s="156"/>
      <c r="PPT23" s="156"/>
      <c r="PPU23" s="157"/>
      <c r="PPV23" s="153"/>
      <c r="PPW23" s="153"/>
      <c r="PPX23" s="154"/>
      <c r="PPY23" s="155"/>
      <c r="PPZ23" s="155"/>
      <c r="PQA23" s="155"/>
      <c r="PQB23" s="155"/>
      <c r="PQC23" s="155"/>
      <c r="PQD23" s="155"/>
      <c r="PQE23" s="156"/>
      <c r="PQF23" s="156"/>
      <c r="PQG23" s="156"/>
      <c r="PQH23" s="156"/>
      <c r="PQI23" s="156"/>
      <c r="PQJ23" s="156"/>
      <c r="PQK23" s="157"/>
      <c r="PQL23" s="153"/>
      <c r="PQM23" s="153"/>
      <c r="PQN23" s="154"/>
      <c r="PQO23" s="155"/>
      <c r="PQP23" s="155"/>
      <c r="PQQ23" s="155"/>
      <c r="PQR23" s="155"/>
      <c r="PQS23" s="155"/>
      <c r="PQT23" s="155"/>
      <c r="PQU23" s="156"/>
      <c r="PQV23" s="156"/>
      <c r="PQW23" s="156"/>
      <c r="PQX23" s="156"/>
      <c r="PQY23" s="156"/>
      <c r="PQZ23" s="156"/>
      <c r="PRA23" s="157"/>
      <c r="PRB23" s="153"/>
      <c r="PRC23" s="153"/>
      <c r="PRD23" s="154"/>
      <c r="PRE23" s="155"/>
      <c r="PRF23" s="155"/>
      <c r="PRG23" s="155"/>
      <c r="PRH23" s="155"/>
      <c r="PRI23" s="155"/>
      <c r="PRJ23" s="155"/>
      <c r="PRK23" s="156"/>
      <c r="PRL23" s="156"/>
      <c r="PRM23" s="156"/>
      <c r="PRN23" s="156"/>
      <c r="PRO23" s="156"/>
      <c r="PRP23" s="156"/>
      <c r="PRQ23" s="157"/>
      <c r="PRR23" s="153"/>
      <c r="PRS23" s="153"/>
      <c r="PRT23" s="154"/>
      <c r="PRU23" s="155"/>
      <c r="PRV23" s="155"/>
      <c r="PRW23" s="155"/>
      <c r="PRX23" s="155"/>
      <c r="PRY23" s="155"/>
      <c r="PRZ23" s="155"/>
      <c r="PSA23" s="156"/>
      <c r="PSB23" s="156"/>
      <c r="PSC23" s="156"/>
      <c r="PSD23" s="156"/>
      <c r="PSE23" s="156"/>
      <c r="PSF23" s="156"/>
      <c r="PSG23" s="157"/>
      <c r="PSH23" s="153"/>
      <c r="PSI23" s="153"/>
      <c r="PSJ23" s="154"/>
      <c r="PSK23" s="155"/>
      <c r="PSL23" s="155"/>
      <c r="PSM23" s="155"/>
      <c r="PSN23" s="155"/>
      <c r="PSO23" s="155"/>
      <c r="PSP23" s="155"/>
      <c r="PSQ23" s="156"/>
      <c r="PSR23" s="156"/>
      <c r="PSS23" s="156"/>
      <c r="PST23" s="156"/>
      <c r="PSU23" s="156"/>
      <c r="PSV23" s="156"/>
      <c r="PSW23" s="157"/>
      <c r="PSX23" s="153"/>
      <c r="PSY23" s="153"/>
      <c r="PSZ23" s="154"/>
      <c r="PTA23" s="155"/>
      <c r="PTB23" s="155"/>
      <c r="PTC23" s="155"/>
      <c r="PTD23" s="155"/>
      <c r="PTE23" s="155"/>
      <c r="PTF23" s="155"/>
      <c r="PTG23" s="156"/>
      <c r="PTH23" s="156"/>
      <c r="PTI23" s="156"/>
      <c r="PTJ23" s="156"/>
      <c r="PTK23" s="156"/>
      <c r="PTL23" s="156"/>
      <c r="PTM23" s="157"/>
      <c r="PTN23" s="153"/>
      <c r="PTO23" s="153"/>
      <c r="PTP23" s="154"/>
      <c r="PTQ23" s="155"/>
      <c r="PTR23" s="155"/>
      <c r="PTS23" s="155"/>
      <c r="PTT23" s="155"/>
      <c r="PTU23" s="155"/>
      <c r="PTV23" s="155"/>
      <c r="PTW23" s="156"/>
      <c r="PTX23" s="156"/>
      <c r="PTY23" s="156"/>
      <c r="PTZ23" s="156"/>
      <c r="PUA23" s="156"/>
      <c r="PUB23" s="156"/>
      <c r="PUC23" s="157"/>
      <c r="PUD23" s="153"/>
      <c r="PUE23" s="153"/>
      <c r="PUF23" s="154"/>
      <c r="PUG23" s="155"/>
      <c r="PUH23" s="155"/>
      <c r="PUI23" s="155"/>
      <c r="PUJ23" s="155"/>
      <c r="PUK23" s="155"/>
      <c r="PUL23" s="155"/>
      <c r="PUM23" s="156"/>
      <c r="PUN23" s="156"/>
      <c r="PUO23" s="156"/>
      <c r="PUP23" s="156"/>
      <c r="PUQ23" s="156"/>
      <c r="PUR23" s="156"/>
      <c r="PUS23" s="157"/>
      <c r="PUT23" s="153"/>
      <c r="PUU23" s="153"/>
      <c r="PUV23" s="154"/>
      <c r="PUW23" s="155"/>
      <c r="PUX23" s="155"/>
      <c r="PUY23" s="155"/>
      <c r="PUZ23" s="155"/>
      <c r="PVA23" s="155"/>
      <c r="PVB23" s="155"/>
      <c r="PVC23" s="156"/>
      <c r="PVD23" s="156"/>
      <c r="PVE23" s="156"/>
      <c r="PVF23" s="156"/>
      <c r="PVG23" s="156"/>
      <c r="PVH23" s="156"/>
      <c r="PVI23" s="157"/>
      <c r="PVJ23" s="153"/>
      <c r="PVK23" s="153"/>
      <c r="PVL23" s="154"/>
      <c r="PVM23" s="155"/>
      <c r="PVN23" s="155"/>
      <c r="PVO23" s="155"/>
      <c r="PVP23" s="155"/>
      <c r="PVQ23" s="155"/>
      <c r="PVR23" s="155"/>
      <c r="PVS23" s="156"/>
      <c r="PVT23" s="156"/>
      <c r="PVU23" s="156"/>
      <c r="PVV23" s="156"/>
      <c r="PVW23" s="156"/>
      <c r="PVX23" s="156"/>
      <c r="PVY23" s="157"/>
      <c r="PVZ23" s="153"/>
      <c r="PWA23" s="153"/>
      <c r="PWB23" s="154"/>
      <c r="PWC23" s="155"/>
      <c r="PWD23" s="155"/>
      <c r="PWE23" s="155"/>
      <c r="PWF23" s="155"/>
      <c r="PWG23" s="155"/>
      <c r="PWH23" s="155"/>
      <c r="PWI23" s="156"/>
      <c r="PWJ23" s="156"/>
      <c r="PWK23" s="156"/>
      <c r="PWL23" s="156"/>
      <c r="PWM23" s="156"/>
      <c r="PWN23" s="156"/>
      <c r="PWO23" s="157"/>
      <c r="PWP23" s="153"/>
      <c r="PWQ23" s="153"/>
      <c r="PWR23" s="154"/>
      <c r="PWS23" s="155"/>
      <c r="PWT23" s="155"/>
      <c r="PWU23" s="155"/>
      <c r="PWV23" s="155"/>
      <c r="PWW23" s="155"/>
      <c r="PWX23" s="155"/>
      <c r="PWY23" s="156"/>
      <c r="PWZ23" s="156"/>
      <c r="PXA23" s="156"/>
      <c r="PXB23" s="156"/>
      <c r="PXC23" s="156"/>
      <c r="PXD23" s="156"/>
      <c r="PXE23" s="157"/>
      <c r="PXF23" s="153"/>
      <c r="PXG23" s="153"/>
      <c r="PXH23" s="154"/>
      <c r="PXI23" s="155"/>
      <c r="PXJ23" s="155"/>
      <c r="PXK23" s="155"/>
      <c r="PXL23" s="155"/>
      <c r="PXM23" s="155"/>
      <c r="PXN23" s="155"/>
      <c r="PXO23" s="156"/>
      <c r="PXP23" s="156"/>
      <c r="PXQ23" s="156"/>
      <c r="PXR23" s="156"/>
      <c r="PXS23" s="156"/>
      <c r="PXT23" s="156"/>
      <c r="PXU23" s="157"/>
      <c r="PXV23" s="153"/>
      <c r="PXW23" s="153"/>
      <c r="PXX23" s="154"/>
      <c r="PXY23" s="155"/>
      <c r="PXZ23" s="155"/>
      <c r="PYA23" s="155"/>
      <c r="PYB23" s="155"/>
      <c r="PYC23" s="155"/>
      <c r="PYD23" s="155"/>
      <c r="PYE23" s="156"/>
      <c r="PYF23" s="156"/>
      <c r="PYG23" s="156"/>
      <c r="PYH23" s="156"/>
      <c r="PYI23" s="156"/>
      <c r="PYJ23" s="156"/>
      <c r="PYK23" s="157"/>
      <c r="PYL23" s="153"/>
      <c r="PYM23" s="153"/>
      <c r="PYN23" s="154"/>
      <c r="PYO23" s="155"/>
      <c r="PYP23" s="155"/>
      <c r="PYQ23" s="155"/>
      <c r="PYR23" s="155"/>
      <c r="PYS23" s="155"/>
      <c r="PYT23" s="155"/>
      <c r="PYU23" s="156"/>
      <c r="PYV23" s="156"/>
      <c r="PYW23" s="156"/>
      <c r="PYX23" s="156"/>
      <c r="PYY23" s="156"/>
      <c r="PYZ23" s="156"/>
      <c r="PZA23" s="157"/>
      <c r="PZB23" s="153"/>
      <c r="PZC23" s="153"/>
      <c r="PZD23" s="154"/>
      <c r="PZE23" s="155"/>
      <c r="PZF23" s="155"/>
      <c r="PZG23" s="155"/>
      <c r="PZH23" s="155"/>
      <c r="PZI23" s="155"/>
      <c r="PZJ23" s="155"/>
      <c r="PZK23" s="156"/>
      <c r="PZL23" s="156"/>
      <c r="PZM23" s="156"/>
      <c r="PZN23" s="156"/>
      <c r="PZO23" s="156"/>
      <c r="PZP23" s="156"/>
      <c r="PZQ23" s="157"/>
      <c r="PZR23" s="153"/>
      <c r="PZS23" s="153"/>
      <c r="PZT23" s="154"/>
      <c r="PZU23" s="155"/>
      <c r="PZV23" s="155"/>
      <c r="PZW23" s="155"/>
      <c r="PZX23" s="155"/>
      <c r="PZY23" s="155"/>
      <c r="PZZ23" s="155"/>
      <c r="QAA23" s="156"/>
      <c r="QAB23" s="156"/>
      <c r="QAC23" s="156"/>
      <c r="QAD23" s="156"/>
      <c r="QAE23" s="156"/>
      <c r="QAF23" s="156"/>
      <c r="QAG23" s="157"/>
      <c r="QAH23" s="153"/>
      <c r="QAI23" s="153"/>
      <c r="QAJ23" s="154"/>
      <c r="QAK23" s="155"/>
      <c r="QAL23" s="155"/>
      <c r="QAM23" s="155"/>
      <c r="QAN23" s="155"/>
      <c r="QAO23" s="155"/>
      <c r="QAP23" s="155"/>
      <c r="QAQ23" s="156"/>
      <c r="QAR23" s="156"/>
      <c r="QAS23" s="156"/>
      <c r="QAT23" s="156"/>
      <c r="QAU23" s="156"/>
      <c r="QAV23" s="156"/>
      <c r="QAW23" s="157"/>
      <c r="QAX23" s="153"/>
      <c r="QAY23" s="153"/>
      <c r="QAZ23" s="154"/>
      <c r="QBA23" s="155"/>
      <c r="QBB23" s="155"/>
      <c r="QBC23" s="155"/>
      <c r="QBD23" s="155"/>
      <c r="QBE23" s="155"/>
      <c r="QBF23" s="155"/>
      <c r="QBG23" s="156"/>
      <c r="QBH23" s="156"/>
      <c r="QBI23" s="156"/>
      <c r="QBJ23" s="156"/>
      <c r="QBK23" s="156"/>
      <c r="QBL23" s="156"/>
      <c r="QBM23" s="157"/>
      <c r="QBN23" s="153"/>
      <c r="QBO23" s="153"/>
      <c r="QBP23" s="154"/>
      <c r="QBQ23" s="155"/>
      <c r="QBR23" s="155"/>
      <c r="QBS23" s="155"/>
      <c r="QBT23" s="155"/>
      <c r="QBU23" s="155"/>
      <c r="QBV23" s="155"/>
      <c r="QBW23" s="156"/>
      <c r="QBX23" s="156"/>
      <c r="QBY23" s="156"/>
      <c r="QBZ23" s="156"/>
      <c r="QCA23" s="156"/>
      <c r="QCB23" s="156"/>
      <c r="QCC23" s="157"/>
      <c r="QCD23" s="153"/>
      <c r="QCE23" s="153"/>
      <c r="QCF23" s="154"/>
      <c r="QCG23" s="155"/>
      <c r="QCH23" s="155"/>
      <c r="QCI23" s="155"/>
      <c r="QCJ23" s="155"/>
      <c r="QCK23" s="155"/>
      <c r="QCL23" s="155"/>
      <c r="QCM23" s="156"/>
      <c r="QCN23" s="156"/>
      <c r="QCO23" s="156"/>
      <c r="QCP23" s="156"/>
      <c r="QCQ23" s="156"/>
      <c r="QCR23" s="156"/>
      <c r="QCS23" s="157"/>
      <c r="QCT23" s="153"/>
      <c r="QCU23" s="153"/>
      <c r="QCV23" s="154"/>
      <c r="QCW23" s="155"/>
      <c r="QCX23" s="155"/>
      <c r="QCY23" s="155"/>
      <c r="QCZ23" s="155"/>
      <c r="QDA23" s="155"/>
      <c r="QDB23" s="155"/>
      <c r="QDC23" s="156"/>
      <c r="QDD23" s="156"/>
      <c r="QDE23" s="156"/>
      <c r="QDF23" s="156"/>
      <c r="QDG23" s="156"/>
      <c r="QDH23" s="156"/>
      <c r="QDI23" s="157"/>
      <c r="QDJ23" s="153"/>
      <c r="QDK23" s="153"/>
      <c r="QDL23" s="154"/>
      <c r="QDM23" s="155"/>
      <c r="QDN23" s="155"/>
      <c r="QDO23" s="155"/>
      <c r="QDP23" s="155"/>
      <c r="QDQ23" s="155"/>
      <c r="QDR23" s="155"/>
      <c r="QDS23" s="156"/>
      <c r="QDT23" s="156"/>
      <c r="QDU23" s="156"/>
      <c r="QDV23" s="156"/>
      <c r="QDW23" s="156"/>
      <c r="QDX23" s="156"/>
      <c r="QDY23" s="157"/>
      <c r="QDZ23" s="153"/>
      <c r="QEA23" s="153"/>
      <c r="QEB23" s="154"/>
      <c r="QEC23" s="155"/>
      <c r="QED23" s="155"/>
      <c r="QEE23" s="155"/>
      <c r="QEF23" s="155"/>
      <c r="QEG23" s="155"/>
      <c r="QEH23" s="155"/>
      <c r="QEI23" s="156"/>
      <c r="QEJ23" s="156"/>
      <c r="QEK23" s="156"/>
      <c r="QEL23" s="156"/>
      <c r="QEM23" s="156"/>
      <c r="QEN23" s="156"/>
      <c r="QEO23" s="157"/>
      <c r="QEP23" s="153"/>
      <c r="QEQ23" s="153"/>
      <c r="QER23" s="154"/>
      <c r="QES23" s="155"/>
      <c r="QET23" s="155"/>
      <c r="QEU23" s="155"/>
      <c r="QEV23" s="155"/>
      <c r="QEW23" s="155"/>
      <c r="QEX23" s="155"/>
      <c r="QEY23" s="156"/>
      <c r="QEZ23" s="156"/>
      <c r="QFA23" s="156"/>
      <c r="QFB23" s="156"/>
      <c r="QFC23" s="156"/>
      <c r="QFD23" s="156"/>
      <c r="QFE23" s="157"/>
      <c r="QFF23" s="153"/>
      <c r="QFG23" s="153"/>
      <c r="QFH23" s="154"/>
      <c r="QFI23" s="155"/>
      <c r="QFJ23" s="155"/>
      <c r="QFK23" s="155"/>
      <c r="QFL23" s="155"/>
      <c r="QFM23" s="155"/>
      <c r="QFN23" s="155"/>
      <c r="QFO23" s="156"/>
      <c r="QFP23" s="156"/>
      <c r="QFQ23" s="156"/>
      <c r="QFR23" s="156"/>
      <c r="QFS23" s="156"/>
      <c r="QFT23" s="156"/>
      <c r="QFU23" s="157"/>
      <c r="QFV23" s="153"/>
      <c r="QFW23" s="153"/>
      <c r="QFX23" s="154"/>
      <c r="QFY23" s="155"/>
      <c r="QFZ23" s="155"/>
      <c r="QGA23" s="155"/>
      <c r="QGB23" s="155"/>
      <c r="QGC23" s="155"/>
      <c r="QGD23" s="155"/>
      <c r="QGE23" s="156"/>
      <c r="QGF23" s="156"/>
      <c r="QGG23" s="156"/>
      <c r="QGH23" s="156"/>
      <c r="QGI23" s="156"/>
      <c r="QGJ23" s="156"/>
      <c r="QGK23" s="157"/>
      <c r="QGL23" s="153"/>
      <c r="QGM23" s="153"/>
      <c r="QGN23" s="154"/>
      <c r="QGO23" s="155"/>
      <c r="QGP23" s="155"/>
      <c r="QGQ23" s="155"/>
      <c r="QGR23" s="155"/>
      <c r="QGS23" s="155"/>
      <c r="QGT23" s="155"/>
      <c r="QGU23" s="156"/>
      <c r="QGV23" s="156"/>
      <c r="QGW23" s="156"/>
      <c r="QGX23" s="156"/>
      <c r="QGY23" s="156"/>
      <c r="QGZ23" s="156"/>
      <c r="QHA23" s="157"/>
      <c r="QHB23" s="153"/>
      <c r="QHC23" s="153"/>
      <c r="QHD23" s="154"/>
      <c r="QHE23" s="155"/>
      <c r="QHF23" s="155"/>
      <c r="QHG23" s="155"/>
      <c r="QHH23" s="155"/>
      <c r="QHI23" s="155"/>
      <c r="QHJ23" s="155"/>
      <c r="QHK23" s="156"/>
      <c r="QHL23" s="156"/>
      <c r="QHM23" s="156"/>
      <c r="QHN23" s="156"/>
      <c r="QHO23" s="156"/>
      <c r="QHP23" s="156"/>
      <c r="QHQ23" s="157"/>
      <c r="QHR23" s="153"/>
      <c r="QHS23" s="153"/>
      <c r="QHT23" s="154"/>
      <c r="QHU23" s="155"/>
      <c r="QHV23" s="155"/>
      <c r="QHW23" s="155"/>
      <c r="QHX23" s="155"/>
      <c r="QHY23" s="155"/>
      <c r="QHZ23" s="155"/>
      <c r="QIA23" s="156"/>
      <c r="QIB23" s="156"/>
      <c r="QIC23" s="156"/>
      <c r="QID23" s="156"/>
      <c r="QIE23" s="156"/>
      <c r="QIF23" s="156"/>
      <c r="QIG23" s="157"/>
      <c r="QIH23" s="153"/>
      <c r="QII23" s="153"/>
      <c r="QIJ23" s="154"/>
      <c r="QIK23" s="155"/>
      <c r="QIL23" s="155"/>
      <c r="QIM23" s="155"/>
      <c r="QIN23" s="155"/>
      <c r="QIO23" s="155"/>
      <c r="QIP23" s="155"/>
      <c r="QIQ23" s="156"/>
      <c r="QIR23" s="156"/>
      <c r="QIS23" s="156"/>
      <c r="QIT23" s="156"/>
      <c r="QIU23" s="156"/>
      <c r="QIV23" s="156"/>
      <c r="QIW23" s="157"/>
      <c r="QIX23" s="153"/>
      <c r="QIY23" s="153"/>
      <c r="QIZ23" s="154"/>
      <c r="QJA23" s="155"/>
      <c r="QJB23" s="155"/>
      <c r="QJC23" s="155"/>
      <c r="QJD23" s="155"/>
      <c r="QJE23" s="155"/>
      <c r="QJF23" s="155"/>
      <c r="QJG23" s="156"/>
      <c r="QJH23" s="156"/>
      <c r="QJI23" s="156"/>
      <c r="QJJ23" s="156"/>
      <c r="QJK23" s="156"/>
      <c r="QJL23" s="156"/>
      <c r="QJM23" s="157"/>
      <c r="QJN23" s="153"/>
      <c r="QJO23" s="153"/>
      <c r="QJP23" s="154"/>
      <c r="QJQ23" s="155"/>
      <c r="QJR23" s="155"/>
      <c r="QJS23" s="155"/>
      <c r="QJT23" s="155"/>
      <c r="QJU23" s="155"/>
      <c r="QJV23" s="155"/>
      <c r="QJW23" s="156"/>
      <c r="QJX23" s="156"/>
      <c r="QJY23" s="156"/>
      <c r="QJZ23" s="156"/>
      <c r="QKA23" s="156"/>
      <c r="QKB23" s="156"/>
      <c r="QKC23" s="157"/>
      <c r="QKD23" s="153"/>
      <c r="QKE23" s="153"/>
      <c r="QKF23" s="154"/>
      <c r="QKG23" s="155"/>
      <c r="QKH23" s="155"/>
      <c r="QKI23" s="155"/>
      <c r="QKJ23" s="155"/>
      <c r="QKK23" s="155"/>
      <c r="QKL23" s="155"/>
      <c r="QKM23" s="156"/>
      <c r="QKN23" s="156"/>
      <c r="QKO23" s="156"/>
      <c r="QKP23" s="156"/>
      <c r="QKQ23" s="156"/>
      <c r="QKR23" s="156"/>
      <c r="QKS23" s="157"/>
      <c r="QKT23" s="153"/>
      <c r="QKU23" s="153"/>
      <c r="QKV23" s="154"/>
      <c r="QKW23" s="155"/>
      <c r="QKX23" s="155"/>
      <c r="QKY23" s="155"/>
      <c r="QKZ23" s="155"/>
      <c r="QLA23" s="155"/>
      <c r="QLB23" s="155"/>
      <c r="QLC23" s="156"/>
      <c r="QLD23" s="156"/>
      <c r="QLE23" s="156"/>
      <c r="QLF23" s="156"/>
      <c r="QLG23" s="156"/>
      <c r="QLH23" s="156"/>
      <c r="QLI23" s="157"/>
      <c r="QLJ23" s="153"/>
      <c r="QLK23" s="153"/>
      <c r="QLL23" s="154"/>
      <c r="QLM23" s="155"/>
      <c r="QLN23" s="155"/>
      <c r="QLO23" s="155"/>
      <c r="QLP23" s="155"/>
      <c r="QLQ23" s="155"/>
      <c r="QLR23" s="155"/>
      <c r="QLS23" s="156"/>
      <c r="QLT23" s="156"/>
      <c r="QLU23" s="156"/>
      <c r="QLV23" s="156"/>
      <c r="QLW23" s="156"/>
      <c r="QLX23" s="156"/>
      <c r="QLY23" s="157"/>
      <c r="QLZ23" s="153"/>
      <c r="QMA23" s="153"/>
      <c r="QMB23" s="154"/>
      <c r="QMC23" s="155"/>
      <c r="QMD23" s="155"/>
      <c r="QME23" s="155"/>
      <c r="QMF23" s="155"/>
      <c r="QMG23" s="155"/>
      <c r="QMH23" s="155"/>
      <c r="QMI23" s="156"/>
      <c r="QMJ23" s="156"/>
      <c r="QMK23" s="156"/>
      <c r="QML23" s="156"/>
      <c r="QMM23" s="156"/>
      <c r="QMN23" s="156"/>
      <c r="QMO23" s="157"/>
      <c r="QMP23" s="153"/>
      <c r="QMQ23" s="153"/>
      <c r="QMR23" s="154"/>
      <c r="QMS23" s="155"/>
      <c r="QMT23" s="155"/>
      <c r="QMU23" s="155"/>
      <c r="QMV23" s="155"/>
      <c r="QMW23" s="155"/>
      <c r="QMX23" s="155"/>
      <c r="QMY23" s="156"/>
      <c r="QMZ23" s="156"/>
      <c r="QNA23" s="156"/>
      <c r="QNB23" s="156"/>
      <c r="QNC23" s="156"/>
      <c r="QND23" s="156"/>
      <c r="QNE23" s="157"/>
      <c r="QNF23" s="153"/>
      <c r="QNG23" s="153"/>
      <c r="QNH23" s="154"/>
      <c r="QNI23" s="155"/>
      <c r="QNJ23" s="155"/>
      <c r="QNK23" s="155"/>
      <c r="QNL23" s="155"/>
      <c r="QNM23" s="155"/>
      <c r="QNN23" s="155"/>
      <c r="QNO23" s="156"/>
      <c r="QNP23" s="156"/>
      <c r="QNQ23" s="156"/>
      <c r="QNR23" s="156"/>
      <c r="QNS23" s="156"/>
      <c r="QNT23" s="156"/>
      <c r="QNU23" s="157"/>
      <c r="QNV23" s="153"/>
      <c r="QNW23" s="153"/>
      <c r="QNX23" s="154"/>
      <c r="QNY23" s="155"/>
      <c r="QNZ23" s="155"/>
      <c r="QOA23" s="155"/>
      <c r="QOB23" s="155"/>
      <c r="QOC23" s="155"/>
      <c r="QOD23" s="155"/>
      <c r="QOE23" s="156"/>
      <c r="QOF23" s="156"/>
      <c r="QOG23" s="156"/>
      <c r="QOH23" s="156"/>
      <c r="QOI23" s="156"/>
      <c r="QOJ23" s="156"/>
      <c r="QOK23" s="157"/>
      <c r="QOL23" s="153"/>
      <c r="QOM23" s="153"/>
      <c r="QON23" s="154"/>
      <c r="QOO23" s="155"/>
      <c r="QOP23" s="155"/>
      <c r="QOQ23" s="155"/>
      <c r="QOR23" s="155"/>
      <c r="QOS23" s="155"/>
      <c r="QOT23" s="155"/>
      <c r="QOU23" s="156"/>
      <c r="QOV23" s="156"/>
      <c r="QOW23" s="156"/>
      <c r="QOX23" s="156"/>
      <c r="QOY23" s="156"/>
      <c r="QOZ23" s="156"/>
      <c r="QPA23" s="157"/>
      <c r="QPB23" s="153"/>
      <c r="QPC23" s="153"/>
      <c r="QPD23" s="154"/>
      <c r="QPE23" s="155"/>
      <c r="QPF23" s="155"/>
      <c r="QPG23" s="155"/>
      <c r="QPH23" s="155"/>
      <c r="QPI23" s="155"/>
      <c r="QPJ23" s="155"/>
      <c r="QPK23" s="156"/>
      <c r="QPL23" s="156"/>
      <c r="QPM23" s="156"/>
      <c r="QPN23" s="156"/>
      <c r="QPO23" s="156"/>
      <c r="QPP23" s="156"/>
      <c r="QPQ23" s="157"/>
      <c r="QPR23" s="153"/>
      <c r="QPS23" s="153"/>
      <c r="QPT23" s="154"/>
      <c r="QPU23" s="155"/>
      <c r="QPV23" s="155"/>
      <c r="QPW23" s="155"/>
      <c r="QPX23" s="155"/>
      <c r="QPY23" s="155"/>
      <c r="QPZ23" s="155"/>
      <c r="QQA23" s="156"/>
      <c r="QQB23" s="156"/>
      <c r="QQC23" s="156"/>
      <c r="QQD23" s="156"/>
      <c r="QQE23" s="156"/>
      <c r="QQF23" s="156"/>
      <c r="QQG23" s="157"/>
      <c r="QQH23" s="153"/>
      <c r="QQI23" s="153"/>
      <c r="QQJ23" s="154"/>
      <c r="QQK23" s="155"/>
      <c r="QQL23" s="155"/>
      <c r="QQM23" s="155"/>
      <c r="QQN23" s="155"/>
      <c r="QQO23" s="155"/>
      <c r="QQP23" s="155"/>
      <c r="QQQ23" s="156"/>
      <c r="QQR23" s="156"/>
      <c r="QQS23" s="156"/>
      <c r="QQT23" s="156"/>
      <c r="QQU23" s="156"/>
      <c r="QQV23" s="156"/>
      <c r="QQW23" s="157"/>
      <c r="QQX23" s="153"/>
      <c r="QQY23" s="153"/>
      <c r="QQZ23" s="154"/>
      <c r="QRA23" s="155"/>
      <c r="QRB23" s="155"/>
      <c r="QRC23" s="155"/>
      <c r="QRD23" s="155"/>
      <c r="QRE23" s="155"/>
      <c r="QRF23" s="155"/>
      <c r="QRG23" s="156"/>
      <c r="QRH23" s="156"/>
      <c r="QRI23" s="156"/>
      <c r="QRJ23" s="156"/>
      <c r="QRK23" s="156"/>
      <c r="QRL23" s="156"/>
      <c r="QRM23" s="157"/>
      <c r="QRN23" s="153"/>
      <c r="QRO23" s="153"/>
      <c r="QRP23" s="154"/>
      <c r="QRQ23" s="155"/>
      <c r="QRR23" s="155"/>
      <c r="QRS23" s="155"/>
      <c r="QRT23" s="155"/>
      <c r="QRU23" s="155"/>
      <c r="QRV23" s="155"/>
      <c r="QRW23" s="156"/>
      <c r="QRX23" s="156"/>
      <c r="QRY23" s="156"/>
      <c r="QRZ23" s="156"/>
      <c r="QSA23" s="156"/>
      <c r="QSB23" s="156"/>
      <c r="QSC23" s="157"/>
      <c r="QSD23" s="153"/>
      <c r="QSE23" s="153"/>
      <c r="QSF23" s="154"/>
      <c r="QSG23" s="155"/>
      <c r="QSH23" s="155"/>
      <c r="QSI23" s="155"/>
      <c r="QSJ23" s="155"/>
      <c r="QSK23" s="155"/>
      <c r="QSL23" s="155"/>
      <c r="QSM23" s="156"/>
      <c r="QSN23" s="156"/>
      <c r="QSO23" s="156"/>
      <c r="QSP23" s="156"/>
      <c r="QSQ23" s="156"/>
      <c r="QSR23" s="156"/>
      <c r="QSS23" s="157"/>
      <c r="QST23" s="153"/>
      <c r="QSU23" s="153"/>
      <c r="QSV23" s="154"/>
      <c r="QSW23" s="155"/>
      <c r="QSX23" s="155"/>
      <c r="QSY23" s="155"/>
      <c r="QSZ23" s="155"/>
      <c r="QTA23" s="155"/>
      <c r="QTB23" s="155"/>
      <c r="QTC23" s="156"/>
      <c r="QTD23" s="156"/>
      <c r="QTE23" s="156"/>
      <c r="QTF23" s="156"/>
      <c r="QTG23" s="156"/>
      <c r="QTH23" s="156"/>
      <c r="QTI23" s="157"/>
      <c r="QTJ23" s="153"/>
      <c r="QTK23" s="153"/>
      <c r="QTL23" s="154"/>
      <c r="QTM23" s="155"/>
      <c r="QTN23" s="155"/>
      <c r="QTO23" s="155"/>
      <c r="QTP23" s="155"/>
      <c r="QTQ23" s="155"/>
      <c r="QTR23" s="155"/>
      <c r="QTS23" s="156"/>
      <c r="QTT23" s="156"/>
      <c r="QTU23" s="156"/>
      <c r="QTV23" s="156"/>
      <c r="QTW23" s="156"/>
      <c r="QTX23" s="156"/>
      <c r="QTY23" s="157"/>
      <c r="QTZ23" s="153"/>
      <c r="QUA23" s="153"/>
      <c r="QUB23" s="154"/>
      <c r="QUC23" s="155"/>
      <c r="QUD23" s="155"/>
      <c r="QUE23" s="155"/>
      <c r="QUF23" s="155"/>
      <c r="QUG23" s="155"/>
      <c r="QUH23" s="155"/>
      <c r="QUI23" s="156"/>
      <c r="QUJ23" s="156"/>
      <c r="QUK23" s="156"/>
      <c r="QUL23" s="156"/>
      <c r="QUM23" s="156"/>
      <c r="QUN23" s="156"/>
      <c r="QUO23" s="157"/>
      <c r="QUP23" s="153"/>
      <c r="QUQ23" s="153"/>
      <c r="QUR23" s="154"/>
      <c r="QUS23" s="155"/>
      <c r="QUT23" s="155"/>
      <c r="QUU23" s="155"/>
      <c r="QUV23" s="155"/>
      <c r="QUW23" s="155"/>
      <c r="QUX23" s="155"/>
      <c r="QUY23" s="156"/>
      <c r="QUZ23" s="156"/>
      <c r="QVA23" s="156"/>
      <c r="QVB23" s="156"/>
      <c r="QVC23" s="156"/>
      <c r="QVD23" s="156"/>
      <c r="QVE23" s="157"/>
      <c r="QVF23" s="153"/>
      <c r="QVG23" s="153"/>
      <c r="QVH23" s="154"/>
      <c r="QVI23" s="155"/>
      <c r="QVJ23" s="155"/>
      <c r="QVK23" s="155"/>
      <c r="QVL23" s="155"/>
      <c r="QVM23" s="155"/>
      <c r="QVN23" s="155"/>
      <c r="QVO23" s="156"/>
      <c r="QVP23" s="156"/>
      <c r="QVQ23" s="156"/>
      <c r="QVR23" s="156"/>
      <c r="QVS23" s="156"/>
      <c r="QVT23" s="156"/>
      <c r="QVU23" s="157"/>
      <c r="QVV23" s="153"/>
      <c r="QVW23" s="153"/>
      <c r="QVX23" s="154"/>
      <c r="QVY23" s="155"/>
      <c r="QVZ23" s="155"/>
      <c r="QWA23" s="155"/>
      <c r="QWB23" s="155"/>
      <c r="QWC23" s="155"/>
      <c r="QWD23" s="155"/>
      <c r="QWE23" s="156"/>
      <c r="QWF23" s="156"/>
      <c r="QWG23" s="156"/>
      <c r="QWH23" s="156"/>
      <c r="QWI23" s="156"/>
      <c r="QWJ23" s="156"/>
      <c r="QWK23" s="157"/>
      <c r="QWL23" s="153"/>
      <c r="QWM23" s="153"/>
      <c r="QWN23" s="154"/>
      <c r="QWO23" s="155"/>
      <c r="QWP23" s="155"/>
      <c r="QWQ23" s="155"/>
      <c r="QWR23" s="155"/>
      <c r="QWS23" s="155"/>
      <c r="QWT23" s="155"/>
      <c r="QWU23" s="156"/>
      <c r="QWV23" s="156"/>
      <c r="QWW23" s="156"/>
      <c r="QWX23" s="156"/>
      <c r="QWY23" s="156"/>
      <c r="QWZ23" s="156"/>
      <c r="QXA23" s="157"/>
      <c r="QXB23" s="153"/>
      <c r="QXC23" s="153"/>
      <c r="QXD23" s="154"/>
      <c r="QXE23" s="155"/>
      <c r="QXF23" s="155"/>
      <c r="QXG23" s="155"/>
      <c r="QXH23" s="155"/>
      <c r="QXI23" s="155"/>
      <c r="QXJ23" s="155"/>
      <c r="QXK23" s="156"/>
      <c r="QXL23" s="156"/>
      <c r="QXM23" s="156"/>
      <c r="QXN23" s="156"/>
      <c r="QXO23" s="156"/>
      <c r="QXP23" s="156"/>
      <c r="QXQ23" s="157"/>
      <c r="QXR23" s="153"/>
      <c r="QXS23" s="153"/>
      <c r="QXT23" s="154"/>
      <c r="QXU23" s="155"/>
      <c r="QXV23" s="155"/>
      <c r="QXW23" s="155"/>
      <c r="QXX23" s="155"/>
      <c r="QXY23" s="155"/>
      <c r="QXZ23" s="155"/>
      <c r="QYA23" s="156"/>
      <c r="QYB23" s="156"/>
      <c r="QYC23" s="156"/>
      <c r="QYD23" s="156"/>
      <c r="QYE23" s="156"/>
      <c r="QYF23" s="156"/>
      <c r="QYG23" s="157"/>
      <c r="QYH23" s="153"/>
      <c r="QYI23" s="153"/>
      <c r="QYJ23" s="154"/>
      <c r="QYK23" s="155"/>
      <c r="QYL23" s="155"/>
      <c r="QYM23" s="155"/>
      <c r="QYN23" s="155"/>
      <c r="QYO23" s="155"/>
      <c r="QYP23" s="155"/>
      <c r="QYQ23" s="156"/>
      <c r="QYR23" s="156"/>
      <c r="QYS23" s="156"/>
      <c r="QYT23" s="156"/>
      <c r="QYU23" s="156"/>
      <c r="QYV23" s="156"/>
      <c r="QYW23" s="157"/>
      <c r="QYX23" s="153"/>
      <c r="QYY23" s="153"/>
      <c r="QYZ23" s="154"/>
      <c r="QZA23" s="155"/>
      <c r="QZB23" s="155"/>
      <c r="QZC23" s="155"/>
      <c r="QZD23" s="155"/>
      <c r="QZE23" s="155"/>
      <c r="QZF23" s="155"/>
      <c r="QZG23" s="156"/>
      <c r="QZH23" s="156"/>
      <c r="QZI23" s="156"/>
      <c r="QZJ23" s="156"/>
      <c r="QZK23" s="156"/>
      <c r="QZL23" s="156"/>
      <c r="QZM23" s="157"/>
      <c r="QZN23" s="153"/>
      <c r="QZO23" s="153"/>
      <c r="QZP23" s="154"/>
      <c r="QZQ23" s="155"/>
      <c r="QZR23" s="155"/>
      <c r="QZS23" s="155"/>
      <c r="QZT23" s="155"/>
      <c r="QZU23" s="155"/>
      <c r="QZV23" s="155"/>
      <c r="QZW23" s="156"/>
      <c r="QZX23" s="156"/>
      <c r="QZY23" s="156"/>
      <c r="QZZ23" s="156"/>
      <c r="RAA23" s="156"/>
      <c r="RAB23" s="156"/>
      <c r="RAC23" s="157"/>
      <c r="RAD23" s="153"/>
      <c r="RAE23" s="153"/>
      <c r="RAF23" s="154"/>
      <c r="RAG23" s="155"/>
      <c r="RAH23" s="155"/>
      <c r="RAI23" s="155"/>
      <c r="RAJ23" s="155"/>
      <c r="RAK23" s="155"/>
      <c r="RAL23" s="155"/>
      <c r="RAM23" s="156"/>
      <c r="RAN23" s="156"/>
      <c r="RAO23" s="156"/>
      <c r="RAP23" s="156"/>
      <c r="RAQ23" s="156"/>
      <c r="RAR23" s="156"/>
      <c r="RAS23" s="157"/>
      <c r="RAT23" s="153"/>
      <c r="RAU23" s="153"/>
      <c r="RAV23" s="154"/>
      <c r="RAW23" s="155"/>
      <c r="RAX23" s="155"/>
      <c r="RAY23" s="155"/>
      <c r="RAZ23" s="155"/>
      <c r="RBA23" s="155"/>
      <c r="RBB23" s="155"/>
      <c r="RBC23" s="156"/>
      <c r="RBD23" s="156"/>
      <c r="RBE23" s="156"/>
      <c r="RBF23" s="156"/>
      <c r="RBG23" s="156"/>
      <c r="RBH23" s="156"/>
      <c r="RBI23" s="157"/>
      <c r="RBJ23" s="153"/>
      <c r="RBK23" s="153"/>
      <c r="RBL23" s="154"/>
      <c r="RBM23" s="155"/>
      <c r="RBN23" s="155"/>
      <c r="RBO23" s="155"/>
      <c r="RBP23" s="155"/>
      <c r="RBQ23" s="155"/>
      <c r="RBR23" s="155"/>
      <c r="RBS23" s="156"/>
      <c r="RBT23" s="156"/>
      <c r="RBU23" s="156"/>
      <c r="RBV23" s="156"/>
      <c r="RBW23" s="156"/>
      <c r="RBX23" s="156"/>
      <c r="RBY23" s="157"/>
      <c r="RBZ23" s="153"/>
      <c r="RCA23" s="153"/>
      <c r="RCB23" s="154"/>
      <c r="RCC23" s="155"/>
      <c r="RCD23" s="155"/>
      <c r="RCE23" s="155"/>
      <c r="RCF23" s="155"/>
      <c r="RCG23" s="155"/>
      <c r="RCH23" s="155"/>
      <c r="RCI23" s="156"/>
      <c r="RCJ23" s="156"/>
      <c r="RCK23" s="156"/>
      <c r="RCL23" s="156"/>
      <c r="RCM23" s="156"/>
      <c r="RCN23" s="156"/>
      <c r="RCO23" s="157"/>
      <c r="RCP23" s="153"/>
      <c r="RCQ23" s="153"/>
      <c r="RCR23" s="154"/>
      <c r="RCS23" s="155"/>
      <c r="RCT23" s="155"/>
      <c r="RCU23" s="155"/>
      <c r="RCV23" s="155"/>
      <c r="RCW23" s="155"/>
      <c r="RCX23" s="155"/>
      <c r="RCY23" s="156"/>
      <c r="RCZ23" s="156"/>
      <c r="RDA23" s="156"/>
      <c r="RDB23" s="156"/>
      <c r="RDC23" s="156"/>
      <c r="RDD23" s="156"/>
      <c r="RDE23" s="157"/>
      <c r="RDF23" s="153"/>
      <c r="RDG23" s="153"/>
      <c r="RDH23" s="154"/>
      <c r="RDI23" s="155"/>
      <c r="RDJ23" s="155"/>
      <c r="RDK23" s="155"/>
      <c r="RDL23" s="155"/>
      <c r="RDM23" s="155"/>
      <c r="RDN23" s="155"/>
      <c r="RDO23" s="156"/>
      <c r="RDP23" s="156"/>
      <c r="RDQ23" s="156"/>
      <c r="RDR23" s="156"/>
      <c r="RDS23" s="156"/>
      <c r="RDT23" s="156"/>
      <c r="RDU23" s="157"/>
      <c r="RDV23" s="153"/>
      <c r="RDW23" s="153"/>
      <c r="RDX23" s="154"/>
      <c r="RDY23" s="155"/>
      <c r="RDZ23" s="155"/>
      <c r="REA23" s="155"/>
      <c r="REB23" s="155"/>
      <c r="REC23" s="155"/>
      <c r="RED23" s="155"/>
      <c r="REE23" s="156"/>
      <c r="REF23" s="156"/>
      <c r="REG23" s="156"/>
      <c r="REH23" s="156"/>
      <c r="REI23" s="156"/>
      <c r="REJ23" s="156"/>
      <c r="REK23" s="157"/>
      <c r="REL23" s="153"/>
      <c r="REM23" s="153"/>
      <c r="REN23" s="154"/>
      <c r="REO23" s="155"/>
      <c r="REP23" s="155"/>
      <c r="REQ23" s="155"/>
      <c r="RER23" s="155"/>
      <c r="RES23" s="155"/>
      <c r="RET23" s="155"/>
      <c r="REU23" s="156"/>
      <c r="REV23" s="156"/>
      <c r="REW23" s="156"/>
      <c r="REX23" s="156"/>
      <c r="REY23" s="156"/>
      <c r="REZ23" s="156"/>
      <c r="RFA23" s="157"/>
      <c r="RFB23" s="153"/>
      <c r="RFC23" s="153"/>
      <c r="RFD23" s="154"/>
      <c r="RFE23" s="155"/>
      <c r="RFF23" s="155"/>
      <c r="RFG23" s="155"/>
      <c r="RFH23" s="155"/>
      <c r="RFI23" s="155"/>
      <c r="RFJ23" s="155"/>
      <c r="RFK23" s="156"/>
      <c r="RFL23" s="156"/>
      <c r="RFM23" s="156"/>
      <c r="RFN23" s="156"/>
      <c r="RFO23" s="156"/>
      <c r="RFP23" s="156"/>
      <c r="RFQ23" s="157"/>
      <c r="RFR23" s="153"/>
      <c r="RFS23" s="153"/>
      <c r="RFT23" s="154"/>
      <c r="RFU23" s="155"/>
      <c r="RFV23" s="155"/>
      <c r="RFW23" s="155"/>
      <c r="RFX23" s="155"/>
      <c r="RFY23" s="155"/>
      <c r="RFZ23" s="155"/>
      <c r="RGA23" s="156"/>
      <c r="RGB23" s="156"/>
      <c r="RGC23" s="156"/>
      <c r="RGD23" s="156"/>
      <c r="RGE23" s="156"/>
      <c r="RGF23" s="156"/>
      <c r="RGG23" s="157"/>
      <c r="RGH23" s="153"/>
      <c r="RGI23" s="153"/>
      <c r="RGJ23" s="154"/>
      <c r="RGK23" s="155"/>
      <c r="RGL23" s="155"/>
      <c r="RGM23" s="155"/>
      <c r="RGN23" s="155"/>
      <c r="RGO23" s="155"/>
      <c r="RGP23" s="155"/>
      <c r="RGQ23" s="156"/>
      <c r="RGR23" s="156"/>
      <c r="RGS23" s="156"/>
      <c r="RGT23" s="156"/>
      <c r="RGU23" s="156"/>
      <c r="RGV23" s="156"/>
      <c r="RGW23" s="157"/>
      <c r="RGX23" s="153"/>
      <c r="RGY23" s="153"/>
      <c r="RGZ23" s="154"/>
      <c r="RHA23" s="155"/>
      <c r="RHB23" s="155"/>
      <c r="RHC23" s="155"/>
      <c r="RHD23" s="155"/>
      <c r="RHE23" s="155"/>
      <c r="RHF23" s="155"/>
      <c r="RHG23" s="156"/>
      <c r="RHH23" s="156"/>
      <c r="RHI23" s="156"/>
      <c r="RHJ23" s="156"/>
      <c r="RHK23" s="156"/>
      <c r="RHL23" s="156"/>
      <c r="RHM23" s="157"/>
      <c r="RHN23" s="153"/>
      <c r="RHO23" s="153"/>
      <c r="RHP23" s="154"/>
      <c r="RHQ23" s="155"/>
      <c r="RHR23" s="155"/>
      <c r="RHS23" s="155"/>
      <c r="RHT23" s="155"/>
      <c r="RHU23" s="155"/>
      <c r="RHV23" s="155"/>
      <c r="RHW23" s="156"/>
      <c r="RHX23" s="156"/>
      <c r="RHY23" s="156"/>
      <c r="RHZ23" s="156"/>
      <c r="RIA23" s="156"/>
      <c r="RIB23" s="156"/>
      <c r="RIC23" s="157"/>
      <c r="RID23" s="153"/>
      <c r="RIE23" s="153"/>
      <c r="RIF23" s="154"/>
      <c r="RIG23" s="155"/>
      <c r="RIH23" s="155"/>
      <c r="RII23" s="155"/>
      <c r="RIJ23" s="155"/>
      <c r="RIK23" s="155"/>
      <c r="RIL23" s="155"/>
      <c r="RIM23" s="156"/>
      <c r="RIN23" s="156"/>
      <c r="RIO23" s="156"/>
      <c r="RIP23" s="156"/>
      <c r="RIQ23" s="156"/>
      <c r="RIR23" s="156"/>
      <c r="RIS23" s="157"/>
      <c r="RIT23" s="153"/>
      <c r="RIU23" s="153"/>
      <c r="RIV23" s="154"/>
      <c r="RIW23" s="155"/>
      <c r="RIX23" s="155"/>
      <c r="RIY23" s="155"/>
      <c r="RIZ23" s="155"/>
      <c r="RJA23" s="155"/>
      <c r="RJB23" s="155"/>
      <c r="RJC23" s="156"/>
      <c r="RJD23" s="156"/>
      <c r="RJE23" s="156"/>
      <c r="RJF23" s="156"/>
      <c r="RJG23" s="156"/>
      <c r="RJH23" s="156"/>
      <c r="RJI23" s="157"/>
      <c r="RJJ23" s="153"/>
      <c r="RJK23" s="153"/>
      <c r="RJL23" s="154"/>
      <c r="RJM23" s="155"/>
      <c r="RJN23" s="155"/>
      <c r="RJO23" s="155"/>
      <c r="RJP23" s="155"/>
      <c r="RJQ23" s="155"/>
      <c r="RJR23" s="155"/>
      <c r="RJS23" s="156"/>
      <c r="RJT23" s="156"/>
      <c r="RJU23" s="156"/>
      <c r="RJV23" s="156"/>
      <c r="RJW23" s="156"/>
      <c r="RJX23" s="156"/>
      <c r="RJY23" s="157"/>
      <c r="RJZ23" s="153"/>
      <c r="RKA23" s="153"/>
      <c r="RKB23" s="154"/>
      <c r="RKC23" s="155"/>
      <c r="RKD23" s="155"/>
      <c r="RKE23" s="155"/>
      <c r="RKF23" s="155"/>
      <c r="RKG23" s="155"/>
      <c r="RKH23" s="155"/>
      <c r="RKI23" s="156"/>
      <c r="RKJ23" s="156"/>
      <c r="RKK23" s="156"/>
      <c r="RKL23" s="156"/>
      <c r="RKM23" s="156"/>
      <c r="RKN23" s="156"/>
      <c r="RKO23" s="157"/>
      <c r="RKP23" s="153"/>
      <c r="RKQ23" s="153"/>
      <c r="RKR23" s="154"/>
      <c r="RKS23" s="155"/>
      <c r="RKT23" s="155"/>
      <c r="RKU23" s="155"/>
      <c r="RKV23" s="155"/>
      <c r="RKW23" s="155"/>
      <c r="RKX23" s="155"/>
      <c r="RKY23" s="156"/>
      <c r="RKZ23" s="156"/>
      <c r="RLA23" s="156"/>
      <c r="RLB23" s="156"/>
      <c r="RLC23" s="156"/>
      <c r="RLD23" s="156"/>
      <c r="RLE23" s="157"/>
      <c r="RLF23" s="153"/>
      <c r="RLG23" s="153"/>
      <c r="RLH23" s="154"/>
      <c r="RLI23" s="155"/>
      <c r="RLJ23" s="155"/>
      <c r="RLK23" s="155"/>
      <c r="RLL23" s="155"/>
      <c r="RLM23" s="155"/>
      <c r="RLN23" s="155"/>
      <c r="RLO23" s="156"/>
      <c r="RLP23" s="156"/>
      <c r="RLQ23" s="156"/>
      <c r="RLR23" s="156"/>
      <c r="RLS23" s="156"/>
      <c r="RLT23" s="156"/>
      <c r="RLU23" s="157"/>
      <c r="RLV23" s="153"/>
      <c r="RLW23" s="153"/>
      <c r="RLX23" s="154"/>
      <c r="RLY23" s="155"/>
      <c r="RLZ23" s="155"/>
      <c r="RMA23" s="155"/>
      <c r="RMB23" s="155"/>
      <c r="RMC23" s="155"/>
      <c r="RMD23" s="155"/>
      <c r="RME23" s="156"/>
      <c r="RMF23" s="156"/>
      <c r="RMG23" s="156"/>
      <c r="RMH23" s="156"/>
      <c r="RMI23" s="156"/>
      <c r="RMJ23" s="156"/>
      <c r="RMK23" s="157"/>
      <c r="RML23" s="153"/>
      <c r="RMM23" s="153"/>
      <c r="RMN23" s="154"/>
      <c r="RMO23" s="155"/>
      <c r="RMP23" s="155"/>
      <c r="RMQ23" s="155"/>
      <c r="RMR23" s="155"/>
      <c r="RMS23" s="155"/>
      <c r="RMT23" s="155"/>
      <c r="RMU23" s="156"/>
      <c r="RMV23" s="156"/>
      <c r="RMW23" s="156"/>
      <c r="RMX23" s="156"/>
      <c r="RMY23" s="156"/>
      <c r="RMZ23" s="156"/>
      <c r="RNA23" s="157"/>
      <c r="RNB23" s="153"/>
      <c r="RNC23" s="153"/>
      <c r="RND23" s="154"/>
      <c r="RNE23" s="155"/>
      <c r="RNF23" s="155"/>
      <c r="RNG23" s="155"/>
      <c r="RNH23" s="155"/>
      <c r="RNI23" s="155"/>
      <c r="RNJ23" s="155"/>
      <c r="RNK23" s="156"/>
      <c r="RNL23" s="156"/>
      <c r="RNM23" s="156"/>
      <c r="RNN23" s="156"/>
      <c r="RNO23" s="156"/>
      <c r="RNP23" s="156"/>
      <c r="RNQ23" s="157"/>
      <c r="RNR23" s="153"/>
      <c r="RNS23" s="153"/>
      <c r="RNT23" s="154"/>
      <c r="RNU23" s="155"/>
      <c r="RNV23" s="155"/>
      <c r="RNW23" s="155"/>
      <c r="RNX23" s="155"/>
      <c r="RNY23" s="155"/>
      <c r="RNZ23" s="155"/>
      <c r="ROA23" s="156"/>
      <c r="ROB23" s="156"/>
      <c r="ROC23" s="156"/>
      <c r="ROD23" s="156"/>
      <c r="ROE23" s="156"/>
      <c r="ROF23" s="156"/>
      <c r="ROG23" s="157"/>
      <c r="ROH23" s="153"/>
      <c r="ROI23" s="153"/>
      <c r="ROJ23" s="154"/>
      <c r="ROK23" s="155"/>
      <c r="ROL23" s="155"/>
      <c r="ROM23" s="155"/>
      <c r="RON23" s="155"/>
      <c r="ROO23" s="155"/>
      <c r="ROP23" s="155"/>
      <c r="ROQ23" s="156"/>
      <c r="ROR23" s="156"/>
      <c r="ROS23" s="156"/>
      <c r="ROT23" s="156"/>
      <c r="ROU23" s="156"/>
      <c r="ROV23" s="156"/>
      <c r="ROW23" s="157"/>
      <c r="ROX23" s="153"/>
      <c r="ROY23" s="153"/>
      <c r="ROZ23" s="154"/>
      <c r="RPA23" s="155"/>
      <c r="RPB23" s="155"/>
      <c r="RPC23" s="155"/>
      <c r="RPD23" s="155"/>
      <c r="RPE23" s="155"/>
      <c r="RPF23" s="155"/>
      <c r="RPG23" s="156"/>
      <c r="RPH23" s="156"/>
      <c r="RPI23" s="156"/>
      <c r="RPJ23" s="156"/>
      <c r="RPK23" s="156"/>
      <c r="RPL23" s="156"/>
      <c r="RPM23" s="157"/>
      <c r="RPN23" s="153"/>
      <c r="RPO23" s="153"/>
      <c r="RPP23" s="154"/>
      <c r="RPQ23" s="155"/>
      <c r="RPR23" s="155"/>
      <c r="RPS23" s="155"/>
      <c r="RPT23" s="155"/>
      <c r="RPU23" s="155"/>
      <c r="RPV23" s="155"/>
      <c r="RPW23" s="156"/>
      <c r="RPX23" s="156"/>
      <c r="RPY23" s="156"/>
      <c r="RPZ23" s="156"/>
      <c r="RQA23" s="156"/>
      <c r="RQB23" s="156"/>
      <c r="RQC23" s="157"/>
      <c r="RQD23" s="153"/>
      <c r="RQE23" s="153"/>
      <c r="RQF23" s="154"/>
      <c r="RQG23" s="155"/>
      <c r="RQH23" s="155"/>
      <c r="RQI23" s="155"/>
      <c r="RQJ23" s="155"/>
      <c r="RQK23" s="155"/>
      <c r="RQL23" s="155"/>
      <c r="RQM23" s="156"/>
      <c r="RQN23" s="156"/>
      <c r="RQO23" s="156"/>
      <c r="RQP23" s="156"/>
      <c r="RQQ23" s="156"/>
      <c r="RQR23" s="156"/>
      <c r="RQS23" s="157"/>
      <c r="RQT23" s="153"/>
      <c r="RQU23" s="153"/>
      <c r="RQV23" s="154"/>
      <c r="RQW23" s="155"/>
      <c r="RQX23" s="155"/>
      <c r="RQY23" s="155"/>
      <c r="RQZ23" s="155"/>
      <c r="RRA23" s="155"/>
      <c r="RRB23" s="155"/>
      <c r="RRC23" s="156"/>
      <c r="RRD23" s="156"/>
      <c r="RRE23" s="156"/>
      <c r="RRF23" s="156"/>
      <c r="RRG23" s="156"/>
      <c r="RRH23" s="156"/>
      <c r="RRI23" s="157"/>
      <c r="RRJ23" s="153"/>
      <c r="RRK23" s="153"/>
      <c r="RRL23" s="154"/>
      <c r="RRM23" s="155"/>
      <c r="RRN23" s="155"/>
      <c r="RRO23" s="155"/>
      <c r="RRP23" s="155"/>
      <c r="RRQ23" s="155"/>
      <c r="RRR23" s="155"/>
      <c r="RRS23" s="156"/>
      <c r="RRT23" s="156"/>
      <c r="RRU23" s="156"/>
      <c r="RRV23" s="156"/>
      <c r="RRW23" s="156"/>
      <c r="RRX23" s="156"/>
      <c r="RRY23" s="157"/>
      <c r="RRZ23" s="153"/>
      <c r="RSA23" s="153"/>
      <c r="RSB23" s="154"/>
      <c r="RSC23" s="155"/>
      <c r="RSD23" s="155"/>
      <c r="RSE23" s="155"/>
      <c r="RSF23" s="155"/>
      <c r="RSG23" s="155"/>
      <c r="RSH23" s="155"/>
      <c r="RSI23" s="156"/>
      <c r="RSJ23" s="156"/>
      <c r="RSK23" s="156"/>
      <c r="RSL23" s="156"/>
      <c r="RSM23" s="156"/>
      <c r="RSN23" s="156"/>
      <c r="RSO23" s="157"/>
      <c r="RSP23" s="153"/>
      <c r="RSQ23" s="153"/>
      <c r="RSR23" s="154"/>
      <c r="RSS23" s="155"/>
      <c r="RST23" s="155"/>
      <c r="RSU23" s="155"/>
      <c r="RSV23" s="155"/>
      <c r="RSW23" s="155"/>
      <c r="RSX23" s="155"/>
      <c r="RSY23" s="156"/>
      <c r="RSZ23" s="156"/>
      <c r="RTA23" s="156"/>
      <c r="RTB23" s="156"/>
      <c r="RTC23" s="156"/>
      <c r="RTD23" s="156"/>
      <c r="RTE23" s="157"/>
      <c r="RTF23" s="153"/>
      <c r="RTG23" s="153"/>
      <c r="RTH23" s="154"/>
      <c r="RTI23" s="155"/>
      <c r="RTJ23" s="155"/>
      <c r="RTK23" s="155"/>
      <c r="RTL23" s="155"/>
      <c r="RTM23" s="155"/>
      <c r="RTN23" s="155"/>
      <c r="RTO23" s="156"/>
      <c r="RTP23" s="156"/>
      <c r="RTQ23" s="156"/>
      <c r="RTR23" s="156"/>
      <c r="RTS23" s="156"/>
      <c r="RTT23" s="156"/>
      <c r="RTU23" s="157"/>
      <c r="RTV23" s="153"/>
      <c r="RTW23" s="153"/>
      <c r="RTX23" s="154"/>
      <c r="RTY23" s="155"/>
      <c r="RTZ23" s="155"/>
      <c r="RUA23" s="155"/>
      <c r="RUB23" s="155"/>
      <c r="RUC23" s="155"/>
      <c r="RUD23" s="155"/>
      <c r="RUE23" s="156"/>
      <c r="RUF23" s="156"/>
      <c r="RUG23" s="156"/>
      <c r="RUH23" s="156"/>
      <c r="RUI23" s="156"/>
      <c r="RUJ23" s="156"/>
      <c r="RUK23" s="157"/>
      <c r="RUL23" s="153"/>
      <c r="RUM23" s="153"/>
      <c r="RUN23" s="154"/>
      <c r="RUO23" s="155"/>
      <c r="RUP23" s="155"/>
      <c r="RUQ23" s="155"/>
      <c r="RUR23" s="155"/>
      <c r="RUS23" s="155"/>
      <c r="RUT23" s="155"/>
      <c r="RUU23" s="156"/>
      <c r="RUV23" s="156"/>
      <c r="RUW23" s="156"/>
      <c r="RUX23" s="156"/>
      <c r="RUY23" s="156"/>
      <c r="RUZ23" s="156"/>
      <c r="RVA23" s="157"/>
      <c r="RVB23" s="153"/>
      <c r="RVC23" s="153"/>
      <c r="RVD23" s="154"/>
      <c r="RVE23" s="155"/>
      <c r="RVF23" s="155"/>
      <c r="RVG23" s="155"/>
      <c r="RVH23" s="155"/>
      <c r="RVI23" s="155"/>
      <c r="RVJ23" s="155"/>
      <c r="RVK23" s="156"/>
      <c r="RVL23" s="156"/>
      <c r="RVM23" s="156"/>
      <c r="RVN23" s="156"/>
      <c r="RVO23" s="156"/>
      <c r="RVP23" s="156"/>
      <c r="RVQ23" s="157"/>
      <c r="RVR23" s="153"/>
      <c r="RVS23" s="153"/>
      <c r="RVT23" s="154"/>
      <c r="RVU23" s="155"/>
      <c r="RVV23" s="155"/>
      <c r="RVW23" s="155"/>
      <c r="RVX23" s="155"/>
      <c r="RVY23" s="155"/>
      <c r="RVZ23" s="155"/>
      <c r="RWA23" s="156"/>
      <c r="RWB23" s="156"/>
      <c r="RWC23" s="156"/>
      <c r="RWD23" s="156"/>
      <c r="RWE23" s="156"/>
      <c r="RWF23" s="156"/>
      <c r="RWG23" s="157"/>
      <c r="RWH23" s="153"/>
      <c r="RWI23" s="153"/>
      <c r="RWJ23" s="154"/>
      <c r="RWK23" s="155"/>
      <c r="RWL23" s="155"/>
      <c r="RWM23" s="155"/>
      <c r="RWN23" s="155"/>
      <c r="RWO23" s="155"/>
      <c r="RWP23" s="155"/>
      <c r="RWQ23" s="156"/>
      <c r="RWR23" s="156"/>
      <c r="RWS23" s="156"/>
      <c r="RWT23" s="156"/>
      <c r="RWU23" s="156"/>
      <c r="RWV23" s="156"/>
      <c r="RWW23" s="157"/>
      <c r="RWX23" s="153"/>
      <c r="RWY23" s="153"/>
      <c r="RWZ23" s="154"/>
      <c r="RXA23" s="155"/>
      <c r="RXB23" s="155"/>
      <c r="RXC23" s="155"/>
      <c r="RXD23" s="155"/>
      <c r="RXE23" s="155"/>
      <c r="RXF23" s="155"/>
      <c r="RXG23" s="156"/>
      <c r="RXH23" s="156"/>
      <c r="RXI23" s="156"/>
      <c r="RXJ23" s="156"/>
      <c r="RXK23" s="156"/>
      <c r="RXL23" s="156"/>
      <c r="RXM23" s="157"/>
      <c r="RXN23" s="153"/>
      <c r="RXO23" s="153"/>
      <c r="RXP23" s="154"/>
      <c r="RXQ23" s="155"/>
      <c r="RXR23" s="155"/>
      <c r="RXS23" s="155"/>
      <c r="RXT23" s="155"/>
      <c r="RXU23" s="155"/>
      <c r="RXV23" s="155"/>
      <c r="RXW23" s="156"/>
      <c r="RXX23" s="156"/>
      <c r="RXY23" s="156"/>
      <c r="RXZ23" s="156"/>
      <c r="RYA23" s="156"/>
      <c r="RYB23" s="156"/>
      <c r="RYC23" s="157"/>
      <c r="RYD23" s="153"/>
      <c r="RYE23" s="153"/>
      <c r="RYF23" s="154"/>
      <c r="RYG23" s="155"/>
      <c r="RYH23" s="155"/>
      <c r="RYI23" s="155"/>
      <c r="RYJ23" s="155"/>
      <c r="RYK23" s="155"/>
      <c r="RYL23" s="155"/>
      <c r="RYM23" s="156"/>
      <c r="RYN23" s="156"/>
      <c r="RYO23" s="156"/>
      <c r="RYP23" s="156"/>
      <c r="RYQ23" s="156"/>
      <c r="RYR23" s="156"/>
      <c r="RYS23" s="157"/>
      <c r="RYT23" s="153"/>
      <c r="RYU23" s="153"/>
      <c r="RYV23" s="154"/>
      <c r="RYW23" s="155"/>
      <c r="RYX23" s="155"/>
      <c r="RYY23" s="155"/>
      <c r="RYZ23" s="155"/>
      <c r="RZA23" s="155"/>
      <c r="RZB23" s="155"/>
      <c r="RZC23" s="156"/>
      <c r="RZD23" s="156"/>
      <c r="RZE23" s="156"/>
      <c r="RZF23" s="156"/>
      <c r="RZG23" s="156"/>
      <c r="RZH23" s="156"/>
      <c r="RZI23" s="157"/>
      <c r="RZJ23" s="153"/>
      <c r="RZK23" s="153"/>
      <c r="RZL23" s="154"/>
      <c r="RZM23" s="155"/>
      <c r="RZN23" s="155"/>
      <c r="RZO23" s="155"/>
      <c r="RZP23" s="155"/>
      <c r="RZQ23" s="155"/>
      <c r="RZR23" s="155"/>
      <c r="RZS23" s="156"/>
      <c r="RZT23" s="156"/>
      <c r="RZU23" s="156"/>
      <c r="RZV23" s="156"/>
      <c r="RZW23" s="156"/>
      <c r="RZX23" s="156"/>
      <c r="RZY23" s="157"/>
      <c r="RZZ23" s="153"/>
      <c r="SAA23" s="153"/>
      <c r="SAB23" s="154"/>
      <c r="SAC23" s="155"/>
      <c r="SAD23" s="155"/>
      <c r="SAE23" s="155"/>
      <c r="SAF23" s="155"/>
      <c r="SAG23" s="155"/>
      <c r="SAH23" s="155"/>
      <c r="SAI23" s="156"/>
      <c r="SAJ23" s="156"/>
      <c r="SAK23" s="156"/>
      <c r="SAL23" s="156"/>
      <c r="SAM23" s="156"/>
      <c r="SAN23" s="156"/>
      <c r="SAO23" s="157"/>
      <c r="SAP23" s="153"/>
      <c r="SAQ23" s="153"/>
      <c r="SAR23" s="154"/>
      <c r="SAS23" s="155"/>
      <c r="SAT23" s="155"/>
      <c r="SAU23" s="155"/>
      <c r="SAV23" s="155"/>
      <c r="SAW23" s="155"/>
      <c r="SAX23" s="155"/>
      <c r="SAY23" s="156"/>
      <c r="SAZ23" s="156"/>
      <c r="SBA23" s="156"/>
      <c r="SBB23" s="156"/>
      <c r="SBC23" s="156"/>
      <c r="SBD23" s="156"/>
      <c r="SBE23" s="157"/>
      <c r="SBF23" s="153"/>
      <c r="SBG23" s="153"/>
      <c r="SBH23" s="154"/>
      <c r="SBI23" s="155"/>
      <c r="SBJ23" s="155"/>
      <c r="SBK23" s="155"/>
      <c r="SBL23" s="155"/>
      <c r="SBM23" s="155"/>
      <c r="SBN23" s="155"/>
      <c r="SBO23" s="156"/>
      <c r="SBP23" s="156"/>
      <c r="SBQ23" s="156"/>
      <c r="SBR23" s="156"/>
      <c r="SBS23" s="156"/>
      <c r="SBT23" s="156"/>
      <c r="SBU23" s="157"/>
      <c r="SBV23" s="153"/>
      <c r="SBW23" s="153"/>
      <c r="SBX23" s="154"/>
      <c r="SBY23" s="155"/>
      <c r="SBZ23" s="155"/>
      <c r="SCA23" s="155"/>
      <c r="SCB23" s="155"/>
      <c r="SCC23" s="155"/>
      <c r="SCD23" s="155"/>
      <c r="SCE23" s="156"/>
      <c r="SCF23" s="156"/>
      <c r="SCG23" s="156"/>
      <c r="SCH23" s="156"/>
      <c r="SCI23" s="156"/>
      <c r="SCJ23" s="156"/>
      <c r="SCK23" s="157"/>
      <c r="SCL23" s="153"/>
      <c r="SCM23" s="153"/>
      <c r="SCN23" s="154"/>
      <c r="SCO23" s="155"/>
      <c r="SCP23" s="155"/>
      <c r="SCQ23" s="155"/>
      <c r="SCR23" s="155"/>
      <c r="SCS23" s="155"/>
      <c r="SCT23" s="155"/>
      <c r="SCU23" s="156"/>
      <c r="SCV23" s="156"/>
      <c r="SCW23" s="156"/>
      <c r="SCX23" s="156"/>
      <c r="SCY23" s="156"/>
      <c r="SCZ23" s="156"/>
      <c r="SDA23" s="157"/>
      <c r="SDB23" s="153"/>
      <c r="SDC23" s="153"/>
      <c r="SDD23" s="154"/>
      <c r="SDE23" s="155"/>
      <c r="SDF23" s="155"/>
      <c r="SDG23" s="155"/>
      <c r="SDH23" s="155"/>
      <c r="SDI23" s="155"/>
      <c r="SDJ23" s="155"/>
      <c r="SDK23" s="156"/>
      <c r="SDL23" s="156"/>
      <c r="SDM23" s="156"/>
      <c r="SDN23" s="156"/>
      <c r="SDO23" s="156"/>
      <c r="SDP23" s="156"/>
      <c r="SDQ23" s="157"/>
      <c r="SDR23" s="153"/>
      <c r="SDS23" s="153"/>
      <c r="SDT23" s="154"/>
      <c r="SDU23" s="155"/>
      <c r="SDV23" s="155"/>
      <c r="SDW23" s="155"/>
      <c r="SDX23" s="155"/>
      <c r="SDY23" s="155"/>
      <c r="SDZ23" s="155"/>
      <c r="SEA23" s="156"/>
      <c r="SEB23" s="156"/>
      <c r="SEC23" s="156"/>
      <c r="SED23" s="156"/>
      <c r="SEE23" s="156"/>
      <c r="SEF23" s="156"/>
      <c r="SEG23" s="157"/>
      <c r="SEH23" s="153"/>
      <c r="SEI23" s="153"/>
      <c r="SEJ23" s="154"/>
      <c r="SEK23" s="155"/>
      <c r="SEL23" s="155"/>
      <c r="SEM23" s="155"/>
      <c r="SEN23" s="155"/>
      <c r="SEO23" s="155"/>
      <c r="SEP23" s="155"/>
      <c r="SEQ23" s="156"/>
      <c r="SER23" s="156"/>
      <c r="SES23" s="156"/>
      <c r="SET23" s="156"/>
      <c r="SEU23" s="156"/>
      <c r="SEV23" s="156"/>
      <c r="SEW23" s="157"/>
      <c r="SEX23" s="153"/>
      <c r="SEY23" s="153"/>
      <c r="SEZ23" s="154"/>
      <c r="SFA23" s="155"/>
      <c r="SFB23" s="155"/>
      <c r="SFC23" s="155"/>
      <c r="SFD23" s="155"/>
      <c r="SFE23" s="155"/>
      <c r="SFF23" s="155"/>
      <c r="SFG23" s="156"/>
      <c r="SFH23" s="156"/>
      <c r="SFI23" s="156"/>
      <c r="SFJ23" s="156"/>
      <c r="SFK23" s="156"/>
      <c r="SFL23" s="156"/>
      <c r="SFM23" s="157"/>
      <c r="SFN23" s="153"/>
      <c r="SFO23" s="153"/>
      <c r="SFP23" s="154"/>
      <c r="SFQ23" s="155"/>
      <c r="SFR23" s="155"/>
      <c r="SFS23" s="155"/>
      <c r="SFT23" s="155"/>
      <c r="SFU23" s="155"/>
      <c r="SFV23" s="155"/>
      <c r="SFW23" s="156"/>
      <c r="SFX23" s="156"/>
      <c r="SFY23" s="156"/>
      <c r="SFZ23" s="156"/>
      <c r="SGA23" s="156"/>
      <c r="SGB23" s="156"/>
      <c r="SGC23" s="157"/>
      <c r="SGD23" s="153"/>
      <c r="SGE23" s="153"/>
      <c r="SGF23" s="154"/>
      <c r="SGG23" s="155"/>
      <c r="SGH23" s="155"/>
      <c r="SGI23" s="155"/>
      <c r="SGJ23" s="155"/>
      <c r="SGK23" s="155"/>
      <c r="SGL23" s="155"/>
      <c r="SGM23" s="156"/>
      <c r="SGN23" s="156"/>
      <c r="SGO23" s="156"/>
      <c r="SGP23" s="156"/>
      <c r="SGQ23" s="156"/>
      <c r="SGR23" s="156"/>
      <c r="SGS23" s="157"/>
      <c r="SGT23" s="153"/>
      <c r="SGU23" s="153"/>
      <c r="SGV23" s="154"/>
      <c r="SGW23" s="155"/>
      <c r="SGX23" s="155"/>
      <c r="SGY23" s="155"/>
      <c r="SGZ23" s="155"/>
      <c r="SHA23" s="155"/>
      <c r="SHB23" s="155"/>
      <c r="SHC23" s="156"/>
      <c r="SHD23" s="156"/>
      <c r="SHE23" s="156"/>
      <c r="SHF23" s="156"/>
      <c r="SHG23" s="156"/>
      <c r="SHH23" s="156"/>
      <c r="SHI23" s="157"/>
      <c r="SHJ23" s="153"/>
      <c r="SHK23" s="153"/>
      <c r="SHL23" s="154"/>
      <c r="SHM23" s="155"/>
      <c r="SHN23" s="155"/>
      <c r="SHO23" s="155"/>
      <c r="SHP23" s="155"/>
      <c r="SHQ23" s="155"/>
      <c r="SHR23" s="155"/>
      <c r="SHS23" s="156"/>
      <c r="SHT23" s="156"/>
      <c r="SHU23" s="156"/>
      <c r="SHV23" s="156"/>
      <c r="SHW23" s="156"/>
      <c r="SHX23" s="156"/>
      <c r="SHY23" s="157"/>
      <c r="SHZ23" s="153"/>
      <c r="SIA23" s="153"/>
      <c r="SIB23" s="154"/>
      <c r="SIC23" s="155"/>
      <c r="SID23" s="155"/>
      <c r="SIE23" s="155"/>
      <c r="SIF23" s="155"/>
      <c r="SIG23" s="155"/>
      <c r="SIH23" s="155"/>
      <c r="SII23" s="156"/>
      <c r="SIJ23" s="156"/>
      <c r="SIK23" s="156"/>
      <c r="SIL23" s="156"/>
      <c r="SIM23" s="156"/>
      <c r="SIN23" s="156"/>
      <c r="SIO23" s="157"/>
      <c r="SIP23" s="153"/>
      <c r="SIQ23" s="153"/>
      <c r="SIR23" s="154"/>
      <c r="SIS23" s="155"/>
      <c r="SIT23" s="155"/>
      <c r="SIU23" s="155"/>
      <c r="SIV23" s="155"/>
      <c r="SIW23" s="155"/>
      <c r="SIX23" s="155"/>
      <c r="SIY23" s="156"/>
      <c r="SIZ23" s="156"/>
      <c r="SJA23" s="156"/>
      <c r="SJB23" s="156"/>
      <c r="SJC23" s="156"/>
      <c r="SJD23" s="156"/>
      <c r="SJE23" s="157"/>
      <c r="SJF23" s="153"/>
      <c r="SJG23" s="153"/>
      <c r="SJH23" s="154"/>
      <c r="SJI23" s="155"/>
      <c r="SJJ23" s="155"/>
      <c r="SJK23" s="155"/>
      <c r="SJL23" s="155"/>
      <c r="SJM23" s="155"/>
      <c r="SJN23" s="155"/>
      <c r="SJO23" s="156"/>
      <c r="SJP23" s="156"/>
      <c r="SJQ23" s="156"/>
      <c r="SJR23" s="156"/>
      <c r="SJS23" s="156"/>
      <c r="SJT23" s="156"/>
      <c r="SJU23" s="157"/>
      <c r="SJV23" s="153"/>
      <c r="SJW23" s="153"/>
      <c r="SJX23" s="154"/>
      <c r="SJY23" s="155"/>
      <c r="SJZ23" s="155"/>
      <c r="SKA23" s="155"/>
      <c r="SKB23" s="155"/>
      <c r="SKC23" s="155"/>
      <c r="SKD23" s="155"/>
      <c r="SKE23" s="156"/>
      <c r="SKF23" s="156"/>
      <c r="SKG23" s="156"/>
      <c r="SKH23" s="156"/>
      <c r="SKI23" s="156"/>
      <c r="SKJ23" s="156"/>
      <c r="SKK23" s="157"/>
      <c r="SKL23" s="153"/>
      <c r="SKM23" s="153"/>
      <c r="SKN23" s="154"/>
      <c r="SKO23" s="155"/>
      <c r="SKP23" s="155"/>
      <c r="SKQ23" s="155"/>
      <c r="SKR23" s="155"/>
      <c r="SKS23" s="155"/>
      <c r="SKT23" s="155"/>
      <c r="SKU23" s="156"/>
      <c r="SKV23" s="156"/>
      <c r="SKW23" s="156"/>
      <c r="SKX23" s="156"/>
      <c r="SKY23" s="156"/>
      <c r="SKZ23" s="156"/>
      <c r="SLA23" s="157"/>
      <c r="SLB23" s="153"/>
      <c r="SLC23" s="153"/>
      <c r="SLD23" s="154"/>
      <c r="SLE23" s="155"/>
      <c r="SLF23" s="155"/>
      <c r="SLG23" s="155"/>
      <c r="SLH23" s="155"/>
      <c r="SLI23" s="155"/>
      <c r="SLJ23" s="155"/>
      <c r="SLK23" s="156"/>
      <c r="SLL23" s="156"/>
      <c r="SLM23" s="156"/>
      <c r="SLN23" s="156"/>
      <c r="SLO23" s="156"/>
      <c r="SLP23" s="156"/>
      <c r="SLQ23" s="157"/>
      <c r="SLR23" s="153"/>
      <c r="SLS23" s="153"/>
      <c r="SLT23" s="154"/>
      <c r="SLU23" s="155"/>
      <c r="SLV23" s="155"/>
      <c r="SLW23" s="155"/>
      <c r="SLX23" s="155"/>
      <c r="SLY23" s="155"/>
      <c r="SLZ23" s="155"/>
      <c r="SMA23" s="156"/>
      <c r="SMB23" s="156"/>
      <c r="SMC23" s="156"/>
      <c r="SMD23" s="156"/>
      <c r="SME23" s="156"/>
      <c r="SMF23" s="156"/>
      <c r="SMG23" s="157"/>
      <c r="SMH23" s="153"/>
      <c r="SMI23" s="153"/>
      <c r="SMJ23" s="154"/>
      <c r="SMK23" s="155"/>
      <c r="SML23" s="155"/>
      <c r="SMM23" s="155"/>
      <c r="SMN23" s="155"/>
      <c r="SMO23" s="155"/>
      <c r="SMP23" s="155"/>
      <c r="SMQ23" s="156"/>
      <c r="SMR23" s="156"/>
      <c r="SMS23" s="156"/>
      <c r="SMT23" s="156"/>
      <c r="SMU23" s="156"/>
      <c r="SMV23" s="156"/>
      <c r="SMW23" s="157"/>
      <c r="SMX23" s="153"/>
      <c r="SMY23" s="153"/>
      <c r="SMZ23" s="154"/>
      <c r="SNA23" s="155"/>
      <c r="SNB23" s="155"/>
      <c r="SNC23" s="155"/>
      <c r="SND23" s="155"/>
      <c r="SNE23" s="155"/>
      <c r="SNF23" s="155"/>
      <c r="SNG23" s="156"/>
      <c r="SNH23" s="156"/>
      <c r="SNI23" s="156"/>
      <c r="SNJ23" s="156"/>
      <c r="SNK23" s="156"/>
      <c r="SNL23" s="156"/>
      <c r="SNM23" s="157"/>
      <c r="SNN23" s="153"/>
      <c r="SNO23" s="153"/>
      <c r="SNP23" s="154"/>
      <c r="SNQ23" s="155"/>
      <c r="SNR23" s="155"/>
      <c r="SNS23" s="155"/>
      <c r="SNT23" s="155"/>
      <c r="SNU23" s="155"/>
      <c r="SNV23" s="155"/>
      <c r="SNW23" s="156"/>
      <c r="SNX23" s="156"/>
      <c r="SNY23" s="156"/>
      <c r="SNZ23" s="156"/>
      <c r="SOA23" s="156"/>
      <c r="SOB23" s="156"/>
      <c r="SOC23" s="157"/>
      <c r="SOD23" s="153"/>
      <c r="SOE23" s="153"/>
      <c r="SOF23" s="154"/>
      <c r="SOG23" s="155"/>
      <c r="SOH23" s="155"/>
      <c r="SOI23" s="155"/>
      <c r="SOJ23" s="155"/>
      <c r="SOK23" s="155"/>
      <c r="SOL23" s="155"/>
      <c r="SOM23" s="156"/>
      <c r="SON23" s="156"/>
      <c r="SOO23" s="156"/>
      <c r="SOP23" s="156"/>
      <c r="SOQ23" s="156"/>
      <c r="SOR23" s="156"/>
      <c r="SOS23" s="157"/>
      <c r="SOT23" s="153"/>
      <c r="SOU23" s="153"/>
      <c r="SOV23" s="154"/>
      <c r="SOW23" s="155"/>
      <c r="SOX23" s="155"/>
      <c r="SOY23" s="155"/>
      <c r="SOZ23" s="155"/>
      <c r="SPA23" s="155"/>
      <c r="SPB23" s="155"/>
      <c r="SPC23" s="156"/>
      <c r="SPD23" s="156"/>
      <c r="SPE23" s="156"/>
      <c r="SPF23" s="156"/>
      <c r="SPG23" s="156"/>
      <c r="SPH23" s="156"/>
      <c r="SPI23" s="157"/>
      <c r="SPJ23" s="153"/>
      <c r="SPK23" s="153"/>
      <c r="SPL23" s="154"/>
      <c r="SPM23" s="155"/>
      <c r="SPN23" s="155"/>
      <c r="SPO23" s="155"/>
      <c r="SPP23" s="155"/>
      <c r="SPQ23" s="155"/>
      <c r="SPR23" s="155"/>
      <c r="SPS23" s="156"/>
      <c r="SPT23" s="156"/>
      <c r="SPU23" s="156"/>
      <c r="SPV23" s="156"/>
      <c r="SPW23" s="156"/>
      <c r="SPX23" s="156"/>
      <c r="SPY23" s="157"/>
      <c r="SPZ23" s="153"/>
      <c r="SQA23" s="153"/>
      <c r="SQB23" s="154"/>
      <c r="SQC23" s="155"/>
      <c r="SQD23" s="155"/>
      <c r="SQE23" s="155"/>
      <c r="SQF23" s="155"/>
      <c r="SQG23" s="155"/>
      <c r="SQH23" s="155"/>
      <c r="SQI23" s="156"/>
      <c r="SQJ23" s="156"/>
      <c r="SQK23" s="156"/>
      <c r="SQL23" s="156"/>
      <c r="SQM23" s="156"/>
      <c r="SQN23" s="156"/>
      <c r="SQO23" s="157"/>
      <c r="SQP23" s="153"/>
      <c r="SQQ23" s="153"/>
      <c r="SQR23" s="154"/>
      <c r="SQS23" s="155"/>
      <c r="SQT23" s="155"/>
      <c r="SQU23" s="155"/>
      <c r="SQV23" s="155"/>
      <c r="SQW23" s="155"/>
      <c r="SQX23" s="155"/>
      <c r="SQY23" s="156"/>
      <c r="SQZ23" s="156"/>
      <c r="SRA23" s="156"/>
      <c r="SRB23" s="156"/>
      <c r="SRC23" s="156"/>
      <c r="SRD23" s="156"/>
      <c r="SRE23" s="157"/>
      <c r="SRF23" s="153"/>
      <c r="SRG23" s="153"/>
      <c r="SRH23" s="154"/>
      <c r="SRI23" s="155"/>
      <c r="SRJ23" s="155"/>
      <c r="SRK23" s="155"/>
      <c r="SRL23" s="155"/>
      <c r="SRM23" s="155"/>
      <c r="SRN23" s="155"/>
      <c r="SRO23" s="156"/>
      <c r="SRP23" s="156"/>
      <c r="SRQ23" s="156"/>
      <c r="SRR23" s="156"/>
      <c r="SRS23" s="156"/>
      <c r="SRT23" s="156"/>
      <c r="SRU23" s="157"/>
      <c r="SRV23" s="153"/>
      <c r="SRW23" s="153"/>
      <c r="SRX23" s="154"/>
      <c r="SRY23" s="155"/>
      <c r="SRZ23" s="155"/>
      <c r="SSA23" s="155"/>
      <c r="SSB23" s="155"/>
      <c r="SSC23" s="155"/>
      <c r="SSD23" s="155"/>
      <c r="SSE23" s="156"/>
      <c r="SSF23" s="156"/>
      <c r="SSG23" s="156"/>
      <c r="SSH23" s="156"/>
      <c r="SSI23" s="156"/>
      <c r="SSJ23" s="156"/>
      <c r="SSK23" s="157"/>
      <c r="SSL23" s="153"/>
      <c r="SSM23" s="153"/>
      <c r="SSN23" s="154"/>
      <c r="SSO23" s="155"/>
      <c r="SSP23" s="155"/>
      <c r="SSQ23" s="155"/>
      <c r="SSR23" s="155"/>
      <c r="SSS23" s="155"/>
      <c r="SST23" s="155"/>
      <c r="SSU23" s="156"/>
      <c r="SSV23" s="156"/>
      <c r="SSW23" s="156"/>
      <c r="SSX23" s="156"/>
      <c r="SSY23" s="156"/>
      <c r="SSZ23" s="156"/>
      <c r="STA23" s="157"/>
      <c r="STB23" s="153"/>
      <c r="STC23" s="153"/>
      <c r="STD23" s="154"/>
      <c r="STE23" s="155"/>
      <c r="STF23" s="155"/>
      <c r="STG23" s="155"/>
      <c r="STH23" s="155"/>
      <c r="STI23" s="155"/>
      <c r="STJ23" s="155"/>
      <c r="STK23" s="156"/>
      <c r="STL23" s="156"/>
      <c r="STM23" s="156"/>
      <c r="STN23" s="156"/>
      <c r="STO23" s="156"/>
      <c r="STP23" s="156"/>
      <c r="STQ23" s="157"/>
      <c r="STR23" s="153"/>
      <c r="STS23" s="153"/>
      <c r="STT23" s="154"/>
      <c r="STU23" s="155"/>
      <c r="STV23" s="155"/>
      <c r="STW23" s="155"/>
      <c r="STX23" s="155"/>
      <c r="STY23" s="155"/>
      <c r="STZ23" s="155"/>
      <c r="SUA23" s="156"/>
      <c r="SUB23" s="156"/>
      <c r="SUC23" s="156"/>
      <c r="SUD23" s="156"/>
      <c r="SUE23" s="156"/>
      <c r="SUF23" s="156"/>
      <c r="SUG23" s="157"/>
      <c r="SUH23" s="153"/>
      <c r="SUI23" s="153"/>
      <c r="SUJ23" s="154"/>
      <c r="SUK23" s="155"/>
      <c r="SUL23" s="155"/>
      <c r="SUM23" s="155"/>
      <c r="SUN23" s="155"/>
      <c r="SUO23" s="155"/>
      <c r="SUP23" s="155"/>
      <c r="SUQ23" s="156"/>
      <c r="SUR23" s="156"/>
      <c r="SUS23" s="156"/>
      <c r="SUT23" s="156"/>
      <c r="SUU23" s="156"/>
      <c r="SUV23" s="156"/>
      <c r="SUW23" s="157"/>
      <c r="SUX23" s="153"/>
      <c r="SUY23" s="153"/>
      <c r="SUZ23" s="154"/>
      <c r="SVA23" s="155"/>
      <c r="SVB23" s="155"/>
      <c r="SVC23" s="155"/>
      <c r="SVD23" s="155"/>
      <c r="SVE23" s="155"/>
      <c r="SVF23" s="155"/>
      <c r="SVG23" s="156"/>
      <c r="SVH23" s="156"/>
      <c r="SVI23" s="156"/>
      <c r="SVJ23" s="156"/>
      <c r="SVK23" s="156"/>
      <c r="SVL23" s="156"/>
      <c r="SVM23" s="157"/>
      <c r="SVN23" s="153"/>
      <c r="SVO23" s="153"/>
      <c r="SVP23" s="154"/>
      <c r="SVQ23" s="155"/>
      <c r="SVR23" s="155"/>
      <c r="SVS23" s="155"/>
      <c r="SVT23" s="155"/>
      <c r="SVU23" s="155"/>
      <c r="SVV23" s="155"/>
      <c r="SVW23" s="156"/>
      <c r="SVX23" s="156"/>
      <c r="SVY23" s="156"/>
      <c r="SVZ23" s="156"/>
      <c r="SWA23" s="156"/>
      <c r="SWB23" s="156"/>
      <c r="SWC23" s="157"/>
      <c r="SWD23" s="153"/>
      <c r="SWE23" s="153"/>
      <c r="SWF23" s="154"/>
      <c r="SWG23" s="155"/>
      <c r="SWH23" s="155"/>
      <c r="SWI23" s="155"/>
      <c r="SWJ23" s="155"/>
      <c r="SWK23" s="155"/>
      <c r="SWL23" s="155"/>
      <c r="SWM23" s="156"/>
      <c r="SWN23" s="156"/>
      <c r="SWO23" s="156"/>
      <c r="SWP23" s="156"/>
      <c r="SWQ23" s="156"/>
      <c r="SWR23" s="156"/>
      <c r="SWS23" s="157"/>
      <c r="SWT23" s="153"/>
      <c r="SWU23" s="153"/>
      <c r="SWV23" s="154"/>
      <c r="SWW23" s="155"/>
      <c r="SWX23" s="155"/>
      <c r="SWY23" s="155"/>
      <c r="SWZ23" s="155"/>
      <c r="SXA23" s="155"/>
      <c r="SXB23" s="155"/>
      <c r="SXC23" s="156"/>
      <c r="SXD23" s="156"/>
      <c r="SXE23" s="156"/>
      <c r="SXF23" s="156"/>
      <c r="SXG23" s="156"/>
      <c r="SXH23" s="156"/>
      <c r="SXI23" s="157"/>
      <c r="SXJ23" s="153"/>
      <c r="SXK23" s="153"/>
      <c r="SXL23" s="154"/>
      <c r="SXM23" s="155"/>
      <c r="SXN23" s="155"/>
      <c r="SXO23" s="155"/>
      <c r="SXP23" s="155"/>
      <c r="SXQ23" s="155"/>
      <c r="SXR23" s="155"/>
      <c r="SXS23" s="156"/>
      <c r="SXT23" s="156"/>
      <c r="SXU23" s="156"/>
      <c r="SXV23" s="156"/>
      <c r="SXW23" s="156"/>
      <c r="SXX23" s="156"/>
      <c r="SXY23" s="157"/>
      <c r="SXZ23" s="153"/>
      <c r="SYA23" s="153"/>
      <c r="SYB23" s="154"/>
      <c r="SYC23" s="155"/>
      <c r="SYD23" s="155"/>
      <c r="SYE23" s="155"/>
      <c r="SYF23" s="155"/>
      <c r="SYG23" s="155"/>
      <c r="SYH23" s="155"/>
      <c r="SYI23" s="156"/>
      <c r="SYJ23" s="156"/>
      <c r="SYK23" s="156"/>
      <c r="SYL23" s="156"/>
      <c r="SYM23" s="156"/>
      <c r="SYN23" s="156"/>
      <c r="SYO23" s="157"/>
      <c r="SYP23" s="153"/>
      <c r="SYQ23" s="153"/>
      <c r="SYR23" s="154"/>
      <c r="SYS23" s="155"/>
      <c r="SYT23" s="155"/>
      <c r="SYU23" s="155"/>
      <c r="SYV23" s="155"/>
      <c r="SYW23" s="155"/>
      <c r="SYX23" s="155"/>
      <c r="SYY23" s="156"/>
      <c r="SYZ23" s="156"/>
      <c r="SZA23" s="156"/>
      <c r="SZB23" s="156"/>
      <c r="SZC23" s="156"/>
      <c r="SZD23" s="156"/>
      <c r="SZE23" s="157"/>
      <c r="SZF23" s="153"/>
      <c r="SZG23" s="153"/>
      <c r="SZH23" s="154"/>
      <c r="SZI23" s="155"/>
      <c r="SZJ23" s="155"/>
      <c r="SZK23" s="155"/>
      <c r="SZL23" s="155"/>
      <c r="SZM23" s="155"/>
      <c r="SZN23" s="155"/>
      <c r="SZO23" s="156"/>
      <c r="SZP23" s="156"/>
      <c r="SZQ23" s="156"/>
      <c r="SZR23" s="156"/>
      <c r="SZS23" s="156"/>
      <c r="SZT23" s="156"/>
      <c r="SZU23" s="157"/>
      <c r="SZV23" s="153"/>
      <c r="SZW23" s="153"/>
      <c r="SZX23" s="154"/>
      <c r="SZY23" s="155"/>
      <c r="SZZ23" s="155"/>
      <c r="TAA23" s="155"/>
      <c r="TAB23" s="155"/>
      <c r="TAC23" s="155"/>
      <c r="TAD23" s="155"/>
      <c r="TAE23" s="156"/>
      <c r="TAF23" s="156"/>
      <c r="TAG23" s="156"/>
      <c r="TAH23" s="156"/>
      <c r="TAI23" s="156"/>
      <c r="TAJ23" s="156"/>
      <c r="TAK23" s="157"/>
      <c r="TAL23" s="153"/>
      <c r="TAM23" s="153"/>
      <c r="TAN23" s="154"/>
      <c r="TAO23" s="155"/>
      <c r="TAP23" s="155"/>
      <c r="TAQ23" s="155"/>
      <c r="TAR23" s="155"/>
      <c r="TAS23" s="155"/>
      <c r="TAT23" s="155"/>
      <c r="TAU23" s="156"/>
      <c r="TAV23" s="156"/>
      <c r="TAW23" s="156"/>
      <c r="TAX23" s="156"/>
      <c r="TAY23" s="156"/>
      <c r="TAZ23" s="156"/>
      <c r="TBA23" s="157"/>
      <c r="TBB23" s="153"/>
      <c r="TBC23" s="153"/>
      <c r="TBD23" s="154"/>
      <c r="TBE23" s="155"/>
      <c r="TBF23" s="155"/>
      <c r="TBG23" s="155"/>
      <c r="TBH23" s="155"/>
      <c r="TBI23" s="155"/>
      <c r="TBJ23" s="155"/>
      <c r="TBK23" s="156"/>
      <c r="TBL23" s="156"/>
      <c r="TBM23" s="156"/>
      <c r="TBN23" s="156"/>
      <c r="TBO23" s="156"/>
      <c r="TBP23" s="156"/>
      <c r="TBQ23" s="157"/>
      <c r="TBR23" s="153"/>
      <c r="TBS23" s="153"/>
      <c r="TBT23" s="154"/>
      <c r="TBU23" s="155"/>
      <c r="TBV23" s="155"/>
      <c r="TBW23" s="155"/>
      <c r="TBX23" s="155"/>
      <c r="TBY23" s="155"/>
      <c r="TBZ23" s="155"/>
      <c r="TCA23" s="156"/>
      <c r="TCB23" s="156"/>
      <c r="TCC23" s="156"/>
      <c r="TCD23" s="156"/>
      <c r="TCE23" s="156"/>
      <c r="TCF23" s="156"/>
      <c r="TCG23" s="157"/>
      <c r="TCH23" s="153"/>
      <c r="TCI23" s="153"/>
      <c r="TCJ23" s="154"/>
      <c r="TCK23" s="155"/>
      <c r="TCL23" s="155"/>
      <c r="TCM23" s="155"/>
      <c r="TCN23" s="155"/>
      <c r="TCO23" s="155"/>
      <c r="TCP23" s="155"/>
      <c r="TCQ23" s="156"/>
      <c r="TCR23" s="156"/>
      <c r="TCS23" s="156"/>
      <c r="TCT23" s="156"/>
      <c r="TCU23" s="156"/>
      <c r="TCV23" s="156"/>
      <c r="TCW23" s="157"/>
      <c r="TCX23" s="153"/>
      <c r="TCY23" s="153"/>
      <c r="TCZ23" s="154"/>
      <c r="TDA23" s="155"/>
      <c r="TDB23" s="155"/>
      <c r="TDC23" s="155"/>
      <c r="TDD23" s="155"/>
      <c r="TDE23" s="155"/>
      <c r="TDF23" s="155"/>
      <c r="TDG23" s="156"/>
      <c r="TDH23" s="156"/>
      <c r="TDI23" s="156"/>
      <c r="TDJ23" s="156"/>
      <c r="TDK23" s="156"/>
      <c r="TDL23" s="156"/>
      <c r="TDM23" s="157"/>
      <c r="TDN23" s="153"/>
      <c r="TDO23" s="153"/>
      <c r="TDP23" s="154"/>
      <c r="TDQ23" s="155"/>
      <c r="TDR23" s="155"/>
      <c r="TDS23" s="155"/>
      <c r="TDT23" s="155"/>
      <c r="TDU23" s="155"/>
      <c r="TDV23" s="155"/>
      <c r="TDW23" s="156"/>
      <c r="TDX23" s="156"/>
      <c r="TDY23" s="156"/>
      <c r="TDZ23" s="156"/>
      <c r="TEA23" s="156"/>
      <c r="TEB23" s="156"/>
      <c r="TEC23" s="157"/>
      <c r="TED23" s="153"/>
      <c r="TEE23" s="153"/>
      <c r="TEF23" s="154"/>
      <c r="TEG23" s="155"/>
      <c r="TEH23" s="155"/>
      <c r="TEI23" s="155"/>
      <c r="TEJ23" s="155"/>
      <c r="TEK23" s="155"/>
      <c r="TEL23" s="155"/>
      <c r="TEM23" s="156"/>
      <c r="TEN23" s="156"/>
      <c r="TEO23" s="156"/>
      <c r="TEP23" s="156"/>
      <c r="TEQ23" s="156"/>
      <c r="TER23" s="156"/>
      <c r="TES23" s="157"/>
      <c r="TET23" s="153"/>
      <c r="TEU23" s="153"/>
      <c r="TEV23" s="154"/>
      <c r="TEW23" s="155"/>
      <c r="TEX23" s="155"/>
      <c r="TEY23" s="155"/>
      <c r="TEZ23" s="155"/>
      <c r="TFA23" s="155"/>
      <c r="TFB23" s="155"/>
      <c r="TFC23" s="156"/>
      <c r="TFD23" s="156"/>
      <c r="TFE23" s="156"/>
      <c r="TFF23" s="156"/>
      <c r="TFG23" s="156"/>
      <c r="TFH23" s="156"/>
      <c r="TFI23" s="157"/>
      <c r="TFJ23" s="153"/>
      <c r="TFK23" s="153"/>
      <c r="TFL23" s="154"/>
      <c r="TFM23" s="155"/>
      <c r="TFN23" s="155"/>
      <c r="TFO23" s="155"/>
      <c r="TFP23" s="155"/>
      <c r="TFQ23" s="155"/>
      <c r="TFR23" s="155"/>
      <c r="TFS23" s="156"/>
      <c r="TFT23" s="156"/>
      <c r="TFU23" s="156"/>
      <c r="TFV23" s="156"/>
      <c r="TFW23" s="156"/>
      <c r="TFX23" s="156"/>
      <c r="TFY23" s="157"/>
      <c r="TFZ23" s="153"/>
      <c r="TGA23" s="153"/>
      <c r="TGB23" s="154"/>
      <c r="TGC23" s="155"/>
      <c r="TGD23" s="155"/>
      <c r="TGE23" s="155"/>
      <c r="TGF23" s="155"/>
      <c r="TGG23" s="155"/>
      <c r="TGH23" s="155"/>
      <c r="TGI23" s="156"/>
      <c r="TGJ23" s="156"/>
      <c r="TGK23" s="156"/>
      <c r="TGL23" s="156"/>
      <c r="TGM23" s="156"/>
      <c r="TGN23" s="156"/>
      <c r="TGO23" s="157"/>
      <c r="TGP23" s="153"/>
      <c r="TGQ23" s="153"/>
      <c r="TGR23" s="154"/>
      <c r="TGS23" s="155"/>
      <c r="TGT23" s="155"/>
      <c r="TGU23" s="155"/>
      <c r="TGV23" s="155"/>
      <c r="TGW23" s="155"/>
      <c r="TGX23" s="155"/>
      <c r="TGY23" s="156"/>
      <c r="TGZ23" s="156"/>
      <c r="THA23" s="156"/>
      <c r="THB23" s="156"/>
      <c r="THC23" s="156"/>
      <c r="THD23" s="156"/>
      <c r="THE23" s="157"/>
      <c r="THF23" s="153"/>
      <c r="THG23" s="153"/>
      <c r="THH23" s="154"/>
      <c r="THI23" s="155"/>
      <c r="THJ23" s="155"/>
      <c r="THK23" s="155"/>
      <c r="THL23" s="155"/>
      <c r="THM23" s="155"/>
      <c r="THN23" s="155"/>
      <c r="THO23" s="156"/>
      <c r="THP23" s="156"/>
      <c r="THQ23" s="156"/>
      <c r="THR23" s="156"/>
      <c r="THS23" s="156"/>
      <c r="THT23" s="156"/>
      <c r="THU23" s="157"/>
      <c r="THV23" s="153"/>
      <c r="THW23" s="153"/>
      <c r="THX23" s="154"/>
      <c r="THY23" s="155"/>
      <c r="THZ23" s="155"/>
      <c r="TIA23" s="155"/>
      <c r="TIB23" s="155"/>
      <c r="TIC23" s="155"/>
      <c r="TID23" s="155"/>
      <c r="TIE23" s="156"/>
      <c r="TIF23" s="156"/>
      <c r="TIG23" s="156"/>
      <c r="TIH23" s="156"/>
      <c r="TII23" s="156"/>
      <c r="TIJ23" s="156"/>
      <c r="TIK23" s="157"/>
      <c r="TIL23" s="153"/>
      <c r="TIM23" s="153"/>
      <c r="TIN23" s="154"/>
      <c r="TIO23" s="155"/>
      <c r="TIP23" s="155"/>
      <c r="TIQ23" s="155"/>
      <c r="TIR23" s="155"/>
      <c r="TIS23" s="155"/>
      <c r="TIT23" s="155"/>
      <c r="TIU23" s="156"/>
      <c r="TIV23" s="156"/>
      <c r="TIW23" s="156"/>
      <c r="TIX23" s="156"/>
      <c r="TIY23" s="156"/>
      <c r="TIZ23" s="156"/>
      <c r="TJA23" s="157"/>
      <c r="TJB23" s="153"/>
      <c r="TJC23" s="153"/>
      <c r="TJD23" s="154"/>
      <c r="TJE23" s="155"/>
      <c r="TJF23" s="155"/>
      <c r="TJG23" s="155"/>
      <c r="TJH23" s="155"/>
      <c r="TJI23" s="155"/>
      <c r="TJJ23" s="155"/>
      <c r="TJK23" s="156"/>
      <c r="TJL23" s="156"/>
      <c r="TJM23" s="156"/>
      <c r="TJN23" s="156"/>
      <c r="TJO23" s="156"/>
      <c r="TJP23" s="156"/>
      <c r="TJQ23" s="157"/>
      <c r="TJR23" s="153"/>
      <c r="TJS23" s="153"/>
      <c r="TJT23" s="154"/>
      <c r="TJU23" s="155"/>
      <c r="TJV23" s="155"/>
      <c r="TJW23" s="155"/>
      <c r="TJX23" s="155"/>
      <c r="TJY23" s="155"/>
      <c r="TJZ23" s="155"/>
      <c r="TKA23" s="156"/>
      <c r="TKB23" s="156"/>
      <c r="TKC23" s="156"/>
      <c r="TKD23" s="156"/>
      <c r="TKE23" s="156"/>
      <c r="TKF23" s="156"/>
      <c r="TKG23" s="157"/>
      <c r="TKH23" s="153"/>
      <c r="TKI23" s="153"/>
      <c r="TKJ23" s="154"/>
      <c r="TKK23" s="155"/>
      <c r="TKL23" s="155"/>
      <c r="TKM23" s="155"/>
      <c r="TKN23" s="155"/>
      <c r="TKO23" s="155"/>
      <c r="TKP23" s="155"/>
      <c r="TKQ23" s="156"/>
      <c r="TKR23" s="156"/>
      <c r="TKS23" s="156"/>
      <c r="TKT23" s="156"/>
      <c r="TKU23" s="156"/>
      <c r="TKV23" s="156"/>
      <c r="TKW23" s="157"/>
      <c r="TKX23" s="153"/>
      <c r="TKY23" s="153"/>
      <c r="TKZ23" s="154"/>
      <c r="TLA23" s="155"/>
      <c r="TLB23" s="155"/>
      <c r="TLC23" s="155"/>
      <c r="TLD23" s="155"/>
      <c r="TLE23" s="155"/>
      <c r="TLF23" s="155"/>
      <c r="TLG23" s="156"/>
      <c r="TLH23" s="156"/>
      <c r="TLI23" s="156"/>
      <c r="TLJ23" s="156"/>
      <c r="TLK23" s="156"/>
      <c r="TLL23" s="156"/>
      <c r="TLM23" s="157"/>
      <c r="TLN23" s="153"/>
      <c r="TLO23" s="153"/>
      <c r="TLP23" s="154"/>
      <c r="TLQ23" s="155"/>
      <c r="TLR23" s="155"/>
      <c r="TLS23" s="155"/>
      <c r="TLT23" s="155"/>
      <c r="TLU23" s="155"/>
      <c r="TLV23" s="155"/>
      <c r="TLW23" s="156"/>
      <c r="TLX23" s="156"/>
      <c r="TLY23" s="156"/>
      <c r="TLZ23" s="156"/>
      <c r="TMA23" s="156"/>
      <c r="TMB23" s="156"/>
      <c r="TMC23" s="157"/>
      <c r="TMD23" s="153"/>
      <c r="TME23" s="153"/>
      <c r="TMF23" s="154"/>
      <c r="TMG23" s="155"/>
      <c r="TMH23" s="155"/>
      <c r="TMI23" s="155"/>
      <c r="TMJ23" s="155"/>
      <c r="TMK23" s="155"/>
      <c r="TML23" s="155"/>
      <c r="TMM23" s="156"/>
      <c r="TMN23" s="156"/>
      <c r="TMO23" s="156"/>
      <c r="TMP23" s="156"/>
      <c r="TMQ23" s="156"/>
      <c r="TMR23" s="156"/>
      <c r="TMS23" s="157"/>
      <c r="TMT23" s="153"/>
      <c r="TMU23" s="153"/>
      <c r="TMV23" s="154"/>
      <c r="TMW23" s="155"/>
      <c r="TMX23" s="155"/>
      <c r="TMY23" s="155"/>
      <c r="TMZ23" s="155"/>
      <c r="TNA23" s="155"/>
      <c r="TNB23" s="155"/>
      <c r="TNC23" s="156"/>
      <c r="TND23" s="156"/>
      <c r="TNE23" s="156"/>
      <c r="TNF23" s="156"/>
      <c r="TNG23" s="156"/>
      <c r="TNH23" s="156"/>
      <c r="TNI23" s="157"/>
      <c r="TNJ23" s="153"/>
      <c r="TNK23" s="153"/>
      <c r="TNL23" s="154"/>
      <c r="TNM23" s="155"/>
      <c r="TNN23" s="155"/>
      <c r="TNO23" s="155"/>
      <c r="TNP23" s="155"/>
      <c r="TNQ23" s="155"/>
      <c r="TNR23" s="155"/>
      <c r="TNS23" s="156"/>
      <c r="TNT23" s="156"/>
      <c r="TNU23" s="156"/>
      <c r="TNV23" s="156"/>
      <c r="TNW23" s="156"/>
      <c r="TNX23" s="156"/>
      <c r="TNY23" s="157"/>
      <c r="TNZ23" s="153"/>
      <c r="TOA23" s="153"/>
      <c r="TOB23" s="154"/>
      <c r="TOC23" s="155"/>
      <c r="TOD23" s="155"/>
      <c r="TOE23" s="155"/>
      <c r="TOF23" s="155"/>
      <c r="TOG23" s="155"/>
      <c r="TOH23" s="155"/>
      <c r="TOI23" s="156"/>
      <c r="TOJ23" s="156"/>
      <c r="TOK23" s="156"/>
      <c r="TOL23" s="156"/>
      <c r="TOM23" s="156"/>
      <c r="TON23" s="156"/>
      <c r="TOO23" s="157"/>
      <c r="TOP23" s="153"/>
      <c r="TOQ23" s="153"/>
      <c r="TOR23" s="154"/>
      <c r="TOS23" s="155"/>
      <c r="TOT23" s="155"/>
      <c r="TOU23" s="155"/>
      <c r="TOV23" s="155"/>
      <c r="TOW23" s="155"/>
      <c r="TOX23" s="155"/>
      <c r="TOY23" s="156"/>
      <c r="TOZ23" s="156"/>
      <c r="TPA23" s="156"/>
      <c r="TPB23" s="156"/>
      <c r="TPC23" s="156"/>
      <c r="TPD23" s="156"/>
      <c r="TPE23" s="157"/>
      <c r="TPF23" s="153"/>
      <c r="TPG23" s="153"/>
      <c r="TPH23" s="154"/>
      <c r="TPI23" s="155"/>
      <c r="TPJ23" s="155"/>
      <c r="TPK23" s="155"/>
      <c r="TPL23" s="155"/>
      <c r="TPM23" s="155"/>
      <c r="TPN23" s="155"/>
      <c r="TPO23" s="156"/>
      <c r="TPP23" s="156"/>
      <c r="TPQ23" s="156"/>
      <c r="TPR23" s="156"/>
      <c r="TPS23" s="156"/>
      <c r="TPT23" s="156"/>
      <c r="TPU23" s="157"/>
      <c r="TPV23" s="153"/>
      <c r="TPW23" s="153"/>
      <c r="TPX23" s="154"/>
      <c r="TPY23" s="155"/>
      <c r="TPZ23" s="155"/>
      <c r="TQA23" s="155"/>
      <c r="TQB23" s="155"/>
      <c r="TQC23" s="155"/>
      <c r="TQD23" s="155"/>
      <c r="TQE23" s="156"/>
      <c r="TQF23" s="156"/>
      <c r="TQG23" s="156"/>
      <c r="TQH23" s="156"/>
      <c r="TQI23" s="156"/>
      <c r="TQJ23" s="156"/>
      <c r="TQK23" s="157"/>
      <c r="TQL23" s="153"/>
      <c r="TQM23" s="153"/>
      <c r="TQN23" s="154"/>
      <c r="TQO23" s="155"/>
      <c r="TQP23" s="155"/>
      <c r="TQQ23" s="155"/>
      <c r="TQR23" s="155"/>
      <c r="TQS23" s="155"/>
      <c r="TQT23" s="155"/>
      <c r="TQU23" s="156"/>
      <c r="TQV23" s="156"/>
      <c r="TQW23" s="156"/>
      <c r="TQX23" s="156"/>
      <c r="TQY23" s="156"/>
      <c r="TQZ23" s="156"/>
      <c r="TRA23" s="157"/>
      <c r="TRB23" s="153"/>
      <c r="TRC23" s="153"/>
      <c r="TRD23" s="154"/>
      <c r="TRE23" s="155"/>
      <c r="TRF23" s="155"/>
      <c r="TRG23" s="155"/>
      <c r="TRH23" s="155"/>
      <c r="TRI23" s="155"/>
      <c r="TRJ23" s="155"/>
      <c r="TRK23" s="156"/>
      <c r="TRL23" s="156"/>
      <c r="TRM23" s="156"/>
      <c r="TRN23" s="156"/>
      <c r="TRO23" s="156"/>
      <c r="TRP23" s="156"/>
      <c r="TRQ23" s="157"/>
      <c r="TRR23" s="153"/>
      <c r="TRS23" s="153"/>
      <c r="TRT23" s="154"/>
      <c r="TRU23" s="155"/>
      <c r="TRV23" s="155"/>
      <c r="TRW23" s="155"/>
      <c r="TRX23" s="155"/>
      <c r="TRY23" s="155"/>
      <c r="TRZ23" s="155"/>
      <c r="TSA23" s="156"/>
      <c r="TSB23" s="156"/>
      <c r="TSC23" s="156"/>
      <c r="TSD23" s="156"/>
      <c r="TSE23" s="156"/>
      <c r="TSF23" s="156"/>
      <c r="TSG23" s="157"/>
      <c r="TSH23" s="153"/>
      <c r="TSI23" s="153"/>
      <c r="TSJ23" s="154"/>
      <c r="TSK23" s="155"/>
      <c r="TSL23" s="155"/>
      <c r="TSM23" s="155"/>
      <c r="TSN23" s="155"/>
      <c r="TSO23" s="155"/>
      <c r="TSP23" s="155"/>
      <c r="TSQ23" s="156"/>
      <c r="TSR23" s="156"/>
      <c r="TSS23" s="156"/>
      <c r="TST23" s="156"/>
      <c r="TSU23" s="156"/>
      <c r="TSV23" s="156"/>
      <c r="TSW23" s="157"/>
      <c r="TSX23" s="153"/>
      <c r="TSY23" s="153"/>
      <c r="TSZ23" s="154"/>
      <c r="TTA23" s="155"/>
      <c r="TTB23" s="155"/>
      <c r="TTC23" s="155"/>
      <c r="TTD23" s="155"/>
      <c r="TTE23" s="155"/>
      <c r="TTF23" s="155"/>
      <c r="TTG23" s="156"/>
      <c r="TTH23" s="156"/>
      <c r="TTI23" s="156"/>
      <c r="TTJ23" s="156"/>
      <c r="TTK23" s="156"/>
      <c r="TTL23" s="156"/>
      <c r="TTM23" s="157"/>
      <c r="TTN23" s="153"/>
      <c r="TTO23" s="153"/>
      <c r="TTP23" s="154"/>
      <c r="TTQ23" s="155"/>
      <c r="TTR23" s="155"/>
      <c r="TTS23" s="155"/>
      <c r="TTT23" s="155"/>
      <c r="TTU23" s="155"/>
      <c r="TTV23" s="155"/>
      <c r="TTW23" s="156"/>
      <c r="TTX23" s="156"/>
      <c r="TTY23" s="156"/>
      <c r="TTZ23" s="156"/>
      <c r="TUA23" s="156"/>
      <c r="TUB23" s="156"/>
      <c r="TUC23" s="157"/>
      <c r="TUD23" s="153"/>
      <c r="TUE23" s="153"/>
      <c r="TUF23" s="154"/>
      <c r="TUG23" s="155"/>
      <c r="TUH23" s="155"/>
      <c r="TUI23" s="155"/>
      <c r="TUJ23" s="155"/>
      <c r="TUK23" s="155"/>
      <c r="TUL23" s="155"/>
      <c r="TUM23" s="156"/>
      <c r="TUN23" s="156"/>
      <c r="TUO23" s="156"/>
      <c r="TUP23" s="156"/>
      <c r="TUQ23" s="156"/>
      <c r="TUR23" s="156"/>
      <c r="TUS23" s="157"/>
      <c r="TUT23" s="153"/>
      <c r="TUU23" s="153"/>
      <c r="TUV23" s="154"/>
      <c r="TUW23" s="155"/>
      <c r="TUX23" s="155"/>
      <c r="TUY23" s="155"/>
      <c r="TUZ23" s="155"/>
      <c r="TVA23" s="155"/>
      <c r="TVB23" s="155"/>
      <c r="TVC23" s="156"/>
      <c r="TVD23" s="156"/>
      <c r="TVE23" s="156"/>
      <c r="TVF23" s="156"/>
      <c r="TVG23" s="156"/>
      <c r="TVH23" s="156"/>
      <c r="TVI23" s="157"/>
      <c r="TVJ23" s="153"/>
      <c r="TVK23" s="153"/>
      <c r="TVL23" s="154"/>
      <c r="TVM23" s="155"/>
      <c r="TVN23" s="155"/>
      <c r="TVO23" s="155"/>
      <c r="TVP23" s="155"/>
      <c r="TVQ23" s="155"/>
      <c r="TVR23" s="155"/>
      <c r="TVS23" s="156"/>
      <c r="TVT23" s="156"/>
      <c r="TVU23" s="156"/>
      <c r="TVV23" s="156"/>
      <c r="TVW23" s="156"/>
      <c r="TVX23" s="156"/>
      <c r="TVY23" s="157"/>
      <c r="TVZ23" s="153"/>
      <c r="TWA23" s="153"/>
      <c r="TWB23" s="154"/>
      <c r="TWC23" s="155"/>
      <c r="TWD23" s="155"/>
      <c r="TWE23" s="155"/>
      <c r="TWF23" s="155"/>
      <c r="TWG23" s="155"/>
      <c r="TWH23" s="155"/>
      <c r="TWI23" s="156"/>
      <c r="TWJ23" s="156"/>
      <c r="TWK23" s="156"/>
      <c r="TWL23" s="156"/>
      <c r="TWM23" s="156"/>
      <c r="TWN23" s="156"/>
      <c r="TWO23" s="157"/>
      <c r="TWP23" s="153"/>
      <c r="TWQ23" s="153"/>
      <c r="TWR23" s="154"/>
      <c r="TWS23" s="155"/>
      <c r="TWT23" s="155"/>
      <c r="TWU23" s="155"/>
      <c r="TWV23" s="155"/>
      <c r="TWW23" s="155"/>
      <c r="TWX23" s="155"/>
      <c r="TWY23" s="156"/>
      <c r="TWZ23" s="156"/>
      <c r="TXA23" s="156"/>
      <c r="TXB23" s="156"/>
      <c r="TXC23" s="156"/>
      <c r="TXD23" s="156"/>
      <c r="TXE23" s="157"/>
      <c r="TXF23" s="153"/>
      <c r="TXG23" s="153"/>
      <c r="TXH23" s="154"/>
      <c r="TXI23" s="155"/>
      <c r="TXJ23" s="155"/>
      <c r="TXK23" s="155"/>
      <c r="TXL23" s="155"/>
      <c r="TXM23" s="155"/>
      <c r="TXN23" s="155"/>
      <c r="TXO23" s="156"/>
      <c r="TXP23" s="156"/>
      <c r="TXQ23" s="156"/>
      <c r="TXR23" s="156"/>
      <c r="TXS23" s="156"/>
      <c r="TXT23" s="156"/>
      <c r="TXU23" s="157"/>
      <c r="TXV23" s="153"/>
      <c r="TXW23" s="153"/>
      <c r="TXX23" s="154"/>
      <c r="TXY23" s="155"/>
      <c r="TXZ23" s="155"/>
      <c r="TYA23" s="155"/>
      <c r="TYB23" s="155"/>
      <c r="TYC23" s="155"/>
      <c r="TYD23" s="155"/>
      <c r="TYE23" s="156"/>
      <c r="TYF23" s="156"/>
      <c r="TYG23" s="156"/>
      <c r="TYH23" s="156"/>
      <c r="TYI23" s="156"/>
      <c r="TYJ23" s="156"/>
      <c r="TYK23" s="157"/>
      <c r="TYL23" s="153"/>
      <c r="TYM23" s="153"/>
      <c r="TYN23" s="154"/>
      <c r="TYO23" s="155"/>
      <c r="TYP23" s="155"/>
      <c r="TYQ23" s="155"/>
      <c r="TYR23" s="155"/>
      <c r="TYS23" s="155"/>
      <c r="TYT23" s="155"/>
      <c r="TYU23" s="156"/>
      <c r="TYV23" s="156"/>
      <c r="TYW23" s="156"/>
      <c r="TYX23" s="156"/>
      <c r="TYY23" s="156"/>
      <c r="TYZ23" s="156"/>
      <c r="TZA23" s="157"/>
      <c r="TZB23" s="153"/>
      <c r="TZC23" s="153"/>
      <c r="TZD23" s="154"/>
      <c r="TZE23" s="155"/>
      <c r="TZF23" s="155"/>
      <c r="TZG23" s="155"/>
      <c r="TZH23" s="155"/>
      <c r="TZI23" s="155"/>
      <c r="TZJ23" s="155"/>
      <c r="TZK23" s="156"/>
      <c r="TZL23" s="156"/>
      <c r="TZM23" s="156"/>
      <c r="TZN23" s="156"/>
      <c r="TZO23" s="156"/>
      <c r="TZP23" s="156"/>
      <c r="TZQ23" s="157"/>
      <c r="TZR23" s="153"/>
      <c r="TZS23" s="153"/>
      <c r="TZT23" s="154"/>
      <c r="TZU23" s="155"/>
      <c r="TZV23" s="155"/>
      <c r="TZW23" s="155"/>
      <c r="TZX23" s="155"/>
      <c r="TZY23" s="155"/>
      <c r="TZZ23" s="155"/>
      <c r="UAA23" s="156"/>
      <c r="UAB23" s="156"/>
      <c r="UAC23" s="156"/>
      <c r="UAD23" s="156"/>
      <c r="UAE23" s="156"/>
      <c r="UAF23" s="156"/>
      <c r="UAG23" s="157"/>
      <c r="UAH23" s="153"/>
      <c r="UAI23" s="153"/>
      <c r="UAJ23" s="154"/>
      <c r="UAK23" s="155"/>
      <c r="UAL23" s="155"/>
      <c r="UAM23" s="155"/>
      <c r="UAN23" s="155"/>
      <c r="UAO23" s="155"/>
      <c r="UAP23" s="155"/>
      <c r="UAQ23" s="156"/>
      <c r="UAR23" s="156"/>
      <c r="UAS23" s="156"/>
      <c r="UAT23" s="156"/>
      <c r="UAU23" s="156"/>
      <c r="UAV23" s="156"/>
      <c r="UAW23" s="157"/>
      <c r="UAX23" s="153"/>
      <c r="UAY23" s="153"/>
      <c r="UAZ23" s="154"/>
      <c r="UBA23" s="155"/>
      <c r="UBB23" s="155"/>
      <c r="UBC23" s="155"/>
      <c r="UBD23" s="155"/>
      <c r="UBE23" s="155"/>
      <c r="UBF23" s="155"/>
      <c r="UBG23" s="156"/>
      <c r="UBH23" s="156"/>
      <c r="UBI23" s="156"/>
      <c r="UBJ23" s="156"/>
      <c r="UBK23" s="156"/>
      <c r="UBL23" s="156"/>
      <c r="UBM23" s="157"/>
      <c r="UBN23" s="153"/>
      <c r="UBO23" s="153"/>
      <c r="UBP23" s="154"/>
      <c r="UBQ23" s="155"/>
      <c r="UBR23" s="155"/>
      <c r="UBS23" s="155"/>
      <c r="UBT23" s="155"/>
      <c r="UBU23" s="155"/>
      <c r="UBV23" s="155"/>
      <c r="UBW23" s="156"/>
      <c r="UBX23" s="156"/>
      <c r="UBY23" s="156"/>
      <c r="UBZ23" s="156"/>
      <c r="UCA23" s="156"/>
      <c r="UCB23" s="156"/>
      <c r="UCC23" s="157"/>
      <c r="UCD23" s="153"/>
      <c r="UCE23" s="153"/>
      <c r="UCF23" s="154"/>
      <c r="UCG23" s="155"/>
      <c r="UCH23" s="155"/>
      <c r="UCI23" s="155"/>
      <c r="UCJ23" s="155"/>
      <c r="UCK23" s="155"/>
      <c r="UCL23" s="155"/>
      <c r="UCM23" s="156"/>
      <c r="UCN23" s="156"/>
      <c r="UCO23" s="156"/>
      <c r="UCP23" s="156"/>
      <c r="UCQ23" s="156"/>
      <c r="UCR23" s="156"/>
      <c r="UCS23" s="157"/>
      <c r="UCT23" s="153"/>
      <c r="UCU23" s="153"/>
      <c r="UCV23" s="154"/>
      <c r="UCW23" s="155"/>
      <c r="UCX23" s="155"/>
      <c r="UCY23" s="155"/>
      <c r="UCZ23" s="155"/>
      <c r="UDA23" s="155"/>
      <c r="UDB23" s="155"/>
      <c r="UDC23" s="156"/>
      <c r="UDD23" s="156"/>
      <c r="UDE23" s="156"/>
      <c r="UDF23" s="156"/>
      <c r="UDG23" s="156"/>
      <c r="UDH23" s="156"/>
      <c r="UDI23" s="157"/>
      <c r="UDJ23" s="153"/>
      <c r="UDK23" s="153"/>
      <c r="UDL23" s="154"/>
      <c r="UDM23" s="155"/>
      <c r="UDN23" s="155"/>
      <c r="UDO23" s="155"/>
      <c r="UDP23" s="155"/>
      <c r="UDQ23" s="155"/>
      <c r="UDR23" s="155"/>
      <c r="UDS23" s="156"/>
      <c r="UDT23" s="156"/>
      <c r="UDU23" s="156"/>
      <c r="UDV23" s="156"/>
      <c r="UDW23" s="156"/>
      <c r="UDX23" s="156"/>
      <c r="UDY23" s="157"/>
      <c r="UDZ23" s="153"/>
      <c r="UEA23" s="153"/>
      <c r="UEB23" s="154"/>
      <c r="UEC23" s="155"/>
      <c r="UED23" s="155"/>
      <c r="UEE23" s="155"/>
      <c r="UEF23" s="155"/>
      <c r="UEG23" s="155"/>
      <c r="UEH23" s="155"/>
      <c r="UEI23" s="156"/>
      <c r="UEJ23" s="156"/>
      <c r="UEK23" s="156"/>
      <c r="UEL23" s="156"/>
      <c r="UEM23" s="156"/>
      <c r="UEN23" s="156"/>
      <c r="UEO23" s="157"/>
      <c r="UEP23" s="153"/>
      <c r="UEQ23" s="153"/>
      <c r="UER23" s="154"/>
      <c r="UES23" s="155"/>
      <c r="UET23" s="155"/>
      <c r="UEU23" s="155"/>
      <c r="UEV23" s="155"/>
      <c r="UEW23" s="155"/>
      <c r="UEX23" s="155"/>
      <c r="UEY23" s="156"/>
      <c r="UEZ23" s="156"/>
      <c r="UFA23" s="156"/>
      <c r="UFB23" s="156"/>
      <c r="UFC23" s="156"/>
      <c r="UFD23" s="156"/>
      <c r="UFE23" s="157"/>
      <c r="UFF23" s="153"/>
      <c r="UFG23" s="153"/>
      <c r="UFH23" s="154"/>
      <c r="UFI23" s="155"/>
      <c r="UFJ23" s="155"/>
      <c r="UFK23" s="155"/>
      <c r="UFL23" s="155"/>
      <c r="UFM23" s="155"/>
      <c r="UFN23" s="155"/>
      <c r="UFO23" s="156"/>
      <c r="UFP23" s="156"/>
      <c r="UFQ23" s="156"/>
      <c r="UFR23" s="156"/>
      <c r="UFS23" s="156"/>
      <c r="UFT23" s="156"/>
      <c r="UFU23" s="157"/>
      <c r="UFV23" s="153"/>
      <c r="UFW23" s="153"/>
      <c r="UFX23" s="154"/>
      <c r="UFY23" s="155"/>
      <c r="UFZ23" s="155"/>
      <c r="UGA23" s="155"/>
      <c r="UGB23" s="155"/>
      <c r="UGC23" s="155"/>
      <c r="UGD23" s="155"/>
      <c r="UGE23" s="156"/>
      <c r="UGF23" s="156"/>
      <c r="UGG23" s="156"/>
      <c r="UGH23" s="156"/>
      <c r="UGI23" s="156"/>
      <c r="UGJ23" s="156"/>
      <c r="UGK23" s="157"/>
      <c r="UGL23" s="153"/>
      <c r="UGM23" s="153"/>
      <c r="UGN23" s="154"/>
      <c r="UGO23" s="155"/>
      <c r="UGP23" s="155"/>
      <c r="UGQ23" s="155"/>
      <c r="UGR23" s="155"/>
      <c r="UGS23" s="155"/>
      <c r="UGT23" s="155"/>
      <c r="UGU23" s="156"/>
      <c r="UGV23" s="156"/>
      <c r="UGW23" s="156"/>
      <c r="UGX23" s="156"/>
      <c r="UGY23" s="156"/>
      <c r="UGZ23" s="156"/>
      <c r="UHA23" s="157"/>
      <c r="UHB23" s="153"/>
      <c r="UHC23" s="153"/>
      <c r="UHD23" s="154"/>
      <c r="UHE23" s="155"/>
      <c r="UHF23" s="155"/>
      <c r="UHG23" s="155"/>
      <c r="UHH23" s="155"/>
      <c r="UHI23" s="155"/>
      <c r="UHJ23" s="155"/>
      <c r="UHK23" s="156"/>
      <c r="UHL23" s="156"/>
      <c r="UHM23" s="156"/>
      <c r="UHN23" s="156"/>
      <c r="UHO23" s="156"/>
      <c r="UHP23" s="156"/>
      <c r="UHQ23" s="157"/>
      <c r="UHR23" s="153"/>
      <c r="UHS23" s="153"/>
      <c r="UHT23" s="154"/>
      <c r="UHU23" s="155"/>
      <c r="UHV23" s="155"/>
      <c r="UHW23" s="155"/>
      <c r="UHX23" s="155"/>
      <c r="UHY23" s="155"/>
      <c r="UHZ23" s="155"/>
      <c r="UIA23" s="156"/>
      <c r="UIB23" s="156"/>
      <c r="UIC23" s="156"/>
      <c r="UID23" s="156"/>
      <c r="UIE23" s="156"/>
      <c r="UIF23" s="156"/>
      <c r="UIG23" s="157"/>
      <c r="UIH23" s="153"/>
      <c r="UII23" s="153"/>
      <c r="UIJ23" s="154"/>
      <c r="UIK23" s="155"/>
      <c r="UIL23" s="155"/>
      <c r="UIM23" s="155"/>
      <c r="UIN23" s="155"/>
      <c r="UIO23" s="155"/>
      <c r="UIP23" s="155"/>
      <c r="UIQ23" s="156"/>
      <c r="UIR23" s="156"/>
      <c r="UIS23" s="156"/>
      <c r="UIT23" s="156"/>
      <c r="UIU23" s="156"/>
      <c r="UIV23" s="156"/>
      <c r="UIW23" s="157"/>
      <c r="UIX23" s="153"/>
      <c r="UIY23" s="153"/>
      <c r="UIZ23" s="154"/>
      <c r="UJA23" s="155"/>
      <c r="UJB23" s="155"/>
      <c r="UJC23" s="155"/>
      <c r="UJD23" s="155"/>
      <c r="UJE23" s="155"/>
      <c r="UJF23" s="155"/>
      <c r="UJG23" s="156"/>
      <c r="UJH23" s="156"/>
      <c r="UJI23" s="156"/>
      <c r="UJJ23" s="156"/>
      <c r="UJK23" s="156"/>
      <c r="UJL23" s="156"/>
      <c r="UJM23" s="157"/>
      <c r="UJN23" s="153"/>
      <c r="UJO23" s="153"/>
      <c r="UJP23" s="154"/>
      <c r="UJQ23" s="155"/>
      <c r="UJR23" s="155"/>
      <c r="UJS23" s="155"/>
      <c r="UJT23" s="155"/>
      <c r="UJU23" s="155"/>
      <c r="UJV23" s="155"/>
      <c r="UJW23" s="156"/>
      <c r="UJX23" s="156"/>
      <c r="UJY23" s="156"/>
      <c r="UJZ23" s="156"/>
      <c r="UKA23" s="156"/>
      <c r="UKB23" s="156"/>
      <c r="UKC23" s="157"/>
      <c r="UKD23" s="153"/>
      <c r="UKE23" s="153"/>
      <c r="UKF23" s="154"/>
      <c r="UKG23" s="155"/>
      <c r="UKH23" s="155"/>
      <c r="UKI23" s="155"/>
      <c r="UKJ23" s="155"/>
      <c r="UKK23" s="155"/>
      <c r="UKL23" s="155"/>
      <c r="UKM23" s="156"/>
      <c r="UKN23" s="156"/>
      <c r="UKO23" s="156"/>
      <c r="UKP23" s="156"/>
      <c r="UKQ23" s="156"/>
      <c r="UKR23" s="156"/>
      <c r="UKS23" s="157"/>
      <c r="UKT23" s="153"/>
      <c r="UKU23" s="153"/>
      <c r="UKV23" s="154"/>
      <c r="UKW23" s="155"/>
      <c r="UKX23" s="155"/>
      <c r="UKY23" s="155"/>
      <c r="UKZ23" s="155"/>
      <c r="ULA23" s="155"/>
      <c r="ULB23" s="155"/>
      <c r="ULC23" s="156"/>
      <c r="ULD23" s="156"/>
      <c r="ULE23" s="156"/>
      <c r="ULF23" s="156"/>
      <c r="ULG23" s="156"/>
      <c r="ULH23" s="156"/>
      <c r="ULI23" s="157"/>
      <c r="ULJ23" s="153"/>
      <c r="ULK23" s="153"/>
      <c r="ULL23" s="154"/>
      <c r="ULM23" s="155"/>
      <c r="ULN23" s="155"/>
      <c r="ULO23" s="155"/>
      <c r="ULP23" s="155"/>
      <c r="ULQ23" s="155"/>
      <c r="ULR23" s="155"/>
      <c r="ULS23" s="156"/>
      <c r="ULT23" s="156"/>
      <c r="ULU23" s="156"/>
      <c r="ULV23" s="156"/>
      <c r="ULW23" s="156"/>
      <c r="ULX23" s="156"/>
      <c r="ULY23" s="157"/>
      <c r="ULZ23" s="153"/>
      <c r="UMA23" s="153"/>
      <c r="UMB23" s="154"/>
      <c r="UMC23" s="155"/>
      <c r="UMD23" s="155"/>
      <c r="UME23" s="155"/>
      <c r="UMF23" s="155"/>
      <c r="UMG23" s="155"/>
      <c r="UMH23" s="155"/>
      <c r="UMI23" s="156"/>
      <c r="UMJ23" s="156"/>
      <c r="UMK23" s="156"/>
      <c r="UML23" s="156"/>
      <c r="UMM23" s="156"/>
      <c r="UMN23" s="156"/>
      <c r="UMO23" s="157"/>
      <c r="UMP23" s="153"/>
      <c r="UMQ23" s="153"/>
      <c r="UMR23" s="154"/>
      <c r="UMS23" s="155"/>
      <c r="UMT23" s="155"/>
      <c r="UMU23" s="155"/>
      <c r="UMV23" s="155"/>
      <c r="UMW23" s="155"/>
      <c r="UMX23" s="155"/>
      <c r="UMY23" s="156"/>
      <c r="UMZ23" s="156"/>
      <c r="UNA23" s="156"/>
      <c r="UNB23" s="156"/>
      <c r="UNC23" s="156"/>
      <c r="UND23" s="156"/>
      <c r="UNE23" s="157"/>
      <c r="UNF23" s="153"/>
      <c r="UNG23" s="153"/>
      <c r="UNH23" s="154"/>
      <c r="UNI23" s="155"/>
      <c r="UNJ23" s="155"/>
      <c r="UNK23" s="155"/>
      <c r="UNL23" s="155"/>
      <c r="UNM23" s="155"/>
      <c r="UNN23" s="155"/>
      <c r="UNO23" s="156"/>
      <c r="UNP23" s="156"/>
      <c r="UNQ23" s="156"/>
      <c r="UNR23" s="156"/>
      <c r="UNS23" s="156"/>
      <c r="UNT23" s="156"/>
      <c r="UNU23" s="157"/>
      <c r="UNV23" s="153"/>
      <c r="UNW23" s="153"/>
      <c r="UNX23" s="154"/>
      <c r="UNY23" s="155"/>
      <c r="UNZ23" s="155"/>
      <c r="UOA23" s="155"/>
      <c r="UOB23" s="155"/>
      <c r="UOC23" s="155"/>
      <c r="UOD23" s="155"/>
      <c r="UOE23" s="156"/>
      <c r="UOF23" s="156"/>
      <c r="UOG23" s="156"/>
      <c r="UOH23" s="156"/>
      <c r="UOI23" s="156"/>
      <c r="UOJ23" s="156"/>
      <c r="UOK23" s="157"/>
      <c r="UOL23" s="153"/>
      <c r="UOM23" s="153"/>
      <c r="UON23" s="154"/>
      <c r="UOO23" s="155"/>
      <c r="UOP23" s="155"/>
      <c r="UOQ23" s="155"/>
      <c r="UOR23" s="155"/>
      <c r="UOS23" s="155"/>
      <c r="UOT23" s="155"/>
      <c r="UOU23" s="156"/>
      <c r="UOV23" s="156"/>
      <c r="UOW23" s="156"/>
      <c r="UOX23" s="156"/>
      <c r="UOY23" s="156"/>
      <c r="UOZ23" s="156"/>
      <c r="UPA23" s="157"/>
      <c r="UPB23" s="153"/>
      <c r="UPC23" s="153"/>
      <c r="UPD23" s="154"/>
      <c r="UPE23" s="155"/>
      <c r="UPF23" s="155"/>
      <c r="UPG23" s="155"/>
      <c r="UPH23" s="155"/>
      <c r="UPI23" s="155"/>
      <c r="UPJ23" s="155"/>
      <c r="UPK23" s="156"/>
      <c r="UPL23" s="156"/>
      <c r="UPM23" s="156"/>
      <c r="UPN23" s="156"/>
      <c r="UPO23" s="156"/>
      <c r="UPP23" s="156"/>
      <c r="UPQ23" s="157"/>
      <c r="UPR23" s="153"/>
      <c r="UPS23" s="153"/>
      <c r="UPT23" s="154"/>
      <c r="UPU23" s="155"/>
      <c r="UPV23" s="155"/>
      <c r="UPW23" s="155"/>
      <c r="UPX23" s="155"/>
      <c r="UPY23" s="155"/>
      <c r="UPZ23" s="155"/>
      <c r="UQA23" s="156"/>
      <c r="UQB23" s="156"/>
      <c r="UQC23" s="156"/>
      <c r="UQD23" s="156"/>
      <c r="UQE23" s="156"/>
      <c r="UQF23" s="156"/>
      <c r="UQG23" s="157"/>
      <c r="UQH23" s="153"/>
      <c r="UQI23" s="153"/>
      <c r="UQJ23" s="154"/>
      <c r="UQK23" s="155"/>
      <c r="UQL23" s="155"/>
      <c r="UQM23" s="155"/>
      <c r="UQN23" s="155"/>
      <c r="UQO23" s="155"/>
      <c r="UQP23" s="155"/>
      <c r="UQQ23" s="156"/>
      <c r="UQR23" s="156"/>
      <c r="UQS23" s="156"/>
      <c r="UQT23" s="156"/>
      <c r="UQU23" s="156"/>
      <c r="UQV23" s="156"/>
      <c r="UQW23" s="157"/>
      <c r="UQX23" s="153"/>
      <c r="UQY23" s="153"/>
      <c r="UQZ23" s="154"/>
      <c r="URA23" s="155"/>
      <c r="URB23" s="155"/>
      <c r="URC23" s="155"/>
      <c r="URD23" s="155"/>
      <c r="URE23" s="155"/>
      <c r="URF23" s="155"/>
      <c r="URG23" s="156"/>
      <c r="URH23" s="156"/>
      <c r="URI23" s="156"/>
      <c r="URJ23" s="156"/>
      <c r="URK23" s="156"/>
      <c r="URL23" s="156"/>
      <c r="URM23" s="157"/>
      <c r="URN23" s="153"/>
      <c r="URO23" s="153"/>
      <c r="URP23" s="154"/>
      <c r="URQ23" s="155"/>
      <c r="URR23" s="155"/>
      <c r="URS23" s="155"/>
      <c r="URT23" s="155"/>
      <c r="URU23" s="155"/>
      <c r="URV23" s="155"/>
      <c r="URW23" s="156"/>
      <c r="URX23" s="156"/>
      <c r="URY23" s="156"/>
      <c r="URZ23" s="156"/>
      <c r="USA23" s="156"/>
      <c r="USB23" s="156"/>
      <c r="USC23" s="157"/>
      <c r="USD23" s="153"/>
      <c r="USE23" s="153"/>
      <c r="USF23" s="154"/>
      <c r="USG23" s="155"/>
      <c r="USH23" s="155"/>
      <c r="USI23" s="155"/>
      <c r="USJ23" s="155"/>
      <c r="USK23" s="155"/>
      <c r="USL23" s="155"/>
      <c r="USM23" s="156"/>
      <c r="USN23" s="156"/>
      <c r="USO23" s="156"/>
      <c r="USP23" s="156"/>
      <c r="USQ23" s="156"/>
      <c r="USR23" s="156"/>
      <c r="USS23" s="157"/>
      <c r="UST23" s="153"/>
      <c r="USU23" s="153"/>
      <c r="USV23" s="154"/>
      <c r="USW23" s="155"/>
      <c r="USX23" s="155"/>
      <c r="USY23" s="155"/>
      <c r="USZ23" s="155"/>
      <c r="UTA23" s="155"/>
      <c r="UTB23" s="155"/>
      <c r="UTC23" s="156"/>
      <c r="UTD23" s="156"/>
      <c r="UTE23" s="156"/>
      <c r="UTF23" s="156"/>
      <c r="UTG23" s="156"/>
      <c r="UTH23" s="156"/>
      <c r="UTI23" s="157"/>
      <c r="UTJ23" s="153"/>
      <c r="UTK23" s="153"/>
      <c r="UTL23" s="154"/>
      <c r="UTM23" s="155"/>
      <c r="UTN23" s="155"/>
      <c r="UTO23" s="155"/>
      <c r="UTP23" s="155"/>
      <c r="UTQ23" s="155"/>
      <c r="UTR23" s="155"/>
      <c r="UTS23" s="156"/>
      <c r="UTT23" s="156"/>
      <c r="UTU23" s="156"/>
      <c r="UTV23" s="156"/>
      <c r="UTW23" s="156"/>
      <c r="UTX23" s="156"/>
      <c r="UTY23" s="157"/>
      <c r="UTZ23" s="153"/>
      <c r="UUA23" s="153"/>
      <c r="UUB23" s="154"/>
      <c r="UUC23" s="155"/>
      <c r="UUD23" s="155"/>
      <c r="UUE23" s="155"/>
      <c r="UUF23" s="155"/>
      <c r="UUG23" s="155"/>
      <c r="UUH23" s="155"/>
      <c r="UUI23" s="156"/>
      <c r="UUJ23" s="156"/>
      <c r="UUK23" s="156"/>
      <c r="UUL23" s="156"/>
      <c r="UUM23" s="156"/>
      <c r="UUN23" s="156"/>
      <c r="UUO23" s="157"/>
      <c r="UUP23" s="153"/>
      <c r="UUQ23" s="153"/>
      <c r="UUR23" s="154"/>
      <c r="UUS23" s="155"/>
      <c r="UUT23" s="155"/>
      <c r="UUU23" s="155"/>
      <c r="UUV23" s="155"/>
      <c r="UUW23" s="155"/>
      <c r="UUX23" s="155"/>
      <c r="UUY23" s="156"/>
      <c r="UUZ23" s="156"/>
      <c r="UVA23" s="156"/>
      <c r="UVB23" s="156"/>
      <c r="UVC23" s="156"/>
      <c r="UVD23" s="156"/>
      <c r="UVE23" s="157"/>
      <c r="UVF23" s="153"/>
      <c r="UVG23" s="153"/>
      <c r="UVH23" s="154"/>
      <c r="UVI23" s="155"/>
      <c r="UVJ23" s="155"/>
      <c r="UVK23" s="155"/>
      <c r="UVL23" s="155"/>
      <c r="UVM23" s="155"/>
      <c r="UVN23" s="155"/>
      <c r="UVO23" s="156"/>
      <c r="UVP23" s="156"/>
      <c r="UVQ23" s="156"/>
      <c r="UVR23" s="156"/>
      <c r="UVS23" s="156"/>
      <c r="UVT23" s="156"/>
      <c r="UVU23" s="157"/>
      <c r="UVV23" s="153"/>
      <c r="UVW23" s="153"/>
      <c r="UVX23" s="154"/>
      <c r="UVY23" s="155"/>
      <c r="UVZ23" s="155"/>
      <c r="UWA23" s="155"/>
      <c r="UWB23" s="155"/>
      <c r="UWC23" s="155"/>
      <c r="UWD23" s="155"/>
      <c r="UWE23" s="156"/>
      <c r="UWF23" s="156"/>
      <c r="UWG23" s="156"/>
      <c r="UWH23" s="156"/>
      <c r="UWI23" s="156"/>
      <c r="UWJ23" s="156"/>
      <c r="UWK23" s="157"/>
      <c r="UWL23" s="153"/>
      <c r="UWM23" s="153"/>
      <c r="UWN23" s="154"/>
      <c r="UWO23" s="155"/>
      <c r="UWP23" s="155"/>
      <c r="UWQ23" s="155"/>
      <c r="UWR23" s="155"/>
      <c r="UWS23" s="155"/>
      <c r="UWT23" s="155"/>
      <c r="UWU23" s="156"/>
      <c r="UWV23" s="156"/>
      <c r="UWW23" s="156"/>
      <c r="UWX23" s="156"/>
      <c r="UWY23" s="156"/>
      <c r="UWZ23" s="156"/>
      <c r="UXA23" s="157"/>
      <c r="UXB23" s="153"/>
      <c r="UXC23" s="153"/>
      <c r="UXD23" s="154"/>
      <c r="UXE23" s="155"/>
      <c r="UXF23" s="155"/>
      <c r="UXG23" s="155"/>
      <c r="UXH23" s="155"/>
      <c r="UXI23" s="155"/>
      <c r="UXJ23" s="155"/>
      <c r="UXK23" s="156"/>
      <c r="UXL23" s="156"/>
      <c r="UXM23" s="156"/>
      <c r="UXN23" s="156"/>
      <c r="UXO23" s="156"/>
      <c r="UXP23" s="156"/>
      <c r="UXQ23" s="157"/>
      <c r="UXR23" s="153"/>
      <c r="UXS23" s="153"/>
      <c r="UXT23" s="154"/>
      <c r="UXU23" s="155"/>
      <c r="UXV23" s="155"/>
      <c r="UXW23" s="155"/>
      <c r="UXX23" s="155"/>
      <c r="UXY23" s="155"/>
      <c r="UXZ23" s="155"/>
      <c r="UYA23" s="156"/>
      <c r="UYB23" s="156"/>
      <c r="UYC23" s="156"/>
      <c r="UYD23" s="156"/>
      <c r="UYE23" s="156"/>
      <c r="UYF23" s="156"/>
      <c r="UYG23" s="157"/>
      <c r="UYH23" s="153"/>
      <c r="UYI23" s="153"/>
      <c r="UYJ23" s="154"/>
      <c r="UYK23" s="155"/>
      <c r="UYL23" s="155"/>
      <c r="UYM23" s="155"/>
      <c r="UYN23" s="155"/>
      <c r="UYO23" s="155"/>
      <c r="UYP23" s="155"/>
      <c r="UYQ23" s="156"/>
      <c r="UYR23" s="156"/>
      <c r="UYS23" s="156"/>
      <c r="UYT23" s="156"/>
      <c r="UYU23" s="156"/>
      <c r="UYV23" s="156"/>
      <c r="UYW23" s="157"/>
      <c r="UYX23" s="153"/>
      <c r="UYY23" s="153"/>
      <c r="UYZ23" s="154"/>
      <c r="UZA23" s="155"/>
      <c r="UZB23" s="155"/>
      <c r="UZC23" s="155"/>
      <c r="UZD23" s="155"/>
      <c r="UZE23" s="155"/>
      <c r="UZF23" s="155"/>
      <c r="UZG23" s="156"/>
      <c r="UZH23" s="156"/>
      <c r="UZI23" s="156"/>
      <c r="UZJ23" s="156"/>
      <c r="UZK23" s="156"/>
      <c r="UZL23" s="156"/>
      <c r="UZM23" s="157"/>
      <c r="UZN23" s="153"/>
      <c r="UZO23" s="153"/>
      <c r="UZP23" s="154"/>
      <c r="UZQ23" s="155"/>
      <c r="UZR23" s="155"/>
      <c r="UZS23" s="155"/>
      <c r="UZT23" s="155"/>
      <c r="UZU23" s="155"/>
      <c r="UZV23" s="155"/>
      <c r="UZW23" s="156"/>
      <c r="UZX23" s="156"/>
      <c r="UZY23" s="156"/>
      <c r="UZZ23" s="156"/>
      <c r="VAA23" s="156"/>
      <c r="VAB23" s="156"/>
      <c r="VAC23" s="157"/>
      <c r="VAD23" s="153"/>
      <c r="VAE23" s="153"/>
      <c r="VAF23" s="154"/>
      <c r="VAG23" s="155"/>
      <c r="VAH23" s="155"/>
      <c r="VAI23" s="155"/>
      <c r="VAJ23" s="155"/>
      <c r="VAK23" s="155"/>
      <c r="VAL23" s="155"/>
      <c r="VAM23" s="156"/>
      <c r="VAN23" s="156"/>
      <c r="VAO23" s="156"/>
      <c r="VAP23" s="156"/>
      <c r="VAQ23" s="156"/>
      <c r="VAR23" s="156"/>
      <c r="VAS23" s="157"/>
      <c r="VAT23" s="153"/>
      <c r="VAU23" s="153"/>
      <c r="VAV23" s="154"/>
      <c r="VAW23" s="155"/>
      <c r="VAX23" s="155"/>
      <c r="VAY23" s="155"/>
      <c r="VAZ23" s="155"/>
      <c r="VBA23" s="155"/>
      <c r="VBB23" s="155"/>
      <c r="VBC23" s="156"/>
      <c r="VBD23" s="156"/>
      <c r="VBE23" s="156"/>
      <c r="VBF23" s="156"/>
      <c r="VBG23" s="156"/>
      <c r="VBH23" s="156"/>
      <c r="VBI23" s="157"/>
      <c r="VBJ23" s="153"/>
      <c r="VBK23" s="153"/>
      <c r="VBL23" s="154"/>
      <c r="VBM23" s="155"/>
      <c r="VBN23" s="155"/>
      <c r="VBO23" s="155"/>
      <c r="VBP23" s="155"/>
      <c r="VBQ23" s="155"/>
      <c r="VBR23" s="155"/>
      <c r="VBS23" s="156"/>
      <c r="VBT23" s="156"/>
      <c r="VBU23" s="156"/>
      <c r="VBV23" s="156"/>
      <c r="VBW23" s="156"/>
      <c r="VBX23" s="156"/>
      <c r="VBY23" s="157"/>
      <c r="VBZ23" s="153"/>
      <c r="VCA23" s="153"/>
      <c r="VCB23" s="154"/>
      <c r="VCC23" s="155"/>
      <c r="VCD23" s="155"/>
      <c r="VCE23" s="155"/>
      <c r="VCF23" s="155"/>
      <c r="VCG23" s="155"/>
      <c r="VCH23" s="155"/>
      <c r="VCI23" s="156"/>
      <c r="VCJ23" s="156"/>
      <c r="VCK23" s="156"/>
      <c r="VCL23" s="156"/>
      <c r="VCM23" s="156"/>
      <c r="VCN23" s="156"/>
      <c r="VCO23" s="157"/>
      <c r="VCP23" s="153"/>
      <c r="VCQ23" s="153"/>
      <c r="VCR23" s="154"/>
      <c r="VCS23" s="155"/>
      <c r="VCT23" s="155"/>
      <c r="VCU23" s="155"/>
      <c r="VCV23" s="155"/>
      <c r="VCW23" s="155"/>
      <c r="VCX23" s="155"/>
      <c r="VCY23" s="156"/>
      <c r="VCZ23" s="156"/>
      <c r="VDA23" s="156"/>
      <c r="VDB23" s="156"/>
      <c r="VDC23" s="156"/>
      <c r="VDD23" s="156"/>
      <c r="VDE23" s="157"/>
      <c r="VDF23" s="153"/>
      <c r="VDG23" s="153"/>
      <c r="VDH23" s="154"/>
      <c r="VDI23" s="155"/>
      <c r="VDJ23" s="155"/>
      <c r="VDK23" s="155"/>
      <c r="VDL23" s="155"/>
      <c r="VDM23" s="155"/>
      <c r="VDN23" s="155"/>
      <c r="VDO23" s="156"/>
      <c r="VDP23" s="156"/>
      <c r="VDQ23" s="156"/>
      <c r="VDR23" s="156"/>
      <c r="VDS23" s="156"/>
      <c r="VDT23" s="156"/>
      <c r="VDU23" s="157"/>
      <c r="VDV23" s="153"/>
      <c r="VDW23" s="153"/>
      <c r="VDX23" s="154"/>
      <c r="VDY23" s="155"/>
      <c r="VDZ23" s="155"/>
      <c r="VEA23" s="155"/>
      <c r="VEB23" s="155"/>
      <c r="VEC23" s="155"/>
      <c r="VED23" s="155"/>
      <c r="VEE23" s="156"/>
      <c r="VEF23" s="156"/>
      <c r="VEG23" s="156"/>
      <c r="VEH23" s="156"/>
      <c r="VEI23" s="156"/>
      <c r="VEJ23" s="156"/>
      <c r="VEK23" s="157"/>
      <c r="VEL23" s="153"/>
      <c r="VEM23" s="153"/>
      <c r="VEN23" s="154"/>
      <c r="VEO23" s="155"/>
      <c r="VEP23" s="155"/>
      <c r="VEQ23" s="155"/>
      <c r="VER23" s="155"/>
      <c r="VES23" s="155"/>
      <c r="VET23" s="155"/>
      <c r="VEU23" s="156"/>
      <c r="VEV23" s="156"/>
      <c r="VEW23" s="156"/>
      <c r="VEX23" s="156"/>
      <c r="VEY23" s="156"/>
      <c r="VEZ23" s="156"/>
      <c r="VFA23" s="157"/>
      <c r="VFB23" s="153"/>
      <c r="VFC23" s="153"/>
      <c r="VFD23" s="154"/>
      <c r="VFE23" s="155"/>
      <c r="VFF23" s="155"/>
      <c r="VFG23" s="155"/>
      <c r="VFH23" s="155"/>
      <c r="VFI23" s="155"/>
      <c r="VFJ23" s="155"/>
      <c r="VFK23" s="156"/>
      <c r="VFL23" s="156"/>
      <c r="VFM23" s="156"/>
      <c r="VFN23" s="156"/>
      <c r="VFO23" s="156"/>
      <c r="VFP23" s="156"/>
      <c r="VFQ23" s="157"/>
      <c r="VFR23" s="153"/>
      <c r="VFS23" s="153"/>
      <c r="VFT23" s="154"/>
      <c r="VFU23" s="155"/>
      <c r="VFV23" s="155"/>
      <c r="VFW23" s="155"/>
      <c r="VFX23" s="155"/>
      <c r="VFY23" s="155"/>
      <c r="VFZ23" s="155"/>
      <c r="VGA23" s="156"/>
      <c r="VGB23" s="156"/>
      <c r="VGC23" s="156"/>
      <c r="VGD23" s="156"/>
      <c r="VGE23" s="156"/>
      <c r="VGF23" s="156"/>
      <c r="VGG23" s="157"/>
      <c r="VGH23" s="153"/>
      <c r="VGI23" s="153"/>
      <c r="VGJ23" s="154"/>
      <c r="VGK23" s="155"/>
      <c r="VGL23" s="155"/>
      <c r="VGM23" s="155"/>
      <c r="VGN23" s="155"/>
      <c r="VGO23" s="155"/>
      <c r="VGP23" s="155"/>
      <c r="VGQ23" s="156"/>
      <c r="VGR23" s="156"/>
      <c r="VGS23" s="156"/>
      <c r="VGT23" s="156"/>
      <c r="VGU23" s="156"/>
      <c r="VGV23" s="156"/>
      <c r="VGW23" s="157"/>
      <c r="VGX23" s="153"/>
      <c r="VGY23" s="153"/>
      <c r="VGZ23" s="154"/>
      <c r="VHA23" s="155"/>
      <c r="VHB23" s="155"/>
      <c r="VHC23" s="155"/>
      <c r="VHD23" s="155"/>
      <c r="VHE23" s="155"/>
      <c r="VHF23" s="155"/>
      <c r="VHG23" s="156"/>
      <c r="VHH23" s="156"/>
      <c r="VHI23" s="156"/>
      <c r="VHJ23" s="156"/>
      <c r="VHK23" s="156"/>
      <c r="VHL23" s="156"/>
      <c r="VHM23" s="157"/>
      <c r="VHN23" s="153"/>
      <c r="VHO23" s="153"/>
      <c r="VHP23" s="154"/>
      <c r="VHQ23" s="155"/>
      <c r="VHR23" s="155"/>
      <c r="VHS23" s="155"/>
      <c r="VHT23" s="155"/>
      <c r="VHU23" s="155"/>
      <c r="VHV23" s="155"/>
      <c r="VHW23" s="156"/>
      <c r="VHX23" s="156"/>
      <c r="VHY23" s="156"/>
      <c r="VHZ23" s="156"/>
      <c r="VIA23" s="156"/>
      <c r="VIB23" s="156"/>
      <c r="VIC23" s="157"/>
      <c r="VID23" s="153"/>
      <c r="VIE23" s="153"/>
      <c r="VIF23" s="154"/>
      <c r="VIG23" s="155"/>
      <c r="VIH23" s="155"/>
      <c r="VII23" s="155"/>
      <c r="VIJ23" s="155"/>
      <c r="VIK23" s="155"/>
      <c r="VIL23" s="155"/>
      <c r="VIM23" s="156"/>
      <c r="VIN23" s="156"/>
      <c r="VIO23" s="156"/>
      <c r="VIP23" s="156"/>
      <c r="VIQ23" s="156"/>
      <c r="VIR23" s="156"/>
      <c r="VIS23" s="157"/>
      <c r="VIT23" s="153"/>
      <c r="VIU23" s="153"/>
      <c r="VIV23" s="154"/>
      <c r="VIW23" s="155"/>
      <c r="VIX23" s="155"/>
      <c r="VIY23" s="155"/>
      <c r="VIZ23" s="155"/>
      <c r="VJA23" s="155"/>
      <c r="VJB23" s="155"/>
      <c r="VJC23" s="156"/>
      <c r="VJD23" s="156"/>
      <c r="VJE23" s="156"/>
      <c r="VJF23" s="156"/>
      <c r="VJG23" s="156"/>
      <c r="VJH23" s="156"/>
      <c r="VJI23" s="157"/>
      <c r="VJJ23" s="153"/>
      <c r="VJK23" s="153"/>
      <c r="VJL23" s="154"/>
      <c r="VJM23" s="155"/>
      <c r="VJN23" s="155"/>
      <c r="VJO23" s="155"/>
      <c r="VJP23" s="155"/>
      <c r="VJQ23" s="155"/>
      <c r="VJR23" s="155"/>
      <c r="VJS23" s="156"/>
      <c r="VJT23" s="156"/>
      <c r="VJU23" s="156"/>
      <c r="VJV23" s="156"/>
      <c r="VJW23" s="156"/>
      <c r="VJX23" s="156"/>
      <c r="VJY23" s="157"/>
      <c r="VJZ23" s="153"/>
      <c r="VKA23" s="153"/>
      <c r="VKB23" s="154"/>
      <c r="VKC23" s="155"/>
      <c r="VKD23" s="155"/>
      <c r="VKE23" s="155"/>
      <c r="VKF23" s="155"/>
      <c r="VKG23" s="155"/>
      <c r="VKH23" s="155"/>
      <c r="VKI23" s="156"/>
      <c r="VKJ23" s="156"/>
      <c r="VKK23" s="156"/>
      <c r="VKL23" s="156"/>
      <c r="VKM23" s="156"/>
      <c r="VKN23" s="156"/>
      <c r="VKO23" s="157"/>
      <c r="VKP23" s="153"/>
      <c r="VKQ23" s="153"/>
      <c r="VKR23" s="154"/>
      <c r="VKS23" s="155"/>
      <c r="VKT23" s="155"/>
      <c r="VKU23" s="155"/>
      <c r="VKV23" s="155"/>
      <c r="VKW23" s="155"/>
      <c r="VKX23" s="155"/>
      <c r="VKY23" s="156"/>
      <c r="VKZ23" s="156"/>
      <c r="VLA23" s="156"/>
      <c r="VLB23" s="156"/>
      <c r="VLC23" s="156"/>
      <c r="VLD23" s="156"/>
      <c r="VLE23" s="157"/>
      <c r="VLF23" s="153"/>
      <c r="VLG23" s="153"/>
      <c r="VLH23" s="154"/>
      <c r="VLI23" s="155"/>
      <c r="VLJ23" s="155"/>
      <c r="VLK23" s="155"/>
      <c r="VLL23" s="155"/>
      <c r="VLM23" s="155"/>
      <c r="VLN23" s="155"/>
      <c r="VLO23" s="156"/>
      <c r="VLP23" s="156"/>
      <c r="VLQ23" s="156"/>
      <c r="VLR23" s="156"/>
      <c r="VLS23" s="156"/>
      <c r="VLT23" s="156"/>
      <c r="VLU23" s="157"/>
      <c r="VLV23" s="153"/>
      <c r="VLW23" s="153"/>
      <c r="VLX23" s="154"/>
      <c r="VLY23" s="155"/>
      <c r="VLZ23" s="155"/>
      <c r="VMA23" s="155"/>
      <c r="VMB23" s="155"/>
      <c r="VMC23" s="155"/>
      <c r="VMD23" s="155"/>
      <c r="VME23" s="156"/>
      <c r="VMF23" s="156"/>
      <c r="VMG23" s="156"/>
      <c r="VMH23" s="156"/>
      <c r="VMI23" s="156"/>
      <c r="VMJ23" s="156"/>
      <c r="VMK23" s="157"/>
      <c r="VML23" s="153"/>
      <c r="VMM23" s="153"/>
      <c r="VMN23" s="154"/>
      <c r="VMO23" s="155"/>
      <c r="VMP23" s="155"/>
      <c r="VMQ23" s="155"/>
      <c r="VMR23" s="155"/>
      <c r="VMS23" s="155"/>
      <c r="VMT23" s="155"/>
      <c r="VMU23" s="156"/>
      <c r="VMV23" s="156"/>
      <c r="VMW23" s="156"/>
      <c r="VMX23" s="156"/>
      <c r="VMY23" s="156"/>
      <c r="VMZ23" s="156"/>
      <c r="VNA23" s="157"/>
      <c r="VNB23" s="153"/>
      <c r="VNC23" s="153"/>
      <c r="VND23" s="154"/>
      <c r="VNE23" s="155"/>
      <c r="VNF23" s="155"/>
      <c r="VNG23" s="155"/>
      <c r="VNH23" s="155"/>
      <c r="VNI23" s="155"/>
      <c r="VNJ23" s="155"/>
      <c r="VNK23" s="156"/>
      <c r="VNL23" s="156"/>
      <c r="VNM23" s="156"/>
      <c r="VNN23" s="156"/>
      <c r="VNO23" s="156"/>
      <c r="VNP23" s="156"/>
      <c r="VNQ23" s="157"/>
    </row>
    <row r="24" spans="1:15253" s="351" customFormat="1" ht="20.149999999999999" customHeight="1" x14ac:dyDescent="0.35">
      <c r="A24" s="621" t="s">
        <v>4423</v>
      </c>
      <c r="B24" s="621"/>
      <c r="C24" s="621"/>
      <c r="D24" s="354"/>
      <c r="E24" s="355">
        <f t="shared" ref="E24:P24" si="8">SUM(E18:E23)</f>
        <v>0</v>
      </c>
      <c r="F24" s="355">
        <f t="shared" si="8"/>
        <v>0</v>
      </c>
      <c r="G24" s="355">
        <f t="shared" si="8"/>
        <v>0</v>
      </c>
      <c r="H24" s="355">
        <f t="shared" si="8"/>
        <v>0</v>
      </c>
      <c r="I24" s="355">
        <f t="shared" si="8"/>
        <v>0</v>
      </c>
      <c r="J24" s="355">
        <f t="shared" si="8"/>
        <v>0</v>
      </c>
      <c r="K24" s="355">
        <f t="shared" si="8"/>
        <v>429.5</v>
      </c>
      <c r="L24" s="355">
        <f t="shared" si="8"/>
        <v>429.5</v>
      </c>
      <c r="M24" s="355">
        <f t="shared" si="8"/>
        <v>429.5</v>
      </c>
      <c r="N24" s="355">
        <f t="shared" si="8"/>
        <v>429.5</v>
      </c>
      <c r="O24" s="355">
        <f t="shared" si="8"/>
        <v>429.5</v>
      </c>
      <c r="P24" s="355">
        <f t="shared" si="8"/>
        <v>429.5</v>
      </c>
      <c r="Q24" s="355">
        <f t="shared" si="7"/>
        <v>2577</v>
      </c>
    </row>
    <row r="25" spans="1:15253" ht="17.5" x14ac:dyDescent="0.35">
      <c r="A25" s="145"/>
      <c r="B25" s="145"/>
      <c r="C25" s="345"/>
      <c r="D25" s="159"/>
      <c r="E25" s="160"/>
      <c r="F25" s="160" t="s">
        <v>4477</v>
      </c>
      <c r="G25" s="161"/>
      <c r="H25" s="160"/>
      <c r="I25" s="161"/>
      <c r="J25" s="161"/>
      <c r="K25" s="162"/>
      <c r="L25" s="162"/>
      <c r="M25" s="162"/>
      <c r="N25" s="162"/>
      <c r="O25" s="162"/>
      <c r="P25" s="162"/>
      <c r="Q25" s="163"/>
      <c r="R25" s="153"/>
      <c r="S25" s="154"/>
      <c r="T25" s="155"/>
      <c r="U25" s="155"/>
      <c r="V25" s="155"/>
      <c r="W25" s="155"/>
      <c r="X25" s="155"/>
      <c r="Y25" s="155"/>
      <c r="Z25" s="156"/>
      <c r="AA25" s="156"/>
      <c r="AB25" s="156"/>
      <c r="AC25" s="156"/>
      <c r="AD25" s="156"/>
      <c r="AE25" s="156"/>
      <c r="AF25" s="157"/>
      <c r="AG25" s="153"/>
      <c r="AH25" s="153"/>
      <c r="AI25" s="154"/>
      <c r="AJ25" s="155"/>
      <c r="AK25" s="155"/>
      <c r="AL25" s="155"/>
      <c r="AM25" s="155"/>
      <c r="AN25" s="155"/>
      <c r="AO25" s="155"/>
      <c r="AP25" s="156"/>
      <c r="AQ25" s="156"/>
      <c r="AR25" s="156"/>
      <c r="AS25" s="156"/>
      <c r="AT25" s="156"/>
      <c r="AU25" s="156"/>
      <c r="AV25" s="157"/>
      <c r="AW25" s="153"/>
      <c r="AX25" s="153"/>
      <c r="AY25" s="154"/>
      <c r="AZ25" s="155"/>
      <c r="BA25" s="155"/>
      <c r="BB25" s="155"/>
      <c r="BC25" s="155"/>
      <c r="BD25" s="155"/>
      <c r="BE25" s="155"/>
      <c r="BF25" s="156"/>
      <c r="BG25" s="155"/>
      <c r="BH25" s="155"/>
      <c r="BI25" s="155"/>
      <c r="BJ25" s="155"/>
      <c r="BK25" s="156"/>
      <c r="BL25" s="156"/>
      <c r="BM25" s="156"/>
      <c r="BN25" s="156"/>
      <c r="BO25" s="156"/>
      <c r="BP25" s="156"/>
      <c r="BQ25" s="157"/>
      <c r="BR25" s="153"/>
      <c r="BS25" s="153"/>
      <c r="BT25" s="154"/>
      <c r="BU25" s="155"/>
      <c r="BV25" s="155"/>
      <c r="BW25" s="155"/>
      <c r="BX25" s="155"/>
      <c r="BY25" s="155"/>
      <c r="BZ25" s="155"/>
      <c r="CA25" s="156"/>
      <c r="CB25" s="156"/>
      <c r="CC25" s="156"/>
      <c r="CD25" s="156"/>
      <c r="CE25" s="156"/>
      <c r="CF25" s="156"/>
      <c r="CG25" s="157"/>
      <c r="CH25" s="153"/>
      <c r="CI25" s="153"/>
      <c r="CJ25" s="154"/>
      <c r="CK25" s="155"/>
      <c r="CL25" s="155"/>
      <c r="CM25" s="155"/>
      <c r="CN25" s="155"/>
      <c r="CO25" s="155"/>
      <c r="CP25" s="155"/>
      <c r="CQ25" s="156"/>
      <c r="CR25" s="156"/>
      <c r="CS25" s="156"/>
      <c r="CT25" s="156"/>
      <c r="CU25" s="156"/>
      <c r="CV25" s="156"/>
      <c r="CW25" s="157"/>
      <c r="CX25" s="153"/>
      <c r="CY25" s="153"/>
      <c r="CZ25" s="154"/>
      <c r="DA25" s="155"/>
      <c r="DB25" s="155"/>
      <c r="DC25" s="155"/>
      <c r="DD25" s="155"/>
      <c r="DE25" s="155"/>
      <c r="DF25" s="155"/>
      <c r="DG25" s="156"/>
      <c r="DH25" s="156"/>
      <c r="DI25" s="156"/>
      <c r="DJ25" s="156"/>
      <c r="DK25" s="156"/>
      <c r="DL25" s="156"/>
      <c r="DM25" s="157"/>
      <c r="DN25" s="153"/>
      <c r="DO25" s="153"/>
      <c r="DP25" s="154"/>
      <c r="DQ25" s="155"/>
      <c r="DR25" s="155"/>
      <c r="DS25" s="155"/>
      <c r="DT25" s="155"/>
      <c r="DU25" s="155"/>
      <c r="DV25" s="155"/>
      <c r="DW25" s="156"/>
      <c r="DX25" s="156"/>
      <c r="DY25" s="156"/>
      <c r="DZ25" s="156"/>
      <c r="EA25" s="156"/>
      <c r="EB25" s="156"/>
      <c r="EC25" s="157"/>
      <c r="ED25" s="153"/>
      <c r="EE25" s="153"/>
      <c r="EF25" s="154"/>
      <c r="EG25" s="155"/>
      <c r="EH25" s="155"/>
      <c r="EI25" s="155"/>
      <c r="EJ25" s="155"/>
      <c r="EK25" s="155"/>
      <c r="EL25" s="155"/>
      <c r="EM25" s="156"/>
      <c r="EN25" s="156"/>
      <c r="EO25" s="156"/>
      <c r="EP25" s="156"/>
      <c r="EQ25" s="156"/>
      <c r="ER25" s="156"/>
      <c r="ES25" s="157"/>
      <c r="ET25" s="153"/>
      <c r="EU25" s="153"/>
      <c r="EV25" s="154"/>
      <c r="EW25" s="155"/>
      <c r="EX25" s="155"/>
      <c r="EY25" s="155"/>
      <c r="EZ25" s="155"/>
      <c r="FA25" s="155"/>
      <c r="FB25" s="155"/>
      <c r="FC25" s="156"/>
      <c r="FD25" s="156"/>
      <c r="FE25" s="156"/>
      <c r="FF25" s="156"/>
      <c r="FG25" s="156"/>
      <c r="FH25" s="156"/>
      <c r="FI25" s="157"/>
      <c r="FJ25" s="153"/>
      <c r="FK25" s="153"/>
      <c r="FL25" s="154"/>
      <c r="FM25" s="155"/>
      <c r="FN25" s="155"/>
      <c r="FO25" s="155"/>
      <c r="FP25" s="155"/>
      <c r="FQ25" s="155"/>
      <c r="FR25" s="155"/>
      <c r="FS25" s="156"/>
      <c r="FT25" s="156"/>
      <c r="FU25" s="156"/>
      <c r="FV25" s="156"/>
      <c r="FW25" s="156"/>
      <c r="FX25" s="156"/>
      <c r="FY25" s="157"/>
      <c r="FZ25" s="153"/>
      <c r="GA25" s="153"/>
      <c r="GB25" s="154"/>
      <c r="GC25" s="155"/>
      <c r="GD25" s="155"/>
      <c r="GE25" s="155"/>
      <c r="GF25" s="155"/>
      <c r="GG25" s="155"/>
      <c r="GH25" s="155"/>
      <c r="GI25" s="156"/>
      <c r="GJ25" s="156"/>
      <c r="GK25" s="156"/>
      <c r="GL25" s="156"/>
      <c r="GM25" s="156"/>
      <c r="GN25" s="156"/>
      <c r="GO25" s="157"/>
      <c r="GP25" s="153"/>
      <c r="GQ25" s="153"/>
      <c r="GR25" s="154"/>
      <c r="GS25" s="155"/>
      <c r="GT25" s="155"/>
      <c r="GU25" s="155"/>
      <c r="GV25" s="155"/>
      <c r="GW25" s="155"/>
      <c r="GX25" s="155"/>
      <c r="GY25" s="156"/>
      <c r="GZ25" s="156"/>
      <c r="HA25" s="156"/>
      <c r="HB25" s="156"/>
      <c r="HC25" s="156"/>
      <c r="HD25" s="156"/>
      <c r="HE25" s="157"/>
      <c r="HF25" s="153"/>
      <c r="HG25" s="153"/>
      <c r="HH25" s="154"/>
      <c r="HI25" s="155"/>
      <c r="HJ25" s="155"/>
      <c r="HK25" s="155"/>
      <c r="HL25" s="155"/>
      <c r="HM25" s="155"/>
      <c r="HN25" s="155"/>
      <c r="HO25" s="156"/>
      <c r="HP25" s="156"/>
      <c r="HQ25" s="156"/>
      <c r="HR25" s="156"/>
      <c r="HS25" s="156"/>
      <c r="HT25" s="156"/>
      <c r="HU25" s="157"/>
      <c r="HV25" s="153"/>
      <c r="HW25" s="153"/>
      <c r="HX25" s="154"/>
      <c r="HY25" s="155"/>
      <c r="HZ25" s="155"/>
      <c r="IA25" s="155"/>
      <c r="IB25" s="155"/>
      <c r="IC25" s="155"/>
      <c r="ID25" s="155"/>
      <c r="IE25" s="156"/>
      <c r="IF25" s="156"/>
      <c r="IG25" s="156"/>
      <c r="IH25" s="156"/>
      <c r="II25" s="156"/>
      <c r="IJ25" s="156"/>
      <c r="IK25" s="157"/>
      <c r="IL25" s="153"/>
      <c r="IM25" s="153"/>
      <c r="IN25" s="154"/>
      <c r="IO25" s="155"/>
      <c r="IP25" s="155"/>
      <c r="IQ25" s="155"/>
      <c r="IR25" s="155"/>
      <c r="IS25" s="155"/>
      <c r="IT25" s="155"/>
      <c r="IU25" s="156"/>
      <c r="IV25" s="156"/>
      <c r="IW25" s="156"/>
      <c r="IX25" s="156"/>
      <c r="IY25" s="156"/>
      <c r="IZ25" s="156"/>
      <c r="JA25" s="157"/>
      <c r="JB25" s="153"/>
      <c r="JC25" s="153"/>
      <c r="JD25" s="154"/>
      <c r="JE25" s="155"/>
      <c r="JF25" s="155"/>
      <c r="JG25" s="155"/>
      <c r="JH25" s="155"/>
      <c r="JI25" s="155"/>
      <c r="JJ25" s="155"/>
      <c r="JK25" s="156"/>
      <c r="JL25" s="156"/>
      <c r="JM25" s="156"/>
      <c r="JN25" s="156"/>
      <c r="JO25" s="156"/>
      <c r="JP25" s="156"/>
      <c r="JQ25" s="157"/>
      <c r="JR25" s="153"/>
      <c r="JS25" s="153"/>
      <c r="JT25" s="154"/>
      <c r="JU25" s="155"/>
      <c r="JV25" s="155"/>
      <c r="JW25" s="155"/>
      <c r="JX25" s="155"/>
      <c r="JY25" s="155"/>
      <c r="JZ25" s="155"/>
      <c r="KA25" s="156"/>
      <c r="KB25" s="156"/>
      <c r="KC25" s="156"/>
      <c r="KD25" s="156"/>
      <c r="KE25" s="156"/>
      <c r="KF25" s="156"/>
      <c r="KG25" s="157"/>
      <c r="KH25" s="153"/>
      <c r="KI25" s="153"/>
      <c r="KJ25" s="154"/>
      <c r="KK25" s="155"/>
      <c r="KL25" s="155"/>
      <c r="KM25" s="155"/>
      <c r="KN25" s="155"/>
      <c r="KO25" s="155"/>
      <c r="KP25" s="155"/>
      <c r="KQ25" s="156"/>
      <c r="KR25" s="156"/>
      <c r="KS25" s="156"/>
      <c r="KT25" s="156"/>
      <c r="KU25" s="156"/>
      <c r="KV25" s="156"/>
      <c r="KW25" s="157"/>
      <c r="KX25" s="153"/>
      <c r="KY25" s="153"/>
      <c r="KZ25" s="154"/>
      <c r="LA25" s="155"/>
      <c r="LB25" s="155"/>
      <c r="LC25" s="155"/>
      <c r="LD25" s="155"/>
      <c r="LE25" s="155"/>
      <c r="LF25" s="155"/>
      <c r="LG25" s="156"/>
      <c r="LH25" s="156"/>
      <c r="LI25" s="156"/>
      <c r="LJ25" s="156"/>
      <c r="LK25" s="156"/>
      <c r="LL25" s="156"/>
      <c r="LM25" s="157"/>
      <c r="LN25" s="153"/>
      <c r="LO25" s="153"/>
      <c r="LP25" s="154"/>
      <c r="LQ25" s="155"/>
      <c r="LR25" s="155"/>
      <c r="LS25" s="155"/>
      <c r="LT25" s="155"/>
      <c r="LU25" s="155"/>
      <c r="LV25" s="155"/>
      <c r="LW25" s="156"/>
      <c r="LX25" s="156"/>
      <c r="LY25" s="156"/>
      <c r="LZ25" s="156"/>
      <c r="MA25" s="156"/>
      <c r="MB25" s="156"/>
      <c r="MC25" s="157"/>
      <c r="MD25" s="153"/>
      <c r="ME25" s="153"/>
      <c r="MF25" s="154"/>
      <c r="MG25" s="155"/>
      <c r="MH25" s="155"/>
      <c r="MI25" s="155"/>
      <c r="MJ25" s="155"/>
      <c r="MK25" s="155"/>
      <c r="ML25" s="155"/>
      <c r="MM25" s="156"/>
      <c r="MN25" s="156"/>
      <c r="MO25" s="156"/>
      <c r="MP25" s="156"/>
      <c r="MQ25" s="156"/>
      <c r="MR25" s="156"/>
      <c r="MS25" s="157"/>
      <c r="MT25" s="153"/>
      <c r="MU25" s="153"/>
      <c r="MV25" s="154"/>
      <c r="MW25" s="155"/>
      <c r="MX25" s="155"/>
      <c r="MY25" s="155"/>
      <c r="MZ25" s="155"/>
      <c r="NA25" s="155"/>
      <c r="NB25" s="155"/>
      <c r="NC25" s="156"/>
      <c r="ND25" s="156"/>
      <c r="NE25" s="156"/>
      <c r="NF25" s="156"/>
      <c r="NG25" s="156"/>
      <c r="NH25" s="156"/>
      <c r="NI25" s="157"/>
      <c r="NJ25" s="153"/>
      <c r="NK25" s="153"/>
      <c r="NL25" s="154"/>
      <c r="NM25" s="155"/>
      <c r="NN25" s="155"/>
      <c r="NO25" s="155"/>
      <c r="NP25" s="155"/>
      <c r="NQ25" s="155"/>
      <c r="NR25" s="155"/>
      <c r="NS25" s="156"/>
      <c r="NT25" s="156"/>
      <c r="NU25" s="156"/>
      <c r="NV25" s="156"/>
      <c r="NW25" s="156"/>
      <c r="NX25" s="156"/>
      <c r="NY25" s="157"/>
      <c r="NZ25" s="153"/>
      <c r="OA25" s="153"/>
      <c r="OB25" s="154"/>
      <c r="OC25" s="155"/>
      <c r="OD25" s="155"/>
      <c r="OE25" s="155"/>
      <c r="OF25" s="155"/>
      <c r="OG25" s="155"/>
      <c r="OH25" s="155"/>
      <c r="OI25" s="156"/>
      <c r="OJ25" s="156"/>
      <c r="OK25" s="156"/>
      <c r="OL25" s="156"/>
      <c r="OM25" s="156"/>
      <c r="ON25" s="156"/>
      <c r="OO25" s="157"/>
      <c r="OP25" s="153"/>
      <c r="OQ25" s="153"/>
      <c r="OR25" s="154"/>
      <c r="OS25" s="155"/>
      <c r="OT25" s="155"/>
      <c r="OU25" s="155"/>
      <c r="OV25" s="155"/>
      <c r="OW25" s="155"/>
      <c r="OX25" s="155"/>
      <c r="OY25" s="156"/>
      <c r="OZ25" s="156"/>
      <c r="PA25" s="156"/>
      <c r="PB25" s="156"/>
      <c r="PC25" s="156"/>
      <c r="PD25" s="156"/>
      <c r="PE25" s="157"/>
      <c r="PF25" s="153"/>
      <c r="PG25" s="153"/>
      <c r="PH25" s="154"/>
      <c r="PI25" s="155"/>
      <c r="PJ25" s="155"/>
      <c r="PK25" s="155"/>
      <c r="PL25" s="155"/>
      <c r="PM25" s="155"/>
      <c r="PN25" s="155"/>
      <c r="PO25" s="156"/>
      <c r="PP25" s="156"/>
      <c r="PQ25" s="156"/>
      <c r="PR25" s="156"/>
      <c r="PS25" s="156"/>
      <c r="PT25" s="156"/>
      <c r="PU25" s="157"/>
      <c r="PV25" s="153"/>
      <c r="PW25" s="153"/>
      <c r="PX25" s="154"/>
      <c r="PY25" s="155"/>
      <c r="PZ25" s="155"/>
      <c r="QA25" s="155"/>
      <c r="QB25" s="155"/>
      <c r="QC25" s="155"/>
      <c r="QD25" s="155"/>
      <c r="QE25" s="156"/>
      <c r="QF25" s="156"/>
      <c r="QG25" s="156"/>
      <c r="QH25" s="156"/>
      <c r="QI25" s="156"/>
      <c r="QJ25" s="156"/>
      <c r="QK25" s="157"/>
      <c r="QL25" s="153"/>
      <c r="QM25" s="153"/>
      <c r="QN25" s="154"/>
      <c r="QO25" s="155"/>
      <c r="QP25" s="155"/>
      <c r="QQ25" s="155"/>
      <c r="QR25" s="155"/>
      <c r="QS25" s="155"/>
      <c r="QT25" s="155"/>
      <c r="QU25" s="156"/>
      <c r="QV25" s="156"/>
      <c r="QW25" s="156"/>
      <c r="QX25" s="156"/>
      <c r="QY25" s="156"/>
      <c r="QZ25" s="156"/>
      <c r="RA25" s="157"/>
      <c r="RB25" s="153"/>
      <c r="RC25" s="153"/>
      <c r="RD25" s="154"/>
      <c r="RE25" s="155"/>
      <c r="RF25" s="155"/>
      <c r="RG25" s="155"/>
      <c r="RH25" s="155"/>
      <c r="RI25" s="155"/>
      <c r="RJ25" s="155"/>
      <c r="RK25" s="156"/>
      <c r="RL25" s="156"/>
      <c r="RM25" s="156"/>
      <c r="RN25" s="156"/>
      <c r="RO25" s="156"/>
      <c r="RP25" s="156"/>
      <c r="RQ25" s="157"/>
      <c r="RR25" s="153"/>
      <c r="RS25" s="153"/>
      <c r="RT25" s="154"/>
      <c r="RU25" s="155"/>
      <c r="RV25" s="155"/>
      <c r="RW25" s="155"/>
      <c r="RX25" s="155"/>
      <c r="RY25" s="155"/>
      <c r="RZ25" s="155"/>
      <c r="SA25" s="156"/>
      <c r="SB25" s="156"/>
      <c r="SC25" s="156"/>
      <c r="SD25" s="156"/>
      <c r="SE25" s="156"/>
      <c r="SF25" s="156"/>
      <c r="SG25" s="157"/>
      <c r="SH25" s="153"/>
      <c r="SI25" s="153"/>
      <c r="SJ25" s="154"/>
      <c r="SK25" s="155"/>
      <c r="SL25" s="155"/>
      <c r="SM25" s="155"/>
      <c r="SN25" s="155"/>
      <c r="SO25" s="155"/>
      <c r="SP25" s="155"/>
      <c r="SQ25" s="156"/>
      <c r="SR25" s="156"/>
      <c r="SS25" s="156"/>
      <c r="ST25" s="156"/>
      <c r="SU25" s="156"/>
      <c r="SV25" s="156"/>
      <c r="SW25" s="157"/>
      <c r="SX25" s="153"/>
      <c r="SY25" s="153"/>
      <c r="SZ25" s="154"/>
      <c r="TA25" s="155"/>
      <c r="TB25" s="155"/>
      <c r="TC25" s="155"/>
      <c r="TD25" s="155"/>
      <c r="TE25" s="155"/>
      <c r="TF25" s="155"/>
      <c r="TG25" s="156"/>
      <c r="TH25" s="156"/>
      <c r="TI25" s="156"/>
      <c r="TJ25" s="156"/>
      <c r="TK25" s="156"/>
      <c r="TL25" s="156"/>
      <c r="TM25" s="157"/>
      <c r="TN25" s="153"/>
      <c r="TO25" s="153"/>
      <c r="TP25" s="154"/>
      <c r="TQ25" s="155"/>
      <c r="TR25" s="155"/>
      <c r="TS25" s="155"/>
      <c r="TT25" s="155"/>
      <c r="TU25" s="155"/>
      <c r="TV25" s="155"/>
      <c r="TW25" s="156"/>
      <c r="TX25" s="156"/>
      <c r="TY25" s="156"/>
      <c r="TZ25" s="156"/>
      <c r="UA25" s="156"/>
      <c r="UB25" s="156"/>
      <c r="UC25" s="157"/>
      <c r="UD25" s="153"/>
      <c r="UE25" s="153"/>
      <c r="UF25" s="154"/>
      <c r="UG25" s="155"/>
      <c r="UH25" s="155"/>
      <c r="UI25" s="155"/>
      <c r="UJ25" s="155"/>
      <c r="UK25" s="155"/>
      <c r="UL25" s="155"/>
      <c r="UM25" s="156"/>
      <c r="UN25" s="156"/>
      <c r="UO25" s="156"/>
      <c r="UP25" s="156"/>
      <c r="UQ25" s="156"/>
      <c r="UR25" s="156"/>
      <c r="US25" s="157"/>
      <c r="UT25" s="153"/>
      <c r="UU25" s="153"/>
      <c r="UV25" s="154"/>
      <c r="UW25" s="155"/>
      <c r="UX25" s="155"/>
      <c r="UY25" s="155"/>
      <c r="UZ25" s="155"/>
      <c r="VA25" s="155"/>
      <c r="VB25" s="155"/>
      <c r="VC25" s="156"/>
      <c r="VD25" s="156"/>
      <c r="VE25" s="156"/>
      <c r="VF25" s="156"/>
      <c r="VG25" s="156"/>
      <c r="VH25" s="156"/>
      <c r="VI25" s="157"/>
      <c r="VJ25" s="153"/>
      <c r="VK25" s="153"/>
      <c r="VL25" s="154"/>
      <c r="VM25" s="155"/>
      <c r="VN25" s="155"/>
      <c r="VO25" s="155"/>
      <c r="VP25" s="155"/>
      <c r="VQ25" s="155"/>
      <c r="VR25" s="155"/>
      <c r="VS25" s="156"/>
      <c r="VT25" s="156"/>
      <c r="VU25" s="156"/>
      <c r="VV25" s="156"/>
      <c r="VW25" s="156"/>
      <c r="VX25" s="156"/>
      <c r="VY25" s="157"/>
      <c r="VZ25" s="153"/>
      <c r="WA25" s="153"/>
      <c r="WB25" s="154"/>
      <c r="WC25" s="155"/>
      <c r="WD25" s="155"/>
      <c r="WE25" s="155"/>
      <c r="WF25" s="155"/>
      <c r="WG25" s="155"/>
      <c r="WH25" s="155"/>
      <c r="WI25" s="156"/>
      <c r="WJ25" s="156"/>
      <c r="WK25" s="156"/>
      <c r="WL25" s="156"/>
      <c r="WM25" s="156"/>
      <c r="WN25" s="156"/>
      <c r="WO25" s="157"/>
      <c r="WP25" s="153"/>
      <c r="WQ25" s="153"/>
      <c r="WR25" s="154"/>
      <c r="WS25" s="155"/>
      <c r="WT25" s="155"/>
      <c r="WU25" s="155"/>
      <c r="WV25" s="155"/>
      <c r="WW25" s="155"/>
      <c r="WX25" s="155"/>
      <c r="WY25" s="156"/>
      <c r="WZ25" s="156"/>
      <c r="XA25" s="156"/>
      <c r="XB25" s="156"/>
      <c r="XC25" s="156"/>
      <c r="XD25" s="156"/>
      <c r="XE25" s="157"/>
      <c r="XF25" s="153"/>
      <c r="XG25" s="153"/>
      <c r="XH25" s="154"/>
      <c r="XI25" s="155"/>
      <c r="XJ25" s="155"/>
      <c r="XK25" s="155"/>
      <c r="XL25" s="155"/>
      <c r="XM25" s="155"/>
      <c r="XN25" s="155"/>
      <c r="XO25" s="156"/>
      <c r="XP25" s="156"/>
      <c r="XQ25" s="156"/>
      <c r="XR25" s="156"/>
      <c r="XS25" s="156"/>
      <c r="XT25" s="156"/>
      <c r="XU25" s="157"/>
      <c r="XV25" s="153"/>
      <c r="XW25" s="153"/>
      <c r="XX25" s="154"/>
      <c r="XY25" s="155"/>
      <c r="XZ25" s="155"/>
      <c r="YA25" s="155"/>
      <c r="YB25" s="155"/>
      <c r="YC25" s="155"/>
      <c r="YD25" s="155"/>
      <c r="YE25" s="156"/>
      <c r="YF25" s="156"/>
      <c r="YG25" s="156"/>
      <c r="YH25" s="156"/>
      <c r="YI25" s="156"/>
      <c r="YJ25" s="156"/>
      <c r="YK25" s="157"/>
      <c r="YL25" s="153"/>
      <c r="YM25" s="153"/>
      <c r="YN25" s="154"/>
      <c r="YO25" s="155"/>
      <c r="YP25" s="155"/>
      <c r="YQ25" s="155"/>
      <c r="YR25" s="155"/>
      <c r="YS25" s="155"/>
      <c r="YT25" s="155"/>
      <c r="YU25" s="156"/>
      <c r="YV25" s="156"/>
      <c r="YW25" s="156"/>
      <c r="YX25" s="156"/>
      <c r="YY25" s="156"/>
      <c r="YZ25" s="156"/>
      <c r="ZA25" s="157"/>
      <c r="ZB25" s="153"/>
      <c r="ZC25" s="153"/>
      <c r="ZD25" s="154"/>
      <c r="ZE25" s="155"/>
      <c r="ZF25" s="155"/>
      <c r="ZG25" s="155"/>
      <c r="ZH25" s="155"/>
      <c r="ZI25" s="155"/>
      <c r="ZJ25" s="155"/>
      <c r="ZK25" s="156"/>
      <c r="ZL25" s="156"/>
      <c r="ZM25" s="156"/>
      <c r="ZN25" s="156"/>
      <c r="ZO25" s="156"/>
      <c r="ZP25" s="156"/>
      <c r="ZQ25" s="157"/>
      <c r="ZR25" s="153"/>
      <c r="ZS25" s="153"/>
      <c r="ZT25" s="154"/>
      <c r="ZU25" s="155"/>
      <c r="ZV25" s="155"/>
      <c r="ZW25" s="155"/>
      <c r="ZX25" s="155"/>
      <c r="ZY25" s="155"/>
      <c r="ZZ25" s="155"/>
      <c r="AAA25" s="156"/>
      <c r="AAB25" s="156"/>
      <c r="AAC25" s="156"/>
      <c r="AAD25" s="156"/>
      <c r="AAE25" s="156"/>
      <c r="AAF25" s="156"/>
      <c r="AAG25" s="157"/>
      <c r="AAH25" s="153"/>
      <c r="AAI25" s="153"/>
      <c r="AAJ25" s="154"/>
      <c r="AAK25" s="155"/>
      <c r="AAL25" s="155"/>
      <c r="AAM25" s="155"/>
      <c r="AAN25" s="155"/>
      <c r="AAO25" s="155"/>
      <c r="AAP25" s="155"/>
      <c r="AAQ25" s="156"/>
      <c r="AAR25" s="156"/>
      <c r="AAS25" s="156"/>
      <c r="AAT25" s="156"/>
      <c r="AAU25" s="156"/>
      <c r="AAV25" s="156"/>
      <c r="AAW25" s="157"/>
      <c r="AAX25" s="153"/>
      <c r="AAY25" s="153"/>
      <c r="AAZ25" s="154"/>
      <c r="ABA25" s="155"/>
      <c r="ABB25" s="155"/>
      <c r="ABC25" s="155"/>
      <c r="ABD25" s="155"/>
      <c r="ABE25" s="155"/>
      <c r="ABF25" s="155"/>
      <c r="ABG25" s="156"/>
      <c r="ABH25" s="156"/>
      <c r="ABI25" s="156"/>
      <c r="ABJ25" s="156"/>
      <c r="ABK25" s="156"/>
      <c r="ABL25" s="156"/>
      <c r="ABM25" s="157"/>
      <c r="ABN25" s="153"/>
      <c r="ABO25" s="153"/>
      <c r="ABP25" s="154"/>
      <c r="ABQ25" s="155"/>
      <c r="ABR25" s="155"/>
      <c r="ABS25" s="155"/>
      <c r="ABT25" s="155"/>
      <c r="ABU25" s="155"/>
      <c r="ABV25" s="155"/>
      <c r="ABW25" s="156"/>
      <c r="ABX25" s="156"/>
      <c r="ABY25" s="156"/>
      <c r="ABZ25" s="156"/>
      <c r="ACA25" s="156"/>
      <c r="ACB25" s="156"/>
      <c r="ACC25" s="157"/>
      <c r="ACD25" s="153"/>
      <c r="ACE25" s="153"/>
      <c r="ACF25" s="154"/>
      <c r="ACG25" s="155"/>
      <c r="ACH25" s="155"/>
      <c r="ACI25" s="155"/>
      <c r="ACJ25" s="155"/>
      <c r="ACK25" s="155"/>
      <c r="ACL25" s="155"/>
      <c r="ACM25" s="156"/>
      <c r="ACN25" s="156"/>
      <c r="ACO25" s="156"/>
      <c r="ACP25" s="156"/>
      <c r="ACQ25" s="156"/>
      <c r="ACR25" s="156"/>
      <c r="ACS25" s="157"/>
      <c r="ACT25" s="153"/>
      <c r="ACU25" s="153"/>
      <c r="ACV25" s="154"/>
      <c r="ACW25" s="155"/>
      <c r="ACX25" s="155"/>
      <c r="ACY25" s="155"/>
      <c r="ACZ25" s="155"/>
      <c r="ADA25" s="155"/>
      <c r="ADB25" s="155"/>
      <c r="ADC25" s="156"/>
      <c r="ADD25" s="156"/>
      <c r="ADE25" s="156"/>
      <c r="ADF25" s="156"/>
      <c r="ADG25" s="156"/>
      <c r="ADH25" s="156"/>
      <c r="ADI25" s="157"/>
      <c r="ADJ25" s="153"/>
      <c r="ADK25" s="153"/>
      <c r="ADL25" s="154"/>
      <c r="ADM25" s="155"/>
      <c r="ADN25" s="155"/>
      <c r="ADO25" s="155"/>
      <c r="ADP25" s="155"/>
      <c r="ADQ25" s="155"/>
      <c r="ADR25" s="155"/>
      <c r="ADS25" s="156"/>
      <c r="ADT25" s="156"/>
      <c r="ADU25" s="156"/>
      <c r="ADV25" s="156"/>
      <c r="ADW25" s="156"/>
      <c r="ADX25" s="156"/>
      <c r="ADY25" s="157"/>
      <c r="ADZ25" s="153"/>
      <c r="AEA25" s="153"/>
      <c r="AEB25" s="154"/>
      <c r="AEC25" s="155"/>
      <c r="AED25" s="155"/>
      <c r="AEE25" s="155"/>
      <c r="AEF25" s="155"/>
      <c r="AEG25" s="155"/>
      <c r="AEH25" s="155"/>
      <c r="AEI25" s="156"/>
      <c r="AEJ25" s="156"/>
      <c r="AEK25" s="156"/>
      <c r="AEL25" s="156"/>
      <c r="AEM25" s="156"/>
      <c r="AEN25" s="156"/>
      <c r="AEO25" s="157"/>
      <c r="AEP25" s="153"/>
      <c r="AEQ25" s="153"/>
      <c r="AER25" s="154"/>
      <c r="AES25" s="155"/>
      <c r="AET25" s="155"/>
      <c r="AEU25" s="155"/>
      <c r="AEV25" s="155"/>
      <c r="AEW25" s="155"/>
      <c r="AEX25" s="155"/>
      <c r="AEY25" s="156"/>
      <c r="AEZ25" s="156"/>
      <c r="AFA25" s="156"/>
      <c r="AFB25" s="156"/>
      <c r="AFC25" s="156"/>
      <c r="AFD25" s="156"/>
      <c r="AFE25" s="157"/>
      <c r="AFF25" s="153"/>
      <c r="AFG25" s="153"/>
      <c r="AFH25" s="154"/>
      <c r="AFI25" s="155"/>
      <c r="AFJ25" s="155"/>
      <c r="AFK25" s="155"/>
      <c r="AFL25" s="155"/>
      <c r="AFM25" s="155"/>
      <c r="AFN25" s="155"/>
      <c r="AFO25" s="156"/>
      <c r="AFP25" s="156"/>
      <c r="AFQ25" s="156"/>
      <c r="AFR25" s="156"/>
      <c r="AFS25" s="156"/>
      <c r="AFT25" s="156"/>
      <c r="AFU25" s="157"/>
      <c r="AFV25" s="153"/>
      <c r="AFW25" s="153"/>
      <c r="AFX25" s="154"/>
      <c r="AFY25" s="155"/>
      <c r="AFZ25" s="155"/>
      <c r="AGA25" s="155"/>
      <c r="AGB25" s="155"/>
      <c r="AGC25" s="155"/>
      <c r="AGD25" s="155"/>
      <c r="AGE25" s="156"/>
      <c r="AGF25" s="156"/>
      <c r="AGG25" s="156"/>
      <c r="AGH25" s="156"/>
      <c r="AGI25" s="156"/>
      <c r="AGJ25" s="156"/>
      <c r="AGK25" s="157"/>
      <c r="AGL25" s="153"/>
      <c r="AGM25" s="153"/>
      <c r="AGN25" s="154"/>
      <c r="AGO25" s="155"/>
      <c r="AGP25" s="155"/>
      <c r="AGQ25" s="155"/>
      <c r="AGR25" s="155"/>
      <c r="AGS25" s="155"/>
      <c r="AGT25" s="155"/>
      <c r="AGU25" s="156"/>
      <c r="AGV25" s="156"/>
      <c r="AGW25" s="156"/>
      <c r="AGX25" s="156"/>
      <c r="AGY25" s="156"/>
      <c r="AGZ25" s="156"/>
      <c r="AHA25" s="157"/>
      <c r="AHB25" s="153"/>
      <c r="AHC25" s="153"/>
      <c r="AHD25" s="154"/>
      <c r="AHE25" s="155"/>
      <c r="AHF25" s="155"/>
      <c r="AHG25" s="155"/>
      <c r="AHH25" s="155"/>
      <c r="AHI25" s="155"/>
      <c r="AHJ25" s="155"/>
      <c r="AHK25" s="156"/>
      <c r="AHL25" s="156"/>
      <c r="AHM25" s="156"/>
      <c r="AHN25" s="156"/>
      <c r="AHO25" s="156"/>
      <c r="AHP25" s="156"/>
      <c r="AHQ25" s="157"/>
      <c r="AHR25" s="153"/>
      <c r="AHS25" s="153"/>
      <c r="AHT25" s="154"/>
      <c r="AHU25" s="155"/>
      <c r="AHV25" s="155"/>
      <c r="AHW25" s="155"/>
      <c r="AHX25" s="155"/>
      <c r="AHY25" s="155"/>
      <c r="AHZ25" s="155"/>
      <c r="AIA25" s="156"/>
      <c r="AIB25" s="156"/>
      <c r="AIC25" s="156"/>
      <c r="AID25" s="156"/>
      <c r="AIE25" s="156"/>
      <c r="AIF25" s="156"/>
      <c r="AIG25" s="157"/>
      <c r="AIH25" s="153"/>
      <c r="AII25" s="153"/>
      <c r="AIJ25" s="154"/>
      <c r="AIK25" s="155"/>
      <c r="AIL25" s="155"/>
      <c r="AIM25" s="155"/>
      <c r="AIN25" s="155"/>
      <c r="AIO25" s="155"/>
      <c r="AIP25" s="155"/>
      <c r="AIQ25" s="156"/>
      <c r="AIR25" s="156"/>
      <c r="AIS25" s="156"/>
      <c r="AIT25" s="156"/>
      <c r="AIU25" s="156"/>
      <c r="AIV25" s="156"/>
      <c r="AIW25" s="157"/>
      <c r="AIX25" s="153"/>
      <c r="AIY25" s="153"/>
      <c r="AIZ25" s="154"/>
      <c r="AJA25" s="155"/>
      <c r="AJB25" s="155"/>
      <c r="AJC25" s="155"/>
      <c r="AJD25" s="155"/>
      <c r="AJE25" s="155"/>
      <c r="AJF25" s="155"/>
      <c r="AJG25" s="156"/>
      <c r="AJH25" s="156"/>
      <c r="AJI25" s="156"/>
      <c r="AJJ25" s="156"/>
      <c r="AJK25" s="156"/>
      <c r="AJL25" s="156"/>
      <c r="AJM25" s="157"/>
      <c r="AJN25" s="153"/>
      <c r="AJO25" s="153"/>
      <c r="AJP25" s="154"/>
      <c r="AJQ25" s="155"/>
      <c r="AJR25" s="155"/>
      <c r="AJS25" s="155"/>
      <c r="AJT25" s="155"/>
      <c r="AJU25" s="155"/>
      <c r="AJV25" s="155"/>
      <c r="AJW25" s="156"/>
      <c r="AJX25" s="156"/>
      <c r="AJY25" s="156"/>
      <c r="AJZ25" s="156"/>
      <c r="AKA25" s="156"/>
      <c r="AKB25" s="156"/>
      <c r="AKC25" s="157"/>
      <c r="AKD25" s="153"/>
      <c r="AKE25" s="153"/>
      <c r="AKF25" s="154"/>
      <c r="AKG25" s="155"/>
      <c r="AKH25" s="155"/>
      <c r="AKI25" s="155"/>
      <c r="AKJ25" s="155"/>
      <c r="AKK25" s="155"/>
      <c r="AKL25" s="155"/>
      <c r="AKM25" s="156"/>
      <c r="AKN25" s="156"/>
      <c r="AKO25" s="156"/>
      <c r="AKP25" s="156"/>
      <c r="AKQ25" s="156"/>
      <c r="AKR25" s="156"/>
      <c r="AKS25" s="157"/>
      <c r="AKT25" s="153"/>
      <c r="AKU25" s="153"/>
      <c r="AKV25" s="154"/>
      <c r="AKW25" s="155"/>
      <c r="AKX25" s="155"/>
      <c r="AKY25" s="155"/>
      <c r="AKZ25" s="155"/>
      <c r="ALA25" s="155"/>
      <c r="ALB25" s="155"/>
      <c r="ALC25" s="156"/>
      <c r="ALD25" s="156"/>
      <c r="ALE25" s="156"/>
      <c r="ALF25" s="156"/>
      <c r="ALG25" s="156"/>
      <c r="ALH25" s="156"/>
      <c r="ALI25" s="157"/>
      <c r="ALJ25" s="153"/>
      <c r="ALK25" s="153"/>
      <c r="ALL25" s="154"/>
      <c r="ALM25" s="155"/>
      <c r="ALN25" s="155"/>
      <c r="ALO25" s="155"/>
      <c r="ALP25" s="155"/>
      <c r="ALQ25" s="155"/>
      <c r="ALR25" s="155"/>
      <c r="ALS25" s="156"/>
      <c r="ALT25" s="156"/>
      <c r="ALU25" s="156"/>
      <c r="ALV25" s="156"/>
      <c r="ALW25" s="156"/>
      <c r="ALX25" s="156"/>
      <c r="ALY25" s="157"/>
      <c r="ALZ25" s="153"/>
      <c r="AMA25" s="153"/>
      <c r="AMB25" s="154"/>
      <c r="AMC25" s="155"/>
      <c r="AMD25" s="155"/>
      <c r="AME25" s="155"/>
      <c r="AMF25" s="155"/>
      <c r="AMG25" s="155"/>
      <c r="AMH25" s="155"/>
      <c r="AMI25" s="156"/>
      <c r="AMJ25" s="156"/>
      <c r="AMK25" s="156"/>
      <c r="AML25" s="156"/>
      <c r="AMM25" s="156"/>
      <c r="AMN25" s="156"/>
      <c r="AMO25" s="157"/>
      <c r="AMP25" s="153"/>
      <c r="AMQ25" s="153"/>
      <c r="AMR25" s="154"/>
      <c r="AMS25" s="155"/>
      <c r="AMT25" s="155"/>
      <c r="AMU25" s="155"/>
      <c r="AMV25" s="155"/>
      <c r="AMW25" s="155"/>
      <c r="AMX25" s="155"/>
      <c r="AMY25" s="156"/>
      <c r="AMZ25" s="156"/>
      <c r="ANA25" s="156"/>
      <c r="ANB25" s="156"/>
      <c r="ANC25" s="156"/>
      <c r="AND25" s="156"/>
      <c r="ANE25" s="157"/>
      <c r="ANF25" s="153"/>
      <c r="ANG25" s="153"/>
      <c r="ANH25" s="154"/>
      <c r="ANI25" s="155"/>
      <c r="ANJ25" s="155"/>
      <c r="ANK25" s="155"/>
      <c r="ANL25" s="155"/>
      <c r="ANM25" s="155"/>
      <c r="ANN25" s="155"/>
      <c r="ANO25" s="156"/>
      <c r="ANP25" s="156"/>
      <c r="ANQ25" s="156"/>
      <c r="ANR25" s="156"/>
      <c r="ANS25" s="156"/>
      <c r="ANT25" s="156"/>
      <c r="ANU25" s="157"/>
      <c r="ANV25" s="153"/>
      <c r="ANW25" s="153"/>
      <c r="ANX25" s="154"/>
      <c r="ANY25" s="155"/>
      <c r="ANZ25" s="155"/>
      <c r="AOA25" s="155"/>
      <c r="AOB25" s="155"/>
      <c r="AOC25" s="155"/>
      <c r="AOD25" s="155"/>
      <c r="AOE25" s="156"/>
      <c r="AOF25" s="156"/>
      <c r="AOG25" s="156"/>
      <c r="AOH25" s="156"/>
      <c r="AOI25" s="156"/>
      <c r="AOJ25" s="156"/>
      <c r="AOK25" s="157"/>
      <c r="AOL25" s="153"/>
      <c r="AOM25" s="153"/>
      <c r="AON25" s="154"/>
      <c r="AOO25" s="155"/>
      <c r="AOP25" s="155"/>
      <c r="AOQ25" s="155"/>
      <c r="AOR25" s="155"/>
      <c r="AOS25" s="155"/>
      <c r="AOT25" s="155"/>
      <c r="AOU25" s="156"/>
      <c r="AOV25" s="156"/>
      <c r="AOW25" s="156"/>
      <c r="AOX25" s="156"/>
      <c r="AOY25" s="156"/>
      <c r="AOZ25" s="156"/>
      <c r="APA25" s="157"/>
      <c r="APB25" s="153"/>
      <c r="APC25" s="153"/>
      <c r="APD25" s="154"/>
      <c r="APE25" s="155"/>
      <c r="APF25" s="155"/>
      <c r="APG25" s="155"/>
      <c r="APH25" s="155"/>
      <c r="API25" s="155"/>
      <c r="APJ25" s="155"/>
      <c r="APK25" s="156"/>
      <c r="APL25" s="156"/>
      <c r="APM25" s="156"/>
      <c r="APN25" s="156"/>
      <c r="APO25" s="156"/>
      <c r="APP25" s="156"/>
      <c r="APQ25" s="157"/>
      <c r="APR25" s="153"/>
      <c r="APS25" s="153"/>
      <c r="APT25" s="154"/>
      <c r="APU25" s="155"/>
      <c r="APV25" s="155"/>
      <c r="APW25" s="155"/>
      <c r="APX25" s="155"/>
      <c r="APY25" s="155"/>
      <c r="APZ25" s="155"/>
      <c r="AQA25" s="156"/>
      <c r="AQB25" s="156"/>
      <c r="AQC25" s="156"/>
      <c r="AQD25" s="156"/>
      <c r="AQE25" s="156"/>
      <c r="AQF25" s="156"/>
      <c r="AQG25" s="157"/>
      <c r="AQH25" s="153"/>
      <c r="AQI25" s="153"/>
      <c r="AQJ25" s="154"/>
      <c r="AQK25" s="155"/>
      <c r="AQL25" s="155"/>
      <c r="AQM25" s="155"/>
      <c r="AQN25" s="155"/>
      <c r="AQO25" s="155"/>
      <c r="AQP25" s="155"/>
      <c r="AQQ25" s="156"/>
      <c r="AQR25" s="156"/>
      <c r="AQS25" s="156"/>
      <c r="AQT25" s="156"/>
      <c r="AQU25" s="156"/>
      <c r="AQV25" s="156"/>
      <c r="AQW25" s="157"/>
      <c r="AQX25" s="153"/>
      <c r="AQY25" s="153"/>
      <c r="AQZ25" s="154"/>
      <c r="ARA25" s="155"/>
      <c r="ARB25" s="155"/>
      <c r="ARC25" s="155"/>
      <c r="ARD25" s="155"/>
      <c r="ARE25" s="155"/>
      <c r="ARF25" s="155"/>
      <c r="ARG25" s="156"/>
      <c r="ARH25" s="156"/>
      <c r="ARI25" s="156"/>
      <c r="ARJ25" s="156"/>
      <c r="ARK25" s="156"/>
      <c r="ARL25" s="156"/>
      <c r="ARM25" s="157"/>
      <c r="ARN25" s="153"/>
      <c r="ARO25" s="153"/>
      <c r="ARP25" s="154"/>
      <c r="ARQ25" s="155"/>
      <c r="ARR25" s="155"/>
      <c r="ARS25" s="155"/>
      <c r="ART25" s="155"/>
      <c r="ARU25" s="155"/>
      <c r="ARV25" s="155"/>
      <c r="ARW25" s="156"/>
      <c r="ARX25" s="156"/>
      <c r="ARY25" s="156"/>
      <c r="ARZ25" s="156"/>
      <c r="ASA25" s="156"/>
      <c r="ASB25" s="156"/>
      <c r="ASC25" s="157"/>
      <c r="ASD25" s="153"/>
      <c r="ASE25" s="153"/>
      <c r="ASF25" s="154"/>
      <c r="ASG25" s="155"/>
      <c r="ASH25" s="155"/>
      <c r="ASI25" s="155"/>
      <c r="ASJ25" s="155"/>
      <c r="ASK25" s="155"/>
      <c r="ASL25" s="155"/>
      <c r="ASM25" s="156"/>
      <c r="ASN25" s="156"/>
      <c r="ASO25" s="156"/>
      <c r="ASP25" s="156"/>
      <c r="ASQ25" s="156"/>
      <c r="ASR25" s="156"/>
      <c r="ASS25" s="157"/>
      <c r="AST25" s="153"/>
      <c r="ASU25" s="153"/>
      <c r="ASV25" s="154"/>
      <c r="ASW25" s="155"/>
      <c r="ASX25" s="155"/>
      <c r="ASY25" s="155"/>
      <c r="ASZ25" s="155"/>
      <c r="ATA25" s="155"/>
      <c r="ATB25" s="155"/>
      <c r="ATC25" s="156"/>
      <c r="ATD25" s="156"/>
      <c r="ATE25" s="156"/>
      <c r="ATF25" s="156"/>
      <c r="ATG25" s="156"/>
      <c r="ATH25" s="156"/>
      <c r="ATI25" s="157"/>
      <c r="ATJ25" s="153"/>
      <c r="ATK25" s="153"/>
      <c r="ATL25" s="154"/>
      <c r="ATM25" s="155"/>
      <c r="ATN25" s="155"/>
      <c r="ATO25" s="155"/>
      <c r="ATP25" s="155"/>
      <c r="ATQ25" s="155"/>
      <c r="ATR25" s="155"/>
      <c r="ATS25" s="156"/>
      <c r="ATT25" s="156"/>
      <c r="ATU25" s="156"/>
      <c r="ATV25" s="156"/>
      <c r="ATW25" s="156"/>
      <c r="ATX25" s="156"/>
      <c r="ATY25" s="157"/>
      <c r="ATZ25" s="153"/>
      <c r="AUA25" s="153"/>
      <c r="AUB25" s="154"/>
      <c r="AUC25" s="155"/>
      <c r="AUD25" s="155"/>
      <c r="AUE25" s="155"/>
      <c r="AUF25" s="155"/>
      <c r="AUG25" s="155"/>
      <c r="AUH25" s="155"/>
      <c r="AUI25" s="156"/>
      <c r="AUJ25" s="156"/>
      <c r="AUK25" s="156"/>
      <c r="AUL25" s="156"/>
      <c r="AUM25" s="156"/>
      <c r="AUN25" s="156"/>
      <c r="AUO25" s="157"/>
      <c r="AUP25" s="153"/>
      <c r="AUQ25" s="153"/>
      <c r="AUR25" s="154"/>
      <c r="AUS25" s="155"/>
      <c r="AUT25" s="155"/>
      <c r="AUU25" s="155"/>
      <c r="AUV25" s="155"/>
      <c r="AUW25" s="155"/>
      <c r="AUX25" s="155"/>
      <c r="AUY25" s="156"/>
      <c r="AUZ25" s="156"/>
      <c r="AVA25" s="156"/>
      <c r="AVB25" s="156"/>
      <c r="AVC25" s="156"/>
      <c r="AVD25" s="156"/>
      <c r="AVE25" s="157"/>
      <c r="AVF25" s="153"/>
      <c r="AVG25" s="153"/>
      <c r="AVH25" s="154"/>
      <c r="AVI25" s="155"/>
      <c r="AVJ25" s="155"/>
      <c r="AVK25" s="155"/>
      <c r="AVL25" s="155"/>
      <c r="AVM25" s="155"/>
      <c r="AVN25" s="155"/>
      <c r="AVO25" s="156"/>
      <c r="AVP25" s="156"/>
      <c r="AVQ25" s="156"/>
      <c r="AVR25" s="156"/>
      <c r="AVS25" s="156"/>
      <c r="AVT25" s="156"/>
      <c r="AVU25" s="157"/>
      <c r="AVV25" s="153"/>
      <c r="AVW25" s="153"/>
      <c r="AVX25" s="154"/>
      <c r="AVY25" s="155"/>
      <c r="AVZ25" s="155"/>
      <c r="AWA25" s="155"/>
      <c r="AWB25" s="155"/>
      <c r="AWC25" s="155"/>
      <c r="AWD25" s="155"/>
      <c r="AWE25" s="156"/>
      <c r="AWF25" s="156"/>
      <c r="AWG25" s="156"/>
      <c r="AWH25" s="156"/>
      <c r="AWI25" s="156"/>
      <c r="AWJ25" s="156"/>
      <c r="AWK25" s="157"/>
      <c r="AWL25" s="153"/>
      <c r="AWM25" s="153"/>
      <c r="AWN25" s="154"/>
      <c r="AWO25" s="155"/>
      <c r="AWP25" s="155"/>
      <c r="AWQ25" s="155"/>
      <c r="AWR25" s="155"/>
      <c r="AWS25" s="155"/>
      <c r="AWT25" s="155"/>
      <c r="AWU25" s="156"/>
      <c r="AWV25" s="156"/>
      <c r="AWW25" s="156"/>
      <c r="AWX25" s="156"/>
      <c r="AWY25" s="156"/>
      <c r="AWZ25" s="156"/>
      <c r="AXA25" s="157"/>
      <c r="AXB25" s="153"/>
      <c r="AXC25" s="153"/>
      <c r="AXD25" s="154"/>
      <c r="AXE25" s="155"/>
      <c r="AXF25" s="155"/>
      <c r="AXG25" s="155"/>
      <c r="AXH25" s="155"/>
      <c r="AXI25" s="155"/>
      <c r="AXJ25" s="155"/>
      <c r="AXK25" s="156"/>
      <c r="AXL25" s="156"/>
      <c r="AXM25" s="156"/>
      <c r="AXN25" s="156"/>
      <c r="AXO25" s="156"/>
      <c r="AXP25" s="156"/>
      <c r="AXQ25" s="157"/>
      <c r="AXR25" s="153"/>
      <c r="AXS25" s="153"/>
      <c r="AXT25" s="154"/>
      <c r="AXU25" s="155"/>
      <c r="AXV25" s="155"/>
      <c r="AXW25" s="155"/>
      <c r="AXX25" s="155"/>
      <c r="AXY25" s="155"/>
      <c r="AXZ25" s="155"/>
      <c r="AYA25" s="156"/>
      <c r="AYB25" s="156"/>
      <c r="AYC25" s="156"/>
      <c r="AYD25" s="156"/>
      <c r="AYE25" s="156"/>
      <c r="AYF25" s="156"/>
      <c r="AYG25" s="157"/>
      <c r="AYH25" s="153"/>
      <c r="AYI25" s="153"/>
      <c r="AYJ25" s="154"/>
      <c r="AYK25" s="155"/>
      <c r="AYL25" s="155"/>
      <c r="AYM25" s="155"/>
      <c r="AYN25" s="155"/>
      <c r="AYO25" s="155"/>
      <c r="AYP25" s="155"/>
      <c r="AYQ25" s="156"/>
      <c r="AYR25" s="156"/>
      <c r="AYS25" s="156"/>
      <c r="AYT25" s="156"/>
      <c r="AYU25" s="156"/>
      <c r="AYV25" s="156"/>
      <c r="AYW25" s="157"/>
      <c r="AYX25" s="153"/>
      <c r="AYY25" s="153"/>
      <c r="AYZ25" s="154"/>
      <c r="AZA25" s="155"/>
      <c r="AZB25" s="155"/>
      <c r="AZC25" s="155"/>
      <c r="AZD25" s="155"/>
      <c r="AZE25" s="155"/>
      <c r="AZF25" s="155"/>
      <c r="AZG25" s="156"/>
      <c r="AZH25" s="156"/>
      <c r="AZI25" s="156"/>
      <c r="AZJ25" s="156"/>
      <c r="AZK25" s="156"/>
      <c r="AZL25" s="156"/>
      <c r="AZM25" s="157"/>
      <c r="AZN25" s="153"/>
      <c r="AZO25" s="153"/>
      <c r="AZP25" s="154"/>
      <c r="AZQ25" s="155"/>
      <c r="AZR25" s="155"/>
      <c r="AZS25" s="155"/>
      <c r="AZT25" s="155"/>
      <c r="AZU25" s="155"/>
      <c r="AZV25" s="155"/>
      <c r="AZW25" s="156"/>
      <c r="AZX25" s="156"/>
      <c r="AZY25" s="156"/>
      <c r="AZZ25" s="156"/>
      <c r="BAA25" s="156"/>
      <c r="BAB25" s="156"/>
      <c r="BAC25" s="157"/>
      <c r="BAD25" s="153"/>
      <c r="BAE25" s="153"/>
      <c r="BAF25" s="154"/>
      <c r="BAG25" s="155"/>
      <c r="BAH25" s="155"/>
      <c r="BAI25" s="155"/>
      <c r="BAJ25" s="155"/>
      <c r="BAK25" s="155"/>
      <c r="BAL25" s="155"/>
      <c r="BAM25" s="156"/>
      <c r="BAN25" s="156"/>
      <c r="BAO25" s="156"/>
      <c r="BAP25" s="156"/>
      <c r="BAQ25" s="156"/>
      <c r="BAR25" s="156"/>
      <c r="BAS25" s="157"/>
      <c r="BAT25" s="153"/>
      <c r="BAU25" s="153"/>
      <c r="BAV25" s="154"/>
      <c r="BAW25" s="155"/>
      <c r="BAX25" s="155"/>
      <c r="BAY25" s="155"/>
      <c r="BAZ25" s="155"/>
      <c r="BBA25" s="155"/>
      <c r="BBB25" s="155"/>
      <c r="BBC25" s="156"/>
      <c r="BBD25" s="156"/>
      <c r="BBE25" s="156"/>
      <c r="BBF25" s="156"/>
      <c r="BBG25" s="156"/>
      <c r="BBH25" s="156"/>
      <c r="BBI25" s="157"/>
      <c r="BBJ25" s="153"/>
      <c r="BBK25" s="153"/>
      <c r="BBL25" s="154"/>
      <c r="BBM25" s="155"/>
      <c r="BBN25" s="155"/>
      <c r="BBO25" s="155"/>
      <c r="BBP25" s="155"/>
      <c r="BBQ25" s="155"/>
      <c r="BBR25" s="155"/>
      <c r="BBS25" s="156"/>
      <c r="BBT25" s="156"/>
      <c r="BBU25" s="156"/>
      <c r="BBV25" s="156"/>
      <c r="BBW25" s="156"/>
      <c r="BBX25" s="156"/>
      <c r="BBY25" s="157"/>
      <c r="BBZ25" s="153"/>
      <c r="BCA25" s="153"/>
      <c r="BCB25" s="154"/>
      <c r="BCC25" s="155"/>
      <c r="BCD25" s="155"/>
      <c r="BCE25" s="155"/>
      <c r="BCF25" s="155"/>
      <c r="BCG25" s="155"/>
      <c r="BCH25" s="155"/>
      <c r="BCI25" s="156"/>
      <c r="BCJ25" s="156"/>
      <c r="BCK25" s="156"/>
      <c r="BCL25" s="156"/>
      <c r="BCM25" s="156"/>
      <c r="BCN25" s="156"/>
      <c r="BCO25" s="157"/>
      <c r="BCP25" s="153"/>
      <c r="BCQ25" s="153"/>
      <c r="BCR25" s="154"/>
      <c r="BCS25" s="155"/>
      <c r="BCT25" s="155"/>
      <c r="BCU25" s="155"/>
      <c r="BCV25" s="155"/>
      <c r="BCW25" s="155"/>
      <c r="BCX25" s="155"/>
      <c r="BCY25" s="156"/>
      <c r="BCZ25" s="156"/>
      <c r="BDA25" s="156"/>
      <c r="BDB25" s="156"/>
      <c r="BDC25" s="156"/>
      <c r="BDD25" s="156"/>
      <c r="BDE25" s="157"/>
      <c r="BDF25" s="153"/>
      <c r="BDG25" s="153"/>
      <c r="BDH25" s="154"/>
      <c r="BDI25" s="155"/>
      <c r="BDJ25" s="155"/>
      <c r="BDK25" s="155"/>
      <c r="BDL25" s="155"/>
      <c r="BDM25" s="155"/>
      <c r="BDN25" s="155"/>
      <c r="BDO25" s="156"/>
      <c r="BDP25" s="156"/>
      <c r="BDQ25" s="156"/>
      <c r="BDR25" s="156"/>
      <c r="BDS25" s="156"/>
      <c r="BDT25" s="156"/>
      <c r="BDU25" s="157"/>
      <c r="BDV25" s="153"/>
      <c r="BDW25" s="153"/>
      <c r="BDX25" s="154"/>
      <c r="BDY25" s="155"/>
      <c r="BDZ25" s="155"/>
      <c r="BEA25" s="155"/>
      <c r="BEB25" s="155"/>
      <c r="BEC25" s="155"/>
      <c r="BED25" s="155"/>
      <c r="BEE25" s="156"/>
      <c r="BEF25" s="156"/>
      <c r="BEG25" s="156"/>
      <c r="BEH25" s="156"/>
      <c r="BEI25" s="156"/>
      <c r="BEJ25" s="156"/>
      <c r="BEK25" s="157"/>
      <c r="BEL25" s="153"/>
      <c r="BEM25" s="153"/>
      <c r="BEN25" s="154"/>
      <c r="BEO25" s="155"/>
      <c r="BEP25" s="155"/>
      <c r="BEQ25" s="155"/>
      <c r="BER25" s="155"/>
      <c r="BES25" s="155"/>
      <c r="BET25" s="155"/>
      <c r="BEU25" s="156"/>
      <c r="BEV25" s="156"/>
      <c r="BEW25" s="156"/>
      <c r="BEX25" s="156"/>
      <c r="BEY25" s="156"/>
      <c r="BEZ25" s="156"/>
      <c r="BFA25" s="157"/>
      <c r="BFB25" s="153"/>
      <c r="BFC25" s="153"/>
      <c r="BFD25" s="154"/>
      <c r="BFE25" s="155"/>
      <c r="BFF25" s="155"/>
      <c r="BFG25" s="155"/>
      <c r="BFH25" s="155"/>
      <c r="BFI25" s="155"/>
      <c r="BFJ25" s="155"/>
      <c r="BFK25" s="156"/>
      <c r="BFL25" s="156"/>
      <c r="BFM25" s="156"/>
      <c r="BFN25" s="156"/>
      <c r="BFO25" s="156"/>
      <c r="BFP25" s="156"/>
      <c r="BFQ25" s="157"/>
      <c r="BFR25" s="153"/>
      <c r="BFS25" s="153"/>
      <c r="BFT25" s="154"/>
      <c r="BFU25" s="155"/>
      <c r="BFV25" s="155"/>
      <c r="BFW25" s="155"/>
      <c r="BFX25" s="155"/>
      <c r="BFY25" s="155"/>
      <c r="BFZ25" s="155"/>
      <c r="BGA25" s="156"/>
      <c r="BGB25" s="156"/>
      <c r="BGC25" s="156"/>
      <c r="BGD25" s="156"/>
      <c r="BGE25" s="156"/>
      <c r="BGF25" s="156"/>
      <c r="BGG25" s="157"/>
      <c r="BGH25" s="153"/>
      <c r="BGI25" s="153"/>
      <c r="BGJ25" s="154"/>
      <c r="BGK25" s="155"/>
      <c r="BGL25" s="155"/>
      <c r="BGM25" s="155"/>
      <c r="BGN25" s="155"/>
      <c r="BGO25" s="155"/>
      <c r="BGP25" s="155"/>
      <c r="BGQ25" s="156"/>
      <c r="BGR25" s="156"/>
      <c r="BGS25" s="156"/>
      <c r="BGT25" s="156"/>
      <c r="BGU25" s="156"/>
      <c r="BGV25" s="156"/>
      <c r="BGW25" s="157"/>
      <c r="BGX25" s="153"/>
      <c r="BGY25" s="153"/>
      <c r="BGZ25" s="154"/>
      <c r="BHA25" s="155"/>
      <c r="BHB25" s="155"/>
      <c r="BHC25" s="155"/>
      <c r="BHD25" s="155"/>
      <c r="BHE25" s="155"/>
      <c r="BHF25" s="155"/>
      <c r="BHG25" s="156"/>
      <c r="BHH25" s="156"/>
      <c r="BHI25" s="156"/>
      <c r="BHJ25" s="156"/>
      <c r="BHK25" s="156"/>
      <c r="BHL25" s="156"/>
      <c r="BHM25" s="157"/>
      <c r="BHN25" s="153"/>
      <c r="BHO25" s="153"/>
      <c r="BHP25" s="154"/>
      <c r="BHQ25" s="155"/>
      <c r="BHR25" s="155"/>
      <c r="BHS25" s="155"/>
      <c r="BHT25" s="155"/>
      <c r="BHU25" s="155"/>
      <c r="BHV25" s="155"/>
      <c r="BHW25" s="156"/>
      <c r="BHX25" s="156"/>
      <c r="BHY25" s="156"/>
      <c r="BHZ25" s="156"/>
      <c r="BIA25" s="156"/>
      <c r="BIB25" s="156"/>
      <c r="BIC25" s="157"/>
      <c r="BID25" s="153"/>
      <c r="BIE25" s="153"/>
      <c r="BIF25" s="154"/>
      <c r="BIG25" s="155"/>
      <c r="BIH25" s="155"/>
      <c r="BII25" s="155"/>
      <c r="BIJ25" s="155"/>
      <c r="BIK25" s="155"/>
      <c r="BIL25" s="155"/>
      <c r="BIM25" s="156"/>
      <c r="BIN25" s="156"/>
      <c r="BIO25" s="156"/>
      <c r="BIP25" s="156"/>
      <c r="BIQ25" s="156"/>
      <c r="BIR25" s="156"/>
      <c r="BIS25" s="157"/>
      <c r="BIT25" s="153"/>
      <c r="BIU25" s="153"/>
      <c r="BIV25" s="154"/>
      <c r="BIW25" s="155"/>
      <c r="BIX25" s="155"/>
      <c r="BIY25" s="155"/>
      <c r="BIZ25" s="155"/>
      <c r="BJA25" s="155"/>
      <c r="BJB25" s="155"/>
      <c r="BJC25" s="156"/>
      <c r="BJD25" s="156"/>
      <c r="BJE25" s="156"/>
      <c r="BJF25" s="156"/>
      <c r="BJG25" s="156"/>
      <c r="BJH25" s="156"/>
      <c r="BJI25" s="157"/>
      <c r="BJJ25" s="153"/>
      <c r="BJK25" s="153"/>
      <c r="BJL25" s="154"/>
      <c r="BJM25" s="155"/>
      <c r="BJN25" s="155"/>
      <c r="BJO25" s="155"/>
      <c r="BJP25" s="155"/>
      <c r="BJQ25" s="155"/>
      <c r="BJR25" s="155"/>
      <c r="BJS25" s="156"/>
      <c r="BJT25" s="156"/>
      <c r="BJU25" s="156"/>
      <c r="BJV25" s="156"/>
      <c r="BJW25" s="156"/>
      <c r="BJX25" s="156"/>
      <c r="BJY25" s="157"/>
      <c r="BJZ25" s="153"/>
      <c r="BKA25" s="153"/>
      <c r="BKB25" s="154"/>
      <c r="BKC25" s="155"/>
      <c r="BKD25" s="155"/>
      <c r="BKE25" s="155"/>
      <c r="BKF25" s="155"/>
      <c r="BKG25" s="155"/>
      <c r="BKH25" s="155"/>
      <c r="BKI25" s="156"/>
      <c r="BKJ25" s="156"/>
      <c r="BKK25" s="156"/>
      <c r="BKL25" s="156"/>
      <c r="BKM25" s="156"/>
      <c r="BKN25" s="156"/>
      <c r="BKO25" s="157"/>
      <c r="BKP25" s="153"/>
      <c r="BKQ25" s="153"/>
      <c r="BKR25" s="154"/>
      <c r="BKS25" s="155"/>
      <c r="BKT25" s="155"/>
      <c r="BKU25" s="155"/>
      <c r="BKV25" s="155"/>
      <c r="BKW25" s="155"/>
      <c r="BKX25" s="155"/>
      <c r="BKY25" s="156"/>
      <c r="BKZ25" s="156"/>
      <c r="BLA25" s="156"/>
      <c r="BLB25" s="156"/>
      <c r="BLC25" s="156"/>
      <c r="BLD25" s="156"/>
      <c r="BLE25" s="157"/>
      <c r="BLF25" s="153"/>
      <c r="BLG25" s="153"/>
      <c r="BLH25" s="154"/>
      <c r="BLI25" s="155"/>
      <c r="BLJ25" s="155"/>
      <c r="BLK25" s="155"/>
      <c r="BLL25" s="155"/>
      <c r="BLM25" s="155"/>
      <c r="BLN25" s="155"/>
      <c r="BLO25" s="156"/>
      <c r="BLP25" s="156"/>
      <c r="BLQ25" s="156"/>
      <c r="BLR25" s="156"/>
      <c r="BLS25" s="156"/>
      <c r="BLT25" s="156"/>
      <c r="BLU25" s="157"/>
      <c r="BLV25" s="153"/>
      <c r="BLW25" s="153"/>
      <c r="BLX25" s="154"/>
      <c r="BLY25" s="155"/>
      <c r="BLZ25" s="155"/>
      <c r="BMA25" s="155"/>
      <c r="BMB25" s="155"/>
      <c r="BMC25" s="155"/>
      <c r="BMD25" s="155"/>
      <c r="BME25" s="156"/>
      <c r="BMF25" s="156"/>
      <c r="BMG25" s="156"/>
      <c r="BMH25" s="156"/>
      <c r="BMI25" s="156"/>
      <c r="BMJ25" s="156"/>
      <c r="BMK25" s="157"/>
      <c r="BML25" s="153"/>
      <c r="BMM25" s="153"/>
      <c r="BMN25" s="154"/>
      <c r="BMO25" s="155"/>
      <c r="BMP25" s="155"/>
      <c r="BMQ25" s="155"/>
      <c r="BMR25" s="155"/>
      <c r="BMS25" s="155"/>
      <c r="BMT25" s="155"/>
      <c r="BMU25" s="156"/>
      <c r="BMV25" s="156"/>
      <c r="BMW25" s="156"/>
      <c r="BMX25" s="156"/>
      <c r="BMY25" s="156"/>
      <c r="BMZ25" s="156"/>
      <c r="BNA25" s="157"/>
      <c r="BNB25" s="153"/>
      <c r="BNC25" s="153"/>
      <c r="BND25" s="154"/>
      <c r="BNE25" s="155"/>
      <c r="BNF25" s="155"/>
      <c r="BNG25" s="155"/>
      <c r="BNH25" s="155"/>
      <c r="BNI25" s="155"/>
      <c r="BNJ25" s="155"/>
      <c r="BNK25" s="156"/>
      <c r="BNL25" s="156"/>
      <c r="BNM25" s="156"/>
      <c r="BNN25" s="156"/>
      <c r="BNO25" s="156"/>
      <c r="BNP25" s="156"/>
      <c r="BNQ25" s="157"/>
      <c r="BNR25" s="153"/>
      <c r="BNS25" s="153"/>
      <c r="BNT25" s="154"/>
      <c r="BNU25" s="155"/>
      <c r="BNV25" s="155"/>
      <c r="BNW25" s="155"/>
      <c r="BNX25" s="155"/>
      <c r="BNY25" s="155"/>
      <c r="BNZ25" s="155"/>
      <c r="BOA25" s="156"/>
      <c r="BOB25" s="156"/>
      <c r="BOC25" s="156"/>
      <c r="BOD25" s="156"/>
      <c r="BOE25" s="156"/>
      <c r="BOF25" s="156"/>
      <c r="BOG25" s="157"/>
      <c r="BOH25" s="153"/>
      <c r="BOI25" s="153"/>
      <c r="BOJ25" s="154"/>
      <c r="BOK25" s="155"/>
      <c r="BOL25" s="155"/>
      <c r="BOM25" s="155"/>
      <c r="BON25" s="155"/>
      <c r="BOO25" s="155"/>
      <c r="BOP25" s="155"/>
      <c r="BOQ25" s="156"/>
      <c r="BOR25" s="156"/>
      <c r="BOS25" s="156"/>
      <c r="BOT25" s="156"/>
      <c r="BOU25" s="156"/>
      <c r="BOV25" s="156"/>
      <c r="BOW25" s="157"/>
      <c r="BOX25" s="153"/>
      <c r="BOY25" s="153"/>
      <c r="BOZ25" s="154"/>
      <c r="BPA25" s="155"/>
      <c r="BPB25" s="155"/>
      <c r="BPC25" s="155"/>
      <c r="BPD25" s="155"/>
      <c r="BPE25" s="155"/>
      <c r="BPF25" s="155"/>
      <c r="BPG25" s="156"/>
      <c r="BPH25" s="156"/>
      <c r="BPI25" s="156"/>
      <c r="BPJ25" s="156"/>
      <c r="BPK25" s="156"/>
      <c r="BPL25" s="156"/>
      <c r="BPM25" s="157"/>
      <c r="BPN25" s="153"/>
      <c r="BPO25" s="153"/>
      <c r="BPP25" s="154"/>
      <c r="BPQ25" s="155"/>
      <c r="BPR25" s="155"/>
      <c r="BPS25" s="155"/>
      <c r="BPT25" s="155"/>
      <c r="BPU25" s="155"/>
      <c r="BPV25" s="155"/>
      <c r="BPW25" s="156"/>
      <c r="BPX25" s="156"/>
      <c r="BPY25" s="156"/>
      <c r="BPZ25" s="156"/>
      <c r="BQA25" s="156"/>
      <c r="BQB25" s="156"/>
      <c r="BQC25" s="157"/>
      <c r="BQD25" s="153"/>
      <c r="BQE25" s="153"/>
      <c r="BQF25" s="154"/>
      <c r="BQG25" s="155"/>
      <c r="BQH25" s="155"/>
      <c r="BQI25" s="155"/>
      <c r="BQJ25" s="155"/>
      <c r="BQK25" s="155"/>
      <c r="BQL25" s="155"/>
      <c r="BQM25" s="156"/>
      <c r="BQN25" s="156"/>
      <c r="BQO25" s="156"/>
      <c r="BQP25" s="156"/>
      <c r="BQQ25" s="156"/>
      <c r="BQR25" s="156"/>
      <c r="BQS25" s="157"/>
      <c r="BQT25" s="153"/>
      <c r="BQU25" s="153"/>
      <c r="BQV25" s="154"/>
      <c r="BQW25" s="155"/>
      <c r="BQX25" s="155"/>
      <c r="BQY25" s="155"/>
      <c r="BQZ25" s="155"/>
      <c r="BRA25" s="155"/>
      <c r="BRB25" s="155"/>
      <c r="BRC25" s="156"/>
      <c r="BRD25" s="156"/>
      <c r="BRE25" s="156"/>
      <c r="BRF25" s="156"/>
      <c r="BRG25" s="156"/>
      <c r="BRH25" s="156"/>
      <c r="BRI25" s="157"/>
      <c r="BRJ25" s="153"/>
      <c r="BRK25" s="153"/>
      <c r="BRL25" s="154"/>
      <c r="BRM25" s="155"/>
      <c r="BRN25" s="155"/>
      <c r="BRO25" s="155"/>
      <c r="BRP25" s="155"/>
      <c r="BRQ25" s="155"/>
      <c r="BRR25" s="155"/>
      <c r="BRS25" s="156"/>
      <c r="BRT25" s="156"/>
      <c r="BRU25" s="156"/>
      <c r="BRV25" s="156"/>
      <c r="BRW25" s="156"/>
      <c r="BRX25" s="156"/>
      <c r="BRY25" s="157"/>
      <c r="BRZ25" s="153"/>
      <c r="BSA25" s="153"/>
      <c r="BSB25" s="154"/>
      <c r="BSC25" s="155"/>
      <c r="BSD25" s="155"/>
      <c r="BSE25" s="155"/>
      <c r="BSF25" s="155"/>
      <c r="BSG25" s="155"/>
      <c r="BSH25" s="155"/>
      <c r="BSI25" s="156"/>
      <c r="BSJ25" s="156"/>
      <c r="BSK25" s="156"/>
      <c r="BSL25" s="156"/>
      <c r="BSM25" s="156"/>
      <c r="BSN25" s="156"/>
      <c r="BSO25" s="157"/>
      <c r="BSP25" s="153"/>
      <c r="BSQ25" s="153"/>
      <c r="BSR25" s="154"/>
      <c r="BSS25" s="155"/>
      <c r="BST25" s="155"/>
      <c r="BSU25" s="155"/>
      <c r="BSV25" s="155"/>
      <c r="BSW25" s="155"/>
      <c r="BSX25" s="155"/>
      <c r="BSY25" s="156"/>
      <c r="BSZ25" s="156"/>
      <c r="BTA25" s="156"/>
      <c r="BTB25" s="156"/>
      <c r="BTC25" s="156"/>
      <c r="BTD25" s="156"/>
      <c r="BTE25" s="157"/>
      <c r="BTF25" s="153"/>
      <c r="BTG25" s="153"/>
      <c r="BTH25" s="154"/>
      <c r="BTI25" s="155"/>
      <c r="BTJ25" s="155"/>
      <c r="BTK25" s="155"/>
      <c r="BTL25" s="155"/>
      <c r="BTM25" s="155"/>
      <c r="BTN25" s="155"/>
      <c r="BTO25" s="156"/>
      <c r="BTP25" s="156"/>
      <c r="BTQ25" s="156"/>
      <c r="BTR25" s="156"/>
      <c r="BTS25" s="156"/>
      <c r="BTT25" s="156"/>
      <c r="BTU25" s="157"/>
      <c r="BTV25" s="153"/>
      <c r="BTW25" s="153"/>
      <c r="BTX25" s="154"/>
      <c r="BTY25" s="155"/>
      <c r="BTZ25" s="155"/>
      <c r="BUA25" s="155"/>
      <c r="BUB25" s="155"/>
      <c r="BUC25" s="155"/>
      <c r="BUD25" s="155"/>
      <c r="BUE25" s="156"/>
      <c r="BUF25" s="156"/>
      <c r="BUG25" s="156"/>
      <c r="BUH25" s="156"/>
      <c r="BUI25" s="156"/>
      <c r="BUJ25" s="156"/>
      <c r="BUK25" s="157"/>
      <c r="BUL25" s="153"/>
      <c r="BUM25" s="153"/>
      <c r="BUN25" s="154"/>
      <c r="BUO25" s="155"/>
      <c r="BUP25" s="155"/>
      <c r="BUQ25" s="155"/>
      <c r="BUR25" s="155"/>
      <c r="BUS25" s="155"/>
      <c r="BUT25" s="155"/>
      <c r="BUU25" s="156"/>
      <c r="BUV25" s="156"/>
      <c r="BUW25" s="156"/>
      <c r="BUX25" s="156"/>
      <c r="BUY25" s="156"/>
      <c r="BUZ25" s="156"/>
      <c r="BVA25" s="157"/>
      <c r="BVB25" s="153"/>
      <c r="BVC25" s="153"/>
      <c r="BVD25" s="154"/>
      <c r="BVE25" s="155"/>
      <c r="BVF25" s="155"/>
      <c r="BVG25" s="155"/>
      <c r="BVH25" s="155"/>
      <c r="BVI25" s="155"/>
      <c r="BVJ25" s="155"/>
      <c r="BVK25" s="156"/>
      <c r="BVL25" s="156"/>
      <c r="BVM25" s="156"/>
      <c r="BVN25" s="156"/>
      <c r="BVO25" s="156"/>
      <c r="BVP25" s="156"/>
      <c r="BVQ25" s="157"/>
      <c r="BVR25" s="153"/>
      <c r="BVS25" s="153"/>
      <c r="BVT25" s="154"/>
      <c r="BVU25" s="155"/>
      <c r="BVV25" s="155"/>
      <c r="BVW25" s="155"/>
      <c r="BVX25" s="155"/>
      <c r="BVY25" s="155"/>
      <c r="BVZ25" s="155"/>
      <c r="BWA25" s="156"/>
      <c r="BWB25" s="156"/>
      <c r="BWC25" s="156"/>
      <c r="BWD25" s="156"/>
      <c r="BWE25" s="156"/>
      <c r="BWF25" s="156"/>
      <c r="BWG25" s="157"/>
      <c r="BWH25" s="153"/>
      <c r="BWI25" s="153"/>
      <c r="BWJ25" s="154"/>
      <c r="BWK25" s="155"/>
      <c r="BWL25" s="155"/>
      <c r="BWM25" s="155"/>
      <c r="BWN25" s="155"/>
      <c r="BWO25" s="155"/>
      <c r="BWP25" s="155"/>
      <c r="BWQ25" s="156"/>
      <c r="BWR25" s="156"/>
      <c r="BWS25" s="156"/>
      <c r="BWT25" s="156"/>
      <c r="BWU25" s="156"/>
      <c r="BWV25" s="156"/>
      <c r="BWW25" s="157"/>
      <c r="BWX25" s="153"/>
      <c r="BWY25" s="153"/>
      <c r="BWZ25" s="154"/>
      <c r="BXA25" s="155"/>
      <c r="BXB25" s="155"/>
      <c r="BXC25" s="155"/>
      <c r="BXD25" s="155"/>
      <c r="BXE25" s="155"/>
      <c r="BXF25" s="155"/>
      <c r="BXG25" s="156"/>
      <c r="BXH25" s="156"/>
      <c r="BXI25" s="156"/>
      <c r="BXJ25" s="156"/>
      <c r="BXK25" s="156"/>
      <c r="BXL25" s="156"/>
      <c r="BXM25" s="157"/>
      <c r="BXN25" s="153"/>
      <c r="BXO25" s="153"/>
      <c r="BXP25" s="154"/>
      <c r="BXQ25" s="155"/>
      <c r="BXR25" s="155"/>
      <c r="BXS25" s="155"/>
      <c r="BXT25" s="155"/>
      <c r="BXU25" s="155"/>
      <c r="BXV25" s="155"/>
      <c r="BXW25" s="156"/>
      <c r="BXX25" s="156"/>
      <c r="BXY25" s="156"/>
      <c r="BXZ25" s="156"/>
      <c r="BYA25" s="156"/>
      <c r="BYB25" s="156"/>
      <c r="BYC25" s="157"/>
      <c r="BYD25" s="153"/>
      <c r="BYE25" s="153"/>
      <c r="BYF25" s="154"/>
      <c r="BYG25" s="155"/>
      <c r="BYH25" s="155"/>
      <c r="BYI25" s="155"/>
      <c r="BYJ25" s="155"/>
      <c r="BYK25" s="155"/>
      <c r="BYL25" s="155"/>
      <c r="BYM25" s="156"/>
      <c r="BYN25" s="156"/>
      <c r="BYO25" s="156"/>
      <c r="BYP25" s="156"/>
      <c r="BYQ25" s="156"/>
      <c r="BYR25" s="156"/>
      <c r="BYS25" s="157"/>
      <c r="BYT25" s="153"/>
      <c r="BYU25" s="153"/>
      <c r="BYV25" s="154"/>
      <c r="BYW25" s="155"/>
      <c r="BYX25" s="155"/>
      <c r="BYY25" s="155"/>
      <c r="BYZ25" s="155"/>
      <c r="BZA25" s="155"/>
      <c r="BZB25" s="155"/>
      <c r="BZC25" s="156"/>
      <c r="BZD25" s="156"/>
      <c r="BZE25" s="156"/>
      <c r="BZF25" s="156"/>
      <c r="BZG25" s="156"/>
      <c r="BZH25" s="156"/>
      <c r="BZI25" s="157"/>
      <c r="BZJ25" s="153"/>
      <c r="BZK25" s="153"/>
      <c r="BZL25" s="154"/>
      <c r="BZM25" s="155"/>
      <c r="BZN25" s="155"/>
      <c r="BZO25" s="155"/>
      <c r="BZP25" s="155"/>
      <c r="BZQ25" s="155"/>
      <c r="BZR25" s="155"/>
      <c r="BZS25" s="156"/>
      <c r="BZT25" s="156"/>
      <c r="BZU25" s="156"/>
      <c r="BZV25" s="156"/>
      <c r="BZW25" s="156"/>
      <c r="BZX25" s="156"/>
      <c r="BZY25" s="157"/>
      <c r="BZZ25" s="153"/>
      <c r="CAA25" s="153"/>
      <c r="CAB25" s="154"/>
      <c r="CAC25" s="155"/>
      <c r="CAD25" s="155"/>
      <c r="CAE25" s="155"/>
      <c r="CAF25" s="155"/>
      <c r="CAG25" s="155"/>
      <c r="CAH25" s="155"/>
      <c r="CAI25" s="156"/>
      <c r="CAJ25" s="156"/>
      <c r="CAK25" s="156"/>
      <c r="CAL25" s="156"/>
      <c r="CAM25" s="156"/>
      <c r="CAN25" s="156"/>
      <c r="CAO25" s="157"/>
      <c r="CAP25" s="153"/>
      <c r="CAQ25" s="153"/>
      <c r="CAR25" s="154"/>
      <c r="CAS25" s="155"/>
      <c r="CAT25" s="155"/>
      <c r="CAU25" s="155"/>
      <c r="CAV25" s="155"/>
      <c r="CAW25" s="155"/>
      <c r="CAX25" s="155"/>
      <c r="CAY25" s="156"/>
      <c r="CAZ25" s="156"/>
      <c r="CBA25" s="156"/>
      <c r="CBB25" s="156"/>
      <c r="CBC25" s="156"/>
      <c r="CBD25" s="156"/>
      <c r="CBE25" s="157"/>
      <c r="CBF25" s="153"/>
      <c r="CBG25" s="153"/>
      <c r="CBH25" s="154"/>
      <c r="CBI25" s="155"/>
      <c r="CBJ25" s="155"/>
      <c r="CBK25" s="155"/>
      <c r="CBL25" s="155"/>
      <c r="CBM25" s="155"/>
      <c r="CBN25" s="155"/>
      <c r="CBO25" s="156"/>
      <c r="CBP25" s="156"/>
      <c r="CBQ25" s="156"/>
      <c r="CBR25" s="156"/>
      <c r="CBS25" s="156"/>
      <c r="CBT25" s="156"/>
      <c r="CBU25" s="157"/>
      <c r="CBV25" s="153"/>
      <c r="CBW25" s="153"/>
      <c r="CBX25" s="154"/>
      <c r="CBY25" s="155"/>
      <c r="CBZ25" s="155"/>
      <c r="CCA25" s="155"/>
      <c r="CCB25" s="155"/>
      <c r="CCC25" s="155"/>
      <c r="CCD25" s="155"/>
      <c r="CCE25" s="156"/>
      <c r="CCF25" s="156"/>
      <c r="CCG25" s="156"/>
      <c r="CCH25" s="156"/>
      <c r="CCI25" s="156"/>
      <c r="CCJ25" s="156"/>
      <c r="CCK25" s="157"/>
      <c r="CCL25" s="153"/>
      <c r="CCM25" s="153"/>
      <c r="CCN25" s="154"/>
      <c r="CCO25" s="155"/>
      <c r="CCP25" s="155"/>
      <c r="CCQ25" s="155"/>
      <c r="CCR25" s="155"/>
      <c r="CCS25" s="155"/>
      <c r="CCT25" s="155"/>
      <c r="CCU25" s="156"/>
      <c r="CCV25" s="156"/>
      <c r="CCW25" s="156"/>
      <c r="CCX25" s="156"/>
      <c r="CCY25" s="156"/>
      <c r="CCZ25" s="156"/>
      <c r="CDA25" s="157"/>
      <c r="CDB25" s="153"/>
      <c r="CDC25" s="153"/>
      <c r="CDD25" s="154"/>
      <c r="CDE25" s="155"/>
      <c r="CDF25" s="155"/>
      <c r="CDG25" s="155"/>
      <c r="CDH25" s="155"/>
      <c r="CDI25" s="155"/>
      <c r="CDJ25" s="155"/>
      <c r="CDK25" s="156"/>
      <c r="CDL25" s="156"/>
      <c r="CDM25" s="156"/>
      <c r="CDN25" s="156"/>
      <c r="CDO25" s="156"/>
      <c r="CDP25" s="156"/>
      <c r="CDQ25" s="157"/>
      <c r="CDR25" s="153"/>
      <c r="CDS25" s="153"/>
      <c r="CDT25" s="154"/>
      <c r="CDU25" s="155"/>
      <c r="CDV25" s="155"/>
      <c r="CDW25" s="155"/>
      <c r="CDX25" s="155"/>
      <c r="CDY25" s="155"/>
      <c r="CDZ25" s="155"/>
      <c r="CEA25" s="156"/>
      <c r="CEB25" s="156"/>
      <c r="CEC25" s="156"/>
      <c r="CED25" s="156"/>
      <c r="CEE25" s="156"/>
      <c r="CEF25" s="156"/>
      <c r="CEG25" s="157"/>
      <c r="CEH25" s="153"/>
      <c r="CEI25" s="153"/>
      <c r="CEJ25" s="154"/>
      <c r="CEK25" s="155"/>
      <c r="CEL25" s="155"/>
      <c r="CEM25" s="155"/>
      <c r="CEN25" s="155"/>
      <c r="CEO25" s="155"/>
      <c r="CEP25" s="155"/>
      <c r="CEQ25" s="156"/>
      <c r="CER25" s="156"/>
      <c r="CES25" s="156"/>
      <c r="CET25" s="156"/>
      <c r="CEU25" s="156"/>
      <c r="CEV25" s="156"/>
      <c r="CEW25" s="157"/>
      <c r="CEX25" s="153"/>
      <c r="CEY25" s="153"/>
      <c r="CEZ25" s="154"/>
      <c r="CFA25" s="155"/>
      <c r="CFB25" s="155"/>
      <c r="CFC25" s="155"/>
      <c r="CFD25" s="155"/>
      <c r="CFE25" s="155"/>
      <c r="CFF25" s="155"/>
      <c r="CFG25" s="156"/>
      <c r="CFH25" s="156"/>
      <c r="CFI25" s="156"/>
      <c r="CFJ25" s="156"/>
      <c r="CFK25" s="156"/>
      <c r="CFL25" s="156"/>
      <c r="CFM25" s="157"/>
      <c r="CFN25" s="153"/>
      <c r="CFO25" s="153"/>
      <c r="CFP25" s="154"/>
      <c r="CFQ25" s="155"/>
      <c r="CFR25" s="155"/>
      <c r="CFS25" s="155"/>
      <c r="CFT25" s="155"/>
      <c r="CFU25" s="155"/>
      <c r="CFV25" s="155"/>
      <c r="CFW25" s="156"/>
      <c r="CFX25" s="156"/>
      <c r="CFY25" s="156"/>
      <c r="CFZ25" s="156"/>
      <c r="CGA25" s="156"/>
      <c r="CGB25" s="156"/>
      <c r="CGC25" s="157"/>
      <c r="CGD25" s="153"/>
      <c r="CGE25" s="153"/>
      <c r="CGF25" s="154"/>
      <c r="CGG25" s="155"/>
      <c r="CGH25" s="155"/>
      <c r="CGI25" s="155"/>
      <c r="CGJ25" s="155"/>
      <c r="CGK25" s="155"/>
      <c r="CGL25" s="155"/>
      <c r="CGM25" s="156"/>
      <c r="CGN25" s="156"/>
      <c r="CGO25" s="156"/>
      <c r="CGP25" s="156"/>
      <c r="CGQ25" s="156"/>
      <c r="CGR25" s="156"/>
      <c r="CGS25" s="157"/>
      <c r="CGT25" s="153"/>
      <c r="CGU25" s="153"/>
      <c r="CGV25" s="154"/>
      <c r="CGW25" s="155"/>
      <c r="CGX25" s="155"/>
      <c r="CGY25" s="155"/>
      <c r="CGZ25" s="155"/>
      <c r="CHA25" s="155"/>
      <c r="CHB25" s="155"/>
      <c r="CHC25" s="156"/>
      <c r="CHD25" s="156"/>
      <c r="CHE25" s="156"/>
      <c r="CHF25" s="156"/>
      <c r="CHG25" s="156"/>
      <c r="CHH25" s="156"/>
      <c r="CHI25" s="157"/>
      <c r="CHJ25" s="153"/>
      <c r="CHK25" s="153"/>
      <c r="CHL25" s="154"/>
      <c r="CHM25" s="155"/>
      <c r="CHN25" s="155"/>
      <c r="CHO25" s="155"/>
      <c r="CHP25" s="155"/>
      <c r="CHQ25" s="155"/>
      <c r="CHR25" s="155"/>
      <c r="CHS25" s="156"/>
      <c r="CHT25" s="156"/>
      <c r="CHU25" s="156"/>
      <c r="CHV25" s="156"/>
      <c r="CHW25" s="156"/>
      <c r="CHX25" s="156"/>
      <c r="CHY25" s="157"/>
      <c r="CHZ25" s="153"/>
      <c r="CIA25" s="153"/>
      <c r="CIB25" s="154"/>
      <c r="CIC25" s="155"/>
      <c r="CID25" s="155"/>
      <c r="CIE25" s="155"/>
      <c r="CIF25" s="155"/>
      <c r="CIG25" s="155"/>
      <c r="CIH25" s="155"/>
      <c r="CII25" s="156"/>
      <c r="CIJ25" s="156"/>
      <c r="CIK25" s="156"/>
      <c r="CIL25" s="156"/>
      <c r="CIM25" s="156"/>
      <c r="CIN25" s="156"/>
      <c r="CIO25" s="157"/>
      <c r="CIP25" s="153"/>
      <c r="CIQ25" s="153"/>
      <c r="CIR25" s="154"/>
      <c r="CIS25" s="155"/>
      <c r="CIT25" s="155"/>
      <c r="CIU25" s="155"/>
      <c r="CIV25" s="155"/>
      <c r="CIW25" s="155"/>
      <c r="CIX25" s="155"/>
      <c r="CIY25" s="156"/>
      <c r="CIZ25" s="156"/>
      <c r="CJA25" s="156"/>
      <c r="CJB25" s="156"/>
      <c r="CJC25" s="156"/>
      <c r="CJD25" s="156"/>
      <c r="CJE25" s="157"/>
      <c r="CJF25" s="153"/>
      <c r="CJG25" s="153"/>
      <c r="CJH25" s="154"/>
      <c r="CJI25" s="155"/>
      <c r="CJJ25" s="155"/>
      <c r="CJK25" s="155"/>
      <c r="CJL25" s="155"/>
      <c r="CJM25" s="155"/>
      <c r="CJN25" s="155"/>
      <c r="CJO25" s="156"/>
      <c r="CJP25" s="156"/>
      <c r="CJQ25" s="156"/>
      <c r="CJR25" s="156"/>
      <c r="CJS25" s="156"/>
      <c r="CJT25" s="156"/>
      <c r="CJU25" s="157"/>
      <c r="CJV25" s="153"/>
      <c r="CJW25" s="153"/>
      <c r="CJX25" s="154"/>
      <c r="CJY25" s="155"/>
      <c r="CJZ25" s="155"/>
      <c r="CKA25" s="155"/>
      <c r="CKB25" s="155"/>
      <c r="CKC25" s="155"/>
      <c r="CKD25" s="155"/>
      <c r="CKE25" s="156"/>
      <c r="CKF25" s="156"/>
      <c r="CKG25" s="156"/>
      <c r="CKH25" s="156"/>
      <c r="CKI25" s="156"/>
      <c r="CKJ25" s="156"/>
      <c r="CKK25" s="157"/>
      <c r="CKL25" s="153"/>
      <c r="CKM25" s="153"/>
      <c r="CKN25" s="154"/>
      <c r="CKO25" s="155"/>
      <c r="CKP25" s="155"/>
      <c r="CKQ25" s="155"/>
      <c r="CKR25" s="155"/>
      <c r="CKS25" s="155"/>
      <c r="CKT25" s="155"/>
      <c r="CKU25" s="156"/>
      <c r="CKV25" s="156"/>
      <c r="CKW25" s="156"/>
      <c r="CKX25" s="156"/>
      <c r="CKY25" s="156"/>
      <c r="CKZ25" s="156"/>
      <c r="CLA25" s="157"/>
      <c r="CLB25" s="153"/>
      <c r="CLC25" s="153"/>
      <c r="CLD25" s="154"/>
      <c r="CLE25" s="155"/>
      <c r="CLF25" s="155"/>
      <c r="CLG25" s="155"/>
      <c r="CLH25" s="155"/>
      <c r="CLI25" s="155"/>
      <c r="CLJ25" s="155"/>
      <c r="CLK25" s="156"/>
      <c r="CLL25" s="156"/>
      <c r="CLM25" s="156"/>
      <c r="CLN25" s="156"/>
      <c r="CLO25" s="156"/>
      <c r="CLP25" s="156"/>
      <c r="CLQ25" s="157"/>
      <c r="CLR25" s="153"/>
      <c r="CLS25" s="153"/>
      <c r="CLT25" s="154"/>
      <c r="CLU25" s="155"/>
      <c r="CLV25" s="155"/>
      <c r="CLW25" s="155"/>
      <c r="CLX25" s="155"/>
      <c r="CLY25" s="155"/>
      <c r="CLZ25" s="155"/>
      <c r="CMA25" s="156"/>
      <c r="CMB25" s="156"/>
      <c r="CMC25" s="156"/>
      <c r="CMD25" s="156"/>
      <c r="CME25" s="156"/>
      <c r="CMF25" s="156"/>
      <c r="CMG25" s="157"/>
      <c r="CMH25" s="153"/>
      <c r="CMI25" s="153"/>
      <c r="CMJ25" s="154"/>
      <c r="CMK25" s="155"/>
      <c r="CML25" s="155"/>
      <c r="CMM25" s="155"/>
      <c r="CMN25" s="155"/>
      <c r="CMO25" s="155"/>
      <c r="CMP25" s="155"/>
      <c r="CMQ25" s="156"/>
      <c r="CMR25" s="156"/>
      <c r="CMS25" s="156"/>
      <c r="CMT25" s="156"/>
      <c r="CMU25" s="156"/>
      <c r="CMV25" s="156"/>
      <c r="CMW25" s="157"/>
      <c r="CMX25" s="153"/>
      <c r="CMY25" s="153"/>
      <c r="CMZ25" s="154"/>
      <c r="CNA25" s="155"/>
      <c r="CNB25" s="155"/>
      <c r="CNC25" s="155"/>
      <c r="CND25" s="155"/>
      <c r="CNE25" s="155"/>
      <c r="CNF25" s="155"/>
      <c r="CNG25" s="156"/>
      <c r="CNH25" s="156"/>
      <c r="CNI25" s="156"/>
      <c r="CNJ25" s="156"/>
      <c r="CNK25" s="156"/>
      <c r="CNL25" s="156"/>
      <c r="CNM25" s="157"/>
      <c r="CNN25" s="153"/>
      <c r="CNO25" s="153"/>
      <c r="CNP25" s="154"/>
      <c r="CNQ25" s="155"/>
      <c r="CNR25" s="155"/>
      <c r="CNS25" s="155"/>
      <c r="CNT25" s="155"/>
      <c r="CNU25" s="155"/>
      <c r="CNV25" s="155"/>
      <c r="CNW25" s="156"/>
      <c r="CNX25" s="156"/>
      <c r="CNY25" s="156"/>
      <c r="CNZ25" s="156"/>
      <c r="COA25" s="156"/>
      <c r="COB25" s="156"/>
      <c r="COC25" s="157"/>
      <c r="COD25" s="153"/>
      <c r="COE25" s="153"/>
      <c r="COF25" s="154"/>
      <c r="COG25" s="155"/>
      <c r="COH25" s="155"/>
      <c r="COI25" s="155"/>
      <c r="COJ25" s="155"/>
      <c r="COK25" s="155"/>
      <c r="COL25" s="155"/>
      <c r="COM25" s="156"/>
      <c r="CON25" s="156"/>
      <c r="COO25" s="156"/>
      <c r="COP25" s="156"/>
      <c r="COQ25" s="156"/>
      <c r="COR25" s="156"/>
      <c r="COS25" s="157"/>
      <c r="COT25" s="153"/>
      <c r="COU25" s="153"/>
      <c r="COV25" s="154"/>
      <c r="COW25" s="155"/>
      <c r="COX25" s="155"/>
      <c r="COY25" s="155"/>
      <c r="COZ25" s="155"/>
      <c r="CPA25" s="155"/>
      <c r="CPB25" s="155"/>
      <c r="CPC25" s="156"/>
      <c r="CPD25" s="156"/>
      <c r="CPE25" s="156"/>
      <c r="CPF25" s="156"/>
      <c r="CPG25" s="156"/>
      <c r="CPH25" s="156"/>
      <c r="CPI25" s="157"/>
      <c r="CPJ25" s="153"/>
      <c r="CPK25" s="153"/>
      <c r="CPL25" s="154"/>
      <c r="CPM25" s="155"/>
      <c r="CPN25" s="155"/>
      <c r="CPO25" s="155"/>
      <c r="CPP25" s="155"/>
      <c r="CPQ25" s="155"/>
      <c r="CPR25" s="155"/>
      <c r="CPS25" s="156"/>
      <c r="CPT25" s="156"/>
      <c r="CPU25" s="156"/>
      <c r="CPV25" s="156"/>
      <c r="CPW25" s="156"/>
      <c r="CPX25" s="156"/>
      <c r="CPY25" s="157"/>
      <c r="CPZ25" s="153"/>
      <c r="CQA25" s="153"/>
      <c r="CQB25" s="154"/>
      <c r="CQC25" s="155"/>
      <c r="CQD25" s="155"/>
      <c r="CQE25" s="155"/>
      <c r="CQF25" s="155"/>
      <c r="CQG25" s="155"/>
      <c r="CQH25" s="155"/>
      <c r="CQI25" s="156"/>
      <c r="CQJ25" s="156"/>
      <c r="CQK25" s="156"/>
      <c r="CQL25" s="156"/>
      <c r="CQM25" s="156"/>
      <c r="CQN25" s="156"/>
      <c r="CQO25" s="157"/>
      <c r="CQP25" s="153"/>
      <c r="CQQ25" s="153"/>
      <c r="CQR25" s="154"/>
      <c r="CQS25" s="155"/>
      <c r="CQT25" s="155"/>
      <c r="CQU25" s="155"/>
      <c r="CQV25" s="155"/>
      <c r="CQW25" s="155"/>
      <c r="CQX25" s="155"/>
      <c r="CQY25" s="156"/>
      <c r="CQZ25" s="156"/>
      <c r="CRA25" s="156"/>
      <c r="CRB25" s="156"/>
      <c r="CRC25" s="156"/>
      <c r="CRD25" s="156"/>
      <c r="CRE25" s="157"/>
      <c r="CRF25" s="153"/>
      <c r="CRG25" s="153"/>
      <c r="CRH25" s="154"/>
      <c r="CRI25" s="155"/>
      <c r="CRJ25" s="155"/>
      <c r="CRK25" s="155"/>
      <c r="CRL25" s="155"/>
      <c r="CRM25" s="155"/>
      <c r="CRN25" s="155"/>
      <c r="CRO25" s="156"/>
      <c r="CRP25" s="156"/>
      <c r="CRQ25" s="156"/>
      <c r="CRR25" s="156"/>
      <c r="CRS25" s="156"/>
      <c r="CRT25" s="156"/>
      <c r="CRU25" s="157"/>
      <c r="CRV25" s="153"/>
      <c r="CRW25" s="153"/>
      <c r="CRX25" s="154"/>
      <c r="CRY25" s="155"/>
      <c r="CRZ25" s="155"/>
      <c r="CSA25" s="155"/>
      <c r="CSB25" s="155"/>
      <c r="CSC25" s="155"/>
      <c r="CSD25" s="155"/>
      <c r="CSE25" s="156"/>
      <c r="CSF25" s="156"/>
      <c r="CSG25" s="156"/>
      <c r="CSH25" s="156"/>
      <c r="CSI25" s="156"/>
      <c r="CSJ25" s="156"/>
      <c r="CSK25" s="157"/>
      <c r="CSL25" s="153"/>
      <c r="CSM25" s="153"/>
      <c r="CSN25" s="154"/>
      <c r="CSO25" s="155"/>
      <c r="CSP25" s="155"/>
      <c r="CSQ25" s="155"/>
      <c r="CSR25" s="155"/>
      <c r="CSS25" s="155"/>
      <c r="CST25" s="155"/>
      <c r="CSU25" s="156"/>
      <c r="CSV25" s="156"/>
      <c r="CSW25" s="156"/>
      <c r="CSX25" s="156"/>
      <c r="CSY25" s="156"/>
      <c r="CSZ25" s="156"/>
      <c r="CTA25" s="157"/>
      <c r="CTB25" s="153"/>
      <c r="CTC25" s="153"/>
      <c r="CTD25" s="154"/>
      <c r="CTE25" s="155"/>
      <c r="CTF25" s="155"/>
      <c r="CTG25" s="155"/>
      <c r="CTH25" s="155"/>
      <c r="CTI25" s="155"/>
      <c r="CTJ25" s="155"/>
      <c r="CTK25" s="156"/>
      <c r="CTL25" s="156"/>
      <c r="CTM25" s="156"/>
      <c r="CTN25" s="156"/>
      <c r="CTO25" s="156"/>
      <c r="CTP25" s="156"/>
      <c r="CTQ25" s="157"/>
      <c r="CTR25" s="153"/>
      <c r="CTS25" s="153"/>
      <c r="CTT25" s="154"/>
      <c r="CTU25" s="155"/>
      <c r="CTV25" s="155"/>
      <c r="CTW25" s="155"/>
      <c r="CTX25" s="155"/>
      <c r="CTY25" s="155"/>
      <c r="CTZ25" s="155"/>
      <c r="CUA25" s="156"/>
      <c r="CUB25" s="156"/>
      <c r="CUC25" s="156"/>
      <c r="CUD25" s="156"/>
      <c r="CUE25" s="156"/>
      <c r="CUF25" s="156"/>
      <c r="CUG25" s="157"/>
      <c r="CUH25" s="153"/>
      <c r="CUI25" s="153"/>
      <c r="CUJ25" s="154"/>
      <c r="CUK25" s="155"/>
      <c r="CUL25" s="155"/>
      <c r="CUM25" s="155"/>
      <c r="CUN25" s="155"/>
      <c r="CUO25" s="155"/>
      <c r="CUP25" s="155"/>
      <c r="CUQ25" s="156"/>
      <c r="CUR25" s="156"/>
      <c r="CUS25" s="156"/>
      <c r="CUT25" s="156"/>
      <c r="CUU25" s="156"/>
      <c r="CUV25" s="156"/>
      <c r="CUW25" s="157"/>
      <c r="CUX25" s="153"/>
      <c r="CUY25" s="153"/>
      <c r="CUZ25" s="154"/>
      <c r="CVA25" s="155"/>
      <c r="CVB25" s="155"/>
      <c r="CVC25" s="155"/>
      <c r="CVD25" s="155"/>
      <c r="CVE25" s="155"/>
      <c r="CVF25" s="155"/>
      <c r="CVG25" s="156"/>
      <c r="CVH25" s="156"/>
      <c r="CVI25" s="156"/>
      <c r="CVJ25" s="156"/>
      <c r="CVK25" s="156"/>
      <c r="CVL25" s="156"/>
      <c r="CVM25" s="157"/>
      <c r="CVN25" s="153"/>
      <c r="CVO25" s="153"/>
      <c r="CVP25" s="154"/>
      <c r="CVQ25" s="155"/>
      <c r="CVR25" s="155"/>
      <c r="CVS25" s="155"/>
      <c r="CVT25" s="155"/>
      <c r="CVU25" s="155"/>
      <c r="CVV25" s="155"/>
      <c r="CVW25" s="156"/>
      <c r="CVX25" s="156"/>
      <c r="CVY25" s="156"/>
      <c r="CVZ25" s="156"/>
      <c r="CWA25" s="156"/>
      <c r="CWB25" s="156"/>
      <c r="CWC25" s="157"/>
      <c r="CWD25" s="153"/>
      <c r="CWE25" s="153"/>
      <c r="CWF25" s="154"/>
      <c r="CWG25" s="155"/>
      <c r="CWH25" s="155"/>
      <c r="CWI25" s="155"/>
      <c r="CWJ25" s="155"/>
      <c r="CWK25" s="155"/>
      <c r="CWL25" s="155"/>
      <c r="CWM25" s="156"/>
      <c r="CWN25" s="156"/>
      <c r="CWO25" s="156"/>
      <c r="CWP25" s="156"/>
      <c r="CWQ25" s="156"/>
      <c r="CWR25" s="156"/>
      <c r="CWS25" s="157"/>
      <c r="CWT25" s="153"/>
      <c r="CWU25" s="153"/>
      <c r="CWV25" s="154"/>
      <c r="CWW25" s="155"/>
      <c r="CWX25" s="155"/>
      <c r="CWY25" s="155"/>
      <c r="CWZ25" s="155"/>
      <c r="CXA25" s="155"/>
      <c r="CXB25" s="155"/>
      <c r="CXC25" s="156"/>
      <c r="CXD25" s="156"/>
      <c r="CXE25" s="156"/>
      <c r="CXF25" s="156"/>
      <c r="CXG25" s="156"/>
      <c r="CXH25" s="156"/>
      <c r="CXI25" s="157"/>
      <c r="CXJ25" s="153"/>
      <c r="CXK25" s="153"/>
      <c r="CXL25" s="154"/>
      <c r="CXM25" s="155"/>
      <c r="CXN25" s="155"/>
      <c r="CXO25" s="155"/>
      <c r="CXP25" s="155"/>
      <c r="CXQ25" s="155"/>
      <c r="CXR25" s="155"/>
      <c r="CXS25" s="156"/>
      <c r="CXT25" s="156"/>
      <c r="CXU25" s="156"/>
      <c r="CXV25" s="156"/>
      <c r="CXW25" s="156"/>
      <c r="CXX25" s="156"/>
      <c r="CXY25" s="157"/>
      <c r="CXZ25" s="153"/>
      <c r="CYA25" s="153"/>
      <c r="CYB25" s="154"/>
      <c r="CYC25" s="155"/>
      <c r="CYD25" s="155"/>
      <c r="CYE25" s="155"/>
      <c r="CYF25" s="155"/>
      <c r="CYG25" s="155"/>
      <c r="CYH25" s="155"/>
      <c r="CYI25" s="156"/>
      <c r="CYJ25" s="156"/>
      <c r="CYK25" s="156"/>
      <c r="CYL25" s="156"/>
      <c r="CYM25" s="156"/>
      <c r="CYN25" s="156"/>
      <c r="CYO25" s="157"/>
      <c r="CYP25" s="153"/>
      <c r="CYQ25" s="153"/>
      <c r="CYR25" s="154"/>
      <c r="CYS25" s="155"/>
      <c r="CYT25" s="155"/>
      <c r="CYU25" s="155"/>
      <c r="CYV25" s="155"/>
      <c r="CYW25" s="155"/>
      <c r="CYX25" s="155"/>
      <c r="CYY25" s="156"/>
      <c r="CYZ25" s="156"/>
      <c r="CZA25" s="156"/>
      <c r="CZB25" s="156"/>
      <c r="CZC25" s="156"/>
      <c r="CZD25" s="156"/>
      <c r="CZE25" s="157"/>
      <c r="CZF25" s="153"/>
      <c r="CZG25" s="153"/>
      <c r="CZH25" s="154"/>
      <c r="CZI25" s="155"/>
      <c r="CZJ25" s="155"/>
      <c r="CZK25" s="155"/>
      <c r="CZL25" s="155"/>
      <c r="CZM25" s="155"/>
      <c r="CZN25" s="155"/>
      <c r="CZO25" s="156"/>
      <c r="CZP25" s="156"/>
      <c r="CZQ25" s="156"/>
      <c r="CZR25" s="156"/>
      <c r="CZS25" s="156"/>
      <c r="CZT25" s="156"/>
      <c r="CZU25" s="157"/>
      <c r="CZV25" s="153"/>
      <c r="CZW25" s="153"/>
      <c r="CZX25" s="154"/>
      <c r="CZY25" s="155"/>
      <c r="CZZ25" s="155"/>
      <c r="DAA25" s="155"/>
      <c r="DAB25" s="155"/>
      <c r="DAC25" s="155"/>
      <c r="DAD25" s="155"/>
      <c r="DAE25" s="156"/>
      <c r="DAF25" s="156"/>
      <c r="DAG25" s="156"/>
      <c r="DAH25" s="156"/>
      <c r="DAI25" s="156"/>
      <c r="DAJ25" s="156"/>
      <c r="DAK25" s="157"/>
      <c r="DAL25" s="153"/>
      <c r="DAM25" s="153"/>
      <c r="DAN25" s="154"/>
      <c r="DAO25" s="155"/>
      <c r="DAP25" s="155"/>
      <c r="DAQ25" s="155"/>
      <c r="DAR25" s="155"/>
      <c r="DAS25" s="155"/>
      <c r="DAT25" s="155"/>
      <c r="DAU25" s="156"/>
      <c r="DAV25" s="156"/>
      <c r="DAW25" s="156"/>
      <c r="DAX25" s="156"/>
      <c r="DAY25" s="156"/>
      <c r="DAZ25" s="156"/>
      <c r="DBA25" s="157"/>
      <c r="DBB25" s="153"/>
      <c r="DBC25" s="153"/>
      <c r="DBD25" s="154"/>
      <c r="DBE25" s="155"/>
      <c r="DBF25" s="155"/>
      <c r="DBG25" s="155"/>
      <c r="DBH25" s="155"/>
      <c r="DBI25" s="155"/>
      <c r="DBJ25" s="155"/>
      <c r="DBK25" s="156"/>
      <c r="DBL25" s="156"/>
      <c r="DBM25" s="156"/>
      <c r="DBN25" s="156"/>
      <c r="DBO25" s="156"/>
      <c r="DBP25" s="156"/>
      <c r="DBQ25" s="157"/>
      <c r="DBR25" s="153"/>
      <c r="DBS25" s="153"/>
      <c r="DBT25" s="154"/>
      <c r="DBU25" s="155"/>
      <c r="DBV25" s="155"/>
      <c r="DBW25" s="155"/>
      <c r="DBX25" s="155"/>
      <c r="DBY25" s="155"/>
      <c r="DBZ25" s="155"/>
      <c r="DCA25" s="156"/>
      <c r="DCB25" s="156"/>
      <c r="DCC25" s="156"/>
      <c r="DCD25" s="156"/>
      <c r="DCE25" s="156"/>
      <c r="DCF25" s="156"/>
      <c r="DCG25" s="157"/>
      <c r="DCH25" s="153"/>
      <c r="DCI25" s="153"/>
      <c r="DCJ25" s="154"/>
      <c r="DCK25" s="155"/>
      <c r="DCL25" s="155"/>
      <c r="DCM25" s="155"/>
      <c r="DCN25" s="155"/>
      <c r="DCO25" s="155"/>
      <c r="DCP25" s="155"/>
      <c r="DCQ25" s="156"/>
      <c r="DCR25" s="156"/>
      <c r="DCS25" s="156"/>
      <c r="DCT25" s="156"/>
      <c r="DCU25" s="156"/>
      <c r="DCV25" s="156"/>
      <c r="DCW25" s="157"/>
      <c r="DCX25" s="153"/>
      <c r="DCY25" s="153"/>
      <c r="DCZ25" s="154"/>
      <c r="DDA25" s="155"/>
      <c r="DDB25" s="155"/>
      <c r="DDC25" s="155"/>
      <c r="DDD25" s="155"/>
      <c r="DDE25" s="155"/>
      <c r="DDF25" s="155"/>
      <c r="DDG25" s="156"/>
      <c r="DDH25" s="156"/>
      <c r="DDI25" s="156"/>
      <c r="DDJ25" s="156"/>
      <c r="DDK25" s="156"/>
      <c r="DDL25" s="156"/>
      <c r="DDM25" s="157"/>
      <c r="DDN25" s="153"/>
      <c r="DDO25" s="153"/>
      <c r="DDP25" s="154"/>
      <c r="DDQ25" s="155"/>
      <c r="DDR25" s="155"/>
      <c r="DDS25" s="155"/>
      <c r="DDT25" s="155"/>
      <c r="DDU25" s="155"/>
      <c r="DDV25" s="155"/>
      <c r="DDW25" s="156"/>
      <c r="DDX25" s="156"/>
      <c r="DDY25" s="156"/>
      <c r="DDZ25" s="156"/>
      <c r="DEA25" s="156"/>
      <c r="DEB25" s="156"/>
      <c r="DEC25" s="157"/>
      <c r="DED25" s="153"/>
      <c r="DEE25" s="153"/>
      <c r="DEF25" s="154"/>
      <c r="DEG25" s="155"/>
      <c r="DEH25" s="155"/>
      <c r="DEI25" s="155"/>
      <c r="DEJ25" s="155"/>
      <c r="DEK25" s="155"/>
      <c r="DEL25" s="155"/>
      <c r="DEM25" s="156"/>
      <c r="DEN25" s="156"/>
      <c r="DEO25" s="156"/>
      <c r="DEP25" s="156"/>
      <c r="DEQ25" s="156"/>
      <c r="DER25" s="156"/>
      <c r="DES25" s="157"/>
      <c r="DET25" s="153"/>
      <c r="DEU25" s="153"/>
      <c r="DEV25" s="154"/>
      <c r="DEW25" s="155"/>
      <c r="DEX25" s="155"/>
      <c r="DEY25" s="155"/>
      <c r="DEZ25" s="155"/>
      <c r="DFA25" s="155"/>
      <c r="DFB25" s="155"/>
      <c r="DFC25" s="156"/>
      <c r="DFD25" s="156"/>
      <c r="DFE25" s="156"/>
      <c r="DFF25" s="156"/>
      <c r="DFG25" s="156"/>
      <c r="DFH25" s="156"/>
      <c r="DFI25" s="157"/>
      <c r="DFJ25" s="153"/>
      <c r="DFK25" s="153"/>
      <c r="DFL25" s="154"/>
      <c r="DFM25" s="155"/>
      <c r="DFN25" s="155"/>
      <c r="DFO25" s="155"/>
      <c r="DFP25" s="155"/>
      <c r="DFQ25" s="155"/>
      <c r="DFR25" s="155"/>
      <c r="DFS25" s="156"/>
      <c r="DFT25" s="156"/>
      <c r="DFU25" s="156"/>
      <c r="DFV25" s="156"/>
      <c r="DFW25" s="156"/>
      <c r="DFX25" s="156"/>
      <c r="DFY25" s="157"/>
      <c r="DFZ25" s="153"/>
      <c r="DGA25" s="153"/>
      <c r="DGB25" s="154"/>
      <c r="DGC25" s="155"/>
      <c r="DGD25" s="155"/>
      <c r="DGE25" s="155"/>
      <c r="DGF25" s="155"/>
      <c r="DGG25" s="155"/>
      <c r="DGH25" s="155"/>
      <c r="DGI25" s="156"/>
      <c r="DGJ25" s="156"/>
      <c r="DGK25" s="156"/>
      <c r="DGL25" s="156"/>
      <c r="DGM25" s="156"/>
      <c r="DGN25" s="156"/>
      <c r="DGO25" s="157"/>
      <c r="DGP25" s="153"/>
      <c r="DGQ25" s="153"/>
      <c r="DGR25" s="154"/>
      <c r="DGS25" s="155"/>
      <c r="DGT25" s="155"/>
      <c r="DGU25" s="155"/>
      <c r="DGV25" s="155"/>
      <c r="DGW25" s="155"/>
      <c r="DGX25" s="155"/>
      <c r="DGY25" s="156"/>
      <c r="DGZ25" s="156"/>
      <c r="DHA25" s="156"/>
      <c r="DHB25" s="156"/>
      <c r="DHC25" s="156"/>
      <c r="DHD25" s="156"/>
      <c r="DHE25" s="157"/>
      <c r="DHF25" s="153"/>
      <c r="DHG25" s="153"/>
      <c r="DHH25" s="154"/>
      <c r="DHI25" s="155"/>
      <c r="DHJ25" s="155"/>
      <c r="DHK25" s="155"/>
      <c r="DHL25" s="155"/>
      <c r="DHM25" s="155"/>
      <c r="DHN25" s="155"/>
      <c r="DHO25" s="156"/>
      <c r="DHP25" s="156"/>
      <c r="DHQ25" s="156"/>
      <c r="DHR25" s="156"/>
      <c r="DHS25" s="156"/>
      <c r="DHT25" s="156"/>
      <c r="DHU25" s="157"/>
      <c r="DHV25" s="153"/>
      <c r="DHW25" s="153"/>
      <c r="DHX25" s="154"/>
      <c r="DHY25" s="155"/>
      <c r="DHZ25" s="155"/>
      <c r="DIA25" s="155"/>
      <c r="DIB25" s="155"/>
      <c r="DIC25" s="155"/>
      <c r="DID25" s="155"/>
      <c r="DIE25" s="156"/>
      <c r="DIF25" s="156"/>
      <c r="DIG25" s="156"/>
      <c r="DIH25" s="156"/>
      <c r="DII25" s="156"/>
      <c r="DIJ25" s="156"/>
      <c r="DIK25" s="157"/>
      <c r="DIL25" s="153"/>
      <c r="DIM25" s="153"/>
      <c r="DIN25" s="154"/>
      <c r="DIO25" s="155"/>
      <c r="DIP25" s="155"/>
      <c r="DIQ25" s="155"/>
      <c r="DIR25" s="155"/>
      <c r="DIS25" s="155"/>
      <c r="DIT25" s="155"/>
      <c r="DIU25" s="156"/>
      <c r="DIV25" s="156"/>
      <c r="DIW25" s="156"/>
      <c r="DIX25" s="156"/>
      <c r="DIY25" s="156"/>
      <c r="DIZ25" s="156"/>
      <c r="DJA25" s="157"/>
      <c r="DJB25" s="153"/>
      <c r="DJC25" s="153"/>
      <c r="DJD25" s="154"/>
      <c r="DJE25" s="155"/>
      <c r="DJF25" s="155"/>
      <c r="DJG25" s="155"/>
      <c r="DJH25" s="155"/>
      <c r="DJI25" s="155"/>
      <c r="DJJ25" s="155"/>
      <c r="DJK25" s="156"/>
      <c r="DJL25" s="156"/>
      <c r="DJM25" s="156"/>
      <c r="DJN25" s="156"/>
      <c r="DJO25" s="156"/>
      <c r="DJP25" s="156"/>
      <c r="DJQ25" s="157"/>
      <c r="DJR25" s="153"/>
      <c r="DJS25" s="153"/>
      <c r="DJT25" s="154"/>
      <c r="DJU25" s="155"/>
      <c r="DJV25" s="155"/>
      <c r="DJW25" s="155"/>
      <c r="DJX25" s="155"/>
      <c r="DJY25" s="155"/>
      <c r="DJZ25" s="155"/>
      <c r="DKA25" s="156"/>
      <c r="DKB25" s="156"/>
      <c r="DKC25" s="156"/>
      <c r="DKD25" s="156"/>
      <c r="DKE25" s="156"/>
      <c r="DKF25" s="156"/>
      <c r="DKG25" s="157"/>
      <c r="DKH25" s="153"/>
      <c r="DKI25" s="153"/>
      <c r="DKJ25" s="154"/>
      <c r="DKK25" s="155"/>
      <c r="DKL25" s="155"/>
      <c r="DKM25" s="155"/>
      <c r="DKN25" s="155"/>
      <c r="DKO25" s="155"/>
      <c r="DKP25" s="155"/>
      <c r="DKQ25" s="156"/>
      <c r="DKR25" s="156"/>
      <c r="DKS25" s="156"/>
      <c r="DKT25" s="156"/>
      <c r="DKU25" s="156"/>
      <c r="DKV25" s="156"/>
      <c r="DKW25" s="157"/>
      <c r="DKX25" s="153"/>
      <c r="DKY25" s="153"/>
      <c r="DKZ25" s="154"/>
      <c r="DLA25" s="155"/>
      <c r="DLB25" s="155"/>
      <c r="DLC25" s="155"/>
      <c r="DLD25" s="155"/>
      <c r="DLE25" s="155"/>
      <c r="DLF25" s="155"/>
      <c r="DLG25" s="156"/>
      <c r="DLH25" s="156"/>
      <c r="DLI25" s="156"/>
      <c r="DLJ25" s="156"/>
      <c r="DLK25" s="156"/>
      <c r="DLL25" s="156"/>
      <c r="DLM25" s="157"/>
      <c r="DLN25" s="153"/>
      <c r="DLO25" s="153"/>
      <c r="DLP25" s="154"/>
      <c r="DLQ25" s="155"/>
      <c r="DLR25" s="155"/>
      <c r="DLS25" s="155"/>
      <c r="DLT25" s="155"/>
      <c r="DLU25" s="155"/>
      <c r="DLV25" s="155"/>
      <c r="DLW25" s="156"/>
      <c r="DLX25" s="156"/>
      <c r="DLY25" s="156"/>
      <c r="DLZ25" s="156"/>
      <c r="DMA25" s="156"/>
      <c r="DMB25" s="156"/>
      <c r="DMC25" s="157"/>
      <c r="DMD25" s="153"/>
      <c r="DME25" s="153"/>
      <c r="DMF25" s="154"/>
      <c r="DMG25" s="155"/>
      <c r="DMH25" s="155"/>
      <c r="DMI25" s="155"/>
      <c r="DMJ25" s="155"/>
      <c r="DMK25" s="155"/>
      <c r="DML25" s="155"/>
      <c r="DMM25" s="156"/>
      <c r="DMN25" s="156"/>
      <c r="DMO25" s="156"/>
      <c r="DMP25" s="156"/>
      <c r="DMQ25" s="156"/>
      <c r="DMR25" s="156"/>
      <c r="DMS25" s="157"/>
      <c r="DMT25" s="153"/>
      <c r="DMU25" s="153"/>
      <c r="DMV25" s="154"/>
      <c r="DMW25" s="155"/>
      <c r="DMX25" s="155"/>
      <c r="DMY25" s="155"/>
      <c r="DMZ25" s="155"/>
      <c r="DNA25" s="155"/>
      <c r="DNB25" s="155"/>
      <c r="DNC25" s="156"/>
      <c r="DND25" s="156"/>
      <c r="DNE25" s="156"/>
      <c r="DNF25" s="156"/>
      <c r="DNG25" s="156"/>
      <c r="DNH25" s="156"/>
      <c r="DNI25" s="157"/>
      <c r="DNJ25" s="153"/>
      <c r="DNK25" s="153"/>
      <c r="DNL25" s="154"/>
      <c r="DNM25" s="155"/>
      <c r="DNN25" s="155"/>
      <c r="DNO25" s="155"/>
      <c r="DNP25" s="155"/>
      <c r="DNQ25" s="155"/>
      <c r="DNR25" s="155"/>
      <c r="DNS25" s="156"/>
      <c r="DNT25" s="156"/>
      <c r="DNU25" s="156"/>
      <c r="DNV25" s="156"/>
      <c r="DNW25" s="156"/>
      <c r="DNX25" s="156"/>
      <c r="DNY25" s="157"/>
      <c r="DNZ25" s="153"/>
      <c r="DOA25" s="153"/>
      <c r="DOB25" s="154"/>
      <c r="DOC25" s="155"/>
      <c r="DOD25" s="155"/>
      <c r="DOE25" s="155"/>
      <c r="DOF25" s="155"/>
      <c r="DOG25" s="155"/>
      <c r="DOH25" s="155"/>
      <c r="DOI25" s="156"/>
      <c r="DOJ25" s="156"/>
      <c r="DOK25" s="156"/>
      <c r="DOL25" s="156"/>
      <c r="DOM25" s="156"/>
      <c r="DON25" s="156"/>
      <c r="DOO25" s="157"/>
      <c r="DOP25" s="153"/>
      <c r="DOQ25" s="153"/>
      <c r="DOR25" s="154"/>
      <c r="DOS25" s="155"/>
      <c r="DOT25" s="155"/>
      <c r="DOU25" s="155"/>
      <c r="DOV25" s="155"/>
      <c r="DOW25" s="155"/>
      <c r="DOX25" s="155"/>
      <c r="DOY25" s="156"/>
      <c r="DOZ25" s="156"/>
      <c r="DPA25" s="156"/>
      <c r="DPB25" s="156"/>
      <c r="DPC25" s="156"/>
      <c r="DPD25" s="156"/>
      <c r="DPE25" s="157"/>
      <c r="DPF25" s="153"/>
      <c r="DPG25" s="153"/>
      <c r="DPH25" s="154"/>
      <c r="DPI25" s="155"/>
      <c r="DPJ25" s="155"/>
      <c r="DPK25" s="155"/>
      <c r="DPL25" s="155"/>
      <c r="DPM25" s="155"/>
      <c r="DPN25" s="155"/>
      <c r="DPO25" s="156"/>
      <c r="DPP25" s="156"/>
      <c r="DPQ25" s="156"/>
      <c r="DPR25" s="156"/>
      <c r="DPS25" s="156"/>
      <c r="DPT25" s="156"/>
      <c r="DPU25" s="157"/>
      <c r="DPV25" s="153"/>
      <c r="DPW25" s="153"/>
      <c r="DPX25" s="154"/>
      <c r="DPY25" s="155"/>
      <c r="DPZ25" s="155"/>
      <c r="DQA25" s="155"/>
      <c r="DQB25" s="155"/>
      <c r="DQC25" s="155"/>
      <c r="DQD25" s="155"/>
      <c r="DQE25" s="156"/>
      <c r="DQF25" s="156"/>
      <c r="DQG25" s="156"/>
      <c r="DQH25" s="156"/>
      <c r="DQI25" s="156"/>
      <c r="DQJ25" s="156"/>
      <c r="DQK25" s="157"/>
      <c r="DQL25" s="153"/>
      <c r="DQM25" s="153"/>
      <c r="DQN25" s="154"/>
      <c r="DQO25" s="155"/>
      <c r="DQP25" s="155"/>
      <c r="DQQ25" s="155"/>
      <c r="DQR25" s="155"/>
      <c r="DQS25" s="155"/>
      <c r="DQT25" s="155"/>
      <c r="DQU25" s="156"/>
      <c r="DQV25" s="156"/>
      <c r="DQW25" s="156"/>
      <c r="DQX25" s="156"/>
      <c r="DQY25" s="156"/>
      <c r="DQZ25" s="156"/>
      <c r="DRA25" s="157"/>
      <c r="DRB25" s="153"/>
      <c r="DRC25" s="153"/>
      <c r="DRD25" s="154"/>
      <c r="DRE25" s="155"/>
      <c r="DRF25" s="155"/>
      <c r="DRG25" s="155"/>
      <c r="DRH25" s="155"/>
      <c r="DRI25" s="155"/>
      <c r="DRJ25" s="155"/>
      <c r="DRK25" s="156"/>
      <c r="DRL25" s="156"/>
      <c r="DRM25" s="156"/>
      <c r="DRN25" s="156"/>
      <c r="DRO25" s="156"/>
      <c r="DRP25" s="156"/>
      <c r="DRQ25" s="157"/>
      <c r="DRR25" s="153"/>
      <c r="DRS25" s="153"/>
      <c r="DRT25" s="154"/>
      <c r="DRU25" s="155"/>
      <c r="DRV25" s="155"/>
      <c r="DRW25" s="155"/>
      <c r="DRX25" s="155"/>
      <c r="DRY25" s="155"/>
      <c r="DRZ25" s="155"/>
      <c r="DSA25" s="156"/>
      <c r="DSB25" s="156"/>
      <c r="DSC25" s="156"/>
      <c r="DSD25" s="156"/>
      <c r="DSE25" s="156"/>
      <c r="DSF25" s="156"/>
      <c r="DSG25" s="157"/>
      <c r="DSH25" s="153"/>
      <c r="DSI25" s="153"/>
      <c r="DSJ25" s="154"/>
      <c r="DSK25" s="155"/>
      <c r="DSL25" s="155"/>
      <c r="DSM25" s="155"/>
      <c r="DSN25" s="155"/>
      <c r="DSO25" s="155"/>
      <c r="DSP25" s="155"/>
      <c r="DSQ25" s="156"/>
      <c r="DSR25" s="156"/>
      <c r="DSS25" s="156"/>
      <c r="DST25" s="156"/>
      <c r="DSU25" s="156"/>
      <c r="DSV25" s="156"/>
      <c r="DSW25" s="157"/>
      <c r="DSX25" s="153"/>
      <c r="DSY25" s="153"/>
      <c r="DSZ25" s="154"/>
      <c r="DTA25" s="155"/>
      <c r="DTB25" s="155"/>
      <c r="DTC25" s="155"/>
      <c r="DTD25" s="155"/>
      <c r="DTE25" s="155"/>
      <c r="DTF25" s="155"/>
      <c r="DTG25" s="156"/>
      <c r="DTH25" s="156"/>
      <c r="DTI25" s="156"/>
      <c r="DTJ25" s="156"/>
      <c r="DTK25" s="156"/>
      <c r="DTL25" s="156"/>
      <c r="DTM25" s="157"/>
      <c r="DTN25" s="153"/>
      <c r="DTO25" s="153"/>
      <c r="DTP25" s="154"/>
      <c r="DTQ25" s="155"/>
      <c r="DTR25" s="155"/>
      <c r="DTS25" s="155"/>
      <c r="DTT25" s="155"/>
      <c r="DTU25" s="155"/>
      <c r="DTV25" s="155"/>
      <c r="DTW25" s="156"/>
      <c r="DTX25" s="156"/>
      <c r="DTY25" s="156"/>
      <c r="DTZ25" s="156"/>
      <c r="DUA25" s="156"/>
      <c r="DUB25" s="156"/>
      <c r="DUC25" s="157"/>
      <c r="DUD25" s="153"/>
      <c r="DUE25" s="153"/>
      <c r="DUF25" s="154"/>
      <c r="DUG25" s="155"/>
      <c r="DUH25" s="155"/>
      <c r="DUI25" s="155"/>
      <c r="DUJ25" s="155"/>
      <c r="DUK25" s="155"/>
      <c r="DUL25" s="155"/>
      <c r="DUM25" s="156"/>
      <c r="DUN25" s="156"/>
      <c r="DUO25" s="156"/>
      <c r="DUP25" s="156"/>
      <c r="DUQ25" s="156"/>
      <c r="DUR25" s="156"/>
      <c r="DUS25" s="157"/>
      <c r="DUT25" s="153"/>
      <c r="DUU25" s="153"/>
      <c r="DUV25" s="154"/>
      <c r="DUW25" s="155"/>
      <c r="DUX25" s="155"/>
      <c r="DUY25" s="155"/>
      <c r="DUZ25" s="155"/>
      <c r="DVA25" s="155"/>
      <c r="DVB25" s="155"/>
      <c r="DVC25" s="156"/>
      <c r="DVD25" s="156"/>
      <c r="DVE25" s="156"/>
      <c r="DVF25" s="156"/>
      <c r="DVG25" s="156"/>
      <c r="DVH25" s="156"/>
      <c r="DVI25" s="157"/>
      <c r="DVJ25" s="153"/>
      <c r="DVK25" s="153"/>
      <c r="DVL25" s="154"/>
      <c r="DVM25" s="155"/>
      <c r="DVN25" s="155"/>
      <c r="DVO25" s="155"/>
      <c r="DVP25" s="155"/>
      <c r="DVQ25" s="155"/>
      <c r="DVR25" s="155"/>
      <c r="DVS25" s="156"/>
      <c r="DVT25" s="156"/>
      <c r="DVU25" s="156"/>
      <c r="DVV25" s="156"/>
      <c r="DVW25" s="156"/>
      <c r="DVX25" s="156"/>
      <c r="DVY25" s="157"/>
      <c r="DVZ25" s="153"/>
      <c r="DWA25" s="153"/>
      <c r="DWB25" s="154"/>
      <c r="DWC25" s="155"/>
      <c r="DWD25" s="155"/>
      <c r="DWE25" s="155"/>
      <c r="DWF25" s="155"/>
      <c r="DWG25" s="155"/>
      <c r="DWH25" s="155"/>
      <c r="DWI25" s="156"/>
      <c r="DWJ25" s="156"/>
      <c r="DWK25" s="156"/>
      <c r="DWL25" s="156"/>
      <c r="DWM25" s="156"/>
      <c r="DWN25" s="156"/>
      <c r="DWO25" s="157"/>
      <c r="DWP25" s="153"/>
      <c r="DWQ25" s="153"/>
      <c r="DWR25" s="154"/>
      <c r="DWS25" s="155"/>
      <c r="DWT25" s="155"/>
      <c r="DWU25" s="155"/>
      <c r="DWV25" s="155"/>
      <c r="DWW25" s="155"/>
      <c r="DWX25" s="155"/>
      <c r="DWY25" s="156"/>
      <c r="DWZ25" s="156"/>
      <c r="DXA25" s="156"/>
      <c r="DXB25" s="156"/>
      <c r="DXC25" s="156"/>
      <c r="DXD25" s="156"/>
      <c r="DXE25" s="157"/>
      <c r="DXF25" s="153"/>
      <c r="DXG25" s="153"/>
      <c r="DXH25" s="154"/>
      <c r="DXI25" s="155"/>
      <c r="DXJ25" s="155"/>
      <c r="DXK25" s="155"/>
      <c r="DXL25" s="155"/>
      <c r="DXM25" s="155"/>
      <c r="DXN25" s="155"/>
      <c r="DXO25" s="156"/>
      <c r="DXP25" s="156"/>
      <c r="DXQ25" s="156"/>
      <c r="DXR25" s="156"/>
      <c r="DXS25" s="156"/>
      <c r="DXT25" s="156"/>
      <c r="DXU25" s="157"/>
      <c r="DXV25" s="153"/>
      <c r="DXW25" s="153"/>
      <c r="DXX25" s="154"/>
      <c r="DXY25" s="155"/>
      <c r="DXZ25" s="155"/>
      <c r="DYA25" s="155"/>
      <c r="DYB25" s="155"/>
      <c r="DYC25" s="155"/>
      <c r="DYD25" s="155"/>
      <c r="DYE25" s="156"/>
      <c r="DYF25" s="156"/>
      <c r="DYG25" s="156"/>
      <c r="DYH25" s="156"/>
      <c r="DYI25" s="156"/>
      <c r="DYJ25" s="156"/>
      <c r="DYK25" s="157"/>
      <c r="DYL25" s="153"/>
      <c r="DYM25" s="153"/>
      <c r="DYN25" s="154"/>
      <c r="DYO25" s="155"/>
      <c r="DYP25" s="155"/>
      <c r="DYQ25" s="155"/>
      <c r="DYR25" s="155"/>
      <c r="DYS25" s="155"/>
      <c r="DYT25" s="155"/>
      <c r="DYU25" s="156"/>
      <c r="DYV25" s="156"/>
      <c r="DYW25" s="156"/>
      <c r="DYX25" s="156"/>
      <c r="DYY25" s="156"/>
      <c r="DYZ25" s="156"/>
      <c r="DZA25" s="157"/>
      <c r="DZB25" s="153"/>
      <c r="DZC25" s="153"/>
      <c r="DZD25" s="154"/>
      <c r="DZE25" s="155"/>
      <c r="DZF25" s="155"/>
      <c r="DZG25" s="155"/>
      <c r="DZH25" s="155"/>
      <c r="DZI25" s="155"/>
      <c r="DZJ25" s="155"/>
      <c r="DZK25" s="156"/>
      <c r="DZL25" s="156"/>
      <c r="DZM25" s="156"/>
      <c r="DZN25" s="156"/>
      <c r="DZO25" s="156"/>
      <c r="DZP25" s="156"/>
      <c r="DZQ25" s="157"/>
      <c r="DZR25" s="153"/>
      <c r="DZS25" s="153"/>
      <c r="DZT25" s="154"/>
      <c r="DZU25" s="155"/>
      <c r="DZV25" s="155"/>
      <c r="DZW25" s="155"/>
      <c r="DZX25" s="155"/>
      <c r="DZY25" s="155"/>
      <c r="DZZ25" s="155"/>
      <c r="EAA25" s="156"/>
      <c r="EAB25" s="156"/>
      <c r="EAC25" s="156"/>
      <c r="EAD25" s="156"/>
      <c r="EAE25" s="156"/>
      <c r="EAF25" s="156"/>
      <c r="EAG25" s="157"/>
      <c r="EAH25" s="153"/>
      <c r="EAI25" s="153"/>
      <c r="EAJ25" s="154"/>
      <c r="EAK25" s="155"/>
      <c r="EAL25" s="155"/>
      <c r="EAM25" s="155"/>
      <c r="EAN25" s="155"/>
      <c r="EAO25" s="155"/>
      <c r="EAP25" s="155"/>
      <c r="EAQ25" s="156"/>
      <c r="EAR25" s="156"/>
      <c r="EAS25" s="156"/>
      <c r="EAT25" s="156"/>
      <c r="EAU25" s="156"/>
      <c r="EAV25" s="156"/>
      <c r="EAW25" s="157"/>
      <c r="EAX25" s="153"/>
      <c r="EAY25" s="153"/>
      <c r="EAZ25" s="154"/>
      <c r="EBA25" s="155"/>
      <c r="EBB25" s="155"/>
      <c r="EBC25" s="155"/>
      <c r="EBD25" s="155"/>
      <c r="EBE25" s="155"/>
      <c r="EBF25" s="155"/>
      <c r="EBG25" s="156"/>
      <c r="EBH25" s="156"/>
      <c r="EBI25" s="156"/>
      <c r="EBJ25" s="156"/>
      <c r="EBK25" s="156"/>
      <c r="EBL25" s="156"/>
      <c r="EBM25" s="157"/>
      <c r="EBN25" s="153"/>
      <c r="EBO25" s="153"/>
      <c r="EBP25" s="154"/>
      <c r="EBQ25" s="155"/>
      <c r="EBR25" s="155"/>
      <c r="EBS25" s="155"/>
      <c r="EBT25" s="155"/>
      <c r="EBU25" s="155"/>
      <c r="EBV25" s="155"/>
      <c r="EBW25" s="156"/>
      <c r="EBX25" s="156"/>
      <c r="EBY25" s="156"/>
      <c r="EBZ25" s="156"/>
      <c r="ECA25" s="156"/>
      <c r="ECB25" s="156"/>
      <c r="ECC25" s="157"/>
      <c r="ECD25" s="153"/>
      <c r="ECE25" s="153"/>
      <c r="ECF25" s="154"/>
      <c r="ECG25" s="155"/>
      <c r="ECH25" s="155"/>
      <c r="ECI25" s="155"/>
      <c r="ECJ25" s="155"/>
      <c r="ECK25" s="155"/>
      <c r="ECL25" s="155"/>
      <c r="ECM25" s="156"/>
      <c r="ECN25" s="156"/>
      <c r="ECO25" s="156"/>
      <c r="ECP25" s="156"/>
      <c r="ECQ25" s="156"/>
      <c r="ECR25" s="156"/>
      <c r="ECS25" s="157"/>
      <c r="ECT25" s="153"/>
      <c r="ECU25" s="153"/>
      <c r="ECV25" s="154"/>
      <c r="ECW25" s="155"/>
      <c r="ECX25" s="155"/>
      <c r="ECY25" s="155"/>
      <c r="ECZ25" s="155"/>
      <c r="EDA25" s="155"/>
      <c r="EDB25" s="155"/>
      <c r="EDC25" s="156"/>
      <c r="EDD25" s="156"/>
      <c r="EDE25" s="156"/>
      <c r="EDF25" s="156"/>
      <c r="EDG25" s="156"/>
      <c r="EDH25" s="156"/>
      <c r="EDI25" s="157"/>
      <c r="EDJ25" s="153"/>
      <c r="EDK25" s="153"/>
      <c r="EDL25" s="154"/>
      <c r="EDM25" s="155"/>
      <c r="EDN25" s="155"/>
      <c r="EDO25" s="155"/>
      <c r="EDP25" s="155"/>
      <c r="EDQ25" s="155"/>
      <c r="EDR25" s="155"/>
      <c r="EDS25" s="156"/>
      <c r="EDT25" s="156"/>
      <c r="EDU25" s="156"/>
      <c r="EDV25" s="156"/>
      <c r="EDW25" s="156"/>
      <c r="EDX25" s="156"/>
      <c r="EDY25" s="157"/>
      <c r="EDZ25" s="153"/>
      <c r="EEA25" s="153"/>
      <c r="EEB25" s="154"/>
      <c r="EEC25" s="155"/>
      <c r="EED25" s="155"/>
      <c r="EEE25" s="155"/>
      <c r="EEF25" s="155"/>
      <c r="EEG25" s="155"/>
      <c r="EEH25" s="155"/>
      <c r="EEI25" s="156"/>
      <c r="EEJ25" s="156"/>
      <c r="EEK25" s="156"/>
      <c r="EEL25" s="156"/>
      <c r="EEM25" s="156"/>
      <c r="EEN25" s="156"/>
      <c r="EEO25" s="157"/>
      <c r="EEP25" s="153"/>
      <c r="EEQ25" s="153"/>
      <c r="EER25" s="154"/>
      <c r="EES25" s="155"/>
      <c r="EET25" s="155"/>
      <c r="EEU25" s="155"/>
      <c r="EEV25" s="155"/>
      <c r="EEW25" s="155"/>
      <c r="EEX25" s="155"/>
      <c r="EEY25" s="156"/>
      <c r="EEZ25" s="156"/>
      <c r="EFA25" s="156"/>
      <c r="EFB25" s="156"/>
      <c r="EFC25" s="156"/>
      <c r="EFD25" s="156"/>
      <c r="EFE25" s="157"/>
      <c r="EFF25" s="153"/>
      <c r="EFG25" s="153"/>
      <c r="EFH25" s="154"/>
      <c r="EFI25" s="155"/>
      <c r="EFJ25" s="155"/>
      <c r="EFK25" s="155"/>
      <c r="EFL25" s="155"/>
      <c r="EFM25" s="155"/>
      <c r="EFN25" s="155"/>
      <c r="EFO25" s="156"/>
      <c r="EFP25" s="156"/>
      <c r="EFQ25" s="156"/>
      <c r="EFR25" s="156"/>
      <c r="EFS25" s="156"/>
      <c r="EFT25" s="156"/>
      <c r="EFU25" s="157"/>
      <c r="EFV25" s="153"/>
      <c r="EFW25" s="153"/>
      <c r="EFX25" s="154"/>
      <c r="EFY25" s="155"/>
      <c r="EFZ25" s="155"/>
      <c r="EGA25" s="155"/>
      <c r="EGB25" s="155"/>
      <c r="EGC25" s="155"/>
      <c r="EGD25" s="155"/>
      <c r="EGE25" s="156"/>
      <c r="EGF25" s="156"/>
      <c r="EGG25" s="156"/>
      <c r="EGH25" s="156"/>
      <c r="EGI25" s="156"/>
      <c r="EGJ25" s="156"/>
      <c r="EGK25" s="157"/>
      <c r="EGL25" s="153"/>
      <c r="EGM25" s="153"/>
      <c r="EGN25" s="154"/>
      <c r="EGO25" s="155"/>
      <c r="EGP25" s="155"/>
      <c r="EGQ25" s="155"/>
      <c r="EGR25" s="155"/>
      <c r="EGS25" s="155"/>
      <c r="EGT25" s="155"/>
      <c r="EGU25" s="156"/>
      <c r="EGV25" s="156"/>
      <c r="EGW25" s="156"/>
      <c r="EGX25" s="156"/>
      <c r="EGY25" s="156"/>
      <c r="EGZ25" s="156"/>
      <c r="EHA25" s="157"/>
      <c r="EHB25" s="153"/>
      <c r="EHC25" s="153"/>
      <c r="EHD25" s="154"/>
      <c r="EHE25" s="155"/>
      <c r="EHF25" s="155"/>
      <c r="EHG25" s="155"/>
      <c r="EHH25" s="155"/>
      <c r="EHI25" s="155"/>
      <c r="EHJ25" s="155"/>
      <c r="EHK25" s="156"/>
      <c r="EHL25" s="156"/>
      <c r="EHM25" s="156"/>
      <c r="EHN25" s="156"/>
      <c r="EHO25" s="156"/>
      <c r="EHP25" s="156"/>
      <c r="EHQ25" s="157"/>
      <c r="EHR25" s="153"/>
      <c r="EHS25" s="153"/>
      <c r="EHT25" s="154"/>
      <c r="EHU25" s="155"/>
      <c r="EHV25" s="155"/>
      <c r="EHW25" s="155"/>
      <c r="EHX25" s="155"/>
      <c r="EHY25" s="155"/>
      <c r="EHZ25" s="155"/>
      <c r="EIA25" s="156"/>
      <c r="EIB25" s="156"/>
      <c r="EIC25" s="156"/>
      <c r="EID25" s="156"/>
      <c r="EIE25" s="156"/>
      <c r="EIF25" s="156"/>
      <c r="EIG25" s="157"/>
      <c r="EIH25" s="153"/>
      <c r="EII25" s="153"/>
      <c r="EIJ25" s="154"/>
      <c r="EIK25" s="155"/>
      <c r="EIL25" s="155"/>
      <c r="EIM25" s="155"/>
      <c r="EIN25" s="155"/>
      <c r="EIO25" s="155"/>
      <c r="EIP25" s="155"/>
      <c r="EIQ25" s="156"/>
      <c r="EIR25" s="156"/>
      <c r="EIS25" s="156"/>
      <c r="EIT25" s="156"/>
      <c r="EIU25" s="156"/>
      <c r="EIV25" s="156"/>
      <c r="EIW25" s="157"/>
      <c r="EIX25" s="153"/>
      <c r="EIY25" s="153"/>
      <c r="EIZ25" s="154"/>
      <c r="EJA25" s="155"/>
      <c r="EJB25" s="155"/>
      <c r="EJC25" s="155"/>
      <c r="EJD25" s="155"/>
      <c r="EJE25" s="155"/>
      <c r="EJF25" s="155"/>
      <c r="EJG25" s="156"/>
      <c r="EJH25" s="156"/>
      <c r="EJI25" s="156"/>
      <c r="EJJ25" s="156"/>
      <c r="EJK25" s="156"/>
      <c r="EJL25" s="156"/>
      <c r="EJM25" s="157"/>
      <c r="EJN25" s="153"/>
      <c r="EJO25" s="153"/>
      <c r="EJP25" s="154"/>
      <c r="EJQ25" s="155"/>
      <c r="EJR25" s="155"/>
      <c r="EJS25" s="155"/>
      <c r="EJT25" s="155"/>
      <c r="EJU25" s="155"/>
      <c r="EJV25" s="155"/>
      <c r="EJW25" s="156"/>
      <c r="EJX25" s="156"/>
      <c r="EJY25" s="156"/>
      <c r="EJZ25" s="156"/>
      <c r="EKA25" s="156"/>
      <c r="EKB25" s="156"/>
      <c r="EKC25" s="157"/>
      <c r="EKD25" s="153"/>
      <c r="EKE25" s="153"/>
      <c r="EKF25" s="154"/>
      <c r="EKG25" s="155"/>
      <c r="EKH25" s="155"/>
      <c r="EKI25" s="155"/>
      <c r="EKJ25" s="155"/>
      <c r="EKK25" s="155"/>
      <c r="EKL25" s="155"/>
      <c r="EKM25" s="156"/>
      <c r="EKN25" s="156"/>
      <c r="EKO25" s="156"/>
      <c r="EKP25" s="156"/>
      <c r="EKQ25" s="156"/>
      <c r="EKR25" s="156"/>
      <c r="EKS25" s="157"/>
      <c r="EKT25" s="153"/>
      <c r="EKU25" s="153"/>
      <c r="EKV25" s="154"/>
      <c r="EKW25" s="155"/>
      <c r="EKX25" s="155"/>
      <c r="EKY25" s="155"/>
      <c r="EKZ25" s="155"/>
      <c r="ELA25" s="155"/>
      <c r="ELB25" s="155"/>
      <c r="ELC25" s="156"/>
      <c r="ELD25" s="156"/>
      <c r="ELE25" s="156"/>
      <c r="ELF25" s="156"/>
      <c r="ELG25" s="156"/>
      <c r="ELH25" s="156"/>
      <c r="ELI25" s="157"/>
      <c r="ELJ25" s="153"/>
      <c r="ELK25" s="153"/>
      <c r="ELL25" s="154"/>
      <c r="ELM25" s="155"/>
      <c r="ELN25" s="155"/>
      <c r="ELO25" s="155"/>
      <c r="ELP25" s="155"/>
      <c r="ELQ25" s="155"/>
      <c r="ELR25" s="155"/>
      <c r="ELS25" s="156"/>
      <c r="ELT25" s="156"/>
      <c r="ELU25" s="156"/>
      <c r="ELV25" s="156"/>
      <c r="ELW25" s="156"/>
      <c r="ELX25" s="156"/>
      <c r="ELY25" s="157"/>
      <c r="ELZ25" s="153"/>
      <c r="EMA25" s="153"/>
      <c r="EMB25" s="154"/>
      <c r="EMC25" s="155"/>
      <c r="EMD25" s="155"/>
      <c r="EME25" s="155"/>
      <c r="EMF25" s="155"/>
      <c r="EMG25" s="155"/>
      <c r="EMH25" s="155"/>
      <c r="EMI25" s="156"/>
      <c r="EMJ25" s="156"/>
      <c r="EMK25" s="156"/>
      <c r="EML25" s="156"/>
      <c r="EMM25" s="156"/>
      <c r="EMN25" s="156"/>
      <c r="EMO25" s="157"/>
      <c r="EMP25" s="153"/>
      <c r="EMQ25" s="153"/>
      <c r="EMR25" s="154"/>
      <c r="EMS25" s="155"/>
      <c r="EMT25" s="155"/>
      <c r="EMU25" s="155"/>
      <c r="EMV25" s="155"/>
      <c r="EMW25" s="155"/>
      <c r="EMX25" s="155"/>
      <c r="EMY25" s="156"/>
      <c r="EMZ25" s="156"/>
      <c r="ENA25" s="156"/>
      <c r="ENB25" s="156"/>
      <c r="ENC25" s="156"/>
      <c r="END25" s="156"/>
      <c r="ENE25" s="157"/>
      <c r="ENF25" s="153"/>
      <c r="ENG25" s="153"/>
      <c r="ENH25" s="154"/>
      <c r="ENI25" s="155"/>
      <c r="ENJ25" s="155"/>
      <c r="ENK25" s="155"/>
      <c r="ENL25" s="155"/>
      <c r="ENM25" s="155"/>
      <c r="ENN25" s="155"/>
      <c r="ENO25" s="156"/>
      <c r="ENP25" s="156"/>
      <c r="ENQ25" s="156"/>
      <c r="ENR25" s="156"/>
      <c r="ENS25" s="156"/>
      <c r="ENT25" s="156"/>
      <c r="ENU25" s="157"/>
      <c r="ENV25" s="153"/>
      <c r="ENW25" s="153"/>
      <c r="ENX25" s="154"/>
      <c r="ENY25" s="155"/>
      <c r="ENZ25" s="155"/>
      <c r="EOA25" s="155"/>
      <c r="EOB25" s="155"/>
      <c r="EOC25" s="155"/>
      <c r="EOD25" s="155"/>
      <c r="EOE25" s="156"/>
      <c r="EOF25" s="156"/>
      <c r="EOG25" s="156"/>
      <c r="EOH25" s="156"/>
      <c r="EOI25" s="156"/>
      <c r="EOJ25" s="156"/>
      <c r="EOK25" s="157"/>
      <c r="EOL25" s="153"/>
      <c r="EOM25" s="153"/>
      <c r="EON25" s="154"/>
      <c r="EOO25" s="155"/>
      <c r="EOP25" s="155"/>
      <c r="EOQ25" s="155"/>
      <c r="EOR25" s="155"/>
      <c r="EOS25" s="155"/>
      <c r="EOT25" s="155"/>
      <c r="EOU25" s="156"/>
      <c r="EOV25" s="156"/>
      <c r="EOW25" s="156"/>
      <c r="EOX25" s="156"/>
      <c r="EOY25" s="156"/>
      <c r="EOZ25" s="156"/>
      <c r="EPA25" s="157"/>
      <c r="EPB25" s="153"/>
      <c r="EPC25" s="153"/>
      <c r="EPD25" s="154"/>
      <c r="EPE25" s="155"/>
      <c r="EPF25" s="155"/>
      <c r="EPG25" s="155"/>
      <c r="EPH25" s="155"/>
      <c r="EPI25" s="155"/>
      <c r="EPJ25" s="155"/>
      <c r="EPK25" s="156"/>
      <c r="EPL25" s="156"/>
      <c r="EPM25" s="156"/>
      <c r="EPN25" s="156"/>
      <c r="EPO25" s="156"/>
      <c r="EPP25" s="156"/>
      <c r="EPQ25" s="157"/>
      <c r="EPR25" s="153"/>
      <c r="EPS25" s="153"/>
      <c r="EPT25" s="154"/>
      <c r="EPU25" s="155"/>
      <c r="EPV25" s="155"/>
      <c r="EPW25" s="155"/>
      <c r="EPX25" s="155"/>
      <c r="EPY25" s="155"/>
      <c r="EPZ25" s="155"/>
      <c r="EQA25" s="156"/>
      <c r="EQB25" s="156"/>
      <c r="EQC25" s="156"/>
      <c r="EQD25" s="156"/>
      <c r="EQE25" s="156"/>
      <c r="EQF25" s="156"/>
      <c r="EQG25" s="157"/>
      <c r="EQH25" s="153"/>
      <c r="EQI25" s="153"/>
      <c r="EQJ25" s="154"/>
      <c r="EQK25" s="155"/>
      <c r="EQL25" s="155"/>
      <c r="EQM25" s="155"/>
      <c r="EQN25" s="155"/>
      <c r="EQO25" s="155"/>
      <c r="EQP25" s="155"/>
      <c r="EQQ25" s="156"/>
      <c r="EQR25" s="156"/>
      <c r="EQS25" s="156"/>
      <c r="EQT25" s="156"/>
      <c r="EQU25" s="156"/>
      <c r="EQV25" s="156"/>
      <c r="EQW25" s="157"/>
      <c r="EQX25" s="153"/>
      <c r="EQY25" s="153"/>
      <c r="EQZ25" s="154"/>
      <c r="ERA25" s="155"/>
      <c r="ERB25" s="155"/>
      <c r="ERC25" s="155"/>
      <c r="ERD25" s="155"/>
      <c r="ERE25" s="155"/>
      <c r="ERF25" s="155"/>
      <c r="ERG25" s="156"/>
      <c r="ERH25" s="156"/>
      <c r="ERI25" s="156"/>
      <c r="ERJ25" s="156"/>
      <c r="ERK25" s="156"/>
      <c r="ERL25" s="156"/>
      <c r="ERM25" s="157"/>
      <c r="ERN25" s="153"/>
      <c r="ERO25" s="153"/>
      <c r="ERP25" s="154"/>
      <c r="ERQ25" s="155"/>
      <c r="ERR25" s="155"/>
      <c r="ERS25" s="155"/>
      <c r="ERT25" s="155"/>
      <c r="ERU25" s="155"/>
      <c r="ERV25" s="155"/>
      <c r="ERW25" s="156"/>
      <c r="ERX25" s="156"/>
      <c r="ERY25" s="156"/>
      <c r="ERZ25" s="156"/>
      <c r="ESA25" s="156"/>
      <c r="ESB25" s="156"/>
      <c r="ESC25" s="157"/>
      <c r="ESD25" s="153"/>
      <c r="ESE25" s="153"/>
      <c r="ESF25" s="154"/>
      <c r="ESG25" s="155"/>
      <c r="ESH25" s="155"/>
      <c r="ESI25" s="155"/>
      <c r="ESJ25" s="155"/>
      <c r="ESK25" s="155"/>
      <c r="ESL25" s="155"/>
      <c r="ESM25" s="156"/>
      <c r="ESN25" s="156"/>
      <c r="ESO25" s="156"/>
      <c r="ESP25" s="156"/>
      <c r="ESQ25" s="156"/>
      <c r="ESR25" s="156"/>
      <c r="ESS25" s="157"/>
      <c r="EST25" s="153"/>
      <c r="ESU25" s="153"/>
      <c r="ESV25" s="154"/>
      <c r="ESW25" s="155"/>
      <c r="ESX25" s="155"/>
      <c r="ESY25" s="155"/>
      <c r="ESZ25" s="155"/>
      <c r="ETA25" s="155"/>
      <c r="ETB25" s="155"/>
      <c r="ETC25" s="156"/>
      <c r="ETD25" s="156"/>
      <c r="ETE25" s="156"/>
      <c r="ETF25" s="156"/>
      <c r="ETG25" s="156"/>
      <c r="ETH25" s="156"/>
      <c r="ETI25" s="157"/>
      <c r="ETJ25" s="153"/>
      <c r="ETK25" s="153"/>
      <c r="ETL25" s="154"/>
      <c r="ETM25" s="155"/>
      <c r="ETN25" s="155"/>
      <c r="ETO25" s="155"/>
      <c r="ETP25" s="155"/>
      <c r="ETQ25" s="155"/>
      <c r="ETR25" s="155"/>
      <c r="ETS25" s="156"/>
      <c r="ETT25" s="156"/>
      <c r="ETU25" s="156"/>
      <c r="ETV25" s="156"/>
      <c r="ETW25" s="156"/>
      <c r="ETX25" s="156"/>
      <c r="ETY25" s="157"/>
      <c r="ETZ25" s="153"/>
      <c r="EUA25" s="153"/>
      <c r="EUB25" s="154"/>
      <c r="EUC25" s="155"/>
      <c r="EUD25" s="155"/>
      <c r="EUE25" s="155"/>
      <c r="EUF25" s="155"/>
      <c r="EUG25" s="155"/>
      <c r="EUH25" s="155"/>
      <c r="EUI25" s="156"/>
      <c r="EUJ25" s="156"/>
      <c r="EUK25" s="156"/>
      <c r="EUL25" s="156"/>
      <c r="EUM25" s="156"/>
      <c r="EUN25" s="156"/>
      <c r="EUO25" s="157"/>
      <c r="EUP25" s="153"/>
      <c r="EUQ25" s="153"/>
      <c r="EUR25" s="154"/>
      <c r="EUS25" s="155"/>
      <c r="EUT25" s="155"/>
      <c r="EUU25" s="155"/>
      <c r="EUV25" s="155"/>
      <c r="EUW25" s="155"/>
      <c r="EUX25" s="155"/>
      <c r="EUY25" s="156"/>
      <c r="EUZ25" s="156"/>
      <c r="EVA25" s="156"/>
      <c r="EVB25" s="156"/>
      <c r="EVC25" s="156"/>
      <c r="EVD25" s="156"/>
      <c r="EVE25" s="157"/>
      <c r="EVF25" s="153"/>
      <c r="EVG25" s="153"/>
      <c r="EVH25" s="154"/>
      <c r="EVI25" s="155"/>
      <c r="EVJ25" s="155"/>
      <c r="EVK25" s="155"/>
      <c r="EVL25" s="155"/>
      <c r="EVM25" s="155"/>
      <c r="EVN25" s="155"/>
      <c r="EVO25" s="156"/>
      <c r="EVP25" s="156"/>
      <c r="EVQ25" s="156"/>
      <c r="EVR25" s="156"/>
      <c r="EVS25" s="156"/>
      <c r="EVT25" s="156"/>
      <c r="EVU25" s="157"/>
      <c r="EVV25" s="153"/>
      <c r="EVW25" s="153"/>
      <c r="EVX25" s="154"/>
      <c r="EVY25" s="155"/>
      <c r="EVZ25" s="155"/>
      <c r="EWA25" s="155"/>
      <c r="EWB25" s="155"/>
      <c r="EWC25" s="155"/>
      <c r="EWD25" s="155"/>
      <c r="EWE25" s="156"/>
      <c r="EWF25" s="156"/>
      <c r="EWG25" s="156"/>
      <c r="EWH25" s="156"/>
      <c r="EWI25" s="156"/>
      <c r="EWJ25" s="156"/>
      <c r="EWK25" s="157"/>
      <c r="EWL25" s="153"/>
      <c r="EWM25" s="153"/>
      <c r="EWN25" s="154"/>
      <c r="EWO25" s="155"/>
      <c r="EWP25" s="155"/>
      <c r="EWQ25" s="155"/>
      <c r="EWR25" s="155"/>
      <c r="EWS25" s="155"/>
      <c r="EWT25" s="155"/>
      <c r="EWU25" s="156"/>
      <c r="EWV25" s="156"/>
      <c r="EWW25" s="156"/>
      <c r="EWX25" s="156"/>
      <c r="EWY25" s="156"/>
      <c r="EWZ25" s="156"/>
      <c r="EXA25" s="157"/>
      <c r="EXB25" s="153"/>
      <c r="EXC25" s="153"/>
      <c r="EXD25" s="154"/>
      <c r="EXE25" s="155"/>
      <c r="EXF25" s="155"/>
      <c r="EXG25" s="155"/>
      <c r="EXH25" s="155"/>
      <c r="EXI25" s="155"/>
      <c r="EXJ25" s="155"/>
      <c r="EXK25" s="156"/>
      <c r="EXL25" s="156"/>
      <c r="EXM25" s="156"/>
      <c r="EXN25" s="156"/>
      <c r="EXO25" s="156"/>
      <c r="EXP25" s="156"/>
      <c r="EXQ25" s="157"/>
      <c r="EXR25" s="153"/>
      <c r="EXS25" s="153"/>
      <c r="EXT25" s="154"/>
      <c r="EXU25" s="155"/>
      <c r="EXV25" s="155"/>
      <c r="EXW25" s="155"/>
      <c r="EXX25" s="155"/>
      <c r="EXY25" s="155"/>
      <c r="EXZ25" s="155"/>
      <c r="EYA25" s="156"/>
      <c r="EYB25" s="156"/>
      <c r="EYC25" s="156"/>
      <c r="EYD25" s="156"/>
      <c r="EYE25" s="156"/>
      <c r="EYF25" s="156"/>
      <c r="EYG25" s="157"/>
      <c r="EYH25" s="153"/>
      <c r="EYI25" s="153"/>
      <c r="EYJ25" s="154"/>
      <c r="EYK25" s="155"/>
      <c r="EYL25" s="155"/>
      <c r="EYM25" s="155"/>
      <c r="EYN25" s="155"/>
      <c r="EYO25" s="155"/>
      <c r="EYP25" s="155"/>
      <c r="EYQ25" s="156"/>
      <c r="EYR25" s="156"/>
      <c r="EYS25" s="156"/>
      <c r="EYT25" s="156"/>
      <c r="EYU25" s="156"/>
      <c r="EYV25" s="156"/>
      <c r="EYW25" s="157"/>
      <c r="EYX25" s="153"/>
      <c r="EYY25" s="153"/>
      <c r="EYZ25" s="154"/>
      <c r="EZA25" s="155"/>
      <c r="EZB25" s="155"/>
      <c r="EZC25" s="155"/>
      <c r="EZD25" s="155"/>
      <c r="EZE25" s="155"/>
      <c r="EZF25" s="155"/>
      <c r="EZG25" s="156"/>
      <c r="EZH25" s="156"/>
      <c r="EZI25" s="156"/>
      <c r="EZJ25" s="156"/>
      <c r="EZK25" s="156"/>
      <c r="EZL25" s="156"/>
      <c r="EZM25" s="157"/>
      <c r="EZN25" s="153"/>
      <c r="EZO25" s="153"/>
      <c r="EZP25" s="154"/>
      <c r="EZQ25" s="155"/>
      <c r="EZR25" s="155"/>
      <c r="EZS25" s="155"/>
      <c r="EZT25" s="155"/>
      <c r="EZU25" s="155"/>
      <c r="EZV25" s="155"/>
      <c r="EZW25" s="156"/>
      <c r="EZX25" s="156"/>
      <c r="EZY25" s="156"/>
      <c r="EZZ25" s="156"/>
      <c r="FAA25" s="156"/>
      <c r="FAB25" s="156"/>
      <c r="FAC25" s="157"/>
      <c r="FAD25" s="153"/>
      <c r="FAE25" s="153"/>
      <c r="FAF25" s="154"/>
      <c r="FAG25" s="155"/>
      <c r="FAH25" s="155"/>
      <c r="FAI25" s="155"/>
      <c r="FAJ25" s="155"/>
      <c r="FAK25" s="155"/>
      <c r="FAL25" s="155"/>
      <c r="FAM25" s="156"/>
      <c r="FAN25" s="156"/>
      <c r="FAO25" s="156"/>
      <c r="FAP25" s="156"/>
      <c r="FAQ25" s="156"/>
      <c r="FAR25" s="156"/>
      <c r="FAS25" s="157"/>
      <c r="FAT25" s="153"/>
      <c r="FAU25" s="153"/>
      <c r="FAV25" s="154"/>
      <c r="FAW25" s="155"/>
      <c r="FAX25" s="155"/>
      <c r="FAY25" s="155"/>
      <c r="FAZ25" s="155"/>
      <c r="FBA25" s="155"/>
      <c r="FBB25" s="155"/>
      <c r="FBC25" s="156"/>
      <c r="FBD25" s="156"/>
      <c r="FBE25" s="156"/>
      <c r="FBF25" s="156"/>
      <c r="FBG25" s="156"/>
      <c r="FBH25" s="156"/>
      <c r="FBI25" s="157"/>
      <c r="FBJ25" s="153"/>
      <c r="FBK25" s="153"/>
      <c r="FBL25" s="154"/>
      <c r="FBM25" s="155"/>
      <c r="FBN25" s="155"/>
      <c r="FBO25" s="155"/>
      <c r="FBP25" s="155"/>
      <c r="FBQ25" s="155"/>
      <c r="FBR25" s="155"/>
      <c r="FBS25" s="156"/>
      <c r="FBT25" s="156"/>
      <c r="FBU25" s="156"/>
      <c r="FBV25" s="156"/>
      <c r="FBW25" s="156"/>
      <c r="FBX25" s="156"/>
      <c r="FBY25" s="157"/>
      <c r="FBZ25" s="153"/>
      <c r="FCA25" s="153"/>
      <c r="FCB25" s="154"/>
      <c r="FCC25" s="155"/>
      <c r="FCD25" s="155"/>
      <c r="FCE25" s="155"/>
      <c r="FCF25" s="155"/>
      <c r="FCG25" s="155"/>
      <c r="FCH25" s="155"/>
      <c r="FCI25" s="156"/>
      <c r="FCJ25" s="156"/>
      <c r="FCK25" s="156"/>
      <c r="FCL25" s="156"/>
      <c r="FCM25" s="156"/>
      <c r="FCN25" s="156"/>
      <c r="FCO25" s="157"/>
      <c r="FCP25" s="153"/>
      <c r="FCQ25" s="153"/>
      <c r="FCR25" s="154"/>
      <c r="FCS25" s="155"/>
      <c r="FCT25" s="155"/>
      <c r="FCU25" s="155"/>
      <c r="FCV25" s="155"/>
      <c r="FCW25" s="155"/>
      <c r="FCX25" s="155"/>
      <c r="FCY25" s="156"/>
      <c r="FCZ25" s="156"/>
      <c r="FDA25" s="156"/>
      <c r="FDB25" s="156"/>
      <c r="FDC25" s="156"/>
      <c r="FDD25" s="156"/>
      <c r="FDE25" s="157"/>
      <c r="FDF25" s="153"/>
      <c r="FDG25" s="153"/>
      <c r="FDH25" s="154"/>
      <c r="FDI25" s="155"/>
      <c r="FDJ25" s="155"/>
      <c r="FDK25" s="155"/>
      <c r="FDL25" s="155"/>
      <c r="FDM25" s="155"/>
      <c r="FDN25" s="155"/>
      <c r="FDO25" s="156"/>
      <c r="FDP25" s="156"/>
      <c r="FDQ25" s="156"/>
      <c r="FDR25" s="156"/>
      <c r="FDS25" s="156"/>
      <c r="FDT25" s="156"/>
      <c r="FDU25" s="157"/>
      <c r="FDV25" s="153"/>
      <c r="FDW25" s="153"/>
      <c r="FDX25" s="154"/>
      <c r="FDY25" s="155"/>
      <c r="FDZ25" s="155"/>
      <c r="FEA25" s="155"/>
      <c r="FEB25" s="155"/>
      <c r="FEC25" s="155"/>
      <c r="FED25" s="155"/>
      <c r="FEE25" s="156"/>
      <c r="FEF25" s="156"/>
      <c r="FEG25" s="156"/>
      <c r="FEH25" s="156"/>
      <c r="FEI25" s="156"/>
      <c r="FEJ25" s="156"/>
      <c r="FEK25" s="157"/>
      <c r="FEL25" s="153"/>
      <c r="FEM25" s="153"/>
      <c r="FEN25" s="154"/>
      <c r="FEO25" s="155"/>
      <c r="FEP25" s="155"/>
      <c r="FEQ25" s="155"/>
      <c r="FER25" s="155"/>
      <c r="FES25" s="155"/>
      <c r="FET25" s="155"/>
      <c r="FEU25" s="156"/>
      <c r="FEV25" s="156"/>
      <c r="FEW25" s="156"/>
      <c r="FEX25" s="156"/>
      <c r="FEY25" s="156"/>
      <c r="FEZ25" s="156"/>
      <c r="FFA25" s="157"/>
      <c r="FFB25" s="153"/>
      <c r="FFC25" s="153"/>
      <c r="FFD25" s="154"/>
      <c r="FFE25" s="155"/>
      <c r="FFF25" s="155"/>
      <c r="FFG25" s="155"/>
      <c r="FFH25" s="155"/>
      <c r="FFI25" s="155"/>
      <c r="FFJ25" s="155"/>
      <c r="FFK25" s="156"/>
      <c r="FFL25" s="156"/>
      <c r="FFM25" s="156"/>
      <c r="FFN25" s="156"/>
      <c r="FFO25" s="156"/>
      <c r="FFP25" s="156"/>
      <c r="FFQ25" s="157"/>
      <c r="FFR25" s="153"/>
      <c r="FFS25" s="153"/>
      <c r="FFT25" s="154"/>
      <c r="FFU25" s="155"/>
      <c r="FFV25" s="155"/>
      <c r="FFW25" s="155"/>
      <c r="FFX25" s="155"/>
      <c r="FFY25" s="155"/>
      <c r="FFZ25" s="155"/>
      <c r="FGA25" s="156"/>
      <c r="FGB25" s="156"/>
      <c r="FGC25" s="156"/>
      <c r="FGD25" s="156"/>
      <c r="FGE25" s="156"/>
      <c r="FGF25" s="156"/>
      <c r="FGG25" s="157"/>
      <c r="FGH25" s="153"/>
      <c r="FGI25" s="153"/>
      <c r="FGJ25" s="154"/>
      <c r="FGK25" s="155"/>
      <c r="FGL25" s="155"/>
      <c r="FGM25" s="155"/>
      <c r="FGN25" s="155"/>
      <c r="FGO25" s="155"/>
      <c r="FGP25" s="155"/>
      <c r="FGQ25" s="156"/>
      <c r="FGR25" s="156"/>
      <c r="FGS25" s="156"/>
      <c r="FGT25" s="156"/>
      <c r="FGU25" s="156"/>
      <c r="FGV25" s="156"/>
      <c r="FGW25" s="157"/>
      <c r="FGX25" s="153"/>
      <c r="FGY25" s="153"/>
      <c r="FGZ25" s="154"/>
      <c r="FHA25" s="155"/>
      <c r="FHB25" s="155"/>
      <c r="FHC25" s="155"/>
      <c r="FHD25" s="155"/>
      <c r="FHE25" s="155"/>
      <c r="FHF25" s="155"/>
      <c r="FHG25" s="156"/>
      <c r="FHH25" s="156"/>
      <c r="FHI25" s="156"/>
      <c r="FHJ25" s="156"/>
      <c r="FHK25" s="156"/>
      <c r="FHL25" s="156"/>
      <c r="FHM25" s="157"/>
      <c r="FHN25" s="153"/>
      <c r="FHO25" s="153"/>
      <c r="FHP25" s="154"/>
      <c r="FHQ25" s="155"/>
      <c r="FHR25" s="155"/>
      <c r="FHS25" s="155"/>
      <c r="FHT25" s="155"/>
      <c r="FHU25" s="155"/>
      <c r="FHV25" s="155"/>
      <c r="FHW25" s="156"/>
      <c r="FHX25" s="156"/>
      <c r="FHY25" s="156"/>
      <c r="FHZ25" s="156"/>
      <c r="FIA25" s="156"/>
      <c r="FIB25" s="156"/>
      <c r="FIC25" s="157"/>
      <c r="FID25" s="153"/>
      <c r="FIE25" s="153"/>
      <c r="FIF25" s="154"/>
      <c r="FIG25" s="155"/>
      <c r="FIH25" s="155"/>
      <c r="FII25" s="155"/>
      <c r="FIJ25" s="155"/>
      <c r="FIK25" s="155"/>
      <c r="FIL25" s="155"/>
      <c r="FIM25" s="156"/>
      <c r="FIN25" s="156"/>
      <c r="FIO25" s="156"/>
      <c r="FIP25" s="156"/>
      <c r="FIQ25" s="156"/>
      <c r="FIR25" s="156"/>
      <c r="FIS25" s="157"/>
      <c r="FIT25" s="153"/>
      <c r="FIU25" s="153"/>
      <c r="FIV25" s="154"/>
      <c r="FIW25" s="155"/>
      <c r="FIX25" s="155"/>
      <c r="FIY25" s="155"/>
      <c r="FIZ25" s="155"/>
      <c r="FJA25" s="155"/>
      <c r="FJB25" s="155"/>
      <c r="FJC25" s="156"/>
      <c r="FJD25" s="156"/>
      <c r="FJE25" s="156"/>
      <c r="FJF25" s="156"/>
      <c r="FJG25" s="156"/>
      <c r="FJH25" s="156"/>
      <c r="FJI25" s="157"/>
      <c r="FJJ25" s="153"/>
      <c r="FJK25" s="153"/>
      <c r="FJL25" s="154"/>
      <c r="FJM25" s="155"/>
      <c r="FJN25" s="155"/>
      <c r="FJO25" s="155"/>
      <c r="FJP25" s="155"/>
      <c r="FJQ25" s="155"/>
      <c r="FJR25" s="155"/>
      <c r="FJS25" s="156"/>
      <c r="FJT25" s="156"/>
      <c r="FJU25" s="156"/>
      <c r="FJV25" s="156"/>
      <c r="FJW25" s="156"/>
      <c r="FJX25" s="156"/>
      <c r="FJY25" s="157"/>
      <c r="FJZ25" s="153"/>
      <c r="FKA25" s="153"/>
      <c r="FKB25" s="154"/>
      <c r="FKC25" s="155"/>
      <c r="FKD25" s="155"/>
      <c r="FKE25" s="155"/>
      <c r="FKF25" s="155"/>
      <c r="FKG25" s="155"/>
      <c r="FKH25" s="155"/>
      <c r="FKI25" s="156"/>
      <c r="FKJ25" s="156"/>
      <c r="FKK25" s="156"/>
      <c r="FKL25" s="156"/>
      <c r="FKM25" s="156"/>
      <c r="FKN25" s="156"/>
      <c r="FKO25" s="157"/>
      <c r="FKP25" s="153"/>
      <c r="FKQ25" s="153"/>
      <c r="FKR25" s="154"/>
      <c r="FKS25" s="155"/>
      <c r="FKT25" s="155"/>
      <c r="FKU25" s="155"/>
      <c r="FKV25" s="155"/>
      <c r="FKW25" s="155"/>
      <c r="FKX25" s="155"/>
      <c r="FKY25" s="156"/>
      <c r="FKZ25" s="156"/>
      <c r="FLA25" s="156"/>
      <c r="FLB25" s="156"/>
      <c r="FLC25" s="156"/>
      <c r="FLD25" s="156"/>
      <c r="FLE25" s="157"/>
      <c r="FLF25" s="153"/>
      <c r="FLG25" s="153"/>
      <c r="FLH25" s="154"/>
      <c r="FLI25" s="155"/>
      <c r="FLJ25" s="155"/>
      <c r="FLK25" s="155"/>
      <c r="FLL25" s="155"/>
      <c r="FLM25" s="155"/>
      <c r="FLN25" s="155"/>
      <c r="FLO25" s="156"/>
      <c r="FLP25" s="156"/>
      <c r="FLQ25" s="156"/>
      <c r="FLR25" s="156"/>
      <c r="FLS25" s="156"/>
      <c r="FLT25" s="156"/>
      <c r="FLU25" s="157"/>
      <c r="FLV25" s="153"/>
      <c r="FLW25" s="153"/>
      <c r="FLX25" s="154"/>
      <c r="FLY25" s="155"/>
      <c r="FLZ25" s="155"/>
      <c r="FMA25" s="155"/>
      <c r="FMB25" s="155"/>
      <c r="FMC25" s="155"/>
      <c r="FMD25" s="155"/>
      <c r="FME25" s="156"/>
      <c r="FMF25" s="156"/>
      <c r="FMG25" s="156"/>
      <c r="FMH25" s="156"/>
      <c r="FMI25" s="156"/>
      <c r="FMJ25" s="156"/>
      <c r="FMK25" s="157"/>
      <c r="FML25" s="153"/>
      <c r="FMM25" s="153"/>
      <c r="FMN25" s="154"/>
      <c r="FMO25" s="155"/>
      <c r="FMP25" s="155"/>
      <c r="FMQ25" s="155"/>
      <c r="FMR25" s="155"/>
      <c r="FMS25" s="155"/>
      <c r="FMT25" s="155"/>
      <c r="FMU25" s="156"/>
      <c r="FMV25" s="156"/>
      <c r="FMW25" s="156"/>
      <c r="FMX25" s="156"/>
      <c r="FMY25" s="156"/>
      <c r="FMZ25" s="156"/>
      <c r="FNA25" s="157"/>
      <c r="FNB25" s="153"/>
      <c r="FNC25" s="153"/>
      <c r="FND25" s="154"/>
      <c r="FNE25" s="155"/>
      <c r="FNF25" s="155"/>
      <c r="FNG25" s="155"/>
      <c r="FNH25" s="155"/>
      <c r="FNI25" s="155"/>
      <c r="FNJ25" s="155"/>
      <c r="FNK25" s="156"/>
      <c r="FNL25" s="156"/>
      <c r="FNM25" s="156"/>
      <c r="FNN25" s="156"/>
      <c r="FNO25" s="156"/>
      <c r="FNP25" s="156"/>
      <c r="FNQ25" s="157"/>
      <c r="FNR25" s="153"/>
      <c r="FNS25" s="153"/>
      <c r="FNT25" s="154"/>
      <c r="FNU25" s="155"/>
      <c r="FNV25" s="155"/>
      <c r="FNW25" s="155"/>
      <c r="FNX25" s="155"/>
      <c r="FNY25" s="155"/>
      <c r="FNZ25" s="155"/>
      <c r="FOA25" s="156"/>
      <c r="FOB25" s="156"/>
      <c r="FOC25" s="156"/>
      <c r="FOD25" s="156"/>
      <c r="FOE25" s="156"/>
      <c r="FOF25" s="156"/>
      <c r="FOG25" s="157"/>
      <c r="FOH25" s="153"/>
      <c r="FOI25" s="153"/>
      <c r="FOJ25" s="154"/>
      <c r="FOK25" s="155"/>
      <c r="FOL25" s="155"/>
      <c r="FOM25" s="155"/>
      <c r="FON25" s="155"/>
      <c r="FOO25" s="155"/>
      <c r="FOP25" s="155"/>
      <c r="FOQ25" s="156"/>
      <c r="FOR25" s="156"/>
      <c r="FOS25" s="156"/>
      <c r="FOT25" s="156"/>
      <c r="FOU25" s="156"/>
      <c r="FOV25" s="156"/>
      <c r="FOW25" s="157"/>
      <c r="FOX25" s="153"/>
      <c r="FOY25" s="153"/>
      <c r="FOZ25" s="154"/>
      <c r="FPA25" s="155"/>
      <c r="FPB25" s="155"/>
      <c r="FPC25" s="155"/>
      <c r="FPD25" s="155"/>
      <c r="FPE25" s="155"/>
      <c r="FPF25" s="155"/>
      <c r="FPG25" s="156"/>
      <c r="FPH25" s="156"/>
      <c r="FPI25" s="156"/>
      <c r="FPJ25" s="156"/>
      <c r="FPK25" s="156"/>
      <c r="FPL25" s="156"/>
      <c r="FPM25" s="157"/>
      <c r="FPN25" s="153"/>
      <c r="FPO25" s="153"/>
      <c r="FPP25" s="154"/>
      <c r="FPQ25" s="155"/>
      <c r="FPR25" s="155"/>
      <c r="FPS25" s="155"/>
      <c r="FPT25" s="155"/>
      <c r="FPU25" s="155"/>
      <c r="FPV25" s="155"/>
      <c r="FPW25" s="156"/>
      <c r="FPX25" s="156"/>
      <c r="FPY25" s="156"/>
      <c r="FPZ25" s="156"/>
      <c r="FQA25" s="156"/>
      <c r="FQB25" s="156"/>
      <c r="FQC25" s="157"/>
      <c r="FQD25" s="153"/>
      <c r="FQE25" s="153"/>
      <c r="FQF25" s="154"/>
      <c r="FQG25" s="155"/>
      <c r="FQH25" s="155"/>
      <c r="FQI25" s="155"/>
      <c r="FQJ25" s="155"/>
      <c r="FQK25" s="155"/>
      <c r="FQL25" s="155"/>
      <c r="FQM25" s="156"/>
      <c r="FQN25" s="156"/>
      <c r="FQO25" s="156"/>
      <c r="FQP25" s="156"/>
      <c r="FQQ25" s="156"/>
      <c r="FQR25" s="156"/>
      <c r="FQS25" s="157"/>
      <c r="FQT25" s="153"/>
      <c r="FQU25" s="153"/>
      <c r="FQV25" s="154"/>
      <c r="FQW25" s="155"/>
      <c r="FQX25" s="155"/>
      <c r="FQY25" s="155"/>
      <c r="FQZ25" s="155"/>
      <c r="FRA25" s="155"/>
      <c r="FRB25" s="155"/>
      <c r="FRC25" s="156"/>
      <c r="FRD25" s="156"/>
      <c r="FRE25" s="156"/>
      <c r="FRF25" s="156"/>
      <c r="FRG25" s="156"/>
      <c r="FRH25" s="156"/>
      <c r="FRI25" s="157"/>
      <c r="FRJ25" s="153"/>
      <c r="FRK25" s="153"/>
      <c r="FRL25" s="154"/>
      <c r="FRM25" s="155"/>
      <c r="FRN25" s="155"/>
      <c r="FRO25" s="155"/>
      <c r="FRP25" s="155"/>
      <c r="FRQ25" s="155"/>
      <c r="FRR25" s="155"/>
      <c r="FRS25" s="156"/>
      <c r="FRT25" s="156"/>
      <c r="FRU25" s="156"/>
      <c r="FRV25" s="156"/>
      <c r="FRW25" s="156"/>
      <c r="FRX25" s="156"/>
      <c r="FRY25" s="157"/>
      <c r="FRZ25" s="153"/>
      <c r="FSA25" s="153"/>
      <c r="FSB25" s="154"/>
      <c r="FSC25" s="155"/>
      <c r="FSD25" s="155"/>
      <c r="FSE25" s="155"/>
      <c r="FSF25" s="155"/>
      <c r="FSG25" s="155"/>
      <c r="FSH25" s="155"/>
      <c r="FSI25" s="156"/>
      <c r="FSJ25" s="156"/>
      <c r="FSK25" s="156"/>
      <c r="FSL25" s="156"/>
      <c r="FSM25" s="156"/>
      <c r="FSN25" s="156"/>
      <c r="FSO25" s="157"/>
      <c r="FSP25" s="153"/>
      <c r="FSQ25" s="153"/>
      <c r="FSR25" s="154"/>
      <c r="FSS25" s="155"/>
      <c r="FST25" s="155"/>
      <c r="FSU25" s="155"/>
      <c r="FSV25" s="155"/>
      <c r="FSW25" s="155"/>
      <c r="FSX25" s="155"/>
      <c r="FSY25" s="156"/>
      <c r="FSZ25" s="156"/>
      <c r="FTA25" s="156"/>
      <c r="FTB25" s="156"/>
      <c r="FTC25" s="156"/>
      <c r="FTD25" s="156"/>
      <c r="FTE25" s="157"/>
      <c r="FTF25" s="153"/>
      <c r="FTG25" s="153"/>
      <c r="FTH25" s="154"/>
      <c r="FTI25" s="155"/>
      <c r="FTJ25" s="155"/>
      <c r="FTK25" s="155"/>
      <c r="FTL25" s="155"/>
      <c r="FTM25" s="155"/>
      <c r="FTN25" s="155"/>
      <c r="FTO25" s="156"/>
      <c r="FTP25" s="156"/>
      <c r="FTQ25" s="156"/>
      <c r="FTR25" s="156"/>
      <c r="FTS25" s="156"/>
      <c r="FTT25" s="156"/>
      <c r="FTU25" s="157"/>
      <c r="FTV25" s="153"/>
      <c r="FTW25" s="153"/>
      <c r="FTX25" s="154"/>
      <c r="FTY25" s="155"/>
      <c r="FTZ25" s="155"/>
      <c r="FUA25" s="155"/>
      <c r="FUB25" s="155"/>
      <c r="FUC25" s="155"/>
      <c r="FUD25" s="155"/>
      <c r="FUE25" s="156"/>
      <c r="FUF25" s="156"/>
      <c r="FUG25" s="156"/>
      <c r="FUH25" s="156"/>
      <c r="FUI25" s="156"/>
      <c r="FUJ25" s="156"/>
      <c r="FUK25" s="157"/>
      <c r="FUL25" s="153"/>
      <c r="FUM25" s="153"/>
      <c r="FUN25" s="154"/>
      <c r="FUO25" s="155"/>
      <c r="FUP25" s="155"/>
      <c r="FUQ25" s="155"/>
      <c r="FUR25" s="155"/>
      <c r="FUS25" s="155"/>
      <c r="FUT25" s="155"/>
      <c r="FUU25" s="156"/>
      <c r="FUV25" s="156"/>
      <c r="FUW25" s="156"/>
      <c r="FUX25" s="156"/>
      <c r="FUY25" s="156"/>
      <c r="FUZ25" s="156"/>
      <c r="FVA25" s="157"/>
      <c r="FVB25" s="153"/>
      <c r="FVC25" s="153"/>
      <c r="FVD25" s="154"/>
      <c r="FVE25" s="155"/>
      <c r="FVF25" s="155"/>
      <c r="FVG25" s="155"/>
      <c r="FVH25" s="155"/>
      <c r="FVI25" s="155"/>
      <c r="FVJ25" s="155"/>
      <c r="FVK25" s="156"/>
      <c r="FVL25" s="156"/>
      <c r="FVM25" s="156"/>
      <c r="FVN25" s="156"/>
      <c r="FVO25" s="156"/>
      <c r="FVP25" s="156"/>
      <c r="FVQ25" s="157"/>
      <c r="FVR25" s="153"/>
      <c r="FVS25" s="153"/>
      <c r="FVT25" s="154"/>
      <c r="FVU25" s="155"/>
      <c r="FVV25" s="155"/>
      <c r="FVW25" s="155"/>
      <c r="FVX25" s="155"/>
      <c r="FVY25" s="155"/>
      <c r="FVZ25" s="155"/>
      <c r="FWA25" s="156"/>
      <c r="FWB25" s="156"/>
      <c r="FWC25" s="156"/>
      <c r="FWD25" s="156"/>
      <c r="FWE25" s="156"/>
      <c r="FWF25" s="156"/>
      <c r="FWG25" s="157"/>
      <c r="FWH25" s="153"/>
      <c r="FWI25" s="153"/>
      <c r="FWJ25" s="154"/>
      <c r="FWK25" s="155"/>
      <c r="FWL25" s="155"/>
      <c r="FWM25" s="155"/>
      <c r="FWN25" s="155"/>
      <c r="FWO25" s="155"/>
      <c r="FWP25" s="155"/>
      <c r="FWQ25" s="156"/>
      <c r="FWR25" s="156"/>
      <c r="FWS25" s="156"/>
      <c r="FWT25" s="156"/>
      <c r="FWU25" s="156"/>
      <c r="FWV25" s="156"/>
      <c r="FWW25" s="157"/>
      <c r="FWX25" s="153"/>
      <c r="FWY25" s="153"/>
      <c r="FWZ25" s="154"/>
      <c r="FXA25" s="155"/>
      <c r="FXB25" s="155"/>
      <c r="FXC25" s="155"/>
      <c r="FXD25" s="155"/>
      <c r="FXE25" s="155"/>
      <c r="FXF25" s="155"/>
      <c r="FXG25" s="156"/>
      <c r="FXH25" s="156"/>
      <c r="FXI25" s="156"/>
      <c r="FXJ25" s="156"/>
      <c r="FXK25" s="156"/>
      <c r="FXL25" s="156"/>
      <c r="FXM25" s="157"/>
      <c r="FXN25" s="153"/>
      <c r="FXO25" s="153"/>
      <c r="FXP25" s="154"/>
      <c r="FXQ25" s="155"/>
      <c r="FXR25" s="155"/>
      <c r="FXS25" s="155"/>
      <c r="FXT25" s="155"/>
      <c r="FXU25" s="155"/>
      <c r="FXV25" s="155"/>
      <c r="FXW25" s="156"/>
      <c r="FXX25" s="156"/>
      <c r="FXY25" s="156"/>
      <c r="FXZ25" s="156"/>
      <c r="FYA25" s="156"/>
      <c r="FYB25" s="156"/>
      <c r="FYC25" s="157"/>
      <c r="FYD25" s="153"/>
      <c r="FYE25" s="153"/>
      <c r="FYF25" s="154"/>
      <c r="FYG25" s="155"/>
      <c r="FYH25" s="155"/>
      <c r="FYI25" s="155"/>
      <c r="FYJ25" s="155"/>
      <c r="FYK25" s="155"/>
      <c r="FYL25" s="155"/>
      <c r="FYM25" s="156"/>
      <c r="FYN25" s="156"/>
      <c r="FYO25" s="156"/>
      <c r="FYP25" s="156"/>
      <c r="FYQ25" s="156"/>
      <c r="FYR25" s="156"/>
      <c r="FYS25" s="157"/>
      <c r="FYT25" s="153"/>
      <c r="FYU25" s="153"/>
      <c r="FYV25" s="154"/>
      <c r="FYW25" s="155"/>
      <c r="FYX25" s="155"/>
      <c r="FYY25" s="155"/>
      <c r="FYZ25" s="155"/>
      <c r="FZA25" s="155"/>
      <c r="FZB25" s="155"/>
      <c r="FZC25" s="156"/>
      <c r="FZD25" s="156"/>
      <c r="FZE25" s="156"/>
      <c r="FZF25" s="156"/>
      <c r="FZG25" s="156"/>
      <c r="FZH25" s="156"/>
      <c r="FZI25" s="157"/>
      <c r="FZJ25" s="153"/>
      <c r="FZK25" s="153"/>
      <c r="FZL25" s="154"/>
      <c r="FZM25" s="155"/>
      <c r="FZN25" s="155"/>
      <c r="FZO25" s="155"/>
      <c r="FZP25" s="155"/>
      <c r="FZQ25" s="155"/>
      <c r="FZR25" s="155"/>
      <c r="FZS25" s="156"/>
      <c r="FZT25" s="156"/>
      <c r="FZU25" s="156"/>
      <c r="FZV25" s="156"/>
      <c r="FZW25" s="156"/>
      <c r="FZX25" s="156"/>
      <c r="FZY25" s="157"/>
      <c r="FZZ25" s="153"/>
      <c r="GAA25" s="153"/>
      <c r="GAB25" s="154"/>
      <c r="GAC25" s="155"/>
      <c r="GAD25" s="155"/>
      <c r="GAE25" s="155"/>
      <c r="GAF25" s="155"/>
      <c r="GAG25" s="155"/>
      <c r="GAH25" s="155"/>
      <c r="GAI25" s="156"/>
      <c r="GAJ25" s="156"/>
      <c r="GAK25" s="156"/>
      <c r="GAL25" s="156"/>
      <c r="GAM25" s="156"/>
      <c r="GAN25" s="156"/>
      <c r="GAO25" s="157"/>
      <c r="GAP25" s="153"/>
      <c r="GAQ25" s="153"/>
      <c r="GAR25" s="154"/>
      <c r="GAS25" s="155"/>
      <c r="GAT25" s="155"/>
      <c r="GAU25" s="155"/>
      <c r="GAV25" s="155"/>
      <c r="GAW25" s="155"/>
      <c r="GAX25" s="155"/>
      <c r="GAY25" s="156"/>
      <c r="GAZ25" s="156"/>
      <c r="GBA25" s="156"/>
      <c r="GBB25" s="156"/>
      <c r="GBC25" s="156"/>
      <c r="GBD25" s="156"/>
      <c r="GBE25" s="157"/>
      <c r="GBF25" s="153"/>
      <c r="GBG25" s="153"/>
      <c r="GBH25" s="154"/>
      <c r="GBI25" s="155"/>
      <c r="GBJ25" s="155"/>
      <c r="GBK25" s="155"/>
      <c r="GBL25" s="155"/>
      <c r="GBM25" s="155"/>
      <c r="GBN25" s="155"/>
      <c r="GBO25" s="156"/>
      <c r="GBP25" s="156"/>
      <c r="GBQ25" s="156"/>
      <c r="GBR25" s="156"/>
      <c r="GBS25" s="156"/>
      <c r="GBT25" s="156"/>
      <c r="GBU25" s="157"/>
      <c r="GBV25" s="153"/>
      <c r="GBW25" s="153"/>
      <c r="GBX25" s="154"/>
      <c r="GBY25" s="155"/>
      <c r="GBZ25" s="155"/>
      <c r="GCA25" s="155"/>
      <c r="GCB25" s="155"/>
      <c r="GCC25" s="155"/>
      <c r="GCD25" s="155"/>
      <c r="GCE25" s="156"/>
      <c r="GCF25" s="156"/>
      <c r="GCG25" s="156"/>
      <c r="GCH25" s="156"/>
      <c r="GCI25" s="156"/>
      <c r="GCJ25" s="156"/>
      <c r="GCK25" s="157"/>
      <c r="GCL25" s="153"/>
      <c r="GCM25" s="153"/>
      <c r="GCN25" s="154"/>
      <c r="GCO25" s="155"/>
      <c r="GCP25" s="155"/>
      <c r="GCQ25" s="155"/>
      <c r="GCR25" s="155"/>
      <c r="GCS25" s="155"/>
      <c r="GCT25" s="155"/>
      <c r="GCU25" s="156"/>
      <c r="GCV25" s="156"/>
      <c r="GCW25" s="156"/>
      <c r="GCX25" s="156"/>
      <c r="GCY25" s="156"/>
      <c r="GCZ25" s="156"/>
      <c r="GDA25" s="157"/>
      <c r="GDB25" s="153"/>
      <c r="GDC25" s="153"/>
      <c r="GDD25" s="154"/>
      <c r="GDE25" s="155"/>
      <c r="GDF25" s="155"/>
      <c r="GDG25" s="155"/>
      <c r="GDH25" s="155"/>
      <c r="GDI25" s="155"/>
      <c r="GDJ25" s="155"/>
      <c r="GDK25" s="156"/>
      <c r="GDL25" s="156"/>
      <c r="GDM25" s="156"/>
      <c r="GDN25" s="156"/>
      <c r="GDO25" s="156"/>
      <c r="GDP25" s="156"/>
      <c r="GDQ25" s="157"/>
      <c r="GDR25" s="153"/>
      <c r="GDS25" s="153"/>
      <c r="GDT25" s="154"/>
      <c r="GDU25" s="155"/>
      <c r="GDV25" s="155"/>
      <c r="GDW25" s="155"/>
      <c r="GDX25" s="155"/>
      <c r="GDY25" s="155"/>
      <c r="GDZ25" s="155"/>
      <c r="GEA25" s="156"/>
      <c r="GEB25" s="156"/>
      <c r="GEC25" s="156"/>
      <c r="GED25" s="156"/>
      <c r="GEE25" s="156"/>
      <c r="GEF25" s="156"/>
      <c r="GEG25" s="157"/>
      <c r="GEH25" s="153"/>
      <c r="GEI25" s="153"/>
      <c r="GEJ25" s="154"/>
      <c r="GEK25" s="155"/>
      <c r="GEL25" s="155"/>
      <c r="GEM25" s="155"/>
      <c r="GEN25" s="155"/>
      <c r="GEO25" s="155"/>
      <c r="GEP25" s="155"/>
      <c r="GEQ25" s="156"/>
      <c r="GER25" s="156"/>
      <c r="GES25" s="156"/>
      <c r="GET25" s="156"/>
      <c r="GEU25" s="156"/>
      <c r="GEV25" s="156"/>
      <c r="GEW25" s="157"/>
      <c r="GEX25" s="153"/>
      <c r="GEY25" s="153"/>
      <c r="GEZ25" s="154"/>
      <c r="GFA25" s="155"/>
      <c r="GFB25" s="155"/>
      <c r="GFC25" s="155"/>
      <c r="GFD25" s="155"/>
      <c r="GFE25" s="155"/>
      <c r="GFF25" s="155"/>
      <c r="GFG25" s="156"/>
      <c r="GFH25" s="156"/>
      <c r="GFI25" s="156"/>
      <c r="GFJ25" s="156"/>
      <c r="GFK25" s="156"/>
      <c r="GFL25" s="156"/>
      <c r="GFM25" s="157"/>
      <c r="GFN25" s="153"/>
      <c r="GFO25" s="153"/>
      <c r="GFP25" s="154"/>
      <c r="GFQ25" s="155"/>
      <c r="GFR25" s="155"/>
      <c r="GFS25" s="155"/>
      <c r="GFT25" s="155"/>
      <c r="GFU25" s="155"/>
      <c r="GFV25" s="155"/>
      <c r="GFW25" s="156"/>
      <c r="GFX25" s="156"/>
      <c r="GFY25" s="156"/>
      <c r="GFZ25" s="156"/>
      <c r="GGA25" s="156"/>
      <c r="GGB25" s="156"/>
      <c r="GGC25" s="157"/>
      <c r="GGD25" s="153"/>
      <c r="GGE25" s="153"/>
      <c r="GGF25" s="154"/>
      <c r="GGG25" s="155"/>
      <c r="GGH25" s="155"/>
      <c r="GGI25" s="155"/>
      <c r="GGJ25" s="155"/>
      <c r="GGK25" s="155"/>
      <c r="GGL25" s="155"/>
      <c r="GGM25" s="156"/>
      <c r="GGN25" s="156"/>
      <c r="GGO25" s="156"/>
      <c r="GGP25" s="156"/>
      <c r="GGQ25" s="156"/>
      <c r="GGR25" s="156"/>
      <c r="GGS25" s="157"/>
      <c r="GGT25" s="153"/>
      <c r="GGU25" s="153"/>
      <c r="GGV25" s="154"/>
      <c r="GGW25" s="155"/>
      <c r="GGX25" s="155"/>
      <c r="GGY25" s="155"/>
      <c r="GGZ25" s="155"/>
      <c r="GHA25" s="155"/>
      <c r="GHB25" s="155"/>
      <c r="GHC25" s="156"/>
      <c r="GHD25" s="156"/>
      <c r="GHE25" s="156"/>
      <c r="GHF25" s="156"/>
      <c r="GHG25" s="156"/>
      <c r="GHH25" s="156"/>
      <c r="GHI25" s="157"/>
      <c r="GHJ25" s="153"/>
      <c r="GHK25" s="153"/>
      <c r="GHL25" s="154"/>
      <c r="GHM25" s="155"/>
      <c r="GHN25" s="155"/>
      <c r="GHO25" s="155"/>
      <c r="GHP25" s="155"/>
      <c r="GHQ25" s="155"/>
      <c r="GHR25" s="155"/>
      <c r="GHS25" s="156"/>
      <c r="GHT25" s="156"/>
      <c r="GHU25" s="156"/>
      <c r="GHV25" s="156"/>
      <c r="GHW25" s="156"/>
      <c r="GHX25" s="156"/>
      <c r="GHY25" s="157"/>
      <c r="GHZ25" s="153"/>
      <c r="GIA25" s="153"/>
      <c r="GIB25" s="154"/>
      <c r="GIC25" s="155"/>
      <c r="GID25" s="155"/>
      <c r="GIE25" s="155"/>
      <c r="GIF25" s="155"/>
      <c r="GIG25" s="155"/>
      <c r="GIH25" s="155"/>
      <c r="GII25" s="156"/>
      <c r="GIJ25" s="156"/>
      <c r="GIK25" s="156"/>
      <c r="GIL25" s="156"/>
      <c r="GIM25" s="156"/>
      <c r="GIN25" s="156"/>
      <c r="GIO25" s="157"/>
      <c r="GIP25" s="153"/>
      <c r="GIQ25" s="153"/>
      <c r="GIR25" s="154"/>
      <c r="GIS25" s="155"/>
      <c r="GIT25" s="155"/>
      <c r="GIU25" s="155"/>
      <c r="GIV25" s="155"/>
      <c r="GIW25" s="155"/>
      <c r="GIX25" s="155"/>
      <c r="GIY25" s="156"/>
      <c r="GIZ25" s="156"/>
      <c r="GJA25" s="156"/>
      <c r="GJB25" s="156"/>
      <c r="GJC25" s="156"/>
      <c r="GJD25" s="156"/>
      <c r="GJE25" s="157"/>
      <c r="GJF25" s="153"/>
      <c r="GJG25" s="153"/>
      <c r="GJH25" s="154"/>
      <c r="GJI25" s="155"/>
      <c r="GJJ25" s="155"/>
      <c r="GJK25" s="155"/>
      <c r="GJL25" s="155"/>
      <c r="GJM25" s="155"/>
      <c r="GJN25" s="155"/>
      <c r="GJO25" s="156"/>
      <c r="GJP25" s="156"/>
      <c r="GJQ25" s="156"/>
      <c r="GJR25" s="156"/>
      <c r="GJS25" s="156"/>
      <c r="GJT25" s="156"/>
      <c r="GJU25" s="157"/>
      <c r="GJV25" s="153"/>
      <c r="GJW25" s="153"/>
      <c r="GJX25" s="154"/>
      <c r="GJY25" s="155"/>
      <c r="GJZ25" s="155"/>
      <c r="GKA25" s="155"/>
      <c r="GKB25" s="155"/>
      <c r="GKC25" s="155"/>
      <c r="GKD25" s="155"/>
      <c r="GKE25" s="156"/>
      <c r="GKF25" s="156"/>
      <c r="GKG25" s="156"/>
      <c r="GKH25" s="156"/>
      <c r="GKI25" s="156"/>
      <c r="GKJ25" s="156"/>
      <c r="GKK25" s="157"/>
      <c r="GKL25" s="153"/>
      <c r="GKM25" s="153"/>
      <c r="GKN25" s="154"/>
      <c r="GKO25" s="155"/>
      <c r="GKP25" s="155"/>
      <c r="GKQ25" s="155"/>
      <c r="GKR25" s="155"/>
      <c r="GKS25" s="155"/>
      <c r="GKT25" s="155"/>
      <c r="GKU25" s="156"/>
      <c r="GKV25" s="156"/>
      <c r="GKW25" s="156"/>
      <c r="GKX25" s="156"/>
      <c r="GKY25" s="156"/>
      <c r="GKZ25" s="156"/>
      <c r="GLA25" s="157"/>
      <c r="GLB25" s="153"/>
      <c r="GLC25" s="153"/>
      <c r="GLD25" s="154"/>
      <c r="GLE25" s="155"/>
      <c r="GLF25" s="155"/>
      <c r="GLG25" s="155"/>
      <c r="GLH25" s="155"/>
      <c r="GLI25" s="155"/>
      <c r="GLJ25" s="155"/>
      <c r="GLK25" s="156"/>
      <c r="GLL25" s="156"/>
      <c r="GLM25" s="156"/>
      <c r="GLN25" s="156"/>
      <c r="GLO25" s="156"/>
      <c r="GLP25" s="156"/>
      <c r="GLQ25" s="157"/>
      <c r="GLR25" s="153"/>
      <c r="GLS25" s="153"/>
      <c r="GLT25" s="154"/>
      <c r="GLU25" s="155"/>
      <c r="GLV25" s="155"/>
      <c r="GLW25" s="155"/>
      <c r="GLX25" s="155"/>
      <c r="GLY25" s="155"/>
      <c r="GLZ25" s="155"/>
      <c r="GMA25" s="156"/>
      <c r="GMB25" s="156"/>
      <c r="GMC25" s="156"/>
      <c r="GMD25" s="156"/>
      <c r="GME25" s="156"/>
      <c r="GMF25" s="156"/>
      <c r="GMG25" s="157"/>
      <c r="GMH25" s="153"/>
      <c r="GMI25" s="153"/>
      <c r="GMJ25" s="154"/>
      <c r="GMK25" s="155"/>
      <c r="GML25" s="155"/>
      <c r="GMM25" s="155"/>
      <c r="GMN25" s="155"/>
      <c r="GMO25" s="155"/>
      <c r="GMP25" s="155"/>
      <c r="GMQ25" s="156"/>
      <c r="GMR25" s="156"/>
      <c r="GMS25" s="156"/>
      <c r="GMT25" s="156"/>
      <c r="GMU25" s="156"/>
      <c r="GMV25" s="156"/>
      <c r="GMW25" s="157"/>
      <c r="GMX25" s="153"/>
      <c r="GMY25" s="153"/>
      <c r="GMZ25" s="154"/>
      <c r="GNA25" s="155"/>
      <c r="GNB25" s="155"/>
      <c r="GNC25" s="155"/>
      <c r="GND25" s="155"/>
      <c r="GNE25" s="155"/>
      <c r="GNF25" s="155"/>
      <c r="GNG25" s="156"/>
      <c r="GNH25" s="156"/>
      <c r="GNI25" s="156"/>
      <c r="GNJ25" s="156"/>
      <c r="GNK25" s="156"/>
      <c r="GNL25" s="156"/>
      <c r="GNM25" s="157"/>
      <c r="GNN25" s="153"/>
      <c r="GNO25" s="153"/>
      <c r="GNP25" s="154"/>
      <c r="GNQ25" s="155"/>
      <c r="GNR25" s="155"/>
      <c r="GNS25" s="155"/>
      <c r="GNT25" s="155"/>
      <c r="GNU25" s="155"/>
      <c r="GNV25" s="155"/>
      <c r="GNW25" s="156"/>
      <c r="GNX25" s="156"/>
      <c r="GNY25" s="156"/>
      <c r="GNZ25" s="156"/>
      <c r="GOA25" s="156"/>
      <c r="GOB25" s="156"/>
      <c r="GOC25" s="157"/>
      <c r="GOD25" s="153"/>
      <c r="GOE25" s="153"/>
      <c r="GOF25" s="154"/>
      <c r="GOG25" s="155"/>
      <c r="GOH25" s="155"/>
      <c r="GOI25" s="155"/>
      <c r="GOJ25" s="155"/>
      <c r="GOK25" s="155"/>
      <c r="GOL25" s="155"/>
      <c r="GOM25" s="156"/>
      <c r="GON25" s="156"/>
      <c r="GOO25" s="156"/>
      <c r="GOP25" s="156"/>
      <c r="GOQ25" s="156"/>
      <c r="GOR25" s="156"/>
      <c r="GOS25" s="157"/>
      <c r="GOT25" s="153"/>
      <c r="GOU25" s="153"/>
      <c r="GOV25" s="154"/>
      <c r="GOW25" s="155"/>
      <c r="GOX25" s="155"/>
      <c r="GOY25" s="155"/>
      <c r="GOZ25" s="155"/>
      <c r="GPA25" s="155"/>
      <c r="GPB25" s="155"/>
      <c r="GPC25" s="156"/>
      <c r="GPD25" s="156"/>
      <c r="GPE25" s="156"/>
      <c r="GPF25" s="156"/>
      <c r="GPG25" s="156"/>
      <c r="GPH25" s="156"/>
      <c r="GPI25" s="157"/>
      <c r="GPJ25" s="153"/>
      <c r="GPK25" s="153"/>
      <c r="GPL25" s="154"/>
      <c r="GPM25" s="155"/>
      <c r="GPN25" s="155"/>
      <c r="GPO25" s="155"/>
      <c r="GPP25" s="155"/>
      <c r="GPQ25" s="155"/>
      <c r="GPR25" s="155"/>
      <c r="GPS25" s="156"/>
      <c r="GPT25" s="156"/>
      <c r="GPU25" s="156"/>
      <c r="GPV25" s="156"/>
      <c r="GPW25" s="156"/>
      <c r="GPX25" s="156"/>
      <c r="GPY25" s="157"/>
      <c r="GPZ25" s="153"/>
      <c r="GQA25" s="153"/>
      <c r="GQB25" s="154"/>
      <c r="GQC25" s="155"/>
      <c r="GQD25" s="155"/>
      <c r="GQE25" s="155"/>
      <c r="GQF25" s="155"/>
      <c r="GQG25" s="155"/>
      <c r="GQH25" s="155"/>
      <c r="GQI25" s="156"/>
      <c r="GQJ25" s="156"/>
      <c r="GQK25" s="156"/>
      <c r="GQL25" s="156"/>
      <c r="GQM25" s="156"/>
      <c r="GQN25" s="156"/>
      <c r="GQO25" s="157"/>
      <c r="GQP25" s="153"/>
      <c r="GQQ25" s="153"/>
      <c r="GQR25" s="154"/>
      <c r="GQS25" s="155"/>
      <c r="GQT25" s="155"/>
      <c r="GQU25" s="155"/>
      <c r="GQV25" s="155"/>
      <c r="GQW25" s="155"/>
      <c r="GQX25" s="155"/>
      <c r="GQY25" s="156"/>
      <c r="GQZ25" s="156"/>
      <c r="GRA25" s="156"/>
      <c r="GRB25" s="156"/>
      <c r="GRC25" s="156"/>
      <c r="GRD25" s="156"/>
      <c r="GRE25" s="157"/>
      <c r="GRF25" s="153"/>
      <c r="GRG25" s="153"/>
      <c r="GRH25" s="154"/>
      <c r="GRI25" s="155"/>
      <c r="GRJ25" s="155"/>
      <c r="GRK25" s="155"/>
      <c r="GRL25" s="155"/>
      <c r="GRM25" s="155"/>
      <c r="GRN25" s="155"/>
      <c r="GRO25" s="156"/>
      <c r="GRP25" s="156"/>
      <c r="GRQ25" s="156"/>
      <c r="GRR25" s="156"/>
      <c r="GRS25" s="156"/>
      <c r="GRT25" s="156"/>
      <c r="GRU25" s="157"/>
      <c r="GRV25" s="153"/>
      <c r="GRW25" s="153"/>
      <c r="GRX25" s="154"/>
      <c r="GRY25" s="155"/>
      <c r="GRZ25" s="155"/>
      <c r="GSA25" s="155"/>
      <c r="GSB25" s="155"/>
      <c r="GSC25" s="155"/>
      <c r="GSD25" s="155"/>
      <c r="GSE25" s="156"/>
      <c r="GSF25" s="156"/>
      <c r="GSG25" s="156"/>
      <c r="GSH25" s="156"/>
      <c r="GSI25" s="156"/>
      <c r="GSJ25" s="156"/>
      <c r="GSK25" s="157"/>
      <c r="GSL25" s="153"/>
      <c r="GSM25" s="153"/>
      <c r="GSN25" s="154"/>
      <c r="GSO25" s="155"/>
      <c r="GSP25" s="155"/>
      <c r="GSQ25" s="155"/>
      <c r="GSR25" s="155"/>
      <c r="GSS25" s="155"/>
      <c r="GST25" s="155"/>
      <c r="GSU25" s="156"/>
      <c r="GSV25" s="156"/>
      <c r="GSW25" s="156"/>
      <c r="GSX25" s="156"/>
      <c r="GSY25" s="156"/>
      <c r="GSZ25" s="156"/>
      <c r="GTA25" s="157"/>
      <c r="GTB25" s="153"/>
      <c r="GTC25" s="153"/>
      <c r="GTD25" s="154"/>
      <c r="GTE25" s="155"/>
      <c r="GTF25" s="155"/>
      <c r="GTG25" s="155"/>
      <c r="GTH25" s="155"/>
      <c r="GTI25" s="155"/>
      <c r="GTJ25" s="155"/>
      <c r="GTK25" s="156"/>
      <c r="GTL25" s="156"/>
      <c r="GTM25" s="156"/>
      <c r="GTN25" s="156"/>
      <c r="GTO25" s="156"/>
      <c r="GTP25" s="156"/>
      <c r="GTQ25" s="157"/>
      <c r="GTR25" s="153"/>
      <c r="GTS25" s="153"/>
      <c r="GTT25" s="154"/>
      <c r="GTU25" s="155"/>
      <c r="GTV25" s="155"/>
      <c r="GTW25" s="155"/>
      <c r="GTX25" s="155"/>
      <c r="GTY25" s="155"/>
      <c r="GTZ25" s="155"/>
      <c r="GUA25" s="156"/>
      <c r="GUB25" s="156"/>
      <c r="GUC25" s="156"/>
      <c r="GUD25" s="156"/>
      <c r="GUE25" s="156"/>
      <c r="GUF25" s="156"/>
      <c r="GUG25" s="157"/>
      <c r="GUH25" s="153"/>
      <c r="GUI25" s="153"/>
      <c r="GUJ25" s="154"/>
      <c r="GUK25" s="155"/>
      <c r="GUL25" s="155"/>
      <c r="GUM25" s="155"/>
      <c r="GUN25" s="155"/>
      <c r="GUO25" s="155"/>
      <c r="GUP25" s="155"/>
      <c r="GUQ25" s="156"/>
      <c r="GUR25" s="156"/>
      <c r="GUS25" s="156"/>
      <c r="GUT25" s="156"/>
      <c r="GUU25" s="156"/>
      <c r="GUV25" s="156"/>
      <c r="GUW25" s="157"/>
      <c r="GUX25" s="153"/>
      <c r="GUY25" s="153"/>
      <c r="GUZ25" s="154"/>
      <c r="GVA25" s="155"/>
      <c r="GVB25" s="155"/>
      <c r="GVC25" s="155"/>
      <c r="GVD25" s="155"/>
      <c r="GVE25" s="155"/>
      <c r="GVF25" s="155"/>
      <c r="GVG25" s="156"/>
      <c r="GVH25" s="156"/>
      <c r="GVI25" s="156"/>
      <c r="GVJ25" s="156"/>
      <c r="GVK25" s="156"/>
      <c r="GVL25" s="156"/>
      <c r="GVM25" s="157"/>
      <c r="GVN25" s="153"/>
      <c r="GVO25" s="153"/>
      <c r="GVP25" s="154"/>
      <c r="GVQ25" s="155"/>
      <c r="GVR25" s="155"/>
      <c r="GVS25" s="155"/>
      <c r="GVT25" s="155"/>
      <c r="GVU25" s="155"/>
      <c r="GVV25" s="155"/>
      <c r="GVW25" s="156"/>
      <c r="GVX25" s="156"/>
      <c r="GVY25" s="156"/>
      <c r="GVZ25" s="156"/>
      <c r="GWA25" s="156"/>
      <c r="GWB25" s="156"/>
      <c r="GWC25" s="157"/>
      <c r="GWD25" s="153"/>
      <c r="GWE25" s="153"/>
      <c r="GWF25" s="154"/>
      <c r="GWG25" s="155"/>
      <c r="GWH25" s="155"/>
      <c r="GWI25" s="155"/>
      <c r="GWJ25" s="155"/>
      <c r="GWK25" s="155"/>
      <c r="GWL25" s="155"/>
      <c r="GWM25" s="156"/>
      <c r="GWN25" s="156"/>
      <c r="GWO25" s="156"/>
      <c r="GWP25" s="156"/>
      <c r="GWQ25" s="156"/>
      <c r="GWR25" s="156"/>
      <c r="GWS25" s="157"/>
      <c r="GWT25" s="153"/>
      <c r="GWU25" s="153"/>
      <c r="GWV25" s="154"/>
      <c r="GWW25" s="155"/>
      <c r="GWX25" s="155"/>
      <c r="GWY25" s="155"/>
      <c r="GWZ25" s="155"/>
      <c r="GXA25" s="155"/>
      <c r="GXB25" s="155"/>
      <c r="GXC25" s="156"/>
      <c r="GXD25" s="156"/>
      <c r="GXE25" s="156"/>
      <c r="GXF25" s="156"/>
      <c r="GXG25" s="156"/>
      <c r="GXH25" s="156"/>
      <c r="GXI25" s="157"/>
      <c r="GXJ25" s="153"/>
      <c r="GXK25" s="153"/>
      <c r="GXL25" s="154"/>
      <c r="GXM25" s="155"/>
      <c r="GXN25" s="155"/>
      <c r="GXO25" s="155"/>
      <c r="GXP25" s="155"/>
      <c r="GXQ25" s="155"/>
      <c r="GXR25" s="155"/>
      <c r="GXS25" s="156"/>
      <c r="GXT25" s="156"/>
      <c r="GXU25" s="156"/>
      <c r="GXV25" s="156"/>
      <c r="GXW25" s="156"/>
      <c r="GXX25" s="156"/>
      <c r="GXY25" s="157"/>
      <c r="GXZ25" s="153"/>
      <c r="GYA25" s="153"/>
      <c r="GYB25" s="154"/>
      <c r="GYC25" s="155"/>
      <c r="GYD25" s="155"/>
      <c r="GYE25" s="155"/>
      <c r="GYF25" s="155"/>
      <c r="GYG25" s="155"/>
      <c r="GYH25" s="155"/>
      <c r="GYI25" s="156"/>
      <c r="GYJ25" s="156"/>
      <c r="GYK25" s="156"/>
      <c r="GYL25" s="156"/>
      <c r="GYM25" s="156"/>
      <c r="GYN25" s="156"/>
      <c r="GYO25" s="157"/>
      <c r="GYP25" s="153"/>
      <c r="GYQ25" s="153"/>
      <c r="GYR25" s="154"/>
      <c r="GYS25" s="155"/>
      <c r="GYT25" s="155"/>
      <c r="GYU25" s="155"/>
      <c r="GYV25" s="155"/>
      <c r="GYW25" s="155"/>
      <c r="GYX25" s="155"/>
      <c r="GYY25" s="156"/>
      <c r="GYZ25" s="156"/>
      <c r="GZA25" s="156"/>
      <c r="GZB25" s="156"/>
      <c r="GZC25" s="156"/>
      <c r="GZD25" s="156"/>
      <c r="GZE25" s="157"/>
      <c r="GZF25" s="153"/>
      <c r="GZG25" s="153"/>
      <c r="GZH25" s="154"/>
      <c r="GZI25" s="155"/>
      <c r="GZJ25" s="155"/>
      <c r="GZK25" s="155"/>
      <c r="GZL25" s="155"/>
      <c r="GZM25" s="155"/>
      <c r="GZN25" s="155"/>
      <c r="GZO25" s="156"/>
      <c r="GZP25" s="156"/>
      <c r="GZQ25" s="156"/>
      <c r="GZR25" s="156"/>
      <c r="GZS25" s="156"/>
      <c r="GZT25" s="156"/>
      <c r="GZU25" s="157"/>
      <c r="GZV25" s="153"/>
      <c r="GZW25" s="153"/>
      <c r="GZX25" s="154"/>
      <c r="GZY25" s="155"/>
      <c r="GZZ25" s="155"/>
      <c r="HAA25" s="155"/>
      <c r="HAB25" s="155"/>
      <c r="HAC25" s="155"/>
      <c r="HAD25" s="155"/>
      <c r="HAE25" s="156"/>
      <c r="HAF25" s="156"/>
      <c r="HAG25" s="156"/>
      <c r="HAH25" s="156"/>
      <c r="HAI25" s="156"/>
      <c r="HAJ25" s="156"/>
      <c r="HAK25" s="157"/>
      <c r="HAL25" s="153"/>
      <c r="HAM25" s="153"/>
      <c r="HAN25" s="154"/>
      <c r="HAO25" s="155"/>
      <c r="HAP25" s="155"/>
      <c r="HAQ25" s="155"/>
      <c r="HAR25" s="155"/>
      <c r="HAS25" s="155"/>
      <c r="HAT25" s="155"/>
      <c r="HAU25" s="156"/>
      <c r="HAV25" s="156"/>
      <c r="HAW25" s="156"/>
      <c r="HAX25" s="156"/>
      <c r="HAY25" s="156"/>
      <c r="HAZ25" s="156"/>
      <c r="HBA25" s="157"/>
      <c r="HBB25" s="153"/>
      <c r="HBC25" s="153"/>
      <c r="HBD25" s="154"/>
      <c r="HBE25" s="155"/>
      <c r="HBF25" s="155"/>
      <c r="HBG25" s="155"/>
      <c r="HBH25" s="155"/>
      <c r="HBI25" s="155"/>
      <c r="HBJ25" s="155"/>
      <c r="HBK25" s="156"/>
      <c r="HBL25" s="156"/>
      <c r="HBM25" s="156"/>
      <c r="HBN25" s="156"/>
      <c r="HBO25" s="156"/>
      <c r="HBP25" s="156"/>
      <c r="HBQ25" s="157"/>
      <c r="HBR25" s="153"/>
      <c r="HBS25" s="153"/>
      <c r="HBT25" s="154"/>
      <c r="HBU25" s="155"/>
      <c r="HBV25" s="155"/>
      <c r="HBW25" s="155"/>
      <c r="HBX25" s="155"/>
      <c r="HBY25" s="155"/>
      <c r="HBZ25" s="155"/>
      <c r="HCA25" s="156"/>
      <c r="HCB25" s="156"/>
      <c r="HCC25" s="156"/>
      <c r="HCD25" s="156"/>
      <c r="HCE25" s="156"/>
      <c r="HCF25" s="156"/>
      <c r="HCG25" s="157"/>
      <c r="HCH25" s="153"/>
      <c r="HCI25" s="153"/>
      <c r="HCJ25" s="154"/>
      <c r="HCK25" s="155"/>
      <c r="HCL25" s="155"/>
      <c r="HCM25" s="155"/>
      <c r="HCN25" s="155"/>
      <c r="HCO25" s="155"/>
      <c r="HCP25" s="155"/>
      <c r="HCQ25" s="156"/>
      <c r="HCR25" s="156"/>
      <c r="HCS25" s="156"/>
      <c r="HCT25" s="156"/>
      <c r="HCU25" s="156"/>
      <c r="HCV25" s="156"/>
      <c r="HCW25" s="157"/>
      <c r="HCX25" s="153"/>
      <c r="HCY25" s="153"/>
      <c r="HCZ25" s="154"/>
      <c r="HDA25" s="155"/>
      <c r="HDB25" s="155"/>
      <c r="HDC25" s="155"/>
      <c r="HDD25" s="155"/>
      <c r="HDE25" s="155"/>
      <c r="HDF25" s="155"/>
      <c r="HDG25" s="156"/>
      <c r="HDH25" s="156"/>
      <c r="HDI25" s="156"/>
      <c r="HDJ25" s="156"/>
      <c r="HDK25" s="156"/>
      <c r="HDL25" s="156"/>
      <c r="HDM25" s="157"/>
      <c r="HDN25" s="153"/>
      <c r="HDO25" s="153"/>
      <c r="HDP25" s="154"/>
      <c r="HDQ25" s="155"/>
      <c r="HDR25" s="155"/>
      <c r="HDS25" s="155"/>
      <c r="HDT25" s="155"/>
      <c r="HDU25" s="155"/>
      <c r="HDV25" s="155"/>
      <c r="HDW25" s="156"/>
      <c r="HDX25" s="156"/>
      <c r="HDY25" s="156"/>
      <c r="HDZ25" s="156"/>
      <c r="HEA25" s="156"/>
      <c r="HEB25" s="156"/>
      <c r="HEC25" s="157"/>
      <c r="HED25" s="153"/>
      <c r="HEE25" s="153"/>
      <c r="HEF25" s="154"/>
      <c r="HEG25" s="155"/>
      <c r="HEH25" s="155"/>
      <c r="HEI25" s="155"/>
      <c r="HEJ25" s="155"/>
      <c r="HEK25" s="155"/>
      <c r="HEL25" s="155"/>
      <c r="HEM25" s="156"/>
      <c r="HEN25" s="156"/>
      <c r="HEO25" s="156"/>
      <c r="HEP25" s="156"/>
      <c r="HEQ25" s="156"/>
      <c r="HER25" s="156"/>
      <c r="HES25" s="157"/>
      <c r="HET25" s="153"/>
      <c r="HEU25" s="153"/>
      <c r="HEV25" s="154"/>
      <c r="HEW25" s="155"/>
      <c r="HEX25" s="155"/>
      <c r="HEY25" s="155"/>
      <c r="HEZ25" s="155"/>
      <c r="HFA25" s="155"/>
      <c r="HFB25" s="155"/>
      <c r="HFC25" s="156"/>
      <c r="HFD25" s="156"/>
      <c r="HFE25" s="156"/>
      <c r="HFF25" s="156"/>
      <c r="HFG25" s="156"/>
      <c r="HFH25" s="156"/>
      <c r="HFI25" s="157"/>
      <c r="HFJ25" s="153"/>
      <c r="HFK25" s="153"/>
      <c r="HFL25" s="154"/>
      <c r="HFM25" s="155"/>
      <c r="HFN25" s="155"/>
      <c r="HFO25" s="155"/>
      <c r="HFP25" s="155"/>
      <c r="HFQ25" s="155"/>
      <c r="HFR25" s="155"/>
      <c r="HFS25" s="156"/>
      <c r="HFT25" s="156"/>
      <c r="HFU25" s="156"/>
      <c r="HFV25" s="156"/>
      <c r="HFW25" s="156"/>
      <c r="HFX25" s="156"/>
      <c r="HFY25" s="157"/>
      <c r="HFZ25" s="153"/>
      <c r="HGA25" s="153"/>
      <c r="HGB25" s="154"/>
      <c r="HGC25" s="155"/>
      <c r="HGD25" s="155"/>
      <c r="HGE25" s="155"/>
      <c r="HGF25" s="155"/>
      <c r="HGG25" s="155"/>
      <c r="HGH25" s="155"/>
      <c r="HGI25" s="156"/>
      <c r="HGJ25" s="156"/>
      <c r="HGK25" s="156"/>
      <c r="HGL25" s="156"/>
      <c r="HGM25" s="156"/>
      <c r="HGN25" s="156"/>
      <c r="HGO25" s="157"/>
      <c r="HGP25" s="153"/>
      <c r="HGQ25" s="153"/>
      <c r="HGR25" s="154"/>
      <c r="HGS25" s="155"/>
      <c r="HGT25" s="155"/>
      <c r="HGU25" s="155"/>
      <c r="HGV25" s="155"/>
      <c r="HGW25" s="155"/>
      <c r="HGX25" s="155"/>
      <c r="HGY25" s="156"/>
      <c r="HGZ25" s="156"/>
      <c r="HHA25" s="156"/>
      <c r="HHB25" s="156"/>
      <c r="HHC25" s="156"/>
      <c r="HHD25" s="156"/>
      <c r="HHE25" s="157"/>
      <c r="HHF25" s="153"/>
      <c r="HHG25" s="153"/>
      <c r="HHH25" s="154"/>
      <c r="HHI25" s="155"/>
      <c r="HHJ25" s="155"/>
      <c r="HHK25" s="155"/>
      <c r="HHL25" s="155"/>
      <c r="HHM25" s="155"/>
      <c r="HHN25" s="155"/>
      <c r="HHO25" s="156"/>
      <c r="HHP25" s="156"/>
      <c r="HHQ25" s="156"/>
      <c r="HHR25" s="156"/>
      <c r="HHS25" s="156"/>
      <c r="HHT25" s="156"/>
      <c r="HHU25" s="157"/>
      <c r="HHV25" s="153"/>
      <c r="HHW25" s="153"/>
      <c r="HHX25" s="154"/>
      <c r="HHY25" s="155"/>
      <c r="HHZ25" s="155"/>
      <c r="HIA25" s="155"/>
      <c r="HIB25" s="155"/>
      <c r="HIC25" s="155"/>
      <c r="HID25" s="155"/>
      <c r="HIE25" s="156"/>
      <c r="HIF25" s="156"/>
      <c r="HIG25" s="156"/>
      <c r="HIH25" s="156"/>
      <c r="HII25" s="156"/>
      <c r="HIJ25" s="156"/>
      <c r="HIK25" s="157"/>
      <c r="HIL25" s="153"/>
      <c r="HIM25" s="153"/>
      <c r="HIN25" s="154"/>
      <c r="HIO25" s="155"/>
      <c r="HIP25" s="155"/>
      <c r="HIQ25" s="155"/>
      <c r="HIR25" s="155"/>
      <c r="HIS25" s="155"/>
      <c r="HIT25" s="155"/>
      <c r="HIU25" s="156"/>
      <c r="HIV25" s="156"/>
      <c r="HIW25" s="156"/>
      <c r="HIX25" s="156"/>
      <c r="HIY25" s="156"/>
      <c r="HIZ25" s="156"/>
      <c r="HJA25" s="157"/>
      <c r="HJB25" s="153"/>
      <c r="HJC25" s="153"/>
      <c r="HJD25" s="154"/>
      <c r="HJE25" s="155"/>
      <c r="HJF25" s="155"/>
      <c r="HJG25" s="155"/>
      <c r="HJH25" s="155"/>
      <c r="HJI25" s="155"/>
      <c r="HJJ25" s="155"/>
      <c r="HJK25" s="156"/>
      <c r="HJL25" s="156"/>
      <c r="HJM25" s="156"/>
      <c r="HJN25" s="156"/>
      <c r="HJO25" s="156"/>
      <c r="HJP25" s="156"/>
      <c r="HJQ25" s="157"/>
      <c r="HJR25" s="153"/>
      <c r="HJS25" s="153"/>
      <c r="HJT25" s="154"/>
      <c r="HJU25" s="155"/>
      <c r="HJV25" s="155"/>
      <c r="HJW25" s="155"/>
      <c r="HJX25" s="155"/>
      <c r="HJY25" s="155"/>
      <c r="HJZ25" s="155"/>
      <c r="HKA25" s="156"/>
      <c r="HKB25" s="156"/>
      <c r="HKC25" s="156"/>
      <c r="HKD25" s="156"/>
      <c r="HKE25" s="156"/>
      <c r="HKF25" s="156"/>
      <c r="HKG25" s="157"/>
      <c r="HKH25" s="153"/>
      <c r="HKI25" s="153"/>
      <c r="HKJ25" s="154"/>
      <c r="HKK25" s="155"/>
      <c r="HKL25" s="155"/>
      <c r="HKM25" s="155"/>
      <c r="HKN25" s="155"/>
      <c r="HKO25" s="155"/>
      <c r="HKP25" s="155"/>
      <c r="HKQ25" s="156"/>
      <c r="HKR25" s="156"/>
      <c r="HKS25" s="156"/>
      <c r="HKT25" s="156"/>
      <c r="HKU25" s="156"/>
      <c r="HKV25" s="156"/>
      <c r="HKW25" s="157"/>
      <c r="HKX25" s="153"/>
      <c r="HKY25" s="153"/>
      <c r="HKZ25" s="154"/>
      <c r="HLA25" s="155"/>
      <c r="HLB25" s="155"/>
      <c r="HLC25" s="155"/>
      <c r="HLD25" s="155"/>
      <c r="HLE25" s="155"/>
      <c r="HLF25" s="155"/>
      <c r="HLG25" s="156"/>
      <c r="HLH25" s="156"/>
      <c r="HLI25" s="156"/>
      <c r="HLJ25" s="156"/>
      <c r="HLK25" s="156"/>
      <c r="HLL25" s="156"/>
      <c r="HLM25" s="157"/>
      <c r="HLN25" s="153"/>
      <c r="HLO25" s="153"/>
      <c r="HLP25" s="154"/>
      <c r="HLQ25" s="155"/>
      <c r="HLR25" s="155"/>
      <c r="HLS25" s="155"/>
      <c r="HLT25" s="155"/>
      <c r="HLU25" s="155"/>
      <c r="HLV25" s="155"/>
      <c r="HLW25" s="156"/>
      <c r="HLX25" s="156"/>
      <c r="HLY25" s="156"/>
      <c r="HLZ25" s="156"/>
      <c r="HMA25" s="156"/>
      <c r="HMB25" s="156"/>
      <c r="HMC25" s="157"/>
      <c r="HMD25" s="153"/>
      <c r="HME25" s="153"/>
      <c r="HMF25" s="154"/>
      <c r="HMG25" s="155"/>
      <c r="HMH25" s="155"/>
      <c r="HMI25" s="155"/>
      <c r="HMJ25" s="155"/>
      <c r="HMK25" s="155"/>
      <c r="HML25" s="155"/>
      <c r="HMM25" s="156"/>
      <c r="HMN25" s="156"/>
      <c r="HMO25" s="156"/>
      <c r="HMP25" s="156"/>
      <c r="HMQ25" s="156"/>
      <c r="HMR25" s="156"/>
      <c r="HMS25" s="157"/>
      <c r="HMT25" s="153"/>
      <c r="HMU25" s="153"/>
      <c r="HMV25" s="154"/>
      <c r="HMW25" s="155"/>
      <c r="HMX25" s="155"/>
      <c r="HMY25" s="155"/>
      <c r="HMZ25" s="155"/>
      <c r="HNA25" s="155"/>
      <c r="HNB25" s="155"/>
      <c r="HNC25" s="156"/>
      <c r="HND25" s="156"/>
      <c r="HNE25" s="156"/>
      <c r="HNF25" s="156"/>
      <c r="HNG25" s="156"/>
      <c r="HNH25" s="156"/>
      <c r="HNI25" s="157"/>
      <c r="HNJ25" s="153"/>
      <c r="HNK25" s="153"/>
      <c r="HNL25" s="154"/>
      <c r="HNM25" s="155"/>
      <c r="HNN25" s="155"/>
      <c r="HNO25" s="155"/>
      <c r="HNP25" s="155"/>
      <c r="HNQ25" s="155"/>
      <c r="HNR25" s="155"/>
      <c r="HNS25" s="156"/>
      <c r="HNT25" s="156"/>
      <c r="HNU25" s="156"/>
      <c r="HNV25" s="156"/>
      <c r="HNW25" s="156"/>
      <c r="HNX25" s="156"/>
      <c r="HNY25" s="157"/>
      <c r="HNZ25" s="153"/>
      <c r="HOA25" s="153"/>
      <c r="HOB25" s="154"/>
      <c r="HOC25" s="155"/>
      <c r="HOD25" s="155"/>
      <c r="HOE25" s="155"/>
      <c r="HOF25" s="155"/>
      <c r="HOG25" s="155"/>
      <c r="HOH25" s="155"/>
      <c r="HOI25" s="156"/>
      <c r="HOJ25" s="156"/>
      <c r="HOK25" s="156"/>
      <c r="HOL25" s="156"/>
      <c r="HOM25" s="156"/>
      <c r="HON25" s="156"/>
      <c r="HOO25" s="157"/>
      <c r="HOP25" s="153"/>
      <c r="HOQ25" s="153"/>
      <c r="HOR25" s="154"/>
      <c r="HOS25" s="155"/>
      <c r="HOT25" s="155"/>
      <c r="HOU25" s="155"/>
      <c r="HOV25" s="155"/>
      <c r="HOW25" s="155"/>
      <c r="HOX25" s="155"/>
      <c r="HOY25" s="156"/>
      <c r="HOZ25" s="156"/>
      <c r="HPA25" s="156"/>
      <c r="HPB25" s="156"/>
      <c r="HPC25" s="156"/>
      <c r="HPD25" s="156"/>
      <c r="HPE25" s="157"/>
      <c r="HPF25" s="153"/>
      <c r="HPG25" s="153"/>
      <c r="HPH25" s="154"/>
      <c r="HPI25" s="155"/>
      <c r="HPJ25" s="155"/>
      <c r="HPK25" s="155"/>
      <c r="HPL25" s="155"/>
      <c r="HPM25" s="155"/>
      <c r="HPN25" s="155"/>
      <c r="HPO25" s="156"/>
      <c r="HPP25" s="156"/>
      <c r="HPQ25" s="156"/>
      <c r="HPR25" s="156"/>
      <c r="HPS25" s="156"/>
      <c r="HPT25" s="156"/>
      <c r="HPU25" s="157"/>
      <c r="HPV25" s="153"/>
      <c r="HPW25" s="153"/>
      <c r="HPX25" s="154"/>
      <c r="HPY25" s="155"/>
      <c r="HPZ25" s="155"/>
      <c r="HQA25" s="155"/>
      <c r="HQB25" s="155"/>
      <c r="HQC25" s="155"/>
      <c r="HQD25" s="155"/>
      <c r="HQE25" s="156"/>
      <c r="HQF25" s="156"/>
      <c r="HQG25" s="156"/>
      <c r="HQH25" s="156"/>
      <c r="HQI25" s="156"/>
      <c r="HQJ25" s="156"/>
      <c r="HQK25" s="157"/>
      <c r="HQL25" s="153"/>
      <c r="HQM25" s="153"/>
      <c r="HQN25" s="154"/>
      <c r="HQO25" s="155"/>
      <c r="HQP25" s="155"/>
      <c r="HQQ25" s="155"/>
      <c r="HQR25" s="155"/>
      <c r="HQS25" s="155"/>
      <c r="HQT25" s="155"/>
      <c r="HQU25" s="156"/>
      <c r="HQV25" s="156"/>
      <c r="HQW25" s="156"/>
      <c r="HQX25" s="156"/>
      <c r="HQY25" s="156"/>
      <c r="HQZ25" s="156"/>
      <c r="HRA25" s="157"/>
      <c r="HRB25" s="153"/>
      <c r="HRC25" s="153"/>
      <c r="HRD25" s="154"/>
      <c r="HRE25" s="155"/>
      <c r="HRF25" s="155"/>
      <c r="HRG25" s="155"/>
      <c r="HRH25" s="155"/>
      <c r="HRI25" s="155"/>
      <c r="HRJ25" s="155"/>
      <c r="HRK25" s="156"/>
      <c r="HRL25" s="156"/>
      <c r="HRM25" s="156"/>
      <c r="HRN25" s="156"/>
      <c r="HRO25" s="156"/>
      <c r="HRP25" s="156"/>
      <c r="HRQ25" s="157"/>
      <c r="HRR25" s="153"/>
      <c r="HRS25" s="153"/>
      <c r="HRT25" s="154"/>
      <c r="HRU25" s="155"/>
      <c r="HRV25" s="155"/>
      <c r="HRW25" s="155"/>
      <c r="HRX25" s="155"/>
      <c r="HRY25" s="155"/>
      <c r="HRZ25" s="155"/>
      <c r="HSA25" s="156"/>
      <c r="HSB25" s="156"/>
      <c r="HSC25" s="156"/>
      <c r="HSD25" s="156"/>
      <c r="HSE25" s="156"/>
      <c r="HSF25" s="156"/>
      <c r="HSG25" s="157"/>
      <c r="HSH25" s="153"/>
      <c r="HSI25" s="153"/>
      <c r="HSJ25" s="154"/>
      <c r="HSK25" s="155"/>
      <c r="HSL25" s="155"/>
      <c r="HSM25" s="155"/>
      <c r="HSN25" s="155"/>
      <c r="HSO25" s="155"/>
      <c r="HSP25" s="155"/>
      <c r="HSQ25" s="156"/>
      <c r="HSR25" s="156"/>
      <c r="HSS25" s="156"/>
      <c r="HST25" s="156"/>
      <c r="HSU25" s="156"/>
      <c r="HSV25" s="156"/>
      <c r="HSW25" s="157"/>
      <c r="HSX25" s="153"/>
      <c r="HSY25" s="153"/>
      <c r="HSZ25" s="154"/>
      <c r="HTA25" s="155"/>
      <c r="HTB25" s="155"/>
      <c r="HTC25" s="155"/>
      <c r="HTD25" s="155"/>
      <c r="HTE25" s="155"/>
      <c r="HTF25" s="155"/>
      <c r="HTG25" s="156"/>
      <c r="HTH25" s="156"/>
      <c r="HTI25" s="156"/>
      <c r="HTJ25" s="156"/>
      <c r="HTK25" s="156"/>
      <c r="HTL25" s="156"/>
      <c r="HTM25" s="157"/>
      <c r="HTN25" s="153"/>
      <c r="HTO25" s="153"/>
      <c r="HTP25" s="154"/>
      <c r="HTQ25" s="155"/>
      <c r="HTR25" s="155"/>
      <c r="HTS25" s="155"/>
      <c r="HTT25" s="155"/>
      <c r="HTU25" s="155"/>
      <c r="HTV25" s="155"/>
      <c r="HTW25" s="156"/>
      <c r="HTX25" s="156"/>
      <c r="HTY25" s="156"/>
      <c r="HTZ25" s="156"/>
      <c r="HUA25" s="156"/>
      <c r="HUB25" s="156"/>
      <c r="HUC25" s="157"/>
      <c r="HUD25" s="153"/>
      <c r="HUE25" s="153"/>
      <c r="HUF25" s="154"/>
      <c r="HUG25" s="155"/>
      <c r="HUH25" s="155"/>
      <c r="HUI25" s="155"/>
      <c r="HUJ25" s="155"/>
      <c r="HUK25" s="155"/>
      <c r="HUL25" s="155"/>
      <c r="HUM25" s="156"/>
      <c r="HUN25" s="156"/>
      <c r="HUO25" s="156"/>
      <c r="HUP25" s="156"/>
      <c r="HUQ25" s="156"/>
      <c r="HUR25" s="156"/>
      <c r="HUS25" s="157"/>
      <c r="HUT25" s="153"/>
      <c r="HUU25" s="153"/>
      <c r="HUV25" s="154"/>
      <c r="HUW25" s="155"/>
      <c r="HUX25" s="155"/>
      <c r="HUY25" s="155"/>
      <c r="HUZ25" s="155"/>
      <c r="HVA25" s="155"/>
      <c r="HVB25" s="155"/>
      <c r="HVC25" s="156"/>
      <c r="HVD25" s="156"/>
      <c r="HVE25" s="156"/>
      <c r="HVF25" s="156"/>
      <c r="HVG25" s="156"/>
      <c r="HVH25" s="156"/>
      <c r="HVI25" s="157"/>
      <c r="HVJ25" s="153"/>
      <c r="HVK25" s="153"/>
      <c r="HVL25" s="154"/>
      <c r="HVM25" s="155"/>
      <c r="HVN25" s="155"/>
      <c r="HVO25" s="155"/>
      <c r="HVP25" s="155"/>
      <c r="HVQ25" s="155"/>
      <c r="HVR25" s="155"/>
      <c r="HVS25" s="156"/>
      <c r="HVT25" s="156"/>
      <c r="HVU25" s="156"/>
      <c r="HVV25" s="156"/>
      <c r="HVW25" s="156"/>
      <c r="HVX25" s="156"/>
      <c r="HVY25" s="157"/>
      <c r="HVZ25" s="153"/>
      <c r="HWA25" s="153"/>
      <c r="HWB25" s="154"/>
      <c r="HWC25" s="155"/>
      <c r="HWD25" s="155"/>
      <c r="HWE25" s="155"/>
      <c r="HWF25" s="155"/>
      <c r="HWG25" s="155"/>
      <c r="HWH25" s="155"/>
      <c r="HWI25" s="156"/>
      <c r="HWJ25" s="156"/>
      <c r="HWK25" s="156"/>
      <c r="HWL25" s="156"/>
      <c r="HWM25" s="156"/>
      <c r="HWN25" s="156"/>
      <c r="HWO25" s="157"/>
      <c r="HWP25" s="153"/>
      <c r="HWQ25" s="153"/>
      <c r="HWR25" s="154"/>
      <c r="HWS25" s="155"/>
      <c r="HWT25" s="155"/>
      <c r="HWU25" s="155"/>
      <c r="HWV25" s="155"/>
      <c r="HWW25" s="155"/>
      <c r="HWX25" s="155"/>
      <c r="HWY25" s="156"/>
      <c r="HWZ25" s="156"/>
      <c r="HXA25" s="156"/>
      <c r="HXB25" s="156"/>
      <c r="HXC25" s="156"/>
      <c r="HXD25" s="156"/>
      <c r="HXE25" s="157"/>
      <c r="HXF25" s="153"/>
      <c r="HXG25" s="153"/>
      <c r="HXH25" s="154"/>
      <c r="HXI25" s="155"/>
      <c r="HXJ25" s="155"/>
      <c r="HXK25" s="155"/>
      <c r="HXL25" s="155"/>
      <c r="HXM25" s="155"/>
      <c r="HXN25" s="155"/>
      <c r="HXO25" s="156"/>
      <c r="HXP25" s="156"/>
      <c r="HXQ25" s="156"/>
      <c r="HXR25" s="156"/>
      <c r="HXS25" s="156"/>
      <c r="HXT25" s="156"/>
      <c r="HXU25" s="157"/>
      <c r="HXV25" s="153"/>
      <c r="HXW25" s="153"/>
      <c r="HXX25" s="154"/>
      <c r="HXY25" s="155"/>
      <c r="HXZ25" s="155"/>
      <c r="HYA25" s="155"/>
      <c r="HYB25" s="155"/>
      <c r="HYC25" s="155"/>
      <c r="HYD25" s="155"/>
      <c r="HYE25" s="156"/>
      <c r="HYF25" s="156"/>
      <c r="HYG25" s="156"/>
      <c r="HYH25" s="156"/>
      <c r="HYI25" s="156"/>
      <c r="HYJ25" s="156"/>
      <c r="HYK25" s="157"/>
      <c r="HYL25" s="153"/>
      <c r="HYM25" s="153"/>
      <c r="HYN25" s="154"/>
      <c r="HYO25" s="155"/>
      <c r="HYP25" s="155"/>
      <c r="HYQ25" s="155"/>
      <c r="HYR25" s="155"/>
      <c r="HYS25" s="155"/>
      <c r="HYT25" s="155"/>
      <c r="HYU25" s="156"/>
      <c r="HYV25" s="156"/>
      <c r="HYW25" s="156"/>
      <c r="HYX25" s="156"/>
      <c r="HYY25" s="156"/>
      <c r="HYZ25" s="156"/>
      <c r="HZA25" s="157"/>
      <c r="HZB25" s="153"/>
      <c r="HZC25" s="153"/>
      <c r="HZD25" s="154"/>
      <c r="HZE25" s="155"/>
      <c r="HZF25" s="155"/>
      <c r="HZG25" s="155"/>
      <c r="HZH25" s="155"/>
      <c r="HZI25" s="155"/>
      <c r="HZJ25" s="155"/>
      <c r="HZK25" s="156"/>
      <c r="HZL25" s="156"/>
      <c r="HZM25" s="156"/>
      <c r="HZN25" s="156"/>
      <c r="HZO25" s="156"/>
      <c r="HZP25" s="156"/>
      <c r="HZQ25" s="157"/>
      <c r="HZR25" s="153"/>
      <c r="HZS25" s="153"/>
      <c r="HZT25" s="154"/>
      <c r="HZU25" s="155"/>
      <c r="HZV25" s="155"/>
      <c r="HZW25" s="155"/>
      <c r="HZX25" s="155"/>
      <c r="HZY25" s="155"/>
      <c r="HZZ25" s="155"/>
      <c r="IAA25" s="156"/>
      <c r="IAB25" s="156"/>
      <c r="IAC25" s="156"/>
      <c r="IAD25" s="156"/>
      <c r="IAE25" s="156"/>
      <c r="IAF25" s="156"/>
      <c r="IAG25" s="157"/>
      <c r="IAH25" s="153"/>
      <c r="IAI25" s="153"/>
      <c r="IAJ25" s="154"/>
      <c r="IAK25" s="155"/>
      <c r="IAL25" s="155"/>
      <c r="IAM25" s="155"/>
      <c r="IAN25" s="155"/>
      <c r="IAO25" s="155"/>
      <c r="IAP25" s="155"/>
      <c r="IAQ25" s="156"/>
      <c r="IAR25" s="156"/>
      <c r="IAS25" s="156"/>
      <c r="IAT25" s="156"/>
      <c r="IAU25" s="156"/>
      <c r="IAV25" s="156"/>
      <c r="IAW25" s="157"/>
      <c r="IAX25" s="153"/>
      <c r="IAY25" s="153"/>
      <c r="IAZ25" s="154"/>
      <c r="IBA25" s="155"/>
      <c r="IBB25" s="155"/>
      <c r="IBC25" s="155"/>
      <c r="IBD25" s="155"/>
      <c r="IBE25" s="155"/>
      <c r="IBF25" s="155"/>
      <c r="IBG25" s="156"/>
      <c r="IBH25" s="156"/>
      <c r="IBI25" s="156"/>
      <c r="IBJ25" s="156"/>
      <c r="IBK25" s="156"/>
      <c r="IBL25" s="156"/>
      <c r="IBM25" s="157"/>
      <c r="IBN25" s="153"/>
      <c r="IBO25" s="153"/>
      <c r="IBP25" s="154"/>
      <c r="IBQ25" s="155"/>
      <c r="IBR25" s="155"/>
      <c r="IBS25" s="155"/>
      <c r="IBT25" s="155"/>
      <c r="IBU25" s="155"/>
      <c r="IBV25" s="155"/>
      <c r="IBW25" s="156"/>
      <c r="IBX25" s="156"/>
      <c r="IBY25" s="156"/>
      <c r="IBZ25" s="156"/>
      <c r="ICA25" s="156"/>
      <c r="ICB25" s="156"/>
      <c r="ICC25" s="157"/>
      <c r="ICD25" s="153"/>
      <c r="ICE25" s="153"/>
      <c r="ICF25" s="154"/>
      <c r="ICG25" s="155"/>
      <c r="ICH25" s="155"/>
      <c r="ICI25" s="155"/>
      <c r="ICJ25" s="155"/>
      <c r="ICK25" s="155"/>
      <c r="ICL25" s="155"/>
      <c r="ICM25" s="156"/>
      <c r="ICN25" s="156"/>
      <c r="ICO25" s="156"/>
      <c r="ICP25" s="156"/>
      <c r="ICQ25" s="156"/>
      <c r="ICR25" s="156"/>
      <c r="ICS25" s="157"/>
      <c r="ICT25" s="153"/>
      <c r="ICU25" s="153"/>
      <c r="ICV25" s="154"/>
      <c r="ICW25" s="155"/>
      <c r="ICX25" s="155"/>
      <c r="ICY25" s="155"/>
      <c r="ICZ25" s="155"/>
      <c r="IDA25" s="155"/>
      <c r="IDB25" s="155"/>
      <c r="IDC25" s="156"/>
      <c r="IDD25" s="156"/>
      <c r="IDE25" s="156"/>
      <c r="IDF25" s="156"/>
      <c r="IDG25" s="156"/>
      <c r="IDH25" s="156"/>
      <c r="IDI25" s="157"/>
      <c r="IDJ25" s="153"/>
      <c r="IDK25" s="153"/>
      <c r="IDL25" s="154"/>
      <c r="IDM25" s="155"/>
      <c r="IDN25" s="155"/>
      <c r="IDO25" s="155"/>
      <c r="IDP25" s="155"/>
      <c r="IDQ25" s="155"/>
      <c r="IDR25" s="155"/>
      <c r="IDS25" s="156"/>
      <c r="IDT25" s="156"/>
      <c r="IDU25" s="156"/>
      <c r="IDV25" s="156"/>
      <c r="IDW25" s="156"/>
      <c r="IDX25" s="156"/>
      <c r="IDY25" s="157"/>
      <c r="IDZ25" s="153"/>
      <c r="IEA25" s="153"/>
      <c r="IEB25" s="154"/>
      <c r="IEC25" s="155"/>
      <c r="IED25" s="155"/>
      <c r="IEE25" s="155"/>
      <c r="IEF25" s="155"/>
      <c r="IEG25" s="155"/>
      <c r="IEH25" s="155"/>
      <c r="IEI25" s="156"/>
      <c r="IEJ25" s="156"/>
      <c r="IEK25" s="156"/>
      <c r="IEL25" s="156"/>
      <c r="IEM25" s="156"/>
      <c r="IEN25" s="156"/>
      <c r="IEO25" s="157"/>
      <c r="IEP25" s="153"/>
      <c r="IEQ25" s="153"/>
      <c r="IER25" s="154"/>
      <c r="IES25" s="155"/>
      <c r="IET25" s="155"/>
      <c r="IEU25" s="155"/>
      <c r="IEV25" s="155"/>
      <c r="IEW25" s="155"/>
      <c r="IEX25" s="155"/>
      <c r="IEY25" s="156"/>
      <c r="IEZ25" s="156"/>
      <c r="IFA25" s="156"/>
      <c r="IFB25" s="156"/>
      <c r="IFC25" s="156"/>
      <c r="IFD25" s="156"/>
      <c r="IFE25" s="157"/>
      <c r="IFF25" s="153"/>
      <c r="IFG25" s="153"/>
      <c r="IFH25" s="154"/>
      <c r="IFI25" s="155"/>
      <c r="IFJ25" s="155"/>
      <c r="IFK25" s="155"/>
      <c r="IFL25" s="155"/>
      <c r="IFM25" s="155"/>
      <c r="IFN25" s="155"/>
      <c r="IFO25" s="156"/>
      <c r="IFP25" s="156"/>
      <c r="IFQ25" s="156"/>
      <c r="IFR25" s="156"/>
      <c r="IFS25" s="156"/>
      <c r="IFT25" s="156"/>
      <c r="IFU25" s="157"/>
      <c r="IFV25" s="153"/>
      <c r="IFW25" s="153"/>
      <c r="IFX25" s="154"/>
      <c r="IFY25" s="155"/>
      <c r="IFZ25" s="155"/>
      <c r="IGA25" s="155"/>
      <c r="IGB25" s="155"/>
      <c r="IGC25" s="155"/>
      <c r="IGD25" s="155"/>
      <c r="IGE25" s="156"/>
      <c r="IGF25" s="156"/>
      <c r="IGG25" s="156"/>
      <c r="IGH25" s="156"/>
      <c r="IGI25" s="156"/>
      <c r="IGJ25" s="156"/>
      <c r="IGK25" s="157"/>
      <c r="IGL25" s="153"/>
      <c r="IGM25" s="153"/>
      <c r="IGN25" s="154"/>
      <c r="IGO25" s="155"/>
      <c r="IGP25" s="155"/>
      <c r="IGQ25" s="155"/>
      <c r="IGR25" s="155"/>
      <c r="IGS25" s="155"/>
      <c r="IGT25" s="155"/>
      <c r="IGU25" s="156"/>
      <c r="IGV25" s="156"/>
      <c r="IGW25" s="156"/>
      <c r="IGX25" s="156"/>
      <c r="IGY25" s="156"/>
      <c r="IGZ25" s="156"/>
      <c r="IHA25" s="157"/>
      <c r="IHB25" s="153"/>
      <c r="IHC25" s="153"/>
      <c r="IHD25" s="154"/>
      <c r="IHE25" s="155"/>
      <c r="IHF25" s="155"/>
      <c r="IHG25" s="155"/>
      <c r="IHH25" s="155"/>
      <c r="IHI25" s="155"/>
      <c r="IHJ25" s="155"/>
      <c r="IHK25" s="156"/>
      <c r="IHL25" s="156"/>
      <c r="IHM25" s="156"/>
      <c r="IHN25" s="156"/>
      <c r="IHO25" s="156"/>
      <c r="IHP25" s="156"/>
      <c r="IHQ25" s="157"/>
      <c r="IHR25" s="153"/>
      <c r="IHS25" s="153"/>
      <c r="IHT25" s="154"/>
      <c r="IHU25" s="155"/>
      <c r="IHV25" s="155"/>
      <c r="IHW25" s="155"/>
      <c r="IHX25" s="155"/>
      <c r="IHY25" s="155"/>
      <c r="IHZ25" s="155"/>
      <c r="IIA25" s="156"/>
      <c r="IIB25" s="156"/>
      <c r="IIC25" s="156"/>
      <c r="IID25" s="156"/>
      <c r="IIE25" s="156"/>
      <c r="IIF25" s="156"/>
      <c r="IIG25" s="157"/>
      <c r="IIH25" s="153"/>
      <c r="III25" s="153"/>
      <c r="IIJ25" s="154"/>
      <c r="IIK25" s="155"/>
      <c r="IIL25" s="155"/>
      <c r="IIM25" s="155"/>
      <c r="IIN25" s="155"/>
      <c r="IIO25" s="155"/>
      <c r="IIP25" s="155"/>
      <c r="IIQ25" s="156"/>
      <c r="IIR25" s="156"/>
      <c r="IIS25" s="156"/>
      <c r="IIT25" s="156"/>
      <c r="IIU25" s="156"/>
      <c r="IIV25" s="156"/>
      <c r="IIW25" s="157"/>
      <c r="IIX25" s="153"/>
      <c r="IIY25" s="153"/>
      <c r="IIZ25" s="154"/>
      <c r="IJA25" s="155"/>
      <c r="IJB25" s="155"/>
      <c r="IJC25" s="155"/>
      <c r="IJD25" s="155"/>
      <c r="IJE25" s="155"/>
      <c r="IJF25" s="155"/>
      <c r="IJG25" s="156"/>
      <c r="IJH25" s="156"/>
      <c r="IJI25" s="156"/>
      <c r="IJJ25" s="156"/>
      <c r="IJK25" s="156"/>
      <c r="IJL25" s="156"/>
      <c r="IJM25" s="157"/>
      <c r="IJN25" s="153"/>
      <c r="IJO25" s="153"/>
      <c r="IJP25" s="154"/>
      <c r="IJQ25" s="155"/>
      <c r="IJR25" s="155"/>
      <c r="IJS25" s="155"/>
      <c r="IJT25" s="155"/>
      <c r="IJU25" s="155"/>
      <c r="IJV25" s="155"/>
      <c r="IJW25" s="156"/>
      <c r="IJX25" s="156"/>
      <c r="IJY25" s="156"/>
      <c r="IJZ25" s="156"/>
      <c r="IKA25" s="156"/>
      <c r="IKB25" s="156"/>
      <c r="IKC25" s="157"/>
      <c r="IKD25" s="153"/>
      <c r="IKE25" s="153"/>
      <c r="IKF25" s="154"/>
      <c r="IKG25" s="155"/>
      <c r="IKH25" s="155"/>
      <c r="IKI25" s="155"/>
      <c r="IKJ25" s="155"/>
      <c r="IKK25" s="155"/>
      <c r="IKL25" s="155"/>
      <c r="IKM25" s="156"/>
      <c r="IKN25" s="156"/>
      <c r="IKO25" s="156"/>
      <c r="IKP25" s="156"/>
      <c r="IKQ25" s="156"/>
      <c r="IKR25" s="156"/>
      <c r="IKS25" s="157"/>
      <c r="IKT25" s="153"/>
      <c r="IKU25" s="153"/>
      <c r="IKV25" s="154"/>
      <c r="IKW25" s="155"/>
      <c r="IKX25" s="155"/>
      <c r="IKY25" s="155"/>
      <c r="IKZ25" s="155"/>
      <c r="ILA25" s="155"/>
      <c r="ILB25" s="155"/>
      <c r="ILC25" s="156"/>
      <c r="ILD25" s="156"/>
      <c r="ILE25" s="156"/>
      <c r="ILF25" s="156"/>
      <c r="ILG25" s="156"/>
      <c r="ILH25" s="156"/>
      <c r="ILI25" s="157"/>
      <c r="ILJ25" s="153"/>
      <c r="ILK25" s="153"/>
      <c r="ILL25" s="154"/>
      <c r="ILM25" s="155"/>
      <c r="ILN25" s="155"/>
      <c r="ILO25" s="155"/>
      <c r="ILP25" s="155"/>
      <c r="ILQ25" s="155"/>
      <c r="ILR25" s="155"/>
      <c r="ILS25" s="156"/>
      <c r="ILT25" s="156"/>
      <c r="ILU25" s="156"/>
      <c r="ILV25" s="156"/>
      <c r="ILW25" s="156"/>
      <c r="ILX25" s="156"/>
      <c r="ILY25" s="157"/>
      <c r="ILZ25" s="153"/>
      <c r="IMA25" s="153"/>
      <c r="IMB25" s="154"/>
      <c r="IMC25" s="155"/>
      <c r="IMD25" s="155"/>
      <c r="IME25" s="155"/>
      <c r="IMF25" s="155"/>
      <c r="IMG25" s="155"/>
      <c r="IMH25" s="155"/>
      <c r="IMI25" s="156"/>
      <c r="IMJ25" s="156"/>
      <c r="IMK25" s="156"/>
      <c r="IML25" s="156"/>
      <c r="IMM25" s="156"/>
      <c r="IMN25" s="156"/>
      <c r="IMO25" s="157"/>
      <c r="IMP25" s="153"/>
      <c r="IMQ25" s="153"/>
      <c r="IMR25" s="154"/>
      <c r="IMS25" s="155"/>
      <c r="IMT25" s="155"/>
      <c r="IMU25" s="155"/>
      <c r="IMV25" s="155"/>
      <c r="IMW25" s="155"/>
      <c r="IMX25" s="155"/>
      <c r="IMY25" s="156"/>
      <c r="IMZ25" s="156"/>
      <c r="INA25" s="156"/>
      <c r="INB25" s="156"/>
      <c r="INC25" s="156"/>
      <c r="IND25" s="156"/>
      <c r="INE25" s="157"/>
      <c r="INF25" s="153"/>
      <c r="ING25" s="153"/>
      <c r="INH25" s="154"/>
      <c r="INI25" s="155"/>
      <c r="INJ25" s="155"/>
      <c r="INK25" s="155"/>
      <c r="INL25" s="155"/>
      <c r="INM25" s="155"/>
      <c r="INN25" s="155"/>
      <c r="INO25" s="156"/>
      <c r="INP25" s="156"/>
      <c r="INQ25" s="156"/>
      <c r="INR25" s="156"/>
      <c r="INS25" s="156"/>
      <c r="INT25" s="156"/>
      <c r="INU25" s="157"/>
      <c r="INV25" s="153"/>
      <c r="INW25" s="153"/>
      <c r="INX25" s="154"/>
      <c r="INY25" s="155"/>
      <c r="INZ25" s="155"/>
      <c r="IOA25" s="155"/>
      <c r="IOB25" s="155"/>
      <c r="IOC25" s="155"/>
      <c r="IOD25" s="155"/>
      <c r="IOE25" s="156"/>
      <c r="IOF25" s="156"/>
      <c r="IOG25" s="156"/>
      <c r="IOH25" s="156"/>
      <c r="IOI25" s="156"/>
      <c r="IOJ25" s="156"/>
      <c r="IOK25" s="157"/>
      <c r="IOL25" s="153"/>
      <c r="IOM25" s="153"/>
      <c r="ION25" s="154"/>
      <c r="IOO25" s="155"/>
      <c r="IOP25" s="155"/>
      <c r="IOQ25" s="155"/>
      <c r="IOR25" s="155"/>
      <c r="IOS25" s="155"/>
      <c r="IOT25" s="155"/>
      <c r="IOU25" s="156"/>
      <c r="IOV25" s="156"/>
      <c r="IOW25" s="156"/>
      <c r="IOX25" s="156"/>
      <c r="IOY25" s="156"/>
      <c r="IOZ25" s="156"/>
      <c r="IPA25" s="157"/>
      <c r="IPB25" s="153"/>
      <c r="IPC25" s="153"/>
      <c r="IPD25" s="154"/>
      <c r="IPE25" s="155"/>
      <c r="IPF25" s="155"/>
      <c r="IPG25" s="155"/>
      <c r="IPH25" s="155"/>
      <c r="IPI25" s="155"/>
      <c r="IPJ25" s="155"/>
      <c r="IPK25" s="156"/>
      <c r="IPL25" s="156"/>
      <c r="IPM25" s="156"/>
      <c r="IPN25" s="156"/>
      <c r="IPO25" s="156"/>
      <c r="IPP25" s="156"/>
      <c r="IPQ25" s="157"/>
      <c r="IPR25" s="153"/>
      <c r="IPS25" s="153"/>
      <c r="IPT25" s="154"/>
      <c r="IPU25" s="155"/>
      <c r="IPV25" s="155"/>
      <c r="IPW25" s="155"/>
      <c r="IPX25" s="155"/>
      <c r="IPY25" s="155"/>
      <c r="IPZ25" s="155"/>
      <c r="IQA25" s="156"/>
      <c r="IQB25" s="156"/>
      <c r="IQC25" s="156"/>
      <c r="IQD25" s="156"/>
      <c r="IQE25" s="156"/>
      <c r="IQF25" s="156"/>
      <c r="IQG25" s="157"/>
      <c r="IQH25" s="153"/>
      <c r="IQI25" s="153"/>
      <c r="IQJ25" s="154"/>
      <c r="IQK25" s="155"/>
      <c r="IQL25" s="155"/>
      <c r="IQM25" s="155"/>
      <c r="IQN25" s="155"/>
      <c r="IQO25" s="155"/>
      <c r="IQP25" s="155"/>
      <c r="IQQ25" s="156"/>
      <c r="IQR25" s="156"/>
      <c r="IQS25" s="156"/>
      <c r="IQT25" s="156"/>
      <c r="IQU25" s="156"/>
      <c r="IQV25" s="156"/>
      <c r="IQW25" s="157"/>
      <c r="IQX25" s="153"/>
      <c r="IQY25" s="153"/>
      <c r="IQZ25" s="154"/>
      <c r="IRA25" s="155"/>
      <c r="IRB25" s="155"/>
      <c r="IRC25" s="155"/>
      <c r="IRD25" s="155"/>
      <c r="IRE25" s="155"/>
      <c r="IRF25" s="155"/>
      <c r="IRG25" s="156"/>
      <c r="IRH25" s="156"/>
      <c r="IRI25" s="156"/>
      <c r="IRJ25" s="156"/>
      <c r="IRK25" s="156"/>
      <c r="IRL25" s="156"/>
      <c r="IRM25" s="157"/>
      <c r="IRN25" s="153"/>
      <c r="IRO25" s="153"/>
      <c r="IRP25" s="154"/>
      <c r="IRQ25" s="155"/>
      <c r="IRR25" s="155"/>
      <c r="IRS25" s="155"/>
      <c r="IRT25" s="155"/>
      <c r="IRU25" s="155"/>
      <c r="IRV25" s="155"/>
      <c r="IRW25" s="156"/>
      <c r="IRX25" s="156"/>
      <c r="IRY25" s="156"/>
      <c r="IRZ25" s="156"/>
      <c r="ISA25" s="156"/>
      <c r="ISB25" s="156"/>
      <c r="ISC25" s="157"/>
      <c r="ISD25" s="153"/>
      <c r="ISE25" s="153"/>
      <c r="ISF25" s="154"/>
      <c r="ISG25" s="155"/>
      <c r="ISH25" s="155"/>
      <c r="ISI25" s="155"/>
      <c r="ISJ25" s="155"/>
      <c r="ISK25" s="155"/>
      <c r="ISL25" s="155"/>
      <c r="ISM25" s="156"/>
      <c r="ISN25" s="156"/>
      <c r="ISO25" s="156"/>
      <c r="ISP25" s="156"/>
      <c r="ISQ25" s="156"/>
      <c r="ISR25" s="156"/>
      <c r="ISS25" s="157"/>
      <c r="IST25" s="153"/>
      <c r="ISU25" s="153"/>
      <c r="ISV25" s="154"/>
      <c r="ISW25" s="155"/>
      <c r="ISX25" s="155"/>
      <c r="ISY25" s="155"/>
      <c r="ISZ25" s="155"/>
      <c r="ITA25" s="155"/>
      <c r="ITB25" s="155"/>
      <c r="ITC25" s="156"/>
      <c r="ITD25" s="156"/>
      <c r="ITE25" s="156"/>
      <c r="ITF25" s="156"/>
      <c r="ITG25" s="156"/>
      <c r="ITH25" s="156"/>
      <c r="ITI25" s="157"/>
      <c r="ITJ25" s="153"/>
      <c r="ITK25" s="153"/>
      <c r="ITL25" s="154"/>
      <c r="ITM25" s="155"/>
      <c r="ITN25" s="155"/>
      <c r="ITO25" s="155"/>
      <c r="ITP25" s="155"/>
      <c r="ITQ25" s="155"/>
      <c r="ITR25" s="155"/>
      <c r="ITS25" s="156"/>
      <c r="ITT25" s="156"/>
      <c r="ITU25" s="156"/>
      <c r="ITV25" s="156"/>
      <c r="ITW25" s="156"/>
      <c r="ITX25" s="156"/>
      <c r="ITY25" s="157"/>
      <c r="ITZ25" s="153"/>
      <c r="IUA25" s="153"/>
      <c r="IUB25" s="154"/>
      <c r="IUC25" s="155"/>
      <c r="IUD25" s="155"/>
      <c r="IUE25" s="155"/>
      <c r="IUF25" s="155"/>
      <c r="IUG25" s="155"/>
      <c r="IUH25" s="155"/>
      <c r="IUI25" s="156"/>
      <c r="IUJ25" s="156"/>
      <c r="IUK25" s="156"/>
      <c r="IUL25" s="156"/>
      <c r="IUM25" s="156"/>
      <c r="IUN25" s="156"/>
      <c r="IUO25" s="157"/>
      <c r="IUP25" s="153"/>
      <c r="IUQ25" s="153"/>
      <c r="IUR25" s="154"/>
      <c r="IUS25" s="155"/>
      <c r="IUT25" s="155"/>
      <c r="IUU25" s="155"/>
      <c r="IUV25" s="155"/>
      <c r="IUW25" s="155"/>
      <c r="IUX25" s="155"/>
      <c r="IUY25" s="156"/>
      <c r="IUZ25" s="156"/>
      <c r="IVA25" s="156"/>
      <c r="IVB25" s="156"/>
      <c r="IVC25" s="156"/>
      <c r="IVD25" s="156"/>
      <c r="IVE25" s="157"/>
      <c r="IVF25" s="153"/>
      <c r="IVG25" s="153"/>
      <c r="IVH25" s="154"/>
      <c r="IVI25" s="155"/>
      <c r="IVJ25" s="155"/>
      <c r="IVK25" s="155"/>
      <c r="IVL25" s="155"/>
      <c r="IVM25" s="155"/>
      <c r="IVN25" s="155"/>
      <c r="IVO25" s="156"/>
      <c r="IVP25" s="156"/>
      <c r="IVQ25" s="156"/>
      <c r="IVR25" s="156"/>
      <c r="IVS25" s="156"/>
      <c r="IVT25" s="156"/>
      <c r="IVU25" s="157"/>
      <c r="IVV25" s="153"/>
      <c r="IVW25" s="153"/>
      <c r="IVX25" s="154"/>
      <c r="IVY25" s="155"/>
      <c r="IVZ25" s="155"/>
      <c r="IWA25" s="155"/>
      <c r="IWB25" s="155"/>
      <c r="IWC25" s="155"/>
      <c r="IWD25" s="155"/>
      <c r="IWE25" s="156"/>
      <c r="IWF25" s="156"/>
      <c r="IWG25" s="156"/>
      <c r="IWH25" s="156"/>
      <c r="IWI25" s="156"/>
      <c r="IWJ25" s="156"/>
      <c r="IWK25" s="157"/>
      <c r="IWL25" s="153"/>
      <c r="IWM25" s="153"/>
      <c r="IWN25" s="154"/>
      <c r="IWO25" s="155"/>
      <c r="IWP25" s="155"/>
      <c r="IWQ25" s="155"/>
      <c r="IWR25" s="155"/>
      <c r="IWS25" s="155"/>
      <c r="IWT25" s="155"/>
      <c r="IWU25" s="156"/>
      <c r="IWV25" s="156"/>
      <c r="IWW25" s="156"/>
      <c r="IWX25" s="156"/>
      <c r="IWY25" s="156"/>
      <c r="IWZ25" s="156"/>
      <c r="IXA25" s="157"/>
      <c r="IXB25" s="153"/>
      <c r="IXC25" s="153"/>
      <c r="IXD25" s="154"/>
      <c r="IXE25" s="155"/>
      <c r="IXF25" s="155"/>
      <c r="IXG25" s="155"/>
      <c r="IXH25" s="155"/>
      <c r="IXI25" s="155"/>
      <c r="IXJ25" s="155"/>
      <c r="IXK25" s="156"/>
      <c r="IXL25" s="156"/>
      <c r="IXM25" s="156"/>
      <c r="IXN25" s="156"/>
      <c r="IXO25" s="156"/>
      <c r="IXP25" s="156"/>
      <c r="IXQ25" s="157"/>
      <c r="IXR25" s="153"/>
      <c r="IXS25" s="153"/>
      <c r="IXT25" s="154"/>
      <c r="IXU25" s="155"/>
      <c r="IXV25" s="155"/>
      <c r="IXW25" s="155"/>
      <c r="IXX25" s="155"/>
      <c r="IXY25" s="155"/>
      <c r="IXZ25" s="155"/>
      <c r="IYA25" s="156"/>
      <c r="IYB25" s="156"/>
      <c r="IYC25" s="156"/>
      <c r="IYD25" s="156"/>
      <c r="IYE25" s="156"/>
      <c r="IYF25" s="156"/>
      <c r="IYG25" s="157"/>
      <c r="IYH25" s="153"/>
      <c r="IYI25" s="153"/>
      <c r="IYJ25" s="154"/>
      <c r="IYK25" s="155"/>
      <c r="IYL25" s="155"/>
      <c r="IYM25" s="155"/>
      <c r="IYN25" s="155"/>
      <c r="IYO25" s="155"/>
      <c r="IYP25" s="155"/>
      <c r="IYQ25" s="156"/>
      <c r="IYR25" s="156"/>
      <c r="IYS25" s="156"/>
      <c r="IYT25" s="156"/>
      <c r="IYU25" s="156"/>
      <c r="IYV25" s="156"/>
      <c r="IYW25" s="157"/>
      <c r="IYX25" s="153"/>
      <c r="IYY25" s="153"/>
      <c r="IYZ25" s="154"/>
      <c r="IZA25" s="155"/>
      <c r="IZB25" s="155"/>
      <c r="IZC25" s="155"/>
      <c r="IZD25" s="155"/>
      <c r="IZE25" s="155"/>
      <c r="IZF25" s="155"/>
      <c r="IZG25" s="156"/>
      <c r="IZH25" s="156"/>
      <c r="IZI25" s="156"/>
      <c r="IZJ25" s="156"/>
      <c r="IZK25" s="156"/>
      <c r="IZL25" s="156"/>
      <c r="IZM25" s="157"/>
      <c r="IZN25" s="153"/>
      <c r="IZO25" s="153"/>
      <c r="IZP25" s="154"/>
      <c r="IZQ25" s="155"/>
      <c r="IZR25" s="155"/>
      <c r="IZS25" s="155"/>
      <c r="IZT25" s="155"/>
      <c r="IZU25" s="155"/>
      <c r="IZV25" s="155"/>
      <c r="IZW25" s="156"/>
      <c r="IZX25" s="156"/>
      <c r="IZY25" s="156"/>
      <c r="IZZ25" s="156"/>
      <c r="JAA25" s="156"/>
      <c r="JAB25" s="156"/>
      <c r="JAC25" s="157"/>
      <c r="JAD25" s="153"/>
      <c r="JAE25" s="153"/>
      <c r="JAF25" s="154"/>
      <c r="JAG25" s="155"/>
      <c r="JAH25" s="155"/>
      <c r="JAI25" s="155"/>
      <c r="JAJ25" s="155"/>
      <c r="JAK25" s="155"/>
      <c r="JAL25" s="155"/>
      <c r="JAM25" s="156"/>
      <c r="JAN25" s="156"/>
      <c r="JAO25" s="156"/>
      <c r="JAP25" s="156"/>
      <c r="JAQ25" s="156"/>
      <c r="JAR25" s="156"/>
      <c r="JAS25" s="157"/>
      <c r="JAT25" s="153"/>
      <c r="JAU25" s="153"/>
      <c r="JAV25" s="154"/>
      <c r="JAW25" s="155"/>
      <c r="JAX25" s="155"/>
      <c r="JAY25" s="155"/>
      <c r="JAZ25" s="155"/>
      <c r="JBA25" s="155"/>
      <c r="JBB25" s="155"/>
      <c r="JBC25" s="156"/>
      <c r="JBD25" s="156"/>
      <c r="JBE25" s="156"/>
      <c r="JBF25" s="156"/>
      <c r="JBG25" s="156"/>
      <c r="JBH25" s="156"/>
      <c r="JBI25" s="157"/>
      <c r="JBJ25" s="153"/>
      <c r="JBK25" s="153"/>
      <c r="JBL25" s="154"/>
      <c r="JBM25" s="155"/>
      <c r="JBN25" s="155"/>
      <c r="JBO25" s="155"/>
      <c r="JBP25" s="155"/>
      <c r="JBQ25" s="155"/>
      <c r="JBR25" s="155"/>
      <c r="JBS25" s="156"/>
      <c r="JBT25" s="156"/>
      <c r="JBU25" s="156"/>
      <c r="JBV25" s="156"/>
      <c r="JBW25" s="156"/>
      <c r="JBX25" s="156"/>
      <c r="JBY25" s="157"/>
      <c r="JBZ25" s="153"/>
      <c r="JCA25" s="153"/>
      <c r="JCB25" s="154"/>
      <c r="JCC25" s="155"/>
      <c r="JCD25" s="155"/>
      <c r="JCE25" s="155"/>
      <c r="JCF25" s="155"/>
      <c r="JCG25" s="155"/>
      <c r="JCH25" s="155"/>
      <c r="JCI25" s="156"/>
      <c r="JCJ25" s="156"/>
      <c r="JCK25" s="156"/>
      <c r="JCL25" s="156"/>
      <c r="JCM25" s="156"/>
      <c r="JCN25" s="156"/>
      <c r="JCO25" s="157"/>
      <c r="JCP25" s="153"/>
      <c r="JCQ25" s="153"/>
      <c r="JCR25" s="154"/>
      <c r="JCS25" s="155"/>
      <c r="JCT25" s="155"/>
      <c r="JCU25" s="155"/>
      <c r="JCV25" s="155"/>
      <c r="JCW25" s="155"/>
      <c r="JCX25" s="155"/>
      <c r="JCY25" s="156"/>
      <c r="JCZ25" s="156"/>
      <c r="JDA25" s="156"/>
      <c r="JDB25" s="156"/>
      <c r="JDC25" s="156"/>
      <c r="JDD25" s="156"/>
      <c r="JDE25" s="157"/>
      <c r="JDF25" s="153"/>
      <c r="JDG25" s="153"/>
      <c r="JDH25" s="154"/>
      <c r="JDI25" s="155"/>
      <c r="JDJ25" s="155"/>
      <c r="JDK25" s="155"/>
      <c r="JDL25" s="155"/>
      <c r="JDM25" s="155"/>
      <c r="JDN25" s="155"/>
      <c r="JDO25" s="156"/>
      <c r="JDP25" s="156"/>
      <c r="JDQ25" s="156"/>
      <c r="JDR25" s="156"/>
      <c r="JDS25" s="156"/>
      <c r="JDT25" s="156"/>
      <c r="JDU25" s="157"/>
      <c r="JDV25" s="153"/>
      <c r="JDW25" s="153"/>
      <c r="JDX25" s="154"/>
      <c r="JDY25" s="155"/>
      <c r="JDZ25" s="155"/>
      <c r="JEA25" s="155"/>
      <c r="JEB25" s="155"/>
      <c r="JEC25" s="155"/>
      <c r="JED25" s="155"/>
      <c r="JEE25" s="156"/>
      <c r="JEF25" s="156"/>
      <c r="JEG25" s="156"/>
      <c r="JEH25" s="156"/>
      <c r="JEI25" s="156"/>
      <c r="JEJ25" s="156"/>
      <c r="JEK25" s="157"/>
      <c r="JEL25" s="153"/>
      <c r="JEM25" s="153"/>
      <c r="JEN25" s="154"/>
      <c r="JEO25" s="155"/>
      <c r="JEP25" s="155"/>
      <c r="JEQ25" s="155"/>
      <c r="JER25" s="155"/>
      <c r="JES25" s="155"/>
      <c r="JET25" s="155"/>
      <c r="JEU25" s="156"/>
      <c r="JEV25" s="156"/>
      <c r="JEW25" s="156"/>
      <c r="JEX25" s="156"/>
      <c r="JEY25" s="156"/>
      <c r="JEZ25" s="156"/>
      <c r="JFA25" s="157"/>
      <c r="JFB25" s="153"/>
      <c r="JFC25" s="153"/>
      <c r="JFD25" s="154"/>
      <c r="JFE25" s="155"/>
      <c r="JFF25" s="155"/>
      <c r="JFG25" s="155"/>
      <c r="JFH25" s="155"/>
      <c r="JFI25" s="155"/>
      <c r="JFJ25" s="155"/>
      <c r="JFK25" s="156"/>
      <c r="JFL25" s="156"/>
      <c r="JFM25" s="156"/>
      <c r="JFN25" s="156"/>
      <c r="JFO25" s="156"/>
      <c r="JFP25" s="156"/>
      <c r="JFQ25" s="157"/>
      <c r="JFR25" s="153"/>
      <c r="JFS25" s="153"/>
      <c r="JFT25" s="154"/>
      <c r="JFU25" s="155"/>
      <c r="JFV25" s="155"/>
      <c r="JFW25" s="155"/>
      <c r="JFX25" s="155"/>
      <c r="JFY25" s="155"/>
      <c r="JFZ25" s="155"/>
      <c r="JGA25" s="156"/>
      <c r="JGB25" s="156"/>
      <c r="JGC25" s="156"/>
      <c r="JGD25" s="156"/>
      <c r="JGE25" s="156"/>
      <c r="JGF25" s="156"/>
      <c r="JGG25" s="157"/>
      <c r="JGH25" s="153"/>
      <c r="JGI25" s="153"/>
      <c r="JGJ25" s="154"/>
      <c r="JGK25" s="155"/>
      <c r="JGL25" s="155"/>
      <c r="JGM25" s="155"/>
      <c r="JGN25" s="155"/>
      <c r="JGO25" s="155"/>
      <c r="JGP25" s="155"/>
      <c r="JGQ25" s="156"/>
      <c r="JGR25" s="156"/>
      <c r="JGS25" s="156"/>
      <c r="JGT25" s="156"/>
      <c r="JGU25" s="156"/>
      <c r="JGV25" s="156"/>
      <c r="JGW25" s="157"/>
      <c r="JGX25" s="153"/>
      <c r="JGY25" s="153"/>
      <c r="JGZ25" s="154"/>
      <c r="JHA25" s="155"/>
      <c r="JHB25" s="155"/>
      <c r="JHC25" s="155"/>
      <c r="JHD25" s="155"/>
      <c r="JHE25" s="155"/>
      <c r="JHF25" s="155"/>
      <c r="JHG25" s="156"/>
      <c r="JHH25" s="156"/>
      <c r="JHI25" s="156"/>
      <c r="JHJ25" s="156"/>
      <c r="JHK25" s="156"/>
      <c r="JHL25" s="156"/>
      <c r="JHM25" s="157"/>
      <c r="JHN25" s="153"/>
      <c r="JHO25" s="153"/>
      <c r="JHP25" s="154"/>
      <c r="JHQ25" s="155"/>
      <c r="JHR25" s="155"/>
      <c r="JHS25" s="155"/>
      <c r="JHT25" s="155"/>
      <c r="JHU25" s="155"/>
      <c r="JHV25" s="155"/>
      <c r="JHW25" s="156"/>
      <c r="JHX25" s="156"/>
      <c r="JHY25" s="156"/>
      <c r="JHZ25" s="156"/>
      <c r="JIA25" s="156"/>
      <c r="JIB25" s="156"/>
      <c r="JIC25" s="157"/>
      <c r="JID25" s="153"/>
      <c r="JIE25" s="153"/>
      <c r="JIF25" s="154"/>
      <c r="JIG25" s="155"/>
      <c r="JIH25" s="155"/>
      <c r="JII25" s="155"/>
      <c r="JIJ25" s="155"/>
      <c r="JIK25" s="155"/>
      <c r="JIL25" s="155"/>
      <c r="JIM25" s="156"/>
      <c r="JIN25" s="156"/>
      <c r="JIO25" s="156"/>
      <c r="JIP25" s="156"/>
      <c r="JIQ25" s="156"/>
      <c r="JIR25" s="156"/>
      <c r="JIS25" s="157"/>
      <c r="JIT25" s="153"/>
      <c r="JIU25" s="153"/>
      <c r="JIV25" s="154"/>
      <c r="JIW25" s="155"/>
      <c r="JIX25" s="155"/>
      <c r="JIY25" s="155"/>
      <c r="JIZ25" s="155"/>
      <c r="JJA25" s="155"/>
      <c r="JJB25" s="155"/>
      <c r="JJC25" s="156"/>
      <c r="JJD25" s="156"/>
      <c r="JJE25" s="156"/>
      <c r="JJF25" s="156"/>
      <c r="JJG25" s="156"/>
      <c r="JJH25" s="156"/>
      <c r="JJI25" s="157"/>
      <c r="JJJ25" s="153"/>
      <c r="JJK25" s="153"/>
      <c r="JJL25" s="154"/>
      <c r="JJM25" s="155"/>
      <c r="JJN25" s="155"/>
      <c r="JJO25" s="155"/>
      <c r="JJP25" s="155"/>
      <c r="JJQ25" s="155"/>
      <c r="JJR25" s="155"/>
      <c r="JJS25" s="156"/>
      <c r="JJT25" s="156"/>
      <c r="JJU25" s="156"/>
      <c r="JJV25" s="156"/>
      <c r="JJW25" s="156"/>
      <c r="JJX25" s="156"/>
      <c r="JJY25" s="157"/>
      <c r="JJZ25" s="153"/>
      <c r="JKA25" s="153"/>
      <c r="JKB25" s="154"/>
      <c r="JKC25" s="155"/>
      <c r="JKD25" s="155"/>
      <c r="JKE25" s="155"/>
      <c r="JKF25" s="155"/>
      <c r="JKG25" s="155"/>
      <c r="JKH25" s="155"/>
      <c r="JKI25" s="156"/>
      <c r="JKJ25" s="156"/>
      <c r="JKK25" s="156"/>
      <c r="JKL25" s="156"/>
      <c r="JKM25" s="156"/>
      <c r="JKN25" s="156"/>
      <c r="JKO25" s="157"/>
      <c r="JKP25" s="153"/>
      <c r="JKQ25" s="153"/>
      <c r="JKR25" s="154"/>
      <c r="JKS25" s="155"/>
      <c r="JKT25" s="155"/>
      <c r="JKU25" s="155"/>
      <c r="JKV25" s="155"/>
      <c r="JKW25" s="155"/>
      <c r="JKX25" s="155"/>
      <c r="JKY25" s="156"/>
      <c r="JKZ25" s="156"/>
      <c r="JLA25" s="156"/>
      <c r="JLB25" s="156"/>
      <c r="JLC25" s="156"/>
      <c r="JLD25" s="156"/>
      <c r="JLE25" s="157"/>
      <c r="JLF25" s="153"/>
      <c r="JLG25" s="153"/>
      <c r="JLH25" s="154"/>
      <c r="JLI25" s="155"/>
      <c r="JLJ25" s="155"/>
      <c r="JLK25" s="155"/>
      <c r="JLL25" s="155"/>
      <c r="JLM25" s="155"/>
      <c r="JLN25" s="155"/>
      <c r="JLO25" s="156"/>
      <c r="JLP25" s="156"/>
      <c r="JLQ25" s="156"/>
      <c r="JLR25" s="156"/>
      <c r="JLS25" s="156"/>
      <c r="JLT25" s="156"/>
      <c r="JLU25" s="157"/>
      <c r="JLV25" s="153"/>
      <c r="JLW25" s="153"/>
      <c r="JLX25" s="154"/>
      <c r="JLY25" s="155"/>
      <c r="JLZ25" s="155"/>
      <c r="JMA25" s="155"/>
      <c r="JMB25" s="155"/>
      <c r="JMC25" s="155"/>
      <c r="JMD25" s="155"/>
      <c r="JME25" s="156"/>
      <c r="JMF25" s="156"/>
      <c r="JMG25" s="156"/>
      <c r="JMH25" s="156"/>
      <c r="JMI25" s="156"/>
      <c r="JMJ25" s="156"/>
      <c r="JMK25" s="157"/>
      <c r="JML25" s="153"/>
      <c r="JMM25" s="153"/>
      <c r="JMN25" s="154"/>
      <c r="JMO25" s="155"/>
      <c r="JMP25" s="155"/>
      <c r="JMQ25" s="155"/>
      <c r="JMR25" s="155"/>
      <c r="JMS25" s="155"/>
      <c r="JMT25" s="155"/>
      <c r="JMU25" s="156"/>
      <c r="JMV25" s="156"/>
      <c r="JMW25" s="156"/>
      <c r="JMX25" s="156"/>
      <c r="JMY25" s="156"/>
      <c r="JMZ25" s="156"/>
      <c r="JNA25" s="157"/>
      <c r="JNB25" s="153"/>
      <c r="JNC25" s="153"/>
      <c r="JND25" s="154"/>
      <c r="JNE25" s="155"/>
      <c r="JNF25" s="155"/>
      <c r="JNG25" s="155"/>
      <c r="JNH25" s="155"/>
      <c r="JNI25" s="155"/>
      <c r="JNJ25" s="155"/>
      <c r="JNK25" s="156"/>
      <c r="JNL25" s="156"/>
      <c r="JNM25" s="156"/>
      <c r="JNN25" s="156"/>
      <c r="JNO25" s="156"/>
      <c r="JNP25" s="156"/>
      <c r="JNQ25" s="157"/>
      <c r="JNR25" s="153"/>
      <c r="JNS25" s="153"/>
      <c r="JNT25" s="154"/>
      <c r="JNU25" s="155"/>
      <c r="JNV25" s="155"/>
      <c r="JNW25" s="155"/>
      <c r="JNX25" s="155"/>
      <c r="JNY25" s="155"/>
      <c r="JNZ25" s="155"/>
      <c r="JOA25" s="156"/>
      <c r="JOB25" s="156"/>
      <c r="JOC25" s="156"/>
      <c r="JOD25" s="156"/>
      <c r="JOE25" s="156"/>
      <c r="JOF25" s="156"/>
      <c r="JOG25" s="157"/>
      <c r="JOH25" s="153"/>
      <c r="JOI25" s="153"/>
      <c r="JOJ25" s="154"/>
      <c r="JOK25" s="155"/>
      <c r="JOL25" s="155"/>
      <c r="JOM25" s="155"/>
      <c r="JON25" s="155"/>
      <c r="JOO25" s="155"/>
      <c r="JOP25" s="155"/>
      <c r="JOQ25" s="156"/>
      <c r="JOR25" s="156"/>
      <c r="JOS25" s="156"/>
      <c r="JOT25" s="156"/>
      <c r="JOU25" s="156"/>
      <c r="JOV25" s="156"/>
      <c r="JOW25" s="157"/>
      <c r="JOX25" s="153"/>
      <c r="JOY25" s="153"/>
      <c r="JOZ25" s="154"/>
      <c r="JPA25" s="155"/>
      <c r="JPB25" s="155"/>
      <c r="JPC25" s="155"/>
      <c r="JPD25" s="155"/>
      <c r="JPE25" s="155"/>
      <c r="JPF25" s="155"/>
      <c r="JPG25" s="156"/>
      <c r="JPH25" s="156"/>
      <c r="JPI25" s="156"/>
      <c r="JPJ25" s="156"/>
      <c r="JPK25" s="156"/>
      <c r="JPL25" s="156"/>
      <c r="JPM25" s="157"/>
      <c r="JPN25" s="153"/>
      <c r="JPO25" s="153"/>
      <c r="JPP25" s="154"/>
      <c r="JPQ25" s="155"/>
      <c r="JPR25" s="155"/>
      <c r="JPS25" s="155"/>
      <c r="JPT25" s="155"/>
      <c r="JPU25" s="155"/>
      <c r="JPV25" s="155"/>
      <c r="JPW25" s="156"/>
      <c r="JPX25" s="156"/>
      <c r="JPY25" s="156"/>
      <c r="JPZ25" s="156"/>
      <c r="JQA25" s="156"/>
      <c r="JQB25" s="156"/>
      <c r="JQC25" s="157"/>
      <c r="JQD25" s="153"/>
      <c r="JQE25" s="153"/>
      <c r="JQF25" s="154"/>
      <c r="JQG25" s="155"/>
      <c r="JQH25" s="155"/>
      <c r="JQI25" s="155"/>
      <c r="JQJ25" s="155"/>
      <c r="JQK25" s="155"/>
      <c r="JQL25" s="155"/>
      <c r="JQM25" s="156"/>
      <c r="JQN25" s="156"/>
      <c r="JQO25" s="156"/>
      <c r="JQP25" s="156"/>
      <c r="JQQ25" s="156"/>
      <c r="JQR25" s="156"/>
      <c r="JQS25" s="157"/>
      <c r="JQT25" s="153"/>
      <c r="JQU25" s="153"/>
      <c r="JQV25" s="154"/>
      <c r="JQW25" s="155"/>
      <c r="JQX25" s="155"/>
      <c r="JQY25" s="155"/>
      <c r="JQZ25" s="155"/>
      <c r="JRA25" s="155"/>
      <c r="JRB25" s="155"/>
      <c r="JRC25" s="156"/>
      <c r="JRD25" s="156"/>
      <c r="JRE25" s="156"/>
      <c r="JRF25" s="156"/>
      <c r="JRG25" s="156"/>
      <c r="JRH25" s="156"/>
      <c r="JRI25" s="157"/>
      <c r="JRJ25" s="153"/>
      <c r="JRK25" s="153"/>
      <c r="JRL25" s="154"/>
      <c r="JRM25" s="155"/>
      <c r="JRN25" s="155"/>
      <c r="JRO25" s="155"/>
      <c r="JRP25" s="155"/>
      <c r="JRQ25" s="155"/>
      <c r="JRR25" s="155"/>
      <c r="JRS25" s="156"/>
      <c r="JRT25" s="156"/>
      <c r="JRU25" s="156"/>
      <c r="JRV25" s="156"/>
      <c r="JRW25" s="156"/>
      <c r="JRX25" s="156"/>
      <c r="JRY25" s="157"/>
      <c r="JRZ25" s="153"/>
      <c r="JSA25" s="153"/>
      <c r="JSB25" s="154"/>
      <c r="JSC25" s="155"/>
      <c r="JSD25" s="155"/>
      <c r="JSE25" s="155"/>
      <c r="JSF25" s="155"/>
      <c r="JSG25" s="155"/>
      <c r="JSH25" s="155"/>
      <c r="JSI25" s="156"/>
      <c r="JSJ25" s="156"/>
      <c r="JSK25" s="156"/>
      <c r="JSL25" s="156"/>
      <c r="JSM25" s="156"/>
      <c r="JSN25" s="156"/>
      <c r="JSO25" s="157"/>
      <c r="JSP25" s="153"/>
      <c r="JSQ25" s="153"/>
      <c r="JSR25" s="154"/>
      <c r="JSS25" s="155"/>
      <c r="JST25" s="155"/>
      <c r="JSU25" s="155"/>
      <c r="JSV25" s="155"/>
      <c r="JSW25" s="155"/>
      <c r="JSX25" s="155"/>
      <c r="JSY25" s="156"/>
      <c r="JSZ25" s="156"/>
      <c r="JTA25" s="156"/>
      <c r="JTB25" s="156"/>
      <c r="JTC25" s="156"/>
      <c r="JTD25" s="156"/>
      <c r="JTE25" s="157"/>
      <c r="JTF25" s="153"/>
      <c r="JTG25" s="153"/>
      <c r="JTH25" s="154"/>
      <c r="JTI25" s="155"/>
      <c r="JTJ25" s="155"/>
      <c r="JTK25" s="155"/>
      <c r="JTL25" s="155"/>
      <c r="JTM25" s="155"/>
      <c r="JTN25" s="155"/>
      <c r="JTO25" s="156"/>
      <c r="JTP25" s="156"/>
      <c r="JTQ25" s="156"/>
      <c r="JTR25" s="156"/>
      <c r="JTS25" s="156"/>
      <c r="JTT25" s="156"/>
      <c r="JTU25" s="157"/>
      <c r="JTV25" s="153"/>
      <c r="JTW25" s="153"/>
      <c r="JTX25" s="154"/>
      <c r="JTY25" s="155"/>
      <c r="JTZ25" s="155"/>
      <c r="JUA25" s="155"/>
      <c r="JUB25" s="155"/>
      <c r="JUC25" s="155"/>
      <c r="JUD25" s="155"/>
      <c r="JUE25" s="156"/>
      <c r="JUF25" s="156"/>
      <c r="JUG25" s="156"/>
      <c r="JUH25" s="156"/>
      <c r="JUI25" s="156"/>
      <c r="JUJ25" s="156"/>
      <c r="JUK25" s="157"/>
      <c r="JUL25" s="153"/>
      <c r="JUM25" s="153"/>
      <c r="JUN25" s="154"/>
      <c r="JUO25" s="155"/>
      <c r="JUP25" s="155"/>
      <c r="JUQ25" s="155"/>
      <c r="JUR25" s="155"/>
      <c r="JUS25" s="155"/>
      <c r="JUT25" s="155"/>
      <c r="JUU25" s="156"/>
      <c r="JUV25" s="156"/>
      <c r="JUW25" s="156"/>
      <c r="JUX25" s="156"/>
      <c r="JUY25" s="156"/>
      <c r="JUZ25" s="156"/>
      <c r="JVA25" s="157"/>
      <c r="JVB25" s="153"/>
      <c r="JVC25" s="153"/>
      <c r="JVD25" s="154"/>
      <c r="JVE25" s="155"/>
      <c r="JVF25" s="155"/>
      <c r="JVG25" s="155"/>
      <c r="JVH25" s="155"/>
      <c r="JVI25" s="155"/>
      <c r="JVJ25" s="155"/>
      <c r="JVK25" s="156"/>
      <c r="JVL25" s="156"/>
      <c r="JVM25" s="156"/>
      <c r="JVN25" s="156"/>
      <c r="JVO25" s="156"/>
      <c r="JVP25" s="156"/>
      <c r="JVQ25" s="157"/>
      <c r="JVR25" s="153"/>
      <c r="JVS25" s="153"/>
      <c r="JVT25" s="154"/>
      <c r="JVU25" s="155"/>
      <c r="JVV25" s="155"/>
      <c r="JVW25" s="155"/>
      <c r="JVX25" s="155"/>
      <c r="JVY25" s="155"/>
      <c r="JVZ25" s="155"/>
      <c r="JWA25" s="156"/>
      <c r="JWB25" s="156"/>
      <c r="JWC25" s="156"/>
      <c r="JWD25" s="156"/>
      <c r="JWE25" s="156"/>
      <c r="JWF25" s="156"/>
      <c r="JWG25" s="157"/>
      <c r="JWH25" s="153"/>
      <c r="JWI25" s="153"/>
      <c r="JWJ25" s="154"/>
      <c r="JWK25" s="155"/>
      <c r="JWL25" s="155"/>
      <c r="JWM25" s="155"/>
      <c r="JWN25" s="155"/>
      <c r="JWO25" s="155"/>
      <c r="JWP25" s="155"/>
      <c r="JWQ25" s="156"/>
      <c r="JWR25" s="156"/>
      <c r="JWS25" s="156"/>
      <c r="JWT25" s="156"/>
      <c r="JWU25" s="156"/>
      <c r="JWV25" s="156"/>
      <c r="JWW25" s="157"/>
      <c r="JWX25" s="153"/>
      <c r="JWY25" s="153"/>
      <c r="JWZ25" s="154"/>
      <c r="JXA25" s="155"/>
      <c r="JXB25" s="155"/>
      <c r="JXC25" s="155"/>
      <c r="JXD25" s="155"/>
      <c r="JXE25" s="155"/>
      <c r="JXF25" s="155"/>
      <c r="JXG25" s="156"/>
      <c r="JXH25" s="156"/>
      <c r="JXI25" s="156"/>
      <c r="JXJ25" s="156"/>
      <c r="JXK25" s="156"/>
      <c r="JXL25" s="156"/>
      <c r="JXM25" s="157"/>
      <c r="JXN25" s="153"/>
      <c r="JXO25" s="153"/>
      <c r="JXP25" s="154"/>
      <c r="JXQ25" s="155"/>
      <c r="JXR25" s="155"/>
      <c r="JXS25" s="155"/>
      <c r="JXT25" s="155"/>
      <c r="JXU25" s="155"/>
      <c r="JXV25" s="155"/>
      <c r="JXW25" s="156"/>
      <c r="JXX25" s="156"/>
      <c r="JXY25" s="156"/>
      <c r="JXZ25" s="156"/>
      <c r="JYA25" s="156"/>
      <c r="JYB25" s="156"/>
      <c r="JYC25" s="157"/>
      <c r="JYD25" s="153"/>
      <c r="JYE25" s="153"/>
      <c r="JYF25" s="154"/>
      <c r="JYG25" s="155"/>
      <c r="JYH25" s="155"/>
      <c r="JYI25" s="155"/>
      <c r="JYJ25" s="155"/>
      <c r="JYK25" s="155"/>
      <c r="JYL25" s="155"/>
      <c r="JYM25" s="156"/>
      <c r="JYN25" s="156"/>
      <c r="JYO25" s="156"/>
      <c r="JYP25" s="156"/>
      <c r="JYQ25" s="156"/>
      <c r="JYR25" s="156"/>
      <c r="JYS25" s="157"/>
      <c r="JYT25" s="153"/>
      <c r="JYU25" s="153"/>
      <c r="JYV25" s="154"/>
      <c r="JYW25" s="155"/>
      <c r="JYX25" s="155"/>
      <c r="JYY25" s="155"/>
      <c r="JYZ25" s="155"/>
      <c r="JZA25" s="155"/>
      <c r="JZB25" s="155"/>
      <c r="JZC25" s="156"/>
      <c r="JZD25" s="156"/>
      <c r="JZE25" s="156"/>
      <c r="JZF25" s="156"/>
      <c r="JZG25" s="156"/>
      <c r="JZH25" s="156"/>
      <c r="JZI25" s="157"/>
      <c r="JZJ25" s="153"/>
      <c r="JZK25" s="153"/>
      <c r="JZL25" s="154"/>
      <c r="JZM25" s="155"/>
      <c r="JZN25" s="155"/>
      <c r="JZO25" s="155"/>
      <c r="JZP25" s="155"/>
      <c r="JZQ25" s="155"/>
      <c r="JZR25" s="155"/>
      <c r="JZS25" s="156"/>
      <c r="JZT25" s="156"/>
      <c r="JZU25" s="156"/>
      <c r="JZV25" s="156"/>
      <c r="JZW25" s="156"/>
      <c r="JZX25" s="156"/>
      <c r="JZY25" s="157"/>
      <c r="JZZ25" s="153"/>
      <c r="KAA25" s="153"/>
      <c r="KAB25" s="154"/>
      <c r="KAC25" s="155"/>
      <c r="KAD25" s="155"/>
      <c r="KAE25" s="155"/>
      <c r="KAF25" s="155"/>
      <c r="KAG25" s="155"/>
      <c r="KAH25" s="155"/>
      <c r="KAI25" s="156"/>
      <c r="KAJ25" s="156"/>
      <c r="KAK25" s="156"/>
      <c r="KAL25" s="156"/>
      <c r="KAM25" s="156"/>
      <c r="KAN25" s="156"/>
      <c r="KAO25" s="157"/>
      <c r="KAP25" s="153"/>
      <c r="KAQ25" s="153"/>
      <c r="KAR25" s="154"/>
      <c r="KAS25" s="155"/>
      <c r="KAT25" s="155"/>
      <c r="KAU25" s="155"/>
      <c r="KAV25" s="155"/>
      <c r="KAW25" s="155"/>
      <c r="KAX25" s="155"/>
      <c r="KAY25" s="156"/>
      <c r="KAZ25" s="156"/>
      <c r="KBA25" s="156"/>
      <c r="KBB25" s="156"/>
      <c r="KBC25" s="156"/>
      <c r="KBD25" s="156"/>
      <c r="KBE25" s="157"/>
      <c r="KBF25" s="153"/>
      <c r="KBG25" s="153"/>
      <c r="KBH25" s="154"/>
      <c r="KBI25" s="155"/>
      <c r="KBJ25" s="155"/>
      <c r="KBK25" s="155"/>
      <c r="KBL25" s="155"/>
      <c r="KBM25" s="155"/>
      <c r="KBN25" s="155"/>
      <c r="KBO25" s="156"/>
      <c r="KBP25" s="156"/>
      <c r="KBQ25" s="156"/>
      <c r="KBR25" s="156"/>
      <c r="KBS25" s="156"/>
      <c r="KBT25" s="156"/>
      <c r="KBU25" s="157"/>
      <c r="KBV25" s="153"/>
      <c r="KBW25" s="153"/>
      <c r="KBX25" s="154"/>
      <c r="KBY25" s="155"/>
      <c r="KBZ25" s="155"/>
      <c r="KCA25" s="155"/>
      <c r="KCB25" s="155"/>
      <c r="KCC25" s="155"/>
      <c r="KCD25" s="155"/>
      <c r="KCE25" s="156"/>
      <c r="KCF25" s="156"/>
      <c r="KCG25" s="156"/>
      <c r="KCH25" s="156"/>
      <c r="KCI25" s="156"/>
      <c r="KCJ25" s="156"/>
      <c r="KCK25" s="157"/>
      <c r="KCL25" s="153"/>
      <c r="KCM25" s="153"/>
      <c r="KCN25" s="154"/>
      <c r="KCO25" s="155"/>
      <c r="KCP25" s="155"/>
      <c r="KCQ25" s="155"/>
      <c r="KCR25" s="155"/>
      <c r="KCS25" s="155"/>
      <c r="KCT25" s="155"/>
      <c r="KCU25" s="156"/>
      <c r="KCV25" s="156"/>
      <c r="KCW25" s="156"/>
      <c r="KCX25" s="156"/>
      <c r="KCY25" s="156"/>
      <c r="KCZ25" s="156"/>
      <c r="KDA25" s="157"/>
      <c r="KDB25" s="153"/>
      <c r="KDC25" s="153"/>
      <c r="KDD25" s="154"/>
      <c r="KDE25" s="155"/>
      <c r="KDF25" s="155"/>
      <c r="KDG25" s="155"/>
      <c r="KDH25" s="155"/>
      <c r="KDI25" s="155"/>
      <c r="KDJ25" s="155"/>
      <c r="KDK25" s="156"/>
      <c r="KDL25" s="156"/>
      <c r="KDM25" s="156"/>
      <c r="KDN25" s="156"/>
      <c r="KDO25" s="156"/>
      <c r="KDP25" s="156"/>
      <c r="KDQ25" s="157"/>
      <c r="KDR25" s="153"/>
      <c r="KDS25" s="153"/>
      <c r="KDT25" s="154"/>
      <c r="KDU25" s="155"/>
      <c r="KDV25" s="155"/>
      <c r="KDW25" s="155"/>
      <c r="KDX25" s="155"/>
      <c r="KDY25" s="155"/>
      <c r="KDZ25" s="155"/>
      <c r="KEA25" s="156"/>
      <c r="KEB25" s="156"/>
      <c r="KEC25" s="156"/>
      <c r="KED25" s="156"/>
      <c r="KEE25" s="156"/>
      <c r="KEF25" s="156"/>
      <c r="KEG25" s="157"/>
      <c r="KEH25" s="153"/>
      <c r="KEI25" s="153"/>
      <c r="KEJ25" s="154"/>
      <c r="KEK25" s="155"/>
      <c r="KEL25" s="155"/>
      <c r="KEM25" s="155"/>
      <c r="KEN25" s="155"/>
      <c r="KEO25" s="155"/>
      <c r="KEP25" s="155"/>
      <c r="KEQ25" s="156"/>
      <c r="KER25" s="156"/>
      <c r="KES25" s="156"/>
      <c r="KET25" s="156"/>
      <c r="KEU25" s="156"/>
      <c r="KEV25" s="156"/>
      <c r="KEW25" s="157"/>
      <c r="KEX25" s="153"/>
      <c r="KEY25" s="153"/>
      <c r="KEZ25" s="154"/>
      <c r="KFA25" s="155"/>
      <c r="KFB25" s="155"/>
      <c r="KFC25" s="155"/>
      <c r="KFD25" s="155"/>
      <c r="KFE25" s="155"/>
      <c r="KFF25" s="155"/>
      <c r="KFG25" s="156"/>
      <c r="KFH25" s="156"/>
      <c r="KFI25" s="156"/>
      <c r="KFJ25" s="156"/>
      <c r="KFK25" s="156"/>
      <c r="KFL25" s="156"/>
      <c r="KFM25" s="157"/>
      <c r="KFN25" s="153"/>
      <c r="KFO25" s="153"/>
      <c r="KFP25" s="154"/>
      <c r="KFQ25" s="155"/>
      <c r="KFR25" s="155"/>
      <c r="KFS25" s="155"/>
      <c r="KFT25" s="155"/>
      <c r="KFU25" s="155"/>
      <c r="KFV25" s="155"/>
      <c r="KFW25" s="156"/>
      <c r="KFX25" s="156"/>
      <c r="KFY25" s="156"/>
      <c r="KFZ25" s="156"/>
      <c r="KGA25" s="156"/>
      <c r="KGB25" s="156"/>
      <c r="KGC25" s="157"/>
      <c r="KGD25" s="153"/>
      <c r="KGE25" s="153"/>
      <c r="KGF25" s="154"/>
      <c r="KGG25" s="155"/>
      <c r="KGH25" s="155"/>
      <c r="KGI25" s="155"/>
      <c r="KGJ25" s="155"/>
      <c r="KGK25" s="155"/>
      <c r="KGL25" s="155"/>
      <c r="KGM25" s="156"/>
      <c r="KGN25" s="156"/>
      <c r="KGO25" s="156"/>
      <c r="KGP25" s="156"/>
      <c r="KGQ25" s="156"/>
      <c r="KGR25" s="156"/>
      <c r="KGS25" s="157"/>
      <c r="KGT25" s="153"/>
      <c r="KGU25" s="153"/>
      <c r="KGV25" s="154"/>
      <c r="KGW25" s="155"/>
      <c r="KGX25" s="155"/>
      <c r="KGY25" s="155"/>
      <c r="KGZ25" s="155"/>
      <c r="KHA25" s="155"/>
      <c r="KHB25" s="155"/>
      <c r="KHC25" s="156"/>
      <c r="KHD25" s="156"/>
      <c r="KHE25" s="156"/>
      <c r="KHF25" s="156"/>
      <c r="KHG25" s="156"/>
      <c r="KHH25" s="156"/>
      <c r="KHI25" s="157"/>
      <c r="KHJ25" s="153"/>
      <c r="KHK25" s="153"/>
      <c r="KHL25" s="154"/>
      <c r="KHM25" s="155"/>
      <c r="KHN25" s="155"/>
      <c r="KHO25" s="155"/>
      <c r="KHP25" s="155"/>
      <c r="KHQ25" s="155"/>
      <c r="KHR25" s="155"/>
      <c r="KHS25" s="156"/>
      <c r="KHT25" s="156"/>
      <c r="KHU25" s="156"/>
      <c r="KHV25" s="156"/>
      <c r="KHW25" s="156"/>
      <c r="KHX25" s="156"/>
      <c r="KHY25" s="157"/>
      <c r="KHZ25" s="153"/>
      <c r="KIA25" s="153"/>
      <c r="KIB25" s="154"/>
      <c r="KIC25" s="155"/>
      <c r="KID25" s="155"/>
      <c r="KIE25" s="155"/>
      <c r="KIF25" s="155"/>
      <c r="KIG25" s="155"/>
      <c r="KIH25" s="155"/>
      <c r="KII25" s="156"/>
      <c r="KIJ25" s="156"/>
      <c r="KIK25" s="156"/>
      <c r="KIL25" s="156"/>
      <c r="KIM25" s="156"/>
      <c r="KIN25" s="156"/>
      <c r="KIO25" s="157"/>
      <c r="KIP25" s="153"/>
      <c r="KIQ25" s="153"/>
      <c r="KIR25" s="154"/>
      <c r="KIS25" s="155"/>
      <c r="KIT25" s="155"/>
      <c r="KIU25" s="155"/>
      <c r="KIV25" s="155"/>
      <c r="KIW25" s="155"/>
      <c r="KIX25" s="155"/>
      <c r="KIY25" s="156"/>
      <c r="KIZ25" s="156"/>
      <c r="KJA25" s="156"/>
      <c r="KJB25" s="156"/>
      <c r="KJC25" s="156"/>
      <c r="KJD25" s="156"/>
      <c r="KJE25" s="157"/>
      <c r="KJF25" s="153"/>
      <c r="KJG25" s="153"/>
      <c r="KJH25" s="154"/>
      <c r="KJI25" s="155"/>
      <c r="KJJ25" s="155"/>
      <c r="KJK25" s="155"/>
      <c r="KJL25" s="155"/>
      <c r="KJM25" s="155"/>
      <c r="KJN25" s="155"/>
      <c r="KJO25" s="156"/>
      <c r="KJP25" s="156"/>
      <c r="KJQ25" s="156"/>
      <c r="KJR25" s="156"/>
      <c r="KJS25" s="156"/>
      <c r="KJT25" s="156"/>
      <c r="KJU25" s="157"/>
      <c r="KJV25" s="153"/>
      <c r="KJW25" s="153"/>
      <c r="KJX25" s="154"/>
      <c r="KJY25" s="155"/>
      <c r="KJZ25" s="155"/>
      <c r="KKA25" s="155"/>
      <c r="KKB25" s="155"/>
      <c r="KKC25" s="155"/>
      <c r="KKD25" s="155"/>
      <c r="KKE25" s="156"/>
      <c r="KKF25" s="156"/>
      <c r="KKG25" s="156"/>
      <c r="KKH25" s="156"/>
      <c r="KKI25" s="156"/>
      <c r="KKJ25" s="156"/>
      <c r="KKK25" s="157"/>
      <c r="KKL25" s="153"/>
      <c r="KKM25" s="153"/>
      <c r="KKN25" s="154"/>
      <c r="KKO25" s="155"/>
      <c r="KKP25" s="155"/>
      <c r="KKQ25" s="155"/>
      <c r="KKR25" s="155"/>
      <c r="KKS25" s="155"/>
      <c r="KKT25" s="155"/>
      <c r="KKU25" s="156"/>
      <c r="KKV25" s="156"/>
      <c r="KKW25" s="156"/>
      <c r="KKX25" s="156"/>
      <c r="KKY25" s="156"/>
      <c r="KKZ25" s="156"/>
      <c r="KLA25" s="157"/>
      <c r="KLB25" s="153"/>
      <c r="KLC25" s="153"/>
      <c r="KLD25" s="154"/>
      <c r="KLE25" s="155"/>
      <c r="KLF25" s="155"/>
      <c r="KLG25" s="155"/>
      <c r="KLH25" s="155"/>
      <c r="KLI25" s="155"/>
      <c r="KLJ25" s="155"/>
      <c r="KLK25" s="156"/>
      <c r="KLL25" s="156"/>
      <c r="KLM25" s="156"/>
      <c r="KLN25" s="156"/>
      <c r="KLO25" s="156"/>
      <c r="KLP25" s="156"/>
      <c r="KLQ25" s="157"/>
      <c r="KLR25" s="153"/>
      <c r="KLS25" s="153"/>
      <c r="KLT25" s="154"/>
      <c r="KLU25" s="155"/>
      <c r="KLV25" s="155"/>
      <c r="KLW25" s="155"/>
      <c r="KLX25" s="155"/>
      <c r="KLY25" s="155"/>
      <c r="KLZ25" s="155"/>
      <c r="KMA25" s="156"/>
      <c r="KMB25" s="156"/>
      <c r="KMC25" s="156"/>
      <c r="KMD25" s="156"/>
      <c r="KME25" s="156"/>
      <c r="KMF25" s="156"/>
      <c r="KMG25" s="157"/>
      <c r="KMH25" s="153"/>
      <c r="KMI25" s="153"/>
      <c r="KMJ25" s="154"/>
      <c r="KMK25" s="155"/>
      <c r="KML25" s="155"/>
      <c r="KMM25" s="155"/>
      <c r="KMN25" s="155"/>
      <c r="KMO25" s="155"/>
      <c r="KMP25" s="155"/>
      <c r="KMQ25" s="156"/>
      <c r="KMR25" s="156"/>
      <c r="KMS25" s="156"/>
      <c r="KMT25" s="156"/>
      <c r="KMU25" s="156"/>
      <c r="KMV25" s="156"/>
      <c r="KMW25" s="157"/>
      <c r="KMX25" s="153"/>
      <c r="KMY25" s="153"/>
      <c r="KMZ25" s="154"/>
      <c r="KNA25" s="155"/>
      <c r="KNB25" s="155"/>
      <c r="KNC25" s="155"/>
      <c r="KND25" s="155"/>
      <c r="KNE25" s="155"/>
      <c r="KNF25" s="155"/>
      <c r="KNG25" s="156"/>
      <c r="KNH25" s="156"/>
      <c r="KNI25" s="156"/>
      <c r="KNJ25" s="156"/>
      <c r="KNK25" s="156"/>
      <c r="KNL25" s="156"/>
      <c r="KNM25" s="157"/>
      <c r="KNN25" s="153"/>
      <c r="KNO25" s="153"/>
      <c r="KNP25" s="154"/>
      <c r="KNQ25" s="155"/>
      <c r="KNR25" s="155"/>
      <c r="KNS25" s="155"/>
      <c r="KNT25" s="155"/>
      <c r="KNU25" s="155"/>
      <c r="KNV25" s="155"/>
      <c r="KNW25" s="156"/>
      <c r="KNX25" s="156"/>
      <c r="KNY25" s="156"/>
      <c r="KNZ25" s="156"/>
      <c r="KOA25" s="156"/>
      <c r="KOB25" s="156"/>
      <c r="KOC25" s="157"/>
      <c r="KOD25" s="153"/>
      <c r="KOE25" s="153"/>
      <c r="KOF25" s="154"/>
      <c r="KOG25" s="155"/>
      <c r="KOH25" s="155"/>
      <c r="KOI25" s="155"/>
      <c r="KOJ25" s="155"/>
      <c r="KOK25" s="155"/>
      <c r="KOL25" s="155"/>
      <c r="KOM25" s="156"/>
      <c r="KON25" s="156"/>
      <c r="KOO25" s="156"/>
      <c r="KOP25" s="156"/>
      <c r="KOQ25" s="156"/>
      <c r="KOR25" s="156"/>
      <c r="KOS25" s="157"/>
      <c r="KOT25" s="153"/>
      <c r="KOU25" s="153"/>
      <c r="KOV25" s="154"/>
      <c r="KOW25" s="155"/>
      <c r="KOX25" s="155"/>
      <c r="KOY25" s="155"/>
      <c r="KOZ25" s="155"/>
      <c r="KPA25" s="155"/>
      <c r="KPB25" s="155"/>
      <c r="KPC25" s="156"/>
      <c r="KPD25" s="156"/>
      <c r="KPE25" s="156"/>
      <c r="KPF25" s="156"/>
      <c r="KPG25" s="156"/>
      <c r="KPH25" s="156"/>
      <c r="KPI25" s="157"/>
      <c r="KPJ25" s="153"/>
      <c r="KPK25" s="153"/>
      <c r="KPL25" s="154"/>
      <c r="KPM25" s="155"/>
      <c r="KPN25" s="155"/>
      <c r="KPO25" s="155"/>
      <c r="KPP25" s="155"/>
      <c r="KPQ25" s="155"/>
      <c r="KPR25" s="155"/>
      <c r="KPS25" s="156"/>
      <c r="KPT25" s="156"/>
      <c r="KPU25" s="156"/>
      <c r="KPV25" s="156"/>
      <c r="KPW25" s="156"/>
      <c r="KPX25" s="156"/>
      <c r="KPY25" s="157"/>
      <c r="KPZ25" s="153"/>
      <c r="KQA25" s="153"/>
      <c r="KQB25" s="154"/>
      <c r="KQC25" s="155"/>
      <c r="KQD25" s="155"/>
      <c r="KQE25" s="155"/>
      <c r="KQF25" s="155"/>
      <c r="KQG25" s="155"/>
      <c r="KQH25" s="155"/>
      <c r="KQI25" s="156"/>
      <c r="KQJ25" s="156"/>
      <c r="KQK25" s="156"/>
      <c r="KQL25" s="156"/>
      <c r="KQM25" s="156"/>
      <c r="KQN25" s="156"/>
      <c r="KQO25" s="157"/>
      <c r="KQP25" s="153"/>
      <c r="KQQ25" s="153"/>
      <c r="KQR25" s="154"/>
      <c r="KQS25" s="155"/>
      <c r="KQT25" s="155"/>
      <c r="KQU25" s="155"/>
      <c r="KQV25" s="155"/>
      <c r="KQW25" s="155"/>
      <c r="KQX25" s="155"/>
      <c r="KQY25" s="156"/>
      <c r="KQZ25" s="156"/>
      <c r="KRA25" s="156"/>
      <c r="KRB25" s="156"/>
      <c r="KRC25" s="156"/>
      <c r="KRD25" s="156"/>
      <c r="KRE25" s="157"/>
      <c r="KRF25" s="153"/>
      <c r="KRG25" s="153"/>
      <c r="KRH25" s="154"/>
      <c r="KRI25" s="155"/>
      <c r="KRJ25" s="155"/>
      <c r="KRK25" s="155"/>
      <c r="KRL25" s="155"/>
      <c r="KRM25" s="155"/>
      <c r="KRN25" s="155"/>
      <c r="KRO25" s="156"/>
      <c r="KRP25" s="156"/>
      <c r="KRQ25" s="156"/>
      <c r="KRR25" s="156"/>
      <c r="KRS25" s="156"/>
      <c r="KRT25" s="156"/>
      <c r="KRU25" s="157"/>
      <c r="KRV25" s="153"/>
      <c r="KRW25" s="153"/>
      <c r="KRX25" s="154"/>
      <c r="KRY25" s="155"/>
      <c r="KRZ25" s="155"/>
      <c r="KSA25" s="155"/>
      <c r="KSB25" s="155"/>
      <c r="KSC25" s="155"/>
      <c r="KSD25" s="155"/>
      <c r="KSE25" s="156"/>
      <c r="KSF25" s="156"/>
      <c r="KSG25" s="156"/>
      <c r="KSH25" s="156"/>
      <c r="KSI25" s="156"/>
      <c r="KSJ25" s="156"/>
      <c r="KSK25" s="157"/>
      <c r="KSL25" s="153"/>
      <c r="KSM25" s="153"/>
      <c r="KSN25" s="154"/>
      <c r="KSO25" s="155"/>
      <c r="KSP25" s="155"/>
      <c r="KSQ25" s="155"/>
      <c r="KSR25" s="155"/>
      <c r="KSS25" s="155"/>
      <c r="KST25" s="155"/>
      <c r="KSU25" s="156"/>
      <c r="KSV25" s="156"/>
      <c r="KSW25" s="156"/>
      <c r="KSX25" s="156"/>
      <c r="KSY25" s="156"/>
      <c r="KSZ25" s="156"/>
      <c r="KTA25" s="157"/>
      <c r="KTB25" s="153"/>
      <c r="KTC25" s="153"/>
      <c r="KTD25" s="154"/>
      <c r="KTE25" s="155"/>
      <c r="KTF25" s="155"/>
      <c r="KTG25" s="155"/>
      <c r="KTH25" s="155"/>
      <c r="KTI25" s="155"/>
      <c r="KTJ25" s="155"/>
      <c r="KTK25" s="156"/>
      <c r="KTL25" s="156"/>
      <c r="KTM25" s="156"/>
      <c r="KTN25" s="156"/>
      <c r="KTO25" s="156"/>
      <c r="KTP25" s="156"/>
      <c r="KTQ25" s="157"/>
      <c r="KTR25" s="153"/>
      <c r="KTS25" s="153"/>
      <c r="KTT25" s="154"/>
      <c r="KTU25" s="155"/>
      <c r="KTV25" s="155"/>
      <c r="KTW25" s="155"/>
      <c r="KTX25" s="155"/>
      <c r="KTY25" s="155"/>
      <c r="KTZ25" s="155"/>
      <c r="KUA25" s="156"/>
      <c r="KUB25" s="156"/>
      <c r="KUC25" s="156"/>
      <c r="KUD25" s="156"/>
      <c r="KUE25" s="156"/>
      <c r="KUF25" s="156"/>
      <c r="KUG25" s="157"/>
      <c r="KUH25" s="153"/>
      <c r="KUI25" s="153"/>
      <c r="KUJ25" s="154"/>
      <c r="KUK25" s="155"/>
      <c r="KUL25" s="155"/>
      <c r="KUM25" s="155"/>
      <c r="KUN25" s="155"/>
      <c r="KUO25" s="155"/>
      <c r="KUP25" s="155"/>
      <c r="KUQ25" s="156"/>
      <c r="KUR25" s="156"/>
      <c r="KUS25" s="156"/>
      <c r="KUT25" s="156"/>
      <c r="KUU25" s="156"/>
      <c r="KUV25" s="156"/>
      <c r="KUW25" s="157"/>
      <c r="KUX25" s="153"/>
      <c r="KUY25" s="153"/>
      <c r="KUZ25" s="154"/>
      <c r="KVA25" s="155"/>
      <c r="KVB25" s="155"/>
      <c r="KVC25" s="155"/>
      <c r="KVD25" s="155"/>
      <c r="KVE25" s="155"/>
      <c r="KVF25" s="155"/>
      <c r="KVG25" s="156"/>
      <c r="KVH25" s="156"/>
      <c r="KVI25" s="156"/>
      <c r="KVJ25" s="156"/>
      <c r="KVK25" s="156"/>
      <c r="KVL25" s="156"/>
      <c r="KVM25" s="157"/>
      <c r="KVN25" s="153"/>
      <c r="KVO25" s="153"/>
      <c r="KVP25" s="154"/>
      <c r="KVQ25" s="155"/>
      <c r="KVR25" s="155"/>
      <c r="KVS25" s="155"/>
      <c r="KVT25" s="155"/>
      <c r="KVU25" s="155"/>
      <c r="KVV25" s="155"/>
      <c r="KVW25" s="156"/>
      <c r="KVX25" s="156"/>
      <c r="KVY25" s="156"/>
      <c r="KVZ25" s="156"/>
      <c r="KWA25" s="156"/>
      <c r="KWB25" s="156"/>
      <c r="KWC25" s="157"/>
      <c r="KWD25" s="153"/>
      <c r="KWE25" s="153"/>
      <c r="KWF25" s="154"/>
      <c r="KWG25" s="155"/>
      <c r="KWH25" s="155"/>
      <c r="KWI25" s="155"/>
      <c r="KWJ25" s="155"/>
      <c r="KWK25" s="155"/>
      <c r="KWL25" s="155"/>
      <c r="KWM25" s="156"/>
      <c r="KWN25" s="156"/>
      <c r="KWO25" s="156"/>
      <c r="KWP25" s="156"/>
      <c r="KWQ25" s="156"/>
      <c r="KWR25" s="156"/>
      <c r="KWS25" s="157"/>
      <c r="KWT25" s="153"/>
      <c r="KWU25" s="153"/>
      <c r="KWV25" s="154"/>
      <c r="KWW25" s="155"/>
      <c r="KWX25" s="155"/>
      <c r="KWY25" s="155"/>
      <c r="KWZ25" s="155"/>
      <c r="KXA25" s="155"/>
      <c r="KXB25" s="155"/>
      <c r="KXC25" s="156"/>
      <c r="KXD25" s="156"/>
      <c r="KXE25" s="156"/>
      <c r="KXF25" s="156"/>
      <c r="KXG25" s="156"/>
      <c r="KXH25" s="156"/>
      <c r="KXI25" s="157"/>
      <c r="KXJ25" s="153"/>
      <c r="KXK25" s="153"/>
      <c r="KXL25" s="154"/>
      <c r="KXM25" s="155"/>
      <c r="KXN25" s="155"/>
      <c r="KXO25" s="155"/>
      <c r="KXP25" s="155"/>
      <c r="KXQ25" s="155"/>
      <c r="KXR25" s="155"/>
      <c r="KXS25" s="156"/>
      <c r="KXT25" s="156"/>
      <c r="KXU25" s="156"/>
      <c r="KXV25" s="156"/>
      <c r="KXW25" s="156"/>
      <c r="KXX25" s="156"/>
      <c r="KXY25" s="157"/>
      <c r="KXZ25" s="153"/>
      <c r="KYA25" s="153"/>
      <c r="KYB25" s="154"/>
      <c r="KYC25" s="155"/>
      <c r="KYD25" s="155"/>
      <c r="KYE25" s="155"/>
      <c r="KYF25" s="155"/>
      <c r="KYG25" s="155"/>
      <c r="KYH25" s="155"/>
      <c r="KYI25" s="156"/>
      <c r="KYJ25" s="156"/>
      <c r="KYK25" s="156"/>
      <c r="KYL25" s="156"/>
      <c r="KYM25" s="156"/>
      <c r="KYN25" s="156"/>
      <c r="KYO25" s="157"/>
      <c r="KYP25" s="153"/>
      <c r="KYQ25" s="153"/>
      <c r="KYR25" s="154"/>
      <c r="KYS25" s="155"/>
      <c r="KYT25" s="155"/>
      <c r="KYU25" s="155"/>
      <c r="KYV25" s="155"/>
      <c r="KYW25" s="155"/>
      <c r="KYX25" s="155"/>
      <c r="KYY25" s="156"/>
      <c r="KYZ25" s="156"/>
      <c r="KZA25" s="156"/>
      <c r="KZB25" s="156"/>
      <c r="KZC25" s="156"/>
      <c r="KZD25" s="156"/>
      <c r="KZE25" s="157"/>
      <c r="KZF25" s="153"/>
      <c r="KZG25" s="153"/>
      <c r="KZH25" s="154"/>
      <c r="KZI25" s="155"/>
      <c r="KZJ25" s="155"/>
      <c r="KZK25" s="155"/>
      <c r="KZL25" s="155"/>
      <c r="KZM25" s="155"/>
      <c r="KZN25" s="155"/>
      <c r="KZO25" s="156"/>
      <c r="KZP25" s="156"/>
      <c r="KZQ25" s="156"/>
      <c r="KZR25" s="156"/>
      <c r="KZS25" s="156"/>
      <c r="KZT25" s="156"/>
      <c r="KZU25" s="157"/>
      <c r="KZV25" s="153"/>
      <c r="KZW25" s="153"/>
      <c r="KZX25" s="154"/>
      <c r="KZY25" s="155"/>
      <c r="KZZ25" s="155"/>
      <c r="LAA25" s="155"/>
      <c r="LAB25" s="155"/>
      <c r="LAC25" s="155"/>
      <c r="LAD25" s="155"/>
      <c r="LAE25" s="156"/>
      <c r="LAF25" s="156"/>
      <c r="LAG25" s="156"/>
      <c r="LAH25" s="156"/>
      <c r="LAI25" s="156"/>
      <c r="LAJ25" s="156"/>
      <c r="LAK25" s="157"/>
      <c r="LAL25" s="153"/>
      <c r="LAM25" s="153"/>
      <c r="LAN25" s="154"/>
      <c r="LAO25" s="155"/>
      <c r="LAP25" s="155"/>
      <c r="LAQ25" s="155"/>
      <c r="LAR25" s="155"/>
      <c r="LAS25" s="155"/>
      <c r="LAT25" s="155"/>
      <c r="LAU25" s="156"/>
      <c r="LAV25" s="156"/>
      <c r="LAW25" s="156"/>
      <c r="LAX25" s="156"/>
      <c r="LAY25" s="156"/>
      <c r="LAZ25" s="156"/>
      <c r="LBA25" s="157"/>
      <c r="LBB25" s="153"/>
      <c r="LBC25" s="153"/>
      <c r="LBD25" s="154"/>
      <c r="LBE25" s="155"/>
      <c r="LBF25" s="155"/>
      <c r="LBG25" s="155"/>
      <c r="LBH25" s="155"/>
      <c r="LBI25" s="155"/>
      <c r="LBJ25" s="155"/>
      <c r="LBK25" s="156"/>
      <c r="LBL25" s="156"/>
      <c r="LBM25" s="156"/>
      <c r="LBN25" s="156"/>
      <c r="LBO25" s="156"/>
      <c r="LBP25" s="156"/>
      <c r="LBQ25" s="157"/>
      <c r="LBR25" s="153"/>
      <c r="LBS25" s="153"/>
      <c r="LBT25" s="154"/>
      <c r="LBU25" s="155"/>
      <c r="LBV25" s="155"/>
      <c r="LBW25" s="155"/>
      <c r="LBX25" s="155"/>
      <c r="LBY25" s="155"/>
      <c r="LBZ25" s="155"/>
      <c r="LCA25" s="156"/>
      <c r="LCB25" s="156"/>
      <c r="LCC25" s="156"/>
      <c r="LCD25" s="156"/>
      <c r="LCE25" s="156"/>
      <c r="LCF25" s="156"/>
      <c r="LCG25" s="157"/>
      <c r="LCH25" s="153"/>
      <c r="LCI25" s="153"/>
      <c r="LCJ25" s="154"/>
      <c r="LCK25" s="155"/>
      <c r="LCL25" s="155"/>
      <c r="LCM25" s="155"/>
      <c r="LCN25" s="155"/>
      <c r="LCO25" s="155"/>
      <c r="LCP25" s="155"/>
      <c r="LCQ25" s="156"/>
      <c r="LCR25" s="156"/>
      <c r="LCS25" s="156"/>
      <c r="LCT25" s="156"/>
      <c r="LCU25" s="156"/>
      <c r="LCV25" s="156"/>
      <c r="LCW25" s="157"/>
      <c r="LCX25" s="153"/>
      <c r="LCY25" s="153"/>
      <c r="LCZ25" s="154"/>
      <c r="LDA25" s="155"/>
      <c r="LDB25" s="155"/>
      <c r="LDC25" s="155"/>
      <c r="LDD25" s="155"/>
      <c r="LDE25" s="155"/>
      <c r="LDF25" s="155"/>
      <c r="LDG25" s="156"/>
      <c r="LDH25" s="156"/>
      <c r="LDI25" s="156"/>
      <c r="LDJ25" s="156"/>
      <c r="LDK25" s="156"/>
      <c r="LDL25" s="156"/>
      <c r="LDM25" s="157"/>
      <c r="LDN25" s="153"/>
      <c r="LDO25" s="153"/>
      <c r="LDP25" s="154"/>
      <c r="LDQ25" s="155"/>
      <c r="LDR25" s="155"/>
      <c r="LDS25" s="155"/>
      <c r="LDT25" s="155"/>
      <c r="LDU25" s="155"/>
      <c r="LDV25" s="155"/>
      <c r="LDW25" s="156"/>
      <c r="LDX25" s="156"/>
      <c r="LDY25" s="156"/>
      <c r="LDZ25" s="156"/>
      <c r="LEA25" s="156"/>
      <c r="LEB25" s="156"/>
      <c r="LEC25" s="157"/>
      <c r="LED25" s="153"/>
      <c r="LEE25" s="153"/>
      <c r="LEF25" s="154"/>
      <c r="LEG25" s="155"/>
      <c r="LEH25" s="155"/>
      <c r="LEI25" s="155"/>
      <c r="LEJ25" s="155"/>
      <c r="LEK25" s="155"/>
      <c r="LEL25" s="155"/>
      <c r="LEM25" s="156"/>
      <c r="LEN25" s="156"/>
      <c r="LEO25" s="156"/>
      <c r="LEP25" s="156"/>
      <c r="LEQ25" s="156"/>
      <c r="LER25" s="156"/>
      <c r="LES25" s="157"/>
      <c r="LET25" s="153"/>
      <c r="LEU25" s="153"/>
      <c r="LEV25" s="154"/>
      <c r="LEW25" s="155"/>
      <c r="LEX25" s="155"/>
      <c r="LEY25" s="155"/>
      <c r="LEZ25" s="155"/>
      <c r="LFA25" s="155"/>
      <c r="LFB25" s="155"/>
      <c r="LFC25" s="156"/>
      <c r="LFD25" s="156"/>
      <c r="LFE25" s="156"/>
      <c r="LFF25" s="156"/>
      <c r="LFG25" s="156"/>
      <c r="LFH25" s="156"/>
      <c r="LFI25" s="157"/>
      <c r="LFJ25" s="153"/>
      <c r="LFK25" s="153"/>
      <c r="LFL25" s="154"/>
      <c r="LFM25" s="155"/>
      <c r="LFN25" s="155"/>
      <c r="LFO25" s="155"/>
      <c r="LFP25" s="155"/>
      <c r="LFQ25" s="155"/>
      <c r="LFR25" s="155"/>
      <c r="LFS25" s="156"/>
      <c r="LFT25" s="156"/>
      <c r="LFU25" s="156"/>
      <c r="LFV25" s="156"/>
      <c r="LFW25" s="156"/>
      <c r="LFX25" s="156"/>
      <c r="LFY25" s="157"/>
      <c r="LFZ25" s="153"/>
      <c r="LGA25" s="153"/>
      <c r="LGB25" s="154"/>
      <c r="LGC25" s="155"/>
      <c r="LGD25" s="155"/>
      <c r="LGE25" s="155"/>
      <c r="LGF25" s="155"/>
      <c r="LGG25" s="155"/>
      <c r="LGH25" s="155"/>
      <c r="LGI25" s="156"/>
      <c r="LGJ25" s="156"/>
      <c r="LGK25" s="156"/>
      <c r="LGL25" s="156"/>
      <c r="LGM25" s="156"/>
      <c r="LGN25" s="156"/>
      <c r="LGO25" s="157"/>
      <c r="LGP25" s="153"/>
      <c r="LGQ25" s="153"/>
      <c r="LGR25" s="154"/>
      <c r="LGS25" s="155"/>
      <c r="LGT25" s="155"/>
      <c r="LGU25" s="155"/>
      <c r="LGV25" s="155"/>
      <c r="LGW25" s="155"/>
      <c r="LGX25" s="155"/>
      <c r="LGY25" s="156"/>
      <c r="LGZ25" s="156"/>
      <c r="LHA25" s="156"/>
      <c r="LHB25" s="156"/>
      <c r="LHC25" s="156"/>
      <c r="LHD25" s="156"/>
      <c r="LHE25" s="157"/>
      <c r="LHF25" s="153"/>
      <c r="LHG25" s="153"/>
      <c r="LHH25" s="154"/>
      <c r="LHI25" s="155"/>
      <c r="LHJ25" s="155"/>
      <c r="LHK25" s="155"/>
      <c r="LHL25" s="155"/>
      <c r="LHM25" s="155"/>
      <c r="LHN25" s="155"/>
      <c r="LHO25" s="156"/>
      <c r="LHP25" s="156"/>
      <c r="LHQ25" s="156"/>
      <c r="LHR25" s="156"/>
      <c r="LHS25" s="156"/>
      <c r="LHT25" s="156"/>
      <c r="LHU25" s="157"/>
      <c r="LHV25" s="153"/>
      <c r="LHW25" s="153"/>
      <c r="LHX25" s="154"/>
      <c r="LHY25" s="155"/>
      <c r="LHZ25" s="155"/>
      <c r="LIA25" s="155"/>
      <c r="LIB25" s="155"/>
      <c r="LIC25" s="155"/>
      <c r="LID25" s="155"/>
      <c r="LIE25" s="156"/>
      <c r="LIF25" s="156"/>
      <c r="LIG25" s="156"/>
      <c r="LIH25" s="156"/>
      <c r="LII25" s="156"/>
      <c r="LIJ25" s="156"/>
      <c r="LIK25" s="157"/>
      <c r="LIL25" s="153"/>
      <c r="LIM25" s="153"/>
      <c r="LIN25" s="154"/>
      <c r="LIO25" s="155"/>
      <c r="LIP25" s="155"/>
      <c r="LIQ25" s="155"/>
      <c r="LIR25" s="155"/>
      <c r="LIS25" s="155"/>
      <c r="LIT25" s="155"/>
      <c r="LIU25" s="156"/>
      <c r="LIV25" s="156"/>
      <c r="LIW25" s="156"/>
      <c r="LIX25" s="156"/>
      <c r="LIY25" s="156"/>
      <c r="LIZ25" s="156"/>
      <c r="LJA25" s="157"/>
      <c r="LJB25" s="153"/>
      <c r="LJC25" s="153"/>
      <c r="LJD25" s="154"/>
      <c r="LJE25" s="155"/>
      <c r="LJF25" s="155"/>
      <c r="LJG25" s="155"/>
      <c r="LJH25" s="155"/>
      <c r="LJI25" s="155"/>
      <c r="LJJ25" s="155"/>
      <c r="LJK25" s="156"/>
      <c r="LJL25" s="156"/>
      <c r="LJM25" s="156"/>
      <c r="LJN25" s="156"/>
      <c r="LJO25" s="156"/>
      <c r="LJP25" s="156"/>
      <c r="LJQ25" s="157"/>
      <c r="LJR25" s="153"/>
      <c r="LJS25" s="153"/>
      <c r="LJT25" s="154"/>
      <c r="LJU25" s="155"/>
      <c r="LJV25" s="155"/>
      <c r="LJW25" s="155"/>
      <c r="LJX25" s="155"/>
      <c r="LJY25" s="155"/>
      <c r="LJZ25" s="155"/>
      <c r="LKA25" s="156"/>
      <c r="LKB25" s="156"/>
      <c r="LKC25" s="156"/>
      <c r="LKD25" s="156"/>
      <c r="LKE25" s="156"/>
      <c r="LKF25" s="156"/>
      <c r="LKG25" s="157"/>
      <c r="LKH25" s="153"/>
      <c r="LKI25" s="153"/>
      <c r="LKJ25" s="154"/>
      <c r="LKK25" s="155"/>
      <c r="LKL25" s="155"/>
      <c r="LKM25" s="155"/>
      <c r="LKN25" s="155"/>
      <c r="LKO25" s="155"/>
      <c r="LKP25" s="155"/>
      <c r="LKQ25" s="156"/>
      <c r="LKR25" s="156"/>
      <c r="LKS25" s="156"/>
      <c r="LKT25" s="156"/>
      <c r="LKU25" s="156"/>
      <c r="LKV25" s="156"/>
      <c r="LKW25" s="157"/>
      <c r="LKX25" s="153"/>
      <c r="LKY25" s="153"/>
      <c r="LKZ25" s="154"/>
      <c r="LLA25" s="155"/>
      <c r="LLB25" s="155"/>
      <c r="LLC25" s="155"/>
      <c r="LLD25" s="155"/>
      <c r="LLE25" s="155"/>
      <c r="LLF25" s="155"/>
      <c r="LLG25" s="156"/>
      <c r="LLH25" s="156"/>
      <c r="LLI25" s="156"/>
      <c r="LLJ25" s="156"/>
      <c r="LLK25" s="156"/>
      <c r="LLL25" s="156"/>
      <c r="LLM25" s="157"/>
      <c r="LLN25" s="153"/>
      <c r="LLO25" s="153"/>
      <c r="LLP25" s="154"/>
      <c r="LLQ25" s="155"/>
      <c r="LLR25" s="155"/>
      <c r="LLS25" s="155"/>
      <c r="LLT25" s="155"/>
      <c r="LLU25" s="155"/>
      <c r="LLV25" s="155"/>
      <c r="LLW25" s="156"/>
      <c r="LLX25" s="156"/>
      <c r="LLY25" s="156"/>
      <c r="LLZ25" s="156"/>
      <c r="LMA25" s="156"/>
      <c r="LMB25" s="156"/>
      <c r="LMC25" s="157"/>
      <c r="LMD25" s="153"/>
      <c r="LME25" s="153"/>
      <c r="LMF25" s="154"/>
      <c r="LMG25" s="155"/>
      <c r="LMH25" s="155"/>
      <c r="LMI25" s="155"/>
      <c r="LMJ25" s="155"/>
      <c r="LMK25" s="155"/>
      <c r="LML25" s="155"/>
      <c r="LMM25" s="156"/>
      <c r="LMN25" s="156"/>
      <c r="LMO25" s="156"/>
      <c r="LMP25" s="156"/>
      <c r="LMQ25" s="156"/>
      <c r="LMR25" s="156"/>
      <c r="LMS25" s="157"/>
      <c r="LMT25" s="153"/>
      <c r="LMU25" s="153"/>
      <c r="LMV25" s="154"/>
      <c r="LMW25" s="155"/>
      <c r="LMX25" s="155"/>
      <c r="LMY25" s="155"/>
      <c r="LMZ25" s="155"/>
      <c r="LNA25" s="155"/>
      <c r="LNB25" s="155"/>
      <c r="LNC25" s="156"/>
      <c r="LND25" s="156"/>
      <c r="LNE25" s="156"/>
      <c r="LNF25" s="156"/>
      <c r="LNG25" s="156"/>
      <c r="LNH25" s="156"/>
      <c r="LNI25" s="157"/>
      <c r="LNJ25" s="153"/>
      <c r="LNK25" s="153"/>
      <c r="LNL25" s="154"/>
      <c r="LNM25" s="155"/>
      <c r="LNN25" s="155"/>
      <c r="LNO25" s="155"/>
      <c r="LNP25" s="155"/>
      <c r="LNQ25" s="155"/>
      <c r="LNR25" s="155"/>
      <c r="LNS25" s="156"/>
      <c r="LNT25" s="156"/>
      <c r="LNU25" s="156"/>
      <c r="LNV25" s="156"/>
      <c r="LNW25" s="156"/>
      <c r="LNX25" s="156"/>
      <c r="LNY25" s="157"/>
      <c r="LNZ25" s="153"/>
      <c r="LOA25" s="153"/>
      <c r="LOB25" s="154"/>
      <c r="LOC25" s="155"/>
      <c r="LOD25" s="155"/>
      <c r="LOE25" s="155"/>
      <c r="LOF25" s="155"/>
      <c r="LOG25" s="155"/>
      <c r="LOH25" s="155"/>
      <c r="LOI25" s="156"/>
      <c r="LOJ25" s="156"/>
      <c r="LOK25" s="156"/>
      <c r="LOL25" s="156"/>
      <c r="LOM25" s="156"/>
      <c r="LON25" s="156"/>
      <c r="LOO25" s="157"/>
      <c r="LOP25" s="153"/>
      <c r="LOQ25" s="153"/>
      <c r="LOR25" s="154"/>
      <c r="LOS25" s="155"/>
      <c r="LOT25" s="155"/>
      <c r="LOU25" s="155"/>
      <c r="LOV25" s="155"/>
      <c r="LOW25" s="155"/>
      <c r="LOX25" s="155"/>
      <c r="LOY25" s="156"/>
      <c r="LOZ25" s="156"/>
      <c r="LPA25" s="156"/>
      <c r="LPB25" s="156"/>
      <c r="LPC25" s="156"/>
      <c r="LPD25" s="156"/>
      <c r="LPE25" s="157"/>
      <c r="LPF25" s="153"/>
      <c r="LPG25" s="153"/>
      <c r="LPH25" s="154"/>
      <c r="LPI25" s="155"/>
      <c r="LPJ25" s="155"/>
      <c r="LPK25" s="155"/>
      <c r="LPL25" s="155"/>
      <c r="LPM25" s="155"/>
      <c r="LPN25" s="155"/>
      <c r="LPO25" s="156"/>
      <c r="LPP25" s="156"/>
      <c r="LPQ25" s="156"/>
      <c r="LPR25" s="156"/>
      <c r="LPS25" s="156"/>
      <c r="LPT25" s="156"/>
      <c r="LPU25" s="157"/>
      <c r="LPV25" s="153"/>
      <c r="LPW25" s="153"/>
      <c r="LPX25" s="154"/>
      <c r="LPY25" s="155"/>
      <c r="LPZ25" s="155"/>
      <c r="LQA25" s="155"/>
      <c r="LQB25" s="155"/>
      <c r="LQC25" s="155"/>
      <c r="LQD25" s="155"/>
      <c r="LQE25" s="156"/>
      <c r="LQF25" s="156"/>
      <c r="LQG25" s="156"/>
      <c r="LQH25" s="156"/>
      <c r="LQI25" s="156"/>
      <c r="LQJ25" s="156"/>
      <c r="LQK25" s="157"/>
      <c r="LQL25" s="153"/>
      <c r="LQM25" s="153"/>
      <c r="LQN25" s="154"/>
      <c r="LQO25" s="155"/>
      <c r="LQP25" s="155"/>
      <c r="LQQ25" s="155"/>
      <c r="LQR25" s="155"/>
      <c r="LQS25" s="155"/>
      <c r="LQT25" s="155"/>
      <c r="LQU25" s="156"/>
      <c r="LQV25" s="156"/>
      <c r="LQW25" s="156"/>
      <c r="LQX25" s="156"/>
      <c r="LQY25" s="156"/>
      <c r="LQZ25" s="156"/>
      <c r="LRA25" s="157"/>
      <c r="LRB25" s="153"/>
      <c r="LRC25" s="153"/>
      <c r="LRD25" s="154"/>
      <c r="LRE25" s="155"/>
      <c r="LRF25" s="155"/>
      <c r="LRG25" s="155"/>
      <c r="LRH25" s="155"/>
      <c r="LRI25" s="155"/>
      <c r="LRJ25" s="155"/>
      <c r="LRK25" s="156"/>
      <c r="LRL25" s="156"/>
      <c r="LRM25" s="156"/>
      <c r="LRN25" s="156"/>
      <c r="LRO25" s="156"/>
      <c r="LRP25" s="156"/>
      <c r="LRQ25" s="157"/>
      <c r="LRR25" s="153"/>
      <c r="LRS25" s="153"/>
      <c r="LRT25" s="154"/>
      <c r="LRU25" s="155"/>
      <c r="LRV25" s="155"/>
      <c r="LRW25" s="155"/>
      <c r="LRX25" s="155"/>
      <c r="LRY25" s="155"/>
      <c r="LRZ25" s="155"/>
      <c r="LSA25" s="156"/>
      <c r="LSB25" s="156"/>
      <c r="LSC25" s="156"/>
      <c r="LSD25" s="156"/>
      <c r="LSE25" s="156"/>
      <c r="LSF25" s="156"/>
      <c r="LSG25" s="157"/>
      <c r="LSH25" s="153"/>
      <c r="LSI25" s="153"/>
      <c r="LSJ25" s="154"/>
      <c r="LSK25" s="155"/>
      <c r="LSL25" s="155"/>
      <c r="LSM25" s="155"/>
      <c r="LSN25" s="155"/>
      <c r="LSO25" s="155"/>
      <c r="LSP25" s="155"/>
      <c r="LSQ25" s="156"/>
      <c r="LSR25" s="156"/>
      <c r="LSS25" s="156"/>
      <c r="LST25" s="156"/>
      <c r="LSU25" s="156"/>
      <c r="LSV25" s="156"/>
      <c r="LSW25" s="157"/>
      <c r="LSX25" s="153"/>
      <c r="LSY25" s="153"/>
      <c r="LSZ25" s="154"/>
      <c r="LTA25" s="155"/>
      <c r="LTB25" s="155"/>
      <c r="LTC25" s="155"/>
      <c r="LTD25" s="155"/>
      <c r="LTE25" s="155"/>
      <c r="LTF25" s="155"/>
      <c r="LTG25" s="156"/>
      <c r="LTH25" s="156"/>
      <c r="LTI25" s="156"/>
      <c r="LTJ25" s="156"/>
      <c r="LTK25" s="156"/>
      <c r="LTL25" s="156"/>
      <c r="LTM25" s="157"/>
      <c r="LTN25" s="153"/>
      <c r="LTO25" s="153"/>
      <c r="LTP25" s="154"/>
      <c r="LTQ25" s="155"/>
      <c r="LTR25" s="155"/>
      <c r="LTS25" s="155"/>
      <c r="LTT25" s="155"/>
      <c r="LTU25" s="155"/>
      <c r="LTV25" s="155"/>
      <c r="LTW25" s="156"/>
      <c r="LTX25" s="156"/>
      <c r="LTY25" s="156"/>
      <c r="LTZ25" s="156"/>
      <c r="LUA25" s="156"/>
      <c r="LUB25" s="156"/>
      <c r="LUC25" s="157"/>
      <c r="LUD25" s="153"/>
      <c r="LUE25" s="153"/>
      <c r="LUF25" s="154"/>
      <c r="LUG25" s="155"/>
      <c r="LUH25" s="155"/>
      <c r="LUI25" s="155"/>
      <c r="LUJ25" s="155"/>
      <c r="LUK25" s="155"/>
      <c r="LUL25" s="155"/>
      <c r="LUM25" s="156"/>
      <c r="LUN25" s="156"/>
      <c r="LUO25" s="156"/>
      <c r="LUP25" s="156"/>
      <c r="LUQ25" s="156"/>
      <c r="LUR25" s="156"/>
      <c r="LUS25" s="157"/>
      <c r="LUT25" s="153"/>
      <c r="LUU25" s="153"/>
      <c r="LUV25" s="154"/>
      <c r="LUW25" s="155"/>
      <c r="LUX25" s="155"/>
      <c r="LUY25" s="155"/>
      <c r="LUZ25" s="155"/>
      <c r="LVA25" s="155"/>
      <c r="LVB25" s="155"/>
      <c r="LVC25" s="156"/>
      <c r="LVD25" s="156"/>
      <c r="LVE25" s="156"/>
      <c r="LVF25" s="156"/>
      <c r="LVG25" s="156"/>
      <c r="LVH25" s="156"/>
      <c r="LVI25" s="157"/>
      <c r="LVJ25" s="153"/>
      <c r="LVK25" s="153"/>
      <c r="LVL25" s="154"/>
      <c r="LVM25" s="155"/>
      <c r="LVN25" s="155"/>
      <c r="LVO25" s="155"/>
      <c r="LVP25" s="155"/>
      <c r="LVQ25" s="155"/>
      <c r="LVR25" s="155"/>
      <c r="LVS25" s="156"/>
      <c r="LVT25" s="156"/>
      <c r="LVU25" s="156"/>
      <c r="LVV25" s="156"/>
      <c r="LVW25" s="156"/>
      <c r="LVX25" s="156"/>
      <c r="LVY25" s="157"/>
      <c r="LVZ25" s="153"/>
      <c r="LWA25" s="153"/>
      <c r="LWB25" s="154"/>
      <c r="LWC25" s="155"/>
      <c r="LWD25" s="155"/>
      <c r="LWE25" s="155"/>
      <c r="LWF25" s="155"/>
      <c r="LWG25" s="155"/>
      <c r="LWH25" s="155"/>
      <c r="LWI25" s="156"/>
      <c r="LWJ25" s="156"/>
      <c r="LWK25" s="156"/>
      <c r="LWL25" s="156"/>
      <c r="LWM25" s="156"/>
      <c r="LWN25" s="156"/>
      <c r="LWO25" s="157"/>
      <c r="LWP25" s="153"/>
      <c r="LWQ25" s="153"/>
      <c r="LWR25" s="154"/>
      <c r="LWS25" s="155"/>
      <c r="LWT25" s="155"/>
      <c r="LWU25" s="155"/>
      <c r="LWV25" s="155"/>
      <c r="LWW25" s="155"/>
      <c r="LWX25" s="155"/>
      <c r="LWY25" s="156"/>
      <c r="LWZ25" s="156"/>
      <c r="LXA25" s="156"/>
      <c r="LXB25" s="156"/>
      <c r="LXC25" s="156"/>
      <c r="LXD25" s="156"/>
      <c r="LXE25" s="157"/>
      <c r="LXF25" s="153"/>
      <c r="LXG25" s="153"/>
      <c r="LXH25" s="154"/>
      <c r="LXI25" s="155"/>
      <c r="LXJ25" s="155"/>
      <c r="LXK25" s="155"/>
      <c r="LXL25" s="155"/>
      <c r="LXM25" s="155"/>
      <c r="LXN25" s="155"/>
      <c r="LXO25" s="156"/>
      <c r="LXP25" s="156"/>
      <c r="LXQ25" s="156"/>
      <c r="LXR25" s="156"/>
      <c r="LXS25" s="156"/>
      <c r="LXT25" s="156"/>
      <c r="LXU25" s="157"/>
      <c r="LXV25" s="153"/>
      <c r="LXW25" s="153"/>
      <c r="LXX25" s="154"/>
      <c r="LXY25" s="155"/>
      <c r="LXZ25" s="155"/>
      <c r="LYA25" s="155"/>
      <c r="LYB25" s="155"/>
      <c r="LYC25" s="155"/>
      <c r="LYD25" s="155"/>
      <c r="LYE25" s="156"/>
      <c r="LYF25" s="156"/>
      <c r="LYG25" s="156"/>
      <c r="LYH25" s="156"/>
      <c r="LYI25" s="156"/>
      <c r="LYJ25" s="156"/>
      <c r="LYK25" s="157"/>
      <c r="LYL25" s="153"/>
      <c r="LYM25" s="153"/>
      <c r="LYN25" s="154"/>
      <c r="LYO25" s="155"/>
      <c r="LYP25" s="155"/>
      <c r="LYQ25" s="155"/>
      <c r="LYR25" s="155"/>
      <c r="LYS25" s="155"/>
      <c r="LYT25" s="155"/>
      <c r="LYU25" s="156"/>
      <c r="LYV25" s="156"/>
      <c r="LYW25" s="156"/>
      <c r="LYX25" s="156"/>
      <c r="LYY25" s="156"/>
      <c r="LYZ25" s="156"/>
      <c r="LZA25" s="157"/>
      <c r="LZB25" s="153"/>
      <c r="LZC25" s="153"/>
      <c r="LZD25" s="154"/>
      <c r="LZE25" s="155"/>
      <c r="LZF25" s="155"/>
      <c r="LZG25" s="155"/>
      <c r="LZH25" s="155"/>
      <c r="LZI25" s="155"/>
      <c r="LZJ25" s="155"/>
      <c r="LZK25" s="156"/>
      <c r="LZL25" s="156"/>
      <c r="LZM25" s="156"/>
      <c r="LZN25" s="156"/>
      <c r="LZO25" s="156"/>
      <c r="LZP25" s="156"/>
      <c r="LZQ25" s="157"/>
      <c r="LZR25" s="153"/>
      <c r="LZS25" s="153"/>
      <c r="LZT25" s="154"/>
      <c r="LZU25" s="155"/>
      <c r="LZV25" s="155"/>
      <c r="LZW25" s="155"/>
      <c r="LZX25" s="155"/>
      <c r="LZY25" s="155"/>
      <c r="LZZ25" s="155"/>
      <c r="MAA25" s="156"/>
      <c r="MAB25" s="156"/>
      <c r="MAC25" s="156"/>
      <c r="MAD25" s="156"/>
      <c r="MAE25" s="156"/>
      <c r="MAF25" s="156"/>
      <c r="MAG25" s="157"/>
      <c r="MAH25" s="153"/>
      <c r="MAI25" s="153"/>
      <c r="MAJ25" s="154"/>
      <c r="MAK25" s="155"/>
      <c r="MAL25" s="155"/>
      <c r="MAM25" s="155"/>
      <c r="MAN25" s="155"/>
      <c r="MAO25" s="155"/>
      <c r="MAP25" s="155"/>
      <c r="MAQ25" s="156"/>
      <c r="MAR25" s="156"/>
      <c r="MAS25" s="156"/>
      <c r="MAT25" s="156"/>
      <c r="MAU25" s="156"/>
      <c r="MAV25" s="156"/>
      <c r="MAW25" s="157"/>
      <c r="MAX25" s="153"/>
      <c r="MAY25" s="153"/>
      <c r="MAZ25" s="154"/>
      <c r="MBA25" s="155"/>
      <c r="MBB25" s="155"/>
      <c r="MBC25" s="155"/>
      <c r="MBD25" s="155"/>
      <c r="MBE25" s="155"/>
      <c r="MBF25" s="155"/>
      <c r="MBG25" s="156"/>
      <c r="MBH25" s="156"/>
      <c r="MBI25" s="156"/>
      <c r="MBJ25" s="156"/>
      <c r="MBK25" s="156"/>
      <c r="MBL25" s="156"/>
      <c r="MBM25" s="157"/>
      <c r="MBN25" s="153"/>
      <c r="MBO25" s="153"/>
      <c r="MBP25" s="154"/>
      <c r="MBQ25" s="155"/>
      <c r="MBR25" s="155"/>
      <c r="MBS25" s="155"/>
      <c r="MBT25" s="155"/>
      <c r="MBU25" s="155"/>
      <c r="MBV25" s="155"/>
      <c r="MBW25" s="156"/>
      <c r="MBX25" s="156"/>
      <c r="MBY25" s="156"/>
      <c r="MBZ25" s="156"/>
      <c r="MCA25" s="156"/>
      <c r="MCB25" s="156"/>
      <c r="MCC25" s="157"/>
      <c r="MCD25" s="153"/>
      <c r="MCE25" s="153"/>
      <c r="MCF25" s="154"/>
      <c r="MCG25" s="155"/>
      <c r="MCH25" s="155"/>
      <c r="MCI25" s="155"/>
      <c r="MCJ25" s="155"/>
      <c r="MCK25" s="155"/>
      <c r="MCL25" s="155"/>
      <c r="MCM25" s="156"/>
      <c r="MCN25" s="156"/>
      <c r="MCO25" s="156"/>
      <c r="MCP25" s="156"/>
      <c r="MCQ25" s="156"/>
      <c r="MCR25" s="156"/>
      <c r="MCS25" s="157"/>
      <c r="MCT25" s="153"/>
      <c r="MCU25" s="153"/>
      <c r="MCV25" s="154"/>
      <c r="MCW25" s="155"/>
      <c r="MCX25" s="155"/>
      <c r="MCY25" s="155"/>
      <c r="MCZ25" s="155"/>
      <c r="MDA25" s="155"/>
      <c r="MDB25" s="155"/>
      <c r="MDC25" s="156"/>
      <c r="MDD25" s="156"/>
      <c r="MDE25" s="156"/>
      <c r="MDF25" s="156"/>
      <c r="MDG25" s="156"/>
      <c r="MDH25" s="156"/>
      <c r="MDI25" s="157"/>
      <c r="MDJ25" s="153"/>
      <c r="MDK25" s="153"/>
      <c r="MDL25" s="154"/>
      <c r="MDM25" s="155"/>
      <c r="MDN25" s="155"/>
      <c r="MDO25" s="155"/>
      <c r="MDP25" s="155"/>
      <c r="MDQ25" s="155"/>
      <c r="MDR25" s="155"/>
      <c r="MDS25" s="156"/>
      <c r="MDT25" s="156"/>
      <c r="MDU25" s="156"/>
      <c r="MDV25" s="156"/>
      <c r="MDW25" s="156"/>
      <c r="MDX25" s="156"/>
      <c r="MDY25" s="157"/>
      <c r="MDZ25" s="153"/>
      <c r="MEA25" s="153"/>
      <c r="MEB25" s="154"/>
      <c r="MEC25" s="155"/>
      <c r="MED25" s="155"/>
      <c r="MEE25" s="155"/>
      <c r="MEF25" s="155"/>
      <c r="MEG25" s="155"/>
      <c r="MEH25" s="155"/>
      <c r="MEI25" s="156"/>
      <c r="MEJ25" s="156"/>
      <c r="MEK25" s="156"/>
      <c r="MEL25" s="156"/>
      <c r="MEM25" s="156"/>
      <c r="MEN25" s="156"/>
      <c r="MEO25" s="157"/>
      <c r="MEP25" s="153"/>
      <c r="MEQ25" s="153"/>
      <c r="MER25" s="154"/>
      <c r="MES25" s="155"/>
      <c r="MET25" s="155"/>
      <c r="MEU25" s="155"/>
      <c r="MEV25" s="155"/>
      <c r="MEW25" s="155"/>
      <c r="MEX25" s="155"/>
      <c r="MEY25" s="156"/>
      <c r="MEZ25" s="156"/>
      <c r="MFA25" s="156"/>
      <c r="MFB25" s="156"/>
      <c r="MFC25" s="156"/>
      <c r="MFD25" s="156"/>
      <c r="MFE25" s="157"/>
      <c r="MFF25" s="153"/>
      <c r="MFG25" s="153"/>
      <c r="MFH25" s="154"/>
      <c r="MFI25" s="155"/>
      <c r="MFJ25" s="155"/>
      <c r="MFK25" s="155"/>
      <c r="MFL25" s="155"/>
      <c r="MFM25" s="155"/>
      <c r="MFN25" s="155"/>
      <c r="MFO25" s="156"/>
      <c r="MFP25" s="156"/>
      <c r="MFQ25" s="156"/>
      <c r="MFR25" s="156"/>
      <c r="MFS25" s="156"/>
      <c r="MFT25" s="156"/>
      <c r="MFU25" s="157"/>
      <c r="MFV25" s="153"/>
      <c r="MFW25" s="153"/>
      <c r="MFX25" s="154"/>
      <c r="MFY25" s="155"/>
      <c r="MFZ25" s="155"/>
      <c r="MGA25" s="155"/>
      <c r="MGB25" s="155"/>
      <c r="MGC25" s="155"/>
      <c r="MGD25" s="155"/>
      <c r="MGE25" s="156"/>
      <c r="MGF25" s="156"/>
      <c r="MGG25" s="156"/>
      <c r="MGH25" s="156"/>
      <c r="MGI25" s="156"/>
      <c r="MGJ25" s="156"/>
      <c r="MGK25" s="157"/>
      <c r="MGL25" s="153"/>
      <c r="MGM25" s="153"/>
      <c r="MGN25" s="154"/>
      <c r="MGO25" s="155"/>
      <c r="MGP25" s="155"/>
      <c r="MGQ25" s="155"/>
      <c r="MGR25" s="155"/>
      <c r="MGS25" s="155"/>
      <c r="MGT25" s="155"/>
      <c r="MGU25" s="156"/>
      <c r="MGV25" s="156"/>
      <c r="MGW25" s="156"/>
      <c r="MGX25" s="156"/>
      <c r="MGY25" s="156"/>
      <c r="MGZ25" s="156"/>
      <c r="MHA25" s="157"/>
      <c r="MHB25" s="153"/>
      <c r="MHC25" s="153"/>
      <c r="MHD25" s="154"/>
      <c r="MHE25" s="155"/>
      <c r="MHF25" s="155"/>
      <c r="MHG25" s="155"/>
      <c r="MHH25" s="155"/>
      <c r="MHI25" s="155"/>
      <c r="MHJ25" s="155"/>
      <c r="MHK25" s="156"/>
      <c r="MHL25" s="156"/>
      <c r="MHM25" s="156"/>
      <c r="MHN25" s="156"/>
      <c r="MHO25" s="156"/>
      <c r="MHP25" s="156"/>
      <c r="MHQ25" s="157"/>
      <c r="MHR25" s="153"/>
      <c r="MHS25" s="153"/>
      <c r="MHT25" s="154"/>
      <c r="MHU25" s="155"/>
      <c r="MHV25" s="155"/>
      <c r="MHW25" s="155"/>
      <c r="MHX25" s="155"/>
      <c r="MHY25" s="155"/>
      <c r="MHZ25" s="155"/>
      <c r="MIA25" s="156"/>
      <c r="MIB25" s="156"/>
      <c r="MIC25" s="156"/>
      <c r="MID25" s="156"/>
      <c r="MIE25" s="156"/>
      <c r="MIF25" s="156"/>
      <c r="MIG25" s="157"/>
      <c r="MIH25" s="153"/>
      <c r="MII25" s="153"/>
      <c r="MIJ25" s="154"/>
      <c r="MIK25" s="155"/>
      <c r="MIL25" s="155"/>
      <c r="MIM25" s="155"/>
      <c r="MIN25" s="155"/>
      <c r="MIO25" s="155"/>
      <c r="MIP25" s="155"/>
      <c r="MIQ25" s="156"/>
      <c r="MIR25" s="156"/>
      <c r="MIS25" s="156"/>
      <c r="MIT25" s="156"/>
      <c r="MIU25" s="156"/>
      <c r="MIV25" s="156"/>
      <c r="MIW25" s="157"/>
      <c r="MIX25" s="153"/>
      <c r="MIY25" s="153"/>
      <c r="MIZ25" s="154"/>
      <c r="MJA25" s="155"/>
      <c r="MJB25" s="155"/>
      <c r="MJC25" s="155"/>
      <c r="MJD25" s="155"/>
      <c r="MJE25" s="155"/>
      <c r="MJF25" s="155"/>
      <c r="MJG25" s="156"/>
      <c r="MJH25" s="156"/>
      <c r="MJI25" s="156"/>
      <c r="MJJ25" s="156"/>
      <c r="MJK25" s="156"/>
      <c r="MJL25" s="156"/>
      <c r="MJM25" s="157"/>
      <c r="MJN25" s="153"/>
      <c r="MJO25" s="153"/>
      <c r="MJP25" s="154"/>
      <c r="MJQ25" s="155"/>
      <c r="MJR25" s="155"/>
      <c r="MJS25" s="155"/>
      <c r="MJT25" s="155"/>
      <c r="MJU25" s="155"/>
      <c r="MJV25" s="155"/>
      <c r="MJW25" s="156"/>
      <c r="MJX25" s="156"/>
      <c r="MJY25" s="156"/>
      <c r="MJZ25" s="156"/>
      <c r="MKA25" s="156"/>
      <c r="MKB25" s="156"/>
      <c r="MKC25" s="157"/>
      <c r="MKD25" s="153"/>
      <c r="MKE25" s="153"/>
      <c r="MKF25" s="154"/>
      <c r="MKG25" s="155"/>
      <c r="MKH25" s="155"/>
      <c r="MKI25" s="155"/>
      <c r="MKJ25" s="155"/>
      <c r="MKK25" s="155"/>
      <c r="MKL25" s="155"/>
      <c r="MKM25" s="156"/>
      <c r="MKN25" s="156"/>
      <c r="MKO25" s="156"/>
      <c r="MKP25" s="156"/>
      <c r="MKQ25" s="156"/>
      <c r="MKR25" s="156"/>
      <c r="MKS25" s="157"/>
      <c r="MKT25" s="153"/>
      <c r="MKU25" s="153"/>
      <c r="MKV25" s="154"/>
      <c r="MKW25" s="155"/>
      <c r="MKX25" s="155"/>
      <c r="MKY25" s="155"/>
      <c r="MKZ25" s="155"/>
      <c r="MLA25" s="155"/>
      <c r="MLB25" s="155"/>
      <c r="MLC25" s="156"/>
      <c r="MLD25" s="156"/>
      <c r="MLE25" s="156"/>
      <c r="MLF25" s="156"/>
      <c r="MLG25" s="156"/>
      <c r="MLH25" s="156"/>
      <c r="MLI25" s="157"/>
      <c r="MLJ25" s="153"/>
      <c r="MLK25" s="153"/>
      <c r="MLL25" s="154"/>
      <c r="MLM25" s="155"/>
      <c r="MLN25" s="155"/>
      <c r="MLO25" s="155"/>
      <c r="MLP25" s="155"/>
      <c r="MLQ25" s="155"/>
      <c r="MLR25" s="155"/>
      <c r="MLS25" s="156"/>
      <c r="MLT25" s="156"/>
      <c r="MLU25" s="156"/>
      <c r="MLV25" s="156"/>
      <c r="MLW25" s="156"/>
      <c r="MLX25" s="156"/>
      <c r="MLY25" s="157"/>
      <c r="MLZ25" s="153"/>
      <c r="MMA25" s="153"/>
      <c r="MMB25" s="154"/>
      <c r="MMC25" s="155"/>
      <c r="MMD25" s="155"/>
      <c r="MME25" s="155"/>
      <c r="MMF25" s="155"/>
      <c r="MMG25" s="155"/>
      <c r="MMH25" s="155"/>
      <c r="MMI25" s="156"/>
      <c r="MMJ25" s="156"/>
      <c r="MMK25" s="156"/>
      <c r="MML25" s="156"/>
      <c r="MMM25" s="156"/>
      <c r="MMN25" s="156"/>
      <c r="MMO25" s="157"/>
      <c r="MMP25" s="153"/>
      <c r="MMQ25" s="153"/>
      <c r="MMR25" s="154"/>
      <c r="MMS25" s="155"/>
      <c r="MMT25" s="155"/>
      <c r="MMU25" s="155"/>
      <c r="MMV25" s="155"/>
      <c r="MMW25" s="155"/>
      <c r="MMX25" s="155"/>
      <c r="MMY25" s="156"/>
      <c r="MMZ25" s="156"/>
      <c r="MNA25" s="156"/>
      <c r="MNB25" s="156"/>
      <c r="MNC25" s="156"/>
      <c r="MND25" s="156"/>
      <c r="MNE25" s="157"/>
      <c r="MNF25" s="153"/>
      <c r="MNG25" s="153"/>
      <c r="MNH25" s="154"/>
      <c r="MNI25" s="155"/>
      <c r="MNJ25" s="155"/>
      <c r="MNK25" s="155"/>
      <c r="MNL25" s="155"/>
      <c r="MNM25" s="155"/>
      <c r="MNN25" s="155"/>
      <c r="MNO25" s="156"/>
      <c r="MNP25" s="156"/>
      <c r="MNQ25" s="156"/>
      <c r="MNR25" s="156"/>
      <c r="MNS25" s="156"/>
      <c r="MNT25" s="156"/>
      <c r="MNU25" s="157"/>
      <c r="MNV25" s="153"/>
      <c r="MNW25" s="153"/>
      <c r="MNX25" s="154"/>
      <c r="MNY25" s="155"/>
      <c r="MNZ25" s="155"/>
      <c r="MOA25" s="155"/>
      <c r="MOB25" s="155"/>
      <c r="MOC25" s="155"/>
      <c r="MOD25" s="155"/>
      <c r="MOE25" s="156"/>
      <c r="MOF25" s="156"/>
      <c r="MOG25" s="156"/>
      <c r="MOH25" s="156"/>
      <c r="MOI25" s="156"/>
      <c r="MOJ25" s="156"/>
      <c r="MOK25" s="157"/>
      <c r="MOL25" s="153"/>
      <c r="MOM25" s="153"/>
      <c r="MON25" s="154"/>
      <c r="MOO25" s="155"/>
      <c r="MOP25" s="155"/>
      <c r="MOQ25" s="155"/>
      <c r="MOR25" s="155"/>
      <c r="MOS25" s="155"/>
      <c r="MOT25" s="155"/>
      <c r="MOU25" s="156"/>
      <c r="MOV25" s="156"/>
      <c r="MOW25" s="156"/>
      <c r="MOX25" s="156"/>
      <c r="MOY25" s="156"/>
      <c r="MOZ25" s="156"/>
      <c r="MPA25" s="157"/>
      <c r="MPB25" s="153"/>
      <c r="MPC25" s="153"/>
      <c r="MPD25" s="154"/>
      <c r="MPE25" s="155"/>
      <c r="MPF25" s="155"/>
      <c r="MPG25" s="155"/>
      <c r="MPH25" s="155"/>
      <c r="MPI25" s="155"/>
      <c r="MPJ25" s="155"/>
      <c r="MPK25" s="156"/>
      <c r="MPL25" s="156"/>
      <c r="MPM25" s="156"/>
      <c r="MPN25" s="156"/>
      <c r="MPO25" s="156"/>
      <c r="MPP25" s="156"/>
      <c r="MPQ25" s="157"/>
      <c r="MPR25" s="153"/>
      <c r="MPS25" s="153"/>
      <c r="MPT25" s="154"/>
      <c r="MPU25" s="155"/>
      <c r="MPV25" s="155"/>
      <c r="MPW25" s="155"/>
      <c r="MPX25" s="155"/>
      <c r="MPY25" s="155"/>
      <c r="MPZ25" s="155"/>
      <c r="MQA25" s="156"/>
      <c r="MQB25" s="156"/>
      <c r="MQC25" s="156"/>
      <c r="MQD25" s="156"/>
      <c r="MQE25" s="156"/>
      <c r="MQF25" s="156"/>
      <c r="MQG25" s="157"/>
      <c r="MQH25" s="153"/>
      <c r="MQI25" s="153"/>
      <c r="MQJ25" s="154"/>
      <c r="MQK25" s="155"/>
      <c r="MQL25" s="155"/>
      <c r="MQM25" s="155"/>
      <c r="MQN25" s="155"/>
      <c r="MQO25" s="155"/>
      <c r="MQP25" s="155"/>
      <c r="MQQ25" s="156"/>
      <c r="MQR25" s="156"/>
      <c r="MQS25" s="156"/>
      <c r="MQT25" s="156"/>
      <c r="MQU25" s="156"/>
      <c r="MQV25" s="156"/>
      <c r="MQW25" s="157"/>
      <c r="MQX25" s="153"/>
      <c r="MQY25" s="153"/>
      <c r="MQZ25" s="154"/>
      <c r="MRA25" s="155"/>
      <c r="MRB25" s="155"/>
      <c r="MRC25" s="155"/>
      <c r="MRD25" s="155"/>
      <c r="MRE25" s="155"/>
      <c r="MRF25" s="155"/>
      <c r="MRG25" s="156"/>
      <c r="MRH25" s="156"/>
      <c r="MRI25" s="156"/>
      <c r="MRJ25" s="156"/>
      <c r="MRK25" s="156"/>
      <c r="MRL25" s="156"/>
      <c r="MRM25" s="157"/>
      <c r="MRN25" s="153"/>
      <c r="MRO25" s="153"/>
      <c r="MRP25" s="154"/>
      <c r="MRQ25" s="155"/>
      <c r="MRR25" s="155"/>
      <c r="MRS25" s="155"/>
      <c r="MRT25" s="155"/>
      <c r="MRU25" s="155"/>
      <c r="MRV25" s="155"/>
      <c r="MRW25" s="156"/>
      <c r="MRX25" s="156"/>
      <c r="MRY25" s="156"/>
      <c r="MRZ25" s="156"/>
      <c r="MSA25" s="156"/>
      <c r="MSB25" s="156"/>
      <c r="MSC25" s="157"/>
      <c r="MSD25" s="153"/>
      <c r="MSE25" s="153"/>
      <c r="MSF25" s="154"/>
      <c r="MSG25" s="155"/>
      <c r="MSH25" s="155"/>
      <c r="MSI25" s="155"/>
      <c r="MSJ25" s="155"/>
      <c r="MSK25" s="155"/>
      <c r="MSL25" s="155"/>
      <c r="MSM25" s="156"/>
      <c r="MSN25" s="156"/>
      <c r="MSO25" s="156"/>
      <c r="MSP25" s="156"/>
      <c r="MSQ25" s="156"/>
      <c r="MSR25" s="156"/>
      <c r="MSS25" s="157"/>
      <c r="MST25" s="153"/>
      <c r="MSU25" s="153"/>
      <c r="MSV25" s="154"/>
      <c r="MSW25" s="155"/>
      <c r="MSX25" s="155"/>
      <c r="MSY25" s="155"/>
      <c r="MSZ25" s="155"/>
      <c r="MTA25" s="155"/>
      <c r="MTB25" s="155"/>
      <c r="MTC25" s="156"/>
      <c r="MTD25" s="156"/>
      <c r="MTE25" s="156"/>
      <c r="MTF25" s="156"/>
      <c r="MTG25" s="156"/>
      <c r="MTH25" s="156"/>
      <c r="MTI25" s="157"/>
      <c r="MTJ25" s="153"/>
      <c r="MTK25" s="153"/>
      <c r="MTL25" s="154"/>
      <c r="MTM25" s="155"/>
      <c r="MTN25" s="155"/>
      <c r="MTO25" s="155"/>
      <c r="MTP25" s="155"/>
      <c r="MTQ25" s="155"/>
      <c r="MTR25" s="155"/>
      <c r="MTS25" s="156"/>
      <c r="MTT25" s="156"/>
      <c r="MTU25" s="156"/>
      <c r="MTV25" s="156"/>
      <c r="MTW25" s="156"/>
      <c r="MTX25" s="156"/>
      <c r="MTY25" s="157"/>
      <c r="MTZ25" s="153"/>
      <c r="MUA25" s="153"/>
      <c r="MUB25" s="154"/>
      <c r="MUC25" s="155"/>
      <c r="MUD25" s="155"/>
      <c r="MUE25" s="155"/>
      <c r="MUF25" s="155"/>
      <c r="MUG25" s="155"/>
      <c r="MUH25" s="155"/>
      <c r="MUI25" s="156"/>
      <c r="MUJ25" s="156"/>
      <c r="MUK25" s="156"/>
      <c r="MUL25" s="156"/>
      <c r="MUM25" s="156"/>
      <c r="MUN25" s="156"/>
      <c r="MUO25" s="157"/>
      <c r="MUP25" s="153"/>
      <c r="MUQ25" s="153"/>
      <c r="MUR25" s="154"/>
      <c r="MUS25" s="155"/>
      <c r="MUT25" s="155"/>
      <c r="MUU25" s="155"/>
      <c r="MUV25" s="155"/>
      <c r="MUW25" s="155"/>
      <c r="MUX25" s="155"/>
      <c r="MUY25" s="156"/>
      <c r="MUZ25" s="156"/>
      <c r="MVA25" s="156"/>
      <c r="MVB25" s="156"/>
      <c r="MVC25" s="156"/>
      <c r="MVD25" s="156"/>
      <c r="MVE25" s="157"/>
      <c r="MVF25" s="153"/>
      <c r="MVG25" s="153"/>
      <c r="MVH25" s="154"/>
      <c r="MVI25" s="155"/>
      <c r="MVJ25" s="155"/>
      <c r="MVK25" s="155"/>
      <c r="MVL25" s="155"/>
      <c r="MVM25" s="155"/>
      <c r="MVN25" s="155"/>
      <c r="MVO25" s="156"/>
      <c r="MVP25" s="156"/>
      <c r="MVQ25" s="156"/>
      <c r="MVR25" s="156"/>
      <c r="MVS25" s="156"/>
      <c r="MVT25" s="156"/>
      <c r="MVU25" s="157"/>
      <c r="MVV25" s="153"/>
      <c r="MVW25" s="153"/>
      <c r="MVX25" s="154"/>
      <c r="MVY25" s="155"/>
      <c r="MVZ25" s="155"/>
      <c r="MWA25" s="155"/>
      <c r="MWB25" s="155"/>
      <c r="MWC25" s="155"/>
      <c r="MWD25" s="155"/>
      <c r="MWE25" s="156"/>
      <c r="MWF25" s="156"/>
      <c r="MWG25" s="156"/>
      <c r="MWH25" s="156"/>
      <c r="MWI25" s="156"/>
      <c r="MWJ25" s="156"/>
      <c r="MWK25" s="157"/>
      <c r="MWL25" s="153"/>
      <c r="MWM25" s="153"/>
      <c r="MWN25" s="154"/>
      <c r="MWO25" s="155"/>
      <c r="MWP25" s="155"/>
      <c r="MWQ25" s="155"/>
      <c r="MWR25" s="155"/>
      <c r="MWS25" s="155"/>
      <c r="MWT25" s="155"/>
      <c r="MWU25" s="156"/>
      <c r="MWV25" s="156"/>
      <c r="MWW25" s="156"/>
      <c r="MWX25" s="156"/>
      <c r="MWY25" s="156"/>
      <c r="MWZ25" s="156"/>
      <c r="MXA25" s="157"/>
      <c r="MXB25" s="153"/>
      <c r="MXC25" s="153"/>
      <c r="MXD25" s="154"/>
      <c r="MXE25" s="155"/>
      <c r="MXF25" s="155"/>
      <c r="MXG25" s="155"/>
      <c r="MXH25" s="155"/>
      <c r="MXI25" s="155"/>
      <c r="MXJ25" s="155"/>
      <c r="MXK25" s="156"/>
      <c r="MXL25" s="156"/>
      <c r="MXM25" s="156"/>
      <c r="MXN25" s="156"/>
      <c r="MXO25" s="156"/>
      <c r="MXP25" s="156"/>
      <c r="MXQ25" s="157"/>
      <c r="MXR25" s="153"/>
      <c r="MXS25" s="153"/>
      <c r="MXT25" s="154"/>
      <c r="MXU25" s="155"/>
      <c r="MXV25" s="155"/>
      <c r="MXW25" s="155"/>
      <c r="MXX25" s="155"/>
      <c r="MXY25" s="155"/>
      <c r="MXZ25" s="155"/>
      <c r="MYA25" s="156"/>
      <c r="MYB25" s="156"/>
      <c r="MYC25" s="156"/>
      <c r="MYD25" s="156"/>
      <c r="MYE25" s="156"/>
      <c r="MYF25" s="156"/>
      <c r="MYG25" s="157"/>
      <c r="MYH25" s="153"/>
      <c r="MYI25" s="153"/>
      <c r="MYJ25" s="154"/>
      <c r="MYK25" s="155"/>
      <c r="MYL25" s="155"/>
      <c r="MYM25" s="155"/>
      <c r="MYN25" s="155"/>
      <c r="MYO25" s="155"/>
      <c r="MYP25" s="155"/>
      <c r="MYQ25" s="156"/>
      <c r="MYR25" s="156"/>
      <c r="MYS25" s="156"/>
      <c r="MYT25" s="156"/>
      <c r="MYU25" s="156"/>
      <c r="MYV25" s="156"/>
      <c r="MYW25" s="157"/>
      <c r="MYX25" s="153"/>
      <c r="MYY25" s="153"/>
      <c r="MYZ25" s="154"/>
      <c r="MZA25" s="155"/>
      <c r="MZB25" s="155"/>
      <c r="MZC25" s="155"/>
      <c r="MZD25" s="155"/>
      <c r="MZE25" s="155"/>
      <c r="MZF25" s="155"/>
      <c r="MZG25" s="156"/>
      <c r="MZH25" s="156"/>
      <c r="MZI25" s="156"/>
      <c r="MZJ25" s="156"/>
      <c r="MZK25" s="156"/>
      <c r="MZL25" s="156"/>
      <c r="MZM25" s="157"/>
      <c r="MZN25" s="153"/>
      <c r="MZO25" s="153"/>
      <c r="MZP25" s="154"/>
      <c r="MZQ25" s="155"/>
      <c r="MZR25" s="155"/>
      <c r="MZS25" s="155"/>
      <c r="MZT25" s="155"/>
      <c r="MZU25" s="155"/>
      <c r="MZV25" s="155"/>
      <c r="MZW25" s="156"/>
      <c r="MZX25" s="156"/>
      <c r="MZY25" s="156"/>
      <c r="MZZ25" s="156"/>
      <c r="NAA25" s="156"/>
      <c r="NAB25" s="156"/>
      <c r="NAC25" s="157"/>
      <c r="NAD25" s="153"/>
      <c r="NAE25" s="153"/>
      <c r="NAF25" s="154"/>
      <c r="NAG25" s="155"/>
      <c r="NAH25" s="155"/>
      <c r="NAI25" s="155"/>
      <c r="NAJ25" s="155"/>
      <c r="NAK25" s="155"/>
      <c r="NAL25" s="155"/>
      <c r="NAM25" s="156"/>
      <c r="NAN25" s="156"/>
      <c r="NAO25" s="156"/>
      <c r="NAP25" s="156"/>
      <c r="NAQ25" s="156"/>
      <c r="NAR25" s="156"/>
      <c r="NAS25" s="157"/>
      <c r="NAT25" s="153"/>
      <c r="NAU25" s="153"/>
      <c r="NAV25" s="154"/>
      <c r="NAW25" s="155"/>
      <c r="NAX25" s="155"/>
      <c r="NAY25" s="155"/>
      <c r="NAZ25" s="155"/>
      <c r="NBA25" s="155"/>
      <c r="NBB25" s="155"/>
      <c r="NBC25" s="156"/>
      <c r="NBD25" s="156"/>
      <c r="NBE25" s="156"/>
      <c r="NBF25" s="156"/>
      <c r="NBG25" s="156"/>
      <c r="NBH25" s="156"/>
      <c r="NBI25" s="157"/>
      <c r="NBJ25" s="153"/>
      <c r="NBK25" s="153"/>
      <c r="NBL25" s="154"/>
      <c r="NBM25" s="155"/>
      <c r="NBN25" s="155"/>
      <c r="NBO25" s="155"/>
      <c r="NBP25" s="155"/>
      <c r="NBQ25" s="155"/>
      <c r="NBR25" s="155"/>
      <c r="NBS25" s="156"/>
      <c r="NBT25" s="156"/>
      <c r="NBU25" s="156"/>
      <c r="NBV25" s="156"/>
      <c r="NBW25" s="156"/>
      <c r="NBX25" s="156"/>
      <c r="NBY25" s="157"/>
      <c r="NBZ25" s="153"/>
      <c r="NCA25" s="153"/>
      <c r="NCB25" s="154"/>
      <c r="NCC25" s="155"/>
      <c r="NCD25" s="155"/>
      <c r="NCE25" s="155"/>
      <c r="NCF25" s="155"/>
      <c r="NCG25" s="155"/>
      <c r="NCH25" s="155"/>
      <c r="NCI25" s="156"/>
      <c r="NCJ25" s="156"/>
      <c r="NCK25" s="156"/>
      <c r="NCL25" s="156"/>
      <c r="NCM25" s="156"/>
      <c r="NCN25" s="156"/>
      <c r="NCO25" s="157"/>
      <c r="NCP25" s="153"/>
      <c r="NCQ25" s="153"/>
      <c r="NCR25" s="154"/>
      <c r="NCS25" s="155"/>
      <c r="NCT25" s="155"/>
      <c r="NCU25" s="155"/>
      <c r="NCV25" s="155"/>
      <c r="NCW25" s="155"/>
      <c r="NCX25" s="155"/>
      <c r="NCY25" s="156"/>
      <c r="NCZ25" s="156"/>
      <c r="NDA25" s="156"/>
      <c r="NDB25" s="156"/>
      <c r="NDC25" s="156"/>
      <c r="NDD25" s="156"/>
      <c r="NDE25" s="157"/>
      <c r="NDF25" s="153"/>
      <c r="NDG25" s="153"/>
      <c r="NDH25" s="154"/>
      <c r="NDI25" s="155"/>
      <c r="NDJ25" s="155"/>
      <c r="NDK25" s="155"/>
      <c r="NDL25" s="155"/>
      <c r="NDM25" s="155"/>
      <c r="NDN25" s="155"/>
      <c r="NDO25" s="156"/>
      <c r="NDP25" s="156"/>
      <c r="NDQ25" s="156"/>
      <c r="NDR25" s="156"/>
      <c r="NDS25" s="156"/>
      <c r="NDT25" s="156"/>
      <c r="NDU25" s="157"/>
      <c r="NDV25" s="153"/>
      <c r="NDW25" s="153"/>
      <c r="NDX25" s="154"/>
      <c r="NDY25" s="155"/>
      <c r="NDZ25" s="155"/>
      <c r="NEA25" s="155"/>
      <c r="NEB25" s="155"/>
      <c r="NEC25" s="155"/>
      <c r="NED25" s="155"/>
      <c r="NEE25" s="156"/>
      <c r="NEF25" s="156"/>
      <c r="NEG25" s="156"/>
      <c r="NEH25" s="156"/>
      <c r="NEI25" s="156"/>
      <c r="NEJ25" s="156"/>
      <c r="NEK25" s="157"/>
      <c r="NEL25" s="153"/>
      <c r="NEM25" s="153"/>
      <c r="NEN25" s="154"/>
      <c r="NEO25" s="155"/>
      <c r="NEP25" s="155"/>
      <c r="NEQ25" s="155"/>
      <c r="NER25" s="155"/>
      <c r="NES25" s="155"/>
      <c r="NET25" s="155"/>
      <c r="NEU25" s="156"/>
      <c r="NEV25" s="156"/>
      <c r="NEW25" s="156"/>
      <c r="NEX25" s="156"/>
      <c r="NEY25" s="156"/>
      <c r="NEZ25" s="156"/>
      <c r="NFA25" s="157"/>
      <c r="NFB25" s="153"/>
      <c r="NFC25" s="153"/>
      <c r="NFD25" s="154"/>
      <c r="NFE25" s="155"/>
      <c r="NFF25" s="155"/>
      <c r="NFG25" s="155"/>
      <c r="NFH25" s="155"/>
      <c r="NFI25" s="155"/>
      <c r="NFJ25" s="155"/>
      <c r="NFK25" s="156"/>
      <c r="NFL25" s="156"/>
      <c r="NFM25" s="156"/>
      <c r="NFN25" s="156"/>
      <c r="NFO25" s="156"/>
      <c r="NFP25" s="156"/>
      <c r="NFQ25" s="157"/>
      <c r="NFR25" s="153"/>
      <c r="NFS25" s="153"/>
      <c r="NFT25" s="154"/>
      <c r="NFU25" s="155"/>
      <c r="NFV25" s="155"/>
      <c r="NFW25" s="155"/>
      <c r="NFX25" s="155"/>
      <c r="NFY25" s="155"/>
      <c r="NFZ25" s="155"/>
      <c r="NGA25" s="156"/>
      <c r="NGB25" s="156"/>
      <c r="NGC25" s="156"/>
      <c r="NGD25" s="156"/>
      <c r="NGE25" s="156"/>
      <c r="NGF25" s="156"/>
      <c r="NGG25" s="157"/>
      <c r="NGH25" s="153"/>
      <c r="NGI25" s="153"/>
      <c r="NGJ25" s="154"/>
      <c r="NGK25" s="155"/>
      <c r="NGL25" s="155"/>
      <c r="NGM25" s="155"/>
      <c r="NGN25" s="155"/>
      <c r="NGO25" s="155"/>
      <c r="NGP25" s="155"/>
      <c r="NGQ25" s="156"/>
      <c r="NGR25" s="156"/>
      <c r="NGS25" s="156"/>
      <c r="NGT25" s="156"/>
      <c r="NGU25" s="156"/>
      <c r="NGV25" s="156"/>
      <c r="NGW25" s="157"/>
      <c r="NGX25" s="153"/>
      <c r="NGY25" s="153"/>
      <c r="NGZ25" s="154"/>
      <c r="NHA25" s="155"/>
      <c r="NHB25" s="155"/>
      <c r="NHC25" s="155"/>
      <c r="NHD25" s="155"/>
      <c r="NHE25" s="155"/>
      <c r="NHF25" s="155"/>
      <c r="NHG25" s="156"/>
      <c r="NHH25" s="156"/>
      <c r="NHI25" s="156"/>
      <c r="NHJ25" s="156"/>
      <c r="NHK25" s="156"/>
      <c r="NHL25" s="156"/>
      <c r="NHM25" s="157"/>
      <c r="NHN25" s="153"/>
      <c r="NHO25" s="153"/>
      <c r="NHP25" s="154"/>
      <c r="NHQ25" s="155"/>
      <c r="NHR25" s="155"/>
      <c r="NHS25" s="155"/>
      <c r="NHT25" s="155"/>
      <c r="NHU25" s="155"/>
      <c r="NHV25" s="155"/>
      <c r="NHW25" s="156"/>
      <c r="NHX25" s="156"/>
      <c r="NHY25" s="156"/>
      <c r="NHZ25" s="156"/>
      <c r="NIA25" s="156"/>
      <c r="NIB25" s="156"/>
      <c r="NIC25" s="157"/>
      <c r="NID25" s="153"/>
      <c r="NIE25" s="153"/>
      <c r="NIF25" s="154"/>
      <c r="NIG25" s="155"/>
      <c r="NIH25" s="155"/>
      <c r="NII25" s="155"/>
      <c r="NIJ25" s="155"/>
      <c r="NIK25" s="155"/>
      <c r="NIL25" s="155"/>
      <c r="NIM25" s="156"/>
      <c r="NIN25" s="156"/>
      <c r="NIO25" s="156"/>
      <c r="NIP25" s="156"/>
      <c r="NIQ25" s="156"/>
      <c r="NIR25" s="156"/>
      <c r="NIS25" s="157"/>
      <c r="NIT25" s="153"/>
      <c r="NIU25" s="153"/>
      <c r="NIV25" s="154"/>
      <c r="NIW25" s="155"/>
      <c r="NIX25" s="155"/>
      <c r="NIY25" s="155"/>
      <c r="NIZ25" s="155"/>
      <c r="NJA25" s="155"/>
      <c r="NJB25" s="155"/>
      <c r="NJC25" s="156"/>
      <c r="NJD25" s="156"/>
      <c r="NJE25" s="156"/>
      <c r="NJF25" s="156"/>
      <c r="NJG25" s="156"/>
      <c r="NJH25" s="156"/>
      <c r="NJI25" s="157"/>
      <c r="NJJ25" s="153"/>
      <c r="NJK25" s="153"/>
      <c r="NJL25" s="154"/>
      <c r="NJM25" s="155"/>
      <c r="NJN25" s="155"/>
      <c r="NJO25" s="155"/>
      <c r="NJP25" s="155"/>
      <c r="NJQ25" s="155"/>
      <c r="NJR25" s="155"/>
      <c r="NJS25" s="156"/>
      <c r="NJT25" s="156"/>
      <c r="NJU25" s="156"/>
      <c r="NJV25" s="156"/>
      <c r="NJW25" s="156"/>
      <c r="NJX25" s="156"/>
      <c r="NJY25" s="157"/>
      <c r="NJZ25" s="153"/>
      <c r="NKA25" s="153"/>
      <c r="NKB25" s="154"/>
      <c r="NKC25" s="155"/>
      <c r="NKD25" s="155"/>
      <c r="NKE25" s="155"/>
      <c r="NKF25" s="155"/>
      <c r="NKG25" s="155"/>
      <c r="NKH25" s="155"/>
      <c r="NKI25" s="156"/>
      <c r="NKJ25" s="156"/>
      <c r="NKK25" s="156"/>
      <c r="NKL25" s="156"/>
      <c r="NKM25" s="156"/>
      <c r="NKN25" s="156"/>
      <c r="NKO25" s="157"/>
      <c r="NKP25" s="153"/>
      <c r="NKQ25" s="153"/>
      <c r="NKR25" s="154"/>
      <c r="NKS25" s="155"/>
      <c r="NKT25" s="155"/>
      <c r="NKU25" s="155"/>
      <c r="NKV25" s="155"/>
      <c r="NKW25" s="155"/>
      <c r="NKX25" s="155"/>
      <c r="NKY25" s="156"/>
      <c r="NKZ25" s="156"/>
      <c r="NLA25" s="156"/>
      <c r="NLB25" s="156"/>
      <c r="NLC25" s="156"/>
      <c r="NLD25" s="156"/>
      <c r="NLE25" s="157"/>
      <c r="NLF25" s="153"/>
      <c r="NLG25" s="153"/>
      <c r="NLH25" s="154"/>
      <c r="NLI25" s="155"/>
      <c r="NLJ25" s="155"/>
      <c r="NLK25" s="155"/>
      <c r="NLL25" s="155"/>
      <c r="NLM25" s="155"/>
      <c r="NLN25" s="155"/>
      <c r="NLO25" s="156"/>
      <c r="NLP25" s="156"/>
      <c r="NLQ25" s="156"/>
      <c r="NLR25" s="156"/>
      <c r="NLS25" s="156"/>
      <c r="NLT25" s="156"/>
      <c r="NLU25" s="157"/>
      <c r="NLV25" s="153"/>
      <c r="NLW25" s="153"/>
      <c r="NLX25" s="154"/>
      <c r="NLY25" s="155"/>
      <c r="NLZ25" s="155"/>
      <c r="NMA25" s="155"/>
      <c r="NMB25" s="155"/>
      <c r="NMC25" s="155"/>
      <c r="NMD25" s="155"/>
      <c r="NME25" s="156"/>
      <c r="NMF25" s="156"/>
      <c r="NMG25" s="156"/>
      <c r="NMH25" s="156"/>
      <c r="NMI25" s="156"/>
      <c r="NMJ25" s="156"/>
      <c r="NMK25" s="157"/>
      <c r="NML25" s="153"/>
      <c r="NMM25" s="153"/>
      <c r="NMN25" s="154"/>
      <c r="NMO25" s="155"/>
      <c r="NMP25" s="155"/>
      <c r="NMQ25" s="155"/>
      <c r="NMR25" s="155"/>
      <c r="NMS25" s="155"/>
      <c r="NMT25" s="155"/>
      <c r="NMU25" s="156"/>
      <c r="NMV25" s="156"/>
      <c r="NMW25" s="156"/>
      <c r="NMX25" s="156"/>
      <c r="NMY25" s="156"/>
      <c r="NMZ25" s="156"/>
      <c r="NNA25" s="157"/>
      <c r="NNB25" s="153"/>
      <c r="NNC25" s="153"/>
      <c r="NND25" s="154"/>
      <c r="NNE25" s="155"/>
      <c r="NNF25" s="155"/>
      <c r="NNG25" s="155"/>
      <c r="NNH25" s="155"/>
      <c r="NNI25" s="155"/>
      <c r="NNJ25" s="155"/>
      <c r="NNK25" s="156"/>
      <c r="NNL25" s="156"/>
      <c r="NNM25" s="156"/>
      <c r="NNN25" s="156"/>
      <c r="NNO25" s="156"/>
      <c r="NNP25" s="156"/>
      <c r="NNQ25" s="157"/>
      <c r="NNR25" s="153"/>
      <c r="NNS25" s="153"/>
      <c r="NNT25" s="154"/>
      <c r="NNU25" s="155"/>
      <c r="NNV25" s="155"/>
      <c r="NNW25" s="155"/>
      <c r="NNX25" s="155"/>
      <c r="NNY25" s="155"/>
      <c r="NNZ25" s="155"/>
      <c r="NOA25" s="156"/>
      <c r="NOB25" s="156"/>
      <c r="NOC25" s="156"/>
      <c r="NOD25" s="156"/>
      <c r="NOE25" s="156"/>
      <c r="NOF25" s="156"/>
      <c r="NOG25" s="157"/>
      <c r="NOH25" s="153"/>
      <c r="NOI25" s="153"/>
      <c r="NOJ25" s="154"/>
      <c r="NOK25" s="155"/>
      <c r="NOL25" s="155"/>
      <c r="NOM25" s="155"/>
      <c r="NON25" s="155"/>
      <c r="NOO25" s="155"/>
      <c r="NOP25" s="155"/>
      <c r="NOQ25" s="156"/>
      <c r="NOR25" s="156"/>
      <c r="NOS25" s="156"/>
      <c r="NOT25" s="156"/>
      <c r="NOU25" s="156"/>
      <c r="NOV25" s="156"/>
      <c r="NOW25" s="157"/>
      <c r="NOX25" s="153"/>
      <c r="NOY25" s="153"/>
      <c r="NOZ25" s="154"/>
      <c r="NPA25" s="155"/>
      <c r="NPB25" s="155"/>
      <c r="NPC25" s="155"/>
      <c r="NPD25" s="155"/>
      <c r="NPE25" s="155"/>
      <c r="NPF25" s="155"/>
      <c r="NPG25" s="156"/>
      <c r="NPH25" s="156"/>
      <c r="NPI25" s="156"/>
      <c r="NPJ25" s="156"/>
      <c r="NPK25" s="156"/>
      <c r="NPL25" s="156"/>
      <c r="NPM25" s="157"/>
      <c r="NPN25" s="153"/>
      <c r="NPO25" s="153"/>
      <c r="NPP25" s="154"/>
      <c r="NPQ25" s="155"/>
      <c r="NPR25" s="155"/>
      <c r="NPS25" s="155"/>
      <c r="NPT25" s="155"/>
      <c r="NPU25" s="155"/>
      <c r="NPV25" s="155"/>
      <c r="NPW25" s="156"/>
      <c r="NPX25" s="156"/>
      <c r="NPY25" s="156"/>
      <c r="NPZ25" s="156"/>
      <c r="NQA25" s="156"/>
      <c r="NQB25" s="156"/>
      <c r="NQC25" s="157"/>
      <c r="NQD25" s="153"/>
      <c r="NQE25" s="153"/>
      <c r="NQF25" s="154"/>
      <c r="NQG25" s="155"/>
      <c r="NQH25" s="155"/>
      <c r="NQI25" s="155"/>
      <c r="NQJ25" s="155"/>
      <c r="NQK25" s="155"/>
      <c r="NQL25" s="155"/>
      <c r="NQM25" s="156"/>
      <c r="NQN25" s="156"/>
      <c r="NQO25" s="156"/>
      <c r="NQP25" s="156"/>
      <c r="NQQ25" s="156"/>
      <c r="NQR25" s="156"/>
      <c r="NQS25" s="157"/>
      <c r="NQT25" s="153"/>
      <c r="NQU25" s="153"/>
      <c r="NQV25" s="154"/>
      <c r="NQW25" s="155"/>
      <c r="NQX25" s="155"/>
      <c r="NQY25" s="155"/>
      <c r="NQZ25" s="155"/>
      <c r="NRA25" s="155"/>
      <c r="NRB25" s="155"/>
      <c r="NRC25" s="156"/>
      <c r="NRD25" s="156"/>
      <c r="NRE25" s="156"/>
      <c r="NRF25" s="156"/>
      <c r="NRG25" s="156"/>
      <c r="NRH25" s="156"/>
      <c r="NRI25" s="157"/>
      <c r="NRJ25" s="153"/>
      <c r="NRK25" s="153"/>
      <c r="NRL25" s="154"/>
      <c r="NRM25" s="155"/>
      <c r="NRN25" s="155"/>
      <c r="NRO25" s="155"/>
      <c r="NRP25" s="155"/>
      <c r="NRQ25" s="155"/>
      <c r="NRR25" s="155"/>
      <c r="NRS25" s="156"/>
      <c r="NRT25" s="156"/>
      <c r="NRU25" s="156"/>
      <c r="NRV25" s="156"/>
      <c r="NRW25" s="156"/>
      <c r="NRX25" s="156"/>
      <c r="NRY25" s="157"/>
      <c r="NRZ25" s="153"/>
      <c r="NSA25" s="153"/>
      <c r="NSB25" s="154"/>
      <c r="NSC25" s="155"/>
      <c r="NSD25" s="155"/>
      <c r="NSE25" s="155"/>
      <c r="NSF25" s="155"/>
      <c r="NSG25" s="155"/>
      <c r="NSH25" s="155"/>
      <c r="NSI25" s="156"/>
      <c r="NSJ25" s="156"/>
      <c r="NSK25" s="156"/>
      <c r="NSL25" s="156"/>
      <c r="NSM25" s="156"/>
      <c r="NSN25" s="156"/>
      <c r="NSO25" s="157"/>
      <c r="NSP25" s="153"/>
      <c r="NSQ25" s="153"/>
      <c r="NSR25" s="154"/>
      <c r="NSS25" s="155"/>
      <c r="NST25" s="155"/>
      <c r="NSU25" s="155"/>
      <c r="NSV25" s="155"/>
      <c r="NSW25" s="155"/>
      <c r="NSX25" s="155"/>
      <c r="NSY25" s="156"/>
      <c r="NSZ25" s="156"/>
      <c r="NTA25" s="156"/>
      <c r="NTB25" s="156"/>
      <c r="NTC25" s="156"/>
      <c r="NTD25" s="156"/>
      <c r="NTE25" s="157"/>
      <c r="NTF25" s="153"/>
      <c r="NTG25" s="153"/>
      <c r="NTH25" s="154"/>
      <c r="NTI25" s="155"/>
      <c r="NTJ25" s="155"/>
      <c r="NTK25" s="155"/>
      <c r="NTL25" s="155"/>
      <c r="NTM25" s="155"/>
      <c r="NTN25" s="155"/>
      <c r="NTO25" s="156"/>
      <c r="NTP25" s="156"/>
      <c r="NTQ25" s="156"/>
      <c r="NTR25" s="156"/>
      <c r="NTS25" s="156"/>
      <c r="NTT25" s="156"/>
      <c r="NTU25" s="157"/>
      <c r="NTV25" s="153"/>
      <c r="NTW25" s="153"/>
      <c r="NTX25" s="154"/>
      <c r="NTY25" s="155"/>
      <c r="NTZ25" s="155"/>
      <c r="NUA25" s="155"/>
      <c r="NUB25" s="155"/>
      <c r="NUC25" s="155"/>
      <c r="NUD25" s="155"/>
      <c r="NUE25" s="156"/>
      <c r="NUF25" s="156"/>
      <c r="NUG25" s="156"/>
      <c r="NUH25" s="156"/>
      <c r="NUI25" s="156"/>
      <c r="NUJ25" s="156"/>
      <c r="NUK25" s="157"/>
      <c r="NUL25" s="153"/>
      <c r="NUM25" s="153"/>
      <c r="NUN25" s="154"/>
      <c r="NUO25" s="155"/>
      <c r="NUP25" s="155"/>
      <c r="NUQ25" s="155"/>
      <c r="NUR25" s="155"/>
      <c r="NUS25" s="155"/>
      <c r="NUT25" s="155"/>
      <c r="NUU25" s="156"/>
      <c r="NUV25" s="156"/>
      <c r="NUW25" s="156"/>
      <c r="NUX25" s="156"/>
      <c r="NUY25" s="156"/>
      <c r="NUZ25" s="156"/>
      <c r="NVA25" s="157"/>
      <c r="NVB25" s="153"/>
      <c r="NVC25" s="153"/>
      <c r="NVD25" s="154"/>
      <c r="NVE25" s="155"/>
      <c r="NVF25" s="155"/>
      <c r="NVG25" s="155"/>
      <c r="NVH25" s="155"/>
      <c r="NVI25" s="155"/>
      <c r="NVJ25" s="155"/>
      <c r="NVK25" s="156"/>
      <c r="NVL25" s="156"/>
      <c r="NVM25" s="156"/>
      <c r="NVN25" s="156"/>
      <c r="NVO25" s="156"/>
      <c r="NVP25" s="156"/>
      <c r="NVQ25" s="157"/>
      <c r="NVR25" s="153"/>
      <c r="NVS25" s="153"/>
      <c r="NVT25" s="154"/>
      <c r="NVU25" s="155"/>
      <c r="NVV25" s="155"/>
      <c r="NVW25" s="155"/>
      <c r="NVX25" s="155"/>
      <c r="NVY25" s="155"/>
      <c r="NVZ25" s="155"/>
      <c r="NWA25" s="156"/>
      <c r="NWB25" s="156"/>
      <c r="NWC25" s="156"/>
      <c r="NWD25" s="156"/>
      <c r="NWE25" s="156"/>
      <c r="NWF25" s="156"/>
      <c r="NWG25" s="157"/>
      <c r="NWH25" s="153"/>
      <c r="NWI25" s="153"/>
      <c r="NWJ25" s="154"/>
      <c r="NWK25" s="155"/>
      <c r="NWL25" s="155"/>
      <c r="NWM25" s="155"/>
      <c r="NWN25" s="155"/>
      <c r="NWO25" s="155"/>
      <c r="NWP25" s="155"/>
      <c r="NWQ25" s="156"/>
      <c r="NWR25" s="156"/>
      <c r="NWS25" s="156"/>
      <c r="NWT25" s="156"/>
      <c r="NWU25" s="156"/>
      <c r="NWV25" s="156"/>
      <c r="NWW25" s="157"/>
      <c r="NWX25" s="153"/>
      <c r="NWY25" s="153"/>
      <c r="NWZ25" s="154"/>
      <c r="NXA25" s="155"/>
      <c r="NXB25" s="155"/>
      <c r="NXC25" s="155"/>
      <c r="NXD25" s="155"/>
      <c r="NXE25" s="155"/>
      <c r="NXF25" s="155"/>
      <c r="NXG25" s="156"/>
      <c r="NXH25" s="156"/>
      <c r="NXI25" s="156"/>
      <c r="NXJ25" s="156"/>
      <c r="NXK25" s="156"/>
      <c r="NXL25" s="156"/>
      <c r="NXM25" s="157"/>
      <c r="NXN25" s="153"/>
      <c r="NXO25" s="153"/>
      <c r="NXP25" s="154"/>
      <c r="NXQ25" s="155"/>
      <c r="NXR25" s="155"/>
      <c r="NXS25" s="155"/>
      <c r="NXT25" s="155"/>
      <c r="NXU25" s="155"/>
      <c r="NXV25" s="155"/>
      <c r="NXW25" s="156"/>
      <c r="NXX25" s="156"/>
      <c r="NXY25" s="156"/>
      <c r="NXZ25" s="156"/>
      <c r="NYA25" s="156"/>
      <c r="NYB25" s="156"/>
      <c r="NYC25" s="157"/>
      <c r="NYD25" s="153"/>
      <c r="NYE25" s="153"/>
      <c r="NYF25" s="154"/>
      <c r="NYG25" s="155"/>
      <c r="NYH25" s="155"/>
      <c r="NYI25" s="155"/>
      <c r="NYJ25" s="155"/>
      <c r="NYK25" s="155"/>
      <c r="NYL25" s="155"/>
      <c r="NYM25" s="156"/>
      <c r="NYN25" s="156"/>
      <c r="NYO25" s="156"/>
      <c r="NYP25" s="156"/>
      <c r="NYQ25" s="156"/>
      <c r="NYR25" s="156"/>
      <c r="NYS25" s="157"/>
      <c r="NYT25" s="153"/>
      <c r="NYU25" s="153"/>
      <c r="NYV25" s="154"/>
      <c r="NYW25" s="155"/>
      <c r="NYX25" s="155"/>
      <c r="NYY25" s="155"/>
      <c r="NYZ25" s="155"/>
      <c r="NZA25" s="155"/>
      <c r="NZB25" s="155"/>
      <c r="NZC25" s="156"/>
      <c r="NZD25" s="156"/>
      <c r="NZE25" s="156"/>
      <c r="NZF25" s="156"/>
      <c r="NZG25" s="156"/>
      <c r="NZH25" s="156"/>
      <c r="NZI25" s="157"/>
      <c r="NZJ25" s="153"/>
      <c r="NZK25" s="153"/>
      <c r="NZL25" s="154"/>
      <c r="NZM25" s="155"/>
      <c r="NZN25" s="155"/>
      <c r="NZO25" s="155"/>
      <c r="NZP25" s="155"/>
      <c r="NZQ25" s="155"/>
      <c r="NZR25" s="155"/>
      <c r="NZS25" s="156"/>
      <c r="NZT25" s="156"/>
      <c r="NZU25" s="156"/>
      <c r="NZV25" s="156"/>
      <c r="NZW25" s="156"/>
      <c r="NZX25" s="156"/>
      <c r="NZY25" s="157"/>
      <c r="NZZ25" s="153"/>
      <c r="OAA25" s="153"/>
      <c r="OAB25" s="154"/>
      <c r="OAC25" s="155"/>
      <c r="OAD25" s="155"/>
      <c r="OAE25" s="155"/>
      <c r="OAF25" s="155"/>
      <c r="OAG25" s="155"/>
      <c r="OAH25" s="155"/>
      <c r="OAI25" s="156"/>
      <c r="OAJ25" s="156"/>
      <c r="OAK25" s="156"/>
      <c r="OAL25" s="156"/>
      <c r="OAM25" s="156"/>
      <c r="OAN25" s="156"/>
      <c r="OAO25" s="157"/>
      <c r="OAP25" s="153"/>
      <c r="OAQ25" s="153"/>
      <c r="OAR25" s="154"/>
      <c r="OAS25" s="155"/>
      <c r="OAT25" s="155"/>
      <c r="OAU25" s="155"/>
      <c r="OAV25" s="155"/>
      <c r="OAW25" s="155"/>
      <c r="OAX25" s="155"/>
      <c r="OAY25" s="156"/>
      <c r="OAZ25" s="156"/>
      <c r="OBA25" s="156"/>
      <c r="OBB25" s="156"/>
      <c r="OBC25" s="156"/>
      <c r="OBD25" s="156"/>
      <c r="OBE25" s="157"/>
      <c r="OBF25" s="153"/>
      <c r="OBG25" s="153"/>
      <c r="OBH25" s="154"/>
      <c r="OBI25" s="155"/>
      <c r="OBJ25" s="155"/>
      <c r="OBK25" s="155"/>
      <c r="OBL25" s="155"/>
      <c r="OBM25" s="155"/>
      <c r="OBN25" s="155"/>
      <c r="OBO25" s="156"/>
      <c r="OBP25" s="156"/>
      <c r="OBQ25" s="156"/>
      <c r="OBR25" s="156"/>
      <c r="OBS25" s="156"/>
      <c r="OBT25" s="156"/>
      <c r="OBU25" s="157"/>
      <c r="OBV25" s="153"/>
      <c r="OBW25" s="153"/>
      <c r="OBX25" s="154"/>
      <c r="OBY25" s="155"/>
      <c r="OBZ25" s="155"/>
      <c r="OCA25" s="155"/>
      <c r="OCB25" s="155"/>
      <c r="OCC25" s="155"/>
      <c r="OCD25" s="155"/>
      <c r="OCE25" s="156"/>
      <c r="OCF25" s="156"/>
      <c r="OCG25" s="156"/>
      <c r="OCH25" s="156"/>
      <c r="OCI25" s="156"/>
      <c r="OCJ25" s="156"/>
      <c r="OCK25" s="157"/>
      <c r="OCL25" s="153"/>
      <c r="OCM25" s="153"/>
      <c r="OCN25" s="154"/>
      <c r="OCO25" s="155"/>
      <c r="OCP25" s="155"/>
      <c r="OCQ25" s="155"/>
      <c r="OCR25" s="155"/>
      <c r="OCS25" s="155"/>
      <c r="OCT25" s="155"/>
      <c r="OCU25" s="156"/>
      <c r="OCV25" s="156"/>
      <c r="OCW25" s="156"/>
      <c r="OCX25" s="156"/>
      <c r="OCY25" s="156"/>
      <c r="OCZ25" s="156"/>
      <c r="ODA25" s="157"/>
      <c r="ODB25" s="153"/>
      <c r="ODC25" s="153"/>
      <c r="ODD25" s="154"/>
      <c r="ODE25" s="155"/>
      <c r="ODF25" s="155"/>
      <c r="ODG25" s="155"/>
      <c r="ODH25" s="155"/>
      <c r="ODI25" s="155"/>
      <c r="ODJ25" s="155"/>
      <c r="ODK25" s="156"/>
      <c r="ODL25" s="156"/>
      <c r="ODM25" s="156"/>
      <c r="ODN25" s="156"/>
      <c r="ODO25" s="156"/>
      <c r="ODP25" s="156"/>
      <c r="ODQ25" s="157"/>
      <c r="ODR25" s="153"/>
      <c r="ODS25" s="153"/>
      <c r="ODT25" s="154"/>
      <c r="ODU25" s="155"/>
      <c r="ODV25" s="155"/>
      <c r="ODW25" s="155"/>
      <c r="ODX25" s="155"/>
      <c r="ODY25" s="155"/>
      <c r="ODZ25" s="155"/>
      <c r="OEA25" s="156"/>
      <c r="OEB25" s="156"/>
      <c r="OEC25" s="156"/>
      <c r="OED25" s="156"/>
      <c r="OEE25" s="156"/>
      <c r="OEF25" s="156"/>
      <c r="OEG25" s="157"/>
      <c r="OEH25" s="153"/>
      <c r="OEI25" s="153"/>
      <c r="OEJ25" s="154"/>
      <c r="OEK25" s="155"/>
      <c r="OEL25" s="155"/>
      <c r="OEM25" s="155"/>
      <c r="OEN25" s="155"/>
      <c r="OEO25" s="155"/>
      <c r="OEP25" s="155"/>
      <c r="OEQ25" s="156"/>
      <c r="OER25" s="156"/>
      <c r="OES25" s="156"/>
      <c r="OET25" s="156"/>
      <c r="OEU25" s="156"/>
      <c r="OEV25" s="156"/>
      <c r="OEW25" s="157"/>
      <c r="OEX25" s="153"/>
      <c r="OEY25" s="153"/>
      <c r="OEZ25" s="154"/>
      <c r="OFA25" s="155"/>
      <c r="OFB25" s="155"/>
      <c r="OFC25" s="155"/>
      <c r="OFD25" s="155"/>
      <c r="OFE25" s="155"/>
      <c r="OFF25" s="155"/>
      <c r="OFG25" s="156"/>
      <c r="OFH25" s="156"/>
      <c r="OFI25" s="156"/>
      <c r="OFJ25" s="156"/>
      <c r="OFK25" s="156"/>
      <c r="OFL25" s="156"/>
      <c r="OFM25" s="157"/>
      <c r="OFN25" s="153"/>
      <c r="OFO25" s="153"/>
      <c r="OFP25" s="154"/>
      <c r="OFQ25" s="155"/>
      <c r="OFR25" s="155"/>
      <c r="OFS25" s="155"/>
      <c r="OFT25" s="155"/>
      <c r="OFU25" s="155"/>
      <c r="OFV25" s="155"/>
      <c r="OFW25" s="156"/>
      <c r="OFX25" s="156"/>
      <c r="OFY25" s="156"/>
      <c r="OFZ25" s="156"/>
      <c r="OGA25" s="156"/>
      <c r="OGB25" s="156"/>
      <c r="OGC25" s="157"/>
      <c r="OGD25" s="153"/>
      <c r="OGE25" s="153"/>
      <c r="OGF25" s="154"/>
      <c r="OGG25" s="155"/>
      <c r="OGH25" s="155"/>
      <c r="OGI25" s="155"/>
      <c r="OGJ25" s="155"/>
      <c r="OGK25" s="155"/>
      <c r="OGL25" s="155"/>
      <c r="OGM25" s="156"/>
      <c r="OGN25" s="156"/>
      <c r="OGO25" s="156"/>
      <c r="OGP25" s="156"/>
      <c r="OGQ25" s="156"/>
      <c r="OGR25" s="156"/>
      <c r="OGS25" s="157"/>
      <c r="OGT25" s="153"/>
      <c r="OGU25" s="153"/>
      <c r="OGV25" s="154"/>
      <c r="OGW25" s="155"/>
      <c r="OGX25" s="155"/>
      <c r="OGY25" s="155"/>
      <c r="OGZ25" s="155"/>
      <c r="OHA25" s="155"/>
      <c r="OHB25" s="155"/>
      <c r="OHC25" s="156"/>
      <c r="OHD25" s="156"/>
      <c r="OHE25" s="156"/>
      <c r="OHF25" s="156"/>
      <c r="OHG25" s="156"/>
      <c r="OHH25" s="156"/>
      <c r="OHI25" s="157"/>
      <c r="OHJ25" s="153"/>
      <c r="OHK25" s="153"/>
      <c r="OHL25" s="154"/>
      <c r="OHM25" s="155"/>
      <c r="OHN25" s="155"/>
      <c r="OHO25" s="155"/>
      <c r="OHP25" s="155"/>
      <c r="OHQ25" s="155"/>
      <c r="OHR25" s="155"/>
      <c r="OHS25" s="156"/>
      <c r="OHT25" s="156"/>
      <c r="OHU25" s="156"/>
      <c r="OHV25" s="156"/>
      <c r="OHW25" s="156"/>
      <c r="OHX25" s="156"/>
      <c r="OHY25" s="157"/>
      <c r="OHZ25" s="153"/>
      <c r="OIA25" s="153"/>
      <c r="OIB25" s="154"/>
      <c r="OIC25" s="155"/>
      <c r="OID25" s="155"/>
      <c r="OIE25" s="155"/>
      <c r="OIF25" s="155"/>
      <c r="OIG25" s="155"/>
      <c r="OIH25" s="155"/>
      <c r="OII25" s="156"/>
      <c r="OIJ25" s="156"/>
      <c r="OIK25" s="156"/>
      <c r="OIL25" s="156"/>
      <c r="OIM25" s="156"/>
      <c r="OIN25" s="156"/>
      <c r="OIO25" s="157"/>
      <c r="OIP25" s="153"/>
      <c r="OIQ25" s="153"/>
      <c r="OIR25" s="154"/>
      <c r="OIS25" s="155"/>
      <c r="OIT25" s="155"/>
      <c r="OIU25" s="155"/>
      <c r="OIV25" s="155"/>
      <c r="OIW25" s="155"/>
      <c r="OIX25" s="155"/>
      <c r="OIY25" s="156"/>
      <c r="OIZ25" s="156"/>
      <c r="OJA25" s="156"/>
      <c r="OJB25" s="156"/>
      <c r="OJC25" s="156"/>
      <c r="OJD25" s="156"/>
      <c r="OJE25" s="157"/>
      <c r="OJF25" s="153"/>
      <c r="OJG25" s="153"/>
      <c r="OJH25" s="154"/>
      <c r="OJI25" s="155"/>
      <c r="OJJ25" s="155"/>
      <c r="OJK25" s="155"/>
      <c r="OJL25" s="155"/>
      <c r="OJM25" s="155"/>
      <c r="OJN25" s="155"/>
      <c r="OJO25" s="156"/>
      <c r="OJP25" s="156"/>
      <c r="OJQ25" s="156"/>
      <c r="OJR25" s="156"/>
      <c r="OJS25" s="156"/>
      <c r="OJT25" s="156"/>
      <c r="OJU25" s="157"/>
      <c r="OJV25" s="153"/>
      <c r="OJW25" s="153"/>
      <c r="OJX25" s="154"/>
      <c r="OJY25" s="155"/>
      <c r="OJZ25" s="155"/>
      <c r="OKA25" s="155"/>
      <c r="OKB25" s="155"/>
      <c r="OKC25" s="155"/>
      <c r="OKD25" s="155"/>
      <c r="OKE25" s="156"/>
      <c r="OKF25" s="156"/>
      <c r="OKG25" s="156"/>
      <c r="OKH25" s="156"/>
      <c r="OKI25" s="156"/>
      <c r="OKJ25" s="156"/>
      <c r="OKK25" s="157"/>
      <c r="OKL25" s="153"/>
      <c r="OKM25" s="153"/>
      <c r="OKN25" s="154"/>
      <c r="OKO25" s="155"/>
      <c r="OKP25" s="155"/>
      <c r="OKQ25" s="155"/>
      <c r="OKR25" s="155"/>
      <c r="OKS25" s="155"/>
      <c r="OKT25" s="155"/>
      <c r="OKU25" s="156"/>
      <c r="OKV25" s="156"/>
      <c r="OKW25" s="156"/>
      <c r="OKX25" s="156"/>
      <c r="OKY25" s="156"/>
      <c r="OKZ25" s="156"/>
      <c r="OLA25" s="157"/>
      <c r="OLB25" s="153"/>
      <c r="OLC25" s="153"/>
      <c r="OLD25" s="154"/>
      <c r="OLE25" s="155"/>
      <c r="OLF25" s="155"/>
      <c r="OLG25" s="155"/>
      <c r="OLH25" s="155"/>
      <c r="OLI25" s="155"/>
      <c r="OLJ25" s="155"/>
      <c r="OLK25" s="156"/>
      <c r="OLL25" s="156"/>
      <c r="OLM25" s="156"/>
      <c r="OLN25" s="156"/>
      <c r="OLO25" s="156"/>
      <c r="OLP25" s="156"/>
      <c r="OLQ25" s="157"/>
      <c r="OLR25" s="153"/>
      <c r="OLS25" s="153"/>
      <c r="OLT25" s="154"/>
      <c r="OLU25" s="155"/>
      <c r="OLV25" s="155"/>
      <c r="OLW25" s="155"/>
      <c r="OLX25" s="155"/>
      <c r="OLY25" s="155"/>
      <c r="OLZ25" s="155"/>
      <c r="OMA25" s="156"/>
      <c r="OMB25" s="156"/>
      <c r="OMC25" s="156"/>
      <c r="OMD25" s="156"/>
      <c r="OME25" s="156"/>
      <c r="OMF25" s="156"/>
      <c r="OMG25" s="157"/>
      <c r="OMH25" s="153"/>
      <c r="OMI25" s="153"/>
      <c r="OMJ25" s="154"/>
      <c r="OMK25" s="155"/>
      <c r="OML25" s="155"/>
      <c r="OMM25" s="155"/>
      <c r="OMN25" s="155"/>
      <c r="OMO25" s="155"/>
      <c r="OMP25" s="155"/>
      <c r="OMQ25" s="156"/>
      <c r="OMR25" s="156"/>
      <c r="OMS25" s="156"/>
      <c r="OMT25" s="156"/>
      <c r="OMU25" s="156"/>
      <c r="OMV25" s="156"/>
      <c r="OMW25" s="157"/>
      <c r="OMX25" s="153"/>
      <c r="OMY25" s="153"/>
      <c r="OMZ25" s="154"/>
      <c r="ONA25" s="155"/>
      <c r="ONB25" s="155"/>
      <c r="ONC25" s="155"/>
      <c r="OND25" s="155"/>
      <c r="ONE25" s="155"/>
      <c r="ONF25" s="155"/>
      <c r="ONG25" s="156"/>
      <c r="ONH25" s="156"/>
      <c r="ONI25" s="156"/>
      <c r="ONJ25" s="156"/>
      <c r="ONK25" s="156"/>
      <c r="ONL25" s="156"/>
      <c r="ONM25" s="157"/>
      <c r="ONN25" s="153"/>
      <c r="ONO25" s="153"/>
      <c r="ONP25" s="154"/>
      <c r="ONQ25" s="155"/>
      <c r="ONR25" s="155"/>
      <c r="ONS25" s="155"/>
      <c r="ONT25" s="155"/>
      <c r="ONU25" s="155"/>
      <c r="ONV25" s="155"/>
      <c r="ONW25" s="156"/>
      <c r="ONX25" s="156"/>
      <c r="ONY25" s="156"/>
      <c r="ONZ25" s="156"/>
      <c r="OOA25" s="156"/>
      <c r="OOB25" s="156"/>
      <c r="OOC25" s="157"/>
      <c r="OOD25" s="153"/>
      <c r="OOE25" s="153"/>
      <c r="OOF25" s="154"/>
      <c r="OOG25" s="155"/>
      <c r="OOH25" s="155"/>
      <c r="OOI25" s="155"/>
      <c r="OOJ25" s="155"/>
      <c r="OOK25" s="155"/>
      <c r="OOL25" s="155"/>
      <c r="OOM25" s="156"/>
      <c r="OON25" s="156"/>
      <c r="OOO25" s="156"/>
      <c r="OOP25" s="156"/>
      <c r="OOQ25" s="156"/>
      <c r="OOR25" s="156"/>
      <c r="OOS25" s="157"/>
      <c r="OOT25" s="153"/>
      <c r="OOU25" s="153"/>
      <c r="OOV25" s="154"/>
      <c r="OOW25" s="155"/>
      <c r="OOX25" s="155"/>
      <c r="OOY25" s="155"/>
      <c r="OOZ25" s="155"/>
      <c r="OPA25" s="155"/>
      <c r="OPB25" s="155"/>
      <c r="OPC25" s="156"/>
      <c r="OPD25" s="156"/>
      <c r="OPE25" s="156"/>
      <c r="OPF25" s="156"/>
      <c r="OPG25" s="156"/>
      <c r="OPH25" s="156"/>
      <c r="OPI25" s="157"/>
      <c r="OPJ25" s="153"/>
      <c r="OPK25" s="153"/>
      <c r="OPL25" s="154"/>
      <c r="OPM25" s="155"/>
      <c r="OPN25" s="155"/>
      <c r="OPO25" s="155"/>
      <c r="OPP25" s="155"/>
      <c r="OPQ25" s="155"/>
      <c r="OPR25" s="155"/>
      <c r="OPS25" s="156"/>
      <c r="OPT25" s="156"/>
      <c r="OPU25" s="156"/>
      <c r="OPV25" s="156"/>
      <c r="OPW25" s="156"/>
      <c r="OPX25" s="156"/>
      <c r="OPY25" s="157"/>
      <c r="OPZ25" s="153"/>
      <c r="OQA25" s="153"/>
      <c r="OQB25" s="154"/>
      <c r="OQC25" s="155"/>
      <c r="OQD25" s="155"/>
      <c r="OQE25" s="155"/>
      <c r="OQF25" s="155"/>
      <c r="OQG25" s="155"/>
      <c r="OQH25" s="155"/>
      <c r="OQI25" s="156"/>
      <c r="OQJ25" s="156"/>
      <c r="OQK25" s="156"/>
      <c r="OQL25" s="156"/>
      <c r="OQM25" s="156"/>
      <c r="OQN25" s="156"/>
      <c r="OQO25" s="157"/>
      <c r="OQP25" s="153"/>
      <c r="OQQ25" s="153"/>
      <c r="OQR25" s="154"/>
      <c r="OQS25" s="155"/>
      <c r="OQT25" s="155"/>
      <c r="OQU25" s="155"/>
      <c r="OQV25" s="155"/>
      <c r="OQW25" s="155"/>
      <c r="OQX25" s="155"/>
      <c r="OQY25" s="156"/>
      <c r="OQZ25" s="156"/>
      <c r="ORA25" s="156"/>
      <c r="ORB25" s="156"/>
      <c r="ORC25" s="156"/>
      <c r="ORD25" s="156"/>
      <c r="ORE25" s="157"/>
      <c r="ORF25" s="153"/>
      <c r="ORG25" s="153"/>
      <c r="ORH25" s="154"/>
      <c r="ORI25" s="155"/>
      <c r="ORJ25" s="155"/>
      <c r="ORK25" s="155"/>
      <c r="ORL25" s="155"/>
      <c r="ORM25" s="155"/>
      <c r="ORN25" s="155"/>
      <c r="ORO25" s="156"/>
      <c r="ORP25" s="156"/>
      <c r="ORQ25" s="156"/>
      <c r="ORR25" s="156"/>
      <c r="ORS25" s="156"/>
      <c r="ORT25" s="156"/>
      <c r="ORU25" s="157"/>
      <c r="ORV25" s="153"/>
      <c r="ORW25" s="153"/>
      <c r="ORX25" s="154"/>
      <c r="ORY25" s="155"/>
      <c r="ORZ25" s="155"/>
      <c r="OSA25" s="155"/>
      <c r="OSB25" s="155"/>
      <c r="OSC25" s="155"/>
      <c r="OSD25" s="155"/>
      <c r="OSE25" s="156"/>
      <c r="OSF25" s="156"/>
      <c r="OSG25" s="156"/>
      <c r="OSH25" s="156"/>
      <c r="OSI25" s="156"/>
      <c r="OSJ25" s="156"/>
      <c r="OSK25" s="157"/>
      <c r="OSL25" s="153"/>
      <c r="OSM25" s="153"/>
      <c r="OSN25" s="154"/>
      <c r="OSO25" s="155"/>
      <c r="OSP25" s="155"/>
      <c r="OSQ25" s="155"/>
      <c r="OSR25" s="155"/>
      <c r="OSS25" s="155"/>
      <c r="OST25" s="155"/>
      <c r="OSU25" s="156"/>
      <c r="OSV25" s="156"/>
      <c r="OSW25" s="156"/>
      <c r="OSX25" s="156"/>
      <c r="OSY25" s="156"/>
      <c r="OSZ25" s="156"/>
      <c r="OTA25" s="157"/>
      <c r="OTB25" s="153"/>
      <c r="OTC25" s="153"/>
      <c r="OTD25" s="154"/>
      <c r="OTE25" s="155"/>
      <c r="OTF25" s="155"/>
      <c r="OTG25" s="155"/>
      <c r="OTH25" s="155"/>
      <c r="OTI25" s="155"/>
      <c r="OTJ25" s="155"/>
      <c r="OTK25" s="156"/>
      <c r="OTL25" s="156"/>
      <c r="OTM25" s="156"/>
      <c r="OTN25" s="156"/>
      <c r="OTO25" s="156"/>
      <c r="OTP25" s="156"/>
      <c r="OTQ25" s="157"/>
      <c r="OTR25" s="153"/>
      <c r="OTS25" s="153"/>
      <c r="OTT25" s="154"/>
      <c r="OTU25" s="155"/>
      <c r="OTV25" s="155"/>
      <c r="OTW25" s="155"/>
      <c r="OTX25" s="155"/>
      <c r="OTY25" s="155"/>
      <c r="OTZ25" s="155"/>
      <c r="OUA25" s="156"/>
      <c r="OUB25" s="156"/>
      <c r="OUC25" s="156"/>
      <c r="OUD25" s="156"/>
      <c r="OUE25" s="156"/>
      <c r="OUF25" s="156"/>
      <c r="OUG25" s="157"/>
      <c r="OUH25" s="153"/>
      <c r="OUI25" s="153"/>
      <c r="OUJ25" s="154"/>
      <c r="OUK25" s="155"/>
      <c r="OUL25" s="155"/>
      <c r="OUM25" s="155"/>
      <c r="OUN25" s="155"/>
      <c r="OUO25" s="155"/>
      <c r="OUP25" s="155"/>
      <c r="OUQ25" s="156"/>
      <c r="OUR25" s="156"/>
      <c r="OUS25" s="156"/>
      <c r="OUT25" s="156"/>
      <c r="OUU25" s="156"/>
      <c r="OUV25" s="156"/>
      <c r="OUW25" s="157"/>
      <c r="OUX25" s="153"/>
      <c r="OUY25" s="153"/>
      <c r="OUZ25" s="154"/>
      <c r="OVA25" s="155"/>
      <c r="OVB25" s="155"/>
      <c r="OVC25" s="155"/>
      <c r="OVD25" s="155"/>
      <c r="OVE25" s="155"/>
      <c r="OVF25" s="155"/>
      <c r="OVG25" s="156"/>
      <c r="OVH25" s="156"/>
      <c r="OVI25" s="156"/>
      <c r="OVJ25" s="156"/>
      <c r="OVK25" s="156"/>
      <c r="OVL25" s="156"/>
      <c r="OVM25" s="157"/>
      <c r="OVN25" s="153"/>
      <c r="OVO25" s="153"/>
      <c r="OVP25" s="154"/>
      <c r="OVQ25" s="155"/>
      <c r="OVR25" s="155"/>
      <c r="OVS25" s="155"/>
      <c r="OVT25" s="155"/>
      <c r="OVU25" s="155"/>
      <c r="OVV25" s="155"/>
      <c r="OVW25" s="156"/>
      <c r="OVX25" s="156"/>
      <c r="OVY25" s="156"/>
      <c r="OVZ25" s="156"/>
      <c r="OWA25" s="156"/>
      <c r="OWB25" s="156"/>
      <c r="OWC25" s="157"/>
      <c r="OWD25" s="153"/>
      <c r="OWE25" s="153"/>
      <c r="OWF25" s="154"/>
      <c r="OWG25" s="155"/>
      <c r="OWH25" s="155"/>
      <c r="OWI25" s="155"/>
      <c r="OWJ25" s="155"/>
      <c r="OWK25" s="155"/>
      <c r="OWL25" s="155"/>
      <c r="OWM25" s="156"/>
      <c r="OWN25" s="156"/>
      <c r="OWO25" s="156"/>
      <c r="OWP25" s="156"/>
      <c r="OWQ25" s="156"/>
      <c r="OWR25" s="156"/>
      <c r="OWS25" s="157"/>
      <c r="OWT25" s="153"/>
      <c r="OWU25" s="153"/>
      <c r="OWV25" s="154"/>
      <c r="OWW25" s="155"/>
      <c r="OWX25" s="155"/>
      <c r="OWY25" s="155"/>
      <c r="OWZ25" s="155"/>
      <c r="OXA25" s="155"/>
      <c r="OXB25" s="155"/>
      <c r="OXC25" s="156"/>
      <c r="OXD25" s="156"/>
      <c r="OXE25" s="156"/>
      <c r="OXF25" s="156"/>
      <c r="OXG25" s="156"/>
      <c r="OXH25" s="156"/>
      <c r="OXI25" s="157"/>
      <c r="OXJ25" s="153"/>
      <c r="OXK25" s="153"/>
      <c r="OXL25" s="154"/>
      <c r="OXM25" s="155"/>
      <c r="OXN25" s="155"/>
      <c r="OXO25" s="155"/>
      <c r="OXP25" s="155"/>
      <c r="OXQ25" s="155"/>
      <c r="OXR25" s="155"/>
      <c r="OXS25" s="156"/>
      <c r="OXT25" s="156"/>
      <c r="OXU25" s="156"/>
      <c r="OXV25" s="156"/>
      <c r="OXW25" s="156"/>
      <c r="OXX25" s="156"/>
      <c r="OXY25" s="157"/>
      <c r="OXZ25" s="153"/>
      <c r="OYA25" s="153"/>
      <c r="OYB25" s="154"/>
      <c r="OYC25" s="155"/>
      <c r="OYD25" s="155"/>
      <c r="OYE25" s="155"/>
      <c r="OYF25" s="155"/>
      <c r="OYG25" s="155"/>
      <c r="OYH25" s="155"/>
      <c r="OYI25" s="156"/>
      <c r="OYJ25" s="156"/>
      <c r="OYK25" s="156"/>
      <c r="OYL25" s="156"/>
      <c r="OYM25" s="156"/>
      <c r="OYN25" s="156"/>
      <c r="OYO25" s="157"/>
      <c r="OYP25" s="153"/>
      <c r="OYQ25" s="153"/>
      <c r="OYR25" s="154"/>
      <c r="OYS25" s="155"/>
      <c r="OYT25" s="155"/>
      <c r="OYU25" s="155"/>
      <c r="OYV25" s="155"/>
      <c r="OYW25" s="155"/>
      <c r="OYX25" s="155"/>
      <c r="OYY25" s="156"/>
      <c r="OYZ25" s="156"/>
      <c r="OZA25" s="156"/>
      <c r="OZB25" s="156"/>
      <c r="OZC25" s="156"/>
      <c r="OZD25" s="156"/>
      <c r="OZE25" s="157"/>
      <c r="OZF25" s="153"/>
      <c r="OZG25" s="153"/>
      <c r="OZH25" s="154"/>
      <c r="OZI25" s="155"/>
      <c r="OZJ25" s="155"/>
      <c r="OZK25" s="155"/>
      <c r="OZL25" s="155"/>
      <c r="OZM25" s="155"/>
      <c r="OZN25" s="155"/>
      <c r="OZO25" s="156"/>
      <c r="OZP25" s="156"/>
      <c r="OZQ25" s="156"/>
      <c r="OZR25" s="156"/>
      <c r="OZS25" s="156"/>
      <c r="OZT25" s="156"/>
      <c r="OZU25" s="157"/>
      <c r="OZV25" s="153"/>
      <c r="OZW25" s="153"/>
      <c r="OZX25" s="154"/>
      <c r="OZY25" s="155"/>
      <c r="OZZ25" s="155"/>
      <c r="PAA25" s="155"/>
      <c r="PAB25" s="155"/>
      <c r="PAC25" s="155"/>
      <c r="PAD25" s="155"/>
      <c r="PAE25" s="156"/>
      <c r="PAF25" s="156"/>
      <c r="PAG25" s="156"/>
      <c r="PAH25" s="156"/>
      <c r="PAI25" s="156"/>
      <c r="PAJ25" s="156"/>
      <c r="PAK25" s="157"/>
      <c r="PAL25" s="153"/>
      <c r="PAM25" s="153"/>
      <c r="PAN25" s="154"/>
      <c r="PAO25" s="155"/>
      <c r="PAP25" s="155"/>
      <c r="PAQ25" s="155"/>
      <c r="PAR25" s="155"/>
      <c r="PAS25" s="155"/>
      <c r="PAT25" s="155"/>
      <c r="PAU25" s="156"/>
      <c r="PAV25" s="156"/>
      <c r="PAW25" s="156"/>
      <c r="PAX25" s="156"/>
      <c r="PAY25" s="156"/>
      <c r="PAZ25" s="156"/>
      <c r="PBA25" s="157"/>
      <c r="PBB25" s="153"/>
      <c r="PBC25" s="153"/>
      <c r="PBD25" s="154"/>
      <c r="PBE25" s="155"/>
      <c r="PBF25" s="155"/>
      <c r="PBG25" s="155"/>
      <c r="PBH25" s="155"/>
      <c r="PBI25" s="155"/>
      <c r="PBJ25" s="155"/>
      <c r="PBK25" s="156"/>
      <c r="PBL25" s="156"/>
      <c r="PBM25" s="156"/>
      <c r="PBN25" s="156"/>
      <c r="PBO25" s="156"/>
      <c r="PBP25" s="156"/>
      <c r="PBQ25" s="157"/>
      <c r="PBR25" s="153"/>
      <c r="PBS25" s="153"/>
      <c r="PBT25" s="154"/>
      <c r="PBU25" s="155"/>
      <c r="PBV25" s="155"/>
      <c r="PBW25" s="155"/>
      <c r="PBX25" s="155"/>
      <c r="PBY25" s="155"/>
      <c r="PBZ25" s="155"/>
      <c r="PCA25" s="156"/>
      <c r="PCB25" s="156"/>
      <c r="PCC25" s="156"/>
      <c r="PCD25" s="156"/>
      <c r="PCE25" s="156"/>
      <c r="PCF25" s="156"/>
      <c r="PCG25" s="157"/>
      <c r="PCH25" s="153"/>
      <c r="PCI25" s="153"/>
      <c r="PCJ25" s="154"/>
      <c r="PCK25" s="155"/>
      <c r="PCL25" s="155"/>
      <c r="PCM25" s="155"/>
      <c r="PCN25" s="155"/>
      <c r="PCO25" s="155"/>
      <c r="PCP25" s="155"/>
      <c r="PCQ25" s="156"/>
      <c r="PCR25" s="156"/>
      <c r="PCS25" s="156"/>
      <c r="PCT25" s="156"/>
      <c r="PCU25" s="156"/>
      <c r="PCV25" s="156"/>
      <c r="PCW25" s="157"/>
      <c r="PCX25" s="153"/>
      <c r="PCY25" s="153"/>
      <c r="PCZ25" s="154"/>
      <c r="PDA25" s="155"/>
      <c r="PDB25" s="155"/>
      <c r="PDC25" s="155"/>
      <c r="PDD25" s="155"/>
      <c r="PDE25" s="155"/>
      <c r="PDF25" s="155"/>
      <c r="PDG25" s="156"/>
      <c r="PDH25" s="156"/>
      <c r="PDI25" s="156"/>
      <c r="PDJ25" s="156"/>
      <c r="PDK25" s="156"/>
      <c r="PDL25" s="156"/>
      <c r="PDM25" s="157"/>
      <c r="PDN25" s="153"/>
      <c r="PDO25" s="153"/>
      <c r="PDP25" s="154"/>
      <c r="PDQ25" s="155"/>
      <c r="PDR25" s="155"/>
      <c r="PDS25" s="155"/>
      <c r="PDT25" s="155"/>
      <c r="PDU25" s="155"/>
      <c r="PDV25" s="155"/>
      <c r="PDW25" s="156"/>
      <c r="PDX25" s="156"/>
      <c r="PDY25" s="156"/>
      <c r="PDZ25" s="156"/>
      <c r="PEA25" s="156"/>
      <c r="PEB25" s="156"/>
      <c r="PEC25" s="157"/>
      <c r="PED25" s="153"/>
      <c r="PEE25" s="153"/>
      <c r="PEF25" s="154"/>
      <c r="PEG25" s="155"/>
      <c r="PEH25" s="155"/>
      <c r="PEI25" s="155"/>
      <c r="PEJ25" s="155"/>
      <c r="PEK25" s="155"/>
      <c r="PEL25" s="155"/>
      <c r="PEM25" s="156"/>
      <c r="PEN25" s="156"/>
      <c r="PEO25" s="156"/>
      <c r="PEP25" s="156"/>
      <c r="PEQ25" s="156"/>
      <c r="PER25" s="156"/>
      <c r="PES25" s="157"/>
      <c r="PET25" s="153"/>
      <c r="PEU25" s="153"/>
      <c r="PEV25" s="154"/>
      <c r="PEW25" s="155"/>
      <c r="PEX25" s="155"/>
      <c r="PEY25" s="155"/>
      <c r="PEZ25" s="155"/>
      <c r="PFA25" s="155"/>
      <c r="PFB25" s="155"/>
      <c r="PFC25" s="156"/>
      <c r="PFD25" s="156"/>
      <c r="PFE25" s="156"/>
      <c r="PFF25" s="156"/>
      <c r="PFG25" s="156"/>
      <c r="PFH25" s="156"/>
      <c r="PFI25" s="157"/>
      <c r="PFJ25" s="153"/>
      <c r="PFK25" s="153"/>
      <c r="PFL25" s="154"/>
      <c r="PFM25" s="155"/>
      <c r="PFN25" s="155"/>
      <c r="PFO25" s="155"/>
      <c r="PFP25" s="155"/>
      <c r="PFQ25" s="155"/>
      <c r="PFR25" s="155"/>
      <c r="PFS25" s="156"/>
      <c r="PFT25" s="156"/>
      <c r="PFU25" s="156"/>
      <c r="PFV25" s="156"/>
      <c r="PFW25" s="156"/>
      <c r="PFX25" s="156"/>
      <c r="PFY25" s="157"/>
      <c r="PFZ25" s="153"/>
      <c r="PGA25" s="153"/>
      <c r="PGB25" s="154"/>
      <c r="PGC25" s="155"/>
      <c r="PGD25" s="155"/>
      <c r="PGE25" s="155"/>
      <c r="PGF25" s="155"/>
      <c r="PGG25" s="155"/>
      <c r="PGH25" s="155"/>
      <c r="PGI25" s="156"/>
      <c r="PGJ25" s="156"/>
      <c r="PGK25" s="156"/>
      <c r="PGL25" s="156"/>
      <c r="PGM25" s="156"/>
      <c r="PGN25" s="156"/>
      <c r="PGO25" s="157"/>
      <c r="PGP25" s="153"/>
      <c r="PGQ25" s="153"/>
      <c r="PGR25" s="154"/>
      <c r="PGS25" s="155"/>
      <c r="PGT25" s="155"/>
      <c r="PGU25" s="155"/>
      <c r="PGV25" s="155"/>
      <c r="PGW25" s="155"/>
      <c r="PGX25" s="155"/>
      <c r="PGY25" s="156"/>
      <c r="PGZ25" s="156"/>
      <c r="PHA25" s="156"/>
      <c r="PHB25" s="156"/>
      <c r="PHC25" s="156"/>
      <c r="PHD25" s="156"/>
      <c r="PHE25" s="157"/>
      <c r="PHF25" s="153"/>
      <c r="PHG25" s="153"/>
      <c r="PHH25" s="154"/>
      <c r="PHI25" s="155"/>
      <c r="PHJ25" s="155"/>
      <c r="PHK25" s="155"/>
      <c r="PHL25" s="155"/>
      <c r="PHM25" s="155"/>
      <c r="PHN25" s="155"/>
      <c r="PHO25" s="156"/>
      <c r="PHP25" s="156"/>
      <c r="PHQ25" s="156"/>
      <c r="PHR25" s="156"/>
      <c r="PHS25" s="156"/>
      <c r="PHT25" s="156"/>
      <c r="PHU25" s="157"/>
      <c r="PHV25" s="153"/>
      <c r="PHW25" s="153"/>
      <c r="PHX25" s="154"/>
      <c r="PHY25" s="155"/>
      <c r="PHZ25" s="155"/>
      <c r="PIA25" s="155"/>
      <c r="PIB25" s="155"/>
      <c r="PIC25" s="155"/>
      <c r="PID25" s="155"/>
      <c r="PIE25" s="156"/>
      <c r="PIF25" s="156"/>
      <c r="PIG25" s="156"/>
      <c r="PIH25" s="156"/>
      <c r="PII25" s="156"/>
      <c r="PIJ25" s="156"/>
      <c r="PIK25" s="157"/>
      <c r="PIL25" s="153"/>
      <c r="PIM25" s="153"/>
      <c r="PIN25" s="154"/>
      <c r="PIO25" s="155"/>
      <c r="PIP25" s="155"/>
      <c r="PIQ25" s="155"/>
      <c r="PIR25" s="155"/>
      <c r="PIS25" s="155"/>
      <c r="PIT25" s="155"/>
      <c r="PIU25" s="156"/>
      <c r="PIV25" s="156"/>
      <c r="PIW25" s="156"/>
      <c r="PIX25" s="156"/>
      <c r="PIY25" s="156"/>
      <c r="PIZ25" s="156"/>
      <c r="PJA25" s="157"/>
      <c r="PJB25" s="153"/>
      <c r="PJC25" s="153"/>
      <c r="PJD25" s="154"/>
      <c r="PJE25" s="155"/>
      <c r="PJF25" s="155"/>
      <c r="PJG25" s="155"/>
      <c r="PJH25" s="155"/>
      <c r="PJI25" s="155"/>
      <c r="PJJ25" s="155"/>
      <c r="PJK25" s="156"/>
      <c r="PJL25" s="156"/>
      <c r="PJM25" s="156"/>
      <c r="PJN25" s="156"/>
      <c r="PJO25" s="156"/>
      <c r="PJP25" s="156"/>
      <c r="PJQ25" s="157"/>
      <c r="PJR25" s="153"/>
      <c r="PJS25" s="153"/>
      <c r="PJT25" s="154"/>
      <c r="PJU25" s="155"/>
      <c r="PJV25" s="155"/>
      <c r="PJW25" s="155"/>
      <c r="PJX25" s="155"/>
      <c r="PJY25" s="155"/>
      <c r="PJZ25" s="155"/>
      <c r="PKA25" s="156"/>
      <c r="PKB25" s="156"/>
      <c r="PKC25" s="156"/>
      <c r="PKD25" s="156"/>
      <c r="PKE25" s="156"/>
      <c r="PKF25" s="156"/>
      <c r="PKG25" s="157"/>
      <c r="PKH25" s="153"/>
      <c r="PKI25" s="153"/>
      <c r="PKJ25" s="154"/>
      <c r="PKK25" s="155"/>
      <c r="PKL25" s="155"/>
      <c r="PKM25" s="155"/>
      <c r="PKN25" s="155"/>
      <c r="PKO25" s="155"/>
      <c r="PKP25" s="155"/>
      <c r="PKQ25" s="156"/>
      <c r="PKR25" s="156"/>
      <c r="PKS25" s="156"/>
      <c r="PKT25" s="156"/>
      <c r="PKU25" s="156"/>
      <c r="PKV25" s="156"/>
      <c r="PKW25" s="157"/>
      <c r="PKX25" s="153"/>
      <c r="PKY25" s="153"/>
      <c r="PKZ25" s="154"/>
      <c r="PLA25" s="155"/>
      <c r="PLB25" s="155"/>
      <c r="PLC25" s="155"/>
      <c r="PLD25" s="155"/>
      <c r="PLE25" s="155"/>
      <c r="PLF25" s="155"/>
      <c r="PLG25" s="156"/>
      <c r="PLH25" s="156"/>
      <c r="PLI25" s="156"/>
      <c r="PLJ25" s="156"/>
      <c r="PLK25" s="156"/>
      <c r="PLL25" s="156"/>
      <c r="PLM25" s="157"/>
      <c r="PLN25" s="153"/>
      <c r="PLO25" s="153"/>
      <c r="PLP25" s="154"/>
      <c r="PLQ25" s="155"/>
      <c r="PLR25" s="155"/>
      <c r="PLS25" s="155"/>
      <c r="PLT25" s="155"/>
      <c r="PLU25" s="155"/>
      <c r="PLV25" s="155"/>
      <c r="PLW25" s="156"/>
      <c r="PLX25" s="156"/>
      <c r="PLY25" s="156"/>
      <c r="PLZ25" s="156"/>
      <c r="PMA25" s="156"/>
      <c r="PMB25" s="156"/>
      <c r="PMC25" s="157"/>
      <c r="PMD25" s="153"/>
      <c r="PME25" s="153"/>
      <c r="PMF25" s="154"/>
      <c r="PMG25" s="155"/>
      <c r="PMH25" s="155"/>
      <c r="PMI25" s="155"/>
      <c r="PMJ25" s="155"/>
      <c r="PMK25" s="155"/>
      <c r="PML25" s="155"/>
      <c r="PMM25" s="156"/>
      <c r="PMN25" s="156"/>
      <c r="PMO25" s="156"/>
      <c r="PMP25" s="156"/>
      <c r="PMQ25" s="156"/>
      <c r="PMR25" s="156"/>
      <c r="PMS25" s="157"/>
      <c r="PMT25" s="153"/>
      <c r="PMU25" s="153"/>
      <c r="PMV25" s="154"/>
      <c r="PMW25" s="155"/>
      <c r="PMX25" s="155"/>
      <c r="PMY25" s="155"/>
      <c r="PMZ25" s="155"/>
      <c r="PNA25" s="155"/>
      <c r="PNB25" s="155"/>
      <c r="PNC25" s="156"/>
      <c r="PND25" s="156"/>
      <c r="PNE25" s="156"/>
      <c r="PNF25" s="156"/>
      <c r="PNG25" s="156"/>
      <c r="PNH25" s="156"/>
      <c r="PNI25" s="157"/>
      <c r="PNJ25" s="153"/>
      <c r="PNK25" s="153"/>
      <c r="PNL25" s="154"/>
      <c r="PNM25" s="155"/>
      <c r="PNN25" s="155"/>
      <c r="PNO25" s="155"/>
      <c r="PNP25" s="155"/>
      <c r="PNQ25" s="155"/>
      <c r="PNR25" s="155"/>
      <c r="PNS25" s="156"/>
      <c r="PNT25" s="156"/>
      <c r="PNU25" s="156"/>
      <c r="PNV25" s="156"/>
      <c r="PNW25" s="156"/>
      <c r="PNX25" s="156"/>
      <c r="PNY25" s="157"/>
      <c r="PNZ25" s="153"/>
      <c r="POA25" s="153"/>
      <c r="POB25" s="154"/>
      <c r="POC25" s="155"/>
      <c r="POD25" s="155"/>
      <c r="POE25" s="155"/>
      <c r="POF25" s="155"/>
      <c r="POG25" s="155"/>
      <c r="POH25" s="155"/>
      <c r="POI25" s="156"/>
      <c r="POJ25" s="156"/>
      <c r="POK25" s="156"/>
      <c r="POL25" s="156"/>
      <c r="POM25" s="156"/>
      <c r="PON25" s="156"/>
      <c r="POO25" s="157"/>
      <c r="POP25" s="153"/>
      <c r="POQ25" s="153"/>
      <c r="POR25" s="154"/>
      <c r="POS25" s="155"/>
      <c r="POT25" s="155"/>
      <c r="POU25" s="155"/>
      <c r="POV25" s="155"/>
      <c r="POW25" s="155"/>
      <c r="POX25" s="155"/>
      <c r="POY25" s="156"/>
      <c r="POZ25" s="156"/>
      <c r="PPA25" s="156"/>
      <c r="PPB25" s="156"/>
      <c r="PPC25" s="156"/>
      <c r="PPD25" s="156"/>
      <c r="PPE25" s="157"/>
      <c r="PPF25" s="153"/>
      <c r="PPG25" s="153"/>
      <c r="PPH25" s="154"/>
      <c r="PPI25" s="155"/>
      <c r="PPJ25" s="155"/>
      <c r="PPK25" s="155"/>
      <c r="PPL25" s="155"/>
      <c r="PPM25" s="155"/>
      <c r="PPN25" s="155"/>
      <c r="PPO25" s="156"/>
      <c r="PPP25" s="156"/>
      <c r="PPQ25" s="156"/>
      <c r="PPR25" s="156"/>
      <c r="PPS25" s="156"/>
      <c r="PPT25" s="156"/>
      <c r="PPU25" s="157"/>
      <c r="PPV25" s="153"/>
      <c r="PPW25" s="153"/>
      <c r="PPX25" s="154"/>
      <c r="PPY25" s="155"/>
      <c r="PPZ25" s="155"/>
      <c r="PQA25" s="155"/>
      <c r="PQB25" s="155"/>
      <c r="PQC25" s="155"/>
      <c r="PQD25" s="155"/>
      <c r="PQE25" s="156"/>
      <c r="PQF25" s="156"/>
      <c r="PQG25" s="156"/>
      <c r="PQH25" s="156"/>
      <c r="PQI25" s="156"/>
      <c r="PQJ25" s="156"/>
      <c r="PQK25" s="157"/>
      <c r="PQL25" s="153"/>
      <c r="PQM25" s="153"/>
      <c r="PQN25" s="154"/>
      <c r="PQO25" s="155"/>
      <c r="PQP25" s="155"/>
      <c r="PQQ25" s="155"/>
      <c r="PQR25" s="155"/>
      <c r="PQS25" s="155"/>
      <c r="PQT25" s="155"/>
      <c r="PQU25" s="156"/>
      <c r="PQV25" s="156"/>
      <c r="PQW25" s="156"/>
      <c r="PQX25" s="156"/>
      <c r="PQY25" s="156"/>
      <c r="PQZ25" s="156"/>
      <c r="PRA25" s="157"/>
      <c r="PRB25" s="153"/>
      <c r="PRC25" s="153"/>
      <c r="PRD25" s="154"/>
      <c r="PRE25" s="155"/>
      <c r="PRF25" s="155"/>
      <c r="PRG25" s="155"/>
      <c r="PRH25" s="155"/>
      <c r="PRI25" s="155"/>
      <c r="PRJ25" s="155"/>
      <c r="PRK25" s="156"/>
      <c r="PRL25" s="156"/>
      <c r="PRM25" s="156"/>
      <c r="PRN25" s="156"/>
      <c r="PRO25" s="156"/>
      <c r="PRP25" s="156"/>
      <c r="PRQ25" s="157"/>
      <c r="PRR25" s="153"/>
      <c r="PRS25" s="153"/>
      <c r="PRT25" s="154"/>
      <c r="PRU25" s="155"/>
      <c r="PRV25" s="155"/>
      <c r="PRW25" s="155"/>
      <c r="PRX25" s="155"/>
      <c r="PRY25" s="155"/>
      <c r="PRZ25" s="155"/>
      <c r="PSA25" s="156"/>
      <c r="PSB25" s="156"/>
      <c r="PSC25" s="156"/>
      <c r="PSD25" s="156"/>
      <c r="PSE25" s="156"/>
      <c r="PSF25" s="156"/>
      <c r="PSG25" s="157"/>
      <c r="PSH25" s="153"/>
      <c r="PSI25" s="153"/>
      <c r="PSJ25" s="154"/>
      <c r="PSK25" s="155"/>
      <c r="PSL25" s="155"/>
      <c r="PSM25" s="155"/>
      <c r="PSN25" s="155"/>
      <c r="PSO25" s="155"/>
      <c r="PSP25" s="155"/>
      <c r="PSQ25" s="156"/>
      <c r="PSR25" s="156"/>
      <c r="PSS25" s="156"/>
      <c r="PST25" s="156"/>
      <c r="PSU25" s="156"/>
      <c r="PSV25" s="156"/>
      <c r="PSW25" s="157"/>
      <c r="PSX25" s="153"/>
      <c r="PSY25" s="153"/>
      <c r="PSZ25" s="154"/>
      <c r="PTA25" s="155"/>
      <c r="PTB25" s="155"/>
      <c r="PTC25" s="155"/>
      <c r="PTD25" s="155"/>
      <c r="PTE25" s="155"/>
      <c r="PTF25" s="155"/>
      <c r="PTG25" s="156"/>
      <c r="PTH25" s="156"/>
      <c r="PTI25" s="156"/>
      <c r="PTJ25" s="156"/>
      <c r="PTK25" s="156"/>
      <c r="PTL25" s="156"/>
      <c r="PTM25" s="157"/>
      <c r="PTN25" s="153"/>
      <c r="PTO25" s="153"/>
      <c r="PTP25" s="154"/>
      <c r="PTQ25" s="155"/>
      <c r="PTR25" s="155"/>
      <c r="PTS25" s="155"/>
      <c r="PTT25" s="155"/>
      <c r="PTU25" s="155"/>
      <c r="PTV25" s="155"/>
      <c r="PTW25" s="156"/>
      <c r="PTX25" s="156"/>
      <c r="PTY25" s="156"/>
      <c r="PTZ25" s="156"/>
      <c r="PUA25" s="156"/>
      <c r="PUB25" s="156"/>
      <c r="PUC25" s="157"/>
      <c r="PUD25" s="153"/>
      <c r="PUE25" s="153"/>
      <c r="PUF25" s="154"/>
      <c r="PUG25" s="155"/>
      <c r="PUH25" s="155"/>
      <c r="PUI25" s="155"/>
      <c r="PUJ25" s="155"/>
      <c r="PUK25" s="155"/>
      <c r="PUL25" s="155"/>
      <c r="PUM25" s="156"/>
      <c r="PUN25" s="156"/>
      <c r="PUO25" s="156"/>
      <c r="PUP25" s="156"/>
      <c r="PUQ25" s="156"/>
      <c r="PUR25" s="156"/>
      <c r="PUS25" s="157"/>
      <c r="PUT25" s="153"/>
      <c r="PUU25" s="153"/>
      <c r="PUV25" s="154"/>
      <c r="PUW25" s="155"/>
      <c r="PUX25" s="155"/>
      <c r="PUY25" s="155"/>
      <c r="PUZ25" s="155"/>
      <c r="PVA25" s="155"/>
      <c r="PVB25" s="155"/>
      <c r="PVC25" s="156"/>
      <c r="PVD25" s="156"/>
      <c r="PVE25" s="156"/>
      <c r="PVF25" s="156"/>
      <c r="PVG25" s="156"/>
      <c r="PVH25" s="156"/>
      <c r="PVI25" s="157"/>
      <c r="PVJ25" s="153"/>
      <c r="PVK25" s="153"/>
      <c r="PVL25" s="154"/>
      <c r="PVM25" s="155"/>
      <c r="PVN25" s="155"/>
      <c r="PVO25" s="155"/>
      <c r="PVP25" s="155"/>
      <c r="PVQ25" s="155"/>
      <c r="PVR25" s="155"/>
      <c r="PVS25" s="156"/>
      <c r="PVT25" s="156"/>
      <c r="PVU25" s="156"/>
      <c r="PVV25" s="156"/>
      <c r="PVW25" s="156"/>
      <c r="PVX25" s="156"/>
      <c r="PVY25" s="157"/>
      <c r="PVZ25" s="153"/>
      <c r="PWA25" s="153"/>
      <c r="PWB25" s="154"/>
      <c r="PWC25" s="155"/>
      <c r="PWD25" s="155"/>
      <c r="PWE25" s="155"/>
      <c r="PWF25" s="155"/>
      <c r="PWG25" s="155"/>
      <c r="PWH25" s="155"/>
      <c r="PWI25" s="156"/>
      <c r="PWJ25" s="156"/>
      <c r="PWK25" s="156"/>
      <c r="PWL25" s="156"/>
      <c r="PWM25" s="156"/>
      <c r="PWN25" s="156"/>
      <c r="PWO25" s="157"/>
      <c r="PWP25" s="153"/>
      <c r="PWQ25" s="153"/>
      <c r="PWR25" s="154"/>
      <c r="PWS25" s="155"/>
      <c r="PWT25" s="155"/>
      <c r="PWU25" s="155"/>
      <c r="PWV25" s="155"/>
      <c r="PWW25" s="155"/>
      <c r="PWX25" s="155"/>
      <c r="PWY25" s="156"/>
      <c r="PWZ25" s="156"/>
      <c r="PXA25" s="156"/>
      <c r="PXB25" s="156"/>
      <c r="PXC25" s="156"/>
      <c r="PXD25" s="156"/>
      <c r="PXE25" s="157"/>
      <c r="PXF25" s="153"/>
      <c r="PXG25" s="153"/>
      <c r="PXH25" s="154"/>
      <c r="PXI25" s="155"/>
      <c r="PXJ25" s="155"/>
      <c r="PXK25" s="155"/>
      <c r="PXL25" s="155"/>
      <c r="PXM25" s="155"/>
      <c r="PXN25" s="155"/>
      <c r="PXO25" s="156"/>
      <c r="PXP25" s="156"/>
      <c r="PXQ25" s="156"/>
      <c r="PXR25" s="156"/>
      <c r="PXS25" s="156"/>
      <c r="PXT25" s="156"/>
      <c r="PXU25" s="157"/>
      <c r="PXV25" s="153"/>
      <c r="PXW25" s="153"/>
      <c r="PXX25" s="154"/>
      <c r="PXY25" s="155"/>
      <c r="PXZ25" s="155"/>
      <c r="PYA25" s="155"/>
      <c r="PYB25" s="155"/>
      <c r="PYC25" s="155"/>
      <c r="PYD25" s="155"/>
      <c r="PYE25" s="156"/>
      <c r="PYF25" s="156"/>
      <c r="PYG25" s="156"/>
      <c r="PYH25" s="156"/>
      <c r="PYI25" s="156"/>
      <c r="PYJ25" s="156"/>
      <c r="PYK25" s="157"/>
      <c r="PYL25" s="153"/>
      <c r="PYM25" s="153"/>
      <c r="PYN25" s="154"/>
      <c r="PYO25" s="155"/>
      <c r="PYP25" s="155"/>
      <c r="PYQ25" s="155"/>
      <c r="PYR25" s="155"/>
      <c r="PYS25" s="155"/>
      <c r="PYT25" s="155"/>
      <c r="PYU25" s="156"/>
      <c r="PYV25" s="156"/>
      <c r="PYW25" s="156"/>
      <c r="PYX25" s="156"/>
      <c r="PYY25" s="156"/>
      <c r="PYZ25" s="156"/>
      <c r="PZA25" s="157"/>
      <c r="PZB25" s="153"/>
      <c r="PZC25" s="153"/>
      <c r="PZD25" s="154"/>
      <c r="PZE25" s="155"/>
      <c r="PZF25" s="155"/>
      <c r="PZG25" s="155"/>
      <c r="PZH25" s="155"/>
      <c r="PZI25" s="155"/>
      <c r="PZJ25" s="155"/>
      <c r="PZK25" s="156"/>
      <c r="PZL25" s="156"/>
      <c r="PZM25" s="156"/>
      <c r="PZN25" s="156"/>
      <c r="PZO25" s="156"/>
      <c r="PZP25" s="156"/>
      <c r="PZQ25" s="157"/>
      <c r="PZR25" s="153"/>
      <c r="PZS25" s="153"/>
      <c r="PZT25" s="154"/>
      <c r="PZU25" s="155"/>
      <c r="PZV25" s="155"/>
      <c r="PZW25" s="155"/>
      <c r="PZX25" s="155"/>
      <c r="PZY25" s="155"/>
      <c r="PZZ25" s="155"/>
      <c r="QAA25" s="156"/>
      <c r="QAB25" s="156"/>
      <c r="QAC25" s="156"/>
      <c r="QAD25" s="156"/>
      <c r="QAE25" s="156"/>
      <c r="QAF25" s="156"/>
      <c r="QAG25" s="157"/>
      <c r="QAH25" s="153"/>
      <c r="QAI25" s="153"/>
      <c r="QAJ25" s="154"/>
      <c r="QAK25" s="155"/>
      <c r="QAL25" s="155"/>
      <c r="QAM25" s="155"/>
      <c r="QAN25" s="155"/>
      <c r="QAO25" s="155"/>
      <c r="QAP25" s="155"/>
      <c r="QAQ25" s="156"/>
      <c r="QAR25" s="156"/>
      <c r="QAS25" s="156"/>
      <c r="QAT25" s="156"/>
      <c r="QAU25" s="156"/>
      <c r="QAV25" s="156"/>
      <c r="QAW25" s="157"/>
      <c r="QAX25" s="153"/>
      <c r="QAY25" s="153"/>
      <c r="QAZ25" s="154"/>
      <c r="QBA25" s="155"/>
      <c r="QBB25" s="155"/>
      <c r="QBC25" s="155"/>
      <c r="QBD25" s="155"/>
      <c r="QBE25" s="155"/>
      <c r="QBF25" s="155"/>
      <c r="QBG25" s="156"/>
      <c r="QBH25" s="156"/>
      <c r="QBI25" s="156"/>
      <c r="QBJ25" s="156"/>
      <c r="QBK25" s="156"/>
      <c r="QBL25" s="156"/>
      <c r="QBM25" s="157"/>
      <c r="QBN25" s="153"/>
      <c r="QBO25" s="153"/>
      <c r="QBP25" s="154"/>
      <c r="QBQ25" s="155"/>
      <c r="QBR25" s="155"/>
      <c r="QBS25" s="155"/>
      <c r="QBT25" s="155"/>
      <c r="QBU25" s="155"/>
      <c r="QBV25" s="155"/>
      <c r="QBW25" s="156"/>
      <c r="QBX25" s="156"/>
      <c r="QBY25" s="156"/>
      <c r="QBZ25" s="156"/>
      <c r="QCA25" s="156"/>
      <c r="QCB25" s="156"/>
      <c r="QCC25" s="157"/>
      <c r="QCD25" s="153"/>
      <c r="QCE25" s="153"/>
      <c r="QCF25" s="154"/>
      <c r="QCG25" s="155"/>
      <c r="QCH25" s="155"/>
      <c r="QCI25" s="155"/>
      <c r="QCJ25" s="155"/>
      <c r="QCK25" s="155"/>
      <c r="QCL25" s="155"/>
      <c r="QCM25" s="156"/>
      <c r="QCN25" s="156"/>
      <c r="QCO25" s="156"/>
      <c r="QCP25" s="156"/>
      <c r="QCQ25" s="156"/>
      <c r="QCR25" s="156"/>
      <c r="QCS25" s="157"/>
      <c r="QCT25" s="153"/>
      <c r="QCU25" s="153"/>
      <c r="QCV25" s="154"/>
      <c r="QCW25" s="155"/>
      <c r="QCX25" s="155"/>
      <c r="QCY25" s="155"/>
      <c r="QCZ25" s="155"/>
      <c r="QDA25" s="155"/>
      <c r="QDB25" s="155"/>
      <c r="QDC25" s="156"/>
      <c r="QDD25" s="156"/>
      <c r="QDE25" s="156"/>
      <c r="QDF25" s="156"/>
      <c r="QDG25" s="156"/>
      <c r="QDH25" s="156"/>
      <c r="QDI25" s="157"/>
      <c r="QDJ25" s="153"/>
      <c r="QDK25" s="153"/>
      <c r="QDL25" s="154"/>
      <c r="QDM25" s="155"/>
      <c r="QDN25" s="155"/>
      <c r="QDO25" s="155"/>
      <c r="QDP25" s="155"/>
      <c r="QDQ25" s="155"/>
      <c r="QDR25" s="155"/>
      <c r="QDS25" s="156"/>
      <c r="QDT25" s="156"/>
      <c r="QDU25" s="156"/>
      <c r="QDV25" s="156"/>
      <c r="QDW25" s="156"/>
      <c r="QDX25" s="156"/>
      <c r="QDY25" s="157"/>
      <c r="QDZ25" s="153"/>
      <c r="QEA25" s="153"/>
      <c r="QEB25" s="154"/>
      <c r="QEC25" s="155"/>
      <c r="QED25" s="155"/>
      <c r="QEE25" s="155"/>
      <c r="QEF25" s="155"/>
      <c r="QEG25" s="155"/>
      <c r="QEH25" s="155"/>
      <c r="QEI25" s="156"/>
      <c r="QEJ25" s="156"/>
      <c r="QEK25" s="156"/>
      <c r="QEL25" s="156"/>
      <c r="QEM25" s="156"/>
      <c r="QEN25" s="156"/>
      <c r="QEO25" s="157"/>
      <c r="QEP25" s="153"/>
      <c r="QEQ25" s="153"/>
      <c r="QER25" s="154"/>
      <c r="QES25" s="155"/>
      <c r="QET25" s="155"/>
      <c r="QEU25" s="155"/>
      <c r="QEV25" s="155"/>
      <c r="QEW25" s="155"/>
      <c r="QEX25" s="155"/>
      <c r="QEY25" s="156"/>
      <c r="QEZ25" s="156"/>
      <c r="QFA25" s="156"/>
      <c r="QFB25" s="156"/>
      <c r="QFC25" s="156"/>
      <c r="QFD25" s="156"/>
      <c r="QFE25" s="157"/>
      <c r="QFF25" s="153"/>
      <c r="QFG25" s="153"/>
      <c r="QFH25" s="154"/>
      <c r="QFI25" s="155"/>
      <c r="QFJ25" s="155"/>
      <c r="QFK25" s="155"/>
      <c r="QFL25" s="155"/>
      <c r="QFM25" s="155"/>
      <c r="QFN25" s="155"/>
      <c r="QFO25" s="156"/>
      <c r="QFP25" s="156"/>
      <c r="QFQ25" s="156"/>
      <c r="QFR25" s="156"/>
      <c r="QFS25" s="156"/>
      <c r="QFT25" s="156"/>
      <c r="QFU25" s="157"/>
      <c r="QFV25" s="153"/>
      <c r="QFW25" s="153"/>
      <c r="QFX25" s="154"/>
      <c r="QFY25" s="155"/>
      <c r="QFZ25" s="155"/>
      <c r="QGA25" s="155"/>
      <c r="QGB25" s="155"/>
      <c r="QGC25" s="155"/>
      <c r="QGD25" s="155"/>
      <c r="QGE25" s="156"/>
      <c r="QGF25" s="156"/>
      <c r="QGG25" s="156"/>
      <c r="QGH25" s="156"/>
      <c r="QGI25" s="156"/>
      <c r="QGJ25" s="156"/>
      <c r="QGK25" s="157"/>
      <c r="QGL25" s="153"/>
      <c r="QGM25" s="153"/>
      <c r="QGN25" s="154"/>
      <c r="QGO25" s="155"/>
      <c r="QGP25" s="155"/>
      <c r="QGQ25" s="155"/>
      <c r="QGR25" s="155"/>
      <c r="QGS25" s="155"/>
      <c r="QGT25" s="155"/>
      <c r="QGU25" s="156"/>
      <c r="QGV25" s="156"/>
      <c r="QGW25" s="156"/>
      <c r="QGX25" s="156"/>
      <c r="QGY25" s="156"/>
      <c r="QGZ25" s="156"/>
      <c r="QHA25" s="157"/>
      <c r="QHB25" s="153"/>
      <c r="QHC25" s="153"/>
      <c r="QHD25" s="154"/>
      <c r="QHE25" s="155"/>
      <c r="QHF25" s="155"/>
      <c r="QHG25" s="155"/>
      <c r="QHH25" s="155"/>
      <c r="QHI25" s="155"/>
      <c r="QHJ25" s="155"/>
      <c r="QHK25" s="156"/>
      <c r="QHL25" s="156"/>
      <c r="QHM25" s="156"/>
      <c r="QHN25" s="156"/>
      <c r="QHO25" s="156"/>
      <c r="QHP25" s="156"/>
      <c r="QHQ25" s="157"/>
      <c r="QHR25" s="153"/>
      <c r="QHS25" s="153"/>
      <c r="QHT25" s="154"/>
      <c r="QHU25" s="155"/>
      <c r="QHV25" s="155"/>
      <c r="QHW25" s="155"/>
      <c r="QHX25" s="155"/>
      <c r="QHY25" s="155"/>
      <c r="QHZ25" s="155"/>
      <c r="QIA25" s="156"/>
      <c r="QIB25" s="156"/>
      <c r="QIC25" s="156"/>
      <c r="QID25" s="156"/>
      <c r="QIE25" s="156"/>
      <c r="QIF25" s="156"/>
      <c r="QIG25" s="157"/>
      <c r="QIH25" s="153"/>
      <c r="QII25" s="153"/>
      <c r="QIJ25" s="154"/>
      <c r="QIK25" s="155"/>
      <c r="QIL25" s="155"/>
      <c r="QIM25" s="155"/>
      <c r="QIN25" s="155"/>
      <c r="QIO25" s="155"/>
      <c r="QIP25" s="155"/>
      <c r="QIQ25" s="156"/>
      <c r="QIR25" s="156"/>
      <c r="QIS25" s="156"/>
      <c r="QIT25" s="156"/>
      <c r="QIU25" s="156"/>
      <c r="QIV25" s="156"/>
      <c r="QIW25" s="157"/>
      <c r="QIX25" s="153"/>
      <c r="QIY25" s="153"/>
      <c r="QIZ25" s="154"/>
      <c r="QJA25" s="155"/>
      <c r="QJB25" s="155"/>
      <c r="QJC25" s="155"/>
      <c r="QJD25" s="155"/>
      <c r="QJE25" s="155"/>
      <c r="QJF25" s="155"/>
      <c r="QJG25" s="156"/>
      <c r="QJH25" s="156"/>
      <c r="QJI25" s="156"/>
      <c r="QJJ25" s="156"/>
      <c r="QJK25" s="156"/>
      <c r="QJL25" s="156"/>
      <c r="QJM25" s="157"/>
      <c r="QJN25" s="153"/>
      <c r="QJO25" s="153"/>
      <c r="QJP25" s="154"/>
      <c r="QJQ25" s="155"/>
      <c r="QJR25" s="155"/>
      <c r="QJS25" s="155"/>
      <c r="QJT25" s="155"/>
      <c r="QJU25" s="155"/>
      <c r="QJV25" s="155"/>
      <c r="QJW25" s="156"/>
      <c r="QJX25" s="156"/>
      <c r="QJY25" s="156"/>
      <c r="QJZ25" s="156"/>
      <c r="QKA25" s="156"/>
      <c r="QKB25" s="156"/>
      <c r="QKC25" s="157"/>
      <c r="QKD25" s="153"/>
      <c r="QKE25" s="153"/>
      <c r="QKF25" s="154"/>
      <c r="QKG25" s="155"/>
      <c r="QKH25" s="155"/>
      <c r="QKI25" s="155"/>
      <c r="QKJ25" s="155"/>
      <c r="QKK25" s="155"/>
      <c r="QKL25" s="155"/>
      <c r="QKM25" s="156"/>
      <c r="QKN25" s="156"/>
      <c r="QKO25" s="156"/>
      <c r="QKP25" s="156"/>
      <c r="QKQ25" s="156"/>
      <c r="QKR25" s="156"/>
      <c r="QKS25" s="157"/>
      <c r="QKT25" s="153"/>
      <c r="QKU25" s="153"/>
      <c r="QKV25" s="154"/>
      <c r="QKW25" s="155"/>
      <c r="QKX25" s="155"/>
      <c r="QKY25" s="155"/>
      <c r="QKZ25" s="155"/>
      <c r="QLA25" s="155"/>
      <c r="QLB25" s="155"/>
      <c r="QLC25" s="156"/>
      <c r="QLD25" s="156"/>
      <c r="QLE25" s="156"/>
      <c r="QLF25" s="156"/>
      <c r="QLG25" s="156"/>
      <c r="QLH25" s="156"/>
      <c r="QLI25" s="157"/>
      <c r="QLJ25" s="153"/>
      <c r="QLK25" s="153"/>
      <c r="QLL25" s="154"/>
      <c r="QLM25" s="155"/>
      <c r="QLN25" s="155"/>
      <c r="QLO25" s="155"/>
      <c r="QLP25" s="155"/>
      <c r="QLQ25" s="155"/>
      <c r="QLR25" s="155"/>
      <c r="QLS25" s="156"/>
      <c r="QLT25" s="156"/>
      <c r="QLU25" s="156"/>
      <c r="QLV25" s="156"/>
      <c r="QLW25" s="156"/>
      <c r="QLX25" s="156"/>
      <c r="QLY25" s="157"/>
      <c r="QLZ25" s="153"/>
      <c r="QMA25" s="153"/>
      <c r="QMB25" s="154"/>
      <c r="QMC25" s="155"/>
      <c r="QMD25" s="155"/>
      <c r="QME25" s="155"/>
      <c r="QMF25" s="155"/>
      <c r="QMG25" s="155"/>
      <c r="QMH25" s="155"/>
      <c r="QMI25" s="156"/>
      <c r="QMJ25" s="156"/>
      <c r="QMK25" s="156"/>
      <c r="QML25" s="156"/>
      <c r="QMM25" s="156"/>
      <c r="QMN25" s="156"/>
      <c r="QMO25" s="157"/>
      <c r="QMP25" s="153"/>
      <c r="QMQ25" s="153"/>
      <c r="QMR25" s="154"/>
      <c r="QMS25" s="155"/>
      <c r="QMT25" s="155"/>
      <c r="QMU25" s="155"/>
      <c r="QMV25" s="155"/>
      <c r="QMW25" s="155"/>
      <c r="QMX25" s="155"/>
      <c r="QMY25" s="156"/>
      <c r="QMZ25" s="156"/>
      <c r="QNA25" s="156"/>
      <c r="QNB25" s="156"/>
      <c r="QNC25" s="156"/>
      <c r="QND25" s="156"/>
      <c r="QNE25" s="157"/>
      <c r="QNF25" s="153"/>
      <c r="QNG25" s="153"/>
      <c r="QNH25" s="154"/>
      <c r="QNI25" s="155"/>
      <c r="QNJ25" s="155"/>
      <c r="QNK25" s="155"/>
      <c r="QNL25" s="155"/>
      <c r="QNM25" s="155"/>
      <c r="QNN25" s="155"/>
      <c r="QNO25" s="156"/>
      <c r="QNP25" s="156"/>
      <c r="QNQ25" s="156"/>
      <c r="QNR25" s="156"/>
      <c r="QNS25" s="156"/>
      <c r="QNT25" s="156"/>
      <c r="QNU25" s="157"/>
      <c r="QNV25" s="153"/>
      <c r="QNW25" s="153"/>
      <c r="QNX25" s="154"/>
      <c r="QNY25" s="155"/>
      <c r="QNZ25" s="155"/>
      <c r="QOA25" s="155"/>
      <c r="QOB25" s="155"/>
      <c r="QOC25" s="155"/>
      <c r="QOD25" s="155"/>
      <c r="QOE25" s="156"/>
      <c r="QOF25" s="156"/>
      <c r="QOG25" s="156"/>
      <c r="QOH25" s="156"/>
      <c r="QOI25" s="156"/>
      <c r="QOJ25" s="156"/>
      <c r="QOK25" s="157"/>
      <c r="QOL25" s="153"/>
      <c r="QOM25" s="153"/>
      <c r="QON25" s="154"/>
      <c r="QOO25" s="155"/>
      <c r="QOP25" s="155"/>
      <c r="QOQ25" s="155"/>
      <c r="QOR25" s="155"/>
      <c r="QOS25" s="155"/>
      <c r="QOT25" s="155"/>
      <c r="QOU25" s="156"/>
      <c r="QOV25" s="156"/>
      <c r="QOW25" s="156"/>
      <c r="QOX25" s="156"/>
      <c r="QOY25" s="156"/>
      <c r="QOZ25" s="156"/>
      <c r="QPA25" s="157"/>
      <c r="QPB25" s="153"/>
      <c r="QPC25" s="153"/>
      <c r="QPD25" s="154"/>
      <c r="QPE25" s="155"/>
      <c r="QPF25" s="155"/>
      <c r="QPG25" s="155"/>
      <c r="QPH25" s="155"/>
      <c r="QPI25" s="155"/>
      <c r="QPJ25" s="155"/>
      <c r="QPK25" s="156"/>
      <c r="QPL25" s="156"/>
      <c r="QPM25" s="156"/>
      <c r="QPN25" s="156"/>
      <c r="QPO25" s="156"/>
      <c r="QPP25" s="156"/>
      <c r="QPQ25" s="157"/>
      <c r="QPR25" s="153"/>
      <c r="QPS25" s="153"/>
      <c r="QPT25" s="154"/>
      <c r="QPU25" s="155"/>
      <c r="QPV25" s="155"/>
      <c r="QPW25" s="155"/>
      <c r="QPX25" s="155"/>
      <c r="QPY25" s="155"/>
      <c r="QPZ25" s="155"/>
      <c r="QQA25" s="156"/>
      <c r="QQB25" s="156"/>
      <c r="QQC25" s="156"/>
      <c r="QQD25" s="156"/>
      <c r="QQE25" s="156"/>
      <c r="QQF25" s="156"/>
      <c r="QQG25" s="157"/>
      <c r="QQH25" s="153"/>
      <c r="QQI25" s="153"/>
      <c r="QQJ25" s="154"/>
      <c r="QQK25" s="155"/>
      <c r="QQL25" s="155"/>
      <c r="QQM25" s="155"/>
      <c r="QQN25" s="155"/>
      <c r="QQO25" s="155"/>
      <c r="QQP25" s="155"/>
      <c r="QQQ25" s="156"/>
      <c r="QQR25" s="156"/>
      <c r="QQS25" s="156"/>
      <c r="QQT25" s="156"/>
      <c r="QQU25" s="156"/>
      <c r="QQV25" s="156"/>
      <c r="QQW25" s="157"/>
      <c r="QQX25" s="153"/>
      <c r="QQY25" s="153"/>
      <c r="QQZ25" s="154"/>
      <c r="QRA25" s="155"/>
      <c r="QRB25" s="155"/>
      <c r="QRC25" s="155"/>
      <c r="QRD25" s="155"/>
      <c r="QRE25" s="155"/>
      <c r="QRF25" s="155"/>
      <c r="QRG25" s="156"/>
      <c r="QRH25" s="156"/>
      <c r="QRI25" s="156"/>
      <c r="QRJ25" s="156"/>
      <c r="QRK25" s="156"/>
      <c r="QRL25" s="156"/>
      <c r="QRM25" s="157"/>
      <c r="QRN25" s="153"/>
      <c r="QRO25" s="153"/>
      <c r="QRP25" s="154"/>
      <c r="QRQ25" s="155"/>
      <c r="QRR25" s="155"/>
      <c r="QRS25" s="155"/>
      <c r="QRT25" s="155"/>
      <c r="QRU25" s="155"/>
      <c r="QRV25" s="155"/>
      <c r="QRW25" s="156"/>
      <c r="QRX25" s="156"/>
      <c r="QRY25" s="156"/>
      <c r="QRZ25" s="156"/>
      <c r="QSA25" s="156"/>
      <c r="QSB25" s="156"/>
      <c r="QSC25" s="157"/>
      <c r="QSD25" s="153"/>
      <c r="QSE25" s="153"/>
      <c r="QSF25" s="154"/>
      <c r="QSG25" s="155"/>
      <c r="QSH25" s="155"/>
      <c r="QSI25" s="155"/>
      <c r="QSJ25" s="155"/>
      <c r="QSK25" s="155"/>
      <c r="QSL25" s="155"/>
      <c r="QSM25" s="156"/>
      <c r="QSN25" s="156"/>
      <c r="QSO25" s="156"/>
      <c r="QSP25" s="156"/>
      <c r="QSQ25" s="156"/>
      <c r="QSR25" s="156"/>
      <c r="QSS25" s="157"/>
      <c r="QST25" s="153"/>
      <c r="QSU25" s="153"/>
      <c r="QSV25" s="154"/>
      <c r="QSW25" s="155"/>
      <c r="QSX25" s="155"/>
      <c r="QSY25" s="155"/>
      <c r="QSZ25" s="155"/>
      <c r="QTA25" s="155"/>
      <c r="QTB25" s="155"/>
      <c r="QTC25" s="156"/>
      <c r="QTD25" s="156"/>
      <c r="QTE25" s="156"/>
      <c r="QTF25" s="156"/>
      <c r="QTG25" s="156"/>
      <c r="QTH25" s="156"/>
      <c r="QTI25" s="157"/>
      <c r="QTJ25" s="153"/>
      <c r="QTK25" s="153"/>
      <c r="QTL25" s="154"/>
      <c r="QTM25" s="155"/>
      <c r="QTN25" s="155"/>
      <c r="QTO25" s="155"/>
      <c r="QTP25" s="155"/>
      <c r="QTQ25" s="155"/>
      <c r="QTR25" s="155"/>
      <c r="QTS25" s="156"/>
      <c r="QTT25" s="156"/>
      <c r="QTU25" s="156"/>
      <c r="QTV25" s="156"/>
      <c r="QTW25" s="156"/>
      <c r="QTX25" s="156"/>
      <c r="QTY25" s="157"/>
      <c r="QTZ25" s="153"/>
      <c r="QUA25" s="153"/>
      <c r="QUB25" s="154"/>
      <c r="QUC25" s="155"/>
      <c r="QUD25" s="155"/>
      <c r="QUE25" s="155"/>
      <c r="QUF25" s="155"/>
      <c r="QUG25" s="155"/>
      <c r="QUH25" s="155"/>
      <c r="QUI25" s="156"/>
      <c r="QUJ25" s="156"/>
      <c r="QUK25" s="156"/>
      <c r="QUL25" s="156"/>
      <c r="QUM25" s="156"/>
      <c r="QUN25" s="156"/>
      <c r="QUO25" s="157"/>
      <c r="QUP25" s="153"/>
      <c r="QUQ25" s="153"/>
      <c r="QUR25" s="154"/>
      <c r="QUS25" s="155"/>
      <c r="QUT25" s="155"/>
      <c r="QUU25" s="155"/>
      <c r="QUV25" s="155"/>
      <c r="QUW25" s="155"/>
      <c r="QUX25" s="155"/>
      <c r="QUY25" s="156"/>
      <c r="QUZ25" s="156"/>
      <c r="QVA25" s="156"/>
      <c r="QVB25" s="156"/>
      <c r="QVC25" s="156"/>
      <c r="QVD25" s="156"/>
      <c r="QVE25" s="157"/>
      <c r="QVF25" s="153"/>
      <c r="QVG25" s="153"/>
      <c r="QVH25" s="154"/>
      <c r="QVI25" s="155"/>
      <c r="QVJ25" s="155"/>
      <c r="QVK25" s="155"/>
      <c r="QVL25" s="155"/>
      <c r="QVM25" s="155"/>
      <c r="QVN25" s="155"/>
      <c r="QVO25" s="156"/>
      <c r="QVP25" s="156"/>
      <c r="QVQ25" s="156"/>
      <c r="QVR25" s="156"/>
      <c r="QVS25" s="156"/>
      <c r="QVT25" s="156"/>
      <c r="QVU25" s="157"/>
      <c r="QVV25" s="153"/>
      <c r="QVW25" s="153"/>
      <c r="QVX25" s="154"/>
      <c r="QVY25" s="155"/>
      <c r="QVZ25" s="155"/>
      <c r="QWA25" s="155"/>
      <c r="QWB25" s="155"/>
      <c r="QWC25" s="155"/>
      <c r="QWD25" s="155"/>
      <c r="QWE25" s="156"/>
      <c r="QWF25" s="156"/>
      <c r="QWG25" s="156"/>
      <c r="QWH25" s="156"/>
      <c r="QWI25" s="156"/>
      <c r="QWJ25" s="156"/>
      <c r="QWK25" s="157"/>
      <c r="QWL25" s="153"/>
      <c r="QWM25" s="153"/>
      <c r="QWN25" s="154"/>
      <c r="QWO25" s="155"/>
      <c r="QWP25" s="155"/>
      <c r="QWQ25" s="155"/>
      <c r="QWR25" s="155"/>
      <c r="QWS25" s="155"/>
      <c r="QWT25" s="155"/>
      <c r="QWU25" s="156"/>
      <c r="QWV25" s="156"/>
      <c r="QWW25" s="156"/>
      <c r="QWX25" s="156"/>
      <c r="QWY25" s="156"/>
      <c r="QWZ25" s="156"/>
      <c r="QXA25" s="157"/>
      <c r="QXB25" s="153"/>
      <c r="QXC25" s="153"/>
      <c r="QXD25" s="154"/>
      <c r="QXE25" s="155"/>
      <c r="QXF25" s="155"/>
      <c r="QXG25" s="155"/>
      <c r="QXH25" s="155"/>
      <c r="QXI25" s="155"/>
      <c r="QXJ25" s="155"/>
      <c r="QXK25" s="156"/>
      <c r="QXL25" s="156"/>
      <c r="QXM25" s="156"/>
      <c r="QXN25" s="156"/>
      <c r="QXO25" s="156"/>
      <c r="QXP25" s="156"/>
      <c r="QXQ25" s="157"/>
      <c r="QXR25" s="153"/>
      <c r="QXS25" s="153"/>
      <c r="QXT25" s="154"/>
      <c r="QXU25" s="155"/>
      <c r="QXV25" s="155"/>
      <c r="QXW25" s="155"/>
      <c r="QXX25" s="155"/>
      <c r="QXY25" s="155"/>
      <c r="QXZ25" s="155"/>
      <c r="QYA25" s="156"/>
      <c r="QYB25" s="156"/>
      <c r="QYC25" s="156"/>
      <c r="QYD25" s="156"/>
      <c r="QYE25" s="156"/>
      <c r="QYF25" s="156"/>
      <c r="QYG25" s="157"/>
      <c r="QYH25" s="153"/>
      <c r="QYI25" s="153"/>
      <c r="QYJ25" s="154"/>
      <c r="QYK25" s="155"/>
      <c r="QYL25" s="155"/>
      <c r="QYM25" s="155"/>
      <c r="QYN25" s="155"/>
      <c r="QYO25" s="155"/>
      <c r="QYP25" s="155"/>
      <c r="QYQ25" s="156"/>
      <c r="QYR25" s="156"/>
      <c r="QYS25" s="156"/>
      <c r="QYT25" s="156"/>
      <c r="QYU25" s="156"/>
      <c r="QYV25" s="156"/>
      <c r="QYW25" s="157"/>
      <c r="QYX25" s="153"/>
      <c r="QYY25" s="153"/>
      <c r="QYZ25" s="154"/>
      <c r="QZA25" s="155"/>
      <c r="QZB25" s="155"/>
      <c r="QZC25" s="155"/>
      <c r="QZD25" s="155"/>
      <c r="QZE25" s="155"/>
      <c r="QZF25" s="155"/>
      <c r="QZG25" s="156"/>
      <c r="QZH25" s="156"/>
      <c r="QZI25" s="156"/>
      <c r="QZJ25" s="156"/>
      <c r="QZK25" s="156"/>
      <c r="QZL25" s="156"/>
      <c r="QZM25" s="157"/>
      <c r="QZN25" s="153"/>
      <c r="QZO25" s="153"/>
      <c r="QZP25" s="154"/>
      <c r="QZQ25" s="155"/>
      <c r="QZR25" s="155"/>
      <c r="QZS25" s="155"/>
      <c r="QZT25" s="155"/>
      <c r="QZU25" s="155"/>
      <c r="QZV25" s="155"/>
      <c r="QZW25" s="156"/>
      <c r="QZX25" s="156"/>
      <c r="QZY25" s="156"/>
      <c r="QZZ25" s="156"/>
      <c r="RAA25" s="156"/>
      <c r="RAB25" s="156"/>
      <c r="RAC25" s="157"/>
      <c r="RAD25" s="153"/>
      <c r="RAE25" s="153"/>
      <c r="RAF25" s="154"/>
      <c r="RAG25" s="155"/>
      <c r="RAH25" s="155"/>
      <c r="RAI25" s="155"/>
      <c r="RAJ25" s="155"/>
      <c r="RAK25" s="155"/>
      <c r="RAL25" s="155"/>
      <c r="RAM25" s="156"/>
      <c r="RAN25" s="156"/>
      <c r="RAO25" s="156"/>
      <c r="RAP25" s="156"/>
      <c r="RAQ25" s="156"/>
      <c r="RAR25" s="156"/>
      <c r="RAS25" s="157"/>
      <c r="RAT25" s="153"/>
      <c r="RAU25" s="153"/>
      <c r="RAV25" s="154"/>
      <c r="RAW25" s="155"/>
      <c r="RAX25" s="155"/>
      <c r="RAY25" s="155"/>
      <c r="RAZ25" s="155"/>
      <c r="RBA25" s="155"/>
      <c r="RBB25" s="155"/>
      <c r="RBC25" s="156"/>
      <c r="RBD25" s="156"/>
      <c r="RBE25" s="156"/>
      <c r="RBF25" s="156"/>
      <c r="RBG25" s="156"/>
      <c r="RBH25" s="156"/>
      <c r="RBI25" s="157"/>
      <c r="RBJ25" s="153"/>
      <c r="RBK25" s="153"/>
      <c r="RBL25" s="154"/>
      <c r="RBM25" s="155"/>
      <c r="RBN25" s="155"/>
      <c r="RBO25" s="155"/>
      <c r="RBP25" s="155"/>
      <c r="RBQ25" s="155"/>
      <c r="RBR25" s="155"/>
      <c r="RBS25" s="156"/>
      <c r="RBT25" s="156"/>
      <c r="RBU25" s="156"/>
      <c r="RBV25" s="156"/>
      <c r="RBW25" s="156"/>
      <c r="RBX25" s="156"/>
      <c r="RBY25" s="157"/>
      <c r="RBZ25" s="153"/>
      <c r="RCA25" s="153"/>
      <c r="RCB25" s="154"/>
      <c r="RCC25" s="155"/>
      <c r="RCD25" s="155"/>
      <c r="RCE25" s="155"/>
      <c r="RCF25" s="155"/>
      <c r="RCG25" s="155"/>
      <c r="RCH25" s="155"/>
      <c r="RCI25" s="156"/>
      <c r="RCJ25" s="156"/>
      <c r="RCK25" s="156"/>
      <c r="RCL25" s="156"/>
      <c r="RCM25" s="156"/>
      <c r="RCN25" s="156"/>
      <c r="RCO25" s="157"/>
      <c r="RCP25" s="153"/>
      <c r="RCQ25" s="153"/>
      <c r="RCR25" s="154"/>
      <c r="RCS25" s="155"/>
      <c r="RCT25" s="155"/>
      <c r="RCU25" s="155"/>
      <c r="RCV25" s="155"/>
      <c r="RCW25" s="155"/>
      <c r="RCX25" s="155"/>
      <c r="RCY25" s="156"/>
      <c r="RCZ25" s="156"/>
      <c r="RDA25" s="156"/>
      <c r="RDB25" s="156"/>
      <c r="RDC25" s="156"/>
      <c r="RDD25" s="156"/>
      <c r="RDE25" s="157"/>
      <c r="RDF25" s="153"/>
      <c r="RDG25" s="153"/>
      <c r="RDH25" s="154"/>
      <c r="RDI25" s="155"/>
      <c r="RDJ25" s="155"/>
      <c r="RDK25" s="155"/>
      <c r="RDL25" s="155"/>
      <c r="RDM25" s="155"/>
      <c r="RDN25" s="155"/>
      <c r="RDO25" s="156"/>
      <c r="RDP25" s="156"/>
      <c r="RDQ25" s="156"/>
      <c r="RDR25" s="156"/>
      <c r="RDS25" s="156"/>
      <c r="RDT25" s="156"/>
      <c r="RDU25" s="157"/>
      <c r="RDV25" s="153"/>
      <c r="RDW25" s="153"/>
      <c r="RDX25" s="154"/>
      <c r="RDY25" s="155"/>
      <c r="RDZ25" s="155"/>
      <c r="REA25" s="155"/>
      <c r="REB25" s="155"/>
      <c r="REC25" s="155"/>
      <c r="RED25" s="155"/>
      <c r="REE25" s="156"/>
      <c r="REF25" s="156"/>
      <c r="REG25" s="156"/>
      <c r="REH25" s="156"/>
      <c r="REI25" s="156"/>
      <c r="REJ25" s="156"/>
      <c r="REK25" s="157"/>
      <c r="REL25" s="153"/>
      <c r="REM25" s="153"/>
      <c r="REN25" s="154"/>
      <c r="REO25" s="155"/>
      <c r="REP25" s="155"/>
      <c r="REQ25" s="155"/>
      <c r="RER25" s="155"/>
      <c r="RES25" s="155"/>
      <c r="RET25" s="155"/>
      <c r="REU25" s="156"/>
      <c r="REV25" s="156"/>
      <c r="REW25" s="156"/>
      <c r="REX25" s="156"/>
      <c r="REY25" s="156"/>
      <c r="REZ25" s="156"/>
      <c r="RFA25" s="157"/>
      <c r="RFB25" s="153"/>
      <c r="RFC25" s="153"/>
      <c r="RFD25" s="154"/>
      <c r="RFE25" s="155"/>
      <c r="RFF25" s="155"/>
      <c r="RFG25" s="155"/>
      <c r="RFH25" s="155"/>
      <c r="RFI25" s="155"/>
      <c r="RFJ25" s="155"/>
      <c r="RFK25" s="156"/>
      <c r="RFL25" s="156"/>
      <c r="RFM25" s="156"/>
      <c r="RFN25" s="156"/>
      <c r="RFO25" s="156"/>
      <c r="RFP25" s="156"/>
      <c r="RFQ25" s="157"/>
      <c r="RFR25" s="153"/>
      <c r="RFS25" s="153"/>
      <c r="RFT25" s="154"/>
      <c r="RFU25" s="155"/>
      <c r="RFV25" s="155"/>
      <c r="RFW25" s="155"/>
      <c r="RFX25" s="155"/>
      <c r="RFY25" s="155"/>
      <c r="RFZ25" s="155"/>
      <c r="RGA25" s="156"/>
      <c r="RGB25" s="156"/>
      <c r="RGC25" s="156"/>
      <c r="RGD25" s="156"/>
      <c r="RGE25" s="156"/>
      <c r="RGF25" s="156"/>
      <c r="RGG25" s="157"/>
      <c r="RGH25" s="153"/>
      <c r="RGI25" s="153"/>
      <c r="RGJ25" s="154"/>
      <c r="RGK25" s="155"/>
      <c r="RGL25" s="155"/>
      <c r="RGM25" s="155"/>
      <c r="RGN25" s="155"/>
      <c r="RGO25" s="155"/>
      <c r="RGP25" s="155"/>
      <c r="RGQ25" s="156"/>
      <c r="RGR25" s="156"/>
      <c r="RGS25" s="156"/>
      <c r="RGT25" s="156"/>
      <c r="RGU25" s="156"/>
      <c r="RGV25" s="156"/>
      <c r="RGW25" s="157"/>
      <c r="RGX25" s="153"/>
      <c r="RGY25" s="153"/>
      <c r="RGZ25" s="154"/>
      <c r="RHA25" s="155"/>
      <c r="RHB25" s="155"/>
      <c r="RHC25" s="155"/>
      <c r="RHD25" s="155"/>
      <c r="RHE25" s="155"/>
      <c r="RHF25" s="155"/>
      <c r="RHG25" s="156"/>
      <c r="RHH25" s="156"/>
      <c r="RHI25" s="156"/>
      <c r="RHJ25" s="156"/>
      <c r="RHK25" s="156"/>
      <c r="RHL25" s="156"/>
      <c r="RHM25" s="157"/>
      <c r="RHN25" s="153"/>
      <c r="RHO25" s="153"/>
      <c r="RHP25" s="154"/>
      <c r="RHQ25" s="155"/>
      <c r="RHR25" s="155"/>
      <c r="RHS25" s="155"/>
      <c r="RHT25" s="155"/>
      <c r="RHU25" s="155"/>
      <c r="RHV25" s="155"/>
      <c r="RHW25" s="156"/>
      <c r="RHX25" s="156"/>
      <c r="RHY25" s="156"/>
      <c r="RHZ25" s="156"/>
      <c r="RIA25" s="156"/>
      <c r="RIB25" s="156"/>
      <c r="RIC25" s="157"/>
      <c r="RID25" s="153"/>
      <c r="RIE25" s="153"/>
      <c r="RIF25" s="154"/>
      <c r="RIG25" s="155"/>
      <c r="RIH25" s="155"/>
      <c r="RII25" s="155"/>
      <c r="RIJ25" s="155"/>
      <c r="RIK25" s="155"/>
      <c r="RIL25" s="155"/>
      <c r="RIM25" s="156"/>
      <c r="RIN25" s="156"/>
      <c r="RIO25" s="156"/>
      <c r="RIP25" s="156"/>
      <c r="RIQ25" s="156"/>
      <c r="RIR25" s="156"/>
      <c r="RIS25" s="157"/>
      <c r="RIT25" s="153"/>
      <c r="RIU25" s="153"/>
      <c r="RIV25" s="154"/>
      <c r="RIW25" s="155"/>
      <c r="RIX25" s="155"/>
      <c r="RIY25" s="155"/>
      <c r="RIZ25" s="155"/>
      <c r="RJA25" s="155"/>
      <c r="RJB25" s="155"/>
      <c r="RJC25" s="156"/>
      <c r="RJD25" s="156"/>
      <c r="RJE25" s="156"/>
      <c r="RJF25" s="156"/>
      <c r="RJG25" s="156"/>
      <c r="RJH25" s="156"/>
      <c r="RJI25" s="157"/>
      <c r="RJJ25" s="153"/>
      <c r="RJK25" s="153"/>
      <c r="RJL25" s="154"/>
      <c r="RJM25" s="155"/>
      <c r="RJN25" s="155"/>
      <c r="RJO25" s="155"/>
      <c r="RJP25" s="155"/>
      <c r="RJQ25" s="155"/>
      <c r="RJR25" s="155"/>
      <c r="RJS25" s="156"/>
      <c r="RJT25" s="156"/>
      <c r="RJU25" s="156"/>
      <c r="RJV25" s="156"/>
      <c r="RJW25" s="156"/>
      <c r="RJX25" s="156"/>
      <c r="RJY25" s="157"/>
      <c r="RJZ25" s="153"/>
      <c r="RKA25" s="153"/>
      <c r="RKB25" s="154"/>
      <c r="RKC25" s="155"/>
      <c r="RKD25" s="155"/>
      <c r="RKE25" s="155"/>
      <c r="RKF25" s="155"/>
      <c r="RKG25" s="155"/>
      <c r="RKH25" s="155"/>
      <c r="RKI25" s="156"/>
      <c r="RKJ25" s="156"/>
      <c r="RKK25" s="156"/>
      <c r="RKL25" s="156"/>
      <c r="RKM25" s="156"/>
      <c r="RKN25" s="156"/>
      <c r="RKO25" s="157"/>
      <c r="RKP25" s="153"/>
      <c r="RKQ25" s="153"/>
      <c r="RKR25" s="154"/>
      <c r="RKS25" s="155"/>
      <c r="RKT25" s="155"/>
      <c r="RKU25" s="155"/>
      <c r="RKV25" s="155"/>
      <c r="RKW25" s="155"/>
      <c r="RKX25" s="155"/>
      <c r="RKY25" s="156"/>
      <c r="RKZ25" s="156"/>
      <c r="RLA25" s="156"/>
      <c r="RLB25" s="156"/>
      <c r="RLC25" s="156"/>
      <c r="RLD25" s="156"/>
      <c r="RLE25" s="157"/>
      <c r="RLF25" s="153"/>
      <c r="RLG25" s="153"/>
      <c r="RLH25" s="154"/>
      <c r="RLI25" s="155"/>
      <c r="RLJ25" s="155"/>
      <c r="RLK25" s="155"/>
      <c r="RLL25" s="155"/>
      <c r="RLM25" s="155"/>
      <c r="RLN25" s="155"/>
      <c r="RLO25" s="156"/>
      <c r="RLP25" s="156"/>
      <c r="RLQ25" s="156"/>
      <c r="RLR25" s="156"/>
      <c r="RLS25" s="156"/>
      <c r="RLT25" s="156"/>
      <c r="RLU25" s="157"/>
      <c r="RLV25" s="153"/>
      <c r="RLW25" s="153"/>
      <c r="RLX25" s="154"/>
      <c r="RLY25" s="155"/>
      <c r="RLZ25" s="155"/>
      <c r="RMA25" s="155"/>
      <c r="RMB25" s="155"/>
      <c r="RMC25" s="155"/>
      <c r="RMD25" s="155"/>
      <c r="RME25" s="156"/>
      <c r="RMF25" s="156"/>
      <c r="RMG25" s="156"/>
      <c r="RMH25" s="156"/>
      <c r="RMI25" s="156"/>
      <c r="RMJ25" s="156"/>
      <c r="RMK25" s="157"/>
      <c r="RML25" s="153"/>
      <c r="RMM25" s="153"/>
      <c r="RMN25" s="154"/>
      <c r="RMO25" s="155"/>
      <c r="RMP25" s="155"/>
      <c r="RMQ25" s="155"/>
      <c r="RMR25" s="155"/>
      <c r="RMS25" s="155"/>
      <c r="RMT25" s="155"/>
      <c r="RMU25" s="156"/>
      <c r="RMV25" s="156"/>
      <c r="RMW25" s="156"/>
      <c r="RMX25" s="156"/>
      <c r="RMY25" s="156"/>
      <c r="RMZ25" s="156"/>
      <c r="RNA25" s="157"/>
      <c r="RNB25" s="153"/>
      <c r="RNC25" s="153"/>
      <c r="RND25" s="154"/>
      <c r="RNE25" s="155"/>
      <c r="RNF25" s="155"/>
      <c r="RNG25" s="155"/>
      <c r="RNH25" s="155"/>
      <c r="RNI25" s="155"/>
      <c r="RNJ25" s="155"/>
      <c r="RNK25" s="156"/>
      <c r="RNL25" s="156"/>
      <c r="RNM25" s="156"/>
      <c r="RNN25" s="156"/>
      <c r="RNO25" s="156"/>
      <c r="RNP25" s="156"/>
      <c r="RNQ25" s="157"/>
      <c r="RNR25" s="153"/>
      <c r="RNS25" s="153"/>
      <c r="RNT25" s="154"/>
      <c r="RNU25" s="155"/>
      <c r="RNV25" s="155"/>
      <c r="RNW25" s="155"/>
      <c r="RNX25" s="155"/>
      <c r="RNY25" s="155"/>
      <c r="RNZ25" s="155"/>
      <c r="ROA25" s="156"/>
      <c r="ROB25" s="156"/>
      <c r="ROC25" s="156"/>
      <c r="ROD25" s="156"/>
      <c r="ROE25" s="156"/>
      <c r="ROF25" s="156"/>
      <c r="ROG25" s="157"/>
      <c r="ROH25" s="153"/>
      <c r="ROI25" s="153"/>
      <c r="ROJ25" s="154"/>
      <c r="ROK25" s="155"/>
      <c r="ROL25" s="155"/>
      <c r="ROM25" s="155"/>
      <c r="RON25" s="155"/>
      <c r="ROO25" s="155"/>
      <c r="ROP25" s="155"/>
      <c r="ROQ25" s="156"/>
      <c r="ROR25" s="156"/>
      <c r="ROS25" s="156"/>
      <c r="ROT25" s="156"/>
      <c r="ROU25" s="156"/>
      <c r="ROV25" s="156"/>
      <c r="ROW25" s="157"/>
      <c r="ROX25" s="153"/>
      <c r="ROY25" s="153"/>
      <c r="ROZ25" s="154"/>
      <c r="RPA25" s="155"/>
      <c r="RPB25" s="155"/>
      <c r="RPC25" s="155"/>
      <c r="RPD25" s="155"/>
      <c r="RPE25" s="155"/>
      <c r="RPF25" s="155"/>
      <c r="RPG25" s="156"/>
      <c r="RPH25" s="156"/>
      <c r="RPI25" s="156"/>
      <c r="RPJ25" s="156"/>
      <c r="RPK25" s="156"/>
      <c r="RPL25" s="156"/>
      <c r="RPM25" s="157"/>
      <c r="RPN25" s="153"/>
      <c r="RPO25" s="153"/>
      <c r="RPP25" s="154"/>
      <c r="RPQ25" s="155"/>
      <c r="RPR25" s="155"/>
      <c r="RPS25" s="155"/>
      <c r="RPT25" s="155"/>
      <c r="RPU25" s="155"/>
      <c r="RPV25" s="155"/>
      <c r="RPW25" s="156"/>
      <c r="RPX25" s="156"/>
      <c r="RPY25" s="156"/>
      <c r="RPZ25" s="156"/>
      <c r="RQA25" s="156"/>
      <c r="RQB25" s="156"/>
      <c r="RQC25" s="157"/>
      <c r="RQD25" s="153"/>
      <c r="RQE25" s="153"/>
      <c r="RQF25" s="154"/>
      <c r="RQG25" s="155"/>
      <c r="RQH25" s="155"/>
      <c r="RQI25" s="155"/>
      <c r="RQJ25" s="155"/>
      <c r="RQK25" s="155"/>
      <c r="RQL25" s="155"/>
      <c r="RQM25" s="156"/>
      <c r="RQN25" s="156"/>
      <c r="RQO25" s="156"/>
      <c r="RQP25" s="156"/>
      <c r="RQQ25" s="156"/>
      <c r="RQR25" s="156"/>
      <c r="RQS25" s="157"/>
      <c r="RQT25" s="153"/>
      <c r="RQU25" s="153"/>
      <c r="RQV25" s="154"/>
      <c r="RQW25" s="155"/>
      <c r="RQX25" s="155"/>
      <c r="RQY25" s="155"/>
      <c r="RQZ25" s="155"/>
      <c r="RRA25" s="155"/>
      <c r="RRB25" s="155"/>
      <c r="RRC25" s="156"/>
      <c r="RRD25" s="156"/>
      <c r="RRE25" s="156"/>
      <c r="RRF25" s="156"/>
      <c r="RRG25" s="156"/>
      <c r="RRH25" s="156"/>
      <c r="RRI25" s="157"/>
      <c r="RRJ25" s="153"/>
      <c r="RRK25" s="153"/>
      <c r="RRL25" s="154"/>
      <c r="RRM25" s="155"/>
      <c r="RRN25" s="155"/>
      <c r="RRO25" s="155"/>
      <c r="RRP25" s="155"/>
      <c r="RRQ25" s="155"/>
      <c r="RRR25" s="155"/>
      <c r="RRS25" s="156"/>
      <c r="RRT25" s="156"/>
      <c r="RRU25" s="156"/>
      <c r="RRV25" s="156"/>
      <c r="RRW25" s="156"/>
      <c r="RRX25" s="156"/>
      <c r="RRY25" s="157"/>
      <c r="RRZ25" s="153"/>
      <c r="RSA25" s="153"/>
      <c r="RSB25" s="154"/>
      <c r="RSC25" s="155"/>
      <c r="RSD25" s="155"/>
      <c r="RSE25" s="155"/>
      <c r="RSF25" s="155"/>
      <c r="RSG25" s="155"/>
      <c r="RSH25" s="155"/>
      <c r="RSI25" s="156"/>
      <c r="RSJ25" s="156"/>
      <c r="RSK25" s="156"/>
      <c r="RSL25" s="156"/>
      <c r="RSM25" s="156"/>
      <c r="RSN25" s="156"/>
      <c r="RSO25" s="157"/>
      <c r="RSP25" s="153"/>
      <c r="RSQ25" s="153"/>
      <c r="RSR25" s="154"/>
      <c r="RSS25" s="155"/>
      <c r="RST25" s="155"/>
      <c r="RSU25" s="155"/>
      <c r="RSV25" s="155"/>
      <c r="RSW25" s="155"/>
      <c r="RSX25" s="155"/>
      <c r="RSY25" s="156"/>
      <c r="RSZ25" s="156"/>
      <c r="RTA25" s="156"/>
      <c r="RTB25" s="156"/>
      <c r="RTC25" s="156"/>
      <c r="RTD25" s="156"/>
      <c r="RTE25" s="157"/>
      <c r="RTF25" s="153"/>
      <c r="RTG25" s="153"/>
      <c r="RTH25" s="154"/>
      <c r="RTI25" s="155"/>
      <c r="RTJ25" s="155"/>
      <c r="RTK25" s="155"/>
      <c r="RTL25" s="155"/>
      <c r="RTM25" s="155"/>
      <c r="RTN25" s="155"/>
      <c r="RTO25" s="156"/>
      <c r="RTP25" s="156"/>
      <c r="RTQ25" s="156"/>
      <c r="RTR25" s="156"/>
      <c r="RTS25" s="156"/>
      <c r="RTT25" s="156"/>
      <c r="RTU25" s="157"/>
      <c r="RTV25" s="153"/>
      <c r="RTW25" s="153"/>
      <c r="RTX25" s="154"/>
      <c r="RTY25" s="155"/>
      <c r="RTZ25" s="155"/>
      <c r="RUA25" s="155"/>
      <c r="RUB25" s="155"/>
      <c r="RUC25" s="155"/>
      <c r="RUD25" s="155"/>
      <c r="RUE25" s="156"/>
      <c r="RUF25" s="156"/>
      <c r="RUG25" s="156"/>
      <c r="RUH25" s="156"/>
      <c r="RUI25" s="156"/>
      <c r="RUJ25" s="156"/>
      <c r="RUK25" s="157"/>
      <c r="RUL25" s="153"/>
      <c r="RUM25" s="153"/>
      <c r="RUN25" s="154"/>
      <c r="RUO25" s="155"/>
      <c r="RUP25" s="155"/>
      <c r="RUQ25" s="155"/>
      <c r="RUR25" s="155"/>
      <c r="RUS25" s="155"/>
      <c r="RUT25" s="155"/>
      <c r="RUU25" s="156"/>
      <c r="RUV25" s="156"/>
      <c r="RUW25" s="156"/>
      <c r="RUX25" s="156"/>
      <c r="RUY25" s="156"/>
      <c r="RUZ25" s="156"/>
      <c r="RVA25" s="157"/>
      <c r="RVB25" s="153"/>
      <c r="RVC25" s="153"/>
      <c r="RVD25" s="154"/>
      <c r="RVE25" s="155"/>
      <c r="RVF25" s="155"/>
      <c r="RVG25" s="155"/>
      <c r="RVH25" s="155"/>
      <c r="RVI25" s="155"/>
      <c r="RVJ25" s="155"/>
      <c r="RVK25" s="156"/>
      <c r="RVL25" s="156"/>
      <c r="RVM25" s="156"/>
      <c r="RVN25" s="156"/>
      <c r="RVO25" s="156"/>
      <c r="RVP25" s="156"/>
      <c r="RVQ25" s="157"/>
      <c r="RVR25" s="153"/>
      <c r="RVS25" s="153"/>
      <c r="RVT25" s="154"/>
      <c r="RVU25" s="155"/>
      <c r="RVV25" s="155"/>
      <c r="RVW25" s="155"/>
      <c r="RVX25" s="155"/>
      <c r="RVY25" s="155"/>
      <c r="RVZ25" s="155"/>
      <c r="RWA25" s="156"/>
      <c r="RWB25" s="156"/>
      <c r="RWC25" s="156"/>
      <c r="RWD25" s="156"/>
      <c r="RWE25" s="156"/>
      <c r="RWF25" s="156"/>
      <c r="RWG25" s="157"/>
      <c r="RWH25" s="153"/>
      <c r="RWI25" s="153"/>
      <c r="RWJ25" s="154"/>
      <c r="RWK25" s="155"/>
      <c r="RWL25" s="155"/>
      <c r="RWM25" s="155"/>
      <c r="RWN25" s="155"/>
      <c r="RWO25" s="155"/>
      <c r="RWP25" s="155"/>
      <c r="RWQ25" s="156"/>
      <c r="RWR25" s="156"/>
      <c r="RWS25" s="156"/>
      <c r="RWT25" s="156"/>
      <c r="RWU25" s="156"/>
      <c r="RWV25" s="156"/>
      <c r="RWW25" s="157"/>
      <c r="RWX25" s="153"/>
      <c r="RWY25" s="153"/>
      <c r="RWZ25" s="154"/>
      <c r="RXA25" s="155"/>
      <c r="RXB25" s="155"/>
      <c r="RXC25" s="155"/>
      <c r="RXD25" s="155"/>
      <c r="RXE25" s="155"/>
      <c r="RXF25" s="155"/>
      <c r="RXG25" s="156"/>
      <c r="RXH25" s="156"/>
      <c r="RXI25" s="156"/>
      <c r="RXJ25" s="156"/>
      <c r="RXK25" s="156"/>
      <c r="RXL25" s="156"/>
      <c r="RXM25" s="157"/>
      <c r="RXN25" s="153"/>
      <c r="RXO25" s="153"/>
      <c r="RXP25" s="154"/>
      <c r="RXQ25" s="155"/>
      <c r="RXR25" s="155"/>
      <c r="RXS25" s="155"/>
      <c r="RXT25" s="155"/>
      <c r="RXU25" s="155"/>
      <c r="RXV25" s="155"/>
      <c r="RXW25" s="156"/>
      <c r="RXX25" s="156"/>
      <c r="RXY25" s="156"/>
      <c r="RXZ25" s="156"/>
      <c r="RYA25" s="156"/>
      <c r="RYB25" s="156"/>
      <c r="RYC25" s="157"/>
      <c r="RYD25" s="153"/>
      <c r="RYE25" s="153"/>
      <c r="RYF25" s="154"/>
      <c r="RYG25" s="155"/>
      <c r="RYH25" s="155"/>
      <c r="RYI25" s="155"/>
      <c r="RYJ25" s="155"/>
      <c r="RYK25" s="155"/>
      <c r="RYL25" s="155"/>
      <c r="RYM25" s="156"/>
      <c r="RYN25" s="156"/>
      <c r="RYO25" s="156"/>
      <c r="RYP25" s="156"/>
      <c r="RYQ25" s="156"/>
      <c r="RYR25" s="156"/>
      <c r="RYS25" s="157"/>
      <c r="RYT25" s="153"/>
      <c r="RYU25" s="153"/>
      <c r="RYV25" s="154"/>
      <c r="RYW25" s="155"/>
      <c r="RYX25" s="155"/>
      <c r="RYY25" s="155"/>
      <c r="RYZ25" s="155"/>
      <c r="RZA25" s="155"/>
      <c r="RZB25" s="155"/>
      <c r="RZC25" s="156"/>
      <c r="RZD25" s="156"/>
      <c r="RZE25" s="156"/>
      <c r="RZF25" s="156"/>
      <c r="RZG25" s="156"/>
      <c r="RZH25" s="156"/>
      <c r="RZI25" s="157"/>
      <c r="RZJ25" s="153"/>
      <c r="RZK25" s="153"/>
      <c r="RZL25" s="154"/>
      <c r="RZM25" s="155"/>
      <c r="RZN25" s="155"/>
      <c r="RZO25" s="155"/>
      <c r="RZP25" s="155"/>
      <c r="RZQ25" s="155"/>
      <c r="RZR25" s="155"/>
      <c r="RZS25" s="156"/>
      <c r="RZT25" s="156"/>
      <c r="RZU25" s="156"/>
      <c r="RZV25" s="156"/>
      <c r="RZW25" s="156"/>
      <c r="RZX25" s="156"/>
      <c r="RZY25" s="157"/>
      <c r="RZZ25" s="153"/>
      <c r="SAA25" s="153"/>
      <c r="SAB25" s="154"/>
      <c r="SAC25" s="155"/>
      <c r="SAD25" s="155"/>
      <c r="SAE25" s="155"/>
      <c r="SAF25" s="155"/>
      <c r="SAG25" s="155"/>
      <c r="SAH25" s="155"/>
      <c r="SAI25" s="156"/>
      <c r="SAJ25" s="156"/>
      <c r="SAK25" s="156"/>
      <c r="SAL25" s="156"/>
      <c r="SAM25" s="156"/>
      <c r="SAN25" s="156"/>
      <c r="SAO25" s="157"/>
      <c r="SAP25" s="153"/>
      <c r="SAQ25" s="153"/>
      <c r="SAR25" s="154"/>
      <c r="SAS25" s="155"/>
      <c r="SAT25" s="155"/>
      <c r="SAU25" s="155"/>
      <c r="SAV25" s="155"/>
      <c r="SAW25" s="155"/>
      <c r="SAX25" s="155"/>
      <c r="SAY25" s="156"/>
      <c r="SAZ25" s="156"/>
      <c r="SBA25" s="156"/>
      <c r="SBB25" s="156"/>
      <c r="SBC25" s="156"/>
      <c r="SBD25" s="156"/>
      <c r="SBE25" s="157"/>
      <c r="SBF25" s="153"/>
      <c r="SBG25" s="153"/>
      <c r="SBH25" s="154"/>
      <c r="SBI25" s="155"/>
      <c r="SBJ25" s="155"/>
      <c r="SBK25" s="155"/>
      <c r="SBL25" s="155"/>
      <c r="SBM25" s="155"/>
      <c r="SBN25" s="155"/>
      <c r="SBO25" s="156"/>
      <c r="SBP25" s="156"/>
      <c r="SBQ25" s="156"/>
      <c r="SBR25" s="156"/>
      <c r="SBS25" s="156"/>
      <c r="SBT25" s="156"/>
      <c r="SBU25" s="157"/>
      <c r="SBV25" s="153"/>
      <c r="SBW25" s="153"/>
      <c r="SBX25" s="154"/>
      <c r="SBY25" s="155"/>
      <c r="SBZ25" s="155"/>
      <c r="SCA25" s="155"/>
      <c r="SCB25" s="155"/>
      <c r="SCC25" s="155"/>
      <c r="SCD25" s="155"/>
      <c r="SCE25" s="156"/>
      <c r="SCF25" s="156"/>
      <c r="SCG25" s="156"/>
      <c r="SCH25" s="156"/>
      <c r="SCI25" s="156"/>
      <c r="SCJ25" s="156"/>
      <c r="SCK25" s="157"/>
      <c r="SCL25" s="153"/>
      <c r="SCM25" s="153"/>
      <c r="SCN25" s="154"/>
      <c r="SCO25" s="155"/>
      <c r="SCP25" s="155"/>
      <c r="SCQ25" s="155"/>
      <c r="SCR25" s="155"/>
      <c r="SCS25" s="155"/>
      <c r="SCT25" s="155"/>
      <c r="SCU25" s="156"/>
      <c r="SCV25" s="156"/>
      <c r="SCW25" s="156"/>
      <c r="SCX25" s="156"/>
      <c r="SCY25" s="156"/>
      <c r="SCZ25" s="156"/>
      <c r="SDA25" s="157"/>
      <c r="SDB25" s="153"/>
      <c r="SDC25" s="153"/>
      <c r="SDD25" s="154"/>
      <c r="SDE25" s="155"/>
      <c r="SDF25" s="155"/>
      <c r="SDG25" s="155"/>
      <c r="SDH25" s="155"/>
      <c r="SDI25" s="155"/>
      <c r="SDJ25" s="155"/>
      <c r="SDK25" s="156"/>
      <c r="SDL25" s="156"/>
      <c r="SDM25" s="156"/>
      <c r="SDN25" s="156"/>
      <c r="SDO25" s="156"/>
      <c r="SDP25" s="156"/>
      <c r="SDQ25" s="157"/>
      <c r="SDR25" s="153"/>
      <c r="SDS25" s="153"/>
      <c r="SDT25" s="154"/>
      <c r="SDU25" s="155"/>
      <c r="SDV25" s="155"/>
      <c r="SDW25" s="155"/>
      <c r="SDX25" s="155"/>
      <c r="SDY25" s="155"/>
      <c r="SDZ25" s="155"/>
      <c r="SEA25" s="156"/>
      <c r="SEB25" s="156"/>
      <c r="SEC25" s="156"/>
      <c r="SED25" s="156"/>
      <c r="SEE25" s="156"/>
      <c r="SEF25" s="156"/>
      <c r="SEG25" s="157"/>
      <c r="SEH25" s="153"/>
      <c r="SEI25" s="153"/>
      <c r="SEJ25" s="154"/>
      <c r="SEK25" s="155"/>
      <c r="SEL25" s="155"/>
      <c r="SEM25" s="155"/>
      <c r="SEN25" s="155"/>
      <c r="SEO25" s="155"/>
      <c r="SEP25" s="155"/>
      <c r="SEQ25" s="156"/>
      <c r="SER25" s="156"/>
      <c r="SES25" s="156"/>
      <c r="SET25" s="156"/>
      <c r="SEU25" s="156"/>
      <c r="SEV25" s="156"/>
      <c r="SEW25" s="157"/>
      <c r="SEX25" s="153"/>
      <c r="SEY25" s="153"/>
      <c r="SEZ25" s="154"/>
      <c r="SFA25" s="155"/>
      <c r="SFB25" s="155"/>
      <c r="SFC25" s="155"/>
      <c r="SFD25" s="155"/>
      <c r="SFE25" s="155"/>
      <c r="SFF25" s="155"/>
      <c r="SFG25" s="156"/>
      <c r="SFH25" s="156"/>
      <c r="SFI25" s="156"/>
      <c r="SFJ25" s="156"/>
      <c r="SFK25" s="156"/>
      <c r="SFL25" s="156"/>
      <c r="SFM25" s="157"/>
      <c r="SFN25" s="153"/>
      <c r="SFO25" s="153"/>
      <c r="SFP25" s="154"/>
      <c r="SFQ25" s="155"/>
      <c r="SFR25" s="155"/>
      <c r="SFS25" s="155"/>
      <c r="SFT25" s="155"/>
      <c r="SFU25" s="155"/>
      <c r="SFV25" s="155"/>
      <c r="SFW25" s="156"/>
      <c r="SFX25" s="156"/>
      <c r="SFY25" s="156"/>
      <c r="SFZ25" s="156"/>
      <c r="SGA25" s="156"/>
      <c r="SGB25" s="156"/>
      <c r="SGC25" s="157"/>
      <c r="SGD25" s="153"/>
      <c r="SGE25" s="153"/>
      <c r="SGF25" s="154"/>
      <c r="SGG25" s="155"/>
      <c r="SGH25" s="155"/>
      <c r="SGI25" s="155"/>
      <c r="SGJ25" s="155"/>
      <c r="SGK25" s="155"/>
      <c r="SGL25" s="155"/>
      <c r="SGM25" s="156"/>
      <c r="SGN25" s="156"/>
      <c r="SGO25" s="156"/>
      <c r="SGP25" s="156"/>
      <c r="SGQ25" s="156"/>
      <c r="SGR25" s="156"/>
      <c r="SGS25" s="157"/>
      <c r="SGT25" s="153"/>
      <c r="SGU25" s="153"/>
      <c r="SGV25" s="154"/>
      <c r="SGW25" s="155"/>
      <c r="SGX25" s="155"/>
      <c r="SGY25" s="155"/>
      <c r="SGZ25" s="155"/>
      <c r="SHA25" s="155"/>
      <c r="SHB25" s="155"/>
      <c r="SHC25" s="156"/>
      <c r="SHD25" s="156"/>
      <c r="SHE25" s="156"/>
      <c r="SHF25" s="156"/>
      <c r="SHG25" s="156"/>
      <c r="SHH25" s="156"/>
      <c r="SHI25" s="157"/>
      <c r="SHJ25" s="153"/>
      <c r="SHK25" s="153"/>
      <c r="SHL25" s="154"/>
      <c r="SHM25" s="155"/>
      <c r="SHN25" s="155"/>
      <c r="SHO25" s="155"/>
      <c r="SHP25" s="155"/>
      <c r="SHQ25" s="155"/>
      <c r="SHR25" s="155"/>
      <c r="SHS25" s="156"/>
      <c r="SHT25" s="156"/>
      <c r="SHU25" s="156"/>
      <c r="SHV25" s="156"/>
      <c r="SHW25" s="156"/>
      <c r="SHX25" s="156"/>
      <c r="SHY25" s="157"/>
      <c r="SHZ25" s="153"/>
      <c r="SIA25" s="153"/>
      <c r="SIB25" s="154"/>
      <c r="SIC25" s="155"/>
      <c r="SID25" s="155"/>
      <c r="SIE25" s="155"/>
      <c r="SIF25" s="155"/>
      <c r="SIG25" s="155"/>
      <c r="SIH25" s="155"/>
      <c r="SII25" s="156"/>
      <c r="SIJ25" s="156"/>
      <c r="SIK25" s="156"/>
      <c r="SIL25" s="156"/>
      <c r="SIM25" s="156"/>
      <c r="SIN25" s="156"/>
      <c r="SIO25" s="157"/>
      <c r="SIP25" s="153"/>
      <c r="SIQ25" s="153"/>
      <c r="SIR25" s="154"/>
      <c r="SIS25" s="155"/>
      <c r="SIT25" s="155"/>
      <c r="SIU25" s="155"/>
      <c r="SIV25" s="155"/>
      <c r="SIW25" s="155"/>
      <c r="SIX25" s="155"/>
      <c r="SIY25" s="156"/>
      <c r="SIZ25" s="156"/>
      <c r="SJA25" s="156"/>
      <c r="SJB25" s="156"/>
      <c r="SJC25" s="156"/>
      <c r="SJD25" s="156"/>
      <c r="SJE25" s="157"/>
      <c r="SJF25" s="153"/>
      <c r="SJG25" s="153"/>
      <c r="SJH25" s="154"/>
      <c r="SJI25" s="155"/>
      <c r="SJJ25" s="155"/>
      <c r="SJK25" s="155"/>
      <c r="SJL25" s="155"/>
      <c r="SJM25" s="155"/>
      <c r="SJN25" s="155"/>
      <c r="SJO25" s="156"/>
      <c r="SJP25" s="156"/>
      <c r="SJQ25" s="156"/>
      <c r="SJR25" s="156"/>
      <c r="SJS25" s="156"/>
      <c r="SJT25" s="156"/>
      <c r="SJU25" s="157"/>
      <c r="SJV25" s="153"/>
      <c r="SJW25" s="153"/>
      <c r="SJX25" s="154"/>
      <c r="SJY25" s="155"/>
      <c r="SJZ25" s="155"/>
      <c r="SKA25" s="155"/>
      <c r="SKB25" s="155"/>
      <c r="SKC25" s="155"/>
      <c r="SKD25" s="155"/>
      <c r="SKE25" s="156"/>
      <c r="SKF25" s="156"/>
      <c r="SKG25" s="156"/>
      <c r="SKH25" s="156"/>
      <c r="SKI25" s="156"/>
      <c r="SKJ25" s="156"/>
      <c r="SKK25" s="157"/>
      <c r="SKL25" s="153"/>
      <c r="SKM25" s="153"/>
      <c r="SKN25" s="154"/>
      <c r="SKO25" s="155"/>
      <c r="SKP25" s="155"/>
      <c r="SKQ25" s="155"/>
      <c r="SKR25" s="155"/>
      <c r="SKS25" s="155"/>
      <c r="SKT25" s="155"/>
      <c r="SKU25" s="156"/>
      <c r="SKV25" s="156"/>
      <c r="SKW25" s="156"/>
      <c r="SKX25" s="156"/>
      <c r="SKY25" s="156"/>
      <c r="SKZ25" s="156"/>
      <c r="SLA25" s="157"/>
      <c r="SLB25" s="153"/>
      <c r="SLC25" s="153"/>
      <c r="SLD25" s="154"/>
      <c r="SLE25" s="155"/>
      <c r="SLF25" s="155"/>
      <c r="SLG25" s="155"/>
      <c r="SLH25" s="155"/>
      <c r="SLI25" s="155"/>
      <c r="SLJ25" s="155"/>
      <c r="SLK25" s="156"/>
      <c r="SLL25" s="156"/>
      <c r="SLM25" s="156"/>
      <c r="SLN25" s="156"/>
      <c r="SLO25" s="156"/>
      <c r="SLP25" s="156"/>
      <c r="SLQ25" s="157"/>
      <c r="SLR25" s="153"/>
      <c r="SLS25" s="153"/>
      <c r="SLT25" s="154"/>
      <c r="SLU25" s="155"/>
      <c r="SLV25" s="155"/>
      <c r="SLW25" s="155"/>
      <c r="SLX25" s="155"/>
      <c r="SLY25" s="155"/>
      <c r="SLZ25" s="155"/>
      <c r="SMA25" s="156"/>
      <c r="SMB25" s="156"/>
      <c r="SMC25" s="156"/>
      <c r="SMD25" s="156"/>
      <c r="SME25" s="156"/>
      <c r="SMF25" s="156"/>
      <c r="SMG25" s="157"/>
      <c r="SMH25" s="153"/>
      <c r="SMI25" s="153"/>
      <c r="SMJ25" s="154"/>
      <c r="SMK25" s="155"/>
      <c r="SML25" s="155"/>
      <c r="SMM25" s="155"/>
      <c r="SMN25" s="155"/>
      <c r="SMO25" s="155"/>
      <c r="SMP25" s="155"/>
      <c r="SMQ25" s="156"/>
      <c r="SMR25" s="156"/>
      <c r="SMS25" s="156"/>
      <c r="SMT25" s="156"/>
      <c r="SMU25" s="156"/>
      <c r="SMV25" s="156"/>
      <c r="SMW25" s="157"/>
      <c r="SMX25" s="153"/>
      <c r="SMY25" s="153"/>
      <c r="SMZ25" s="154"/>
      <c r="SNA25" s="155"/>
      <c r="SNB25" s="155"/>
      <c r="SNC25" s="155"/>
      <c r="SND25" s="155"/>
      <c r="SNE25" s="155"/>
      <c r="SNF25" s="155"/>
      <c r="SNG25" s="156"/>
      <c r="SNH25" s="156"/>
      <c r="SNI25" s="156"/>
      <c r="SNJ25" s="156"/>
      <c r="SNK25" s="156"/>
      <c r="SNL25" s="156"/>
      <c r="SNM25" s="157"/>
      <c r="SNN25" s="153"/>
      <c r="SNO25" s="153"/>
      <c r="SNP25" s="154"/>
      <c r="SNQ25" s="155"/>
      <c r="SNR25" s="155"/>
      <c r="SNS25" s="155"/>
      <c r="SNT25" s="155"/>
      <c r="SNU25" s="155"/>
      <c r="SNV25" s="155"/>
      <c r="SNW25" s="156"/>
      <c r="SNX25" s="156"/>
      <c r="SNY25" s="156"/>
      <c r="SNZ25" s="156"/>
      <c r="SOA25" s="156"/>
      <c r="SOB25" s="156"/>
      <c r="SOC25" s="157"/>
      <c r="SOD25" s="153"/>
      <c r="SOE25" s="153"/>
      <c r="SOF25" s="154"/>
      <c r="SOG25" s="155"/>
      <c r="SOH25" s="155"/>
      <c r="SOI25" s="155"/>
      <c r="SOJ25" s="155"/>
      <c r="SOK25" s="155"/>
      <c r="SOL25" s="155"/>
      <c r="SOM25" s="156"/>
      <c r="SON25" s="156"/>
      <c r="SOO25" s="156"/>
      <c r="SOP25" s="156"/>
      <c r="SOQ25" s="156"/>
      <c r="SOR25" s="156"/>
      <c r="SOS25" s="157"/>
      <c r="SOT25" s="153"/>
      <c r="SOU25" s="153"/>
      <c r="SOV25" s="154"/>
      <c r="SOW25" s="155"/>
      <c r="SOX25" s="155"/>
      <c r="SOY25" s="155"/>
      <c r="SOZ25" s="155"/>
      <c r="SPA25" s="155"/>
      <c r="SPB25" s="155"/>
      <c r="SPC25" s="156"/>
      <c r="SPD25" s="156"/>
      <c r="SPE25" s="156"/>
      <c r="SPF25" s="156"/>
      <c r="SPG25" s="156"/>
      <c r="SPH25" s="156"/>
      <c r="SPI25" s="157"/>
      <c r="SPJ25" s="153"/>
      <c r="SPK25" s="153"/>
      <c r="SPL25" s="154"/>
      <c r="SPM25" s="155"/>
      <c r="SPN25" s="155"/>
      <c r="SPO25" s="155"/>
      <c r="SPP25" s="155"/>
      <c r="SPQ25" s="155"/>
      <c r="SPR25" s="155"/>
      <c r="SPS25" s="156"/>
      <c r="SPT25" s="156"/>
      <c r="SPU25" s="156"/>
      <c r="SPV25" s="156"/>
      <c r="SPW25" s="156"/>
      <c r="SPX25" s="156"/>
      <c r="SPY25" s="157"/>
      <c r="SPZ25" s="153"/>
      <c r="SQA25" s="153"/>
      <c r="SQB25" s="154"/>
      <c r="SQC25" s="155"/>
      <c r="SQD25" s="155"/>
      <c r="SQE25" s="155"/>
      <c r="SQF25" s="155"/>
      <c r="SQG25" s="155"/>
      <c r="SQH25" s="155"/>
      <c r="SQI25" s="156"/>
      <c r="SQJ25" s="156"/>
      <c r="SQK25" s="156"/>
      <c r="SQL25" s="156"/>
      <c r="SQM25" s="156"/>
      <c r="SQN25" s="156"/>
      <c r="SQO25" s="157"/>
      <c r="SQP25" s="153"/>
      <c r="SQQ25" s="153"/>
      <c r="SQR25" s="154"/>
      <c r="SQS25" s="155"/>
      <c r="SQT25" s="155"/>
      <c r="SQU25" s="155"/>
      <c r="SQV25" s="155"/>
      <c r="SQW25" s="155"/>
      <c r="SQX25" s="155"/>
      <c r="SQY25" s="156"/>
      <c r="SQZ25" s="156"/>
      <c r="SRA25" s="156"/>
      <c r="SRB25" s="156"/>
      <c r="SRC25" s="156"/>
      <c r="SRD25" s="156"/>
      <c r="SRE25" s="157"/>
      <c r="SRF25" s="153"/>
      <c r="SRG25" s="153"/>
      <c r="SRH25" s="154"/>
      <c r="SRI25" s="155"/>
      <c r="SRJ25" s="155"/>
      <c r="SRK25" s="155"/>
      <c r="SRL25" s="155"/>
      <c r="SRM25" s="155"/>
      <c r="SRN25" s="155"/>
      <c r="SRO25" s="156"/>
      <c r="SRP25" s="156"/>
      <c r="SRQ25" s="156"/>
      <c r="SRR25" s="156"/>
      <c r="SRS25" s="156"/>
      <c r="SRT25" s="156"/>
      <c r="SRU25" s="157"/>
      <c r="SRV25" s="153"/>
      <c r="SRW25" s="153"/>
      <c r="SRX25" s="154"/>
      <c r="SRY25" s="155"/>
      <c r="SRZ25" s="155"/>
      <c r="SSA25" s="155"/>
      <c r="SSB25" s="155"/>
      <c r="SSC25" s="155"/>
      <c r="SSD25" s="155"/>
      <c r="SSE25" s="156"/>
      <c r="SSF25" s="156"/>
      <c r="SSG25" s="156"/>
      <c r="SSH25" s="156"/>
      <c r="SSI25" s="156"/>
      <c r="SSJ25" s="156"/>
      <c r="SSK25" s="157"/>
      <c r="SSL25" s="153"/>
      <c r="SSM25" s="153"/>
      <c r="SSN25" s="154"/>
      <c r="SSO25" s="155"/>
      <c r="SSP25" s="155"/>
      <c r="SSQ25" s="155"/>
      <c r="SSR25" s="155"/>
      <c r="SSS25" s="155"/>
      <c r="SST25" s="155"/>
      <c r="SSU25" s="156"/>
      <c r="SSV25" s="156"/>
      <c r="SSW25" s="156"/>
      <c r="SSX25" s="156"/>
      <c r="SSY25" s="156"/>
      <c r="SSZ25" s="156"/>
      <c r="STA25" s="157"/>
      <c r="STB25" s="153"/>
      <c r="STC25" s="153"/>
      <c r="STD25" s="154"/>
      <c r="STE25" s="155"/>
      <c r="STF25" s="155"/>
      <c r="STG25" s="155"/>
      <c r="STH25" s="155"/>
      <c r="STI25" s="155"/>
      <c r="STJ25" s="155"/>
      <c r="STK25" s="156"/>
      <c r="STL25" s="156"/>
      <c r="STM25" s="156"/>
      <c r="STN25" s="156"/>
      <c r="STO25" s="156"/>
      <c r="STP25" s="156"/>
      <c r="STQ25" s="157"/>
      <c r="STR25" s="153"/>
      <c r="STS25" s="153"/>
      <c r="STT25" s="154"/>
      <c r="STU25" s="155"/>
      <c r="STV25" s="155"/>
      <c r="STW25" s="155"/>
      <c r="STX25" s="155"/>
      <c r="STY25" s="155"/>
      <c r="STZ25" s="155"/>
      <c r="SUA25" s="156"/>
      <c r="SUB25" s="156"/>
      <c r="SUC25" s="156"/>
      <c r="SUD25" s="156"/>
      <c r="SUE25" s="156"/>
      <c r="SUF25" s="156"/>
      <c r="SUG25" s="157"/>
      <c r="SUH25" s="153"/>
      <c r="SUI25" s="153"/>
      <c r="SUJ25" s="154"/>
      <c r="SUK25" s="155"/>
      <c r="SUL25" s="155"/>
      <c r="SUM25" s="155"/>
      <c r="SUN25" s="155"/>
      <c r="SUO25" s="155"/>
      <c r="SUP25" s="155"/>
      <c r="SUQ25" s="156"/>
      <c r="SUR25" s="156"/>
      <c r="SUS25" s="156"/>
      <c r="SUT25" s="156"/>
      <c r="SUU25" s="156"/>
      <c r="SUV25" s="156"/>
      <c r="SUW25" s="157"/>
      <c r="SUX25" s="153"/>
      <c r="SUY25" s="153"/>
      <c r="SUZ25" s="154"/>
      <c r="SVA25" s="155"/>
      <c r="SVB25" s="155"/>
      <c r="SVC25" s="155"/>
      <c r="SVD25" s="155"/>
      <c r="SVE25" s="155"/>
      <c r="SVF25" s="155"/>
      <c r="SVG25" s="156"/>
      <c r="SVH25" s="156"/>
      <c r="SVI25" s="156"/>
      <c r="SVJ25" s="156"/>
      <c r="SVK25" s="156"/>
      <c r="SVL25" s="156"/>
      <c r="SVM25" s="157"/>
      <c r="SVN25" s="153"/>
      <c r="SVO25" s="153"/>
      <c r="SVP25" s="154"/>
      <c r="SVQ25" s="155"/>
      <c r="SVR25" s="155"/>
      <c r="SVS25" s="155"/>
      <c r="SVT25" s="155"/>
      <c r="SVU25" s="155"/>
      <c r="SVV25" s="155"/>
      <c r="SVW25" s="156"/>
      <c r="SVX25" s="156"/>
      <c r="SVY25" s="156"/>
      <c r="SVZ25" s="156"/>
      <c r="SWA25" s="156"/>
      <c r="SWB25" s="156"/>
      <c r="SWC25" s="157"/>
      <c r="SWD25" s="153"/>
      <c r="SWE25" s="153"/>
      <c r="SWF25" s="154"/>
      <c r="SWG25" s="155"/>
      <c r="SWH25" s="155"/>
      <c r="SWI25" s="155"/>
      <c r="SWJ25" s="155"/>
      <c r="SWK25" s="155"/>
      <c r="SWL25" s="155"/>
      <c r="SWM25" s="156"/>
      <c r="SWN25" s="156"/>
      <c r="SWO25" s="156"/>
      <c r="SWP25" s="156"/>
      <c r="SWQ25" s="156"/>
      <c r="SWR25" s="156"/>
      <c r="SWS25" s="157"/>
      <c r="SWT25" s="153"/>
      <c r="SWU25" s="153"/>
      <c r="SWV25" s="154"/>
      <c r="SWW25" s="155"/>
      <c r="SWX25" s="155"/>
      <c r="SWY25" s="155"/>
      <c r="SWZ25" s="155"/>
      <c r="SXA25" s="155"/>
      <c r="SXB25" s="155"/>
      <c r="SXC25" s="156"/>
      <c r="SXD25" s="156"/>
      <c r="SXE25" s="156"/>
      <c r="SXF25" s="156"/>
      <c r="SXG25" s="156"/>
      <c r="SXH25" s="156"/>
      <c r="SXI25" s="157"/>
      <c r="SXJ25" s="153"/>
      <c r="SXK25" s="153"/>
      <c r="SXL25" s="154"/>
      <c r="SXM25" s="155"/>
      <c r="SXN25" s="155"/>
      <c r="SXO25" s="155"/>
      <c r="SXP25" s="155"/>
      <c r="SXQ25" s="155"/>
      <c r="SXR25" s="155"/>
      <c r="SXS25" s="156"/>
      <c r="SXT25" s="156"/>
      <c r="SXU25" s="156"/>
      <c r="SXV25" s="156"/>
      <c r="SXW25" s="156"/>
      <c r="SXX25" s="156"/>
      <c r="SXY25" s="157"/>
      <c r="SXZ25" s="153"/>
      <c r="SYA25" s="153"/>
      <c r="SYB25" s="154"/>
      <c r="SYC25" s="155"/>
      <c r="SYD25" s="155"/>
      <c r="SYE25" s="155"/>
      <c r="SYF25" s="155"/>
      <c r="SYG25" s="155"/>
      <c r="SYH25" s="155"/>
      <c r="SYI25" s="156"/>
      <c r="SYJ25" s="156"/>
      <c r="SYK25" s="156"/>
      <c r="SYL25" s="156"/>
      <c r="SYM25" s="156"/>
      <c r="SYN25" s="156"/>
      <c r="SYO25" s="157"/>
      <c r="SYP25" s="153"/>
      <c r="SYQ25" s="153"/>
      <c r="SYR25" s="154"/>
      <c r="SYS25" s="155"/>
      <c r="SYT25" s="155"/>
      <c r="SYU25" s="155"/>
      <c r="SYV25" s="155"/>
      <c r="SYW25" s="155"/>
      <c r="SYX25" s="155"/>
      <c r="SYY25" s="156"/>
      <c r="SYZ25" s="156"/>
      <c r="SZA25" s="156"/>
      <c r="SZB25" s="156"/>
      <c r="SZC25" s="156"/>
      <c r="SZD25" s="156"/>
      <c r="SZE25" s="157"/>
      <c r="SZF25" s="153"/>
      <c r="SZG25" s="153"/>
      <c r="SZH25" s="154"/>
      <c r="SZI25" s="155"/>
      <c r="SZJ25" s="155"/>
      <c r="SZK25" s="155"/>
      <c r="SZL25" s="155"/>
      <c r="SZM25" s="155"/>
      <c r="SZN25" s="155"/>
      <c r="SZO25" s="156"/>
      <c r="SZP25" s="156"/>
      <c r="SZQ25" s="156"/>
      <c r="SZR25" s="156"/>
      <c r="SZS25" s="156"/>
      <c r="SZT25" s="156"/>
      <c r="SZU25" s="157"/>
      <c r="SZV25" s="153"/>
      <c r="SZW25" s="153"/>
      <c r="SZX25" s="154"/>
      <c r="SZY25" s="155"/>
      <c r="SZZ25" s="155"/>
      <c r="TAA25" s="155"/>
      <c r="TAB25" s="155"/>
      <c r="TAC25" s="155"/>
      <c r="TAD25" s="155"/>
      <c r="TAE25" s="156"/>
      <c r="TAF25" s="156"/>
      <c r="TAG25" s="156"/>
      <c r="TAH25" s="156"/>
      <c r="TAI25" s="156"/>
      <c r="TAJ25" s="156"/>
      <c r="TAK25" s="157"/>
      <c r="TAL25" s="153"/>
      <c r="TAM25" s="153"/>
      <c r="TAN25" s="154"/>
      <c r="TAO25" s="155"/>
      <c r="TAP25" s="155"/>
      <c r="TAQ25" s="155"/>
      <c r="TAR25" s="155"/>
      <c r="TAS25" s="155"/>
      <c r="TAT25" s="155"/>
      <c r="TAU25" s="156"/>
      <c r="TAV25" s="156"/>
      <c r="TAW25" s="156"/>
      <c r="TAX25" s="156"/>
      <c r="TAY25" s="156"/>
      <c r="TAZ25" s="156"/>
      <c r="TBA25" s="157"/>
      <c r="TBB25" s="153"/>
      <c r="TBC25" s="153"/>
      <c r="TBD25" s="154"/>
      <c r="TBE25" s="155"/>
      <c r="TBF25" s="155"/>
      <c r="TBG25" s="155"/>
      <c r="TBH25" s="155"/>
      <c r="TBI25" s="155"/>
      <c r="TBJ25" s="155"/>
      <c r="TBK25" s="156"/>
      <c r="TBL25" s="156"/>
      <c r="TBM25" s="156"/>
      <c r="TBN25" s="156"/>
      <c r="TBO25" s="156"/>
      <c r="TBP25" s="156"/>
      <c r="TBQ25" s="157"/>
      <c r="TBR25" s="153"/>
      <c r="TBS25" s="153"/>
      <c r="TBT25" s="154"/>
      <c r="TBU25" s="155"/>
      <c r="TBV25" s="155"/>
      <c r="TBW25" s="155"/>
      <c r="TBX25" s="155"/>
      <c r="TBY25" s="155"/>
      <c r="TBZ25" s="155"/>
      <c r="TCA25" s="156"/>
      <c r="TCB25" s="156"/>
      <c r="TCC25" s="156"/>
      <c r="TCD25" s="156"/>
      <c r="TCE25" s="156"/>
      <c r="TCF25" s="156"/>
      <c r="TCG25" s="157"/>
      <c r="TCH25" s="153"/>
      <c r="TCI25" s="153"/>
      <c r="TCJ25" s="154"/>
      <c r="TCK25" s="155"/>
      <c r="TCL25" s="155"/>
      <c r="TCM25" s="155"/>
      <c r="TCN25" s="155"/>
      <c r="TCO25" s="155"/>
      <c r="TCP25" s="155"/>
      <c r="TCQ25" s="156"/>
      <c r="TCR25" s="156"/>
      <c r="TCS25" s="156"/>
      <c r="TCT25" s="156"/>
      <c r="TCU25" s="156"/>
      <c r="TCV25" s="156"/>
      <c r="TCW25" s="157"/>
      <c r="TCX25" s="153"/>
      <c r="TCY25" s="153"/>
      <c r="TCZ25" s="154"/>
      <c r="TDA25" s="155"/>
      <c r="TDB25" s="155"/>
      <c r="TDC25" s="155"/>
      <c r="TDD25" s="155"/>
      <c r="TDE25" s="155"/>
      <c r="TDF25" s="155"/>
      <c r="TDG25" s="156"/>
      <c r="TDH25" s="156"/>
      <c r="TDI25" s="156"/>
      <c r="TDJ25" s="156"/>
      <c r="TDK25" s="156"/>
      <c r="TDL25" s="156"/>
      <c r="TDM25" s="157"/>
      <c r="TDN25" s="153"/>
      <c r="TDO25" s="153"/>
      <c r="TDP25" s="154"/>
      <c r="TDQ25" s="155"/>
      <c r="TDR25" s="155"/>
      <c r="TDS25" s="155"/>
      <c r="TDT25" s="155"/>
      <c r="TDU25" s="155"/>
      <c r="TDV25" s="155"/>
      <c r="TDW25" s="156"/>
      <c r="TDX25" s="156"/>
      <c r="TDY25" s="156"/>
      <c r="TDZ25" s="156"/>
      <c r="TEA25" s="156"/>
      <c r="TEB25" s="156"/>
      <c r="TEC25" s="157"/>
      <c r="TED25" s="153"/>
      <c r="TEE25" s="153"/>
      <c r="TEF25" s="154"/>
      <c r="TEG25" s="155"/>
      <c r="TEH25" s="155"/>
      <c r="TEI25" s="155"/>
      <c r="TEJ25" s="155"/>
      <c r="TEK25" s="155"/>
      <c r="TEL25" s="155"/>
      <c r="TEM25" s="156"/>
      <c r="TEN25" s="156"/>
      <c r="TEO25" s="156"/>
      <c r="TEP25" s="156"/>
      <c r="TEQ25" s="156"/>
      <c r="TER25" s="156"/>
      <c r="TES25" s="157"/>
      <c r="TET25" s="153"/>
      <c r="TEU25" s="153"/>
      <c r="TEV25" s="154"/>
      <c r="TEW25" s="155"/>
      <c r="TEX25" s="155"/>
      <c r="TEY25" s="155"/>
      <c r="TEZ25" s="155"/>
      <c r="TFA25" s="155"/>
      <c r="TFB25" s="155"/>
      <c r="TFC25" s="156"/>
      <c r="TFD25" s="156"/>
      <c r="TFE25" s="156"/>
      <c r="TFF25" s="156"/>
      <c r="TFG25" s="156"/>
      <c r="TFH25" s="156"/>
      <c r="TFI25" s="157"/>
      <c r="TFJ25" s="153"/>
      <c r="TFK25" s="153"/>
      <c r="TFL25" s="154"/>
      <c r="TFM25" s="155"/>
      <c r="TFN25" s="155"/>
      <c r="TFO25" s="155"/>
      <c r="TFP25" s="155"/>
      <c r="TFQ25" s="155"/>
      <c r="TFR25" s="155"/>
      <c r="TFS25" s="156"/>
      <c r="TFT25" s="156"/>
      <c r="TFU25" s="156"/>
      <c r="TFV25" s="156"/>
      <c r="TFW25" s="156"/>
      <c r="TFX25" s="156"/>
      <c r="TFY25" s="157"/>
      <c r="TFZ25" s="153"/>
      <c r="TGA25" s="153"/>
      <c r="TGB25" s="154"/>
      <c r="TGC25" s="155"/>
      <c r="TGD25" s="155"/>
      <c r="TGE25" s="155"/>
      <c r="TGF25" s="155"/>
      <c r="TGG25" s="155"/>
      <c r="TGH25" s="155"/>
      <c r="TGI25" s="156"/>
      <c r="TGJ25" s="156"/>
      <c r="TGK25" s="156"/>
      <c r="TGL25" s="156"/>
      <c r="TGM25" s="156"/>
      <c r="TGN25" s="156"/>
      <c r="TGO25" s="157"/>
      <c r="TGP25" s="153"/>
      <c r="TGQ25" s="153"/>
      <c r="TGR25" s="154"/>
      <c r="TGS25" s="155"/>
      <c r="TGT25" s="155"/>
      <c r="TGU25" s="155"/>
      <c r="TGV25" s="155"/>
      <c r="TGW25" s="155"/>
      <c r="TGX25" s="155"/>
      <c r="TGY25" s="156"/>
      <c r="TGZ25" s="156"/>
      <c r="THA25" s="156"/>
      <c r="THB25" s="156"/>
      <c r="THC25" s="156"/>
      <c r="THD25" s="156"/>
      <c r="THE25" s="157"/>
      <c r="THF25" s="153"/>
      <c r="THG25" s="153"/>
      <c r="THH25" s="154"/>
      <c r="THI25" s="155"/>
      <c r="THJ25" s="155"/>
      <c r="THK25" s="155"/>
      <c r="THL25" s="155"/>
      <c r="THM25" s="155"/>
      <c r="THN25" s="155"/>
      <c r="THO25" s="156"/>
      <c r="THP25" s="156"/>
      <c r="THQ25" s="156"/>
      <c r="THR25" s="156"/>
      <c r="THS25" s="156"/>
      <c r="THT25" s="156"/>
      <c r="THU25" s="157"/>
      <c r="THV25" s="153"/>
      <c r="THW25" s="153"/>
      <c r="THX25" s="154"/>
      <c r="THY25" s="155"/>
      <c r="THZ25" s="155"/>
      <c r="TIA25" s="155"/>
      <c r="TIB25" s="155"/>
      <c r="TIC25" s="155"/>
      <c r="TID25" s="155"/>
      <c r="TIE25" s="156"/>
      <c r="TIF25" s="156"/>
      <c r="TIG25" s="156"/>
      <c r="TIH25" s="156"/>
      <c r="TII25" s="156"/>
      <c r="TIJ25" s="156"/>
      <c r="TIK25" s="157"/>
      <c r="TIL25" s="153"/>
      <c r="TIM25" s="153"/>
      <c r="TIN25" s="154"/>
      <c r="TIO25" s="155"/>
      <c r="TIP25" s="155"/>
      <c r="TIQ25" s="155"/>
      <c r="TIR25" s="155"/>
      <c r="TIS25" s="155"/>
      <c r="TIT25" s="155"/>
      <c r="TIU25" s="156"/>
      <c r="TIV25" s="156"/>
      <c r="TIW25" s="156"/>
      <c r="TIX25" s="156"/>
      <c r="TIY25" s="156"/>
      <c r="TIZ25" s="156"/>
      <c r="TJA25" s="157"/>
      <c r="TJB25" s="153"/>
      <c r="TJC25" s="153"/>
      <c r="TJD25" s="154"/>
      <c r="TJE25" s="155"/>
      <c r="TJF25" s="155"/>
      <c r="TJG25" s="155"/>
      <c r="TJH25" s="155"/>
      <c r="TJI25" s="155"/>
      <c r="TJJ25" s="155"/>
      <c r="TJK25" s="156"/>
      <c r="TJL25" s="156"/>
      <c r="TJM25" s="156"/>
      <c r="TJN25" s="156"/>
      <c r="TJO25" s="156"/>
      <c r="TJP25" s="156"/>
      <c r="TJQ25" s="157"/>
      <c r="TJR25" s="153"/>
      <c r="TJS25" s="153"/>
      <c r="TJT25" s="154"/>
      <c r="TJU25" s="155"/>
      <c r="TJV25" s="155"/>
      <c r="TJW25" s="155"/>
      <c r="TJX25" s="155"/>
      <c r="TJY25" s="155"/>
      <c r="TJZ25" s="155"/>
      <c r="TKA25" s="156"/>
      <c r="TKB25" s="156"/>
      <c r="TKC25" s="156"/>
      <c r="TKD25" s="156"/>
      <c r="TKE25" s="156"/>
      <c r="TKF25" s="156"/>
      <c r="TKG25" s="157"/>
      <c r="TKH25" s="153"/>
      <c r="TKI25" s="153"/>
      <c r="TKJ25" s="154"/>
      <c r="TKK25" s="155"/>
      <c r="TKL25" s="155"/>
      <c r="TKM25" s="155"/>
      <c r="TKN25" s="155"/>
      <c r="TKO25" s="155"/>
      <c r="TKP25" s="155"/>
      <c r="TKQ25" s="156"/>
      <c r="TKR25" s="156"/>
      <c r="TKS25" s="156"/>
      <c r="TKT25" s="156"/>
      <c r="TKU25" s="156"/>
      <c r="TKV25" s="156"/>
      <c r="TKW25" s="157"/>
      <c r="TKX25" s="153"/>
      <c r="TKY25" s="153"/>
      <c r="TKZ25" s="154"/>
      <c r="TLA25" s="155"/>
      <c r="TLB25" s="155"/>
      <c r="TLC25" s="155"/>
      <c r="TLD25" s="155"/>
      <c r="TLE25" s="155"/>
      <c r="TLF25" s="155"/>
      <c r="TLG25" s="156"/>
      <c r="TLH25" s="156"/>
      <c r="TLI25" s="156"/>
      <c r="TLJ25" s="156"/>
      <c r="TLK25" s="156"/>
      <c r="TLL25" s="156"/>
      <c r="TLM25" s="157"/>
      <c r="TLN25" s="153"/>
      <c r="TLO25" s="153"/>
      <c r="TLP25" s="154"/>
      <c r="TLQ25" s="155"/>
      <c r="TLR25" s="155"/>
      <c r="TLS25" s="155"/>
      <c r="TLT25" s="155"/>
      <c r="TLU25" s="155"/>
      <c r="TLV25" s="155"/>
      <c r="TLW25" s="156"/>
      <c r="TLX25" s="156"/>
      <c r="TLY25" s="156"/>
      <c r="TLZ25" s="156"/>
      <c r="TMA25" s="156"/>
      <c r="TMB25" s="156"/>
      <c r="TMC25" s="157"/>
      <c r="TMD25" s="153"/>
      <c r="TME25" s="153"/>
      <c r="TMF25" s="154"/>
      <c r="TMG25" s="155"/>
      <c r="TMH25" s="155"/>
      <c r="TMI25" s="155"/>
      <c r="TMJ25" s="155"/>
      <c r="TMK25" s="155"/>
      <c r="TML25" s="155"/>
      <c r="TMM25" s="156"/>
      <c r="TMN25" s="156"/>
      <c r="TMO25" s="156"/>
      <c r="TMP25" s="156"/>
      <c r="TMQ25" s="156"/>
      <c r="TMR25" s="156"/>
      <c r="TMS25" s="157"/>
      <c r="TMT25" s="153"/>
      <c r="TMU25" s="153"/>
      <c r="TMV25" s="154"/>
      <c r="TMW25" s="155"/>
      <c r="TMX25" s="155"/>
      <c r="TMY25" s="155"/>
      <c r="TMZ25" s="155"/>
      <c r="TNA25" s="155"/>
      <c r="TNB25" s="155"/>
      <c r="TNC25" s="156"/>
      <c r="TND25" s="156"/>
      <c r="TNE25" s="156"/>
      <c r="TNF25" s="156"/>
      <c r="TNG25" s="156"/>
      <c r="TNH25" s="156"/>
      <c r="TNI25" s="157"/>
      <c r="TNJ25" s="153"/>
      <c r="TNK25" s="153"/>
      <c r="TNL25" s="154"/>
      <c r="TNM25" s="155"/>
      <c r="TNN25" s="155"/>
      <c r="TNO25" s="155"/>
      <c r="TNP25" s="155"/>
      <c r="TNQ25" s="155"/>
      <c r="TNR25" s="155"/>
      <c r="TNS25" s="156"/>
      <c r="TNT25" s="156"/>
      <c r="TNU25" s="156"/>
      <c r="TNV25" s="156"/>
      <c r="TNW25" s="156"/>
      <c r="TNX25" s="156"/>
      <c r="TNY25" s="157"/>
      <c r="TNZ25" s="153"/>
      <c r="TOA25" s="153"/>
      <c r="TOB25" s="154"/>
      <c r="TOC25" s="155"/>
      <c r="TOD25" s="155"/>
      <c r="TOE25" s="155"/>
      <c r="TOF25" s="155"/>
      <c r="TOG25" s="155"/>
      <c r="TOH25" s="155"/>
      <c r="TOI25" s="156"/>
      <c r="TOJ25" s="156"/>
      <c r="TOK25" s="156"/>
      <c r="TOL25" s="156"/>
      <c r="TOM25" s="156"/>
      <c r="TON25" s="156"/>
      <c r="TOO25" s="157"/>
      <c r="TOP25" s="153"/>
      <c r="TOQ25" s="153"/>
      <c r="TOR25" s="154"/>
      <c r="TOS25" s="155"/>
      <c r="TOT25" s="155"/>
      <c r="TOU25" s="155"/>
      <c r="TOV25" s="155"/>
      <c r="TOW25" s="155"/>
      <c r="TOX25" s="155"/>
      <c r="TOY25" s="156"/>
      <c r="TOZ25" s="156"/>
      <c r="TPA25" s="156"/>
      <c r="TPB25" s="156"/>
      <c r="TPC25" s="156"/>
      <c r="TPD25" s="156"/>
      <c r="TPE25" s="157"/>
      <c r="TPF25" s="153"/>
      <c r="TPG25" s="153"/>
      <c r="TPH25" s="154"/>
      <c r="TPI25" s="155"/>
      <c r="TPJ25" s="155"/>
      <c r="TPK25" s="155"/>
      <c r="TPL25" s="155"/>
      <c r="TPM25" s="155"/>
      <c r="TPN25" s="155"/>
      <c r="TPO25" s="156"/>
      <c r="TPP25" s="156"/>
      <c r="TPQ25" s="156"/>
      <c r="TPR25" s="156"/>
      <c r="TPS25" s="156"/>
      <c r="TPT25" s="156"/>
      <c r="TPU25" s="157"/>
      <c r="TPV25" s="153"/>
      <c r="TPW25" s="153"/>
      <c r="TPX25" s="154"/>
      <c r="TPY25" s="155"/>
      <c r="TPZ25" s="155"/>
      <c r="TQA25" s="155"/>
      <c r="TQB25" s="155"/>
      <c r="TQC25" s="155"/>
      <c r="TQD25" s="155"/>
      <c r="TQE25" s="156"/>
      <c r="TQF25" s="156"/>
      <c r="TQG25" s="156"/>
      <c r="TQH25" s="156"/>
      <c r="TQI25" s="156"/>
      <c r="TQJ25" s="156"/>
      <c r="TQK25" s="157"/>
      <c r="TQL25" s="153"/>
      <c r="TQM25" s="153"/>
      <c r="TQN25" s="154"/>
      <c r="TQO25" s="155"/>
      <c r="TQP25" s="155"/>
      <c r="TQQ25" s="155"/>
      <c r="TQR25" s="155"/>
      <c r="TQS25" s="155"/>
      <c r="TQT25" s="155"/>
      <c r="TQU25" s="156"/>
      <c r="TQV25" s="156"/>
      <c r="TQW25" s="156"/>
      <c r="TQX25" s="156"/>
      <c r="TQY25" s="156"/>
      <c r="TQZ25" s="156"/>
      <c r="TRA25" s="157"/>
      <c r="TRB25" s="153"/>
      <c r="TRC25" s="153"/>
      <c r="TRD25" s="154"/>
      <c r="TRE25" s="155"/>
      <c r="TRF25" s="155"/>
      <c r="TRG25" s="155"/>
      <c r="TRH25" s="155"/>
      <c r="TRI25" s="155"/>
      <c r="TRJ25" s="155"/>
      <c r="TRK25" s="156"/>
      <c r="TRL25" s="156"/>
      <c r="TRM25" s="156"/>
      <c r="TRN25" s="156"/>
      <c r="TRO25" s="156"/>
      <c r="TRP25" s="156"/>
      <c r="TRQ25" s="157"/>
      <c r="TRR25" s="153"/>
      <c r="TRS25" s="153"/>
      <c r="TRT25" s="154"/>
      <c r="TRU25" s="155"/>
      <c r="TRV25" s="155"/>
      <c r="TRW25" s="155"/>
      <c r="TRX25" s="155"/>
      <c r="TRY25" s="155"/>
      <c r="TRZ25" s="155"/>
      <c r="TSA25" s="156"/>
      <c r="TSB25" s="156"/>
      <c r="TSC25" s="156"/>
      <c r="TSD25" s="156"/>
      <c r="TSE25" s="156"/>
      <c r="TSF25" s="156"/>
      <c r="TSG25" s="157"/>
      <c r="TSH25" s="153"/>
      <c r="TSI25" s="153"/>
      <c r="TSJ25" s="154"/>
      <c r="TSK25" s="155"/>
      <c r="TSL25" s="155"/>
      <c r="TSM25" s="155"/>
      <c r="TSN25" s="155"/>
      <c r="TSO25" s="155"/>
      <c r="TSP25" s="155"/>
      <c r="TSQ25" s="156"/>
      <c r="TSR25" s="156"/>
      <c r="TSS25" s="156"/>
      <c r="TST25" s="156"/>
      <c r="TSU25" s="156"/>
      <c r="TSV25" s="156"/>
      <c r="TSW25" s="157"/>
      <c r="TSX25" s="153"/>
      <c r="TSY25" s="153"/>
      <c r="TSZ25" s="154"/>
      <c r="TTA25" s="155"/>
      <c r="TTB25" s="155"/>
      <c r="TTC25" s="155"/>
      <c r="TTD25" s="155"/>
      <c r="TTE25" s="155"/>
      <c r="TTF25" s="155"/>
      <c r="TTG25" s="156"/>
      <c r="TTH25" s="156"/>
      <c r="TTI25" s="156"/>
      <c r="TTJ25" s="156"/>
      <c r="TTK25" s="156"/>
      <c r="TTL25" s="156"/>
      <c r="TTM25" s="157"/>
      <c r="TTN25" s="153"/>
      <c r="TTO25" s="153"/>
      <c r="TTP25" s="154"/>
      <c r="TTQ25" s="155"/>
      <c r="TTR25" s="155"/>
      <c r="TTS25" s="155"/>
      <c r="TTT25" s="155"/>
      <c r="TTU25" s="155"/>
      <c r="TTV25" s="155"/>
      <c r="TTW25" s="156"/>
      <c r="TTX25" s="156"/>
      <c r="TTY25" s="156"/>
      <c r="TTZ25" s="156"/>
      <c r="TUA25" s="156"/>
      <c r="TUB25" s="156"/>
      <c r="TUC25" s="157"/>
      <c r="TUD25" s="153"/>
      <c r="TUE25" s="153"/>
      <c r="TUF25" s="154"/>
      <c r="TUG25" s="155"/>
      <c r="TUH25" s="155"/>
      <c r="TUI25" s="155"/>
      <c r="TUJ25" s="155"/>
      <c r="TUK25" s="155"/>
      <c r="TUL25" s="155"/>
      <c r="TUM25" s="156"/>
      <c r="TUN25" s="156"/>
      <c r="TUO25" s="156"/>
      <c r="TUP25" s="156"/>
      <c r="TUQ25" s="156"/>
      <c r="TUR25" s="156"/>
      <c r="TUS25" s="157"/>
      <c r="TUT25" s="153"/>
      <c r="TUU25" s="153"/>
      <c r="TUV25" s="154"/>
      <c r="TUW25" s="155"/>
      <c r="TUX25" s="155"/>
      <c r="TUY25" s="155"/>
      <c r="TUZ25" s="155"/>
      <c r="TVA25" s="155"/>
      <c r="TVB25" s="155"/>
      <c r="TVC25" s="156"/>
      <c r="TVD25" s="156"/>
      <c r="TVE25" s="156"/>
      <c r="TVF25" s="156"/>
      <c r="TVG25" s="156"/>
      <c r="TVH25" s="156"/>
      <c r="TVI25" s="157"/>
      <c r="TVJ25" s="153"/>
      <c r="TVK25" s="153"/>
      <c r="TVL25" s="154"/>
      <c r="TVM25" s="155"/>
      <c r="TVN25" s="155"/>
      <c r="TVO25" s="155"/>
      <c r="TVP25" s="155"/>
      <c r="TVQ25" s="155"/>
      <c r="TVR25" s="155"/>
      <c r="TVS25" s="156"/>
      <c r="TVT25" s="156"/>
      <c r="TVU25" s="156"/>
      <c r="TVV25" s="156"/>
      <c r="TVW25" s="156"/>
      <c r="TVX25" s="156"/>
      <c r="TVY25" s="157"/>
      <c r="TVZ25" s="153"/>
      <c r="TWA25" s="153"/>
      <c r="TWB25" s="154"/>
      <c r="TWC25" s="155"/>
      <c r="TWD25" s="155"/>
      <c r="TWE25" s="155"/>
      <c r="TWF25" s="155"/>
      <c r="TWG25" s="155"/>
      <c r="TWH25" s="155"/>
      <c r="TWI25" s="156"/>
      <c r="TWJ25" s="156"/>
      <c r="TWK25" s="156"/>
      <c r="TWL25" s="156"/>
      <c r="TWM25" s="156"/>
      <c r="TWN25" s="156"/>
      <c r="TWO25" s="157"/>
      <c r="TWP25" s="153"/>
      <c r="TWQ25" s="153"/>
      <c r="TWR25" s="154"/>
      <c r="TWS25" s="155"/>
      <c r="TWT25" s="155"/>
      <c r="TWU25" s="155"/>
      <c r="TWV25" s="155"/>
      <c r="TWW25" s="155"/>
      <c r="TWX25" s="155"/>
      <c r="TWY25" s="156"/>
      <c r="TWZ25" s="156"/>
      <c r="TXA25" s="156"/>
      <c r="TXB25" s="156"/>
      <c r="TXC25" s="156"/>
      <c r="TXD25" s="156"/>
      <c r="TXE25" s="157"/>
      <c r="TXF25" s="153"/>
      <c r="TXG25" s="153"/>
      <c r="TXH25" s="154"/>
      <c r="TXI25" s="155"/>
      <c r="TXJ25" s="155"/>
      <c r="TXK25" s="155"/>
      <c r="TXL25" s="155"/>
      <c r="TXM25" s="155"/>
      <c r="TXN25" s="155"/>
      <c r="TXO25" s="156"/>
      <c r="TXP25" s="156"/>
      <c r="TXQ25" s="156"/>
      <c r="TXR25" s="156"/>
      <c r="TXS25" s="156"/>
      <c r="TXT25" s="156"/>
      <c r="TXU25" s="157"/>
      <c r="TXV25" s="153"/>
      <c r="TXW25" s="153"/>
      <c r="TXX25" s="154"/>
      <c r="TXY25" s="155"/>
      <c r="TXZ25" s="155"/>
      <c r="TYA25" s="155"/>
      <c r="TYB25" s="155"/>
      <c r="TYC25" s="155"/>
      <c r="TYD25" s="155"/>
      <c r="TYE25" s="156"/>
      <c r="TYF25" s="156"/>
      <c r="TYG25" s="156"/>
      <c r="TYH25" s="156"/>
      <c r="TYI25" s="156"/>
      <c r="TYJ25" s="156"/>
      <c r="TYK25" s="157"/>
      <c r="TYL25" s="153"/>
      <c r="TYM25" s="153"/>
      <c r="TYN25" s="154"/>
      <c r="TYO25" s="155"/>
      <c r="TYP25" s="155"/>
      <c r="TYQ25" s="155"/>
      <c r="TYR25" s="155"/>
      <c r="TYS25" s="155"/>
      <c r="TYT25" s="155"/>
      <c r="TYU25" s="156"/>
      <c r="TYV25" s="156"/>
      <c r="TYW25" s="156"/>
      <c r="TYX25" s="156"/>
      <c r="TYY25" s="156"/>
      <c r="TYZ25" s="156"/>
      <c r="TZA25" s="157"/>
      <c r="TZB25" s="153"/>
      <c r="TZC25" s="153"/>
      <c r="TZD25" s="154"/>
      <c r="TZE25" s="155"/>
      <c r="TZF25" s="155"/>
      <c r="TZG25" s="155"/>
      <c r="TZH25" s="155"/>
      <c r="TZI25" s="155"/>
      <c r="TZJ25" s="155"/>
      <c r="TZK25" s="156"/>
      <c r="TZL25" s="156"/>
      <c r="TZM25" s="156"/>
      <c r="TZN25" s="156"/>
      <c r="TZO25" s="156"/>
      <c r="TZP25" s="156"/>
      <c r="TZQ25" s="157"/>
      <c r="TZR25" s="153"/>
      <c r="TZS25" s="153"/>
      <c r="TZT25" s="154"/>
      <c r="TZU25" s="155"/>
      <c r="TZV25" s="155"/>
      <c r="TZW25" s="155"/>
      <c r="TZX25" s="155"/>
      <c r="TZY25" s="155"/>
      <c r="TZZ25" s="155"/>
      <c r="UAA25" s="156"/>
      <c r="UAB25" s="156"/>
      <c r="UAC25" s="156"/>
      <c r="UAD25" s="156"/>
      <c r="UAE25" s="156"/>
      <c r="UAF25" s="156"/>
      <c r="UAG25" s="157"/>
      <c r="UAH25" s="153"/>
      <c r="UAI25" s="153"/>
      <c r="UAJ25" s="154"/>
      <c r="UAK25" s="155"/>
      <c r="UAL25" s="155"/>
      <c r="UAM25" s="155"/>
      <c r="UAN25" s="155"/>
      <c r="UAO25" s="155"/>
      <c r="UAP25" s="155"/>
      <c r="UAQ25" s="156"/>
      <c r="UAR25" s="156"/>
      <c r="UAS25" s="156"/>
      <c r="UAT25" s="156"/>
      <c r="UAU25" s="156"/>
      <c r="UAV25" s="156"/>
      <c r="UAW25" s="157"/>
      <c r="UAX25" s="153"/>
      <c r="UAY25" s="153"/>
      <c r="UAZ25" s="154"/>
      <c r="UBA25" s="155"/>
      <c r="UBB25" s="155"/>
      <c r="UBC25" s="155"/>
      <c r="UBD25" s="155"/>
      <c r="UBE25" s="155"/>
      <c r="UBF25" s="155"/>
      <c r="UBG25" s="156"/>
      <c r="UBH25" s="156"/>
      <c r="UBI25" s="156"/>
      <c r="UBJ25" s="156"/>
      <c r="UBK25" s="156"/>
      <c r="UBL25" s="156"/>
      <c r="UBM25" s="157"/>
      <c r="UBN25" s="153"/>
      <c r="UBO25" s="153"/>
      <c r="UBP25" s="154"/>
      <c r="UBQ25" s="155"/>
      <c r="UBR25" s="155"/>
      <c r="UBS25" s="155"/>
      <c r="UBT25" s="155"/>
      <c r="UBU25" s="155"/>
      <c r="UBV25" s="155"/>
      <c r="UBW25" s="156"/>
      <c r="UBX25" s="156"/>
      <c r="UBY25" s="156"/>
      <c r="UBZ25" s="156"/>
      <c r="UCA25" s="156"/>
      <c r="UCB25" s="156"/>
      <c r="UCC25" s="157"/>
      <c r="UCD25" s="153"/>
      <c r="UCE25" s="153"/>
      <c r="UCF25" s="154"/>
      <c r="UCG25" s="155"/>
      <c r="UCH25" s="155"/>
      <c r="UCI25" s="155"/>
      <c r="UCJ25" s="155"/>
      <c r="UCK25" s="155"/>
      <c r="UCL25" s="155"/>
      <c r="UCM25" s="156"/>
      <c r="UCN25" s="156"/>
      <c r="UCO25" s="156"/>
      <c r="UCP25" s="156"/>
      <c r="UCQ25" s="156"/>
      <c r="UCR25" s="156"/>
      <c r="UCS25" s="157"/>
      <c r="UCT25" s="153"/>
      <c r="UCU25" s="153"/>
      <c r="UCV25" s="154"/>
      <c r="UCW25" s="155"/>
      <c r="UCX25" s="155"/>
      <c r="UCY25" s="155"/>
      <c r="UCZ25" s="155"/>
      <c r="UDA25" s="155"/>
      <c r="UDB25" s="155"/>
      <c r="UDC25" s="156"/>
      <c r="UDD25" s="156"/>
      <c r="UDE25" s="156"/>
      <c r="UDF25" s="156"/>
      <c r="UDG25" s="156"/>
      <c r="UDH25" s="156"/>
      <c r="UDI25" s="157"/>
      <c r="UDJ25" s="153"/>
      <c r="UDK25" s="153"/>
      <c r="UDL25" s="154"/>
      <c r="UDM25" s="155"/>
      <c r="UDN25" s="155"/>
      <c r="UDO25" s="155"/>
      <c r="UDP25" s="155"/>
      <c r="UDQ25" s="155"/>
      <c r="UDR25" s="155"/>
      <c r="UDS25" s="156"/>
      <c r="UDT25" s="156"/>
      <c r="UDU25" s="156"/>
      <c r="UDV25" s="156"/>
      <c r="UDW25" s="156"/>
      <c r="UDX25" s="156"/>
      <c r="UDY25" s="157"/>
      <c r="UDZ25" s="153"/>
      <c r="UEA25" s="153"/>
      <c r="UEB25" s="154"/>
      <c r="UEC25" s="155"/>
      <c r="UED25" s="155"/>
      <c r="UEE25" s="155"/>
      <c r="UEF25" s="155"/>
      <c r="UEG25" s="155"/>
      <c r="UEH25" s="155"/>
      <c r="UEI25" s="156"/>
      <c r="UEJ25" s="156"/>
      <c r="UEK25" s="156"/>
      <c r="UEL25" s="156"/>
      <c r="UEM25" s="156"/>
      <c r="UEN25" s="156"/>
      <c r="UEO25" s="157"/>
      <c r="UEP25" s="153"/>
      <c r="UEQ25" s="153"/>
      <c r="UER25" s="154"/>
      <c r="UES25" s="155"/>
      <c r="UET25" s="155"/>
      <c r="UEU25" s="155"/>
      <c r="UEV25" s="155"/>
      <c r="UEW25" s="155"/>
      <c r="UEX25" s="155"/>
      <c r="UEY25" s="156"/>
      <c r="UEZ25" s="156"/>
      <c r="UFA25" s="156"/>
      <c r="UFB25" s="156"/>
      <c r="UFC25" s="156"/>
      <c r="UFD25" s="156"/>
      <c r="UFE25" s="157"/>
      <c r="UFF25" s="153"/>
      <c r="UFG25" s="153"/>
      <c r="UFH25" s="154"/>
      <c r="UFI25" s="155"/>
      <c r="UFJ25" s="155"/>
      <c r="UFK25" s="155"/>
      <c r="UFL25" s="155"/>
      <c r="UFM25" s="155"/>
      <c r="UFN25" s="155"/>
      <c r="UFO25" s="156"/>
      <c r="UFP25" s="156"/>
      <c r="UFQ25" s="156"/>
      <c r="UFR25" s="156"/>
      <c r="UFS25" s="156"/>
      <c r="UFT25" s="156"/>
      <c r="UFU25" s="157"/>
      <c r="UFV25" s="153"/>
      <c r="UFW25" s="153"/>
      <c r="UFX25" s="154"/>
      <c r="UFY25" s="155"/>
      <c r="UFZ25" s="155"/>
      <c r="UGA25" s="155"/>
      <c r="UGB25" s="155"/>
      <c r="UGC25" s="155"/>
      <c r="UGD25" s="155"/>
      <c r="UGE25" s="156"/>
      <c r="UGF25" s="156"/>
      <c r="UGG25" s="156"/>
      <c r="UGH25" s="156"/>
      <c r="UGI25" s="156"/>
      <c r="UGJ25" s="156"/>
      <c r="UGK25" s="157"/>
      <c r="UGL25" s="153"/>
      <c r="UGM25" s="153"/>
      <c r="UGN25" s="154"/>
      <c r="UGO25" s="155"/>
      <c r="UGP25" s="155"/>
      <c r="UGQ25" s="155"/>
      <c r="UGR25" s="155"/>
      <c r="UGS25" s="155"/>
      <c r="UGT25" s="155"/>
      <c r="UGU25" s="156"/>
      <c r="UGV25" s="156"/>
      <c r="UGW25" s="156"/>
      <c r="UGX25" s="156"/>
      <c r="UGY25" s="156"/>
      <c r="UGZ25" s="156"/>
      <c r="UHA25" s="157"/>
      <c r="UHB25" s="153"/>
      <c r="UHC25" s="153"/>
      <c r="UHD25" s="154"/>
      <c r="UHE25" s="155"/>
      <c r="UHF25" s="155"/>
      <c r="UHG25" s="155"/>
      <c r="UHH25" s="155"/>
      <c r="UHI25" s="155"/>
      <c r="UHJ25" s="155"/>
      <c r="UHK25" s="156"/>
      <c r="UHL25" s="156"/>
      <c r="UHM25" s="156"/>
      <c r="UHN25" s="156"/>
      <c r="UHO25" s="156"/>
      <c r="UHP25" s="156"/>
      <c r="UHQ25" s="157"/>
      <c r="UHR25" s="153"/>
      <c r="UHS25" s="153"/>
      <c r="UHT25" s="154"/>
      <c r="UHU25" s="155"/>
      <c r="UHV25" s="155"/>
      <c r="UHW25" s="155"/>
      <c r="UHX25" s="155"/>
      <c r="UHY25" s="155"/>
      <c r="UHZ25" s="155"/>
      <c r="UIA25" s="156"/>
      <c r="UIB25" s="156"/>
      <c r="UIC25" s="156"/>
      <c r="UID25" s="156"/>
      <c r="UIE25" s="156"/>
      <c r="UIF25" s="156"/>
      <c r="UIG25" s="157"/>
      <c r="UIH25" s="153"/>
      <c r="UII25" s="153"/>
      <c r="UIJ25" s="154"/>
      <c r="UIK25" s="155"/>
      <c r="UIL25" s="155"/>
      <c r="UIM25" s="155"/>
      <c r="UIN25" s="155"/>
      <c r="UIO25" s="155"/>
      <c r="UIP25" s="155"/>
      <c r="UIQ25" s="156"/>
      <c r="UIR25" s="156"/>
      <c r="UIS25" s="156"/>
      <c r="UIT25" s="156"/>
      <c r="UIU25" s="156"/>
      <c r="UIV25" s="156"/>
      <c r="UIW25" s="157"/>
      <c r="UIX25" s="153"/>
      <c r="UIY25" s="153"/>
      <c r="UIZ25" s="154"/>
      <c r="UJA25" s="155"/>
      <c r="UJB25" s="155"/>
      <c r="UJC25" s="155"/>
      <c r="UJD25" s="155"/>
      <c r="UJE25" s="155"/>
      <c r="UJF25" s="155"/>
      <c r="UJG25" s="156"/>
      <c r="UJH25" s="156"/>
      <c r="UJI25" s="156"/>
      <c r="UJJ25" s="156"/>
      <c r="UJK25" s="156"/>
      <c r="UJL25" s="156"/>
      <c r="UJM25" s="157"/>
      <c r="UJN25" s="153"/>
      <c r="UJO25" s="153"/>
      <c r="UJP25" s="154"/>
      <c r="UJQ25" s="155"/>
      <c r="UJR25" s="155"/>
      <c r="UJS25" s="155"/>
      <c r="UJT25" s="155"/>
      <c r="UJU25" s="155"/>
      <c r="UJV25" s="155"/>
      <c r="UJW25" s="156"/>
      <c r="UJX25" s="156"/>
      <c r="UJY25" s="156"/>
      <c r="UJZ25" s="156"/>
      <c r="UKA25" s="156"/>
      <c r="UKB25" s="156"/>
      <c r="UKC25" s="157"/>
      <c r="UKD25" s="153"/>
      <c r="UKE25" s="153"/>
      <c r="UKF25" s="154"/>
      <c r="UKG25" s="155"/>
      <c r="UKH25" s="155"/>
      <c r="UKI25" s="155"/>
      <c r="UKJ25" s="155"/>
      <c r="UKK25" s="155"/>
      <c r="UKL25" s="155"/>
      <c r="UKM25" s="156"/>
      <c r="UKN25" s="156"/>
      <c r="UKO25" s="156"/>
      <c r="UKP25" s="156"/>
      <c r="UKQ25" s="156"/>
      <c r="UKR25" s="156"/>
      <c r="UKS25" s="157"/>
      <c r="UKT25" s="153"/>
      <c r="UKU25" s="153"/>
      <c r="UKV25" s="154"/>
      <c r="UKW25" s="155"/>
      <c r="UKX25" s="155"/>
      <c r="UKY25" s="155"/>
      <c r="UKZ25" s="155"/>
      <c r="ULA25" s="155"/>
      <c r="ULB25" s="155"/>
      <c r="ULC25" s="156"/>
      <c r="ULD25" s="156"/>
      <c r="ULE25" s="156"/>
      <c r="ULF25" s="156"/>
      <c r="ULG25" s="156"/>
      <c r="ULH25" s="156"/>
      <c r="ULI25" s="157"/>
      <c r="ULJ25" s="153"/>
      <c r="ULK25" s="153"/>
      <c r="ULL25" s="154"/>
      <c r="ULM25" s="155"/>
      <c r="ULN25" s="155"/>
      <c r="ULO25" s="155"/>
      <c r="ULP25" s="155"/>
      <c r="ULQ25" s="155"/>
      <c r="ULR25" s="155"/>
      <c r="ULS25" s="156"/>
      <c r="ULT25" s="156"/>
      <c r="ULU25" s="156"/>
      <c r="ULV25" s="156"/>
      <c r="ULW25" s="156"/>
      <c r="ULX25" s="156"/>
      <c r="ULY25" s="157"/>
      <c r="ULZ25" s="153"/>
      <c r="UMA25" s="153"/>
      <c r="UMB25" s="154"/>
      <c r="UMC25" s="155"/>
      <c r="UMD25" s="155"/>
      <c r="UME25" s="155"/>
      <c r="UMF25" s="155"/>
      <c r="UMG25" s="155"/>
      <c r="UMH25" s="155"/>
      <c r="UMI25" s="156"/>
      <c r="UMJ25" s="156"/>
      <c r="UMK25" s="156"/>
      <c r="UML25" s="156"/>
      <c r="UMM25" s="156"/>
      <c r="UMN25" s="156"/>
      <c r="UMO25" s="157"/>
      <c r="UMP25" s="153"/>
      <c r="UMQ25" s="153"/>
      <c r="UMR25" s="154"/>
      <c r="UMS25" s="155"/>
      <c r="UMT25" s="155"/>
      <c r="UMU25" s="155"/>
      <c r="UMV25" s="155"/>
      <c r="UMW25" s="155"/>
      <c r="UMX25" s="155"/>
      <c r="UMY25" s="156"/>
      <c r="UMZ25" s="156"/>
      <c r="UNA25" s="156"/>
      <c r="UNB25" s="156"/>
      <c r="UNC25" s="156"/>
      <c r="UND25" s="156"/>
      <c r="UNE25" s="157"/>
      <c r="UNF25" s="153"/>
      <c r="UNG25" s="153"/>
      <c r="UNH25" s="154"/>
      <c r="UNI25" s="155"/>
      <c r="UNJ25" s="155"/>
      <c r="UNK25" s="155"/>
      <c r="UNL25" s="155"/>
      <c r="UNM25" s="155"/>
      <c r="UNN25" s="155"/>
      <c r="UNO25" s="156"/>
      <c r="UNP25" s="156"/>
      <c r="UNQ25" s="156"/>
      <c r="UNR25" s="156"/>
      <c r="UNS25" s="156"/>
      <c r="UNT25" s="156"/>
      <c r="UNU25" s="157"/>
      <c r="UNV25" s="153"/>
      <c r="UNW25" s="153"/>
      <c r="UNX25" s="154"/>
      <c r="UNY25" s="155"/>
      <c r="UNZ25" s="155"/>
      <c r="UOA25" s="155"/>
      <c r="UOB25" s="155"/>
      <c r="UOC25" s="155"/>
      <c r="UOD25" s="155"/>
      <c r="UOE25" s="156"/>
      <c r="UOF25" s="156"/>
      <c r="UOG25" s="156"/>
      <c r="UOH25" s="156"/>
      <c r="UOI25" s="156"/>
      <c r="UOJ25" s="156"/>
      <c r="UOK25" s="157"/>
      <c r="UOL25" s="153"/>
      <c r="UOM25" s="153"/>
      <c r="UON25" s="154"/>
      <c r="UOO25" s="155"/>
      <c r="UOP25" s="155"/>
      <c r="UOQ25" s="155"/>
      <c r="UOR25" s="155"/>
      <c r="UOS25" s="155"/>
      <c r="UOT25" s="155"/>
      <c r="UOU25" s="156"/>
      <c r="UOV25" s="156"/>
      <c r="UOW25" s="156"/>
      <c r="UOX25" s="156"/>
      <c r="UOY25" s="156"/>
      <c r="UOZ25" s="156"/>
      <c r="UPA25" s="157"/>
      <c r="UPB25" s="153"/>
      <c r="UPC25" s="153"/>
      <c r="UPD25" s="154"/>
      <c r="UPE25" s="155"/>
      <c r="UPF25" s="155"/>
      <c r="UPG25" s="155"/>
      <c r="UPH25" s="155"/>
      <c r="UPI25" s="155"/>
      <c r="UPJ25" s="155"/>
      <c r="UPK25" s="156"/>
      <c r="UPL25" s="156"/>
      <c r="UPM25" s="156"/>
      <c r="UPN25" s="156"/>
      <c r="UPO25" s="156"/>
      <c r="UPP25" s="156"/>
      <c r="UPQ25" s="157"/>
      <c r="UPR25" s="153"/>
      <c r="UPS25" s="153"/>
      <c r="UPT25" s="154"/>
      <c r="UPU25" s="155"/>
      <c r="UPV25" s="155"/>
      <c r="UPW25" s="155"/>
      <c r="UPX25" s="155"/>
      <c r="UPY25" s="155"/>
      <c r="UPZ25" s="155"/>
      <c r="UQA25" s="156"/>
      <c r="UQB25" s="156"/>
      <c r="UQC25" s="156"/>
      <c r="UQD25" s="156"/>
      <c r="UQE25" s="156"/>
      <c r="UQF25" s="156"/>
      <c r="UQG25" s="157"/>
      <c r="UQH25" s="153"/>
      <c r="UQI25" s="153"/>
      <c r="UQJ25" s="154"/>
      <c r="UQK25" s="155"/>
      <c r="UQL25" s="155"/>
      <c r="UQM25" s="155"/>
      <c r="UQN25" s="155"/>
      <c r="UQO25" s="155"/>
      <c r="UQP25" s="155"/>
      <c r="UQQ25" s="156"/>
      <c r="UQR25" s="156"/>
      <c r="UQS25" s="156"/>
      <c r="UQT25" s="156"/>
      <c r="UQU25" s="156"/>
      <c r="UQV25" s="156"/>
      <c r="UQW25" s="157"/>
      <c r="UQX25" s="153"/>
      <c r="UQY25" s="153"/>
      <c r="UQZ25" s="154"/>
      <c r="URA25" s="155"/>
      <c r="URB25" s="155"/>
      <c r="URC25" s="155"/>
      <c r="URD25" s="155"/>
      <c r="URE25" s="155"/>
      <c r="URF25" s="155"/>
      <c r="URG25" s="156"/>
      <c r="URH25" s="156"/>
      <c r="URI25" s="156"/>
      <c r="URJ25" s="156"/>
      <c r="URK25" s="156"/>
      <c r="URL25" s="156"/>
      <c r="URM25" s="157"/>
      <c r="URN25" s="153"/>
      <c r="URO25" s="153"/>
      <c r="URP25" s="154"/>
      <c r="URQ25" s="155"/>
      <c r="URR25" s="155"/>
      <c r="URS25" s="155"/>
      <c r="URT25" s="155"/>
      <c r="URU25" s="155"/>
      <c r="URV25" s="155"/>
      <c r="URW25" s="156"/>
      <c r="URX25" s="156"/>
      <c r="URY25" s="156"/>
      <c r="URZ25" s="156"/>
      <c r="USA25" s="156"/>
      <c r="USB25" s="156"/>
      <c r="USC25" s="157"/>
      <c r="USD25" s="153"/>
      <c r="USE25" s="153"/>
      <c r="USF25" s="154"/>
      <c r="USG25" s="155"/>
      <c r="USH25" s="155"/>
      <c r="USI25" s="155"/>
      <c r="USJ25" s="155"/>
      <c r="USK25" s="155"/>
      <c r="USL25" s="155"/>
      <c r="USM25" s="156"/>
      <c r="USN25" s="156"/>
      <c r="USO25" s="156"/>
      <c r="USP25" s="156"/>
      <c r="USQ25" s="156"/>
      <c r="USR25" s="156"/>
      <c r="USS25" s="157"/>
      <c r="UST25" s="153"/>
      <c r="USU25" s="153"/>
      <c r="USV25" s="154"/>
      <c r="USW25" s="155"/>
      <c r="USX25" s="155"/>
      <c r="USY25" s="155"/>
      <c r="USZ25" s="155"/>
      <c r="UTA25" s="155"/>
      <c r="UTB25" s="155"/>
      <c r="UTC25" s="156"/>
      <c r="UTD25" s="156"/>
      <c r="UTE25" s="156"/>
      <c r="UTF25" s="156"/>
      <c r="UTG25" s="156"/>
      <c r="UTH25" s="156"/>
      <c r="UTI25" s="157"/>
      <c r="UTJ25" s="153"/>
      <c r="UTK25" s="153"/>
      <c r="UTL25" s="154"/>
      <c r="UTM25" s="155"/>
      <c r="UTN25" s="155"/>
      <c r="UTO25" s="155"/>
      <c r="UTP25" s="155"/>
      <c r="UTQ25" s="155"/>
      <c r="UTR25" s="155"/>
      <c r="UTS25" s="156"/>
      <c r="UTT25" s="156"/>
      <c r="UTU25" s="156"/>
      <c r="UTV25" s="156"/>
      <c r="UTW25" s="156"/>
      <c r="UTX25" s="156"/>
      <c r="UTY25" s="157"/>
      <c r="UTZ25" s="153"/>
      <c r="UUA25" s="153"/>
      <c r="UUB25" s="154"/>
      <c r="UUC25" s="155"/>
      <c r="UUD25" s="155"/>
      <c r="UUE25" s="155"/>
      <c r="UUF25" s="155"/>
      <c r="UUG25" s="155"/>
      <c r="UUH25" s="155"/>
      <c r="UUI25" s="156"/>
      <c r="UUJ25" s="156"/>
      <c r="UUK25" s="156"/>
      <c r="UUL25" s="156"/>
      <c r="UUM25" s="156"/>
      <c r="UUN25" s="156"/>
      <c r="UUO25" s="157"/>
      <c r="UUP25" s="153"/>
      <c r="UUQ25" s="153"/>
      <c r="UUR25" s="154"/>
      <c r="UUS25" s="155"/>
      <c r="UUT25" s="155"/>
      <c r="UUU25" s="155"/>
      <c r="UUV25" s="155"/>
      <c r="UUW25" s="155"/>
      <c r="UUX25" s="155"/>
      <c r="UUY25" s="156"/>
      <c r="UUZ25" s="156"/>
      <c r="UVA25" s="156"/>
      <c r="UVB25" s="156"/>
      <c r="UVC25" s="156"/>
      <c r="UVD25" s="156"/>
      <c r="UVE25" s="157"/>
      <c r="UVF25" s="153"/>
      <c r="UVG25" s="153"/>
      <c r="UVH25" s="154"/>
      <c r="UVI25" s="155"/>
      <c r="UVJ25" s="155"/>
      <c r="UVK25" s="155"/>
      <c r="UVL25" s="155"/>
      <c r="UVM25" s="155"/>
      <c r="UVN25" s="155"/>
      <c r="UVO25" s="156"/>
      <c r="UVP25" s="156"/>
      <c r="UVQ25" s="156"/>
      <c r="UVR25" s="156"/>
      <c r="UVS25" s="156"/>
      <c r="UVT25" s="156"/>
      <c r="UVU25" s="157"/>
      <c r="UVV25" s="153"/>
      <c r="UVW25" s="153"/>
      <c r="UVX25" s="154"/>
      <c r="UVY25" s="155"/>
      <c r="UVZ25" s="155"/>
      <c r="UWA25" s="155"/>
      <c r="UWB25" s="155"/>
      <c r="UWC25" s="155"/>
      <c r="UWD25" s="155"/>
      <c r="UWE25" s="156"/>
      <c r="UWF25" s="156"/>
      <c r="UWG25" s="156"/>
      <c r="UWH25" s="156"/>
      <c r="UWI25" s="156"/>
      <c r="UWJ25" s="156"/>
      <c r="UWK25" s="157"/>
      <c r="UWL25" s="153"/>
      <c r="UWM25" s="153"/>
      <c r="UWN25" s="154"/>
      <c r="UWO25" s="155"/>
      <c r="UWP25" s="155"/>
      <c r="UWQ25" s="155"/>
      <c r="UWR25" s="155"/>
      <c r="UWS25" s="155"/>
      <c r="UWT25" s="155"/>
      <c r="UWU25" s="156"/>
      <c r="UWV25" s="156"/>
      <c r="UWW25" s="156"/>
      <c r="UWX25" s="156"/>
      <c r="UWY25" s="156"/>
      <c r="UWZ25" s="156"/>
      <c r="UXA25" s="157"/>
      <c r="UXB25" s="153"/>
      <c r="UXC25" s="153"/>
      <c r="UXD25" s="154"/>
      <c r="UXE25" s="155"/>
      <c r="UXF25" s="155"/>
      <c r="UXG25" s="155"/>
      <c r="UXH25" s="155"/>
      <c r="UXI25" s="155"/>
      <c r="UXJ25" s="155"/>
      <c r="UXK25" s="156"/>
      <c r="UXL25" s="156"/>
      <c r="UXM25" s="156"/>
      <c r="UXN25" s="156"/>
      <c r="UXO25" s="156"/>
      <c r="UXP25" s="156"/>
      <c r="UXQ25" s="157"/>
      <c r="UXR25" s="153"/>
      <c r="UXS25" s="153"/>
      <c r="UXT25" s="154"/>
      <c r="UXU25" s="155"/>
      <c r="UXV25" s="155"/>
      <c r="UXW25" s="155"/>
      <c r="UXX25" s="155"/>
      <c r="UXY25" s="155"/>
      <c r="UXZ25" s="155"/>
      <c r="UYA25" s="156"/>
      <c r="UYB25" s="156"/>
      <c r="UYC25" s="156"/>
      <c r="UYD25" s="156"/>
      <c r="UYE25" s="156"/>
      <c r="UYF25" s="156"/>
      <c r="UYG25" s="157"/>
      <c r="UYH25" s="153"/>
      <c r="UYI25" s="153"/>
      <c r="UYJ25" s="154"/>
      <c r="UYK25" s="155"/>
      <c r="UYL25" s="155"/>
      <c r="UYM25" s="155"/>
      <c r="UYN25" s="155"/>
      <c r="UYO25" s="155"/>
      <c r="UYP25" s="155"/>
      <c r="UYQ25" s="156"/>
      <c r="UYR25" s="156"/>
      <c r="UYS25" s="156"/>
      <c r="UYT25" s="156"/>
      <c r="UYU25" s="156"/>
      <c r="UYV25" s="156"/>
      <c r="UYW25" s="157"/>
      <c r="UYX25" s="153"/>
      <c r="UYY25" s="153"/>
      <c r="UYZ25" s="154"/>
      <c r="UZA25" s="155"/>
      <c r="UZB25" s="155"/>
      <c r="UZC25" s="155"/>
      <c r="UZD25" s="155"/>
      <c r="UZE25" s="155"/>
      <c r="UZF25" s="155"/>
      <c r="UZG25" s="156"/>
      <c r="UZH25" s="156"/>
      <c r="UZI25" s="156"/>
      <c r="UZJ25" s="156"/>
      <c r="UZK25" s="156"/>
      <c r="UZL25" s="156"/>
      <c r="UZM25" s="157"/>
      <c r="UZN25" s="153"/>
      <c r="UZO25" s="153"/>
      <c r="UZP25" s="154"/>
      <c r="UZQ25" s="155"/>
      <c r="UZR25" s="155"/>
      <c r="UZS25" s="155"/>
      <c r="UZT25" s="155"/>
      <c r="UZU25" s="155"/>
      <c r="UZV25" s="155"/>
      <c r="UZW25" s="156"/>
      <c r="UZX25" s="156"/>
      <c r="UZY25" s="156"/>
      <c r="UZZ25" s="156"/>
      <c r="VAA25" s="156"/>
      <c r="VAB25" s="156"/>
      <c r="VAC25" s="157"/>
      <c r="VAD25" s="153"/>
      <c r="VAE25" s="153"/>
      <c r="VAF25" s="154"/>
      <c r="VAG25" s="155"/>
      <c r="VAH25" s="155"/>
      <c r="VAI25" s="155"/>
      <c r="VAJ25" s="155"/>
      <c r="VAK25" s="155"/>
      <c r="VAL25" s="155"/>
      <c r="VAM25" s="156"/>
      <c r="VAN25" s="156"/>
      <c r="VAO25" s="156"/>
      <c r="VAP25" s="156"/>
      <c r="VAQ25" s="156"/>
      <c r="VAR25" s="156"/>
      <c r="VAS25" s="157"/>
      <c r="VAT25" s="153"/>
      <c r="VAU25" s="153"/>
      <c r="VAV25" s="154"/>
      <c r="VAW25" s="155"/>
      <c r="VAX25" s="155"/>
      <c r="VAY25" s="155"/>
      <c r="VAZ25" s="155"/>
      <c r="VBA25" s="155"/>
      <c r="VBB25" s="155"/>
      <c r="VBC25" s="156"/>
      <c r="VBD25" s="156"/>
      <c r="VBE25" s="156"/>
      <c r="VBF25" s="156"/>
      <c r="VBG25" s="156"/>
      <c r="VBH25" s="156"/>
      <c r="VBI25" s="157"/>
      <c r="VBJ25" s="153"/>
      <c r="VBK25" s="153"/>
      <c r="VBL25" s="154"/>
      <c r="VBM25" s="155"/>
      <c r="VBN25" s="155"/>
      <c r="VBO25" s="155"/>
      <c r="VBP25" s="155"/>
      <c r="VBQ25" s="155"/>
      <c r="VBR25" s="155"/>
      <c r="VBS25" s="156"/>
      <c r="VBT25" s="156"/>
      <c r="VBU25" s="156"/>
      <c r="VBV25" s="156"/>
      <c r="VBW25" s="156"/>
      <c r="VBX25" s="156"/>
      <c r="VBY25" s="157"/>
      <c r="VBZ25" s="153"/>
      <c r="VCA25" s="153"/>
      <c r="VCB25" s="154"/>
      <c r="VCC25" s="155"/>
      <c r="VCD25" s="155"/>
      <c r="VCE25" s="155"/>
      <c r="VCF25" s="155"/>
      <c r="VCG25" s="155"/>
      <c r="VCH25" s="155"/>
      <c r="VCI25" s="156"/>
      <c r="VCJ25" s="156"/>
      <c r="VCK25" s="156"/>
      <c r="VCL25" s="156"/>
      <c r="VCM25" s="156"/>
      <c r="VCN25" s="156"/>
      <c r="VCO25" s="157"/>
      <c r="VCP25" s="153"/>
      <c r="VCQ25" s="153"/>
      <c r="VCR25" s="154"/>
      <c r="VCS25" s="155"/>
      <c r="VCT25" s="155"/>
      <c r="VCU25" s="155"/>
      <c r="VCV25" s="155"/>
      <c r="VCW25" s="155"/>
      <c r="VCX25" s="155"/>
      <c r="VCY25" s="156"/>
      <c r="VCZ25" s="156"/>
      <c r="VDA25" s="156"/>
      <c r="VDB25" s="156"/>
      <c r="VDC25" s="156"/>
      <c r="VDD25" s="156"/>
      <c r="VDE25" s="157"/>
      <c r="VDF25" s="153"/>
      <c r="VDG25" s="153"/>
      <c r="VDH25" s="154"/>
      <c r="VDI25" s="155"/>
      <c r="VDJ25" s="155"/>
      <c r="VDK25" s="155"/>
      <c r="VDL25" s="155"/>
      <c r="VDM25" s="155"/>
      <c r="VDN25" s="155"/>
      <c r="VDO25" s="156"/>
      <c r="VDP25" s="156"/>
      <c r="VDQ25" s="156"/>
      <c r="VDR25" s="156"/>
      <c r="VDS25" s="156"/>
      <c r="VDT25" s="156"/>
      <c r="VDU25" s="157"/>
      <c r="VDV25" s="153"/>
      <c r="VDW25" s="153"/>
      <c r="VDX25" s="154"/>
      <c r="VDY25" s="155"/>
      <c r="VDZ25" s="155"/>
      <c r="VEA25" s="155"/>
      <c r="VEB25" s="155"/>
      <c r="VEC25" s="155"/>
      <c r="VED25" s="155"/>
      <c r="VEE25" s="156"/>
      <c r="VEF25" s="156"/>
      <c r="VEG25" s="156"/>
      <c r="VEH25" s="156"/>
      <c r="VEI25" s="156"/>
      <c r="VEJ25" s="156"/>
      <c r="VEK25" s="157"/>
      <c r="VEL25" s="153"/>
      <c r="VEM25" s="153"/>
      <c r="VEN25" s="154"/>
      <c r="VEO25" s="155"/>
      <c r="VEP25" s="155"/>
      <c r="VEQ25" s="155"/>
      <c r="VER25" s="155"/>
      <c r="VES25" s="155"/>
      <c r="VET25" s="155"/>
      <c r="VEU25" s="156"/>
      <c r="VEV25" s="156"/>
      <c r="VEW25" s="156"/>
      <c r="VEX25" s="156"/>
      <c r="VEY25" s="156"/>
      <c r="VEZ25" s="156"/>
      <c r="VFA25" s="157"/>
      <c r="VFB25" s="153"/>
      <c r="VFC25" s="153"/>
      <c r="VFD25" s="154"/>
      <c r="VFE25" s="155"/>
      <c r="VFF25" s="155"/>
      <c r="VFG25" s="155"/>
      <c r="VFH25" s="155"/>
      <c r="VFI25" s="155"/>
      <c r="VFJ25" s="155"/>
      <c r="VFK25" s="156"/>
      <c r="VFL25" s="156"/>
      <c r="VFM25" s="156"/>
      <c r="VFN25" s="156"/>
      <c r="VFO25" s="156"/>
      <c r="VFP25" s="156"/>
      <c r="VFQ25" s="157"/>
      <c r="VFR25" s="153"/>
      <c r="VFS25" s="153"/>
      <c r="VFT25" s="154"/>
      <c r="VFU25" s="155"/>
      <c r="VFV25" s="155"/>
      <c r="VFW25" s="155"/>
      <c r="VFX25" s="155"/>
      <c r="VFY25" s="155"/>
      <c r="VFZ25" s="155"/>
      <c r="VGA25" s="156"/>
      <c r="VGB25" s="156"/>
      <c r="VGC25" s="156"/>
      <c r="VGD25" s="156"/>
      <c r="VGE25" s="156"/>
      <c r="VGF25" s="156"/>
      <c r="VGG25" s="157"/>
      <c r="VGH25" s="153"/>
      <c r="VGI25" s="153"/>
      <c r="VGJ25" s="154"/>
      <c r="VGK25" s="155"/>
      <c r="VGL25" s="155"/>
      <c r="VGM25" s="155"/>
      <c r="VGN25" s="155"/>
      <c r="VGO25" s="155"/>
      <c r="VGP25" s="155"/>
      <c r="VGQ25" s="156"/>
      <c r="VGR25" s="156"/>
      <c r="VGS25" s="156"/>
      <c r="VGT25" s="156"/>
      <c r="VGU25" s="156"/>
      <c r="VGV25" s="156"/>
      <c r="VGW25" s="157"/>
      <c r="VGX25" s="153"/>
      <c r="VGY25" s="153"/>
      <c r="VGZ25" s="154"/>
      <c r="VHA25" s="155"/>
      <c r="VHB25" s="155"/>
      <c r="VHC25" s="155"/>
      <c r="VHD25" s="155"/>
      <c r="VHE25" s="155"/>
      <c r="VHF25" s="155"/>
      <c r="VHG25" s="156"/>
      <c r="VHH25" s="156"/>
      <c r="VHI25" s="156"/>
      <c r="VHJ25" s="156"/>
      <c r="VHK25" s="156"/>
      <c r="VHL25" s="156"/>
      <c r="VHM25" s="157"/>
      <c r="VHN25" s="153"/>
      <c r="VHO25" s="153"/>
      <c r="VHP25" s="154"/>
      <c r="VHQ25" s="155"/>
      <c r="VHR25" s="155"/>
      <c r="VHS25" s="155"/>
      <c r="VHT25" s="155"/>
      <c r="VHU25" s="155"/>
      <c r="VHV25" s="155"/>
      <c r="VHW25" s="156"/>
      <c r="VHX25" s="156"/>
      <c r="VHY25" s="156"/>
      <c r="VHZ25" s="156"/>
      <c r="VIA25" s="156"/>
      <c r="VIB25" s="156"/>
      <c r="VIC25" s="157"/>
      <c r="VID25" s="153"/>
      <c r="VIE25" s="153"/>
      <c r="VIF25" s="154"/>
      <c r="VIG25" s="155"/>
      <c r="VIH25" s="155"/>
      <c r="VII25" s="155"/>
      <c r="VIJ25" s="155"/>
      <c r="VIK25" s="155"/>
      <c r="VIL25" s="155"/>
      <c r="VIM25" s="156"/>
      <c r="VIN25" s="156"/>
      <c r="VIO25" s="156"/>
      <c r="VIP25" s="156"/>
      <c r="VIQ25" s="156"/>
      <c r="VIR25" s="156"/>
      <c r="VIS25" s="157"/>
      <c r="VIT25" s="153"/>
      <c r="VIU25" s="153"/>
      <c r="VIV25" s="154"/>
      <c r="VIW25" s="155"/>
      <c r="VIX25" s="155"/>
      <c r="VIY25" s="155"/>
      <c r="VIZ25" s="155"/>
      <c r="VJA25" s="155"/>
      <c r="VJB25" s="155"/>
      <c r="VJC25" s="156"/>
      <c r="VJD25" s="156"/>
      <c r="VJE25" s="156"/>
      <c r="VJF25" s="156"/>
      <c r="VJG25" s="156"/>
      <c r="VJH25" s="156"/>
      <c r="VJI25" s="157"/>
      <c r="VJJ25" s="153"/>
      <c r="VJK25" s="153"/>
      <c r="VJL25" s="154"/>
      <c r="VJM25" s="155"/>
      <c r="VJN25" s="155"/>
      <c r="VJO25" s="155"/>
      <c r="VJP25" s="155"/>
      <c r="VJQ25" s="155"/>
      <c r="VJR25" s="155"/>
      <c r="VJS25" s="156"/>
      <c r="VJT25" s="156"/>
      <c r="VJU25" s="156"/>
      <c r="VJV25" s="156"/>
      <c r="VJW25" s="156"/>
      <c r="VJX25" s="156"/>
      <c r="VJY25" s="157"/>
      <c r="VJZ25" s="153"/>
      <c r="VKA25" s="153"/>
      <c r="VKB25" s="154"/>
      <c r="VKC25" s="155"/>
      <c r="VKD25" s="155"/>
      <c r="VKE25" s="155"/>
      <c r="VKF25" s="155"/>
      <c r="VKG25" s="155"/>
      <c r="VKH25" s="155"/>
      <c r="VKI25" s="156"/>
      <c r="VKJ25" s="156"/>
      <c r="VKK25" s="156"/>
      <c r="VKL25" s="156"/>
      <c r="VKM25" s="156"/>
      <c r="VKN25" s="156"/>
      <c r="VKO25" s="157"/>
      <c r="VKP25" s="153"/>
      <c r="VKQ25" s="153"/>
      <c r="VKR25" s="154"/>
      <c r="VKS25" s="155"/>
      <c r="VKT25" s="155"/>
      <c r="VKU25" s="155"/>
      <c r="VKV25" s="155"/>
      <c r="VKW25" s="155"/>
      <c r="VKX25" s="155"/>
      <c r="VKY25" s="156"/>
      <c r="VKZ25" s="156"/>
      <c r="VLA25" s="156"/>
      <c r="VLB25" s="156"/>
      <c r="VLC25" s="156"/>
      <c r="VLD25" s="156"/>
      <c r="VLE25" s="157"/>
      <c r="VLF25" s="153"/>
      <c r="VLG25" s="153"/>
      <c r="VLH25" s="154"/>
      <c r="VLI25" s="155"/>
      <c r="VLJ25" s="155"/>
      <c r="VLK25" s="155"/>
      <c r="VLL25" s="155"/>
      <c r="VLM25" s="155"/>
      <c r="VLN25" s="155"/>
      <c r="VLO25" s="156"/>
      <c r="VLP25" s="156"/>
      <c r="VLQ25" s="156"/>
      <c r="VLR25" s="156"/>
      <c r="VLS25" s="156"/>
      <c r="VLT25" s="156"/>
      <c r="VLU25" s="157"/>
      <c r="VLV25" s="153"/>
      <c r="VLW25" s="153"/>
      <c r="VLX25" s="154"/>
      <c r="VLY25" s="155"/>
      <c r="VLZ25" s="155"/>
      <c r="VMA25" s="155"/>
      <c r="VMB25" s="155"/>
      <c r="VMC25" s="155"/>
      <c r="VMD25" s="155"/>
      <c r="VME25" s="156"/>
      <c r="VMF25" s="156"/>
      <c r="VMG25" s="156"/>
      <c r="VMH25" s="156"/>
      <c r="VMI25" s="156"/>
      <c r="VMJ25" s="156"/>
      <c r="VMK25" s="157"/>
      <c r="VML25" s="153"/>
      <c r="VMM25" s="153"/>
      <c r="VMN25" s="154"/>
      <c r="VMO25" s="155"/>
      <c r="VMP25" s="155"/>
      <c r="VMQ25" s="155"/>
      <c r="VMR25" s="155"/>
      <c r="VMS25" s="155"/>
      <c r="VMT25" s="155"/>
      <c r="VMU25" s="156"/>
      <c r="VMV25" s="156"/>
      <c r="VMW25" s="156"/>
      <c r="VMX25" s="156"/>
      <c r="VMY25" s="156"/>
      <c r="VMZ25" s="156"/>
      <c r="VNA25" s="157"/>
      <c r="VNB25" s="153"/>
      <c r="VNC25" s="153"/>
      <c r="VND25" s="154"/>
      <c r="VNE25" s="155"/>
      <c r="VNF25" s="155"/>
      <c r="VNG25" s="155"/>
      <c r="VNH25" s="155"/>
      <c r="VNI25" s="155"/>
      <c r="VNJ25" s="155"/>
      <c r="VNK25" s="156"/>
      <c r="VNL25" s="156"/>
      <c r="VNM25" s="156"/>
      <c r="VNN25" s="156"/>
      <c r="VNO25" s="156"/>
      <c r="VNP25" s="156"/>
      <c r="VNQ25" s="157"/>
    </row>
    <row r="26" spans="1:15253" s="164" customFormat="1" x14ac:dyDescent="0.35">
      <c r="C26" s="346"/>
      <c r="D26" s="165"/>
      <c r="Q26" s="166"/>
    </row>
    <row r="27" spans="1:15253" ht="23.5" x14ac:dyDescent="0.55000000000000004">
      <c r="A27" s="136" t="s">
        <v>4481</v>
      </c>
      <c r="D27" s="167"/>
      <c r="H27" s="138"/>
      <c r="I27" s="138"/>
      <c r="J27" s="138"/>
      <c r="K27" s="138"/>
      <c r="L27" s="138"/>
      <c r="M27" s="138"/>
      <c r="N27" s="138"/>
      <c r="O27" s="138"/>
      <c r="P27" s="138"/>
      <c r="Q27" s="138"/>
    </row>
    <row r="28" spans="1:15253" x14ac:dyDescent="0.35">
      <c r="D28" s="167"/>
      <c r="Q28" s="138"/>
    </row>
    <row r="29" spans="1:15253" ht="17.5" x14ac:dyDescent="0.35">
      <c r="A29" s="613" t="s">
        <v>4462</v>
      </c>
      <c r="B29" s="614" t="s">
        <v>207</v>
      </c>
      <c r="C29" s="616" t="s">
        <v>261</v>
      </c>
      <c r="D29" s="611" t="s">
        <v>4463</v>
      </c>
      <c r="E29" s="610" t="s">
        <v>4464</v>
      </c>
      <c r="F29" s="610"/>
      <c r="G29" s="610"/>
      <c r="H29" s="610" t="s">
        <v>4465</v>
      </c>
      <c r="I29" s="610"/>
      <c r="J29" s="610"/>
      <c r="K29" s="610" t="s">
        <v>4466</v>
      </c>
      <c r="L29" s="610"/>
      <c r="M29" s="610"/>
      <c r="N29" s="610" t="s">
        <v>4467</v>
      </c>
      <c r="O29" s="610"/>
      <c r="P29" s="610"/>
      <c r="Q29" s="608" t="s">
        <v>4804</v>
      </c>
    </row>
    <row r="30" spans="1:15253" ht="19.5" customHeight="1" x14ac:dyDescent="0.35">
      <c r="A30" s="613"/>
      <c r="B30" s="615"/>
      <c r="C30" s="616"/>
      <c r="D30" s="612"/>
      <c r="E30" s="350" t="s">
        <v>85</v>
      </c>
      <c r="F30" s="350" t="s">
        <v>86</v>
      </c>
      <c r="G30" s="350" t="s">
        <v>87</v>
      </c>
      <c r="H30" s="350" t="s">
        <v>88</v>
      </c>
      <c r="I30" s="350" t="s">
        <v>89</v>
      </c>
      <c r="J30" s="350" t="s">
        <v>90</v>
      </c>
      <c r="K30" s="350" t="s">
        <v>91</v>
      </c>
      <c r="L30" s="350" t="s">
        <v>92</v>
      </c>
      <c r="M30" s="350" t="s">
        <v>93</v>
      </c>
      <c r="N30" s="350" t="s">
        <v>4468</v>
      </c>
      <c r="O30" s="350" t="s">
        <v>4469</v>
      </c>
      <c r="P30" s="350" t="s">
        <v>4470</v>
      </c>
      <c r="Q30" s="609"/>
    </row>
    <row r="31" spans="1:15253" ht="20.149999999999999" customHeight="1" x14ac:dyDescent="0.4">
      <c r="A31" s="617" t="s">
        <v>4471</v>
      </c>
      <c r="B31" s="139">
        <v>1</v>
      </c>
      <c r="C31" s="341" t="s">
        <v>4797</v>
      </c>
      <c r="D31" s="140">
        <v>1200</v>
      </c>
      <c r="E31" s="168">
        <f>E6*$D31/10^3</f>
        <v>0</v>
      </c>
      <c r="F31" s="168">
        <f t="shared" ref="F31:P31" si="9">F6*$D31/10^3</f>
        <v>0</v>
      </c>
      <c r="G31" s="168">
        <f t="shared" si="9"/>
        <v>0</v>
      </c>
      <c r="H31" s="168">
        <f t="shared" si="9"/>
        <v>0</v>
      </c>
      <c r="I31" s="168">
        <f t="shared" si="9"/>
        <v>0</v>
      </c>
      <c r="J31" s="168">
        <f t="shared" si="9"/>
        <v>0</v>
      </c>
      <c r="K31" s="168">
        <f t="shared" si="9"/>
        <v>1416.9672</v>
      </c>
      <c r="L31" s="168">
        <f t="shared" si="9"/>
        <v>1416.9672</v>
      </c>
      <c r="M31" s="168">
        <f t="shared" si="9"/>
        <v>1416.9672</v>
      </c>
      <c r="N31" s="168">
        <f t="shared" si="9"/>
        <v>1416.9672</v>
      </c>
      <c r="O31" s="168">
        <f t="shared" si="9"/>
        <v>1416.9672</v>
      </c>
      <c r="P31" s="168">
        <f t="shared" si="9"/>
        <v>1416.9672</v>
      </c>
      <c r="Q31" s="142">
        <f>SUM(E31:P31)</f>
        <v>8501.8032000000003</v>
      </c>
    </row>
    <row r="32" spans="1:15253" ht="20.149999999999999" customHeight="1" x14ac:dyDescent="0.4">
      <c r="A32" s="617"/>
      <c r="B32" s="139">
        <v>2</v>
      </c>
      <c r="C32" s="341" t="s">
        <v>4472</v>
      </c>
      <c r="D32" s="140">
        <v>1343</v>
      </c>
      <c r="E32" s="168">
        <f t="shared" ref="E32:P32" si="10">E7*$D32/10^3</f>
        <v>0</v>
      </c>
      <c r="F32" s="168">
        <f t="shared" si="10"/>
        <v>0</v>
      </c>
      <c r="G32" s="168">
        <f t="shared" si="10"/>
        <v>0</v>
      </c>
      <c r="H32" s="168">
        <f t="shared" si="10"/>
        <v>0</v>
      </c>
      <c r="I32" s="168">
        <f t="shared" si="10"/>
        <v>0</v>
      </c>
      <c r="J32" s="168">
        <f t="shared" si="10"/>
        <v>0</v>
      </c>
      <c r="K32" s="168">
        <f t="shared" si="10"/>
        <v>447.66666666666663</v>
      </c>
      <c r="L32" s="168">
        <f t="shared" si="10"/>
        <v>447.66666666666663</v>
      </c>
      <c r="M32" s="168">
        <f t="shared" si="10"/>
        <v>447.66666666666663</v>
      </c>
      <c r="N32" s="168">
        <f t="shared" si="10"/>
        <v>447.66666666666663</v>
      </c>
      <c r="O32" s="168">
        <f t="shared" si="10"/>
        <v>447.66666666666663</v>
      </c>
      <c r="P32" s="168">
        <f t="shared" si="10"/>
        <v>447.66666666666663</v>
      </c>
      <c r="Q32" s="142">
        <f>SUM(E32:P32)</f>
        <v>2685.9999999999995</v>
      </c>
    </row>
    <row r="33" spans="1:15253" ht="20.149999999999999" customHeight="1" x14ac:dyDescent="0.4">
      <c r="A33" s="617"/>
      <c r="B33" s="139">
        <v>3</v>
      </c>
      <c r="C33" s="341" t="s">
        <v>4798</v>
      </c>
      <c r="D33" s="140">
        <v>1979</v>
      </c>
      <c r="E33" s="168">
        <f t="shared" ref="E33:P33" si="11">E8*$D33/10^3</f>
        <v>0</v>
      </c>
      <c r="F33" s="168">
        <f t="shared" si="11"/>
        <v>0</v>
      </c>
      <c r="G33" s="168">
        <f t="shared" si="11"/>
        <v>0</v>
      </c>
      <c r="H33" s="168">
        <f t="shared" si="11"/>
        <v>0</v>
      </c>
      <c r="I33" s="168">
        <f t="shared" si="11"/>
        <v>0</v>
      </c>
      <c r="J33" s="168">
        <f t="shared" si="11"/>
        <v>0</v>
      </c>
      <c r="K33" s="168">
        <f t="shared" si="11"/>
        <v>30.344666666666669</v>
      </c>
      <c r="L33" s="168">
        <f t="shared" si="11"/>
        <v>30.344666666666669</v>
      </c>
      <c r="M33" s="168">
        <f t="shared" si="11"/>
        <v>30.344666666666669</v>
      </c>
      <c r="N33" s="168">
        <f t="shared" si="11"/>
        <v>30.344666666666669</v>
      </c>
      <c r="O33" s="168">
        <f t="shared" si="11"/>
        <v>30.344666666666669</v>
      </c>
      <c r="P33" s="168">
        <f t="shared" si="11"/>
        <v>30.344666666666669</v>
      </c>
      <c r="Q33" s="142">
        <f>SUM(H33:P33)</f>
        <v>182.06800000000004</v>
      </c>
    </row>
    <row r="34" spans="1:15253" ht="20.149999999999999" customHeight="1" x14ac:dyDescent="0.4">
      <c r="A34" s="617"/>
      <c r="B34" s="139">
        <v>4</v>
      </c>
      <c r="C34" s="341" t="s">
        <v>4474</v>
      </c>
      <c r="D34" s="140">
        <v>1821</v>
      </c>
      <c r="E34" s="168">
        <f>E9*$D34/10^3</f>
        <v>0</v>
      </c>
      <c r="F34" s="168">
        <f t="shared" ref="F34:P34" si="12">F9*$D34/10^3</f>
        <v>0</v>
      </c>
      <c r="G34" s="168">
        <f t="shared" si="12"/>
        <v>0</v>
      </c>
      <c r="H34" s="168">
        <f t="shared" si="12"/>
        <v>0</v>
      </c>
      <c r="I34" s="168">
        <f t="shared" si="12"/>
        <v>0</v>
      </c>
      <c r="J34" s="168">
        <f t="shared" si="12"/>
        <v>0</v>
      </c>
      <c r="K34" s="168">
        <f t="shared" si="12"/>
        <v>278.00599999999997</v>
      </c>
      <c r="L34" s="168">
        <f t="shared" si="12"/>
        <v>278.00599999999997</v>
      </c>
      <c r="M34" s="168">
        <f t="shared" si="12"/>
        <v>278.00599999999997</v>
      </c>
      <c r="N34" s="168">
        <f t="shared" si="12"/>
        <v>278.00599999999997</v>
      </c>
      <c r="O34" s="168">
        <f t="shared" si="12"/>
        <v>278.00599999999997</v>
      </c>
      <c r="P34" s="168">
        <f t="shared" si="12"/>
        <v>278.00599999999997</v>
      </c>
      <c r="Q34" s="142">
        <f>SUM(H34:P34)</f>
        <v>1668.0359999999996</v>
      </c>
    </row>
    <row r="35" spans="1:15253" ht="20.149999999999999" customHeight="1" x14ac:dyDescent="0.4">
      <c r="A35" s="617"/>
      <c r="B35" s="139">
        <v>5</v>
      </c>
      <c r="C35" s="341" t="s">
        <v>4473</v>
      </c>
      <c r="D35" s="140">
        <v>1979</v>
      </c>
      <c r="E35" s="168">
        <f t="shared" ref="E35:P35" si="13">E10*$D35/10^3</f>
        <v>0</v>
      </c>
      <c r="F35" s="168">
        <f t="shared" si="13"/>
        <v>0</v>
      </c>
      <c r="G35" s="168">
        <f t="shared" si="13"/>
        <v>0</v>
      </c>
      <c r="H35" s="168">
        <f t="shared" si="13"/>
        <v>0</v>
      </c>
      <c r="I35" s="168">
        <f t="shared" si="13"/>
        <v>0</v>
      </c>
      <c r="J35" s="168">
        <f t="shared" si="13"/>
        <v>0</v>
      </c>
      <c r="K35" s="168">
        <f t="shared" si="13"/>
        <v>17.481166666666667</v>
      </c>
      <c r="L35" s="168">
        <f t="shared" si="13"/>
        <v>17.481166666666667</v>
      </c>
      <c r="M35" s="168">
        <f t="shared" si="13"/>
        <v>17.481166666666667</v>
      </c>
      <c r="N35" s="168">
        <f t="shared" si="13"/>
        <v>17.481166666666667</v>
      </c>
      <c r="O35" s="168">
        <f t="shared" si="13"/>
        <v>17.481166666666667</v>
      </c>
      <c r="P35" s="168">
        <f t="shared" si="13"/>
        <v>17.481166666666667</v>
      </c>
      <c r="Q35" s="142">
        <f t="shared" ref="Q35:Q36" si="14">SUM(H35:P35)</f>
        <v>104.887</v>
      </c>
    </row>
    <row r="36" spans="1:15253" ht="20.149999999999999" customHeight="1" x14ac:dyDescent="0.4">
      <c r="A36" s="617"/>
      <c r="B36" s="139">
        <v>6</v>
      </c>
      <c r="C36" s="341" t="s">
        <v>4475</v>
      </c>
      <c r="D36" s="140">
        <v>1979</v>
      </c>
      <c r="E36" s="168">
        <f t="shared" ref="E36:P36" si="15">E11*$D36/10^3</f>
        <v>0</v>
      </c>
      <c r="F36" s="168">
        <f t="shared" si="15"/>
        <v>0</v>
      </c>
      <c r="G36" s="168">
        <f t="shared" si="15"/>
        <v>0</v>
      </c>
      <c r="H36" s="168">
        <f t="shared" si="15"/>
        <v>0</v>
      </c>
      <c r="I36" s="168">
        <f t="shared" si="15"/>
        <v>0</v>
      </c>
      <c r="J36" s="168">
        <f t="shared" si="15"/>
        <v>0</v>
      </c>
      <c r="K36" s="168">
        <f t="shared" si="15"/>
        <v>4.2878333333333334</v>
      </c>
      <c r="L36" s="168">
        <f t="shared" si="15"/>
        <v>4.2878333333333334</v>
      </c>
      <c r="M36" s="168">
        <f t="shared" si="15"/>
        <v>4.2878333333333334</v>
      </c>
      <c r="N36" s="168">
        <f t="shared" si="15"/>
        <v>4.2878333333333334</v>
      </c>
      <c r="O36" s="168">
        <f t="shared" si="15"/>
        <v>4.2878333333333334</v>
      </c>
      <c r="P36" s="168">
        <f t="shared" si="15"/>
        <v>4.2878333333333334</v>
      </c>
      <c r="Q36" s="142">
        <f t="shared" si="14"/>
        <v>25.726999999999997</v>
      </c>
    </row>
    <row r="37" spans="1:15253" ht="20.149999999999999" customHeight="1" x14ac:dyDescent="0.4">
      <c r="A37" s="617"/>
      <c r="B37" s="139">
        <v>7</v>
      </c>
      <c r="C37" s="341" t="s">
        <v>4799</v>
      </c>
      <c r="D37" s="140">
        <v>1880</v>
      </c>
      <c r="E37" s="168">
        <f t="shared" ref="E37:P37" si="16">E12*$D37/10^3</f>
        <v>0</v>
      </c>
      <c r="F37" s="168">
        <f t="shared" si="16"/>
        <v>0</v>
      </c>
      <c r="G37" s="168">
        <f t="shared" si="16"/>
        <v>0</v>
      </c>
      <c r="H37" s="168">
        <f t="shared" si="16"/>
        <v>0</v>
      </c>
      <c r="I37" s="168">
        <f t="shared" si="16"/>
        <v>0</v>
      </c>
      <c r="J37" s="168">
        <f t="shared" si="16"/>
        <v>0</v>
      </c>
      <c r="K37" s="168">
        <f t="shared" si="16"/>
        <v>626.66666666666663</v>
      </c>
      <c r="L37" s="168">
        <f t="shared" si="16"/>
        <v>626.66666666666663</v>
      </c>
      <c r="M37" s="168">
        <f t="shared" si="16"/>
        <v>626.66666666666663</v>
      </c>
      <c r="N37" s="168">
        <f t="shared" si="16"/>
        <v>626.66666666666663</v>
      </c>
      <c r="O37" s="168">
        <f t="shared" si="16"/>
        <v>626.66666666666663</v>
      </c>
      <c r="P37" s="168">
        <f t="shared" si="16"/>
        <v>626.66666666666663</v>
      </c>
      <c r="Q37" s="142">
        <f>SUM(E37:P37)</f>
        <v>3759.9999999999995</v>
      </c>
    </row>
    <row r="38" spans="1:15253" ht="20.149999999999999" customHeight="1" x14ac:dyDescent="0.4">
      <c r="A38" s="617"/>
      <c r="B38" s="139">
        <v>8</v>
      </c>
      <c r="C38" s="341" t="s">
        <v>4800</v>
      </c>
      <c r="D38" s="140">
        <v>1880</v>
      </c>
      <c r="E38" s="168">
        <f t="shared" ref="E38:P38" si="17">E13*$D38/10^3</f>
        <v>0</v>
      </c>
      <c r="F38" s="168">
        <f t="shared" si="17"/>
        <v>0</v>
      </c>
      <c r="G38" s="168">
        <f t="shared" si="17"/>
        <v>0</v>
      </c>
      <c r="H38" s="168">
        <f t="shared" si="17"/>
        <v>0</v>
      </c>
      <c r="I38" s="168">
        <f t="shared" si="17"/>
        <v>0</v>
      </c>
      <c r="J38" s="168">
        <f t="shared" si="17"/>
        <v>0</v>
      </c>
      <c r="K38" s="168">
        <f t="shared" si="17"/>
        <v>940</v>
      </c>
      <c r="L38" s="168">
        <f t="shared" si="17"/>
        <v>940</v>
      </c>
      <c r="M38" s="168">
        <f t="shared" si="17"/>
        <v>940</v>
      </c>
      <c r="N38" s="168">
        <f t="shared" si="17"/>
        <v>940</v>
      </c>
      <c r="O38" s="168">
        <f t="shared" si="17"/>
        <v>940</v>
      </c>
      <c r="P38" s="168">
        <f t="shared" si="17"/>
        <v>940</v>
      </c>
      <c r="Q38" s="142">
        <f>SUM(E38:P38)</f>
        <v>5640</v>
      </c>
    </row>
    <row r="39" spans="1:15253" s="351" customFormat="1" ht="20.149999999999999" customHeight="1" x14ac:dyDescent="0.35">
      <c r="A39" s="621" t="s">
        <v>4423</v>
      </c>
      <c r="B39" s="621"/>
      <c r="C39" s="621"/>
      <c r="D39" s="354"/>
      <c r="E39" s="355">
        <f>SUM(E31:E38)</f>
        <v>0</v>
      </c>
      <c r="F39" s="355">
        <f t="shared" ref="F39:G39" si="18">SUM(F31:F38)</f>
        <v>0</v>
      </c>
      <c r="G39" s="355">
        <f t="shared" si="18"/>
        <v>0</v>
      </c>
      <c r="H39" s="355">
        <f>SUM(H31:H38)</f>
        <v>0</v>
      </c>
      <c r="I39" s="355">
        <f t="shared" ref="I39:O39" si="19">SUM(I31:I38)</f>
        <v>0</v>
      </c>
      <c r="J39" s="355">
        <f t="shared" si="19"/>
        <v>0</v>
      </c>
      <c r="K39" s="355">
        <f t="shared" si="19"/>
        <v>3761.4201999999996</v>
      </c>
      <c r="L39" s="355">
        <f t="shared" si="19"/>
        <v>3761.4201999999996</v>
      </c>
      <c r="M39" s="355">
        <f t="shared" si="19"/>
        <v>3761.4201999999996</v>
      </c>
      <c r="N39" s="355">
        <f t="shared" si="19"/>
        <v>3761.4201999999996</v>
      </c>
      <c r="O39" s="355">
        <f t="shared" si="19"/>
        <v>3761.4201999999996</v>
      </c>
      <c r="P39" s="355">
        <f>SUM(P31:P38)</f>
        <v>3761.4201999999996</v>
      </c>
      <c r="Q39" s="355">
        <f>SUM(Q31:Q38)</f>
        <v>22568.521199999999</v>
      </c>
    </row>
    <row r="40" spans="1:15253" ht="15" customHeight="1" x14ac:dyDescent="0.45">
      <c r="A40" s="144"/>
      <c r="B40" s="144"/>
      <c r="C40" s="344"/>
      <c r="D40" s="146"/>
      <c r="E40" s="147"/>
      <c r="F40" s="148"/>
      <c r="G40" s="147"/>
      <c r="H40" s="147"/>
      <c r="I40" s="147"/>
      <c r="J40" s="147"/>
      <c r="K40" s="147"/>
      <c r="L40" s="149"/>
      <c r="M40" s="147"/>
      <c r="N40" s="147"/>
      <c r="O40" s="147"/>
      <c r="P40" s="147"/>
      <c r="Q40" s="150"/>
    </row>
    <row r="41" spans="1:15253" ht="17.5" x14ac:dyDescent="0.35">
      <c r="A41" s="613" t="s">
        <v>4462</v>
      </c>
      <c r="B41" s="614" t="s">
        <v>207</v>
      </c>
      <c r="C41" s="616" t="s">
        <v>261</v>
      </c>
      <c r="D41" s="611" t="s">
        <v>4463</v>
      </c>
      <c r="E41" s="610" t="s">
        <v>4464</v>
      </c>
      <c r="F41" s="610"/>
      <c r="G41" s="610"/>
      <c r="H41" s="610" t="s">
        <v>4465</v>
      </c>
      <c r="I41" s="610"/>
      <c r="J41" s="610"/>
      <c r="K41" s="610" t="s">
        <v>4466</v>
      </c>
      <c r="L41" s="610"/>
      <c r="M41" s="610"/>
      <c r="N41" s="610" t="s">
        <v>4467</v>
      </c>
      <c r="O41" s="610"/>
      <c r="P41" s="610"/>
      <c r="Q41" s="608" t="s">
        <v>4804</v>
      </c>
    </row>
    <row r="42" spans="1:15253" ht="24" customHeight="1" x14ac:dyDescent="0.35">
      <c r="A42" s="613"/>
      <c r="B42" s="615"/>
      <c r="C42" s="616"/>
      <c r="D42" s="612"/>
      <c r="E42" s="350" t="s">
        <v>85</v>
      </c>
      <c r="F42" s="350" t="s">
        <v>86</v>
      </c>
      <c r="G42" s="350" t="s">
        <v>87</v>
      </c>
      <c r="H42" s="350" t="s">
        <v>88</v>
      </c>
      <c r="I42" s="350" t="s">
        <v>89</v>
      </c>
      <c r="J42" s="350" t="s">
        <v>90</v>
      </c>
      <c r="K42" s="350" t="s">
        <v>91</v>
      </c>
      <c r="L42" s="350" t="s">
        <v>92</v>
      </c>
      <c r="M42" s="350" t="s">
        <v>93</v>
      </c>
      <c r="N42" s="350" t="s">
        <v>4468</v>
      </c>
      <c r="O42" s="350" t="s">
        <v>4469</v>
      </c>
      <c r="P42" s="350" t="s">
        <v>4470</v>
      </c>
      <c r="Q42" s="609"/>
    </row>
    <row r="43" spans="1:15253" ht="20.149999999999999" customHeight="1" x14ac:dyDescent="0.4">
      <c r="A43" s="619" t="s">
        <v>4476</v>
      </c>
      <c r="B43" s="139">
        <v>1</v>
      </c>
      <c r="C43" s="341" t="s">
        <v>4798</v>
      </c>
      <c r="D43" s="140">
        <v>3958</v>
      </c>
      <c r="E43" s="168">
        <f>E18*$D43/10^3</f>
        <v>0</v>
      </c>
      <c r="F43" s="168">
        <f t="shared" ref="F43:P43" si="20">F18*$D43/10^3</f>
        <v>0</v>
      </c>
      <c r="G43" s="168">
        <f t="shared" si="20"/>
        <v>0</v>
      </c>
      <c r="H43" s="168">
        <f t="shared" si="20"/>
        <v>0</v>
      </c>
      <c r="I43" s="168">
        <f t="shared" si="20"/>
        <v>0</v>
      </c>
      <c r="J43" s="168">
        <f t="shared" si="20"/>
        <v>0</v>
      </c>
      <c r="K43" s="168">
        <f t="shared" si="20"/>
        <v>63.987666666666669</v>
      </c>
      <c r="L43" s="168">
        <f t="shared" si="20"/>
        <v>63.987666666666669</v>
      </c>
      <c r="M43" s="168">
        <f t="shared" si="20"/>
        <v>63.987666666666669</v>
      </c>
      <c r="N43" s="168">
        <f t="shared" si="20"/>
        <v>63.987666666666669</v>
      </c>
      <c r="O43" s="168">
        <f t="shared" si="20"/>
        <v>63.987666666666669</v>
      </c>
      <c r="P43" s="168">
        <f t="shared" si="20"/>
        <v>63.987666666666669</v>
      </c>
      <c r="Q43" s="152">
        <f>SUM(H43:P43)</f>
        <v>383.92599999999999</v>
      </c>
      <c r="R43" s="153"/>
      <c r="S43" s="154"/>
      <c r="T43" s="155"/>
      <c r="U43" s="155"/>
      <c r="V43" s="155"/>
      <c r="W43" s="155"/>
      <c r="X43" s="155"/>
      <c r="Y43" s="155"/>
      <c r="Z43" s="156"/>
      <c r="AA43" s="156"/>
      <c r="AB43" s="156"/>
      <c r="AC43" s="156"/>
      <c r="AD43" s="156"/>
      <c r="AE43" s="156"/>
      <c r="AF43" s="157"/>
      <c r="AG43" s="153"/>
      <c r="AH43" s="153"/>
      <c r="AI43" s="154"/>
      <c r="AJ43" s="155"/>
      <c r="AK43" s="155"/>
      <c r="AL43" s="155"/>
      <c r="AM43" s="155"/>
      <c r="AN43" s="155"/>
      <c r="AO43" s="155"/>
      <c r="AP43" s="156"/>
      <c r="AQ43" s="156"/>
      <c r="AR43" s="156"/>
      <c r="AS43" s="156"/>
      <c r="AT43" s="156"/>
      <c r="AU43" s="156"/>
      <c r="AV43" s="157"/>
      <c r="AW43" s="153"/>
      <c r="AX43" s="153"/>
      <c r="AY43" s="154"/>
      <c r="AZ43" s="155"/>
      <c r="BA43" s="155"/>
      <c r="BB43" s="155"/>
      <c r="BC43" s="155"/>
      <c r="BD43" s="155"/>
      <c r="BE43" s="155"/>
      <c r="BF43" s="156"/>
      <c r="BG43" s="155"/>
      <c r="BH43" s="155"/>
      <c r="BI43" s="155"/>
      <c r="BJ43" s="155"/>
      <c r="BK43" s="156"/>
      <c r="BL43" s="156"/>
      <c r="BM43" s="156"/>
      <c r="BN43" s="156"/>
      <c r="BO43" s="156"/>
      <c r="BP43" s="156"/>
      <c r="BQ43" s="157"/>
      <c r="BR43" s="153"/>
      <c r="BS43" s="153"/>
      <c r="BT43" s="154"/>
      <c r="BU43" s="155"/>
      <c r="BV43" s="155"/>
      <c r="BW43" s="155"/>
      <c r="BX43" s="155"/>
      <c r="BY43" s="155"/>
      <c r="BZ43" s="155"/>
      <c r="CA43" s="156"/>
      <c r="CB43" s="156"/>
      <c r="CC43" s="156"/>
      <c r="CD43" s="156"/>
      <c r="CE43" s="156"/>
      <c r="CF43" s="156"/>
      <c r="CG43" s="157"/>
      <c r="CH43" s="153"/>
      <c r="CI43" s="153"/>
      <c r="CJ43" s="154"/>
      <c r="CK43" s="155"/>
      <c r="CL43" s="155"/>
      <c r="CM43" s="155"/>
      <c r="CN43" s="155"/>
      <c r="CO43" s="155"/>
      <c r="CP43" s="155"/>
      <c r="CQ43" s="156"/>
      <c r="CR43" s="156"/>
      <c r="CS43" s="156"/>
      <c r="CT43" s="156"/>
      <c r="CU43" s="156"/>
      <c r="CV43" s="156"/>
      <c r="CW43" s="157"/>
      <c r="CX43" s="153"/>
      <c r="CY43" s="153"/>
      <c r="CZ43" s="154"/>
      <c r="DA43" s="155"/>
      <c r="DB43" s="155"/>
      <c r="DC43" s="155"/>
      <c r="DD43" s="155"/>
      <c r="DE43" s="155"/>
      <c r="DF43" s="155"/>
      <c r="DG43" s="156"/>
      <c r="DH43" s="156"/>
      <c r="DI43" s="156"/>
      <c r="DJ43" s="156"/>
      <c r="DK43" s="156"/>
      <c r="DL43" s="156"/>
      <c r="DM43" s="157"/>
      <c r="DN43" s="153"/>
      <c r="DO43" s="153"/>
      <c r="DP43" s="154"/>
      <c r="DQ43" s="155"/>
      <c r="DR43" s="155"/>
      <c r="DS43" s="155"/>
      <c r="DT43" s="155"/>
      <c r="DU43" s="155"/>
      <c r="DV43" s="155"/>
      <c r="DW43" s="156"/>
      <c r="DX43" s="156"/>
      <c r="DY43" s="156"/>
      <c r="DZ43" s="156"/>
      <c r="EA43" s="156"/>
      <c r="EB43" s="156"/>
      <c r="EC43" s="157"/>
      <c r="ED43" s="153"/>
      <c r="EE43" s="153"/>
      <c r="EF43" s="154"/>
      <c r="EG43" s="155"/>
      <c r="EH43" s="155"/>
      <c r="EI43" s="155"/>
      <c r="EJ43" s="155"/>
      <c r="EK43" s="155"/>
      <c r="EL43" s="155"/>
      <c r="EM43" s="156"/>
      <c r="EN43" s="156"/>
      <c r="EO43" s="156"/>
      <c r="EP43" s="156"/>
      <c r="EQ43" s="156"/>
      <c r="ER43" s="156"/>
      <c r="ES43" s="157"/>
      <c r="ET43" s="153"/>
      <c r="EU43" s="153"/>
      <c r="EV43" s="154"/>
      <c r="EW43" s="155"/>
      <c r="EX43" s="155"/>
      <c r="EY43" s="155"/>
      <c r="EZ43" s="155"/>
      <c r="FA43" s="155"/>
      <c r="FB43" s="155"/>
      <c r="FC43" s="156"/>
      <c r="FD43" s="156"/>
      <c r="FE43" s="156"/>
      <c r="FF43" s="156"/>
      <c r="FG43" s="156"/>
      <c r="FH43" s="156"/>
      <c r="FI43" s="157"/>
      <c r="FJ43" s="153"/>
      <c r="FK43" s="153"/>
      <c r="FL43" s="154"/>
      <c r="FM43" s="155"/>
      <c r="FN43" s="155"/>
      <c r="FO43" s="155"/>
      <c r="FP43" s="155"/>
      <c r="FQ43" s="155"/>
      <c r="FR43" s="155"/>
      <c r="FS43" s="156"/>
      <c r="FT43" s="156"/>
      <c r="FU43" s="156"/>
      <c r="FV43" s="156"/>
      <c r="FW43" s="156"/>
      <c r="FX43" s="156"/>
      <c r="FY43" s="157"/>
      <c r="FZ43" s="153"/>
      <c r="GA43" s="153"/>
      <c r="GB43" s="154"/>
      <c r="GC43" s="155"/>
      <c r="GD43" s="155"/>
      <c r="GE43" s="155"/>
      <c r="GF43" s="155"/>
      <c r="GG43" s="155"/>
      <c r="GH43" s="155"/>
      <c r="GI43" s="156"/>
      <c r="GJ43" s="156"/>
      <c r="GK43" s="156"/>
      <c r="GL43" s="156"/>
      <c r="GM43" s="156"/>
      <c r="GN43" s="156"/>
      <c r="GO43" s="157"/>
      <c r="GP43" s="153"/>
      <c r="GQ43" s="153"/>
      <c r="GR43" s="154"/>
      <c r="GS43" s="155"/>
      <c r="GT43" s="155"/>
      <c r="GU43" s="155"/>
      <c r="GV43" s="155"/>
      <c r="GW43" s="155"/>
      <c r="GX43" s="155"/>
      <c r="GY43" s="156"/>
      <c r="GZ43" s="156"/>
      <c r="HA43" s="156"/>
      <c r="HB43" s="156"/>
      <c r="HC43" s="156"/>
      <c r="HD43" s="156"/>
      <c r="HE43" s="157"/>
      <c r="HF43" s="153"/>
      <c r="HG43" s="153"/>
      <c r="HH43" s="154"/>
      <c r="HI43" s="155"/>
      <c r="HJ43" s="155"/>
      <c r="HK43" s="155"/>
      <c r="HL43" s="155"/>
      <c r="HM43" s="155"/>
      <c r="HN43" s="155"/>
      <c r="HO43" s="156"/>
      <c r="HP43" s="156"/>
      <c r="HQ43" s="156"/>
      <c r="HR43" s="156"/>
      <c r="HS43" s="156"/>
      <c r="HT43" s="156"/>
      <c r="HU43" s="157"/>
      <c r="HV43" s="153"/>
      <c r="HW43" s="153"/>
      <c r="HX43" s="154"/>
      <c r="HY43" s="155"/>
      <c r="HZ43" s="155"/>
      <c r="IA43" s="155"/>
      <c r="IB43" s="155"/>
      <c r="IC43" s="155"/>
      <c r="ID43" s="155"/>
      <c r="IE43" s="156"/>
      <c r="IF43" s="156"/>
      <c r="IG43" s="156"/>
      <c r="IH43" s="156"/>
      <c r="II43" s="156"/>
      <c r="IJ43" s="156"/>
      <c r="IK43" s="157"/>
      <c r="IL43" s="153"/>
      <c r="IM43" s="153"/>
      <c r="IN43" s="154"/>
      <c r="IO43" s="155"/>
      <c r="IP43" s="155"/>
      <c r="IQ43" s="155"/>
      <c r="IR43" s="155"/>
      <c r="IS43" s="155"/>
      <c r="IT43" s="155"/>
      <c r="IU43" s="156"/>
      <c r="IV43" s="156"/>
      <c r="IW43" s="156"/>
      <c r="IX43" s="156"/>
      <c r="IY43" s="156"/>
      <c r="IZ43" s="156"/>
      <c r="JA43" s="157"/>
      <c r="JB43" s="153"/>
      <c r="JC43" s="153"/>
      <c r="JD43" s="154"/>
      <c r="JE43" s="155"/>
      <c r="JF43" s="155"/>
      <c r="JG43" s="155"/>
      <c r="JH43" s="155"/>
      <c r="JI43" s="155"/>
      <c r="JJ43" s="155"/>
      <c r="JK43" s="156"/>
      <c r="JL43" s="156"/>
      <c r="JM43" s="156"/>
      <c r="JN43" s="156"/>
      <c r="JO43" s="156"/>
      <c r="JP43" s="156"/>
      <c r="JQ43" s="157"/>
      <c r="JR43" s="153"/>
      <c r="JS43" s="153"/>
      <c r="JT43" s="154"/>
      <c r="JU43" s="155"/>
      <c r="JV43" s="155"/>
      <c r="JW43" s="155"/>
      <c r="JX43" s="155"/>
      <c r="JY43" s="155"/>
      <c r="JZ43" s="155"/>
      <c r="KA43" s="156"/>
      <c r="KB43" s="156"/>
      <c r="KC43" s="156"/>
      <c r="KD43" s="156"/>
      <c r="KE43" s="156"/>
      <c r="KF43" s="156"/>
      <c r="KG43" s="157"/>
      <c r="KH43" s="153"/>
      <c r="KI43" s="153"/>
      <c r="KJ43" s="154"/>
      <c r="KK43" s="155"/>
      <c r="KL43" s="155"/>
      <c r="KM43" s="155"/>
      <c r="KN43" s="155"/>
      <c r="KO43" s="155"/>
      <c r="KP43" s="155"/>
      <c r="KQ43" s="156"/>
      <c r="KR43" s="156"/>
      <c r="KS43" s="156"/>
      <c r="KT43" s="156"/>
      <c r="KU43" s="156"/>
      <c r="KV43" s="156"/>
      <c r="KW43" s="157"/>
      <c r="KX43" s="153"/>
      <c r="KY43" s="153"/>
      <c r="KZ43" s="154"/>
      <c r="LA43" s="155"/>
      <c r="LB43" s="155"/>
      <c r="LC43" s="155"/>
      <c r="LD43" s="155"/>
      <c r="LE43" s="155"/>
      <c r="LF43" s="155"/>
      <c r="LG43" s="156"/>
      <c r="LH43" s="156"/>
      <c r="LI43" s="156"/>
      <c r="LJ43" s="156"/>
      <c r="LK43" s="156"/>
      <c r="LL43" s="156"/>
      <c r="LM43" s="157"/>
      <c r="LN43" s="153"/>
      <c r="LO43" s="153"/>
      <c r="LP43" s="154"/>
      <c r="LQ43" s="155"/>
      <c r="LR43" s="155"/>
      <c r="LS43" s="155"/>
      <c r="LT43" s="155"/>
      <c r="LU43" s="155"/>
      <c r="LV43" s="155"/>
      <c r="LW43" s="156"/>
      <c r="LX43" s="156"/>
      <c r="LY43" s="156"/>
      <c r="LZ43" s="156"/>
      <c r="MA43" s="156"/>
      <c r="MB43" s="156"/>
      <c r="MC43" s="157"/>
      <c r="MD43" s="153"/>
      <c r="ME43" s="153"/>
      <c r="MF43" s="154"/>
      <c r="MG43" s="155"/>
      <c r="MH43" s="155"/>
      <c r="MI43" s="155"/>
      <c r="MJ43" s="155"/>
      <c r="MK43" s="155"/>
      <c r="ML43" s="155"/>
      <c r="MM43" s="156"/>
      <c r="MN43" s="156"/>
      <c r="MO43" s="156"/>
      <c r="MP43" s="156"/>
      <c r="MQ43" s="156"/>
      <c r="MR43" s="156"/>
      <c r="MS43" s="157"/>
      <c r="MT43" s="153"/>
      <c r="MU43" s="153"/>
      <c r="MV43" s="154"/>
      <c r="MW43" s="155"/>
      <c r="MX43" s="155"/>
      <c r="MY43" s="155"/>
      <c r="MZ43" s="155"/>
      <c r="NA43" s="155"/>
      <c r="NB43" s="155"/>
      <c r="NC43" s="156"/>
      <c r="ND43" s="156"/>
      <c r="NE43" s="156"/>
      <c r="NF43" s="156"/>
      <c r="NG43" s="156"/>
      <c r="NH43" s="156"/>
      <c r="NI43" s="157"/>
      <c r="NJ43" s="153"/>
      <c r="NK43" s="153"/>
      <c r="NL43" s="154"/>
      <c r="NM43" s="155"/>
      <c r="NN43" s="155"/>
      <c r="NO43" s="155"/>
      <c r="NP43" s="155"/>
      <c r="NQ43" s="155"/>
      <c r="NR43" s="155"/>
      <c r="NS43" s="156"/>
      <c r="NT43" s="156"/>
      <c r="NU43" s="156"/>
      <c r="NV43" s="156"/>
      <c r="NW43" s="156"/>
      <c r="NX43" s="156"/>
      <c r="NY43" s="157"/>
      <c r="NZ43" s="153"/>
      <c r="OA43" s="153"/>
      <c r="OB43" s="154"/>
      <c r="OC43" s="155"/>
      <c r="OD43" s="155"/>
      <c r="OE43" s="155"/>
      <c r="OF43" s="155"/>
      <c r="OG43" s="155"/>
      <c r="OH43" s="155"/>
      <c r="OI43" s="156"/>
      <c r="OJ43" s="156"/>
      <c r="OK43" s="156"/>
      <c r="OL43" s="156"/>
      <c r="OM43" s="156"/>
      <c r="ON43" s="156"/>
      <c r="OO43" s="157"/>
      <c r="OP43" s="153"/>
      <c r="OQ43" s="153"/>
      <c r="OR43" s="154"/>
      <c r="OS43" s="155"/>
      <c r="OT43" s="155"/>
      <c r="OU43" s="155"/>
      <c r="OV43" s="155"/>
      <c r="OW43" s="155"/>
      <c r="OX43" s="155"/>
      <c r="OY43" s="156"/>
      <c r="OZ43" s="156"/>
      <c r="PA43" s="156"/>
      <c r="PB43" s="156"/>
      <c r="PC43" s="156"/>
      <c r="PD43" s="156"/>
      <c r="PE43" s="157"/>
      <c r="PF43" s="153"/>
      <c r="PG43" s="153"/>
      <c r="PH43" s="154"/>
      <c r="PI43" s="155"/>
      <c r="PJ43" s="155"/>
      <c r="PK43" s="155"/>
      <c r="PL43" s="155"/>
      <c r="PM43" s="155"/>
      <c r="PN43" s="155"/>
      <c r="PO43" s="156"/>
      <c r="PP43" s="156"/>
      <c r="PQ43" s="156"/>
      <c r="PR43" s="156"/>
      <c r="PS43" s="156"/>
      <c r="PT43" s="156"/>
      <c r="PU43" s="157"/>
      <c r="PV43" s="153"/>
      <c r="PW43" s="153"/>
      <c r="PX43" s="154"/>
      <c r="PY43" s="155"/>
      <c r="PZ43" s="155"/>
      <c r="QA43" s="155"/>
      <c r="QB43" s="155"/>
      <c r="QC43" s="155"/>
      <c r="QD43" s="155"/>
      <c r="QE43" s="156"/>
      <c r="QF43" s="156"/>
      <c r="QG43" s="156"/>
      <c r="QH43" s="156"/>
      <c r="QI43" s="156"/>
      <c r="QJ43" s="156"/>
      <c r="QK43" s="157"/>
      <c r="QL43" s="153"/>
      <c r="QM43" s="153"/>
      <c r="QN43" s="154"/>
      <c r="QO43" s="155"/>
      <c r="QP43" s="155"/>
      <c r="QQ43" s="155"/>
      <c r="QR43" s="155"/>
      <c r="QS43" s="155"/>
      <c r="QT43" s="155"/>
      <c r="QU43" s="156"/>
      <c r="QV43" s="156"/>
      <c r="QW43" s="156"/>
      <c r="QX43" s="156"/>
      <c r="QY43" s="156"/>
      <c r="QZ43" s="156"/>
      <c r="RA43" s="157"/>
      <c r="RB43" s="153"/>
      <c r="RC43" s="153"/>
      <c r="RD43" s="154"/>
      <c r="RE43" s="155"/>
      <c r="RF43" s="155"/>
      <c r="RG43" s="155"/>
      <c r="RH43" s="155"/>
      <c r="RI43" s="155"/>
      <c r="RJ43" s="155"/>
      <c r="RK43" s="156"/>
      <c r="RL43" s="156"/>
      <c r="RM43" s="156"/>
      <c r="RN43" s="156"/>
      <c r="RO43" s="156"/>
      <c r="RP43" s="156"/>
      <c r="RQ43" s="157"/>
      <c r="RR43" s="153"/>
      <c r="RS43" s="153"/>
      <c r="RT43" s="154"/>
      <c r="RU43" s="155"/>
      <c r="RV43" s="155"/>
      <c r="RW43" s="155"/>
      <c r="RX43" s="155"/>
      <c r="RY43" s="155"/>
      <c r="RZ43" s="155"/>
      <c r="SA43" s="156"/>
      <c r="SB43" s="156"/>
      <c r="SC43" s="156"/>
      <c r="SD43" s="156"/>
      <c r="SE43" s="156"/>
      <c r="SF43" s="156"/>
      <c r="SG43" s="157"/>
      <c r="SH43" s="153"/>
      <c r="SI43" s="153"/>
      <c r="SJ43" s="154"/>
      <c r="SK43" s="155"/>
      <c r="SL43" s="155"/>
      <c r="SM43" s="155"/>
      <c r="SN43" s="155"/>
      <c r="SO43" s="155"/>
      <c r="SP43" s="155"/>
      <c r="SQ43" s="156"/>
      <c r="SR43" s="156"/>
      <c r="SS43" s="156"/>
      <c r="ST43" s="156"/>
      <c r="SU43" s="156"/>
      <c r="SV43" s="156"/>
      <c r="SW43" s="157"/>
      <c r="SX43" s="153"/>
      <c r="SY43" s="153"/>
      <c r="SZ43" s="154"/>
      <c r="TA43" s="155"/>
      <c r="TB43" s="155"/>
      <c r="TC43" s="155"/>
      <c r="TD43" s="155"/>
      <c r="TE43" s="155"/>
      <c r="TF43" s="155"/>
      <c r="TG43" s="156"/>
      <c r="TH43" s="156"/>
      <c r="TI43" s="156"/>
      <c r="TJ43" s="156"/>
      <c r="TK43" s="156"/>
      <c r="TL43" s="156"/>
      <c r="TM43" s="157"/>
      <c r="TN43" s="153"/>
      <c r="TO43" s="153"/>
      <c r="TP43" s="154"/>
      <c r="TQ43" s="155"/>
      <c r="TR43" s="155"/>
      <c r="TS43" s="155"/>
      <c r="TT43" s="155"/>
      <c r="TU43" s="155"/>
      <c r="TV43" s="155"/>
      <c r="TW43" s="156"/>
      <c r="TX43" s="156"/>
      <c r="TY43" s="156"/>
      <c r="TZ43" s="156"/>
      <c r="UA43" s="156"/>
      <c r="UB43" s="156"/>
      <c r="UC43" s="157"/>
      <c r="UD43" s="153"/>
      <c r="UE43" s="153"/>
      <c r="UF43" s="154"/>
      <c r="UG43" s="155"/>
      <c r="UH43" s="155"/>
      <c r="UI43" s="155"/>
      <c r="UJ43" s="155"/>
      <c r="UK43" s="155"/>
      <c r="UL43" s="155"/>
      <c r="UM43" s="156"/>
      <c r="UN43" s="156"/>
      <c r="UO43" s="156"/>
      <c r="UP43" s="156"/>
      <c r="UQ43" s="156"/>
      <c r="UR43" s="156"/>
      <c r="US43" s="157"/>
      <c r="UT43" s="153"/>
      <c r="UU43" s="153"/>
      <c r="UV43" s="154"/>
      <c r="UW43" s="155"/>
      <c r="UX43" s="155"/>
      <c r="UY43" s="155"/>
      <c r="UZ43" s="155"/>
      <c r="VA43" s="155"/>
      <c r="VB43" s="155"/>
      <c r="VC43" s="156"/>
      <c r="VD43" s="156"/>
      <c r="VE43" s="156"/>
      <c r="VF43" s="156"/>
      <c r="VG43" s="156"/>
      <c r="VH43" s="156"/>
      <c r="VI43" s="157"/>
      <c r="VJ43" s="153"/>
      <c r="VK43" s="153"/>
      <c r="VL43" s="154"/>
      <c r="VM43" s="155"/>
      <c r="VN43" s="155"/>
      <c r="VO43" s="155"/>
      <c r="VP43" s="155"/>
      <c r="VQ43" s="155"/>
      <c r="VR43" s="155"/>
      <c r="VS43" s="156"/>
      <c r="VT43" s="156"/>
      <c r="VU43" s="156"/>
      <c r="VV43" s="156"/>
      <c r="VW43" s="156"/>
      <c r="VX43" s="156"/>
      <c r="VY43" s="157"/>
      <c r="VZ43" s="153"/>
      <c r="WA43" s="153"/>
      <c r="WB43" s="154"/>
      <c r="WC43" s="155"/>
      <c r="WD43" s="155"/>
      <c r="WE43" s="155"/>
      <c r="WF43" s="155"/>
      <c r="WG43" s="155"/>
      <c r="WH43" s="155"/>
      <c r="WI43" s="156"/>
      <c r="WJ43" s="156"/>
      <c r="WK43" s="156"/>
      <c r="WL43" s="156"/>
      <c r="WM43" s="156"/>
      <c r="WN43" s="156"/>
      <c r="WO43" s="157"/>
      <c r="WP43" s="153"/>
      <c r="WQ43" s="153"/>
      <c r="WR43" s="154"/>
      <c r="WS43" s="155"/>
      <c r="WT43" s="155"/>
      <c r="WU43" s="155"/>
      <c r="WV43" s="155"/>
      <c r="WW43" s="155"/>
      <c r="WX43" s="155"/>
      <c r="WY43" s="156"/>
      <c r="WZ43" s="156"/>
      <c r="XA43" s="156"/>
      <c r="XB43" s="156"/>
      <c r="XC43" s="156"/>
      <c r="XD43" s="156"/>
      <c r="XE43" s="157"/>
      <c r="XF43" s="153"/>
      <c r="XG43" s="153"/>
      <c r="XH43" s="154"/>
      <c r="XI43" s="155"/>
      <c r="XJ43" s="155"/>
      <c r="XK43" s="155"/>
      <c r="XL43" s="155"/>
      <c r="XM43" s="155"/>
      <c r="XN43" s="155"/>
      <c r="XO43" s="156"/>
      <c r="XP43" s="156"/>
      <c r="XQ43" s="156"/>
      <c r="XR43" s="156"/>
      <c r="XS43" s="156"/>
      <c r="XT43" s="156"/>
      <c r="XU43" s="157"/>
      <c r="XV43" s="153"/>
      <c r="XW43" s="153"/>
      <c r="XX43" s="154"/>
      <c r="XY43" s="155"/>
      <c r="XZ43" s="155"/>
      <c r="YA43" s="155"/>
      <c r="YB43" s="155"/>
      <c r="YC43" s="155"/>
      <c r="YD43" s="155"/>
      <c r="YE43" s="156"/>
      <c r="YF43" s="156"/>
      <c r="YG43" s="156"/>
      <c r="YH43" s="156"/>
      <c r="YI43" s="156"/>
      <c r="YJ43" s="156"/>
      <c r="YK43" s="157"/>
      <c r="YL43" s="153"/>
      <c r="YM43" s="153"/>
      <c r="YN43" s="154"/>
      <c r="YO43" s="155"/>
      <c r="YP43" s="155"/>
      <c r="YQ43" s="155"/>
      <c r="YR43" s="155"/>
      <c r="YS43" s="155"/>
      <c r="YT43" s="155"/>
      <c r="YU43" s="156"/>
      <c r="YV43" s="156"/>
      <c r="YW43" s="156"/>
      <c r="YX43" s="156"/>
      <c r="YY43" s="156"/>
      <c r="YZ43" s="156"/>
      <c r="ZA43" s="157"/>
      <c r="ZB43" s="153"/>
      <c r="ZC43" s="153"/>
      <c r="ZD43" s="154"/>
      <c r="ZE43" s="155"/>
      <c r="ZF43" s="155"/>
      <c r="ZG43" s="155"/>
      <c r="ZH43" s="155"/>
      <c r="ZI43" s="155"/>
      <c r="ZJ43" s="155"/>
      <c r="ZK43" s="156"/>
      <c r="ZL43" s="156"/>
      <c r="ZM43" s="156"/>
      <c r="ZN43" s="156"/>
      <c r="ZO43" s="156"/>
      <c r="ZP43" s="156"/>
      <c r="ZQ43" s="157"/>
      <c r="ZR43" s="153"/>
      <c r="ZS43" s="153"/>
      <c r="ZT43" s="154"/>
      <c r="ZU43" s="155"/>
      <c r="ZV43" s="155"/>
      <c r="ZW43" s="155"/>
      <c r="ZX43" s="155"/>
      <c r="ZY43" s="155"/>
      <c r="ZZ43" s="155"/>
      <c r="AAA43" s="156"/>
      <c r="AAB43" s="156"/>
      <c r="AAC43" s="156"/>
      <c r="AAD43" s="156"/>
      <c r="AAE43" s="156"/>
      <c r="AAF43" s="156"/>
      <c r="AAG43" s="157"/>
      <c r="AAH43" s="153"/>
      <c r="AAI43" s="153"/>
      <c r="AAJ43" s="154"/>
      <c r="AAK43" s="155"/>
      <c r="AAL43" s="155"/>
      <c r="AAM43" s="155"/>
      <c r="AAN43" s="155"/>
      <c r="AAO43" s="155"/>
      <c r="AAP43" s="155"/>
      <c r="AAQ43" s="156"/>
      <c r="AAR43" s="156"/>
      <c r="AAS43" s="156"/>
      <c r="AAT43" s="156"/>
      <c r="AAU43" s="156"/>
      <c r="AAV43" s="156"/>
      <c r="AAW43" s="157"/>
      <c r="AAX43" s="153"/>
      <c r="AAY43" s="153"/>
      <c r="AAZ43" s="154"/>
      <c r="ABA43" s="155"/>
      <c r="ABB43" s="155"/>
      <c r="ABC43" s="155"/>
      <c r="ABD43" s="155"/>
      <c r="ABE43" s="155"/>
      <c r="ABF43" s="155"/>
      <c r="ABG43" s="156"/>
      <c r="ABH43" s="156"/>
      <c r="ABI43" s="156"/>
      <c r="ABJ43" s="156"/>
      <c r="ABK43" s="156"/>
      <c r="ABL43" s="156"/>
      <c r="ABM43" s="157"/>
      <c r="ABN43" s="153"/>
      <c r="ABO43" s="153"/>
      <c r="ABP43" s="154"/>
      <c r="ABQ43" s="155"/>
      <c r="ABR43" s="155"/>
      <c r="ABS43" s="155"/>
      <c r="ABT43" s="155"/>
      <c r="ABU43" s="155"/>
      <c r="ABV43" s="155"/>
      <c r="ABW43" s="156"/>
      <c r="ABX43" s="156"/>
      <c r="ABY43" s="156"/>
      <c r="ABZ43" s="156"/>
      <c r="ACA43" s="156"/>
      <c r="ACB43" s="156"/>
      <c r="ACC43" s="157"/>
      <c r="ACD43" s="153"/>
      <c r="ACE43" s="153"/>
      <c r="ACF43" s="154"/>
      <c r="ACG43" s="155"/>
      <c r="ACH43" s="155"/>
      <c r="ACI43" s="155"/>
      <c r="ACJ43" s="155"/>
      <c r="ACK43" s="155"/>
      <c r="ACL43" s="155"/>
      <c r="ACM43" s="156"/>
      <c r="ACN43" s="156"/>
      <c r="ACO43" s="156"/>
      <c r="ACP43" s="156"/>
      <c r="ACQ43" s="156"/>
      <c r="ACR43" s="156"/>
      <c r="ACS43" s="157"/>
      <c r="ACT43" s="153"/>
      <c r="ACU43" s="153"/>
      <c r="ACV43" s="154"/>
      <c r="ACW43" s="155"/>
      <c r="ACX43" s="155"/>
      <c r="ACY43" s="155"/>
      <c r="ACZ43" s="155"/>
      <c r="ADA43" s="155"/>
      <c r="ADB43" s="155"/>
      <c r="ADC43" s="156"/>
      <c r="ADD43" s="156"/>
      <c r="ADE43" s="156"/>
      <c r="ADF43" s="156"/>
      <c r="ADG43" s="156"/>
      <c r="ADH43" s="156"/>
      <c r="ADI43" s="157"/>
      <c r="ADJ43" s="153"/>
      <c r="ADK43" s="153"/>
      <c r="ADL43" s="154"/>
      <c r="ADM43" s="155"/>
      <c r="ADN43" s="155"/>
      <c r="ADO43" s="155"/>
      <c r="ADP43" s="155"/>
      <c r="ADQ43" s="155"/>
      <c r="ADR43" s="155"/>
      <c r="ADS43" s="156"/>
      <c r="ADT43" s="156"/>
      <c r="ADU43" s="156"/>
      <c r="ADV43" s="156"/>
      <c r="ADW43" s="156"/>
      <c r="ADX43" s="156"/>
      <c r="ADY43" s="157"/>
      <c r="ADZ43" s="153"/>
      <c r="AEA43" s="153"/>
      <c r="AEB43" s="154"/>
      <c r="AEC43" s="155"/>
      <c r="AED43" s="155"/>
      <c r="AEE43" s="155"/>
      <c r="AEF43" s="155"/>
      <c r="AEG43" s="155"/>
      <c r="AEH43" s="155"/>
      <c r="AEI43" s="156"/>
      <c r="AEJ43" s="156"/>
      <c r="AEK43" s="156"/>
      <c r="AEL43" s="156"/>
      <c r="AEM43" s="156"/>
      <c r="AEN43" s="156"/>
      <c r="AEO43" s="157"/>
      <c r="AEP43" s="153"/>
      <c r="AEQ43" s="153"/>
      <c r="AER43" s="154"/>
      <c r="AES43" s="155"/>
      <c r="AET43" s="155"/>
      <c r="AEU43" s="155"/>
      <c r="AEV43" s="155"/>
      <c r="AEW43" s="155"/>
      <c r="AEX43" s="155"/>
      <c r="AEY43" s="156"/>
      <c r="AEZ43" s="156"/>
      <c r="AFA43" s="156"/>
      <c r="AFB43" s="156"/>
      <c r="AFC43" s="156"/>
      <c r="AFD43" s="156"/>
      <c r="AFE43" s="157"/>
      <c r="AFF43" s="153"/>
      <c r="AFG43" s="153"/>
      <c r="AFH43" s="154"/>
      <c r="AFI43" s="155"/>
      <c r="AFJ43" s="155"/>
      <c r="AFK43" s="155"/>
      <c r="AFL43" s="155"/>
      <c r="AFM43" s="155"/>
      <c r="AFN43" s="155"/>
      <c r="AFO43" s="156"/>
      <c r="AFP43" s="156"/>
      <c r="AFQ43" s="156"/>
      <c r="AFR43" s="156"/>
      <c r="AFS43" s="156"/>
      <c r="AFT43" s="156"/>
      <c r="AFU43" s="157"/>
      <c r="AFV43" s="153"/>
      <c r="AFW43" s="153"/>
      <c r="AFX43" s="154"/>
      <c r="AFY43" s="155"/>
      <c r="AFZ43" s="155"/>
      <c r="AGA43" s="155"/>
      <c r="AGB43" s="155"/>
      <c r="AGC43" s="155"/>
      <c r="AGD43" s="155"/>
      <c r="AGE43" s="156"/>
      <c r="AGF43" s="156"/>
      <c r="AGG43" s="156"/>
      <c r="AGH43" s="156"/>
      <c r="AGI43" s="156"/>
      <c r="AGJ43" s="156"/>
      <c r="AGK43" s="157"/>
      <c r="AGL43" s="153"/>
      <c r="AGM43" s="153"/>
      <c r="AGN43" s="154"/>
      <c r="AGO43" s="155"/>
      <c r="AGP43" s="155"/>
      <c r="AGQ43" s="155"/>
      <c r="AGR43" s="155"/>
      <c r="AGS43" s="155"/>
      <c r="AGT43" s="155"/>
      <c r="AGU43" s="156"/>
      <c r="AGV43" s="156"/>
      <c r="AGW43" s="156"/>
      <c r="AGX43" s="156"/>
      <c r="AGY43" s="156"/>
      <c r="AGZ43" s="156"/>
      <c r="AHA43" s="157"/>
      <c r="AHB43" s="153"/>
      <c r="AHC43" s="153"/>
      <c r="AHD43" s="154"/>
      <c r="AHE43" s="155"/>
      <c r="AHF43" s="155"/>
      <c r="AHG43" s="155"/>
      <c r="AHH43" s="155"/>
      <c r="AHI43" s="155"/>
      <c r="AHJ43" s="155"/>
      <c r="AHK43" s="156"/>
      <c r="AHL43" s="156"/>
      <c r="AHM43" s="156"/>
      <c r="AHN43" s="156"/>
      <c r="AHO43" s="156"/>
      <c r="AHP43" s="156"/>
      <c r="AHQ43" s="157"/>
      <c r="AHR43" s="153"/>
      <c r="AHS43" s="153"/>
      <c r="AHT43" s="154"/>
      <c r="AHU43" s="155"/>
      <c r="AHV43" s="155"/>
      <c r="AHW43" s="155"/>
      <c r="AHX43" s="155"/>
      <c r="AHY43" s="155"/>
      <c r="AHZ43" s="155"/>
      <c r="AIA43" s="156"/>
      <c r="AIB43" s="156"/>
      <c r="AIC43" s="156"/>
      <c r="AID43" s="156"/>
      <c r="AIE43" s="156"/>
      <c r="AIF43" s="156"/>
      <c r="AIG43" s="157"/>
      <c r="AIH43" s="153"/>
      <c r="AII43" s="153"/>
      <c r="AIJ43" s="154"/>
      <c r="AIK43" s="155"/>
      <c r="AIL43" s="155"/>
      <c r="AIM43" s="155"/>
      <c r="AIN43" s="155"/>
      <c r="AIO43" s="155"/>
      <c r="AIP43" s="155"/>
      <c r="AIQ43" s="156"/>
      <c r="AIR43" s="156"/>
      <c r="AIS43" s="156"/>
      <c r="AIT43" s="156"/>
      <c r="AIU43" s="156"/>
      <c r="AIV43" s="156"/>
      <c r="AIW43" s="157"/>
      <c r="AIX43" s="153"/>
      <c r="AIY43" s="153"/>
      <c r="AIZ43" s="154"/>
      <c r="AJA43" s="155"/>
      <c r="AJB43" s="155"/>
      <c r="AJC43" s="155"/>
      <c r="AJD43" s="155"/>
      <c r="AJE43" s="155"/>
      <c r="AJF43" s="155"/>
      <c r="AJG43" s="156"/>
      <c r="AJH43" s="156"/>
      <c r="AJI43" s="156"/>
      <c r="AJJ43" s="156"/>
      <c r="AJK43" s="156"/>
      <c r="AJL43" s="156"/>
      <c r="AJM43" s="157"/>
      <c r="AJN43" s="153"/>
      <c r="AJO43" s="153"/>
      <c r="AJP43" s="154"/>
      <c r="AJQ43" s="155"/>
      <c r="AJR43" s="155"/>
      <c r="AJS43" s="155"/>
      <c r="AJT43" s="155"/>
      <c r="AJU43" s="155"/>
      <c r="AJV43" s="155"/>
      <c r="AJW43" s="156"/>
      <c r="AJX43" s="156"/>
      <c r="AJY43" s="156"/>
      <c r="AJZ43" s="156"/>
      <c r="AKA43" s="156"/>
      <c r="AKB43" s="156"/>
      <c r="AKC43" s="157"/>
      <c r="AKD43" s="153"/>
      <c r="AKE43" s="153"/>
      <c r="AKF43" s="154"/>
      <c r="AKG43" s="155"/>
      <c r="AKH43" s="155"/>
      <c r="AKI43" s="155"/>
      <c r="AKJ43" s="155"/>
      <c r="AKK43" s="155"/>
      <c r="AKL43" s="155"/>
      <c r="AKM43" s="156"/>
      <c r="AKN43" s="156"/>
      <c r="AKO43" s="156"/>
      <c r="AKP43" s="156"/>
      <c r="AKQ43" s="156"/>
      <c r="AKR43" s="156"/>
      <c r="AKS43" s="157"/>
      <c r="AKT43" s="153"/>
      <c r="AKU43" s="153"/>
      <c r="AKV43" s="154"/>
      <c r="AKW43" s="155"/>
      <c r="AKX43" s="155"/>
      <c r="AKY43" s="155"/>
      <c r="AKZ43" s="155"/>
      <c r="ALA43" s="155"/>
      <c r="ALB43" s="155"/>
      <c r="ALC43" s="156"/>
      <c r="ALD43" s="156"/>
      <c r="ALE43" s="156"/>
      <c r="ALF43" s="156"/>
      <c r="ALG43" s="156"/>
      <c r="ALH43" s="156"/>
      <c r="ALI43" s="157"/>
      <c r="ALJ43" s="153"/>
      <c r="ALK43" s="153"/>
      <c r="ALL43" s="154"/>
      <c r="ALM43" s="155"/>
      <c r="ALN43" s="155"/>
      <c r="ALO43" s="155"/>
      <c r="ALP43" s="155"/>
      <c r="ALQ43" s="155"/>
      <c r="ALR43" s="155"/>
      <c r="ALS43" s="156"/>
      <c r="ALT43" s="156"/>
      <c r="ALU43" s="156"/>
      <c r="ALV43" s="156"/>
      <c r="ALW43" s="156"/>
      <c r="ALX43" s="156"/>
      <c r="ALY43" s="157"/>
      <c r="ALZ43" s="153"/>
      <c r="AMA43" s="153"/>
      <c r="AMB43" s="154"/>
      <c r="AMC43" s="155"/>
      <c r="AMD43" s="155"/>
      <c r="AME43" s="155"/>
      <c r="AMF43" s="155"/>
      <c r="AMG43" s="155"/>
      <c r="AMH43" s="155"/>
      <c r="AMI43" s="156"/>
      <c r="AMJ43" s="156"/>
      <c r="AMK43" s="156"/>
      <c r="AML43" s="156"/>
      <c r="AMM43" s="156"/>
      <c r="AMN43" s="156"/>
      <c r="AMO43" s="157"/>
      <c r="AMP43" s="153"/>
      <c r="AMQ43" s="153"/>
      <c r="AMR43" s="154"/>
      <c r="AMS43" s="155"/>
      <c r="AMT43" s="155"/>
      <c r="AMU43" s="155"/>
      <c r="AMV43" s="155"/>
      <c r="AMW43" s="155"/>
      <c r="AMX43" s="155"/>
      <c r="AMY43" s="156"/>
      <c r="AMZ43" s="156"/>
      <c r="ANA43" s="156"/>
      <c r="ANB43" s="156"/>
      <c r="ANC43" s="156"/>
      <c r="AND43" s="156"/>
      <c r="ANE43" s="157"/>
      <c r="ANF43" s="153"/>
      <c r="ANG43" s="153"/>
      <c r="ANH43" s="154"/>
      <c r="ANI43" s="155"/>
      <c r="ANJ43" s="155"/>
      <c r="ANK43" s="155"/>
      <c r="ANL43" s="155"/>
      <c r="ANM43" s="155"/>
      <c r="ANN43" s="155"/>
      <c r="ANO43" s="156"/>
      <c r="ANP43" s="156"/>
      <c r="ANQ43" s="156"/>
      <c r="ANR43" s="156"/>
      <c r="ANS43" s="156"/>
      <c r="ANT43" s="156"/>
      <c r="ANU43" s="157"/>
      <c r="ANV43" s="153"/>
      <c r="ANW43" s="153"/>
      <c r="ANX43" s="154"/>
      <c r="ANY43" s="155"/>
      <c r="ANZ43" s="155"/>
      <c r="AOA43" s="155"/>
      <c r="AOB43" s="155"/>
      <c r="AOC43" s="155"/>
      <c r="AOD43" s="155"/>
      <c r="AOE43" s="156"/>
      <c r="AOF43" s="156"/>
      <c r="AOG43" s="156"/>
      <c r="AOH43" s="156"/>
      <c r="AOI43" s="156"/>
      <c r="AOJ43" s="156"/>
      <c r="AOK43" s="157"/>
      <c r="AOL43" s="153"/>
      <c r="AOM43" s="153"/>
      <c r="AON43" s="154"/>
      <c r="AOO43" s="155"/>
      <c r="AOP43" s="155"/>
      <c r="AOQ43" s="155"/>
      <c r="AOR43" s="155"/>
      <c r="AOS43" s="155"/>
      <c r="AOT43" s="155"/>
      <c r="AOU43" s="156"/>
      <c r="AOV43" s="156"/>
      <c r="AOW43" s="156"/>
      <c r="AOX43" s="156"/>
      <c r="AOY43" s="156"/>
      <c r="AOZ43" s="156"/>
      <c r="APA43" s="157"/>
      <c r="APB43" s="153"/>
      <c r="APC43" s="153"/>
      <c r="APD43" s="154"/>
      <c r="APE43" s="155"/>
      <c r="APF43" s="155"/>
      <c r="APG43" s="155"/>
      <c r="APH43" s="155"/>
      <c r="API43" s="155"/>
      <c r="APJ43" s="155"/>
      <c r="APK43" s="156"/>
      <c r="APL43" s="156"/>
      <c r="APM43" s="156"/>
      <c r="APN43" s="156"/>
      <c r="APO43" s="156"/>
      <c r="APP43" s="156"/>
      <c r="APQ43" s="157"/>
      <c r="APR43" s="153"/>
      <c r="APS43" s="153"/>
      <c r="APT43" s="154"/>
      <c r="APU43" s="155"/>
      <c r="APV43" s="155"/>
      <c r="APW43" s="155"/>
      <c r="APX43" s="155"/>
      <c r="APY43" s="155"/>
      <c r="APZ43" s="155"/>
      <c r="AQA43" s="156"/>
      <c r="AQB43" s="156"/>
      <c r="AQC43" s="156"/>
      <c r="AQD43" s="156"/>
      <c r="AQE43" s="156"/>
      <c r="AQF43" s="156"/>
      <c r="AQG43" s="157"/>
      <c r="AQH43" s="153"/>
      <c r="AQI43" s="153"/>
      <c r="AQJ43" s="154"/>
      <c r="AQK43" s="155"/>
      <c r="AQL43" s="155"/>
      <c r="AQM43" s="155"/>
      <c r="AQN43" s="155"/>
      <c r="AQO43" s="155"/>
      <c r="AQP43" s="155"/>
      <c r="AQQ43" s="156"/>
      <c r="AQR43" s="156"/>
      <c r="AQS43" s="156"/>
      <c r="AQT43" s="156"/>
      <c r="AQU43" s="156"/>
      <c r="AQV43" s="156"/>
      <c r="AQW43" s="157"/>
      <c r="AQX43" s="153"/>
      <c r="AQY43" s="153"/>
      <c r="AQZ43" s="154"/>
      <c r="ARA43" s="155"/>
      <c r="ARB43" s="155"/>
      <c r="ARC43" s="155"/>
      <c r="ARD43" s="155"/>
      <c r="ARE43" s="155"/>
      <c r="ARF43" s="155"/>
      <c r="ARG43" s="156"/>
      <c r="ARH43" s="156"/>
      <c r="ARI43" s="156"/>
      <c r="ARJ43" s="156"/>
      <c r="ARK43" s="156"/>
      <c r="ARL43" s="156"/>
      <c r="ARM43" s="157"/>
      <c r="ARN43" s="153"/>
      <c r="ARO43" s="153"/>
      <c r="ARP43" s="154"/>
      <c r="ARQ43" s="155"/>
      <c r="ARR43" s="155"/>
      <c r="ARS43" s="155"/>
      <c r="ART43" s="155"/>
      <c r="ARU43" s="155"/>
      <c r="ARV43" s="155"/>
      <c r="ARW43" s="156"/>
      <c r="ARX43" s="156"/>
      <c r="ARY43" s="156"/>
      <c r="ARZ43" s="156"/>
      <c r="ASA43" s="156"/>
      <c r="ASB43" s="156"/>
      <c r="ASC43" s="157"/>
      <c r="ASD43" s="153"/>
      <c r="ASE43" s="153"/>
      <c r="ASF43" s="154"/>
      <c r="ASG43" s="155"/>
      <c r="ASH43" s="155"/>
      <c r="ASI43" s="155"/>
      <c r="ASJ43" s="155"/>
      <c r="ASK43" s="155"/>
      <c r="ASL43" s="155"/>
      <c r="ASM43" s="156"/>
      <c r="ASN43" s="156"/>
      <c r="ASO43" s="156"/>
      <c r="ASP43" s="156"/>
      <c r="ASQ43" s="156"/>
      <c r="ASR43" s="156"/>
      <c r="ASS43" s="157"/>
      <c r="AST43" s="153"/>
      <c r="ASU43" s="153"/>
      <c r="ASV43" s="154"/>
      <c r="ASW43" s="155"/>
      <c r="ASX43" s="155"/>
      <c r="ASY43" s="155"/>
      <c r="ASZ43" s="155"/>
      <c r="ATA43" s="155"/>
      <c r="ATB43" s="155"/>
      <c r="ATC43" s="156"/>
      <c r="ATD43" s="156"/>
      <c r="ATE43" s="156"/>
      <c r="ATF43" s="156"/>
      <c r="ATG43" s="156"/>
      <c r="ATH43" s="156"/>
      <c r="ATI43" s="157"/>
      <c r="ATJ43" s="153"/>
      <c r="ATK43" s="153"/>
      <c r="ATL43" s="154"/>
      <c r="ATM43" s="155"/>
      <c r="ATN43" s="155"/>
      <c r="ATO43" s="155"/>
      <c r="ATP43" s="155"/>
      <c r="ATQ43" s="155"/>
      <c r="ATR43" s="155"/>
      <c r="ATS43" s="156"/>
      <c r="ATT43" s="156"/>
      <c r="ATU43" s="156"/>
      <c r="ATV43" s="156"/>
      <c r="ATW43" s="156"/>
      <c r="ATX43" s="156"/>
      <c r="ATY43" s="157"/>
      <c r="ATZ43" s="153"/>
      <c r="AUA43" s="153"/>
      <c r="AUB43" s="154"/>
      <c r="AUC43" s="155"/>
      <c r="AUD43" s="155"/>
      <c r="AUE43" s="155"/>
      <c r="AUF43" s="155"/>
      <c r="AUG43" s="155"/>
      <c r="AUH43" s="155"/>
      <c r="AUI43" s="156"/>
      <c r="AUJ43" s="156"/>
      <c r="AUK43" s="156"/>
      <c r="AUL43" s="156"/>
      <c r="AUM43" s="156"/>
      <c r="AUN43" s="156"/>
      <c r="AUO43" s="157"/>
      <c r="AUP43" s="153"/>
      <c r="AUQ43" s="153"/>
      <c r="AUR43" s="154"/>
      <c r="AUS43" s="155"/>
      <c r="AUT43" s="155"/>
      <c r="AUU43" s="155"/>
      <c r="AUV43" s="155"/>
      <c r="AUW43" s="155"/>
      <c r="AUX43" s="155"/>
      <c r="AUY43" s="156"/>
      <c r="AUZ43" s="156"/>
      <c r="AVA43" s="156"/>
      <c r="AVB43" s="156"/>
      <c r="AVC43" s="156"/>
      <c r="AVD43" s="156"/>
      <c r="AVE43" s="157"/>
      <c r="AVF43" s="153"/>
      <c r="AVG43" s="153"/>
      <c r="AVH43" s="154"/>
      <c r="AVI43" s="155"/>
      <c r="AVJ43" s="155"/>
      <c r="AVK43" s="155"/>
      <c r="AVL43" s="155"/>
      <c r="AVM43" s="155"/>
      <c r="AVN43" s="155"/>
      <c r="AVO43" s="156"/>
      <c r="AVP43" s="156"/>
      <c r="AVQ43" s="156"/>
      <c r="AVR43" s="156"/>
      <c r="AVS43" s="156"/>
      <c r="AVT43" s="156"/>
      <c r="AVU43" s="157"/>
      <c r="AVV43" s="153"/>
      <c r="AVW43" s="153"/>
      <c r="AVX43" s="154"/>
      <c r="AVY43" s="155"/>
      <c r="AVZ43" s="155"/>
      <c r="AWA43" s="155"/>
      <c r="AWB43" s="155"/>
      <c r="AWC43" s="155"/>
      <c r="AWD43" s="155"/>
      <c r="AWE43" s="156"/>
      <c r="AWF43" s="156"/>
      <c r="AWG43" s="156"/>
      <c r="AWH43" s="156"/>
      <c r="AWI43" s="156"/>
      <c r="AWJ43" s="156"/>
      <c r="AWK43" s="157"/>
      <c r="AWL43" s="153"/>
      <c r="AWM43" s="153"/>
      <c r="AWN43" s="154"/>
      <c r="AWO43" s="155"/>
      <c r="AWP43" s="155"/>
      <c r="AWQ43" s="155"/>
      <c r="AWR43" s="155"/>
      <c r="AWS43" s="155"/>
      <c r="AWT43" s="155"/>
      <c r="AWU43" s="156"/>
      <c r="AWV43" s="156"/>
      <c r="AWW43" s="156"/>
      <c r="AWX43" s="156"/>
      <c r="AWY43" s="156"/>
      <c r="AWZ43" s="156"/>
      <c r="AXA43" s="157"/>
      <c r="AXB43" s="153"/>
      <c r="AXC43" s="153"/>
      <c r="AXD43" s="154"/>
      <c r="AXE43" s="155"/>
      <c r="AXF43" s="155"/>
      <c r="AXG43" s="155"/>
      <c r="AXH43" s="155"/>
      <c r="AXI43" s="155"/>
      <c r="AXJ43" s="155"/>
      <c r="AXK43" s="156"/>
      <c r="AXL43" s="156"/>
      <c r="AXM43" s="156"/>
      <c r="AXN43" s="156"/>
      <c r="AXO43" s="156"/>
      <c r="AXP43" s="156"/>
      <c r="AXQ43" s="157"/>
      <c r="AXR43" s="153"/>
      <c r="AXS43" s="153"/>
      <c r="AXT43" s="154"/>
      <c r="AXU43" s="155"/>
      <c r="AXV43" s="155"/>
      <c r="AXW43" s="155"/>
      <c r="AXX43" s="155"/>
      <c r="AXY43" s="155"/>
      <c r="AXZ43" s="155"/>
      <c r="AYA43" s="156"/>
      <c r="AYB43" s="156"/>
      <c r="AYC43" s="156"/>
      <c r="AYD43" s="156"/>
      <c r="AYE43" s="156"/>
      <c r="AYF43" s="156"/>
      <c r="AYG43" s="157"/>
      <c r="AYH43" s="153"/>
      <c r="AYI43" s="153"/>
      <c r="AYJ43" s="154"/>
      <c r="AYK43" s="155"/>
      <c r="AYL43" s="155"/>
      <c r="AYM43" s="155"/>
      <c r="AYN43" s="155"/>
      <c r="AYO43" s="155"/>
      <c r="AYP43" s="155"/>
      <c r="AYQ43" s="156"/>
      <c r="AYR43" s="156"/>
      <c r="AYS43" s="156"/>
      <c r="AYT43" s="156"/>
      <c r="AYU43" s="156"/>
      <c r="AYV43" s="156"/>
      <c r="AYW43" s="157"/>
      <c r="AYX43" s="153"/>
      <c r="AYY43" s="153"/>
      <c r="AYZ43" s="154"/>
      <c r="AZA43" s="155"/>
      <c r="AZB43" s="155"/>
      <c r="AZC43" s="155"/>
      <c r="AZD43" s="155"/>
      <c r="AZE43" s="155"/>
      <c r="AZF43" s="155"/>
      <c r="AZG43" s="156"/>
      <c r="AZH43" s="156"/>
      <c r="AZI43" s="156"/>
      <c r="AZJ43" s="156"/>
      <c r="AZK43" s="156"/>
      <c r="AZL43" s="156"/>
      <c r="AZM43" s="157"/>
      <c r="AZN43" s="153"/>
      <c r="AZO43" s="153"/>
      <c r="AZP43" s="154"/>
      <c r="AZQ43" s="155"/>
      <c r="AZR43" s="155"/>
      <c r="AZS43" s="155"/>
      <c r="AZT43" s="155"/>
      <c r="AZU43" s="155"/>
      <c r="AZV43" s="155"/>
      <c r="AZW43" s="156"/>
      <c r="AZX43" s="156"/>
      <c r="AZY43" s="156"/>
      <c r="AZZ43" s="156"/>
      <c r="BAA43" s="156"/>
      <c r="BAB43" s="156"/>
      <c r="BAC43" s="157"/>
      <c r="BAD43" s="153"/>
      <c r="BAE43" s="153"/>
      <c r="BAF43" s="154"/>
      <c r="BAG43" s="155"/>
      <c r="BAH43" s="155"/>
      <c r="BAI43" s="155"/>
      <c r="BAJ43" s="155"/>
      <c r="BAK43" s="155"/>
      <c r="BAL43" s="155"/>
      <c r="BAM43" s="156"/>
      <c r="BAN43" s="156"/>
      <c r="BAO43" s="156"/>
      <c r="BAP43" s="156"/>
      <c r="BAQ43" s="156"/>
      <c r="BAR43" s="156"/>
      <c r="BAS43" s="157"/>
      <c r="BAT43" s="153"/>
      <c r="BAU43" s="153"/>
      <c r="BAV43" s="154"/>
      <c r="BAW43" s="155"/>
      <c r="BAX43" s="155"/>
      <c r="BAY43" s="155"/>
      <c r="BAZ43" s="155"/>
      <c r="BBA43" s="155"/>
      <c r="BBB43" s="155"/>
      <c r="BBC43" s="156"/>
      <c r="BBD43" s="156"/>
      <c r="BBE43" s="156"/>
      <c r="BBF43" s="156"/>
      <c r="BBG43" s="156"/>
      <c r="BBH43" s="156"/>
      <c r="BBI43" s="157"/>
      <c r="BBJ43" s="153"/>
      <c r="BBK43" s="153"/>
      <c r="BBL43" s="154"/>
      <c r="BBM43" s="155"/>
      <c r="BBN43" s="155"/>
      <c r="BBO43" s="155"/>
      <c r="BBP43" s="155"/>
      <c r="BBQ43" s="155"/>
      <c r="BBR43" s="155"/>
      <c r="BBS43" s="156"/>
      <c r="BBT43" s="156"/>
      <c r="BBU43" s="156"/>
      <c r="BBV43" s="156"/>
      <c r="BBW43" s="156"/>
      <c r="BBX43" s="156"/>
      <c r="BBY43" s="157"/>
      <c r="BBZ43" s="153"/>
      <c r="BCA43" s="153"/>
      <c r="BCB43" s="154"/>
      <c r="BCC43" s="155"/>
      <c r="BCD43" s="155"/>
      <c r="BCE43" s="155"/>
      <c r="BCF43" s="155"/>
      <c r="BCG43" s="155"/>
      <c r="BCH43" s="155"/>
      <c r="BCI43" s="156"/>
      <c r="BCJ43" s="156"/>
      <c r="BCK43" s="156"/>
      <c r="BCL43" s="156"/>
      <c r="BCM43" s="156"/>
      <c r="BCN43" s="156"/>
      <c r="BCO43" s="157"/>
      <c r="BCP43" s="153"/>
      <c r="BCQ43" s="153"/>
      <c r="BCR43" s="154"/>
      <c r="BCS43" s="155"/>
      <c r="BCT43" s="155"/>
      <c r="BCU43" s="155"/>
      <c r="BCV43" s="155"/>
      <c r="BCW43" s="155"/>
      <c r="BCX43" s="155"/>
      <c r="BCY43" s="156"/>
      <c r="BCZ43" s="156"/>
      <c r="BDA43" s="156"/>
      <c r="BDB43" s="156"/>
      <c r="BDC43" s="156"/>
      <c r="BDD43" s="156"/>
      <c r="BDE43" s="157"/>
      <c r="BDF43" s="153"/>
      <c r="BDG43" s="153"/>
      <c r="BDH43" s="154"/>
      <c r="BDI43" s="155"/>
      <c r="BDJ43" s="155"/>
      <c r="BDK43" s="155"/>
      <c r="BDL43" s="155"/>
      <c r="BDM43" s="155"/>
      <c r="BDN43" s="155"/>
      <c r="BDO43" s="156"/>
      <c r="BDP43" s="156"/>
      <c r="BDQ43" s="156"/>
      <c r="BDR43" s="156"/>
      <c r="BDS43" s="156"/>
      <c r="BDT43" s="156"/>
      <c r="BDU43" s="157"/>
      <c r="BDV43" s="153"/>
      <c r="BDW43" s="153"/>
      <c r="BDX43" s="154"/>
      <c r="BDY43" s="155"/>
      <c r="BDZ43" s="155"/>
      <c r="BEA43" s="155"/>
      <c r="BEB43" s="155"/>
      <c r="BEC43" s="155"/>
      <c r="BED43" s="155"/>
      <c r="BEE43" s="156"/>
      <c r="BEF43" s="156"/>
      <c r="BEG43" s="156"/>
      <c r="BEH43" s="156"/>
      <c r="BEI43" s="156"/>
      <c r="BEJ43" s="156"/>
      <c r="BEK43" s="157"/>
      <c r="BEL43" s="153"/>
      <c r="BEM43" s="153"/>
      <c r="BEN43" s="154"/>
      <c r="BEO43" s="155"/>
      <c r="BEP43" s="155"/>
      <c r="BEQ43" s="155"/>
      <c r="BER43" s="155"/>
      <c r="BES43" s="155"/>
      <c r="BET43" s="155"/>
      <c r="BEU43" s="156"/>
      <c r="BEV43" s="156"/>
      <c r="BEW43" s="156"/>
      <c r="BEX43" s="156"/>
      <c r="BEY43" s="156"/>
      <c r="BEZ43" s="156"/>
      <c r="BFA43" s="157"/>
      <c r="BFB43" s="153"/>
      <c r="BFC43" s="153"/>
      <c r="BFD43" s="154"/>
      <c r="BFE43" s="155"/>
      <c r="BFF43" s="155"/>
      <c r="BFG43" s="155"/>
      <c r="BFH43" s="155"/>
      <c r="BFI43" s="155"/>
      <c r="BFJ43" s="155"/>
      <c r="BFK43" s="156"/>
      <c r="BFL43" s="156"/>
      <c r="BFM43" s="156"/>
      <c r="BFN43" s="156"/>
      <c r="BFO43" s="156"/>
      <c r="BFP43" s="156"/>
      <c r="BFQ43" s="157"/>
      <c r="BFR43" s="153"/>
      <c r="BFS43" s="153"/>
      <c r="BFT43" s="154"/>
      <c r="BFU43" s="155"/>
      <c r="BFV43" s="155"/>
      <c r="BFW43" s="155"/>
      <c r="BFX43" s="155"/>
      <c r="BFY43" s="155"/>
      <c r="BFZ43" s="155"/>
      <c r="BGA43" s="156"/>
      <c r="BGB43" s="156"/>
      <c r="BGC43" s="156"/>
      <c r="BGD43" s="156"/>
      <c r="BGE43" s="156"/>
      <c r="BGF43" s="156"/>
      <c r="BGG43" s="157"/>
      <c r="BGH43" s="153"/>
      <c r="BGI43" s="153"/>
      <c r="BGJ43" s="154"/>
      <c r="BGK43" s="155"/>
      <c r="BGL43" s="155"/>
      <c r="BGM43" s="155"/>
      <c r="BGN43" s="155"/>
      <c r="BGO43" s="155"/>
      <c r="BGP43" s="155"/>
      <c r="BGQ43" s="156"/>
      <c r="BGR43" s="156"/>
      <c r="BGS43" s="156"/>
      <c r="BGT43" s="156"/>
      <c r="BGU43" s="156"/>
      <c r="BGV43" s="156"/>
      <c r="BGW43" s="157"/>
      <c r="BGX43" s="153"/>
      <c r="BGY43" s="153"/>
      <c r="BGZ43" s="154"/>
      <c r="BHA43" s="155"/>
      <c r="BHB43" s="155"/>
      <c r="BHC43" s="155"/>
      <c r="BHD43" s="155"/>
      <c r="BHE43" s="155"/>
      <c r="BHF43" s="155"/>
      <c r="BHG43" s="156"/>
      <c r="BHH43" s="156"/>
      <c r="BHI43" s="156"/>
      <c r="BHJ43" s="156"/>
      <c r="BHK43" s="156"/>
      <c r="BHL43" s="156"/>
      <c r="BHM43" s="157"/>
      <c r="BHN43" s="153"/>
      <c r="BHO43" s="153"/>
      <c r="BHP43" s="154"/>
      <c r="BHQ43" s="155"/>
      <c r="BHR43" s="155"/>
      <c r="BHS43" s="155"/>
      <c r="BHT43" s="155"/>
      <c r="BHU43" s="155"/>
      <c r="BHV43" s="155"/>
      <c r="BHW43" s="156"/>
      <c r="BHX43" s="156"/>
      <c r="BHY43" s="156"/>
      <c r="BHZ43" s="156"/>
      <c r="BIA43" s="156"/>
      <c r="BIB43" s="156"/>
      <c r="BIC43" s="157"/>
      <c r="BID43" s="153"/>
      <c r="BIE43" s="153"/>
      <c r="BIF43" s="154"/>
      <c r="BIG43" s="155"/>
      <c r="BIH43" s="155"/>
      <c r="BII43" s="155"/>
      <c r="BIJ43" s="155"/>
      <c r="BIK43" s="155"/>
      <c r="BIL43" s="155"/>
      <c r="BIM43" s="156"/>
      <c r="BIN43" s="156"/>
      <c r="BIO43" s="156"/>
      <c r="BIP43" s="156"/>
      <c r="BIQ43" s="156"/>
      <c r="BIR43" s="156"/>
      <c r="BIS43" s="157"/>
      <c r="BIT43" s="153"/>
      <c r="BIU43" s="153"/>
      <c r="BIV43" s="154"/>
      <c r="BIW43" s="155"/>
      <c r="BIX43" s="155"/>
      <c r="BIY43" s="155"/>
      <c r="BIZ43" s="155"/>
      <c r="BJA43" s="155"/>
      <c r="BJB43" s="155"/>
      <c r="BJC43" s="156"/>
      <c r="BJD43" s="156"/>
      <c r="BJE43" s="156"/>
      <c r="BJF43" s="156"/>
      <c r="BJG43" s="156"/>
      <c r="BJH43" s="156"/>
      <c r="BJI43" s="157"/>
      <c r="BJJ43" s="153"/>
      <c r="BJK43" s="153"/>
      <c r="BJL43" s="154"/>
      <c r="BJM43" s="155"/>
      <c r="BJN43" s="155"/>
      <c r="BJO43" s="155"/>
      <c r="BJP43" s="155"/>
      <c r="BJQ43" s="155"/>
      <c r="BJR43" s="155"/>
      <c r="BJS43" s="156"/>
      <c r="BJT43" s="156"/>
      <c r="BJU43" s="156"/>
      <c r="BJV43" s="156"/>
      <c r="BJW43" s="156"/>
      <c r="BJX43" s="156"/>
      <c r="BJY43" s="157"/>
      <c r="BJZ43" s="153"/>
      <c r="BKA43" s="153"/>
      <c r="BKB43" s="154"/>
      <c r="BKC43" s="155"/>
      <c r="BKD43" s="155"/>
      <c r="BKE43" s="155"/>
      <c r="BKF43" s="155"/>
      <c r="BKG43" s="155"/>
      <c r="BKH43" s="155"/>
      <c r="BKI43" s="156"/>
      <c r="BKJ43" s="156"/>
      <c r="BKK43" s="156"/>
      <c r="BKL43" s="156"/>
      <c r="BKM43" s="156"/>
      <c r="BKN43" s="156"/>
      <c r="BKO43" s="157"/>
      <c r="BKP43" s="153"/>
      <c r="BKQ43" s="153"/>
      <c r="BKR43" s="154"/>
      <c r="BKS43" s="155"/>
      <c r="BKT43" s="155"/>
      <c r="BKU43" s="155"/>
      <c r="BKV43" s="155"/>
      <c r="BKW43" s="155"/>
      <c r="BKX43" s="155"/>
      <c r="BKY43" s="156"/>
      <c r="BKZ43" s="156"/>
      <c r="BLA43" s="156"/>
      <c r="BLB43" s="156"/>
      <c r="BLC43" s="156"/>
      <c r="BLD43" s="156"/>
      <c r="BLE43" s="157"/>
      <c r="BLF43" s="153"/>
      <c r="BLG43" s="153"/>
      <c r="BLH43" s="154"/>
      <c r="BLI43" s="155"/>
      <c r="BLJ43" s="155"/>
      <c r="BLK43" s="155"/>
      <c r="BLL43" s="155"/>
      <c r="BLM43" s="155"/>
      <c r="BLN43" s="155"/>
      <c r="BLO43" s="156"/>
      <c r="BLP43" s="156"/>
      <c r="BLQ43" s="156"/>
      <c r="BLR43" s="156"/>
      <c r="BLS43" s="156"/>
      <c r="BLT43" s="156"/>
      <c r="BLU43" s="157"/>
      <c r="BLV43" s="153"/>
      <c r="BLW43" s="153"/>
      <c r="BLX43" s="154"/>
      <c r="BLY43" s="155"/>
      <c r="BLZ43" s="155"/>
      <c r="BMA43" s="155"/>
      <c r="BMB43" s="155"/>
      <c r="BMC43" s="155"/>
      <c r="BMD43" s="155"/>
      <c r="BME43" s="156"/>
      <c r="BMF43" s="156"/>
      <c r="BMG43" s="156"/>
      <c r="BMH43" s="156"/>
      <c r="BMI43" s="156"/>
      <c r="BMJ43" s="156"/>
      <c r="BMK43" s="157"/>
      <c r="BML43" s="153"/>
      <c r="BMM43" s="153"/>
      <c r="BMN43" s="154"/>
      <c r="BMO43" s="155"/>
      <c r="BMP43" s="155"/>
      <c r="BMQ43" s="155"/>
      <c r="BMR43" s="155"/>
      <c r="BMS43" s="155"/>
      <c r="BMT43" s="155"/>
      <c r="BMU43" s="156"/>
      <c r="BMV43" s="156"/>
      <c r="BMW43" s="156"/>
      <c r="BMX43" s="156"/>
      <c r="BMY43" s="156"/>
      <c r="BMZ43" s="156"/>
      <c r="BNA43" s="157"/>
      <c r="BNB43" s="153"/>
      <c r="BNC43" s="153"/>
      <c r="BND43" s="154"/>
      <c r="BNE43" s="155"/>
      <c r="BNF43" s="155"/>
      <c r="BNG43" s="155"/>
      <c r="BNH43" s="155"/>
      <c r="BNI43" s="155"/>
      <c r="BNJ43" s="155"/>
      <c r="BNK43" s="156"/>
      <c r="BNL43" s="156"/>
      <c r="BNM43" s="156"/>
      <c r="BNN43" s="156"/>
      <c r="BNO43" s="156"/>
      <c r="BNP43" s="156"/>
      <c r="BNQ43" s="157"/>
      <c r="BNR43" s="153"/>
      <c r="BNS43" s="153"/>
      <c r="BNT43" s="154"/>
      <c r="BNU43" s="155"/>
      <c r="BNV43" s="155"/>
      <c r="BNW43" s="155"/>
      <c r="BNX43" s="155"/>
      <c r="BNY43" s="155"/>
      <c r="BNZ43" s="155"/>
      <c r="BOA43" s="156"/>
      <c r="BOB43" s="156"/>
      <c r="BOC43" s="156"/>
      <c r="BOD43" s="156"/>
      <c r="BOE43" s="156"/>
      <c r="BOF43" s="156"/>
      <c r="BOG43" s="157"/>
      <c r="BOH43" s="153"/>
      <c r="BOI43" s="153"/>
      <c r="BOJ43" s="154"/>
      <c r="BOK43" s="155"/>
      <c r="BOL43" s="155"/>
      <c r="BOM43" s="155"/>
      <c r="BON43" s="155"/>
      <c r="BOO43" s="155"/>
      <c r="BOP43" s="155"/>
      <c r="BOQ43" s="156"/>
      <c r="BOR43" s="156"/>
      <c r="BOS43" s="156"/>
      <c r="BOT43" s="156"/>
      <c r="BOU43" s="156"/>
      <c r="BOV43" s="156"/>
      <c r="BOW43" s="157"/>
      <c r="BOX43" s="153"/>
      <c r="BOY43" s="153"/>
      <c r="BOZ43" s="154"/>
      <c r="BPA43" s="155"/>
      <c r="BPB43" s="155"/>
      <c r="BPC43" s="155"/>
      <c r="BPD43" s="155"/>
      <c r="BPE43" s="155"/>
      <c r="BPF43" s="155"/>
      <c r="BPG43" s="156"/>
      <c r="BPH43" s="156"/>
      <c r="BPI43" s="156"/>
      <c r="BPJ43" s="156"/>
      <c r="BPK43" s="156"/>
      <c r="BPL43" s="156"/>
      <c r="BPM43" s="157"/>
      <c r="BPN43" s="153"/>
      <c r="BPO43" s="153"/>
      <c r="BPP43" s="154"/>
      <c r="BPQ43" s="155"/>
      <c r="BPR43" s="155"/>
      <c r="BPS43" s="155"/>
      <c r="BPT43" s="155"/>
      <c r="BPU43" s="155"/>
      <c r="BPV43" s="155"/>
      <c r="BPW43" s="156"/>
      <c r="BPX43" s="156"/>
      <c r="BPY43" s="156"/>
      <c r="BPZ43" s="156"/>
      <c r="BQA43" s="156"/>
      <c r="BQB43" s="156"/>
      <c r="BQC43" s="157"/>
      <c r="BQD43" s="153"/>
      <c r="BQE43" s="153"/>
      <c r="BQF43" s="154"/>
      <c r="BQG43" s="155"/>
      <c r="BQH43" s="155"/>
      <c r="BQI43" s="155"/>
      <c r="BQJ43" s="155"/>
      <c r="BQK43" s="155"/>
      <c r="BQL43" s="155"/>
      <c r="BQM43" s="156"/>
      <c r="BQN43" s="156"/>
      <c r="BQO43" s="156"/>
      <c r="BQP43" s="156"/>
      <c r="BQQ43" s="156"/>
      <c r="BQR43" s="156"/>
      <c r="BQS43" s="157"/>
      <c r="BQT43" s="153"/>
      <c r="BQU43" s="153"/>
      <c r="BQV43" s="154"/>
      <c r="BQW43" s="155"/>
      <c r="BQX43" s="155"/>
      <c r="BQY43" s="155"/>
      <c r="BQZ43" s="155"/>
      <c r="BRA43" s="155"/>
      <c r="BRB43" s="155"/>
      <c r="BRC43" s="156"/>
      <c r="BRD43" s="156"/>
      <c r="BRE43" s="156"/>
      <c r="BRF43" s="156"/>
      <c r="BRG43" s="156"/>
      <c r="BRH43" s="156"/>
      <c r="BRI43" s="157"/>
      <c r="BRJ43" s="153"/>
      <c r="BRK43" s="153"/>
      <c r="BRL43" s="154"/>
      <c r="BRM43" s="155"/>
      <c r="BRN43" s="155"/>
      <c r="BRO43" s="155"/>
      <c r="BRP43" s="155"/>
      <c r="BRQ43" s="155"/>
      <c r="BRR43" s="155"/>
      <c r="BRS43" s="156"/>
      <c r="BRT43" s="156"/>
      <c r="BRU43" s="156"/>
      <c r="BRV43" s="156"/>
      <c r="BRW43" s="156"/>
      <c r="BRX43" s="156"/>
      <c r="BRY43" s="157"/>
      <c r="BRZ43" s="153"/>
      <c r="BSA43" s="153"/>
      <c r="BSB43" s="154"/>
      <c r="BSC43" s="155"/>
      <c r="BSD43" s="155"/>
      <c r="BSE43" s="155"/>
      <c r="BSF43" s="155"/>
      <c r="BSG43" s="155"/>
      <c r="BSH43" s="155"/>
      <c r="BSI43" s="156"/>
      <c r="BSJ43" s="156"/>
      <c r="BSK43" s="156"/>
      <c r="BSL43" s="156"/>
      <c r="BSM43" s="156"/>
      <c r="BSN43" s="156"/>
      <c r="BSO43" s="157"/>
      <c r="BSP43" s="153"/>
      <c r="BSQ43" s="153"/>
      <c r="BSR43" s="154"/>
      <c r="BSS43" s="155"/>
      <c r="BST43" s="155"/>
      <c r="BSU43" s="155"/>
      <c r="BSV43" s="155"/>
      <c r="BSW43" s="155"/>
      <c r="BSX43" s="155"/>
      <c r="BSY43" s="156"/>
      <c r="BSZ43" s="156"/>
      <c r="BTA43" s="156"/>
      <c r="BTB43" s="156"/>
      <c r="BTC43" s="156"/>
      <c r="BTD43" s="156"/>
      <c r="BTE43" s="157"/>
      <c r="BTF43" s="153"/>
      <c r="BTG43" s="153"/>
      <c r="BTH43" s="154"/>
      <c r="BTI43" s="155"/>
      <c r="BTJ43" s="155"/>
      <c r="BTK43" s="155"/>
      <c r="BTL43" s="155"/>
      <c r="BTM43" s="155"/>
      <c r="BTN43" s="155"/>
      <c r="BTO43" s="156"/>
      <c r="BTP43" s="156"/>
      <c r="BTQ43" s="156"/>
      <c r="BTR43" s="156"/>
      <c r="BTS43" s="156"/>
      <c r="BTT43" s="156"/>
      <c r="BTU43" s="157"/>
      <c r="BTV43" s="153"/>
      <c r="BTW43" s="153"/>
      <c r="BTX43" s="154"/>
      <c r="BTY43" s="155"/>
      <c r="BTZ43" s="155"/>
      <c r="BUA43" s="155"/>
      <c r="BUB43" s="155"/>
      <c r="BUC43" s="155"/>
      <c r="BUD43" s="155"/>
      <c r="BUE43" s="156"/>
      <c r="BUF43" s="156"/>
      <c r="BUG43" s="156"/>
      <c r="BUH43" s="156"/>
      <c r="BUI43" s="156"/>
      <c r="BUJ43" s="156"/>
      <c r="BUK43" s="157"/>
      <c r="BUL43" s="153"/>
      <c r="BUM43" s="153"/>
      <c r="BUN43" s="154"/>
      <c r="BUO43" s="155"/>
      <c r="BUP43" s="155"/>
      <c r="BUQ43" s="155"/>
      <c r="BUR43" s="155"/>
      <c r="BUS43" s="155"/>
      <c r="BUT43" s="155"/>
      <c r="BUU43" s="156"/>
      <c r="BUV43" s="156"/>
      <c r="BUW43" s="156"/>
      <c r="BUX43" s="156"/>
      <c r="BUY43" s="156"/>
      <c r="BUZ43" s="156"/>
      <c r="BVA43" s="157"/>
      <c r="BVB43" s="153"/>
      <c r="BVC43" s="153"/>
      <c r="BVD43" s="154"/>
      <c r="BVE43" s="155"/>
      <c r="BVF43" s="155"/>
      <c r="BVG43" s="155"/>
      <c r="BVH43" s="155"/>
      <c r="BVI43" s="155"/>
      <c r="BVJ43" s="155"/>
      <c r="BVK43" s="156"/>
      <c r="BVL43" s="156"/>
      <c r="BVM43" s="156"/>
      <c r="BVN43" s="156"/>
      <c r="BVO43" s="156"/>
      <c r="BVP43" s="156"/>
      <c r="BVQ43" s="157"/>
      <c r="BVR43" s="153"/>
      <c r="BVS43" s="153"/>
      <c r="BVT43" s="154"/>
      <c r="BVU43" s="155"/>
      <c r="BVV43" s="155"/>
      <c r="BVW43" s="155"/>
      <c r="BVX43" s="155"/>
      <c r="BVY43" s="155"/>
      <c r="BVZ43" s="155"/>
      <c r="BWA43" s="156"/>
      <c r="BWB43" s="156"/>
      <c r="BWC43" s="156"/>
      <c r="BWD43" s="156"/>
      <c r="BWE43" s="156"/>
      <c r="BWF43" s="156"/>
      <c r="BWG43" s="157"/>
      <c r="BWH43" s="153"/>
      <c r="BWI43" s="153"/>
      <c r="BWJ43" s="154"/>
      <c r="BWK43" s="155"/>
      <c r="BWL43" s="155"/>
      <c r="BWM43" s="155"/>
      <c r="BWN43" s="155"/>
      <c r="BWO43" s="155"/>
      <c r="BWP43" s="155"/>
      <c r="BWQ43" s="156"/>
      <c r="BWR43" s="156"/>
      <c r="BWS43" s="156"/>
      <c r="BWT43" s="156"/>
      <c r="BWU43" s="156"/>
      <c r="BWV43" s="156"/>
      <c r="BWW43" s="157"/>
      <c r="BWX43" s="153"/>
      <c r="BWY43" s="153"/>
      <c r="BWZ43" s="154"/>
      <c r="BXA43" s="155"/>
      <c r="BXB43" s="155"/>
      <c r="BXC43" s="155"/>
      <c r="BXD43" s="155"/>
      <c r="BXE43" s="155"/>
      <c r="BXF43" s="155"/>
      <c r="BXG43" s="156"/>
      <c r="BXH43" s="156"/>
      <c r="BXI43" s="156"/>
      <c r="BXJ43" s="156"/>
      <c r="BXK43" s="156"/>
      <c r="BXL43" s="156"/>
      <c r="BXM43" s="157"/>
      <c r="BXN43" s="153"/>
      <c r="BXO43" s="153"/>
      <c r="BXP43" s="154"/>
      <c r="BXQ43" s="155"/>
      <c r="BXR43" s="155"/>
      <c r="BXS43" s="155"/>
      <c r="BXT43" s="155"/>
      <c r="BXU43" s="155"/>
      <c r="BXV43" s="155"/>
      <c r="BXW43" s="156"/>
      <c r="BXX43" s="156"/>
      <c r="BXY43" s="156"/>
      <c r="BXZ43" s="156"/>
      <c r="BYA43" s="156"/>
      <c r="BYB43" s="156"/>
      <c r="BYC43" s="157"/>
      <c r="BYD43" s="153"/>
      <c r="BYE43" s="153"/>
      <c r="BYF43" s="154"/>
      <c r="BYG43" s="155"/>
      <c r="BYH43" s="155"/>
      <c r="BYI43" s="155"/>
      <c r="BYJ43" s="155"/>
      <c r="BYK43" s="155"/>
      <c r="BYL43" s="155"/>
      <c r="BYM43" s="156"/>
      <c r="BYN43" s="156"/>
      <c r="BYO43" s="156"/>
      <c r="BYP43" s="156"/>
      <c r="BYQ43" s="156"/>
      <c r="BYR43" s="156"/>
      <c r="BYS43" s="157"/>
      <c r="BYT43" s="153"/>
      <c r="BYU43" s="153"/>
      <c r="BYV43" s="154"/>
      <c r="BYW43" s="155"/>
      <c r="BYX43" s="155"/>
      <c r="BYY43" s="155"/>
      <c r="BYZ43" s="155"/>
      <c r="BZA43" s="155"/>
      <c r="BZB43" s="155"/>
      <c r="BZC43" s="156"/>
      <c r="BZD43" s="156"/>
      <c r="BZE43" s="156"/>
      <c r="BZF43" s="156"/>
      <c r="BZG43" s="156"/>
      <c r="BZH43" s="156"/>
      <c r="BZI43" s="157"/>
      <c r="BZJ43" s="153"/>
      <c r="BZK43" s="153"/>
      <c r="BZL43" s="154"/>
      <c r="BZM43" s="155"/>
      <c r="BZN43" s="155"/>
      <c r="BZO43" s="155"/>
      <c r="BZP43" s="155"/>
      <c r="BZQ43" s="155"/>
      <c r="BZR43" s="155"/>
      <c r="BZS43" s="156"/>
      <c r="BZT43" s="156"/>
      <c r="BZU43" s="156"/>
      <c r="BZV43" s="156"/>
      <c r="BZW43" s="156"/>
      <c r="BZX43" s="156"/>
      <c r="BZY43" s="157"/>
      <c r="BZZ43" s="153"/>
      <c r="CAA43" s="153"/>
      <c r="CAB43" s="154"/>
      <c r="CAC43" s="155"/>
      <c r="CAD43" s="155"/>
      <c r="CAE43" s="155"/>
      <c r="CAF43" s="155"/>
      <c r="CAG43" s="155"/>
      <c r="CAH43" s="155"/>
      <c r="CAI43" s="156"/>
      <c r="CAJ43" s="156"/>
      <c r="CAK43" s="156"/>
      <c r="CAL43" s="156"/>
      <c r="CAM43" s="156"/>
      <c r="CAN43" s="156"/>
      <c r="CAO43" s="157"/>
      <c r="CAP43" s="153"/>
      <c r="CAQ43" s="153"/>
      <c r="CAR43" s="154"/>
      <c r="CAS43" s="155"/>
      <c r="CAT43" s="155"/>
      <c r="CAU43" s="155"/>
      <c r="CAV43" s="155"/>
      <c r="CAW43" s="155"/>
      <c r="CAX43" s="155"/>
      <c r="CAY43" s="156"/>
      <c r="CAZ43" s="156"/>
      <c r="CBA43" s="156"/>
      <c r="CBB43" s="156"/>
      <c r="CBC43" s="156"/>
      <c r="CBD43" s="156"/>
      <c r="CBE43" s="157"/>
      <c r="CBF43" s="153"/>
      <c r="CBG43" s="153"/>
      <c r="CBH43" s="154"/>
      <c r="CBI43" s="155"/>
      <c r="CBJ43" s="155"/>
      <c r="CBK43" s="155"/>
      <c r="CBL43" s="155"/>
      <c r="CBM43" s="155"/>
      <c r="CBN43" s="155"/>
      <c r="CBO43" s="156"/>
      <c r="CBP43" s="156"/>
      <c r="CBQ43" s="156"/>
      <c r="CBR43" s="156"/>
      <c r="CBS43" s="156"/>
      <c r="CBT43" s="156"/>
      <c r="CBU43" s="157"/>
      <c r="CBV43" s="153"/>
      <c r="CBW43" s="153"/>
      <c r="CBX43" s="154"/>
      <c r="CBY43" s="155"/>
      <c r="CBZ43" s="155"/>
      <c r="CCA43" s="155"/>
      <c r="CCB43" s="155"/>
      <c r="CCC43" s="155"/>
      <c r="CCD43" s="155"/>
      <c r="CCE43" s="156"/>
      <c r="CCF43" s="156"/>
      <c r="CCG43" s="156"/>
      <c r="CCH43" s="156"/>
      <c r="CCI43" s="156"/>
      <c r="CCJ43" s="156"/>
      <c r="CCK43" s="157"/>
      <c r="CCL43" s="153"/>
      <c r="CCM43" s="153"/>
      <c r="CCN43" s="154"/>
      <c r="CCO43" s="155"/>
      <c r="CCP43" s="155"/>
      <c r="CCQ43" s="155"/>
      <c r="CCR43" s="155"/>
      <c r="CCS43" s="155"/>
      <c r="CCT43" s="155"/>
      <c r="CCU43" s="156"/>
      <c r="CCV43" s="156"/>
      <c r="CCW43" s="156"/>
      <c r="CCX43" s="156"/>
      <c r="CCY43" s="156"/>
      <c r="CCZ43" s="156"/>
      <c r="CDA43" s="157"/>
      <c r="CDB43" s="153"/>
      <c r="CDC43" s="153"/>
      <c r="CDD43" s="154"/>
      <c r="CDE43" s="155"/>
      <c r="CDF43" s="155"/>
      <c r="CDG43" s="155"/>
      <c r="CDH43" s="155"/>
      <c r="CDI43" s="155"/>
      <c r="CDJ43" s="155"/>
      <c r="CDK43" s="156"/>
      <c r="CDL43" s="156"/>
      <c r="CDM43" s="156"/>
      <c r="CDN43" s="156"/>
      <c r="CDO43" s="156"/>
      <c r="CDP43" s="156"/>
      <c r="CDQ43" s="157"/>
      <c r="CDR43" s="153"/>
      <c r="CDS43" s="153"/>
      <c r="CDT43" s="154"/>
      <c r="CDU43" s="155"/>
      <c r="CDV43" s="155"/>
      <c r="CDW43" s="155"/>
      <c r="CDX43" s="155"/>
      <c r="CDY43" s="155"/>
      <c r="CDZ43" s="155"/>
      <c r="CEA43" s="156"/>
      <c r="CEB43" s="156"/>
      <c r="CEC43" s="156"/>
      <c r="CED43" s="156"/>
      <c r="CEE43" s="156"/>
      <c r="CEF43" s="156"/>
      <c r="CEG43" s="157"/>
      <c r="CEH43" s="153"/>
      <c r="CEI43" s="153"/>
      <c r="CEJ43" s="154"/>
      <c r="CEK43" s="155"/>
      <c r="CEL43" s="155"/>
      <c r="CEM43" s="155"/>
      <c r="CEN43" s="155"/>
      <c r="CEO43" s="155"/>
      <c r="CEP43" s="155"/>
      <c r="CEQ43" s="156"/>
      <c r="CER43" s="156"/>
      <c r="CES43" s="156"/>
      <c r="CET43" s="156"/>
      <c r="CEU43" s="156"/>
      <c r="CEV43" s="156"/>
      <c r="CEW43" s="157"/>
      <c r="CEX43" s="153"/>
      <c r="CEY43" s="153"/>
      <c r="CEZ43" s="154"/>
      <c r="CFA43" s="155"/>
      <c r="CFB43" s="155"/>
      <c r="CFC43" s="155"/>
      <c r="CFD43" s="155"/>
      <c r="CFE43" s="155"/>
      <c r="CFF43" s="155"/>
      <c r="CFG43" s="156"/>
      <c r="CFH43" s="156"/>
      <c r="CFI43" s="156"/>
      <c r="CFJ43" s="156"/>
      <c r="CFK43" s="156"/>
      <c r="CFL43" s="156"/>
      <c r="CFM43" s="157"/>
      <c r="CFN43" s="153"/>
      <c r="CFO43" s="153"/>
      <c r="CFP43" s="154"/>
      <c r="CFQ43" s="155"/>
      <c r="CFR43" s="155"/>
      <c r="CFS43" s="155"/>
      <c r="CFT43" s="155"/>
      <c r="CFU43" s="155"/>
      <c r="CFV43" s="155"/>
      <c r="CFW43" s="156"/>
      <c r="CFX43" s="156"/>
      <c r="CFY43" s="156"/>
      <c r="CFZ43" s="156"/>
      <c r="CGA43" s="156"/>
      <c r="CGB43" s="156"/>
      <c r="CGC43" s="157"/>
      <c r="CGD43" s="153"/>
      <c r="CGE43" s="153"/>
      <c r="CGF43" s="154"/>
      <c r="CGG43" s="155"/>
      <c r="CGH43" s="155"/>
      <c r="CGI43" s="155"/>
      <c r="CGJ43" s="155"/>
      <c r="CGK43" s="155"/>
      <c r="CGL43" s="155"/>
      <c r="CGM43" s="156"/>
      <c r="CGN43" s="156"/>
      <c r="CGO43" s="156"/>
      <c r="CGP43" s="156"/>
      <c r="CGQ43" s="156"/>
      <c r="CGR43" s="156"/>
      <c r="CGS43" s="157"/>
      <c r="CGT43" s="153"/>
      <c r="CGU43" s="153"/>
      <c r="CGV43" s="154"/>
      <c r="CGW43" s="155"/>
      <c r="CGX43" s="155"/>
      <c r="CGY43" s="155"/>
      <c r="CGZ43" s="155"/>
      <c r="CHA43" s="155"/>
      <c r="CHB43" s="155"/>
      <c r="CHC43" s="156"/>
      <c r="CHD43" s="156"/>
      <c r="CHE43" s="156"/>
      <c r="CHF43" s="156"/>
      <c r="CHG43" s="156"/>
      <c r="CHH43" s="156"/>
      <c r="CHI43" s="157"/>
      <c r="CHJ43" s="153"/>
      <c r="CHK43" s="153"/>
      <c r="CHL43" s="154"/>
      <c r="CHM43" s="155"/>
      <c r="CHN43" s="155"/>
      <c r="CHO43" s="155"/>
      <c r="CHP43" s="155"/>
      <c r="CHQ43" s="155"/>
      <c r="CHR43" s="155"/>
      <c r="CHS43" s="156"/>
      <c r="CHT43" s="156"/>
      <c r="CHU43" s="156"/>
      <c r="CHV43" s="156"/>
      <c r="CHW43" s="156"/>
      <c r="CHX43" s="156"/>
      <c r="CHY43" s="157"/>
      <c r="CHZ43" s="153"/>
      <c r="CIA43" s="153"/>
      <c r="CIB43" s="154"/>
      <c r="CIC43" s="155"/>
      <c r="CID43" s="155"/>
      <c r="CIE43" s="155"/>
      <c r="CIF43" s="155"/>
      <c r="CIG43" s="155"/>
      <c r="CIH43" s="155"/>
      <c r="CII43" s="156"/>
      <c r="CIJ43" s="156"/>
      <c r="CIK43" s="156"/>
      <c r="CIL43" s="156"/>
      <c r="CIM43" s="156"/>
      <c r="CIN43" s="156"/>
      <c r="CIO43" s="157"/>
      <c r="CIP43" s="153"/>
      <c r="CIQ43" s="153"/>
      <c r="CIR43" s="154"/>
      <c r="CIS43" s="155"/>
      <c r="CIT43" s="155"/>
      <c r="CIU43" s="155"/>
      <c r="CIV43" s="155"/>
      <c r="CIW43" s="155"/>
      <c r="CIX43" s="155"/>
      <c r="CIY43" s="156"/>
      <c r="CIZ43" s="156"/>
      <c r="CJA43" s="156"/>
      <c r="CJB43" s="156"/>
      <c r="CJC43" s="156"/>
      <c r="CJD43" s="156"/>
      <c r="CJE43" s="157"/>
      <c r="CJF43" s="153"/>
      <c r="CJG43" s="153"/>
      <c r="CJH43" s="154"/>
      <c r="CJI43" s="155"/>
      <c r="CJJ43" s="155"/>
      <c r="CJK43" s="155"/>
      <c r="CJL43" s="155"/>
      <c r="CJM43" s="155"/>
      <c r="CJN43" s="155"/>
      <c r="CJO43" s="156"/>
      <c r="CJP43" s="156"/>
      <c r="CJQ43" s="156"/>
      <c r="CJR43" s="156"/>
      <c r="CJS43" s="156"/>
      <c r="CJT43" s="156"/>
      <c r="CJU43" s="157"/>
      <c r="CJV43" s="153"/>
      <c r="CJW43" s="153"/>
      <c r="CJX43" s="154"/>
      <c r="CJY43" s="155"/>
      <c r="CJZ43" s="155"/>
      <c r="CKA43" s="155"/>
      <c r="CKB43" s="155"/>
      <c r="CKC43" s="155"/>
      <c r="CKD43" s="155"/>
      <c r="CKE43" s="156"/>
      <c r="CKF43" s="156"/>
      <c r="CKG43" s="156"/>
      <c r="CKH43" s="156"/>
      <c r="CKI43" s="156"/>
      <c r="CKJ43" s="156"/>
      <c r="CKK43" s="157"/>
      <c r="CKL43" s="153"/>
      <c r="CKM43" s="153"/>
      <c r="CKN43" s="154"/>
      <c r="CKO43" s="155"/>
      <c r="CKP43" s="155"/>
      <c r="CKQ43" s="155"/>
      <c r="CKR43" s="155"/>
      <c r="CKS43" s="155"/>
      <c r="CKT43" s="155"/>
      <c r="CKU43" s="156"/>
      <c r="CKV43" s="156"/>
      <c r="CKW43" s="156"/>
      <c r="CKX43" s="156"/>
      <c r="CKY43" s="156"/>
      <c r="CKZ43" s="156"/>
      <c r="CLA43" s="157"/>
      <c r="CLB43" s="153"/>
      <c r="CLC43" s="153"/>
      <c r="CLD43" s="154"/>
      <c r="CLE43" s="155"/>
      <c r="CLF43" s="155"/>
      <c r="CLG43" s="155"/>
      <c r="CLH43" s="155"/>
      <c r="CLI43" s="155"/>
      <c r="CLJ43" s="155"/>
      <c r="CLK43" s="156"/>
      <c r="CLL43" s="156"/>
      <c r="CLM43" s="156"/>
      <c r="CLN43" s="156"/>
      <c r="CLO43" s="156"/>
      <c r="CLP43" s="156"/>
      <c r="CLQ43" s="157"/>
      <c r="CLR43" s="153"/>
      <c r="CLS43" s="153"/>
      <c r="CLT43" s="154"/>
      <c r="CLU43" s="155"/>
      <c r="CLV43" s="155"/>
      <c r="CLW43" s="155"/>
      <c r="CLX43" s="155"/>
      <c r="CLY43" s="155"/>
      <c r="CLZ43" s="155"/>
      <c r="CMA43" s="156"/>
      <c r="CMB43" s="156"/>
      <c r="CMC43" s="156"/>
      <c r="CMD43" s="156"/>
      <c r="CME43" s="156"/>
      <c r="CMF43" s="156"/>
      <c r="CMG43" s="157"/>
      <c r="CMH43" s="153"/>
      <c r="CMI43" s="153"/>
      <c r="CMJ43" s="154"/>
      <c r="CMK43" s="155"/>
      <c r="CML43" s="155"/>
      <c r="CMM43" s="155"/>
      <c r="CMN43" s="155"/>
      <c r="CMO43" s="155"/>
      <c r="CMP43" s="155"/>
      <c r="CMQ43" s="156"/>
      <c r="CMR43" s="156"/>
      <c r="CMS43" s="156"/>
      <c r="CMT43" s="156"/>
      <c r="CMU43" s="156"/>
      <c r="CMV43" s="156"/>
      <c r="CMW43" s="157"/>
      <c r="CMX43" s="153"/>
      <c r="CMY43" s="153"/>
      <c r="CMZ43" s="154"/>
      <c r="CNA43" s="155"/>
      <c r="CNB43" s="155"/>
      <c r="CNC43" s="155"/>
      <c r="CND43" s="155"/>
      <c r="CNE43" s="155"/>
      <c r="CNF43" s="155"/>
      <c r="CNG43" s="156"/>
      <c r="CNH43" s="156"/>
      <c r="CNI43" s="156"/>
      <c r="CNJ43" s="156"/>
      <c r="CNK43" s="156"/>
      <c r="CNL43" s="156"/>
      <c r="CNM43" s="157"/>
      <c r="CNN43" s="153"/>
      <c r="CNO43" s="153"/>
      <c r="CNP43" s="154"/>
      <c r="CNQ43" s="155"/>
      <c r="CNR43" s="155"/>
      <c r="CNS43" s="155"/>
      <c r="CNT43" s="155"/>
      <c r="CNU43" s="155"/>
      <c r="CNV43" s="155"/>
      <c r="CNW43" s="156"/>
      <c r="CNX43" s="156"/>
      <c r="CNY43" s="156"/>
      <c r="CNZ43" s="156"/>
      <c r="COA43" s="156"/>
      <c r="COB43" s="156"/>
      <c r="COC43" s="157"/>
      <c r="COD43" s="153"/>
      <c r="COE43" s="153"/>
      <c r="COF43" s="154"/>
      <c r="COG43" s="155"/>
      <c r="COH43" s="155"/>
      <c r="COI43" s="155"/>
      <c r="COJ43" s="155"/>
      <c r="COK43" s="155"/>
      <c r="COL43" s="155"/>
      <c r="COM43" s="156"/>
      <c r="CON43" s="156"/>
      <c r="COO43" s="156"/>
      <c r="COP43" s="156"/>
      <c r="COQ43" s="156"/>
      <c r="COR43" s="156"/>
      <c r="COS43" s="157"/>
      <c r="COT43" s="153"/>
      <c r="COU43" s="153"/>
      <c r="COV43" s="154"/>
      <c r="COW43" s="155"/>
      <c r="COX43" s="155"/>
      <c r="COY43" s="155"/>
      <c r="COZ43" s="155"/>
      <c r="CPA43" s="155"/>
      <c r="CPB43" s="155"/>
      <c r="CPC43" s="156"/>
      <c r="CPD43" s="156"/>
      <c r="CPE43" s="156"/>
      <c r="CPF43" s="156"/>
      <c r="CPG43" s="156"/>
      <c r="CPH43" s="156"/>
      <c r="CPI43" s="157"/>
      <c r="CPJ43" s="153"/>
      <c r="CPK43" s="153"/>
      <c r="CPL43" s="154"/>
      <c r="CPM43" s="155"/>
      <c r="CPN43" s="155"/>
      <c r="CPO43" s="155"/>
      <c r="CPP43" s="155"/>
      <c r="CPQ43" s="155"/>
      <c r="CPR43" s="155"/>
      <c r="CPS43" s="156"/>
      <c r="CPT43" s="156"/>
      <c r="CPU43" s="156"/>
      <c r="CPV43" s="156"/>
      <c r="CPW43" s="156"/>
      <c r="CPX43" s="156"/>
      <c r="CPY43" s="157"/>
      <c r="CPZ43" s="153"/>
      <c r="CQA43" s="153"/>
      <c r="CQB43" s="154"/>
      <c r="CQC43" s="155"/>
      <c r="CQD43" s="155"/>
      <c r="CQE43" s="155"/>
      <c r="CQF43" s="155"/>
      <c r="CQG43" s="155"/>
      <c r="CQH43" s="155"/>
      <c r="CQI43" s="156"/>
      <c r="CQJ43" s="156"/>
      <c r="CQK43" s="156"/>
      <c r="CQL43" s="156"/>
      <c r="CQM43" s="156"/>
      <c r="CQN43" s="156"/>
      <c r="CQO43" s="157"/>
      <c r="CQP43" s="153"/>
      <c r="CQQ43" s="153"/>
      <c r="CQR43" s="154"/>
      <c r="CQS43" s="155"/>
      <c r="CQT43" s="155"/>
      <c r="CQU43" s="155"/>
      <c r="CQV43" s="155"/>
      <c r="CQW43" s="155"/>
      <c r="CQX43" s="155"/>
      <c r="CQY43" s="156"/>
      <c r="CQZ43" s="156"/>
      <c r="CRA43" s="156"/>
      <c r="CRB43" s="156"/>
      <c r="CRC43" s="156"/>
      <c r="CRD43" s="156"/>
      <c r="CRE43" s="157"/>
      <c r="CRF43" s="153"/>
      <c r="CRG43" s="153"/>
      <c r="CRH43" s="154"/>
      <c r="CRI43" s="155"/>
      <c r="CRJ43" s="155"/>
      <c r="CRK43" s="155"/>
      <c r="CRL43" s="155"/>
      <c r="CRM43" s="155"/>
      <c r="CRN43" s="155"/>
      <c r="CRO43" s="156"/>
      <c r="CRP43" s="156"/>
      <c r="CRQ43" s="156"/>
      <c r="CRR43" s="156"/>
      <c r="CRS43" s="156"/>
      <c r="CRT43" s="156"/>
      <c r="CRU43" s="157"/>
      <c r="CRV43" s="153"/>
      <c r="CRW43" s="153"/>
      <c r="CRX43" s="154"/>
      <c r="CRY43" s="155"/>
      <c r="CRZ43" s="155"/>
      <c r="CSA43" s="155"/>
      <c r="CSB43" s="155"/>
      <c r="CSC43" s="155"/>
      <c r="CSD43" s="155"/>
      <c r="CSE43" s="156"/>
      <c r="CSF43" s="156"/>
      <c r="CSG43" s="156"/>
      <c r="CSH43" s="156"/>
      <c r="CSI43" s="156"/>
      <c r="CSJ43" s="156"/>
      <c r="CSK43" s="157"/>
      <c r="CSL43" s="153"/>
      <c r="CSM43" s="153"/>
      <c r="CSN43" s="154"/>
      <c r="CSO43" s="155"/>
      <c r="CSP43" s="155"/>
      <c r="CSQ43" s="155"/>
      <c r="CSR43" s="155"/>
      <c r="CSS43" s="155"/>
      <c r="CST43" s="155"/>
      <c r="CSU43" s="156"/>
      <c r="CSV43" s="156"/>
      <c r="CSW43" s="156"/>
      <c r="CSX43" s="156"/>
      <c r="CSY43" s="156"/>
      <c r="CSZ43" s="156"/>
      <c r="CTA43" s="157"/>
      <c r="CTB43" s="153"/>
      <c r="CTC43" s="153"/>
      <c r="CTD43" s="154"/>
      <c r="CTE43" s="155"/>
      <c r="CTF43" s="155"/>
      <c r="CTG43" s="155"/>
      <c r="CTH43" s="155"/>
      <c r="CTI43" s="155"/>
      <c r="CTJ43" s="155"/>
      <c r="CTK43" s="156"/>
      <c r="CTL43" s="156"/>
      <c r="CTM43" s="156"/>
      <c r="CTN43" s="156"/>
      <c r="CTO43" s="156"/>
      <c r="CTP43" s="156"/>
      <c r="CTQ43" s="157"/>
      <c r="CTR43" s="153"/>
      <c r="CTS43" s="153"/>
      <c r="CTT43" s="154"/>
      <c r="CTU43" s="155"/>
      <c r="CTV43" s="155"/>
      <c r="CTW43" s="155"/>
      <c r="CTX43" s="155"/>
      <c r="CTY43" s="155"/>
      <c r="CTZ43" s="155"/>
      <c r="CUA43" s="156"/>
      <c r="CUB43" s="156"/>
      <c r="CUC43" s="156"/>
      <c r="CUD43" s="156"/>
      <c r="CUE43" s="156"/>
      <c r="CUF43" s="156"/>
      <c r="CUG43" s="157"/>
      <c r="CUH43" s="153"/>
      <c r="CUI43" s="153"/>
      <c r="CUJ43" s="154"/>
      <c r="CUK43" s="155"/>
      <c r="CUL43" s="155"/>
      <c r="CUM43" s="155"/>
      <c r="CUN43" s="155"/>
      <c r="CUO43" s="155"/>
      <c r="CUP43" s="155"/>
      <c r="CUQ43" s="156"/>
      <c r="CUR43" s="156"/>
      <c r="CUS43" s="156"/>
      <c r="CUT43" s="156"/>
      <c r="CUU43" s="156"/>
      <c r="CUV43" s="156"/>
      <c r="CUW43" s="157"/>
      <c r="CUX43" s="153"/>
      <c r="CUY43" s="153"/>
      <c r="CUZ43" s="154"/>
      <c r="CVA43" s="155"/>
      <c r="CVB43" s="155"/>
      <c r="CVC43" s="155"/>
      <c r="CVD43" s="155"/>
      <c r="CVE43" s="155"/>
      <c r="CVF43" s="155"/>
      <c r="CVG43" s="156"/>
      <c r="CVH43" s="156"/>
      <c r="CVI43" s="156"/>
      <c r="CVJ43" s="156"/>
      <c r="CVK43" s="156"/>
      <c r="CVL43" s="156"/>
      <c r="CVM43" s="157"/>
      <c r="CVN43" s="153"/>
      <c r="CVO43" s="153"/>
      <c r="CVP43" s="154"/>
      <c r="CVQ43" s="155"/>
      <c r="CVR43" s="155"/>
      <c r="CVS43" s="155"/>
      <c r="CVT43" s="155"/>
      <c r="CVU43" s="155"/>
      <c r="CVV43" s="155"/>
      <c r="CVW43" s="156"/>
      <c r="CVX43" s="156"/>
      <c r="CVY43" s="156"/>
      <c r="CVZ43" s="156"/>
      <c r="CWA43" s="156"/>
      <c r="CWB43" s="156"/>
      <c r="CWC43" s="157"/>
      <c r="CWD43" s="153"/>
      <c r="CWE43" s="153"/>
      <c r="CWF43" s="154"/>
      <c r="CWG43" s="155"/>
      <c r="CWH43" s="155"/>
      <c r="CWI43" s="155"/>
      <c r="CWJ43" s="155"/>
      <c r="CWK43" s="155"/>
      <c r="CWL43" s="155"/>
      <c r="CWM43" s="156"/>
      <c r="CWN43" s="156"/>
      <c r="CWO43" s="156"/>
      <c r="CWP43" s="156"/>
      <c r="CWQ43" s="156"/>
      <c r="CWR43" s="156"/>
      <c r="CWS43" s="157"/>
      <c r="CWT43" s="153"/>
      <c r="CWU43" s="153"/>
      <c r="CWV43" s="154"/>
      <c r="CWW43" s="155"/>
      <c r="CWX43" s="155"/>
      <c r="CWY43" s="155"/>
      <c r="CWZ43" s="155"/>
      <c r="CXA43" s="155"/>
      <c r="CXB43" s="155"/>
      <c r="CXC43" s="156"/>
      <c r="CXD43" s="156"/>
      <c r="CXE43" s="156"/>
      <c r="CXF43" s="156"/>
      <c r="CXG43" s="156"/>
      <c r="CXH43" s="156"/>
      <c r="CXI43" s="157"/>
      <c r="CXJ43" s="153"/>
      <c r="CXK43" s="153"/>
      <c r="CXL43" s="154"/>
      <c r="CXM43" s="155"/>
      <c r="CXN43" s="155"/>
      <c r="CXO43" s="155"/>
      <c r="CXP43" s="155"/>
      <c r="CXQ43" s="155"/>
      <c r="CXR43" s="155"/>
      <c r="CXS43" s="156"/>
      <c r="CXT43" s="156"/>
      <c r="CXU43" s="156"/>
      <c r="CXV43" s="156"/>
      <c r="CXW43" s="156"/>
      <c r="CXX43" s="156"/>
      <c r="CXY43" s="157"/>
      <c r="CXZ43" s="153"/>
      <c r="CYA43" s="153"/>
      <c r="CYB43" s="154"/>
      <c r="CYC43" s="155"/>
      <c r="CYD43" s="155"/>
      <c r="CYE43" s="155"/>
      <c r="CYF43" s="155"/>
      <c r="CYG43" s="155"/>
      <c r="CYH43" s="155"/>
      <c r="CYI43" s="156"/>
      <c r="CYJ43" s="156"/>
      <c r="CYK43" s="156"/>
      <c r="CYL43" s="156"/>
      <c r="CYM43" s="156"/>
      <c r="CYN43" s="156"/>
      <c r="CYO43" s="157"/>
      <c r="CYP43" s="153"/>
      <c r="CYQ43" s="153"/>
      <c r="CYR43" s="154"/>
      <c r="CYS43" s="155"/>
      <c r="CYT43" s="155"/>
      <c r="CYU43" s="155"/>
      <c r="CYV43" s="155"/>
      <c r="CYW43" s="155"/>
      <c r="CYX43" s="155"/>
      <c r="CYY43" s="156"/>
      <c r="CYZ43" s="156"/>
      <c r="CZA43" s="156"/>
      <c r="CZB43" s="156"/>
      <c r="CZC43" s="156"/>
      <c r="CZD43" s="156"/>
      <c r="CZE43" s="157"/>
      <c r="CZF43" s="153"/>
      <c r="CZG43" s="153"/>
      <c r="CZH43" s="154"/>
      <c r="CZI43" s="155"/>
      <c r="CZJ43" s="155"/>
      <c r="CZK43" s="155"/>
      <c r="CZL43" s="155"/>
      <c r="CZM43" s="155"/>
      <c r="CZN43" s="155"/>
      <c r="CZO43" s="156"/>
      <c r="CZP43" s="156"/>
      <c r="CZQ43" s="156"/>
      <c r="CZR43" s="156"/>
      <c r="CZS43" s="156"/>
      <c r="CZT43" s="156"/>
      <c r="CZU43" s="157"/>
      <c r="CZV43" s="153"/>
      <c r="CZW43" s="153"/>
      <c r="CZX43" s="154"/>
      <c r="CZY43" s="155"/>
      <c r="CZZ43" s="155"/>
      <c r="DAA43" s="155"/>
      <c r="DAB43" s="155"/>
      <c r="DAC43" s="155"/>
      <c r="DAD43" s="155"/>
      <c r="DAE43" s="156"/>
      <c r="DAF43" s="156"/>
      <c r="DAG43" s="156"/>
      <c r="DAH43" s="156"/>
      <c r="DAI43" s="156"/>
      <c r="DAJ43" s="156"/>
      <c r="DAK43" s="157"/>
      <c r="DAL43" s="153"/>
      <c r="DAM43" s="153"/>
      <c r="DAN43" s="154"/>
      <c r="DAO43" s="155"/>
      <c r="DAP43" s="155"/>
      <c r="DAQ43" s="155"/>
      <c r="DAR43" s="155"/>
      <c r="DAS43" s="155"/>
      <c r="DAT43" s="155"/>
      <c r="DAU43" s="156"/>
      <c r="DAV43" s="156"/>
      <c r="DAW43" s="156"/>
      <c r="DAX43" s="156"/>
      <c r="DAY43" s="156"/>
      <c r="DAZ43" s="156"/>
      <c r="DBA43" s="157"/>
      <c r="DBB43" s="153"/>
      <c r="DBC43" s="153"/>
      <c r="DBD43" s="154"/>
      <c r="DBE43" s="155"/>
      <c r="DBF43" s="155"/>
      <c r="DBG43" s="155"/>
      <c r="DBH43" s="155"/>
      <c r="DBI43" s="155"/>
      <c r="DBJ43" s="155"/>
      <c r="DBK43" s="156"/>
      <c r="DBL43" s="156"/>
      <c r="DBM43" s="156"/>
      <c r="DBN43" s="156"/>
      <c r="DBO43" s="156"/>
      <c r="DBP43" s="156"/>
      <c r="DBQ43" s="157"/>
      <c r="DBR43" s="153"/>
      <c r="DBS43" s="153"/>
      <c r="DBT43" s="154"/>
      <c r="DBU43" s="155"/>
      <c r="DBV43" s="155"/>
      <c r="DBW43" s="155"/>
      <c r="DBX43" s="155"/>
      <c r="DBY43" s="155"/>
      <c r="DBZ43" s="155"/>
      <c r="DCA43" s="156"/>
      <c r="DCB43" s="156"/>
      <c r="DCC43" s="156"/>
      <c r="DCD43" s="156"/>
      <c r="DCE43" s="156"/>
      <c r="DCF43" s="156"/>
      <c r="DCG43" s="157"/>
      <c r="DCH43" s="153"/>
      <c r="DCI43" s="153"/>
      <c r="DCJ43" s="154"/>
      <c r="DCK43" s="155"/>
      <c r="DCL43" s="155"/>
      <c r="DCM43" s="155"/>
      <c r="DCN43" s="155"/>
      <c r="DCO43" s="155"/>
      <c r="DCP43" s="155"/>
      <c r="DCQ43" s="156"/>
      <c r="DCR43" s="156"/>
      <c r="DCS43" s="156"/>
      <c r="DCT43" s="156"/>
      <c r="DCU43" s="156"/>
      <c r="DCV43" s="156"/>
      <c r="DCW43" s="157"/>
      <c r="DCX43" s="153"/>
      <c r="DCY43" s="153"/>
      <c r="DCZ43" s="154"/>
      <c r="DDA43" s="155"/>
      <c r="DDB43" s="155"/>
      <c r="DDC43" s="155"/>
      <c r="DDD43" s="155"/>
      <c r="DDE43" s="155"/>
      <c r="DDF43" s="155"/>
      <c r="DDG43" s="156"/>
      <c r="DDH43" s="156"/>
      <c r="DDI43" s="156"/>
      <c r="DDJ43" s="156"/>
      <c r="DDK43" s="156"/>
      <c r="DDL43" s="156"/>
      <c r="DDM43" s="157"/>
      <c r="DDN43" s="153"/>
      <c r="DDO43" s="153"/>
      <c r="DDP43" s="154"/>
      <c r="DDQ43" s="155"/>
      <c r="DDR43" s="155"/>
      <c r="DDS43" s="155"/>
      <c r="DDT43" s="155"/>
      <c r="DDU43" s="155"/>
      <c r="DDV43" s="155"/>
      <c r="DDW43" s="156"/>
      <c r="DDX43" s="156"/>
      <c r="DDY43" s="156"/>
      <c r="DDZ43" s="156"/>
      <c r="DEA43" s="156"/>
      <c r="DEB43" s="156"/>
      <c r="DEC43" s="157"/>
      <c r="DED43" s="153"/>
      <c r="DEE43" s="153"/>
      <c r="DEF43" s="154"/>
      <c r="DEG43" s="155"/>
      <c r="DEH43" s="155"/>
      <c r="DEI43" s="155"/>
      <c r="DEJ43" s="155"/>
      <c r="DEK43" s="155"/>
      <c r="DEL43" s="155"/>
      <c r="DEM43" s="156"/>
      <c r="DEN43" s="156"/>
      <c r="DEO43" s="156"/>
      <c r="DEP43" s="156"/>
      <c r="DEQ43" s="156"/>
      <c r="DER43" s="156"/>
      <c r="DES43" s="157"/>
      <c r="DET43" s="153"/>
      <c r="DEU43" s="153"/>
      <c r="DEV43" s="154"/>
      <c r="DEW43" s="155"/>
      <c r="DEX43" s="155"/>
      <c r="DEY43" s="155"/>
      <c r="DEZ43" s="155"/>
      <c r="DFA43" s="155"/>
      <c r="DFB43" s="155"/>
      <c r="DFC43" s="156"/>
      <c r="DFD43" s="156"/>
      <c r="DFE43" s="156"/>
      <c r="DFF43" s="156"/>
      <c r="DFG43" s="156"/>
      <c r="DFH43" s="156"/>
      <c r="DFI43" s="157"/>
      <c r="DFJ43" s="153"/>
      <c r="DFK43" s="153"/>
      <c r="DFL43" s="154"/>
      <c r="DFM43" s="155"/>
      <c r="DFN43" s="155"/>
      <c r="DFO43" s="155"/>
      <c r="DFP43" s="155"/>
      <c r="DFQ43" s="155"/>
      <c r="DFR43" s="155"/>
      <c r="DFS43" s="156"/>
      <c r="DFT43" s="156"/>
      <c r="DFU43" s="156"/>
      <c r="DFV43" s="156"/>
      <c r="DFW43" s="156"/>
      <c r="DFX43" s="156"/>
      <c r="DFY43" s="157"/>
      <c r="DFZ43" s="153"/>
      <c r="DGA43" s="153"/>
      <c r="DGB43" s="154"/>
      <c r="DGC43" s="155"/>
      <c r="DGD43" s="155"/>
      <c r="DGE43" s="155"/>
      <c r="DGF43" s="155"/>
      <c r="DGG43" s="155"/>
      <c r="DGH43" s="155"/>
      <c r="DGI43" s="156"/>
      <c r="DGJ43" s="156"/>
      <c r="DGK43" s="156"/>
      <c r="DGL43" s="156"/>
      <c r="DGM43" s="156"/>
      <c r="DGN43" s="156"/>
      <c r="DGO43" s="157"/>
      <c r="DGP43" s="153"/>
      <c r="DGQ43" s="153"/>
      <c r="DGR43" s="154"/>
      <c r="DGS43" s="155"/>
      <c r="DGT43" s="155"/>
      <c r="DGU43" s="155"/>
      <c r="DGV43" s="155"/>
      <c r="DGW43" s="155"/>
      <c r="DGX43" s="155"/>
      <c r="DGY43" s="156"/>
      <c r="DGZ43" s="156"/>
      <c r="DHA43" s="156"/>
      <c r="DHB43" s="156"/>
      <c r="DHC43" s="156"/>
      <c r="DHD43" s="156"/>
      <c r="DHE43" s="157"/>
      <c r="DHF43" s="153"/>
      <c r="DHG43" s="153"/>
      <c r="DHH43" s="154"/>
      <c r="DHI43" s="155"/>
      <c r="DHJ43" s="155"/>
      <c r="DHK43" s="155"/>
      <c r="DHL43" s="155"/>
      <c r="DHM43" s="155"/>
      <c r="DHN43" s="155"/>
      <c r="DHO43" s="156"/>
      <c r="DHP43" s="156"/>
      <c r="DHQ43" s="156"/>
      <c r="DHR43" s="156"/>
      <c r="DHS43" s="156"/>
      <c r="DHT43" s="156"/>
      <c r="DHU43" s="157"/>
      <c r="DHV43" s="153"/>
      <c r="DHW43" s="153"/>
      <c r="DHX43" s="154"/>
      <c r="DHY43" s="155"/>
      <c r="DHZ43" s="155"/>
      <c r="DIA43" s="155"/>
      <c r="DIB43" s="155"/>
      <c r="DIC43" s="155"/>
      <c r="DID43" s="155"/>
      <c r="DIE43" s="156"/>
      <c r="DIF43" s="156"/>
      <c r="DIG43" s="156"/>
      <c r="DIH43" s="156"/>
      <c r="DII43" s="156"/>
      <c r="DIJ43" s="156"/>
      <c r="DIK43" s="157"/>
      <c r="DIL43" s="153"/>
      <c r="DIM43" s="153"/>
      <c r="DIN43" s="154"/>
      <c r="DIO43" s="155"/>
      <c r="DIP43" s="155"/>
      <c r="DIQ43" s="155"/>
      <c r="DIR43" s="155"/>
      <c r="DIS43" s="155"/>
      <c r="DIT43" s="155"/>
      <c r="DIU43" s="156"/>
      <c r="DIV43" s="156"/>
      <c r="DIW43" s="156"/>
      <c r="DIX43" s="156"/>
      <c r="DIY43" s="156"/>
      <c r="DIZ43" s="156"/>
      <c r="DJA43" s="157"/>
      <c r="DJB43" s="153"/>
      <c r="DJC43" s="153"/>
      <c r="DJD43" s="154"/>
      <c r="DJE43" s="155"/>
      <c r="DJF43" s="155"/>
      <c r="DJG43" s="155"/>
      <c r="DJH43" s="155"/>
      <c r="DJI43" s="155"/>
      <c r="DJJ43" s="155"/>
      <c r="DJK43" s="156"/>
      <c r="DJL43" s="156"/>
      <c r="DJM43" s="156"/>
      <c r="DJN43" s="156"/>
      <c r="DJO43" s="156"/>
      <c r="DJP43" s="156"/>
      <c r="DJQ43" s="157"/>
      <c r="DJR43" s="153"/>
      <c r="DJS43" s="153"/>
      <c r="DJT43" s="154"/>
      <c r="DJU43" s="155"/>
      <c r="DJV43" s="155"/>
      <c r="DJW43" s="155"/>
      <c r="DJX43" s="155"/>
      <c r="DJY43" s="155"/>
      <c r="DJZ43" s="155"/>
      <c r="DKA43" s="156"/>
      <c r="DKB43" s="156"/>
      <c r="DKC43" s="156"/>
      <c r="DKD43" s="156"/>
      <c r="DKE43" s="156"/>
      <c r="DKF43" s="156"/>
      <c r="DKG43" s="157"/>
      <c r="DKH43" s="153"/>
      <c r="DKI43" s="153"/>
      <c r="DKJ43" s="154"/>
      <c r="DKK43" s="155"/>
      <c r="DKL43" s="155"/>
      <c r="DKM43" s="155"/>
      <c r="DKN43" s="155"/>
      <c r="DKO43" s="155"/>
      <c r="DKP43" s="155"/>
      <c r="DKQ43" s="156"/>
      <c r="DKR43" s="156"/>
      <c r="DKS43" s="156"/>
      <c r="DKT43" s="156"/>
      <c r="DKU43" s="156"/>
      <c r="DKV43" s="156"/>
      <c r="DKW43" s="157"/>
      <c r="DKX43" s="153"/>
      <c r="DKY43" s="153"/>
      <c r="DKZ43" s="154"/>
      <c r="DLA43" s="155"/>
      <c r="DLB43" s="155"/>
      <c r="DLC43" s="155"/>
      <c r="DLD43" s="155"/>
      <c r="DLE43" s="155"/>
      <c r="DLF43" s="155"/>
      <c r="DLG43" s="156"/>
      <c r="DLH43" s="156"/>
      <c r="DLI43" s="156"/>
      <c r="DLJ43" s="156"/>
      <c r="DLK43" s="156"/>
      <c r="DLL43" s="156"/>
      <c r="DLM43" s="157"/>
      <c r="DLN43" s="153"/>
      <c r="DLO43" s="153"/>
      <c r="DLP43" s="154"/>
      <c r="DLQ43" s="155"/>
      <c r="DLR43" s="155"/>
      <c r="DLS43" s="155"/>
      <c r="DLT43" s="155"/>
      <c r="DLU43" s="155"/>
      <c r="DLV43" s="155"/>
      <c r="DLW43" s="156"/>
      <c r="DLX43" s="156"/>
      <c r="DLY43" s="156"/>
      <c r="DLZ43" s="156"/>
      <c r="DMA43" s="156"/>
      <c r="DMB43" s="156"/>
      <c r="DMC43" s="157"/>
      <c r="DMD43" s="153"/>
      <c r="DME43" s="153"/>
      <c r="DMF43" s="154"/>
      <c r="DMG43" s="155"/>
      <c r="DMH43" s="155"/>
      <c r="DMI43" s="155"/>
      <c r="DMJ43" s="155"/>
      <c r="DMK43" s="155"/>
      <c r="DML43" s="155"/>
      <c r="DMM43" s="156"/>
      <c r="DMN43" s="156"/>
      <c r="DMO43" s="156"/>
      <c r="DMP43" s="156"/>
      <c r="DMQ43" s="156"/>
      <c r="DMR43" s="156"/>
      <c r="DMS43" s="157"/>
      <c r="DMT43" s="153"/>
      <c r="DMU43" s="153"/>
      <c r="DMV43" s="154"/>
      <c r="DMW43" s="155"/>
      <c r="DMX43" s="155"/>
      <c r="DMY43" s="155"/>
      <c r="DMZ43" s="155"/>
      <c r="DNA43" s="155"/>
      <c r="DNB43" s="155"/>
      <c r="DNC43" s="156"/>
      <c r="DND43" s="156"/>
      <c r="DNE43" s="156"/>
      <c r="DNF43" s="156"/>
      <c r="DNG43" s="156"/>
      <c r="DNH43" s="156"/>
      <c r="DNI43" s="157"/>
      <c r="DNJ43" s="153"/>
      <c r="DNK43" s="153"/>
      <c r="DNL43" s="154"/>
      <c r="DNM43" s="155"/>
      <c r="DNN43" s="155"/>
      <c r="DNO43" s="155"/>
      <c r="DNP43" s="155"/>
      <c r="DNQ43" s="155"/>
      <c r="DNR43" s="155"/>
      <c r="DNS43" s="156"/>
      <c r="DNT43" s="156"/>
      <c r="DNU43" s="156"/>
      <c r="DNV43" s="156"/>
      <c r="DNW43" s="156"/>
      <c r="DNX43" s="156"/>
      <c r="DNY43" s="157"/>
      <c r="DNZ43" s="153"/>
      <c r="DOA43" s="153"/>
      <c r="DOB43" s="154"/>
      <c r="DOC43" s="155"/>
      <c r="DOD43" s="155"/>
      <c r="DOE43" s="155"/>
      <c r="DOF43" s="155"/>
      <c r="DOG43" s="155"/>
      <c r="DOH43" s="155"/>
      <c r="DOI43" s="156"/>
      <c r="DOJ43" s="156"/>
      <c r="DOK43" s="156"/>
      <c r="DOL43" s="156"/>
      <c r="DOM43" s="156"/>
      <c r="DON43" s="156"/>
      <c r="DOO43" s="157"/>
      <c r="DOP43" s="153"/>
      <c r="DOQ43" s="153"/>
      <c r="DOR43" s="154"/>
      <c r="DOS43" s="155"/>
      <c r="DOT43" s="155"/>
      <c r="DOU43" s="155"/>
      <c r="DOV43" s="155"/>
      <c r="DOW43" s="155"/>
      <c r="DOX43" s="155"/>
      <c r="DOY43" s="156"/>
      <c r="DOZ43" s="156"/>
      <c r="DPA43" s="156"/>
      <c r="DPB43" s="156"/>
      <c r="DPC43" s="156"/>
      <c r="DPD43" s="156"/>
      <c r="DPE43" s="157"/>
      <c r="DPF43" s="153"/>
      <c r="DPG43" s="153"/>
      <c r="DPH43" s="154"/>
      <c r="DPI43" s="155"/>
      <c r="DPJ43" s="155"/>
      <c r="DPK43" s="155"/>
      <c r="DPL43" s="155"/>
      <c r="DPM43" s="155"/>
      <c r="DPN43" s="155"/>
      <c r="DPO43" s="156"/>
      <c r="DPP43" s="156"/>
      <c r="DPQ43" s="156"/>
      <c r="DPR43" s="156"/>
      <c r="DPS43" s="156"/>
      <c r="DPT43" s="156"/>
      <c r="DPU43" s="157"/>
      <c r="DPV43" s="153"/>
      <c r="DPW43" s="153"/>
      <c r="DPX43" s="154"/>
      <c r="DPY43" s="155"/>
      <c r="DPZ43" s="155"/>
      <c r="DQA43" s="155"/>
      <c r="DQB43" s="155"/>
      <c r="DQC43" s="155"/>
      <c r="DQD43" s="155"/>
      <c r="DQE43" s="156"/>
      <c r="DQF43" s="156"/>
      <c r="DQG43" s="156"/>
      <c r="DQH43" s="156"/>
      <c r="DQI43" s="156"/>
      <c r="DQJ43" s="156"/>
      <c r="DQK43" s="157"/>
      <c r="DQL43" s="153"/>
      <c r="DQM43" s="153"/>
      <c r="DQN43" s="154"/>
      <c r="DQO43" s="155"/>
      <c r="DQP43" s="155"/>
      <c r="DQQ43" s="155"/>
      <c r="DQR43" s="155"/>
      <c r="DQS43" s="155"/>
      <c r="DQT43" s="155"/>
      <c r="DQU43" s="156"/>
      <c r="DQV43" s="156"/>
      <c r="DQW43" s="156"/>
      <c r="DQX43" s="156"/>
      <c r="DQY43" s="156"/>
      <c r="DQZ43" s="156"/>
      <c r="DRA43" s="157"/>
      <c r="DRB43" s="153"/>
      <c r="DRC43" s="153"/>
      <c r="DRD43" s="154"/>
      <c r="DRE43" s="155"/>
      <c r="DRF43" s="155"/>
      <c r="DRG43" s="155"/>
      <c r="DRH43" s="155"/>
      <c r="DRI43" s="155"/>
      <c r="DRJ43" s="155"/>
      <c r="DRK43" s="156"/>
      <c r="DRL43" s="156"/>
      <c r="DRM43" s="156"/>
      <c r="DRN43" s="156"/>
      <c r="DRO43" s="156"/>
      <c r="DRP43" s="156"/>
      <c r="DRQ43" s="157"/>
      <c r="DRR43" s="153"/>
      <c r="DRS43" s="153"/>
      <c r="DRT43" s="154"/>
      <c r="DRU43" s="155"/>
      <c r="DRV43" s="155"/>
      <c r="DRW43" s="155"/>
      <c r="DRX43" s="155"/>
      <c r="DRY43" s="155"/>
      <c r="DRZ43" s="155"/>
      <c r="DSA43" s="156"/>
      <c r="DSB43" s="156"/>
      <c r="DSC43" s="156"/>
      <c r="DSD43" s="156"/>
      <c r="DSE43" s="156"/>
      <c r="DSF43" s="156"/>
      <c r="DSG43" s="157"/>
      <c r="DSH43" s="153"/>
      <c r="DSI43" s="153"/>
      <c r="DSJ43" s="154"/>
      <c r="DSK43" s="155"/>
      <c r="DSL43" s="155"/>
      <c r="DSM43" s="155"/>
      <c r="DSN43" s="155"/>
      <c r="DSO43" s="155"/>
      <c r="DSP43" s="155"/>
      <c r="DSQ43" s="156"/>
      <c r="DSR43" s="156"/>
      <c r="DSS43" s="156"/>
      <c r="DST43" s="156"/>
      <c r="DSU43" s="156"/>
      <c r="DSV43" s="156"/>
      <c r="DSW43" s="157"/>
      <c r="DSX43" s="153"/>
      <c r="DSY43" s="153"/>
      <c r="DSZ43" s="154"/>
      <c r="DTA43" s="155"/>
      <c r="DTB43" s="155"/>
      <c r="DTC43" s="155"/>
      <c r="DTD43" s="155"/>
      <c r="DTE43" s="155"/>
      <c r="DTF43" s="155"/>
      <c r="DTG43" s="156"/>
      <c r="DTH43" s="156"/>
      <c r="DTI43" s="156"/>
      <c r="DTJ43" s="156"/>
      <c r="DTK43" s="156"/>
      <c r="DTL43" s="156"/>
      <c r="DTM43" s="157"/>
      <c r="DTN43" s="153"/>
      <c r="DTO43" s="153"/>
      <c r="DTP43" s="154"/>
      <c r="DTQ43" s="155"/>
      <c r="DTR43" s="155"/>
      <c r="DTS43" s="155"/>
      <c r="DTT43" s="155"/>
      <c r="DTU43" s="155"/>
      <c r="DTV43" s="155"/>
      <c r="DTW43" s="156"/>
      <c r="DTX43" s="156"/>
      <c r="DTY43" s="156"/>
      <c r="DTZ43" s="156"/>
      <c r="DUA43" s="156"/>
      <c r="DUB43" s="156"/>
      <c r="DUC43" s="157"/>
      <c r="DUD43" s="153"/>
      <c r="DUE43" s="153"/>
      <c r="DUF43" s="154"/>
      <c r="DUG43" s="155"/>
      <c r="DUH43" s="155"/>
      <c r="DUI43" s="155"/>
      <c r="DUJ43" s="155"/>
      <c r="DUK43" s="155"/>
      <c r="DUL43" s="155"/>
      <c r="DUM43" s="156"/>
      <c r="DUN43" s="156"/>
      <c r="DUO43" s="156"/>
      <c r="DUP43" s="156"/>
      <c r="DUQ43" s="156"/>
      <c r="DUR43" s="156"/>
      <c r="DUS43" s="157"/>
      <c r="DUT43" s="153"/>
      <c r="DUU43" s="153"/>
      <c r="DUV43" s="154"/>
      <c r="DUW43" s="155"/>
      <c r="DUX43" s="155"/>
      <c r="DUY43" s="155"/>
      <c r="DUZ43" s="155"/>
      <c r="DVA43" s="155"/>
      <c r="DVB43" s="155"/>
      <c r="DVC43" s="156"/>
      <c r="DVD43" s="156"/>
      <c r="DVE43" s="156"/>
      <c r="DVF43" s="156"/>
      <c r="DVG43" s="156"/>
      <c r="DVH43" s="156"/>
      <c r="DVI43" s="157"/>
      <c r="DVJ43" s="153"/>
      <c r="DVK43" s="153"/>
      <c r="DVL43" s="154"/>
      <c r="DVM43" s="155"/>
      <c r="DVN43" s="155"/>
      <c r="DVO43" s="155"/>
      <c r="DVP43" s="155"/>
      <c r="DVQ43" s="155"/>
      <c r="DVR43" s="155"/>
      <c r="DVS43" s="156"/>
      <c r="DVT43" s="156"/>
      <c r="DVU43" s="156"/>
      <c r="DVV43" s="156"/>
      <c r="DVW43" s="156"/>
      <c r="DVX43" s="156"/>
      <c r="DVY43" s="157"/>
      <c r="DVZ43" s="153"/>
      <c r="DWA43" s="153"/>
      <c r="DWB43" s="154"/>
      <c r="DWC43" s="155"/>
      <c r="DWD43" s="155"/>
      <c r="DWE43" s="155"/>
      <c r="DWF43" s="155"/>
      <c r="DWG43" s="155"/>
      <c r="DWH43" s="155"/>
      <c r="DWI43" s="156"/>
      <c r="DWJ43" s="156"/>
      <c r="DWK43" s="156"/>
      <c r="DWL43" s="156"/>
      <c r="DWM43" s="156"/>
      <c r="DWN43" s="156"/>
      <c r="DWO43" s="157"/>
      <c r="DWP43" s="153"/>
      <c r="DWQ43" s="153"/>
      <c r="DWR43" s="154"/>
      <c r="DWS43" s="155"/>
      <c r="DWT43" s="155"/>
      <c r="DWU43" s="155"/>
      <c r="DWV43" s="155"/>
      <c r="DWW43" s="155"/>
      <c r="DWX43" s="155"/>
      <c r="DWY43" s="156"/>
      <c r="DWZ43" s="156"/>
      <c r="DXA43" s="156"/>
      <c r="DXB43" s="156"/>
      <c r="DXC43" s="156"/>
      <c r="DXD43" s="156"/>
      <c r="DXE43" s="157"/>
      <c r="DXF43" s="153"/>
      <c r="DXG43" s="153"/>
      <c r="DXH43" s="154"/>
      <c r="DXI43" s="155"/>
      <c r="DXJ43" s="155"/>
      <c r="DXK43" s="155"/>
      <c r="DXL43" s="155"/>
      <c r="DXM43" s="155"/>
      <c r="DXN43" s="155"/>
      <c r="DXO43" s="156"/>
      <c r="DXP43" s="156"/>
      <c r="DXQ43" s="156"/>
      <c r="DXR43" s="156"/>
      <c r="DXS43" s="156"/>
      <c r="DXT43" s="156"/>
      <c r="DXU43" s="157"/>
      <c r="DXV43" s="153"/>
      <c r="DXW43" s="153"/>
      <c r="DXX43" s="154"/>
      <c r="DXY43" s="155"/>
      <c r="DXZ43" s="155"/>
      <c r="DYA43" s="155"/>
      <c r="DYB43" s="155"/>
      <c r="DYC43" s="155"/>
      <c r="DYD43" s="155"/>
      <c r="DYE43" s="156"/>
      <c r="DYF43" s="156"/>
      <c r="DYG43" s="156"/>
      <c r="DYH43" s="156"/>
      <c r="DYI43" s="156"/>
      <c r="DYJ43" s="156"/>
      <c r="DYK43" s="157"/>
      <c r="DYL43" s="153"/>
      <c r="DYM43" s="153"/>
      <c r="DYN43" s="154"/>
      <c r="DYO43" s="155"/>
      <c r="DYP43" s="155"/>
      <c r="DYQ43" s="155"/>
      <c r="DYR43" s="155"/>
      <c r="DYS43" s="155"/>
      <c r="DYT43" s="155"/>
      <c r="DYU43" s="156"/>
      <c r="DYV43" s="156"/>
      <c r="DYW43" s="156"/>
      <c r="DYX43" s="156"/>
      <c r="DYY43" s="156"/>
      <c r="DYZ43" s="156"/>
      <c r="DZA43" s="157"/>
      <c r="DZB43" s="153"/>
      <c r="DZC43" s="153"/>
      <c r="DZD43" s="154"/>
      <c r="DZE43" s="155"/>
      <c r="DZF43" s="155"/>
      <c r="DZG43" s="155"/>
      <c r="DZH43" s="155"/>
      <c r="DZI43" s="155"/>
      <c r="DZJ43" s="155"/>
      <c r="DZK43" s="156"/>
      <c r="DZL43" s="156"/>
      <c r="DZM43" s="156"/>
      <c r="DZN43" s="156"/>
      <c r="DZO43" s="156"/>
      <c r="DZP43" s="156"/>
      <c r="DZQ43" s="157"/>
      <c r="DZR43" s="153"/>
      <c r="DZS43" s="153"/>
      <c r="DZT43" s="154"/>
      <c r="DZU43" s="155"/>
      <c r="DZV43" s="155"/>
      <c r="DZW43" s="155"/>
      <c r="DZX43" s="155"/>
      <c r="DZY43" s="155"/>
      <c r="DZZ43" s="155"/>
      <c r="EAA43" s="156"/>
      <c r="EAB43" s="156"/>
      <c r="EAC43" s="156"/>
      <c r="EAD43" s="156"/>
      <c r="EAE43" s="156"/>
      <c r="EAF43" s="156"/>
      <c r="EAG43" s="157"/>
      <c r="EAH43" s="153"/>
      <c r="EAI43" s="153"/>
      <c r="EAJ43" s="154"/>
      <c r="EAK43" s="155"/>
      <c r="EAL43" s="155"/>
      <c r="EAM43" s="155"/>
      <c r="EAN43" s="155"/>
      <c r="EAO43" s="155"/>
      <c r="EAP43" s="155"/>
      <c r="EAQ43" s="156"/>
      <c r="EAR43" s="156"/>
      <c r="EAS43" s="156"/>
      <c r="EAT43" s="156"/>
      <c r="EAU43" s="156"/>
      <c r="EAV43" s="156"/>
      <c r="EAW43" s="157"/>
      <c r="EAX43" s="153"/>
      <c r="EAY43" s="153"/>
      <c r="EAZ43" s="154"/>
      <c r="EBA43" s="155"/>
      <c r="EBB43" s="155"/>
      <c r="EBC43" s="155"/>
      <c r="EBD43" s="155"/>
      <c r="EBE43" s="155"/>
      <c r="EBF43" s="155"/>
      <c r="EBG43" s="156"/>
      <c r="EBH43" s="156"/>
      <c r="EBI43" s="156"/>
      <c r="EBJ43" s="156"/>
      <c r="EBK43" s="156"/>
      <c r="EBL43" s="156"/>
      <c r="EBM43" s="157"/>
      <c r="EBN43" s="153"/>
      <c r="EBO43" s="153"/>
      <c r="EBP43" s="154"/>
      <c r="EBQ43" s="155"/>
      <c r="EBR43" s="155"/>
      <c r="EBS43" s="155"/>
      <c r="EBT43" s="155"/>
      <c r="EBU43" s="155"/>
      <c r="EBV43" s="155"/>
      <c r="EBW43" s="156"/>
      <c r="EBX43" s="156"/>
      <c r="EBY43" s="156"/>
      <c r="EBZ43" s="156"/>
      <c r="ECA43" s="156"/>
      <c r="ECB43" s="156"/>
      <c r="ECC43" s="157"/>
      <c r="ECD43" s="153"/>
      <c r="ECE43" s="153"/>
      <c r="ECF43" s="154"/>
      <c r="ECG43" s="155"/>
      <c r="ECH43" s="155"/>
      <c r="ECI43" s="155"/>
      <c r="ECJ43" s="155"/>
      <c r="ECK43" s="155"/>
      <c r="ECL43" s="155"/>
      <c r="ECM43" s="156"/>
      <c r="ECN43" s="156"/>
      <c r="ECO43" s="156"/>
      <c r="ECP43" s="156"/>
      <c r="ECQ43" s="156"/>
      <c r="ECR43" s="156"/>
      <c r="ECS43" s="157"/>
      <c r="ECT43" s="153"/>
      <c r="ECU43" s="153"/>
      <c r="ECV43" s="154"/>
      <c r="ECW43" s="155"/>
      <c r="ECX43" s="155"/>
      <c r="ECY43" s="155"/>
      <c r="ECZ43" s="155"/>
      <c r="EDA43" s="155"/>
      <c r="EDB43" s="155"/>
      <c r="EDC43" s="156"/>
      <c r="EDD43" s="156"/>
      <c r="EDE43" s="156"/>
      <c r="EDF43" s="156"/>
      <c r="EDG43" s="156"/>
      <c r="EDH43" s="156"/>
      <c r="EDI43" s="157"/>
      <c r="EDJ43" s="153"/>
      <c r="EDK43" s="153"/>
      <c r="EDL43" s="154"/>
      <c r="EDM43" s="155"/>
      <c r="EDN43" s="155"/>
      <c r="EDO43" s="155"/>
      <c r="EDP43" s="155"/>
      <c r="EDQ43" s="155"/>
      <c r="EDR43" s="155"/>
      <c r="EDS43" s="156"/>
      <c r="EDT43" s="156"/>
      <c r="EDU43" s="156"/>
      <c r="EDV43" s="156"/>
      <c r="EDW43" s="156"/>
      <c r="EDX43" s="156"/>
      <c r="EDY43" s="157"/>
      <c r="EDZ43" s="153"/>
      <c r="EEA43" s="153"/>
      <c r="EEB43" s="154"/>
      <c r="EEC43" s="155"/>
      <c r="EED43" s="155"/>
      <c r="EEE43" s="155"/>
      <c r="EEF43" s="155"/>
      <c r="EEG43" s="155"/>
      <c r="EEH43" s="155"/>
      <c r="EEI43" s="156"/>
      <c r="EEJ43" s="156"/>
      <c r="EEK43" s="156"/>
      <c r="EEL43" s="156"/>
      <c r="EEM43" s="156"/>
      <c r="EEN43" s="156"/>
      <c r="EEO43" s="157"/>
      <c r="EEP43" s="153"/>
      <c r="EEQ43" s="153"/>
      <c r="EER43" s="154"/>
      <c r="EES43" s="155"/>
      <c r="EET43" s="155"/>
      <c r="EEU43" s="155"/>
      <c r="EEV43" s="155"/>
      <c r="EEW43" s="155"/>
      <c r="EEX43" s="155"/>
      <c r="EEY43" s="156"/>
      <c r="EEZ43" s="156"/>
      <c r="EFA43" s="156"/>
      <c r="EFB43" s="156"/>
      <c r="EFC43" s="156"/>
      <c r="EFD43" s="156"/>
      <c r="EFE43" s="157"/>
      <c r="EFF43" s="153"/>
      <c r="EFG43" s="153"/>
      <c r="EFH43" s="154"/>
      <c r="EFI43" s="155"/>
      <c r="EFJ43" s="155"/>
      <c r="EFK43" s="155"/>
      <c r="EFL43" s="155"/>
      <c r="EFM43" s="155"/>
      <c r="EFN43" s="155"/>
      <c r="EFO43" s="156"/>
      <c r="EFP43" s="156"/>
      <c r="EFQ43" s="156"/>
      <c r="EFR43" s="156"/>
      <c r="EFS43" s="156"/>
      <c r="EFT43" s="156"/>
      <c r="EFU43" s="157"/>
      <c r="EFV43" s="153"/>
      <c r="EFW43" s="153"/>
      <c r="EFX43" s="154"/>
      <c r="EFY43" s="155"/>
      <c r="EFZ43" s="155"/>
      <c r="EGA43" s="155"/>
      <c r="EGB43" s="155"/>
      <c r="EGC43" s="155"/>
      <c r="EGD43" s="155"/>
      <c r="EGE43" s="156"/>
      <c r="EGF43" s="156"/>
      <c r="EGG43" s="156"/>
      <c r="EGH43" s="156"/>
      <c r="EGI43" s="156"/>
      <c r="EGJ43" s="156"/>
      <c r="EGK43" s="157"/>
      <c r="EGL43" s="153"/>
      <c r="EGM43" s="153"/>
      <c r="EGN43" s="154"/>
      <c r="EGO43" s="155"/>
      <c r="EGP43" s="155"/>
      <c r="EGQ43" s="155"/>
      <c r="EGR43" s="155"/>
      <c r="EGS43" s="155"/>
      <c r="EGT43" s="155"/>
      <c r="EGU43" s="156"/>
      <c r="EGV43" s="156"/>
      <c r="EGW43" s="156"/>
      <c r="EGX43" s="156"/>
      <c r="EGY43" s="156"/>
      <c r="EGZ43" s="156"/>
      <c r="EHA43" s="157"/>
      <c r="EHB43" s="153"/>
      <c r="EHC43" s="153"/>
      <c r="EHD43" s="154"/>
      <c r="EHE43" s="155"/>
      <c r="EHF43" s="155"/>
      <c r="EHG43" s="155"/>
      <c r="EHH43" s="155"/>
      <c r="EHI43" s="155"/>
      <c r="EHJ43" s="155"/>
      <c r="EHK43" s="156"/>
      <c r="EHL43" s="156"/>
      <c r="EHM43" s="156"/>
      <c r="EHN43" s="156"/>
      <c r="EHO43" s="156"/>
      <c r="EHP43" s="156"/>
      <c r="EHQ43" s="157"/>
      <c r="EHR43" s="153"/>
      <c r="EHS43" s="153"/>
      <c r="EHT43" s="154"/>
      <c r="EHU43" s="155"/>
      <c r="EHV43" s="155"/>
      <c r="EHW43" s="155"/>
      <c r="EHX43" s="155"/>
      <c r="EHY43" s="155"/>
      <c r="EHZ43" s="155"/>
      <c r="EIA43" s="156"/>
      <c r="EIB43" s="156"/>
      <c r="EIC43" s="156"/>
      <c r="EID43" s="156"/>
      <c r="EIE43" s="156"/>
      <c r="EIF43" s="156"/>
      <c r="EIG43" s="157"/>
      <c r="EIH43" s="153"/>
      <c r="EII43" s="153"/>
      <c r="EIJ43" s="154"/>
      <c r="EIK43" s="155"/>
      <c r="EIL43" s="155"/>
      <c r="EIM43" s="155"/>
      <c r="EIN43" s="155"/>
      <c r="EIO43" s="155"/>
      <c r="EIP43" s="155"/>
      <c r="EIQ43" s="156"/>
      <c r="EIR43" s="156"/>
      <c r="EIS43" s="156"/>
      <c r="EIT43" s="156"/>
      <c r="EIU43" s="156"/>
      <c r="EIV43" s="156"/>
      <c r="EIW43" s="157"/>
      <c r="EIX43" s="153"/>
      <c r="EIY43" s="153"/>
      <c r="EIZ43" s="154"/>
      <c r="EJA43" s="155"/>
      <c r="EJB43" s="155"/>
      <c r="EJC43" s="155"/>
      <c r="EJD43" s="155"/>
      <c r="EJE43" s="155"/>
      <c r="EJF43" s="155"/>
      <c r="EJG43" s="156"/>
      <c r="EJH43" s="156"/>
      <c r="EJI43" s="156"/>
      <c r="EJJ43" s="156"/>
      <c r="EJK43" s="156"/>
      <c r="EJL43" s="156"/>
      <c r="EJM43" s="157"/>
      <c r="EJN43" s="153"/>
      <c r="EJO43" s="153"/>
      <c r="EJP43" s="154"/>
      <c r="EJQ43" s="155"/>
      <c r="EJR43" s="155"/>
      <c r="EJS43" s="155"/>
      <c r="EJT43" s="155"/>
      <c r="EJU43" s="155"/>
      <c r="EJV43" s="155"/>
      <c r="EJW43" s="156"/>
      <c r="EJX43" s="156"/>
      <c r="EJY43" s="156"/>
      <c r="EJZ43" s="156"/>
      <c r="EKA43" s="156"/>
      <c r="EKB43" s="156"/>
      <c r="EKC43" s="157"/>
      <c r="EKD43" s="153"/>
      <c r="EKE43" s="153"/>
      <c r="EKF43" s="154"/>
      <c r="EKG43" s="155"/>
      <c r="EKH43" s="155"/>
      <c r="EKI43" s="155"/>
      <c r="EKJ43" s="155"/>
      <c r="EKK43" s="155"/>
      <c r="EKL43" s="155"/>
      <c r="EKM43" s="156"/>
      <c r="EKN43" s="156"/>
      <c r="EKO43" s="156"/>
      <c r="EKP43" s="156"/>
      <c r="EKQ43" s="156"/>
      <c r="EKR43" s="156"/>
      <c r="EKS43" s="157"/>
      <c r="EKT43" s="153"/>
      <c r="EKU43" s="153"/>
      <c r="EKV43" s="154"/>
      <c r="EKW43" s="155"/>
      <c r="EKX43" s="155"/>
      <c r="EKY43" s="155"/>
      <c r="EKZ43" s="155"/>
      <c r="ELA43" s="155"/>
      <c r="ELB43" s="155"/>
      <c r="ELC43" s="156"/>
      <c r="ELD43" s="156"/>
      <c r="ELE43" s="156"/>
      <c r="ELF43" s="156"/>
      <c r="ELG43" s="156"/>
      <c r="ELH43" s="156"/>
      <c r="ELI43" s="157"/>
      <c r="ELJ43" s="153"/>
      <c r="ELK43" s="153"/>
      <c r="ELL43" s="154"/>
      <c r="ELM43" s="155"/>
      <c r="ELN43" s="155"/>
      <c r="ELO43" s="155"/>
      <c r="ELP43" s="155"/>
      <c r="ELQ43" s="155"/>
      <c r="ELR43" s="155"/>
      <c r="ELS43" s="156"/>
      <c r="ELT43" s="156"/>
      <c r="ELU43" s="156"/>
      <c r="ELV43" s="156"/>
      <c r="ELW43" s="156"/>
      <c r="ELX43" s="156"/>
      <c r="ELY43" s="157"/>
      <c r="ELZ43" s="153"/>
      <c r="EMA43" s="153"/>
      <c r="EMB43" s="154"/>
      <c r="EMC43" s="155"/>
      <c r="EMD43" s="155"/>
      <c r="EME43" s="155"/>
      <c r="EMF43" s="155"/>
      <c r="EMG43" s="155"/>
      <c r="EMH43" s="155"/>
      <c r="EMI43" s="156"/>
      <c r="EMJ43" s="156"/>
      <c r="EMK43" s="156"/>
      <c r="EML43" s="156"/>
      <c r="EMM43" s="156"/>
      <c r="EMN43" s="156"/>
      <c r="EMO43" s="157"/>
      <c r="EMP43" s="153"/>
      <c r="EMQ43" s="153"/>
      <c r="EMR43" s="154"/>
      <c r="EMS43" s="155"/>
      <c r="EMT43" s="155"/>
      <c r="EMU43" s="155"/>
      <c r="EMV43" s="155"/>
      <c r="EMW43" s="155"/>
      <c r="EMX43" s="155"/>
      <c r="EMY43" s="156"/>
      <c r="EMZ43" s="156"/>
      <c r="ENA43" s="156"/>
      <c r="ENB43" s="156"/>
      <c r="ENC43" s="156"/>
      <c r="END43" s="156"/>
      <c r="ENE43" s="157"/>
      <c r="ENF43" s="153"/>
      <c r="ENG43" s="153"/>
      <c r="ENH43" s="154"/>
      <c r="ENI43" s="155"/>
      <c r="ENJ43" s="155"/>
      <c r="ENK43" s="155"/>
      <c r="ENL43" s="155"/>
      <c r="ENM43" s="155"/>
      <c r="ENN43" s="155"/>
      <c r="ENO43" s="156"/>
      <c r="ENP43" s="156"/>
      <c r="ENQ43" s="156"/>
      <c r="ENR43" s="156"/>
      <c r="ENS43" s="156"/>
      <c r="ENT43" s="156"/>
      <c r="ENU43" s="157"/>
      <c r="ENV43" s="153"/>
      <c r="ENW43" s="153"/>
      <c r="ENX43" s="154"/>
      <c r="ENY43" s="155"/>
      <c r="ENZ43" s="155"/>
      <c r="EOA43" s="155"/>
      <c r="EOB43" s="155"/>
      <c r="EOC43" s="155"/>
      <c r="EOD43" s="155"/>
      <c r="EOE43" s="156"/>
      <c r="EOF43" s="156"/>
      <c r="EOG43" s="156"/>
      <c r="EOH43" s="156"/>
      <c r="EOI43" s="156"/>
      <c r="EOJ43" s="156"/>
      <c r="EOK43" s="157"/>
      <c r="EOL43" s="153"/>
      <c r="EOM43" s="153"/>
      <c r="EON43" s="154"/>
      <c r="EOO43" s="155"/>
      <c r="EOP43" s="155"/>
      <c r="EOQ43" s="155"/>
      <c r="EOR43" s="155"/>
      <c r="EOS43" s="155"/>
      <c r="EOT43" s="155"/>
      <c r="EOU43" s="156"/>
      <c r="EOV43" s="156"/>
      <c r="EOW43" s="156"/>
      <c r="EOX43" s="156"/>
      <c r="EOY43" s="156"/>
      <c r="EOZ43" s="156"/>
      <c r="EPA43" s="157"/>
      <c r="EPB43" s="153"/>
      <c r="EPC43" s="153"/>
      <c r="EPD43" s="154"/>
      <c r="EPE43" s="155"/>
      <c r="EPF43" s="155"/>
      <c r="EPG43" s="155"/>
      <c r="EPH43" s="155"/>
      <c r="EPI43" s="155"/>
      <c r="EPJ43" s="155"/>
      <c r="EPK43" s="156"/>
      <c r="EPL43" s="156"/>
      <c r="EPM43" s="156"/>
      <c r="EPN43" s="156"/>
      <c r="EPO43" s="156"/>
      <c r="EPP43" s="156"/>
      <c r="EPQ43" s="157"/>
      <c r="EPR43" s="153"/>
      <c r="EPS43" s="153"/>
      <c r="EPT43" s="154"/>
      <c r="EPU43" s="155"/>
      <c r="EPV43" s="155"/>
      <c r="EPW43" s="155"/>
      <c r="EPX43" s="155"/>
      <c r="EPY43" s="155"/>
      <c r="EPZ43" s="155"/>
      <c r="EQA43" s="156"/>
      <c r="EQB43" s="156"/>
      <c r="EQC43" s="156"/>
      <c r="EQD43" s="156"/>
      <c r="EQE43" s="156"/>
      <c r="EQF43" s="156"/>
      <c r="EQG43" s="157"/>
      <c r="EQH43" s="153"/>
      <c r="EQI43" s="153"/>
      <c r="EQJ43" s="154"/>
      <c r="EQK43" s="155"/>
      <c r="EQL43" s="155"/>
      <c r="EQM43" s="155"/>
      <c r="EQN43" s="155"/>
      <c r="EQO43" s="155"/>
      <c r="EQP43" s="155"/>
      <c r="EQQ43" s="156"/>
      <c r="EQR43" s="156"/>
      <c r="EQS43" s="156"/>
      <c r="EQT43" s="156"/>
      <c r="EQU43" s="156"/>
      <c r="EQV43" s="156"/>
      <c r="EQW43" s="157"/>
      <c r="EQX43" s="153"/>
      <c r="EQY43" s="153"/>
      <c r="EQZ43" s="154"/>
      <c r="ERA43" s="155"/>
      <c r="ERB43" s="155"/>
      <c r="ERC43" s="155"/>
      <c r="ERD43" s="155"/>
      <c r="ERE43" s="155"/>
      <c r="ERF43" s="155"/>
      <c r="ERG43" s="156"/>
      <c r="ERH43" s="156"/>
      <c r="ERI43" s="156"/>
      <c r="ERJ43" s="156"/>
      <c r="ERK43" s="156"/>
      <c r="ERL43" s="156"/>
      <c r="ERM43" s="157"/>
      <c r="ERN43" s="153"/>
      <c r="ERO43" s="153"/>
      <c r="ERP43" s="154"/>
      <c r="ERQ43" s="155"/>
      <c r="ERR43" s="155"/>
      <c r="ERS43" s="155"/>
      <c r="ERT43" s="155"/>
      <c r="ERU43" s="155"/>
      <c r="ERV43" s="155"/>
      <c r="ERW43" s="156"/>
      <c r="ERX43" s="156"/>
      <c r="ERY43" s="156"/>
      <c r="ERZ43" s="156"/>
      <c r="ESA43" s="156"/>
      <c r="ESB43" s="156"/>
      <c r="ESC43" s="157"/>
      <c r="ESD43" s="153"/>
      <c r="ESE43" s="153"/>
      <c r="ESF43" s="154"/>
      <c r="ESG43" s="155"/>
      <c r="ESH43" s="155"/>
      <c r="ESI43" s="155"/>
      <c r="ESJ43" s="155"/>
      <c r="ESK43" s="155"/>
      <c r="ESL43" s="155"/>
      <c r="ESM43" s="156"/>
      <c r="ESN43" s="156"/>
      <c r="ESO43" s="156"/>
      <c r="ESP43" s="156"/>
      <c r="ESQ43" s="156"/>
      <c r="ESR43" s="156"/>
      <c r="ESS43" s="157"/>
      <c r="EST43" s="153"/>
      <c r="ESU43" s="153"/>
      <c r="ESV43" s="154"/>
      <c r="ESW43" s="155"/>
      <c r="ESX43" s="155"/>
      <c r="ESY43" s="155"/>
      <c r="ESZ43" s="155"/>
      <c r="ETA43" s="155"/>
      <c r="ETB43" s="155"/>
      <c r="ETC43" s="156"/>
      <c r="ETD43" s="156"/>
      <c r="ETE43" s="156"/>
      <c r="ETF43" s="156"/>
      <c r="ETG43" s="156"/>
      <c r="ETH43" s="156"/>
      <c r="ETI43" s="157"/>
      <c r="ETJ43" s="153"/>
      <c r="ETK43" s="153"/>
      <c r="ETL43" s="154"/>
      <c r="ETM43" s="155"/>
      <c r="ETN43" s="155"/>
      <c r="ETO43" s="155"/>
      <c r="ETP43" s="155"/>
      <c r="ETQ43" s="155"/>
      <c r="ETR43" s="155"/>
      <c r="ETS43" s="156"/>
      <c r="ETT43" s="156"/>
      <c r="ETU43" s="156"/>
      <c r="ETV43" s="156"/>
      <c r="ETW43" s="156"/>
      <c r="ETX43" s="156"/>
      <c r="ETY43" s="157"/>
      <c r="ETZ43" s="153"/>
      <c r="EUA43" s="153"/>
      <c r="EUB43" s="154"/>
      <c r="EUC43" s="155"/>
      <c r="EUD43" s="155"/>
      <c r="EUE43" s="155"/>
      <c r="EUF43" s="155"/>
      <c r="EUG43" s="155"/>
      <c r="EUH43" s="155"/>
      <c r="EUI43" s="156"/>
      <c r="EUJ43" s="156"/>
      <c r="EUK43" s="156"/>
      <c r="EUL43" s="156"/>
      <c r="EUM43" s="156"/>
      <c r="EUN43" s="156"/>
      <c r="EUO43" s="157"/>
      <c r="EUP43" s="153"/>
      <c r="EUQ43" s="153"/>
      <c r="EUR43" s="154"/>
      <c r="EUS43" s="155"/>
      <c r="EUT43" s="155"/>
      <c r="EUU43" s="155"/>
      <c r="EUV43" s="155"/>
      <c r="EUW43" s="155"/>
      <c r="EUX43" s="155"/>
      <c r="EUY43" s="156"/>
      <c r="EUZ43" s="156"/>
      <c r="EVA43" s="156"/>
      <c r="EVB43" s="156"/>
      <c r="EVC43" s="156"/>
      <c r="EVD43" s="156"/>
      <c r="EVE43" s="157"/>
      <c r="EVF43" s="153"/>
      <c r="EVG43" s="153"/>
      <c r="EVH43" s="154"/>
      <c r="EVI43" s="155"/>
      <c r="EVJ43" s="155"/>
      <c r="EVK43" s="155"/>
      <c r="EVL43" s="155"/>
      <c r="EVM43" s="155"/>
      <c r="EVN43" s="155"/>
      <c r="EVO43" s="156"/>
      <c r="EVP43" s="156"/>
      <c r="EVQ43" s="156"/>
      <c r="EVR43" s="156"/>
      <c r="EVS43" s="156"/>
      <c r="EVT43" s="156"/>
      <c r="EVU43" s="157"/>
      <c r="EVV43" s="153"/>
      <c r="EVW43" s="153"/>
      <c r="EVX43" s="154"/>
      <c r="EVY43" s="155"/>
      <c r="EVZ43" s="155"/>
      <c r="EWA43" s="155"/>
      <c r="EWB43" s="155"/>
      <c r="EWC43" s="155"/>
      <c r="EWD43" s="155"/>
      <c r="EWE43" s="156"/>
      <c r="EWF43" s="156"/>
      <c r="EWG43" s="156"/>
      <c r="EWH43" s="156"/>
      <c r="EWI43" s="156"/>
      <c r="EWJ43" s="156"/>
      <c r="EWK43" s="157"/>
      <c r="EWL43" s="153"/>
      <c r="EWM43" s="153"/>
      <c r="EWN43" s="154"/>
      <c r="EWO43" s="155"/>
      <c r="EWP43" s="155"/>
      <c r="EWQ43" s="155"/>
      <c r="EWR43" s="155"/>
      <c r="EWS43" s="155"/>
      <c r="EWT43" s="155"/>
      <c r="EWU43" s="156"/>
      <c r="EWV43" s="156"/>
      <c r="EWW43" s="156"/>
      <c r="EWX43" s="156"/>
      <c r="EWY43" s="156"/>
      <c r="EWZ43" s="156"/>
      <c r="EXA43" s="157"/>
      <c r="EXB43" s="153"/>
      <c r="EXC43" s="153"/>
      <c r="EXD43" s="154"/>
      <c r="EXE43" s="155"/>
      <c r="EXF43" s="155"/>
      <c r="EXG43" s="155"/>
      <c r="EXH43" s="155"/>
      <c r="EXI43" s="155"/>
      <c r="EXJ43" s="155"/>
      <c r="EXK43" s="156"/>
      <c r="EXL43" s="156"/>
      <c r="EXM43" s="156"/>
      <c r="EXN43" s="156"/>
      <c r="EXO43" s="156"/>
      <c r="EXP43" s="156"/>
      <c r="EXQ43" s="157"/>
      <c r="EXR43" s="153"/>
      <c r="EXS43" s="153"/>
      <c r="EXT43" s="154"/>
      <c r="EXU43" s="155"/>
      <c r="EXV43" s="155"/>
      <c r="EXW43" s="155"/>
      <c r="EXX43" s="155"/>
      <c r="EXY43" s="155"/>
      <c r="EXZ43" s="155"/>
      <c r="EYA43" s="156"/>
      <c r="EYB43" s="156"/>
      <c r="EYC43" s="156"/>
      <c r="EYD43" s="156"/>
      <c r="EYE43" s="156"/>
      <c r="EYF43" s="156"/>
      <c r="EYG43" s="157"/>
      <c r="EYH43" s="153"/>
      <c r="EYI43" s="153"/>
      <c r="EYJ43" s="154"/>
      <c r="EYK43" s="155"/>
      <c r="EYL43" s="155"/>
      <c r="EYM43" s="155"/>
      <c r="EYN43" s="155"/>
      <c r="EYO43" s="155"/>
      <c r="EYP43" s="155"/>
      <c r="EYQ43" s="156"/>
      <c r="EYR43" s="156"/>
      <c r="EYS43" s="156"/>
      <c r="EYT43" s="156"/>
      <c r="EYU43" s="156"/>
      <c r="EYV43" s="156"/>
      <c r="EYW43" s="157"/>
      <c r="EYX43" s="153"/>
      <c r="EYY43" s="153"/>
      <c r="EYZ43" s="154"/>
      <c r="EZA43" s="155"/>
      <c r="EZB43" s="155"/>
      <c r="EZC43" s="155"/>
      <c r="EZD43" s="155"/>
      <c r="EZE43" s="155"/>
      <c r="EZF43" s="155"/>
      <c r="EZG43" s="156"/>
      <c r="EZH43" s="156"/>
      <c r="EZI43" s="156"/>
      <c r="EZJ43" s="156"/>
      <c r="EZK43" s="156"/>
      <c r="EZL43" s="156"/>
      <c r="EZM43" s="157"/>
      <c r="EZN43" s="153"/>
      <c r="EZO43" s="153"/>
      <c r="EZP43" s="154"/>
      <c r="EZQ43" s="155"/>
      <c r="EZR43" s="155"/>
      <c r="EZS43" s="155"/>
      <c r="EZT43" s="155"/>
      <c r="EZU43" s="155"/>
      <c r="EZV43" s="155"/>
      <c r="EZW43" s="156"/>
      <c r="EZX43" s="156"/>
      <c r="EZY43" s="156"/>
      <c r="EZZ43" s="156"/>
      <c r="FAA43" s="156"/>
      <c r="FAB43" s="156"/>
      <c r="FAC43" s="157"/>
      <c r="FAD43" s="153"/>
      <c r="FAE43" s="153"/>
      <c r="FAF43" s="154"/>
      <c r="FAG43" s="155"/>
      <c r="FAH43" s="155"/>
      <c r="FAI43" s="155"/>
      <c r="FAJ43" s="155"/>
      <c r="FAK43" s="155"/>
      <c r="FAL43" s="155"/>
      <c r="FAM43" s="156"/>
      <c r="FAN43" s="156"/>
      <c r="FAO43" s="156"/>
      <c r="FAP43" s="156"/>
      <c r="FAQ43" s="156"/>
      <c r="FAR43" s="156"/>
      <c r="FAS43" s="157"/>
      <c r="FAT43" s="153"/>
      <c r="FAU43" s="153"/>
      <c r="FAV43" s="154"/>
      <c r="FAW43" s="155"/>
      <c r="FAX43" s="155"/>
      <c r="FAY43" s="155"/>
      <c r="FAZ43" s="155"/>
      <c r="FBA43" s="155"/>
      <c r="FBB43" s="155"/>
      <c r="FBC43" s="156"/>
      <c r="FBD43" s="156"/>
      <c r="FBE43" s="156"/>
      <c r="FBF43" s="156"/>
      <c r="FBG43" s="156"/>
      <c r="FBH43" s="156"/>
      <c r="FBI43" s="157"/>
      <c r="FBJ43" s="153"/>
      <c r="FBK43" s="153"/>
      <c r="FBL43" s="154"/>
      <c r="FBM43" s="155"/>
      <c r="FBN43" s="155"/>
      <c r="FBO43" s="155"/>
      <c r="FBP43" s="155"/>
      <c r="FBQ43" s="155"/>
      <c r="FBR43" s="155"/>
      <c r="FBS43" s="156"/>
      <c r="FBT43" s="156"/>
      <c r="FBU43" s="156"/>
      <c r="FBV43" s="156"/>
      <c r="FBW43" s="156"/>
      <c r="FBX43" s="156"/>
      <c r="FBY43" s="157"/>
      <c r="FBZ43" s="153"/>
      <c r="FCA43" s="153"/>
      <c r="FCB43" s="154"/>
      <c r="FCC43" s="155"/>
      <c r="FCD43" s="155"/>
      <c r="FCE43" s="155"/>
      <c r="FCF43" s="155"/>
      <c r="FCG43" s="155"/>
      <c r="FCH43" s="155"/>
      <c r="FCI43" s="156"/>
      <c r="FCJ43" s="156"/>
      <c r="FCK43" s="156"/>
      <c r="FCL43" s="156"/>
      <c r="FCM43" s="156"/>
      <c r="FCN43" s="156"/>
      <c r="FCO43" s="157"/>
      <c r="FCP43" s="153"/>
      <c r="FCQ43" s="153"/>
      <c r="FCR43" s="154"/>
      <c r="FCS43" s="155"/>
      <c r="FCT43" s="155"/>
      <c r="FCU43" s="155"/>
      <c r="FCV43" s="155"/>
      <c r="FCW43" s="155"/>
      <c r="FCX43" s="155"/>
      <c r="FCY43" s="156"/>
      <c r="FCZ43" s="156"/>
      <c r="FDA43" s="156"/>
      <c r="FDB43" s="156"/>
      <c r="FDC43" s="156"/>
      <c r="FDD43" s="156"/>
      <c r="FDE43" s="157"/>
      <c r="FDF43" s="153"/>
      <c r="FDG43" s="153"/>
      <c r="FDH43" s="154"/>
      <c r="FDI43" s="155"/>
      <c r="FDJ43" s="155"/>
      <c r="FDK43" s="155"/>
      <c r="FDL43" s="155"/>
      <c r="FDM43" s="155"/>
      <c r="FDN43" s="155"/>
      <c r="FDO43" s="156"/>
      <c r="FDP43" s="156"/>
      <c r="FDQ43" s="156"/>
      <c r="FDR43" s="156"/>
      <c r="FDS43" s="156"/>
      <c r="FDT43" s="156"/>
      <c r="FDU43" s="157"/>
      <c r="FDV43" s="153"/>
      <c r="FDW43" s="153"/>
      <c r="FDX43" s="154"/>
      <c r="FDY43" s="155"/>
      <c r="FDZ43" s="155"/>
      <c r="FEA43" s="155"/>
      <c r="FEB43" s="155"/>
      <c r="FEC43" s="155"/>
      <c r="FED43" s="155"/>
      <c r="FEE43" s="156"/>
      <c r="FEF43" s="156"/>
      <c r="FEG43" s="156"/>
      <c r="FEH43" s="156"/>
      <c r="FEI43" s="156"/>
      <c r="FEJ43" s="156"/>
      <c r="FEK43" s="157"/>
      <c r="FEL43" s="153"/>
      <c r="FEM43" s="153"/>
      <c r="FEN43" s="154"/>
      <c r="FEO43" s="155"/>
      <c r="FEP43" s="155"/>
      <c r="FEQ43" s="155"/>
      <c r="FER43" s="155"/>
      <c r="FES43" s="155"/>
      <c r="FET43" s="155"/>
      <c r="FEU43" s="156"/>
      <c r="FEV43" s="156"/>
      <c r="FEW43" s="156"/>
      <c r="FEX43" s="156"/>
      <c r="FEY43" s="156"/>
      <c r="FEZ43" s="156"/>
      <c r="FFA43" s="157"/>
      <c r="FFB43" s="153"/>
      <c r="FFC43" s="153"/>
      <c r="FFD43" s="154"/>
      <c r="FFE43" s="155"/>
      <c r="FFF43" s="155"/>
      <c r="FFG43" s="155"/>
      <c r="FFH43" s="155"/>
      <c r="FFI43" s="155"/>
      <c r="FFJ43" s="155"/>
      <c r="FFK43" s="156"/>
      <c r="FFL43" s="156"/>
      <c r="FFM43" s="156"/>
      <c r="FFN43" s="156"/>
      <c r="FFO43" s="156"/>
      <c r="FFP43" s="156"/>
      <c r="FFQ43" s="157"/>
      <c r="FFR43" s="153"/>
      <c r="FFS43" s="153"/>
      <c r="FFT43" s="154"/>
      <c r="FFU43" s="155"/>
      <c r="FFV43" s="155"/>
      <c r="FFW43" s="155"/>
      <c r="FFX43" s="155"/>
      <c r="FFY43" s="155"/>
      <c r="FFZ43" s="155"/>
      <c r="FGA43" s="156"/>
      <c r="FGB43" s="156"/>
      <c r="FGC43" s="156"/>
      <c r="FGD43" s="156"/>
      <c r="FGE43" s="156"/>
      <c r="FGF43" s="156"/>
      <c r="FGG43" s="157"/>
      <c r="FGH43" s="153"/>
      <c r="FGI43" s="153"/>
      <c r="FGJ43" s="154"/>
      <c r="FGK43" s="155"/>
      <c r="FGL43" s="155"/>
      <c r="FGM43" s="155"/>
      <c r="FGN43" s="155"/>
      <c r="FGO43" s="155"/>
      <c r="FGP43" s="155"/>
      <c r="FGQ43" s="156"/>
      <c r="FGR43" s="156"/>
      <c r="FGS43" s="156"/>
      <c r="FGT43" s="156"/>
      <c r="FGU43" s="156"/>
      <c r="FGV43" s="156"/>
      <c r="FGW43" s="157"/>
      <c r="FGX43" s="153"/>
      <c r="FGY43" s="153"/>
      <c r="FGZ43" s="154"/>
      <c r="FHA43" s="155"/>
      <c r="FHB43" s="155"/>
      <c r="FHC43" s="155"/>
      <c r="FHD43" s="155"/>
      <c r="FHE43" s="155"/>
      <c r="FHF43" s="155"/>
      <c r="FHG43" s="156"/>
      <c r="FHH43" s="156"/>
      <c r="FHI43" s="156"/>
      <c r="FHJ43" s="156"/>
      <c r="FHK43" s="156"/>
      <c r="FHL43" s="156"/>
      <c r="FHM43" s="157"/>
      <c r="FHN43" s="153"/>
      <c r="FHO43" s="153"/>
      <c r="FHP43" s="154"/>
      <c r="FHQ43" s="155"/>
      <c r="FHR43" s="155"/>
      <c r="FHS43" s="155"/>
      <c r="FHT43" s="155"/>
      <c r="FHU43" s="155"/>
      <c r="FHV43" s="155"/>
      <c r="FHW43" s="156"/>
      <c r="FHX43" s="156"/>
      <c r="FHY43" s="156"/>
      <c r="FHZ43" s="156"/>
      <c r="FIA43" s="156"/>
      <c r="FIB43" s="156"/>
      <c r="FIC43" s="157"/>
      <c r="FID43" s="153"/>
      <c r="FIE43" s="153"/>
      <c r="FIF43" s="154"/>
      <c r="FIG43" s="155"/>
      <c r="FIH43" s="155"/>
      <c r="FII43" s="155"/>
      <c r="FIJ43" s="155"/>
      <c r="FIK43" s="155"/>
      <c r="FIL43" s="155"/>
      <c r="FIM43" s="156"/>
      <c r="FIN43" s="156"/>
      <c r="FIO43" s="156"/>
      <c r="FIP43" s="156"/>
      <c r="FIQ43" s="156"/>
      <c r="FIR43" s="156"/>
      <c r="FIS43" s="157"/>
      <c r="FIT43" s="153"/>
      <c r="FIU43" s="153"/>
      <c r="FIV43" s="154"/>
      <c r="FIW43" s="155"/>
      <c r="FIX43" s="155"/>
      <c r="FIY43" s="155"/>
      <c r="FIZ43" s="155"/>
      <c r="FJA43" s="155"/>
      <c r="FJB43" s="155"/>
      <c r="FJC43" s="156"/>
      <c r="FJD43" s="156"/>
      <c r="FJE43" s="156"/>
      <c r="FJF43" s="156"/>
      <c r="FJG43" s="156"/>
      <c r="FJH43" s="156"/>
      <c r="FJI43" s="157"/>
      <c r="FJJ43" s="153"/>
      <c r="FJK43" s="153"/>
      <c r="FJL43" s="154"/>
      <c r="FJM43" s="155"/>
      <c r="FJN43" s="155"/>
      <c r="FJO43" s="155"/>
      <c r="FJP43" s="155"/>
      <c r="FJQ43" s="155"/>
      <c r="FJR43" s="155"/>
      <c r="FJS43" s="156"/>
      <c r="FJT43" s="156"/>
      <c r="FJU43" s="156"/>
      <c r="FJV43" s="156"/>
      <c r="FJW43" s="156"/>
      <c r="FJX43" s="156"/>
      <c r="FJY43" s="157"/>
      <c r="FJZ43" s="153"/>
      <c r="FKA43" s="153"/>
      <c r="FKB43" s="154"/>
      <c r="FKC43" s="155"/>
      <c r="FKD43" s="155"/>
      <c r="FKE43" s="155"/>
      <c r="FKF43" s="155"/>
      <c r="FKG43" s="155"/>
      <c r="FKH43" s="155"/>
      <c r="FKI43" s="156"/>
      <c r="FKJ43" s="156"/>
      <c r="FKK43" s="156"/>
      <c r="FKL43" s="156"/>
      <c r="FKM43" s="156"/>
      <c r="FKN43" s="156"/>
      <c r="FKO43" s="157"/>
      <c r="FKP43" s="153"/>
      <c r="FKQ43" s="153"/>
      <c r="FKR43" s="154"/>
      <c r="FKS43" s="155"/>
      <c r="FKT43" s="155"/>
      <c r="FKU43" s="155"/>
      <c r="FKV43" s="155"/>
      <c r="FKW43" s="155"/>
      <c r="FKX43" s="155"/>
      <c r="FKY43" s="156"/>
      <c r="FKZ43" s="156"/>
      <c r="FLA43" s="156"/>
      <c r="FLB43" s="156"/>
      <c r="FLC43" s="156"/>
      <c r="FLD43" s="156"/>
      <c r="FLE43" s="157"/>
      <c r="FLF43" s="153"/>
      <c r="FLG43" s="153"/>
      <c r="FLH43" s="154"/>
      <c r="FLI43" s="155"/>
      <c r="FLJ43" s="155"/>
      <c r="FLK43" s="155"/>
      <c r="FLL43" s="155"/>
      <c r="FLM43" s="155"/>
      <c r="FLN43" s="155"/>
      <c r="FLO43" s="156"/>
      <c r="FLP43" s="156"/>
      <c r="FLQ43" s="156"/>
      <c r="FLR43" s="156"/>
      <c r="FLS43" s="156"/>
      <c r="FLT43" s="156"/>
      <c r="FLU43" s="157"/>
      <c r="FLV43" s="153"/>
      <c r="FLW43" s="153"/>
      <c r="FLX43" s="154"/>
      <c r="FLY43" s="155"/>
      <c r="FLZ43" s="155"/>
      <c r="FMA43" s="155"/>
      <c r="FMB43" s="155"/>
      <c r="FMC43" s="155"/>
      <c r="FMD43" s="155"/>
      <c r="FME43" s="156"/>
      <c r="FMF43" s="156"/>
      <c r="FMG43" s="156"/>
      <c r="FMH43" s="156"/>
      <c r="FMI43" s="156"/>
      <c r="FMJ43" s="156"/>
      <c r="FMK43" s="157"/>
      <c r="FML43" s="153"/>
      <c r="FMM43" s="153"/>
      <c r="FMN43" s="154"/>
      <c r="FMO43" s="155"/>
      <c r="FMP43" s="155"/>
      <c r="FMQ43" s="155"/>
      <c r="FMR43" s="155"/>
      <c r="FMS43" s="155"/>
      <c r="FMT43" s="155"/>
      <c r="FMU43" s="156"/>
      <c r="FMV43" s="156"/>
      <c r="FMW43" s="156"/>
      <c r="FMX43" s="156"/>
      <c r="FMY43" s="156"/>
      <c r="FMZ43" s="156"/>
      <c r="FNA43" s="157"/>
      <c r="FNB43" s="153"/>
      <c r="FNC43" s="153"/>
      <c r="FND43" s="154"/>
      <c r="FNE43" s="155"/>
      <c r="FNF43" s="155"/>
      <c r="FNG43" s="155"/>
      <c r="FNH43" s="155"/>
      <c r="FNI43" s="155"/>
      <c r="FNJ43" s="155"/>
      <c r="FNK43" s="156"/>
      <c r="FNL43" s="156"/>
      <c r="FNM43" s="156"/>
      <c r="FNN43" s="156"/>
      <c r="FNO43" s="156"/>
      <c r="FNP43" s="156"/>
      <c r="FNQ43" s="157"/>
      <c r="FNR43" s="153"/>
      <c r="FNS43" s="153"/>
      <c r="FNT43" s="154"/>
      <c r="FNU43" s="155"/>
      <c r="FNV43" s="155"/>
      <c r="FNW43" s="155"/>
      <c r="FNX43" s="155"/>
      <c r="FNY43" s="155"/>
      <c r="FNZ43" s="155"/>
      <c r="FOA43" s="156"/>
      <c r="FOB43" s="156"/>
      <c r="FOC43" s="156"/>
      <c r="FOD43" s="156"/>
      <c r="FOE43" s="156"/>
      <c r="FOF43" s="156"/>
      <c r="FOG43" s="157"/>
      <c r="FOH43" s="153"/>
      <c r="FOI43" s="153"/>
      <c r="FOJ43" s="154"/>
      <c r="FOK43" s="155"/>
      <c r="FOL43" s="155"/>
      <c r="FOM43" s="155"/>
      <c r="FON43" s="155"/>
      <c r="FOO43" s="155"/>
      <c r="FOP43" s="155"/>
      <c r="FOQ43" s="156"/>
      <c r="FOR43" s="156"/>
      <c r="FOS43" s="156"/>
      <c r="FOT43" s="156"/>
      <c r="FOU43" s="156"/>
      <c r="FOV43" s="156"/>
      <c r="FOW43" s="157"/>
      <c r="FOX43" s="153"/>
      <c r="FOY43" s="153"/>
      <c r="FOZ43" s="154"/>
      <c r="FPA43" s="155"/>
      <c r="FPB43" s="155"/>
      <c r="FPC43" s="155"/>
      <c r="FPD43" s="155"/>
      <c r="FPE43" s="155"/>
      <c r="FPF43" s="155"/>
      <c r="FPG43" s="156"/>
      <c r="FPH43" s="156"/>
      <c r="FPI43" s="156"/>
      <c r="FPJ43" s="156"/>
      <c r="FPK43" s="156"/>
      <c r="FPL43" s="156"/>
      <c r="FPM43" s="157"/>
      <c r="FPN43" s="153"/>
      <c r="FPO43" s="153"/>
      <c r="FPP43" s="154"/>
      <c r="FPQ43" s="155"/>
      <c r="FPR43" s="155"/>
      <c r="FPS43" s="155"/>
      <c r="FPT43" s="155"/>
      <c r="FPU43" s="155"/>
      <c r="FPV43" s="155"/>
      <c r="FPW43" s="156"/>
      <c r="FPX43" s="156"/>
      <c r="FPY43" s="156"/>
      <c r="FPZ43" s="156"/>
      <c r="FQA43" s="156"/>
      <c r="FQB43" s="156"/>
      <c r="FQC43" s="157"/>
      <c r="FQD43" s="153"/>
      <c r="FQE43" s="153"/>
      <c r="FQF43" s="154"/>
      <c r="FQG43" s="155"/>
      <c r="FQH43" s="155"/>
      <c r="FQI43" s="155"/>
      <c r="FQJ43" s="155"/>
      <c r="FQK43" s="155"/>
      <c r="FQL43" s="155"/>
      <c r="FQM43" s="156"/>
      <c r="FQN43" s="156"/>
      <c r="FQO43" s="156"/>
      <c r="FQP43" s="156"/>
      <c r="FQQ43" s="156"/>
      <c r="FQR43" s="156"/>
      <c r="FQS43" s="157"/>
      <c r="FQT43" s="153"/>
      <c r="FQU43" s="153"/>
      <c r="FQV43" s="154"/>
      <c r="FQW43" s="155"/>
      <c r="FQX43" s="155"/>
      <c r="FQY43" s="155"/>
      <c r="FQZ43" s="155"/>
      <c r="FRA43" s="155"/>
      <c r="FRB43" s="155"/>
      <c r="FRC43" s="156"/>
      <c r="FRD43" s="156"/>
      <c r="FRE43" s="156"/>
      <c r="FRF43" s="156"/>
      <c r="FRG43" s="156"/>
      <c r="FRH43" s="156"/>
      <c r="FRI43" s="157"/>
      <c r="FRJ43" s="153"/>
      <c r="FRK43" s="153"/>
      <c r="FRL43" s="154"/>
      <c r="FRM43" s="155"/>
      <c r="FRN43" s="155"/>
      <c r="FRO43" s="155"/>
      <c r="FRP43" s="155"/>
      <c r="FRQ43" s="155"/>
      <c r="FRR43" s="155"/>
      <c r="FRS43" s="156"/>
      <c r="FRT43" s="156"/>
      <c r="FRU43" s="156"/>
      <c r="FRV43" s="156"/>
      <c r="FRW43" s="156"/>
      <c r="FRX43" s="156"/>
      <c r="FRY43" s="157"/>
      <c r="FRZ43" s="153"/>
      <c r="FSA43" s="153"/>
      <c r="FSB43" s="154"/>
      <c r="FSC43" s="155"/>
      <c r="FSD43" s="155"/>
      <c r="FSE43" s="155"/>
      <c r="FSF43" s="155"/>
      <c r="FSG43" s="155"/>
      <c r="FSH43" s="155"/>
      <c r="FSI43" s="156"/>
      <c r="FSJ43" s="156"/>
      <c r="FSK43" s="156"/>
      <c r="FSL43" s="156"/>
      <c r="FSM43" s="156"/>
      <c r="FSN43" s="156"/>
      <c r="FSO43" s="157"/>
      <c r="FSP43" s="153"/>
      <c r="FSQ43" s="153"/>
      <c r="FSR43" s="154"/>
      <c r="FSS43" s="155"/>
      <c r="FST43" s="155"/>
      <c r="FSU43" s="155"/>
      <c r="FSV43" s="155"/>
      <c r="FSW43" s="155"/>
      <c r="FSX43" s="155"/>
      <c r="FSY43" s="156"/>
      <c r="FSZ43" s="156"/>
      <c r="FTA43" s="156"/>
      <c r="FTB43" s="156"/>
      <c r="FTC43" s="156"/>
      <c r="FTD43" s="156"/>
      <c r="FTE43" s="157"/>
      <c r="FTF43" s="153"/>
      <c r="FTG43" s="153"/>
      <c r="FTH43" s="154"/>
      <c r="FTI43" s="155"/>
      <c r="FTJ43" s="155"/>
      <c r="FTK43" s="155"/>
      <c r="FTL43" s="155"/>
      <c r="FTM43" s="155"/>
      <c r="FTN43" s="155"/>
      <c r="FTO43" s="156"/>
      <c r="FTP43" s="156"/>
      <c r="FTQ43" s="156"/>
      <c r="FTR43" s="156"/>
      <c r="FTS43" s="156"/>
      <c r="FTT43" s="156"/>
      <c r="FTU43" s="157"/>
      <c r="FTV43" s="153"/>
      <c r="FTW43" s="153"/>
      <c r="FTX43" s="154"/>
      <c r="FTY43" s="155"/>
      <c r="FTZ43" s="155"/>
      <c r="FUA43" s="155"/>
      <c r="FUB43" s="155"/>
      <c r="FUC43" s="155"/>
      <c r="FUD43" s="155"/>
      <c r="FUE43" s="156"/>
      <c r="FUF43" s="156"/>
      <c r="FUG43" s="156"/>
      <c r="FUH43" s="156"/>
      <c r="FUI43" s="156"/>
      <c r="FUJ43" s="156"/>
      <c r="FUK43" s="157"/>
      <c r="FUL43" s="153"/>
      <c r="FUM43" s="153"/>
      <c r="FUN43" s="154"/>
      <c r="FUO43" s="155"/>
      <c r="FUP43" s="155"/>
      <c r="FUQ43" s="155"/>
      <c r="FUR43" s="155"/>
      <c r="FUS43" s="155"/>
      <c r="FUT43" s="155"/>
      <c r="FUU43" s="156"/>
      <c r="FUV43" s="156"/>
      <c r="FUW43" s="156"/>
      <c r="FUX43" s="156"/>
      <c r="FUY43" s="156"/>
      <c r="FUZ43" s="156"/>
      <c r="FVA43" s="157"/>
      <c r="FVB43" s="153"/>
      <c r="FVC43" s="153"/>
      <c r="FVD43" s="154"/>
      <c r="FVE43" s="155"/>
      <c r="FVF43" s="155"/>
      <c r="FVG43" s="155"/>
      <c r="FVH43" s="155"/>
      <c r="FVI43" s="155"/>
      <c r="FVJ43" s="155"/>
      <c r="FVK43" s="156"/>
      <c r="FVL43" s="156"/>
      <c r="FVM43" s="156"/>
      <c r="FVN43" s="156"/>
      <c r="FVO43" s="156"/>
      <c r="FVP43" s="156"/>
      <c r="FVQ43" s="157"/>
      <c r="FVR43" s="153"/>
      <c r="FVS43" s="153"/>
      <c r="FVT43" s="154"/>
      <c r="FVU43" s="155"/>
      <c r="FVV43" s="155"/>
      <c r="FVW43" s="155"/>
      <c r="FVX43" s="155"/>
      <c r="FVY43" s="155"/>
      <c r="FVZ43" s="155"/>
      <c r="FWA43" s="156"/>
      <c r="FWB43" s="156"/>
      <c r="FWC43" s="156"/>
      <c r="FWD43" s="156"/>
      <c r="FWE43" s="156"/>
      <c r="FWF43" s="156"/>
      <c r="FWG43" s="157"/>
      <c r="FWH43" s="153"/>
      <c r="FWI43" s="153"/>
      <c r="FWJ43" s="154"/>
      <c r="FWK43" s="155"/>
      <c r="FWL43" s="155"/>
      <c r="FWM43" s="155"/>
      <c r="FWN43" s="155"/>
      <c r="FWO43" s="155"/>
      <c r="FWP43" s="155"/>
      <c r="FWQ43" s="156"/>
      <c r="FWR43" s="156"/>
      <c r="FWS43" s="156"/>
      <c r="FWT43" s="156"/>
      <c r="FWU43" s="156"/>
      <c r="FWV43" s="156"/>
      <c r="FWW43" s="157"/>
      <c r="FWX43" s="153"/>
      <c r="FWY43" s="153"/>
      <c r="FWZ43" s="154"/>
      <c r="FXA43" s="155"/>
      <c r="FXB43" s="155"/>
      <c r="FXC43" s="155"/>
      <c r="FXD43" s="155"/>
      <c r="FXE43" s="155"/>
      <c r="FXF43" s="155"/>
      <c r="FXG43" s="156"/>
      <c r="FXH43" s="156"/>
      <c r="FXI43" s="156"/>
      <c r="FXJ43" s="156"/>
      <c r="FXK43" s="156"/>
      <c r="FXL43" s="156"/>
      <c r="FXM43" s="157"/>
      <c r="FXN43" s="153"/>
      <c r="FXO43" s="153"/>
      <c r="FXP43" s="154"/>
      <c r="FXQ43" s="155"/>
      <c r="FXR43" s="155"/>
      <c r="FXS43" s="155"/>
      <c r="FXT43" s="155"/>
      <c r="FXU43" s="155"/>
      <c r="FXV43" s="155"/>
      <c r="FXW43" s="156"/>
      <c r="FXX43" s="156"/>
      <c r="FXY43" s="156"/>
      <c r="FXZ43" s="156"/>
      <c r="FYA43" s="156"/>
      <c r="FYB43" s="156"/>
      <c r="FYC43" s="157"/>
      <c r="FYD43" s="153"/>
      <c r="FYE43" s="153"/>
      <c r="FYF43" s="154"/>
      <c r="FYG43" s="155"/>
      <c r="FYH43" s="155"/>
      <c r="FYI43" s="155"/>
      <c r="FYJ43" s="155"/>
      <c r="FYK43" s="155"/>
      <c r="FYL43" s="155"/>
      <c r="FYM43" s="156"/>
      <c r="FYN43" s="156"/>
      <c r="FYO43" s="156"/>
      <c r="FYP43" s="156"/>
      <c r="FYQ43" s="156"/>
      <c r="FYR43" s="156"/>
      <c r="FYS43" s="157"/>
      <c r="FYT43" s="153"/>
      <c r="FYU43" s="153"/>
      <c r="FYV43" s="154"/>
      <c r="FYW43" s="155"/>
      <c r="FYX43" s="155"/>
      <c r="FYY43" s="155"/>
      <c r="FYZ43" s="155"/>
      <c r="FZA43" s="155"/>
      <c r="FZB43" s="155"/>
      <c r="FZC43" s="156"/>
      <c r="FZD43" s="156"/>
      <c r="FZE43" s="156"/>
      <c r="FZF43" s="156"/>
      <c r="FZG43" s="156"/>
      <c r="FZH43" s="156"/>
      <c r="FZI43" s="157"/>
      <c r="FZJ43" s="153"/>
      <c r="FZK43" s="153"/>
      <c r="FZL43" s="154"/>
      <c r="FZM43" s="155"/>
      <c r="FZN43" s="155"/>
      <c r="FZO43" s="155"/>
      <c r="FZP43" s="155"/>
      <c r="FZQ43" s="155"/>
      <c r="FZR43" s="155"/>
      <c r="FZS43" s="156"/>
      <c r="FZT43" s="156"/>
      <c r="FZU43" s="156"/>
      <c r="FZV43" s="156"/>
      <c r="FZW43" s="156"/>
      <c r="FZX43" s="156"/>
      <c r="FZY43" s="157"/>
      <c r="FZZ43" s="153"/>
      <c r="GAA43" s="153"/>
      <c r="GAB43" s="154"/>
      <c r="GAC43" s="155"/>
      <c r="GAD43" s="155"/>
      <c r="GAE43" s="155"/>
      <c r="GAF43" s="155"/>
      <c r="GAG43" s="155"/>
      <c r="GAH43" s="155"/>
      <c r="GAI43" s="156"/>
      <c r="GAJ43" s="156"/>
      <c r="GAK43" s="156"/>
      <c r="GAL43" s="156"/>
      <c r="GAM43" s="156"/>
      <c r="GAN43" s="156"/>
      <c r="GAO43" s="157"/>
      <c r="GAP43" s="153"/>
      <c r="GAQ43" s="153"/>
      <c r="GAR43" s="154"/>
      <c r="GAS43" s="155"/>
      <c r="GAT43" s="155"/>
      <c r="GAU43" s="155"/>
      <c r="GAV43" s="155"/>
      <c r="GAW43" s="155"/>
      <c r="GAX43" s="155"/>
      <c r="GAY43" s="156"/>
      <c r="GAZ43" s="156"/>
      <c r="GBA43" s="156"/>
      <c r="GBB43" s="156"/>
      <c r="GBC43" s="156"/>
      <c r="GBD43" s="156"/>
      <c r="GBE43" s="157"/>
      <c r="GBF43" s="153"/>
      <c r="GBG43" s="153"/>
      <c r="GBH43" s="154"/>
      <c r="GBI43" s="155"/>
      <c r="GBJ43" s="155"/>
      <c r="GBK43" s="155"/>
      <c r="GBL43" s="155"/>
      <c r="GBM43" s="155"/>
      <c r="GBN43" s="155"/>
      <c r="GBO43" s="156"/>
      <c r="GBP43" s="156"/>
      <c r="GBQ43" s="156"/>
      <c r="GBR43" s="156"/>
      <c r="GBS43" s="156"/>
      <c r="GBT43" s="156"/>
      <c r="GBU43" s="157"/>
      <c r="GBV43" s="153"/>
      <c r="GBW43" s="153"/>
      <c r="GBX43" s="154"/>
      <c r="GBY43" s="155"/>
      <c r="GBZ43" s="155"/>
      <c r="GCA43" s="155"/>
      <c r="GCB43" s="155"/>
      <c r="GCC43" s="155"/>
      <c r="GCD43" s="155"/>
      <c r="GCE43" s="156"/>
      <c r="GCF43" s="156"/>
      <c r="GCG43" s="156"/>
      <c r="GCH43" s="156"/>
      <c r="GCI43" s="156"/>
      <c r="GCJ43" s="156"/>
      <c r="GCK43" s="157"/>
      <c r="GCL43" s="153"/>
      <c r="GCM43" s="153"/>
      <c r="GCN43" s="154"/>
      <c r="GCO43" s="155"/>
      <c r="GCP43" s="155"/>
      <c r="GCQ43" s="155"/>
      <c r="GCR43" s="155"/>
      <c r="GCS43" s="155"/>
      <c r="GCT43" s="155"/>
      <c r="GCU43" s="156"/>
      <c r="GCV43" s="156"/>
      <c r="GCW43" s="156"/>
      <c r="GCX43" s="156"/>
      <c r="GCY43" s="156"/>
      <c r="GCZ43" s="156"/>
      <c r="GDA43" s="157"/>
      <c r="GDB43" s="153"/>
      <c r="GDC43" s="153"/>
      <c r="GDD43" s="154"/>
      <c r="GDE43" s="155"/>
      <c r="GDF43" s="155"/>
      <c r="GDG43" s="155"/>
      <c r="GDH43" s="155"/>
      <c r="GDI43" s="155"/>
      <c r="GDJ43" s="155"/>
      <c r="GDK43" s="156"/>
      <c r="GDL43" s="156"/>
      <c r="GDM43" s="156"/>
      <c r="GDN43" s="156"/>
      <c r="GDO43" s="156"/>
      <c r="GDP43" s="156"/>
      <c r="GDQ43" s="157"/>
      <c r="GDR43" s="153"/>
      <c r="GDS43" s="153"/>
      <c r="GDT43" s="154"/>
      <c r="GDU43" s="155"/>
      <c r="GDV43" s="155"/>
      <c r="GDW43" s="155"/>
      <c r="GDX43" s="155"/>
      <c r="GDY43" s="155"/>
      <c r="GDZ43" s="155"/>
      <c r="GEA43" s="156"/>
      <c r="GEB43" s="156"/>
      <c r="GEC43" s="156"/>
      <c r="GED43" s="156"/>
      <c r="GEE43" s="156"/>
      <c r="GEF43" s="156"/>
      <c r="GEG43" s="157"/>
      <c r="GEH43" s="153"/>
      <c r="GEI43" s="153"/>
      <c r="GEJ43" s="154"/>
      <c r="GEK43" s="155"/>
      <c r="GEL43" s="155"/>
      <c r="GEM43" s="155"/>
      <c r="GEN43" s="155"/>
      <c r="GEO43" s="155"/>
      <c r="GEP43" s="155"/>
      <c r="GEQ43" s="156"/>
      <c r="GER43" s="156"/>
      <c r="GES43" s="156"/>
      <c r="GET43" s="156"/>
      <c r="GEU43" s="156"/>
      <c r="GEV43" s="156"/>
      <c r="GEW43" s="157"/>
      <c r="GEX43" s="153"/>
      <c r="GEY43" s="153"/>
      <c r="GEZ43" s="154"/>
      <c r="GFA43" s="155"/>
      <c r="GFB43" s="155"/>
      <c r="GFC43" s="155"/>
      <c r="GFD43" s="155"/>
      <c r="GFE43" s="155"/>
      <c r="GFF43" s="155"/>
      <c r="GFG43" s="156"/>
      <c r="GFH43" s="156"/>
      <c r="GFI43" s="156"/>
      <c r="GFJ43" s="156"/>
      <c r="GFK43" s="156"/>
      <c r="GFL43" s="156"/>
      <c r="GFM43" s="157"/>
      <c r="GFN43" s="153"/>
      <c r="GFO43" s="153"/>
      <c r="GFP43" s="154"/>
      <c r="GFQ43" s="155"/>
      <c r="GFR43" s="155"/>
      <c r="GFS43" s="155"/>
      <c r="GFT43" s="155"/>
      <c r="GFU43" s="155"/>
      <c r="GFV43" s="155"/>
      <c r="GFW43" s="156"/>
      <c r="GFX43" s="156"/>
      <c r="GFY43" s="156"/>
      <c r="GFZ43" s="156"/>
      <c r="GGA43" s="156"/>
      <c r="GGB43" s="156"/>
      <c r="GGC43" s="157"/>
      <c r="GGD43" s="153"/>
      <c r="GGE43" s="153"/>
      <c r="GGF43" s="154"/>
      <c r="GGG43" s="155"/>
      <c r="GGH43" s="155"/>
      <c r="GGI43" s="155"/>
      <c r="GGJ43" s="155"/>
      <c r="GGK43" s="155"/>
      <c r="GGL43" s="155"/>
      <c r="GGM43" s="156"/>
      <c r="GGN43" s="156"/>
      <c r="GGO43" s="156"/>
      <c r="GGP43" s="156"/>
      <c r="GGQ43" s="156"/>
      <c r="GGR43" s="156"/>
      <c r="GGS43" s="157"/>
      <c r="GGT43" s="153"/>
      <c r="GGU43" s="153"/>
      <c r="GGV43" s="154"/>
      <c r="GGW43" s="155"/>
      <c r="GGX43" s="155"/>
      <c r="GGY43" s="155"/>
      <c r="GGZ43" s="155"/>
      <c r="GHA43" s="155"/>
      <c r="GHB43" s="155"/>
      <c r="GHC43" s="156"/>
      <c r="GHD43" s="156"/>
      <c r="GHE43" s="156"/>
      <c r="GHF43" s="156"/>
      <c r="GHG43" s="156"/>
      <c r="GHH43" s="156"/>
      <c r="GHI43" s="157"/>
      <c r="GHJ43" s="153"/>
      <c r="GHK43" s="153"/>
      <c r="GHL43" s="154"/>
      <c r="GHM43" s="155"/>
      <c r="GHN43" s="155"/>
      <c r="GHO43" s="155"/>
      <c r="GHP43" s="155"/>
      <c r="GHQ43" s="155"/>
      <c r="GHR43" s="155"/>
      <c r="GHS43" s="156"/>
      <c r="GHT43" s="156"/>
      <c r="GHU43" s="156"/>
      <c r="GHV43" s="156"/>
      <c r="GHW43" s="156"/>
      <c r="GHX43" s="156"/>
      <c r="GHY43" s="157"/>
      <c r="GHZ43" s="153"/>
      <c r="GIA43" s="153"/>
      <c r="GIB43" s="154"/>
      <c r="GIC43" s="155"/>
      <c r="GID43" s="155"/>
      <c r="GIE43" s="155"/>
      <c r="GIF43" s="155"/>
      <c r="GIG43" s="155"/>
      <c r="GIH43" s="155"/>
      <c r="GII43" s="156"/>
      <c r="GIJ43" s="156"/>
      <c r="GIK43" s="156"/>
      <c r="GIL43" s="156"/>
      <c r="GIM43" s="156"/>
      <c r="GIN43" s="156"/>
      <c r="GIO43" s="157"/>
      <c r="GIP43" s="153"/>
      <c r="GIQ43" s="153"/>
      <c r="GIR43" s="154"/>
      <c r="GIS43" s="155"/>
      <c r="GIT43" s="155"/>
      <c r="GIU43" s="155"/>
      <c r="GIV43" s="155"/>
      <c r="GIW43" s="155"/>
      <c r="GIX43" s="155"/>
      <c r="GIY43" s="156"/>
      <c r="GIZ43" s="156"/>
      <c r="GJA43" s="156"/>
      <c r="GJB43" s="156"/>
      <c r="GJC43" s="156"/>
      <c r="GJD43" s="156"/>
      <c r="GJE43" s="157"/>
      <c r="GJF43" s="153"/>
      <c r="GJG43" s="153"/>
      <c r="GJH43" s="154"/>
      <c r="GJI43" s="155"/>
      <c r="GJJ43" s="155"/>
      <c r="GJK43" s="155"/>
      <c r="GJL43" s="155"/>
      <c r="GJM43" s="155"/>
      <c r="GJN43" s="155"/>
      <c r="GJO43" s="156"/>
      <c r="GJP43" s="156"/>
      <c r="GJQ43" s="156"/>
      <c r="GJR43" s="156"/>
      <c r="GJS43" s="156"/>
      <c r="GJT43" s="156"/>
      <c r="GJU43" s="157"/>
      <c r="GJV43" s="153"/>
      <c r="GJW43" s="153"/>
      <c r="GJX43" s="154"/>
      <c r="GJY43" s="155"/>
      <c r="GJZ43" s="155"/>
      <c r="GKA43" s="155"/>
      <c r="GKB43" s="155"/>
      <c r="GKC43" s="155"/>
      <c r="GKD43" s="155"/>
      <c r="GKE43" s="156"/>
      <c r="GKF43" s="156"/>
      <c r="GKG43" s="156"/>
      <c r="GKH43" s="156"/>
      <c r="GKI43" s="156"/>
      <c r="GKJ43" s="156"/>
      <c r="GKK43" s="157"/>
      <c r="GKL43" s="153"/>
      <c r="GKM43" s="153"/>
      <c r="GKN43" s="154"/>
      <c r="GKO43" s="155"/>
      <c r="GKP43" s="155"/>
      <c r="GKQ43" s="155"/>
      <c r="GKR43" s="155"/>
      <c r="GKS43" s="155"/>
      <c r="GKT43" s="155"/>
      <c r="GKU43" s="156"/>
      <c r="GKV43" s="156"/>
      <c r="GKW43" s="156"/>
      <c r="GKX43" s="156"/>
      <c r="GKY43" s="156"/>
      <c r="GKZ43" s="156"/>
      <c r="GLA43" s="157"/>
      <c r="GLB43" s="153"/>
      <c r="GLC43" s="153"/>
      <c r="GLD43" s="154"/>
      <c r="GLE43" s="155"/>
      <c r="GLF43" s="155"/>
      <c r="GLG43" s="155"/>
      <c r="GLH43" s="155"/>
      <c r="GLI43" s="155"/>
      <c r="GLJ43" s="155"/>
      <c r="GLK43" s="156"/>
      <c r="GLL43" s="156"/>
      <c r="GLM43" s="156"/>
      <c r="GLN43" s="156"/>
      <c r="GLO43" s="156"/>
      <c r="GLP43" s="156"/>
      <c r="GLQ43" s="157"/>
      <c r="GLR43" s="153"/>
      <c r="GLS43" s="153"/>
      <c r="GLT43" s="154"/>
      <c r="GLU43" s="155"/>
      <c r="GLV43" s="155"/>
      <c r="GLW43" s="155"/>
      <c r="GLX43" s="155"/>
      <c r="GLY43" s="155"/>
      <c r="GLZ43" s="155"/>
      <c r="GMA43" s="156"/>
      <c r="GMB43" s="156"/>
      <c r="GMC43" s="156"/>
      <c r="GMD43" s="156"/>
      <c r="GME43" s="156"/>
      <c r="GMF43" s="156"/>
      <c r="GMG43" s="157"/>
      <c r="GMH43" s="153"/>
      <c r="GMI43" s="153"/>
      <c r="GMJ43" s="154"/>
      <c r="GMK43" s="155"/>
      <c r="GML43" s="155"/>
      <c r="GMM43" s="155"/>
      <c r="GMN43" s="155"/>
      <c r="GMO43" s="155"/>
      <c r="GMP43" s="155"/>
      <c r="GMQ43" s="156"/>
      <c r="GMR43" s="156"/>
      <c r="GMS43" s="156"/>
      <c r="GMT43" s="156"/>
      <c r="GMU43" s="156"/>
      <c r="GMV43" s="156"/>
      <c r="GMW43" s="157"/>
      <c r="GMX43" s="153"/>
      <c r="GMY43" s="153"/>
      <c r="GMZ43" s="154"/>
      <c r="GNA43" s="155"/>
      <c r="GNB43" s="155"/>
      <c r="GNC43" s="155"/>
      <c r="GND43" s="155"/>
      <c r="GNE43" s="155"/>
      <c r="GNF43" s="155"/>
      <c r="GNG43" s="156"/>
      <c r="GNH43" s="156"/>
      <c r="GNI43" s="156"/>
      <c r="GNJ43" s="156"/>
      <c r="GNK43" s="156"/>
      <c r="GNL43" s="156"/>
      <c r="GNM43" s="157"/>
      <c r="GNN43" s="153"/>
      <c r="GNO43" s="153"/>
      <c r="GNP43" s="154"/>
      <c r="GNQ43" s="155"/>
      <c r="GNR43" s="155"/>
      <c r="GNS43" s="155"/>
      <c r="GNT43" s="155"/>
      <c r="GNU43" s="155"/>
      <c r="GNV43" s="155"/>
      <c r="GNW43" s="156"/>
      <c r="GNX43" s="156"/>
      <c r="GNY43" s="156"/>
      <c r="GNZ43" s="156"/>
      <c r="GOA43" s="156"/>
      <c r="GOB43" s="156"/>
      <c r="GOC43" s="157"/>
      <c r="GOD43" s="153"/>
      <c r="GOE43" s="153"/>
      <c r="GOF43" s="154"/>
      <c r="GOG43" s="155"/>
      <c r="GOH43" s="155"/>
      <c r="GOI43" s="155"/>
      <c r="GOJ43" s="155"/>
      <c r="GOK43" s="155"/>
      <c r="GOL43" s="155"/>
      <c r="GOM43" s="156"/>
      <c r="GON43" s="156"/>
      <c r="GOO43" s="156"/>
      <c r="GOP43" s="156"/>
      <c r="GOQ43" s="156"/>
      <c r="GOR43" s="156"/>
      <c r="GOS43" s="157"/>
      <c r="GOT43" s="153"/>
      <c r="GOU43" s="153"/>
      <c r="GOV43" s="154"/>
      <c r="GOW43" s="155"/>
      <c r="GOX43" s="155"/>
      <c r="GOY43" s="155"/>
      <c r="GOZ43" s="155"/>
      <c r="GPA43" s="155"/>
      <c r="GPB43" s="155"/>
      <c r="GPC43" s="156"/>
      <c r="GPD43" s="156"/>
      <c r="GPE43" s="156"/>
      <c r="GPF43" s="156"/>
      <c r="GPG43" s="156"/>
      <c r="GPH43" s="156"/>
      <c r="GPI43" s="157"/>
      <c r="GPJ43" s="153"/>
      <c r="GPK43" s="153"/>
      <c r="GPL43" s="154"/>
      <c r="GPM43" s="155"/>
      <c r="GPN43" s="155"/>
      <c r="GPO43" s="155"/>
      <c r="GPP43" s="155"/>
      <c r="GPQ43" s="155"/>
      <c r="GPR43" s="155"/>
      <c r="GPS43" s="156"/>
      <c r="GPT43" s="156"/>
      <c r="GPU43" s="156"/>
      <c r="GPV43" s="156"/>
      <c r="GPW43" s="156"/>
      <c r="GPX43" s="156"/>
      <c r="GPY43" s="157"/>
      <c r="GPZ43" s="153"/>
      <c r="GQA43" s="153"/>
      <c r="GQB43" s="154"/>
      <c r="GQC43" s="155"/>
      <c r="GQD43" s="155"/>
      <c r="GQE43" s="155"/>
      <c r="GQF43" s="155"/>
      <c r="GQG43" s="155"/>
      <c r="GQH43" s="155"/>
      <c r="GQI43" s="156"/>
      <c r="GQJ43" s="156"/>
      <c r="GQK43" s="156"/>
      <c r="GQL43" s="156"/>
      <c r="GQM43" s="156"/>
      <c r="GQN43" s="156"/>
      <c r="GQO43" s="157"/>
      <c r="GQP43" s="153"/>
      <c r="GQQ43" s="153"/>
      <c r="GQR43" s="154"/>
      <c r="GQS43" s="155"/>
      <c r="GQT43" s="155"/>
      <c r="GQU43" s="155"/>
      <c r="GQV43" s="155"/>
      <c r="GQW43" s="155"/>
      <c r="GQX43" s="155"/>
      <c r="GQY43" s="156"/>
      <c r="GQZ43" s="156"/>
      <c r="GRA43" s="156"/>
      <c r="GRB43" s="156"/>
      <c r="GRC43" s="156"/>
      <c r="GRD43" s="156"/>
      <c r="GRE43" s="157"/>
      <c r="GRF43" s="153"/>
      <c r="GRG43" s="153"/>
      <c r="GRH43" s="154"/>
      <c r="GRI43" s="155"/>
      <c r="GRJ43" s="155"/>
      <c r="GRK43" s="155"/>
      <c r="GRL43" s="155"/>
      <c r="GRM43" s="155"/>
      <c r="GRN43" s="155"/>
      <c r="GRO43" s="156"/>
      <c r="GRP43" s="156"/>
      <c r="GRQ43" s="156"/>
      <c r="GRR43" s="156"/>
      <c r="GRS43" s="156"/>
      <c r="GRT43" s="156"/>
      <c r="GRU43" s="157"/>
      <c r="GRV43" s="153"/>
      <c r="GRW43" s="153"/>
      <c r="GRX43" s="154"/>
      <c r="GRY43" s="155"/>
      <c r="GRZ43" s="155"/>
      <c r="GSA43" s="155"/>
      <c r="GSB43" s="155"/>
      <c r="GSC43" s="155"/>
      <c r="GSD43" s="155"/>
      <c r="GSE43" s="156"/>
      <c r="GSF43" s="156"/>
      <c r="GSG43" s="156"/>
      <c r="GSH43" s="156"/>
      <c r="GSI43" s="156"/>
      <c r="GSJ43" s="156"/>
      <c r="GSK43" s="157"/>
      <c r="GSL43" s="153"/>
      <c r="GSM43" s="153"/>
      <c r="GSN43" s="154"/>
      <c r="GSO43" s="155"/>
      <c r="GSP43" s="155"/>
      <c r="GSQ43" s="155"/>
      <c r="GSR43" s="155"/>
      <c r="GSS43" s="155"/>
      <c r="GST43" s="155"/>
      <c r="GSU43" s="156"/>
      <c r="GSV43" s="156"/>
      <c r="GSW43" s="156"/>
      <c r="GSX43" s="156"/>
      <c r="GSY43" s="156"/>
      <c r="GSZ43" s="156"/>
      <c r="GTA43" s="157"/>
      <c r="GTB43" s="153"/>
      <c r="GTC43" s="153"/>
      <c r="GTD43" s="154"/>
      <c r="GTE43" s="155"/>
      <c r="GTF43" s="155"/>
      <c r="GTG43" s="155"/>
      <c r="GTH43" s="155"/>
      <c r="GTI43" s="155"/>
      <c r="GTJ43" s="155"/>
      <c r="GTK43" s="156"/>
      <c r="GTL43" s="156"/>
      <c r="GTM43" s="156"/>
      <c r="GTN43" s="156"/>
      <c r="GTO43" s="156"/>
      <c r="GTP43" s="156"/>
      <c r="GTQ43" s="157"/>
      <c r="GTR43" s="153"/>
      <c r="GTS43" s="153"/>
      <c r="GTT43" s="154"/>
      <c r="GTU43" s="155"/>
      <c r="GTV43" s="155"/>
      <c r="GTW43" s="155"/>
      <c r="GTX43" s="155"/>
      <c r="GTY43" s="155"/>
      <c r="GTZ43" s="155"/>
      <c r="GUA43" s="156"/>
      <c r="GUB43" s="156"/>
      <c r="GUC43" s="156"/>
      <c r="GUD43" s="156"/>
      <c r="GUE43" s="156"/>
      <c r="GUF43" s="156"/>
      <c r="GUG43" s="157"/>
      <c r="GUH43" s="153"/>
      <c r="GUI43" s="153"/>
      <c r="GUJ43" s="154"/>
      <c r="GUK43" s="155"/>
      <c r="GUL43" s="155"/>
      <c r="GUM43" s="155"/>
      <c r="GUN43" s="155"/>
      <c r="GUO43" s="155"/>
      <c r="GUP43" s="155"/>
      <c r="GUQ43" s="156"/>
      <c r="GUR43" s="156"/>
      <c r="GUS43" s="156"/>
      <c r="GUT43" s="156"/>
      <c r="GUU43" s="156"/>
      <c r="GUV43" s="156"/>
      <c r="GUW43" s="157"/>
      <c r="GUX43" s="153"/>
      <c r="GUY43" s="153"/>
      <c r="GUZ43" s="154"/>
      <c r="GVA43" s="155"/>
      <c r="GVB43" s="155"/>
      <c r="GVC43" s="155"/>
      <c r="GVD43" s="155"/>
      <c r="GVE43" s="155"/>
      <c r="GVF43" s="155"/>
      <c r="GVG43" s="156"/>
      <c r="GVH43" s="156"/>
      <c r="GVI43" s="156"/>
      <c r="GVJ43" s="156"/>
      <c r="GVK43" s="156"/>
      <c r="GVL43" s="156"/>
      <c r="GVM43" s="157"/>
      <c r="GVN43" s="153"/>
      <c r="GVO43" s="153"/>
      <c r="GVP43" s="154"/>
      <c r="GVQ43" s="155"/>
      <c r="GVR43" s="155"/>
      <c r="GVS43" s="155"/>
      <c r="GVT43" s="155"/>
      <c r="GVU43" s="155"/>
      <c r="GVV43" s="155"/>
      <c r="GVW43" s="156"/>
      <c r="GVX43" s="156"/>
      <c r="GVY43" s="156"/>
      <c r="GVZ43" s="156"/>
      <c r="GWA43" s="156"/>
      <c r="GWB43" s="156"/>
      <c r="GWC43" s="157"/>
      <c r="GWD43" s="153"/>
      <c r="GWE43" s="153"/>
      <c r="GWF43" s="154"/>
      <c r="GWG43" s="155"/>
      <c r="GWH43" s="155"/>
      <c r="GWI43" s="155"/>
      <c r="GWJ43" s="155"/>
      <c r="GWK43" s="155"/>
      <c r="GWL43" s="155"/>
      <c r="GWM43" s="156"/>
      <c r="GWN43" s="156"/>
      <c r="GWO43" s="156"/>
      <c r="GWP43" s="156"/>
      <c r="GWQ43" s="156"/>
      <c r="GWR43" s="156"/>
      <c r="GWS43" s="157"/>
      <c r="GWT43" s="153"/>
      <c r="GWU43" s="153"/>
      <c r="GWV43" s="154"/>
      <c r="GWW43" s="155"/>
      <c r="GWX43" s="155"/>
      <c r="GWY43" s="155"/>
      <c r="GWZ43" s="155"/>
      <c r="GXA43" s="155"/>
      <c r="GXB43" s="155"/>
      <c r="GXC43" s="156"/>
      <c r="GXD43" s="156"/>
      <c r="GXE43" s="156"/>
      <c r="GXF43" s="156"/>
      <c r="GXG43" s="156"/>
      <c r="GXH43" s="156"/>
      <c r="GXI43" s="157"/>
      <c r="GXJ43" s="153"/>
      <c r="GXK43" s="153"/>
      <c r="GXL43" s="154"/>
      <c r="GXM43" s="155"/>
      <c r="GXN43" s="155"/>
      <c r="GXO43" s="155"/>
      <c r="GXP43" s="155"/>
      <c r="GXQ43" s="155"/>
      <c r="GXR43" s="155"/>
      <c r="GXS43" s="156"/>
      <c r="GXT43" s="156"/>
      <c r="GXU43" s="156"/>
      <c r="GXV43" s="156"/>
      <c r="GXW43" s="156"/>
      <c r="GXX43" s="156"/>
      <c r="GXY43" s="157"/>
      <c r="GXZ43" s="153"/>
      <c r="GYA43" s="153"/>
      <c r="GYB43" s="154"/>
      <c r="GYC43" s="155"/>
      <c r="GYD43" s="155"/>
      <c r="GYE43" s="155"/>
      <c r="GYF43" s="155"/>
      <c r="GYG43" s="155"/>
      <c r="GYH43" s="155"/>
      <c r="GYI43" s="156"/>
      <c r="GYJ43" s="156"/>
      <c r="GYK43" s="156"/>
      <c r="GYL43" s="156"/>
      <c r="GYM43" s="156"/>
      <c r="GYN43" s="156"/>
      <c r="GYO43" s="157"/>
      <c r="GYP43" s="153"/>
      <c r="GYQ43" s="153"/>
      <c r="GYR43" s="154"/>
      <c r="GYS43" s="155"/>
      <c r="GYT43" s="155"/>
      <c r="GYU43" s="155"/>
      <c r="GYV43" s="155"/>
      <c r="GYW43" s="155"/>
      <c r="GYX43" s="155"/>
      <c r="GYY43" s="156"/>
      <c r="GYZ43" s="156"/>
      <c r="GZA43" s="156"/>
      <c r="GZB43" s="156"/>
      <c r="GZC43" s="156"/>
      <c r="GZD43" s="156"/>
      <c r="GZE43" s="157"/>
      <c r="GZF43" s="153"/>
      <c r="GZG43" s="153"/>
      <c r="GZH43" s="154"/>
      <c r="GZI43" s="155"/>
      <c r="GZJ43" s="155"/>
      <c r="GZK43" s="155"/>
      <c r="GZL43" s="155"/>
      <c r="GZM43" s="155"/>
      <c r="GZN43" s="155"/>
      <c r="GZO43" s="156"/>
      <c r="GZP43" s="156"/>
      <c r="GZQ43" s="156"/>
      <c r="GZR43" s="156"/>
      <c r="GZS43" s="156"/>
      <c r="GZT43" s="156"/>
      <c r="GZU43" s="157"/>
      <c r="GZV43" s="153"/>
      <c r="GZW43" s="153"/>
      <c r="GZX43" s="154"/>
      <c r="GZY43" s="155"/>
      <c r="GZZ43" s="155"/>
      <c r="HAA43" s="155"/>
      <c r="HAB43" s="155"/>
      <c r="HAC43" s="155"/>
      <c r="HAD43" s="155"/>
      <c r="HAE43" s="156"/>
      <c r="HAF43" s="156"/>
      <c r="HAG43" s="156"/>
      <c r="HAH43" s="156"/>
      <c r="HAI43" s="156"/>
      <c r="HAJ43" s="156"/>
      <c r="HAK43" s="157"/>
      <c r="HAL43" s="153"/>
      <c r="HAM43" s="153"/>
      <c r="HAN43" s="154"/>
      <c r="HAO43" s="155"/>
      <c r="HAP43" s="155"/>
      <c r="HAQ43" s="155"/>
      <c r="HAR43" s="155"/>
      <c r="HAS43" s="155"/>
      <c r="HAT43" s="155"/>
      <c r="HAU43" s="156"/>
      <c r="HAV43" s="156"/>
      <c r="HAW43" s="156"/>
      <c r="HAX43" s="156"/>
      <c r="HAY43" s="156"/>
      <c r="HAZ43" s="156"/>
      <c r="HBA43" s="157"/>
      <c r="HBB43" s="153"/>
      <c r="HBC43" s="153"/>
      <c r="HBD43" s="154"/>
      <c r="HBE43" s="155"/>
      <c r="HBF43" s="155"/>
      <c r="HBG43" s="155"/>
      <c r="HBH43" s="155"/>
      <c r="HBI43" s="155"/>
      <c r="HBJ43" s="155"/>
      <c r="HBK43" s="156"/>
      <c r="HBL43" s="156"/>
      <c r="HBM43" s="156"/>
      <c r="HBN43" s="156"/>
      <c r="HBO43" s="156"/>
      <c r="HBP43" s="156"/>
      <c r="HBQ43" s="157"/>
      <c r="HBR43" s="153"/>
      <c r="HBS43" s="153"/>
      <c r="HBT43" s="154"/>
      <c r="HBU43" s="155"/>
      <c r="HBV43" s="155"/>
      <c r="HBW43" s="155"/>
      <c r="HBX43" s="155"/>
      <c r="HBY43" s="155"/>
      <c r="HBZ43" s="155"/>
      <c r="HCA43" s="156"/>
      <c r="HCB43" s="156"/>
      <c r="HCC43" s="156"/>
      <c r="HCD43" s="156"/>
      <c r="HCE43" s="156"/>
      <c r="HCF43" s="156"/>
      <c r="HCG43" s="157"/>
      <c r="HCH43" s="153"/>
      <c r="HCI43" s="153"/>
      <c r="HCJ43" s="154"/>
      <c r="HCK43" s="155"/>
      <c r="HCL43" s="155"/>
      <c r="HCM43" s="155"/>
      <c r="HCN43" s="155"/>
      <c r="HCO43" s="155"/>
      <c r="HCP43" s="155"/>
      <c r="HCQ43" s="156"/>
      <c r="HCR43" s="156"/>
      <c r="HCS43" s="156"/>
      <c r="HCT43" s="156"/>
      <c r="HCU43" s="156"/>
      <c r="HCV43" s="156"/>
      <c r="HCW43" s="157"/>
      <c r="HCX43" s="153"/>
      <c r="HCY43" s="153"/>
      <c r="HCZ43" s="154"/>
      <c r="HDA43" s="155"/>
      <c r="HDB43" s="155"/>
      <c r="HDC43" s="155"/>
      <c r="HDD43" s="155"/>
      <c r="HDE43" s="155"/>
      <c r="HDF43" s="155"/>
      <c r="HDG43" s="156"/>
      <c r="HDH43" s="156"/>
      <c r="HDI43" s="156"/>
      <c r="HDJ43" s="156"/>
      <c r="HDK43" s="156"/>
      <c r="HDL43" s="156"/>
      <c r="HDM43" s="157"/>
      <c r="HDN43" s="153"/>
      <c r="HDO43" s="153"/>
      <c r="HDP43" s="154"/>
      <c r="HDQ43" s="155"/>
      <c r="HDR43" s="155"/>
      <c r="HDS43" s="155"/>
      <c r="HDT43" s="155"/>
      <c r="HDU43" s="155"/>
      <c r="HDV43" s="155"/>
      <c r="HDW43" s="156"/>
      <c r="HDX43" s="156"/>
      <c r="HDY43" s="156"/>
      <c r="HDZ43" s="156"/>
      <c r="HEA43" s="156"/>
      <c r="HEB43" s="156"/>
      <c r="HEC43" s="157"/>
      <c r="HED43" s="153"/>
      <c r="HEE43" s="153"/>
      <c r="HEF43" s="154"/>
      <c r="HEG43" s="155"/>
      <c r="HEH43" s="155"/>
      <c r="HEI43" s="155"/>
      <c r="HEJ43" s="155"/>
      <c r="HEK43" s="155"/>
      <c r="HEL43" s="155"/>
      <c r="HEM43" s="156"/>
      <c r="HEN43" s="156"/>
      <c r="HEO43" s="156"/>
      <c r="HEP43" s="156"/>
      <c r="HEQ43" s="156"/>
      <c r="HER43" s="156"/>
      <c r="HES43" s="157"/>
      <c r="HET43" s="153"/>
      <c r="HEU43" s="153"/>
      <c r="HEV43" s="154"/>
      <c r="HEW43" s="155"/>
      <c r="HEX43" s="155"/>
      <c r="HEY43" s="155"/>
      <c r="HEZ43" s="155"/>
      <c r="HFA43" s="155"/>
      <c r="HFB43" s="155"/>
      <c r="HFC43" s="156"/>
      <c r="HFD43" s="156"/>
      <c r="HFE43" s="156"/>
      <c r="HFF43" s="156"/>
      <c r="HFG43" s="156"/>
      <c r="HFH43" s="156"/>
      <c r="HFI43" s="157"/>
      <c r="HFJ43" s="153"/>
      <c r="HFK43" s="153"/>
      <c r="HFL43" s="154"/>
      <c r="HFM43" s="155"/>
      <c r="HFN43" s="155"/>
      <c r="HFO43" s="155"/>
      <c r="HFP43" s="155"/>
      <c r="HFQ43" s="155"/>
      <c r="HFR43" s="155"/>
      <c r="HFS43" s="156"/>
      <c r="HFT43" s="156"/>
      <c r="HFU43" s="156"/>
      <c r="HFV43" s="156"/>
      <c r="HFW43" s="156"/>
      <c r="HFX43" s="156"/>
      <c r="HFY43" s="157"/>
      <c r="HFZ43" s="153"/>
      <c r="HGA43" s="153"/>
      <c r="HGB43" s="154"/>
      <c r="HGC43" s="155"/>
      <c r="HGD43" s="155"/>
      <c r="HGE43" s="155"/>
      <c r="HGF43" s="155"/>
      <c r="HGG43" s="155"/>
      <c r="HGH43" s="155"/>
      <c r="HGI43" s="156"/>
      <c r="HGJ43" s="156"/>
      <c r="HGK43" s="156"/>
      <c r="HGL43" s="156"/>
      <c r="HGM43" s="156"/>
      <c r="HGN43" s="156"/>
      <c r="HGO43" s="157"/>
      <c r="HGP43" s="153"/>
      <c r="HGQ43" s="153"/>
      <c r="HGR43" s="154"/>
      <c r="HGS43" s="155"/>
      <c r="HGT43" s="155"/>
      <c r="HGU43" s="155"/>
      <c r="HGV43" s="155"/>
      <c r="HGW43" s="155"/>
      <c r="HGX43" s="155"/>
      <c r="HGY43" s="156"/>
      <c r="HGZ43" s="156"/>
      <c r="HHA43" s="156"/>
      <c r="HHB43" s="156"/>
      <c r="HHC43" s="156"/>
      <c r="HHD43" s="156"/>
      <c r="HHE43" s="157"/>
      <c r="HHF43" s="153"/>
      <c r="HHG43" s="153"/>
      <c r="HHH43" s="154"/>
      <c r="HHI43" s="155"/>
      <c r="HHJ43" s="155"/>
      <c r="HHK43" s="155"/>
      <c r="HHL43" s="155"/>
      <c r="HHM43" s="155"/>
      <c r="HHN43" s="155"/>
      <c r="HHO43" s="156"/>
      <c r="HHP43" s="156"/>
      <c r="HHQ43" s="156"/>
      <c r="HHR43" s="156"/>
      <c r="HHS43" s="156"/>
      <c r="HHT43" s="156"/>
      <c r="HHU43" s="157"/>
      <c r="HHV43" s="153"/>
      <c r="HHW43" s="153"/>
      <c r="HHX43" s="154"/>
      <c r="HHY43" s="155"/>
      <c r="HHZ43" s="155"/>
      <c r="HIA43" s="155"/>
      <c r="HIB43" s="155"/>
      <c r="HIC43" s="155"/>
      <c r="HID43" s="155"/>
      <c r="HIE43" s="156"/>
      <c r="HIF43" s="156"/>
      <c r="HIG43" s="156"/>
      <c r="HIH43" s="156"/>
      <c r="HII43" s="156"/>
      <c r="HIJ43" s="156"/>
      <c r="HIK43" s="157"/>
      <c r="HIL43" s="153"/>
      <c r="HIM43" s="153"/>
      <c r="HIN43" s="154"/>
      <c r="HIO43" s="155"/>
      <c r="HIP43" s="155"/>
      <c r="HIQ43" s="155"/>
      <c r="HIR43" s="155"/>
      <c r="HIS43" s="155"/>
      <c r="HIT43" s="155"/>
      <c r="HIU43" s="156"/>
      <c r="HIV43" s="156"/>
      <c r="HIW43" s="156"/>
      <c r="HIX43" s="156"/>
      <c r="HIY43" s="156"/>
      <c r="HIZ43" s="156"/>
      <c r="HJA43" s="157"/>
      <c r="HJB43" s="153"/>
      <c r="HJC43" s="153"/>
      <c r="HJD43" s="154"/>
      <c r="HJE43" s="155"/>
      <c r="HJF43" s="155"/>
      <c r="HJG43" s="155"/>
      <c r="HJH43" s="155"/>
      <c r="HJI43" s="155"/>
      <c r="HJJ43" s="155"/>
      <c r="HJK43" s="156"/>
      <c r="HJL43" s="156"/>
      <c r="HJM43" s="156"/>
      <c r="HJN43" s="156"/>
      <c r="HJO43" s="156"/>
      <c r="HJP43" s="156"/>
      <c r="HJQ43" s="157"/>
      <c r="HJR43" s="153"/>
      <c r="HJS43" s="153"/>
      <c r="HJT43" s="154"/>
      <c r="HJU43" s="155"/>
      <c r="HJV43" s="155"/>
      <c r="HJW43" s="155"/>
      <c r="HJX43" s="155"/>
      <c r="HJY43" s="155"/>
      <c r="HJZ43" s="155"/>
      <c r="HKA43" s="156"/>
      <c r="HKB43" s="156"/>
      <c r="HKC43" s="156"/>
      <c r="HKD43" s="156"/>
      <c r="HKE43" s="156"/>
      <c r="HKF43" s="156"/>
      <c r="HKG43" s="157"/>
      <c r="HKH43" s="153"/>
      <c r="HKI43" s="153"/>
      <c r="HKJ43" s="154"/>
      <c r="HKK43" s="155"/>
      <c r="HKL43" s="155"/>
      <c r="HKM43" s="155"/>
      <c r="HKN43" s="155"/>
      <c r="HKO43" s="155"/>
      <c r="HKP43" s="155"/>
      <c r="HKQ43" s="156"/>
      <c r="HKR43" s="156"/>
      <c r="HKS43" s="156"/>
      <c r="HKT43" s="156"/>
      <c r="HKU43" s="156"/>
      <c r="HKV43" s="156"/>
      <c r="HKW43" s="157"/>
      <c r="HKX43" s="153"/>
      <c r="HKY43" s="153"/>
      <c r="HKZ43" s="154"/>
      <c r="HLA43" s="155"/>
      <c r="HLB43" s="155"/>
      <c r="HLC43" s="155"/>
      <c r="HLD43" s="155"/>
      <c r="HLE43" s="155"/>
      <c r="HLF43" s="155"/>
      <c r="HLG43" s="156"/>
      <c r="HLH43" s="156"/>
      <c r="HLI43" s="156"/>
      <c r="HLJ43" s="156"/>
      <c r="HLK43" s="156"/>
      <c r="HLL43" s="156"/>
      <c r="HLM43" s="157"/>
      <c r="HLN43" s="153"/>
      <c r="HLO43" s="153"/>
      <c r="HLP43" s="154"/>
      <c r="HLQ43" s="155"/>
      <c r="HLR43" s="155"/>
      <c r="HLS43" s="155"/>
      <c r="HLT43" s="155"/>
      <c r="HLU43" s="155"/>
      <c r="HLV43" s="155"/>
      <c r="HLW43" s="156"/>
      <c r="HLX43" s="156"/>
      <c r="HLY43" s="156"/>
      <c r="HLZ43" s="156"/>
      <c r="HMA43" s="156"/>
      <c r="HMB43" s="156"/>
      <c r="HMC43" s="157"/>
      <c r="HMD43" s="153"/>
      <c r="HME43" s="153"/>
      <c r="HMF43" s="154"/>
      <c r="HMG43" s="155"/>
      <c r="HMH43" s="155"/>
      <c r="HMI43" s="155"/>
      <c r="HMJ43" s="155"/>
      <c r="HMK43" s="155"/>
      <c r="HML43" s="155"/>
      <c r="HMM43" s="156"/>
      <c r="HMN43" s="156"/>
      <c r="HMO43" s="156"/>
      <c r="HMP43" s="156"/>
      <c r="HMQ43" s="156"/>
      <c r="HMR43" s="156"/>
      <c r="HMS43" s="157"/>
      <c r="HMT43" s="153"/>
      <c r="HMU43" s="153"/>
      <c r="HMV43" s="154"/>
      <c r="HMW43" s="155"/>
      <c r="HMX43" s="155"/>
      <c r="HMY43" s="155"/>
      <c r="HMZ43" s="155"/>
      <c r="HNA43" s="155"/>
      <c r="HNB43" s="155"/>
      <c r="HNC43" s="156"/>
      <c r="HND43" s="156"/>
      <c r="HNE43" s="156"/>
      <c r="HNF43" s="156"/>
      <c r="HNG43" s="156"/>
      <c r="HNH43" s="156"/>
      <c r="HNI43" s="157"/>
      <c r="HNJ43" s="153"/>
      <c r="HNK43" s="153"/>
      <c r="HNL43" s="154"/>
      <c r="HNM43" s="155"/>
      <c r="HNN43" s="155"/>
      <c r="HNO43" s="155"/>
      <c r="HNP43" s="155"/>
      <c r="HNQ43" s="155"/>
      <c r="HNR43" s="155"/>
      <c r="HNS43" s="156"/>
      <c r="HNT43" s="156"/>
      <c r="HNU43" s="156"/>
      <c r="HNV43" s="156"/>
      <c r="HNW43" s="156"/>
      <c r="HNX43" s="156"/>
      <c r="HNY43" s="157"/>
      <c r="HNZ43" s="153"/>
      <c r="HOA43" s="153"/>
      <c r="HOB43" s="154"/>
      <c r="HOC43" s="155"/>
      <c r="HOD43" s="155"/>
      <c r="HOE43" s="155"/>
      <c r="HOF43" s="155"/>
      <c r="HOG43" s="155"/>
      <c r="HOH43" s="155"/>
      <c r="HOI43" s="156"/>
      <c r="HOJ43" s="156"/>
      <c r="HOK43" s="156"/>
      <c r="HOL43" s="156"/>
      <c r="HOM43" s="156"/>
      <c r="HON43" s="156"/>
      <c r="HOO43" s="157"/>
      <c r="HOP43" s="153"/>
      <c r="HOQ43" s="153"/>
      <c r="HOR43" s="154"/>
      <c r="HOS43" s="155"/>
      <c r="HOT43" s="155"/>
      <c r="HOU43" s="155"/>
      <c r="HOV43" s="155"/>
      <c r="HOW43" s="155"/>
      <c r="HOX43" s="155"/>
      <c r="HOY43" s="156"/>
      <c r="HOZ43" s="156"/>
      <c r="HPA43" s="156"/>
      <c r="HPB43" s="156"/>
      <c r="HPC43" s="156"/>
      <c r="HPD43" s="156"/>
      <c r="HPE43" s="157"/>
      <c r="HPF43" s="153"/>
      <c r="HPG43" s="153"/>
      <c r="HPH43" s="154"/>
      <c r="HPI43" s="155"/>
      <c r="HPJ43" s="155"/>
      <c r="HPK43" s="155"/>
      <c r="HPL43" s="155"/>
      <c r="HPM43" s="155"/>
      <c r="HPN43" s="155"/>
      <c r="HPO43" s="156"/>
      <c r="HPP43" s="156"/>
      <c r="HPQ43" s="156"/>
      <c r="HPR43" s="156"/>
      <c r="HPS43" s="156"/>
      <c r="HPT43" s="156"/>
      <c r="HPU43" s="157"/>
      <c r="HPV43" s="153"/>
      <c r="HPW43" s="153"/>
      <c r="HPX43" s="154"/>
      <c r="HPY43" s="155"/>
      <c r="HPZ43" s="155"/>
      <c r="HQA43" s="155"/>
      <c r="HQB43" s="155"/>
      <c r="HQC43" s="155"/>
      <c r="HQD43" s="155"/>
      <c r="HQE43" s="156"/>
      <c r="HQF43" s="156"/>
      <c r="HQG43" s="156"/>
      <c r="HQH43" s="156"/>
      <c r="HQI43" s="156"/>
      <c r="HQJ43" s="156"/>
      <c r="HQK43" s="157"/>
      <c r="HQL43" s="153"/>
      <c r="HQM43" s="153"/>
      <c r="HQN43" s="154"/>
      <c r="HQO43" s="155"/>
      <c r="HQP43" s="155"/>
      <c r="HQQ43" s="155"/>
      <c r="HQR43" s="155"/>
      <c r="HQS43" s="155"/>
      <c r="HQT43" s="155"/>
      <c r="HQU43" s="156"/>
      <c r="HQV43" s="156"/>
      <c r="HQW43" s="156"/>
      <c r="HQX43" s="156"/>
      <c r="HQY43" s="156"/>
      <c r="HQZ43" s="156"/>
      <c r="HRA43" s="157"/>
      <c r="HRB43" s="153"/>
      <c r="HRC43" s="153"/>
      <c r="HRD43" s="154"/>
      <c r="HRE43" s="155"/>
      <c r="HRF43" s="155"/>
      <c r="HRG43" s="155"/>
      <c r="HRH43" s="155"/>
      <c r="HRI43" s="155"/>
      <c r="HRJ43" s="155"/>
      <c r="HRK43" s="156"/>
      <c r="HRL43" s="156"/>
      <c r="HRM43" s="156"/>
      <c r="HRN43" s="156"/>
      <c r="HRO43" s="156"/>
      <c r="HRP43" s="156"/>
      <c r="HRQ43" s="157"/>
      <c r="HRR43" s="153"/>
      <c r="HRS43" s="153"/>
      <c r="HRT43" s="154"/>
      <c r="HRU43" s="155"/>
      <c r="HRV43" s="155"/>
      <c r="HRW43" s="155"/>
      <c r="HRX43" s="155"/>
      <c r="HRY43" s="155"/>
      <c r="HRZ43" s="155"/>
      <c r="HSA43" s="156"/>
      <c r="HSB43" s="156"/>
      <c r="HSC43" s="156"/>
      <c r="HSD43" s="156"/>
      <c r="HSE43" s="156"/>
      <c r="HSF43" s="156"/>
      <c r="HSG43" s="157"/>
      <c r="HSH43" s="153"/>
      <c r="HSI43" s="153"/>
      <c r="HSJ43" s="154"/>
      <c r="HSK43" s="155"/>
      <c r="HSL43" s="155"/>
      <c r="HSM43" s="155"/>
      <c r="HSN43" s="155"/>
      <c r="HSO43" s="155"/>
      <c r="HSP43" s="155"/>
      <c r="HSQ43" s="156"/>
      <c r="HSR43" s="156"/>
      <c r="HSS43" s="156"/>
      <c r="HST43" s="156"/>
      <c r="HSU43" s="156"/>
      <c r="HSV43" s="156"/>
      <c r="HSW43" s="157"/>
      <c r="HSX43" s="153"/>
      <c r="HSY43" s="153"/>
      <c r="HSZ43" s="154"/>
      <c r="HTA43" s="155"/>
      <c r="HTB43" s="155"/>
      <c r="HTC43" s="155"/>
      <c r="HTD43" s="155"/>
      <c r="HTE43" s="155"/>
      <c r="HTF43" s="155"/>
      <c r="HTG43" s="156"/>
      <c r="HTH43" s="156"/>
      <c r="HTI43" s="156"/>
      <c r="HTJ43" s="156"/>
      <c r="HTK43" s="156"/>
      <c r="HTL43" s="156"/>
      <c r="HTM43" s="157"/>
      <c r="HTN43" s="153"/>
      <c r="HTO43" s="153"/>
      <c r="HTP43" s="154"/>
      <c r="HTQ43" s="155"/>
      <c r="HTR43" s="155"/>
      <c r="HTS43" s="155"/>
      <c r="HTT43" s="155"/>
      <c r="HTU43" s="155"/>
      <c r="HTV43" s="155"/>
      <c r="HTW43" s="156"/>
      <c r="HTX43" s="156"/>
      <c r="HTY43" s="156"/>
      <c r="HTZ43" s="156"/>
      <c r="HUA43" s="156"/>
      <c r="HUB43" s="156"/>
      <c r="HUC43" s="157"/>
      <c r="HUD43" s="153"/>
      <c r="HUE43" s="153"/>
      <c r="HUF43" s="154"/>
      <c r="HUG43" s="155"/>
      <c r="HUH43" s="155"/>
      <c r="HUI43" s="155"/>
      <c r="HUJ43" s="155"/>
      <c r="HUK43" s="155"/>
      <c r="HUL43" s="155"/>
      <c r="HUM43" s="156"/>
      <c r="HUN43" s="156"/>
      <c r="HUO43" s="156"/>
      <c r="HUP43" s="156"/>
      <c r="HUQ43" s="156"/>
      <c r="HUR43" s="156"/>
      <c r="HUS43" s="157"/>
      <c r="HUT43" s="153"/>
      <c r="HUU43" s="153"/>
      <c r="HUV43" s="154"/>
      <c r="HUW43" s="155"/>
      <c r="HUX43" s="155"/>
      <c r="HUY43" s="155"/>
      <c r="HUZ43" s="155"/>
      <c r="HVA43" s="155"/>
      <c r="HVB43" s="155"/>
      <c r="HVC43" s="156"/>
      <c r="HVD43" s="156"/>
      <c r="HVE43" s="156"/>
      <c r="HVF43" s="156"/>
      <c r="HVG43" s="156"/>
      <c r="HVH43" s="156"/>
      <c r="HVI43" s="157"/>
      <c r="HVJ43" s="153"/>
      <c r="HVK43" s="153"/>
      <c r="HVL43" s="154"/>
      <c r="HVM43" s="155"/>
      <c r="HVN43" s="155"/>
      <c r="HVO43" s="155"/>
      <c r="HVP43" s="155"/>
      <c r="HVQ43" s="155"/>
      <c r="HVR43" s="155"/>
      <c r="HVS43" s="156"/>
      <c r="HVT43" s="156"/>
      <c r="HVU43" s="156"/>
      <c r="HVV43" s="156"/>
      <c r="HVW43" s="156"/>
      <c r="HVX43" s="156"/>
      <c r="HVY43" s="157"/>
      <c r="HVZ43" s="153"/>
      <c r="HWA43" s="153"/>
      <c r="HWB43" s="154"/>
      <c r="HWC43" s="155"/>
      <c r="HWD43" s="155"/>
      <c r="HWE43" s="155"/>
      <c r="HWF43" s="155"/>
      <c r="HWG43" s="155"/>
      <c r="HWH43" s="155"/>
      <c r="HWI43" s="156"/>
      <c r="HWJ43" s="156"/>
      <c r="HWK43" s="156"/>
      <c r="HWL43" s="156"/>
      <c r="HWM43" s="156"/>
      <c r="HWN43" s="156"/>
      <c r="HWO43" s="157"/>
      <c r="HWP43" s="153"/>
      <c r="HWQ43" s="153"/>
      <c r="HWR43" s="154"/>
      <c r="HWS43" s="155"/>
      <c r="HWT43" s="155"/>
      <c r="HWU43" s="155"/>
      <c r="HWV43" s="155"/>
      <c r="HWW43" s="155"/>
      <c r="HWX43" s="155"/>
      <c r="HWY43" s="156"/>
      <c r="HWZ43" s="156"/>
      <c r="HXA43" s="156"/>
      <c r="HXB43" s="156"/>
      <c r="HXC43" s="156"/>
      <c r="HXD43" s="156"/>
      <c r="HXE43" s="157"/>
      <c r="HXF43" s="153"/>
      <c r="HXG43" s="153"/>
      <c r="HXH43" s="154"/>
      <c r="HXI43" s="155"/>
      <c r="HXJ43" s="155"/>
      <c r="HXK43" s="155"/>
      <c r="HXL43" s="155"/>
      <c r="HXM43" s="155"/>
      <c r="HXN43" s="155"/>
      <c r="HXO43" s="156"/>
      <c r="HXP43" s="156"/>
      <c r="HXQ43" s="156"/>
      <c r="HXR43" s="156"/>
      <c r="HXS43" s="156"/>
      <c r="HXT43" s="156"/>
      <c r="HXU43" s="157"/>
      <c r="HXV43" s="153"/>
      <c r="HXW43" s="153"/>
      <c r="HXX43" s="154"/>
      <c r="HXY43" s="155"/>
      <c r="HXZ43" s="155"/>
      <c r="HYA43" s="155"/>
      <c r="HYB43" s="155"/>
      <c r="HYC43" s="155"/>
      <c r="HYD43" s="155"/>
      <c r="HYE43" s="156"/>
      <c r="HYF43" s="156"/>
      <c r="HYG43" s="156"/>
      <c r="HYH43" s="156"/>
      <c r="HYI43" s="156"/>
      <c r="HYJ43" s="156"/>
      <c r="HYK43" s="157"/>
      <c r="HYL43" s="153"/>
      <c r="HYM43" s="153"/>
      <c r="HYN43" s="154"/>
      <c r="HYO43" s="155"/>
      <c r="HYP43" s="155"/>
      <c r="HYQ43" s="155"/>
      <c r="HYR43" s="155"/>
      <c r="HYS43" s="155"/>
      <c r="HYT43" s="155"/>
      <c r="HYU43" s="156"/>
      <c r="HYV43" s="156"/>
      <c r="HYW43" s="156"/>
      <c r="HYX43" s="156"/>
      <c r="HYY43" s="156"/>
      <c r="HYZ43" s="156"/>
      <c r="HZA43" s="157"/>
      <c r="HZB43" s="153"/>
      <c r="HZC43" s="153"/>
      <c r="HZD43" s="154"/>
      <c r="HZE43" s="155"/>
      <c r="HZF43" s="155"/>
      <c r="HZG43" s="155"/>
      <c r="HZH43" s="155"/>
      <c r="HZI43" s="155"/>
      <c r="HZJ43" s="155"/>
      <c r="HZK43" s="156"/>
      <c r="HZL43" s="156"/>
      <c r="HZM43" s="156"/>
      <c r="HZN43" s="156"/>
      <c r="HZO43" s="156"/>
      <c r="HZP43" s="156"/>
      <c r="HZQ43" s="157"/>
      <c r="HZR43" s="153"/>
      <c r="HZS43" s="153"/>
      <c r="HZT43" s="154"/>
      <c r="HZU43" s="155"/>
      <c r="HZV43" s="155"/>
      <c r="HZW43" s="155"/>
      <c r="HZX43" s="155"/>
      <c r="HZY43" s="155"/>
      <c r="HZZ43" s="155"/>
      <c r="IAA43" s="156"/>
      <c r="IAB43" s="156"/>
      <c r="IAC43" s="156"/>
      <c r="IAD43" s="156"/>
      <c r="IAE43" s="156"/>
      <c r="IAF43" s="156"/>
      <c r="IAG43" s="157"/>
      <c r="IAH43" s="153"/>
      <c r="IAI43" s="153"/>
      <c r="IAJ43" s="154"/>
      <c r="IAK43" s="155"/>
      <c r="IAL43" s="155"/>
      <c r="IAM43" s="155"/>
      <c r="IAN43" s="155"/>
      <c r="IAO43" s="155"/>
      <c r="IAP43" s="155"/>
      <c r="IAQ43" s="156"/>
      <c r="IAR43" s="156"/>
      <c r="IAS43" s="156"/>
      <c r="IAT43" s="156"/>
      <c r="IAU43" s="156"/>
      <c r="IAV43" s="156"/>
      <c r="IAW43" s="157"/>
      <c r="IAX43" s="153"/>
      <c r="IAY43" s="153"/>
      <c r="IAZ43" s="154"/>
      <c r="IBA43" s="155"/>
      <c r="IBB43" s="155"/>
      <c r="IBC43" s="155"/>
      <c r="IBD43" s="155"/>
      <c r="IBE43" s="155"/>
      <c r="IBF43" s="155"/>
      <c r="IBG43" s="156"/>
      <c r="IBH43" s="156"/>
      <c r="IBI43" s="156"/>
      <c r="IBJ43" s="156"/>
      <c r="IBK43" s="156"/>
      <c r="IBL43" s="156"/>
      <c r="IBM43" s="157"/>
      <c r="IBN43" s="153"/>
      <c r="IBO43" s="153"/>
      <c r="IBP43" s="154"/>
      <c r="IBQ43" s="155"/>
      <c r="IBR43" s="155"/>
      <c r="IBS43" s="155"/>
      <c r="IBT43" s="155"/>
      <c r="IBU43" s="155"/>
      <c r="IBV43" s="155"/>
      <c r="IBW43" s="156"/>
      <c r="IBX43" s="156"/>
      <c r="IBY43" s="156"/>
      <c r="IBZ43" s="156"/>
      <c r="ICA43" s="156"/>
      <c r="ICB43" s="156"/>
      <c r="ICC43" s="157"/>
      <c r="ICD43" s="153"/>
      <c r="ICE43" s="153"/>
      <c r="ICF43" s="154"/>
      <c r="ICG43" s="155"/>
      <c r="ICH43" s="155"/>
      <c r="ICI43" s="155"/>
      <c r="ICJ43" s="155"/>
      <c r="ICK43" s="155"/>
      <c r="ICL43" s="155"/>
      <c r="ICM43" s="156"/>
      <c r="ICN43" s="156"/>
      <c r="ICO43" s="156"/>
      <c r="ICP43" s="156"/>
      <c r="ICQ43" s="156"/>
      <c r="ICR43" s="156"/>
      <c r="ICS43" s="157"/>
      <c r="ICT43" s="153"/>
      <c r="ICU43" s="153"/>
      <c r="ICV43" s="154"/>
      <c r="ICW43" s="155"/>
      <c r="ICX43" s="155"/>
      <c r="ICY43" s="155"/>
      <c r="ICZ43" s="155"/>
      <c r="IDA43" s="155"/>
      <c r="IDB43" s="155"/>
      <c r="IDC43" s="156"/>
      <c r="IDD43" s="156"/>
      <c r="IDE43" s="156"/>
      <c r="IDF43" s="156"/>
      <c r="IDG43" s="156"/>
      <c r="IDH43" s="156"/>
      <c r="IDI43" s="157"/>
      <c r="IDJ43" s="153"/>
      <c r="IDK43" s="153"/>
      <c r="IDL43" s="154"/>
      <c r="IDM43" s="155"/>
      <c r="IDN43" s="155"/>
      <c r="IDO43" s="155"/>
      <c r="IDP43" s="155"/>
      <c r="IDQ43" s="155"/>
      <c r="IDR43" s="155"/>
      <c r="IDS43" s="156"/>
      <c r="IDT43" s="156"/>
      <c r="IDU43" s="156"/>
      <c r="IDV43" s="156"/>
      <c r="IDW43" s="156"/>
      <c r="IDX43" s="156"/>
      <c r="IDY43" s="157"/>
      <c r="IDZ43" s="153"/>
      <c r="IEA43" s="153"/>
      <c r="IEB43" s="154"/>
      <c r="IEC43" s="155"/>
      <c r="IED43" s="155"/>
      <c r="IEE43" s="155"/>
      <c r="IEF43" s="155"/>
      <c r="IEG43" s="155"/>
      <c r="IEH43" s="155"/>
      <c r="IEI43" s="156"/>
      <c r="IEJ43" s="156"/>
      <c r="IEK43" s="156"/>
      <c r="IEL43" s="156"/>
      <c r="IEM43" s="156"/>
      <c r="IEN43" s="156"/>
      <c r="IEO43" s="157"/>
      <c r="IEP43" s="153"/>
      <c r="IEQ43" s="153"/>
      <c r="IER43" s="154"/>
      <c r="IES43" s="155"/>
      <c r="IET43" s="155"/>
      <c r="IEU43" s="155"/>
      <c r="IEV43" s="155"/>
      <c r="IEW43" s="155"/>
      <c r="IEX43" s="155"/>
      <c r="IEY43" s="156"/>
      <c r="IEZ43" s="156"/>
      <c r="IFA43" s="156"/>
      <c r="IFB43" s="156"/>
      <c r="IFC43" s="156"/>
      <c r="IFD43" s="156"/>
      <c r="IFE43" s="157"/>
      <c r="IFF43" s="153"/>
      <c r="IFG43" s="153"/>
      <c r="IFH43" s="154"/>
      <c r="IFI43" s="155"/>
      <c r="IFJ43" s="155"/>
      <c r="IFK43" s="155"/>
      <c r="IFL43" s="155"/>
      <c r="IFM43" s="155"/>
      <c r="IFN43" s="155"/>
      <c r="IFO43" s="156"/>
      <c r="IFP43" s="156"/>
      <c r="IFQ43" s="156"/>
      <c r="IFR43" s="156"/>
      <c r="IFS43" s="156"/>
      <c r="IFT43" s="156"/>
      <c r="IFU43" s="157"/>
      <c r="IFV43" s="153"/>
      <c r="IFW43" s="153"/>
      <c r="IFX43" s="154"/>
      <c r="IFY43" s="155"/>
      <c r="IFZ43" s="155"/>
      <c r="IGA43" s="155"/>
      <c r="IGB43" s="155"/>
      <c r="IGC43" s="155"/>
      <c r="IGD43" s="155"/>
      <c r="IGE43" s="156"/>
      <c r="IGF43" s="156"/>
      <c r="IGG43" s="156"/>
      <c r="IGH43" s="156"/>
      <c r="IGI43" s="156"/>
      <c r="IGJ43" s="156"/>
      <c r="IGK43" s="157"/>
      <c r="IGL43" s="153"/>
      <c r="IGM43" s="153"/>
      <c r="IGN43" s="154"/>
      <c r="IGO43" s="155"/>
      <c r="IGP43" s="155"/>
      <c r="IGQ43" s="155"/>
      <c r="IGR43" s="155"/>
      <c r="IGS43" s="155"/>
      <c r="IGT43" s="155"/>
      <c r="IGU43" s="156"/>
      <c r="IGV43" s="156"/>
      <c r="IGW43" s="156"/>
      <c r="IGX43" s="156"/>
      <c r="IGY43" s="156"/>
      <c r="IGZ43" s="156"/>
      <c r="IHA43" s="157"/>
      <c r="IHB43" s="153"/>
      <c r="IHC43" s="153"/>
      <c r="IHD43" s="154"/>
      <c r="IHE43" s="155"/>
      <c r="IHF43" s="155"/>
      <c r="IHG43" s="155"/>
      <c r="IHH43" s="155"/>
      <c r="IHI43" s="155"/>
      <c r="IHJ43" s="155"/>
      <c r="IHK43" s="156"/>
      <c r="IHL43" s="156"/>
      <c r="IHM43" s="156"/>
      <c r="IHN43" s="156"/>
      <c r="IHO43" s="156"/>
      <c r="IHP43" s="156"/>
      <c r="IHQ43" s="157"/>
      <c r="IHR43" s="153"/>
      <c r="IHS43" s="153"/>
      <c r="IHT43" s="154"/>
      <c r="IHU43" s="155"/>
      <c r="IHV43" s="155"/>
      <c r="IHW43" s="155"/>
      <c r="IHX43" s="155"/>
      <c r="IHY43" s="155"/>
      <c r="IHZ43" s="155"/>
      <c r="IIA43" s="156"/>
      <c r="IIB43" s="156"/>
      <c r="IIC43" s="156"/>
      <c r="IID43" s="156"/>
      <c r="IIE43" s="156"/>
      <c r="IIF43" s="156"/>
      <c r="IIG43" s="157"/>
      <c r="IIH43" s="153"/>
      <c r="III43" s="153"/>
      <c r="IIJ43" s="154"/>
      <c r="IIK43" s="155"/>
      <c r="IIL43" s="155"/>
      <c r="IIM43" s="155"/>
      <c r="IIN43" s="155"/>
      <c r="IIO43" s="155"/>
      <c r="IIP43" s="155"/>
      <c r="IIQ43" s="156"/>
      <c r="IIR43" s="156"/>
      <c r="IIS43" s="156"/>
      <c r="IIT43" s="156"/>
      <c r="IIU43" s="156"/>
      <c r="IIV43" s="156"/>
      <c r="IIW43" s="157"/>
      <c r="IIX43" s="153"/>
      <c r="IIY43" s="153"/>
      <c r="IIZ43" s="154"/>
      <c r="IJA43" s="155"/>
      <c r="IJB43" s="155"/>
      <c r="IJC43" s="155"/>
      <c r="IJD43" s="155"/>
      <c r="IJE43" s="155"/>
      <c r="IJF43" s="155"/>
      <c r="IJG43" s="156"/>
      <c r="IJH43" s="156"/>
      <c r="IJI43" s="156"/>
      <c r="IJJ43" s="156"/>
      <c r="IJK43" s="156"/>
      <c r="IJL43" s="156"/>
      <c r="IJM43" s="157"/>
      <c r="IJN43" s="153"/>
      <c r="IJO43" s="153"/>
      <c r="IJP43" s="154"/>
      <c r="IJQ43" s="155"/>
      <c r="IJR43" s="155"/>
      <c r="IJS43" s="155"/>
      <c r="IJT43" s="155"/>
      <c r="IJU43" s="155"/>
      <c r="IJV43" s="155"/>
      <c r="IJW43" s="156"/>
      <c r="IJX43" s="156"/>
      <c r="IJY43" s="156"/>
      <c r="IJZ43" s="156"/>
      <c r="IKA43" s="156"/>
      <c r="IKB43" s="156"/>
      <c r="IKC43" s="157"/>
      <c r="IKD43" s="153"/>
      <c r="IKE43" s="153"/>
      <c r="IKF43" s="154"/>
      <c r="IKG43" s="155"/>
      <c r="IKH43" s="155"/>
      <c r="IKI43" s="155"/>
      <c r="IKJ43" s="155"/>
      <c r="IKK43" s="155"/>
      <c r="IKL43" s="155"/>
      <c r="IKM43" s="156"/>
      <c r="IKN43" s="156"/>
      <c r="IKO43" s="156"/>
      <c r="IKP43" s="156"/>
      <c r="IKQ43" s="156"/>
      <c r="IKR43" s="156"/>
      <c r="IKS43" s="157"/>
      <c r="IKT43" s="153"/>
      <c r="IKU43" s="153"/>
      <c r="IKV43" s="154"/>
      <c r="IKW43" s="155"/>
      <c r="IKX43" s="155"/>
      <c r="IKY43" s="155"/>
      <c r="IKZ43" s="155"/>
      <c r="ILA43" s="155"/>
      <c r="ILB43" s="155"/>
      <c r="ILC43" s="156"/>
      <c r="ILD43" s="156"/>
      <c r="ILE43" s="156"/>
      <c r="ILF43" s="156"/>
      <c r="ILG43" s="156"/>
      <c r="ILH43" s="156"/>
      <c r="ILI43" s="157"/>
      <c r="ILJ43" s="153"/>
      <c r="ILK43" s="153"/>
      <c r="ILL43" s="154"/>
      <c r="ILM43" s="155"/>
      <c r="ILN43" s="155"/>
      <c r="ILO43" s="155"/>
      <c r="ILP43" s="155"/>
      <c r="ILQ43" s="155"/>
      <c r="ILR43" s="155"/>
      <c r="ILS43" s="156"/>
      <c r="ILT43" s="156"/>
      <c r="ILU43" s="156"/>
      <c r="ILV43" s="156"/>
      <c r="ILW43" s="156"/>
      <c r="ILX43" s="156"/>
      <c r="ILY43" s="157"/>
      <c r="ILZ43" s="153"/>
      <c r="IMA43" s="153"/>
      <c r="IMB43" s="154"/>
      <c r="IMC43" s="155"/>
      <c r="IMD43" s="155"/>
      <c r="IME43" s="155"/>
      <c r="IMF43" s="155"/>
      <c r="IMG43" s="155"/>
      <c r="IMH43" s="155"/>
      <c r="IMI43" s="156"/>
      <c r="IMJ43" s="156"/>
      <c r="IMK43" s="156"/>
      <c r="IML43" s="156"/>
      <c r="IMM43" s="156"/>
      <c r="IMN43" s="156"/>
      <c r="IMO43" s="157"/>
      <c r="IMP43" s="153"/>
      <c r="IMQ43" s="153"/>
      <c r="IMR43" s="154"/>
      <c r="IMS43" s="155"/>
      <c r="IMT43" s="155"/>
      <c r="IMU43" s="155"/>
      <c r="IMV43" s="155"/>
      <c r="IMW43" s="155"/>
      <c r="IMX43" s="155"/>
      <c r="IMY43" s="156"/>
      <c r="IMZ43" s="156"/>
      <c r="INA43" s="156"/>
      <c r="INB43" s="156"/>
      <c r="INC43" s="156"/>
      <c r="IND43" s="156"/>
      <c r="INE43" s="157"/>
      <c r="INF43" s="153"/>
      <c r="ING43" s="153"/>
      <c r="INH43" s="154"/>
      <c r="INI43" s="155"/>
      <c r="INJ43" s="155"/>
      <c r="INK43" s="155"/>
      <c r="INL43" s="155"/>
      <c r="INM43" s="155"/>
      <c r="INN43" s="155"/>
      <c r="INO43" s="156"/>
      <c r="INP43" s="156"/>
      <c r="INQ43" s="156"/>
      <c r="INR43" s="156"/>
      <c r="INS43" s="156"/>
      <c r="INT43" s="156"/>
      <c r="INU43" s="157"/>
      <c r="INV43" s="153"/>
      <c r="INW43" s="153"/>
      <c r="INX43" s="154"/>
      <c r="INY43" s="155"/>
      <c r="INZ43" s="155"/>
      <c r="IOA43" s="155"/>
      <c r="IOB43" s="155"/>
      <c r="IOC43" s="155"/>
      <c r="IOD43" s="155"/>
      <c r="IOE43" s="156"/>
      <c r="IOF43" s="156"/>
      <c r="IOG43" s="156"/>
      <c r="IOH43" s="156"/>
      <c r="IOI43" s="156"/>
      <c r="IOJ43" s="156"/>
      <c r="IOK43" s="157"/>
      <c r="IOL43" s="153"/>
      <c r="IOM43" s="153"/>
      <c r="ION43" s="154"/>
      <c r="IOO43" s="155"/>
      <c r="IOP43" s="155"/>
      <c r="IOQ43" s="155"/>
      <c r="IOR43" s="155"/>
      <c r="IOS43" s="155"/>
      <c r="IOT43" s="155"/>
      <c r="IOU43" s="156"/>
      <c r="IOV43" s="156"/>
      <c r="IOW43" s="156"/>
      <c r="IOX43" s="156"/>
      <c r="IOY43" s="156"/>
      <c r="IOZ43" s="156"/>
      <c r="IPA43" s="157"/>
      <c r="IPB43" s="153"/>
      <c r="IPC43" s="153"/>
      <c r="IPD43" s="154"/>
      <c r="IPE43" s="155"/>
      <c r="IPF43" s="155"/>
      <c r="IPG43" s="155"/>
      <c r="IPH43" s="155"/>
      <c r="IPI43" s="155"/>
      <c r="IPJ43" s="155"/>
      <c r="IPK43" s="156"/>
      <c r="IPL43" s="156"/>
      <c r="IPM43" s="156"/>
      <c r="IPN43" s="156"/>
      <c r="IPO43" s="156"/>
      <c r="IPP43" s="156"/>
      <c r="IPQ43" s="157"/>
      <c r="IPR43" s="153"/>
      <c r="IPS43" s="153"/>
      <c r="IPT43" s="154"/>
      <c r="IPU43" s="155"/>
      <c r="IPV43" s="155"/>
      <c r="IPW43" s="155"/>
      <c r="IPX43" s="155"/>
      <c r="IPY43" s="155"/>
      <c r="IPZ43" s="155"/>
      <c r="IQA43" s="156"/>
      <c r="IQB43" s="156"/>
      <c r="IQC43" s="156"/>
      <c r="IQD43" s="156"/>
      <c r="IQE43" s="156"/>
      <c r="IQF43" s="156"/>
      <c r="IQG43" s="157"/>
      <c r="IQH43" s="153"/>
      <c r="IQI43" s="153"/>
      <c r="IQJ43" s="154"/>
      <c r="IQK43" s="155"/>
      <c r="IQL43" s="155"/>
      <c r="IQM43" s="155"/>
      <c r="IQN43" s="155"/>
      <c r="IQO43" s="155"/>
      <c r="IQP43" s="155"/>
      <c r="IQQ43" s="156"/>
      <c r="IQR43" s="156"/>
      <c r="IQS43" s="156"/>
      <c r="IQT43" s="156"/>
      <c r="IQU43" s="156"/>
      <c r="IQV43" s="156"/>
      <c r="IQW43" s="157"/>
      <c r="IQX43" s="153"/>
      <c r="IQY43" s="153"/>
      <c r="IQZ43" s="154"/>
      <c r="IRA43" s="155"/>
      <c r="IRB43" s="155"/>
      <c r="IRC43" s="155"/>
      <c r="IRD43" s="155"/>
      <c r="IRE43" s="155"/>
      <c r="IRF43" s="155"/>
      <c r="IRG43" s="156"/>
      <c r="IRH43" s="156"/>
      <c r="IRI43" s="156"/>
      <c r="IRJ43" s="156"/>
      <c r="IRK43" s="156"/>
      <c r="IRL43" s="156"/>
      <c r="IRM43" s="157"/>
      <c r="IRN43" s="153"/>
      <c r="IRO43" s="153"/>
      <c r="IRP43" s="154"/>
      <c r="IRQ43" s="155"/>
      <c r="IRR43" s="155"/>
      <c r="IRS43" s="155"/>
      <c r="IRT43" s="155"/>
      <c r="IRU43" s="155"/>
      <c r="IRV43" s="155"/>
      <c r="IRW43" s="156"/>
      <c r="IRX43" s="156"/>
      <c r="IRY43" s="156"/>
      <c r="IRZ43" s="156"/>
      <c r="ISA43" s="156"/>
      <c r="ISB43" s="156"/>
      <c r="ISC43" s="157"/>
      <c r="ISD43" s="153"/>
      <c r="ISE43" s="153"/>
      <c r="ISF43" s="154"/>
      <c r="ISG43" s="155"/>
      <c r="ISH43" s="155"/>
      <c r="ISI43" s="155"/>
      <c r="ISJ43" s="155"/>
      <c r="ISK43" s="155"/>
      <c r="ISL43" s="155"/>
      <c r="ISM43" s="156"/>
      <c r="ISN43" s="156"/>
      <c r="ISO43" s="156"/>
      <c r="ISP43" s="156"/>
      <c r="ISQ43" s="156"/>
      <c r="ISR43" s="156"/>
      <c r="ISS43" s="157"/>
      <c r="IST43" s="153"/>
      <c r="ISU43" s="153"/>
      <c r="ISV43" s="154"/>
      <c r="ISW43" s="155"/>
      <c r="ISX43" s="155"/>
      <c r="ISY43" s="155"/>
      <c r="ISZ43" s="155"/>
      <c r="ITA43" s="155"/>
      <c r="ITB43" s="155"/>
      <c r="ITC43" s="156"/>
      <c r="ITD43" s="156"/>
      <c r="ITE43" s="156"/>
      <c r="ITF43" s="156"/>
      <c r="ITG43" s="156"/>
      <c r="ITH43" s="156"/>
      <c r="ITI43" s="157"/>
      <c r="ITJ43" s="153"/>
      <c r="ITK43" s="153"/>
      <c r="ITL43" s="154"/>
      <c r="ITM43" s="155"/>
      <c r="ITN43" s="155"/>
      <c r="ITO43" s="155"/>
      <c r="ITP43" s="155"/>
      <c r="ITQ43" s="155"/>
      <c r="ITR43" s="155"/>
      <c r="ITS43" s="156"/>
      <c r="ITT43" s="156"/>
      <c r="ITU43" s="156"/>
      <c r="ITV43" s="156"/>
      <c r="ITW43" s="156"/>
      <c r="ITX43" s="156"/>
      <c r="ITY43" s="157"/>
      <c r="ITZ43" s="153"/>
      <c r="IUA43" s="153"/>
      <c r="IUB43" s="154"/>
      <c r="IUC43" s="155"/>
      <c r="IUD43" s="155"/>
      <c r="IUE43" s="155"/>
      <c r="IUF43" s="155"/>
      <c r="IUG43" s="155"/>
      <c r="IUH43" s="155"/>
      <c r="IUI43" s="156"/>
      <c r="IUJ43" s="156"/>
      <c r="IUK43" s="156"/>
      <c r="IUL43" s="156"/>
      <c r="IUM43" s="156"/>
      <c r="IUN43" s="156"/>
      <c r="IUO43" s="157"/>
      <c r="IUP43" s="153"/>
      <c r="IUQ43" s="153"/>
      <c r="IUR43" s="154"/>
      <c r="IUS43" s="155"/>
      <c r="IUT43" s="155"/>
      <c r="IUU43" s="155"/>
      <c r="IUV43" s="155"/>
      <c r="IUW43" s="155"/>
      <c r="IUX43" s="155"/>
      <c r="IUY43" s="156"/>
      <c r="IUZ43" s="156"/>
      <c r="IVA43" s="156"/>
      <c r="IVB43" s="156"/>
      <c r="IVC43" s="156"/>
      <c r="IVD43" s="156"/>
      <c r="IVE43" s="157"/>
      <c r="IVF43" s="153"/>
      <c r="IVG43" s="153"/>
      <c r="IVH43" s="154"/>
      <c r="IVI43" s="155"/>
      <c r="IVJ43" s="155"/>
      <c r="IVK43" s="155"/>
      <c r="IVL43" s="155"/>
      <c r="IVM43" s="155"/>
      <c r="IVN43" s="155"/>
      <c r="IVO43" s="156"/>
      <c r="IVP43" s="156"/>
      <c r="IVQ43" s="156"/>
      <c r="IVR43" s="156"/>
      <c r="IVS43" s="156"/>
      <c r="IVT43" s="156"/>
      <c r="IVU43" s="157"/>
      <c r="IVV43" s="153"/>
      <c r="IVW43" s="153"/>
      <c r="IVX43" s="154"/>
      <c r="IVY43" s="155"/>
      <c r="IVZ43" s="155"/>
      <c r="IWA43" s="155"/>
      <c r="IWB43" s="155"/>
      <c r="IWC43" s="155"/>
      <c r="IWD43" s="155"/>
      <c r="IWE43" s="156"/>
      <c r="IWF43" s="156"/>
      <c r="IWG43" s="156"/>
      <c r="IWH43" s="156"/>
      <c r="IWI43" s="156"/>
      <c r="IWJ43" s="156"/>
      <c r="IWK43" s="157"/>
      <c r="IWL43" s="153"/>
      <c r="IWM43" s="153"/>
      <c r="IWN43" s="154"/>
      <c r="IWO43" s="155"/>
      <c r="IWP43" s="155"/>
      <c r="IWQ43" s="155"/>
      <c r="IWR43" s="155"/>
      <c r="IWS43" s="155"/>
      <c r="IWT43" s="155"/>
      <c r="IWU43" s="156"/>
      <c r="IWV43" s="156"/>
      <c r="IWW43" s="156"/>
      <c r="IWX43" s="156"/>
      <c r="IWY43" s="156"/>
      <c r="IWZ43" s="156"/>
      <c r="IXA43" s="157"/>
      <c r="IXB43" s="153"/>
      <c r="IXC43" s="153"/>
      <c r="IXD43" s="154"/>
      <c r="IXE43" s="155"/>
      <c r="IXF43" s="155"/>
      <c r="IXG43" s="155"/>
      <c r="IXH43" s="155"/>
      <c r="IXI43" s="155"/>
      <c r="IXJ43" s="155"/>
      <c r="IXK43" s="156"/>
      <c r="IXL43" s="156"/>
      <c r="IXM43" s="156"/>
      <c r="IXN43" s="156"/>
      <c r="IXO43" s="156"/>
      <c r="IXP43" s="156"/>
      <c r="IXQ43" s="157"/>
      <c r="IXR43" s="153"/>
      <c r="IXS43" s="153"/>
      <c r="IXT43" s="154"/>
      <c r="IXU43" s="155"/>
      <c r="IXV43" s="155"/>
      <c r="IXW43" s="155"/>
      <c r="IXX43" s="155"/>
      <c r="IXY43" s="155"/>
      <c r="IXZ43" s="155"/>
      <c r="IYA43" s="156"/>
      <c r="IYB43" s="156"/>
      <c r="IYC43" s="156"/>
      <c r="IYD43" s="156"/>
      <c r="IYE43" s="156"/>
      <c r="IYF43" s="156"/>
      <c r="IYG43" s="157"/>
      <c r="IYH43" s="153"/>
      <c r="IYI43" s="153"/>
      <c r="IYJ43" s="154"/>
      <c r="IYK43" s="155"/>
      <c r="IYL43" s="155"/>
      <c r="IYM43" s="155"/>
      <c r="IYN43" s="155"/>
      <c r="IYO43" s="155"/>
      <c r="IYP43" s="155"/>
      <c r="IYQ43" s="156"/>
      <c r="IYR43" s="156"/>
      <c r="IYS43" s="156"/>
      <c r="IYT43" s="156"/>
      <c r="IYU43" s="156"/>
      <c r="IYV43" s="156"/>
      <c r="IYW43" s="157"/>
      <c r="IYX43" s="153"/>
      <c r="IYY43" s="153"/>
      <c r="IYZ43" s="154"/>
      <c r="IZA43" s="155"/>
      <c r="IZB43" s="155"/>
      <c r="IZC43" s="155"/>
      <c r="IZD43" s="155"/>
      <c r="IZE43" s="155"/>
      <c r="IZF43" s="155"/>
      <c r="IZG43" s="156"/>
      <c r="IZH43" s="156"/>
      <c r="IZI43" s="156"/>
      <c r="IZJ43" s="156"/>
      <c r="IZK43" s="156"/>
      <c r="IZL43" s="156"/>
      <c r="IZM43" s="157"/>
      <c r="IZN43" s="153"/>
      <c r="IZO43" s="153"/>
      <c r="IZP43" s="154"/>
      <c r="IZQ43" s="155"/>
      <c r="IZR43" s="155"/>
      <c r="IZS43" s="155"/>
      <c r="IZT43" s="155"/>
      <c r="IZU43" s="155"/>
      <c r="IZV43" s="155"/>
      <c r="IZW43" s="156"/>
      <c r="IZX43" s="156"/>
      <c r="IZY43" s="156"/>
      <c r="IZZ43" s="156"/>
      <c r="JAA43" s="156"/>
      <c r="JAB43" s="156"/>
      <c r="JAC43" s="157"/>
      <c r="JAD43" s="153"/>
      <c r="JAE43" s="153"/>
      <c r="JAF43" s="154"/>
      <c r="JAG43" s="155"/>
      <c r="JAH43" s="155"/>
      <c r="JAI43" s="155"/>
      <c r="JAJ43" s="155"/>
      <c r="JAK43" s="155"/>
      <c r="JAL43" s="155"/>
      <c r="JAM43" s="156"/>
      <c r="JAN43" s="156"/>
      <c r="JAO43" s="156"/>
      <c r="JAP43" s="156"/>
      <c r="JAQ43" s="156"/>
      <c r="JAR43" s="156"/>
      <c r="JAS43" s="157"/>
      <c r="JAT43" s="153"/>
      <c r="JAU43" s="153"/>
      <c r="JAV43" s="154"/>
      <c r="JAW43" s="155"/>
      <c r="JAX43" s="155"/>
      <c r="JAY43" s="155"/>
      <c r="JAZ43" s="155"/>
      <c r="JBA43" s="155"/>
      <c r="JBB43" s="155"/>
      <c r="JBC43" s="156"/>
      <c r="JBD43" s="156"/>
      <c r="JBE43" s="156"/>
      <c r="JBF43" s="156"/>
      <c r="JBG43" s="156"/>
      <c r="JBH43" s="156"/>
      <c r="JBI43" s="157"/>
      <c r="JBJ43" s="153"/>
      <c r="JBK43" s="153"/>
      <c r="JBL43" s="154"/>
      <c r="JBM43" s="155"/>
      <c r="JBN43" s="155"/>
      <c r="JBO43" s="155"/>
      <c r="JBP43" s="155"/>
      <c r="JBQ43" s="155"/>
      <c r="JBR43" s="155"/>
      <c r="JBS43" s="156"/>
      <c r="JBT43" s="156"/>
      <c r="JBU43" s="156"/>
      <c r="JBV43" s="156"/>
      <c r="JBW43" s="156"/>
      <c r="JBX43" s="156"/>
      <c r="JBY43" s="157"/>
      <c r="JBZ43" s="153"/>
      <c r="JCA43" s="153"/>
      <c r="JCB43" s="154"/>
      <c r="JCC43" s="155"/>
      <c r="JCD43" s="155"/>
      <c r="JCE43" s="155"/>
      <c r="JCF43" s="155"/>
      <c r="JCG43" s="155"/>
      <c r="JCH43" s="155"/>
      <c r="JCI43" s="156"/>
      <c r="JCJ43" s="156"/>
      <c r="JCK43" s="156"/>
      <c r="JCL43" s="156"/>
      <c r="JCM43" s="156"/>
      <c r="JCN43" s="156"/>
      <c r="JCO43" s="157"/>
      <c r="JCP43" s="153"/>
      <c r="JCQ43" s="153"/>
      <c r="JCR43" s="154"/>
      <c r="JCS43" s="155"/>
      <c r="JCT43" s="155"/>
      <c r="JCU43" s="155"/>
      <c r="JCV43" s="155"/>
      <c r="JCW43" s="155"/>
      <c r="JCX43" s="155"/>
      <c r="JCY43" s="156"/>
      <c r="JCZ43" s="156"/>
      <c r="JDA43" s="156"/>
      <c r="JDB43" s="156"/>
      <c r="JDC43" s="156"/>
      <c r="JDD43" s="156"/>
      <c r="JDE43" s="157"/>
      <c r="JDF43" s="153"/>
      <c r="JDG43" s="153"/>
      <c r="JDH43" s="154"/>
      <c r="JDI43" s="155"/>
      <c r="JDJ43" s="155"/>
      <c r="JDK43" s="155"/>
      <c r="JDL43" s="155"/>
      <c r="JDM43" s="155"/>
      <c r="JDN43" s="155"/>
      <c r="JDO43" s="156"/>
      <c r="JDP43" s="156"/>
      <c r="JDQ43" s="156"/>
      <c r="JDR43" s="156"/>
      <c r="JDS43" s="156"/>
      <c r="JDT43" s="156"/>
      <c r="JDU43" s="157"/>
      <c r="JDV43" s="153"/>
      <c r="JDW43" s="153"/>
      <c r="JDX43" s="154"/>
      <c r="JDY43" s="155"/>
      <c r="JDZ43" s="155"/>
      <c r="JEA43" s="155"/>
      <c r="JEB43" s="155"/>
      <c r="JEC43" s="155"/>
      <c r="JED43" s="155"/>
      <c r="JEE43" s="156"/>
      <c r="JEF43" s="156"/>
      <c r="JEG43" s="156"/>
      <c r="JEH43" s="156"/>
      <c r="JEI43" s="156"/>
      <c r="JEJ43" s="156"/>
      <c r="JEK43" s="157"/>
      <c r="JEL43" s="153"/>
      <c r="JEM43" s="153"/>
      <c r="JEN43" s="154"/>
      <c r="JEO43" s="155"/>
      <c r="JEP43" s="155"/>
      <c r="JEQ43" s="155"/>
      <c r="JER43" s="155"/>
      <c r="JES43" s="155"/>
      <c r="JET43" s="155"/>
      <c r="JEU43" s="156"/>
      <c r="JEV43" s="156"/>
      <c r="JEW43" s="156"/>
      <c r="JEX43" s="156"/>
      <c r="JEY43" s="156"/>
      <c r="JEZ43" s="156"/>
      <c r="JFA43" s="157"/>
      <c r="JFB43" s="153"/>
      <c r="JFC43" s="153"/>
      <c r="JFD43" s="154"/>
      <c r="JFE43" s="155"/>
      <c r="JFF43" s="155"/>
      <c r="JFG43" s="155"/>
      <c r="JFH43" s="155"/>
      <c r="JFI43" s="155"/>
      <c r="JFJ43" s="155"/>
      <c r="JFK43" s="156"/>
      <c r="JFL43" s="156"/>
      <c r="JFM43" s="156"/>
      <c r="JFN43" s="156"/>
      <c r="JFO43" s="156"/>
      <c r="JFP43" s="156"/>
      <c r="JFQ43" s="157"/>
      <c r="JFR43" s="153"/>
      <c r="JFS43" s="153"/>
      <c r="JFT43" s="154"/>
      <c r="JFU43" s="155"/>
      <c r="JFV43" s="155"/>
      <c r="JFW43" s="155"/>
      <c r="JFX43" s="155"/>
      <c r="JFY43" s="155"/>
      <c r="JFZ43" s="155"/>
      <c r="JGA43" s="156"/>
      <c r="JGB43" s="156"/>
      <c r="JGC43" s="156"/>
      <c r="JGD43" s="156"/>
      <c r="JGE43" s="156"/>
      <c r="JGF43" s="156"/>
      <c r="JGG43" s="157"/>
      <c r="JGH43" s="153"/>
      <c r="JGI43" s="153"/>
      <c r="JGJ43" s="154"/>
      <c r="JGK43" s="155"/>
      <c r="JGL43" s="155"/>
      <c r="JGM43" s="155"/>
      <c r="JGN43" s="155"/>
      <c r="JGO43" s="155"/>
      <c r="JGP43" s="155"/>
      <c r="JGQ43" s="156"/>
      <c r="JGR43" s="156"/>
      <c r="JGS43" s="156"/>
      <c r="JGT43" s="156"/>
      <c r="JGU43" s="156"/>
      <c r="JGV43" s="156"/>
      <c r="JGW43" s="157"/>
      <c r="JGX43" s="153"/>
      <c r="JGY43" s="153"/>
      <c r="JGZ43" s="154"/>
      <c r="JHA43" s="155"/>
      <c r="JHB43" s="155"/>
      <c r="JHC43" s="155"/>
      <c r="JHD43" s="155"/>
      <c r="JHE43" s="155"/>
      <c r="JHF43" s="155"/>
      <c r="JHG43" s="156"/>
      <c r="JHH43" s="156"/>
      <c r="JHI43" s="156"/>
      <c r="JHJ43" s="156"/>
      <c r="JHK43" s="156"/>
      <c r="JHL43" s="156"/>
      <c r="JHM43" s="157"/>
      <c r="JHN43" s="153"/>
      <c r="JHO43" s="153"/>
      <c r="JHP43" s="154"/>
      <c r="JHQ43" s="155"/>
      <c r="JHR43" s="155"/>
      <c r="JHS43" s="155"/>
      <c r="JHT43" s="155"/>
      <c r="JHU43" s="155"/>
      <c r="JHV43" s="155"/>
      <c r="JHW43" s="156"/>
      <c r="JHX43" s="156"/>
      <c r="JHY43" s="156"/>
      <c r="JHZ43" s="156"/>
      <c r="JIA43" s="156"/>
      <c r="JIB43" s="156"/>
      <c r="JIC43" s="157"/>
      <c r="JID43" s="153"/>
      <c r="JIE43" s="153"/>
      <c r="JIF43" s="154"/>
      <c r="JIG43" s="155"/>
      <c r="JIH43" s="155"/>
      <c r="JII43" s="155"/>
      <c r="JIJ43" s="155"/>
      <c r="JIK43" s="155"/>
      <c r="JIL43" s="155"/>
      <c r="JIM43" s="156"/>
      <c r="JIN43" s="156"/>
      <c r="JIO43" s="156"/>
      <c r="JIP43" s="156"/>
      <c r="JIQ43" s="156"/>
      <c r="JIR43" s="156"/>
      <c r="JIS43" s="157"/>
      <c r="JIT43" s="153"/>
      <c r="JIU43" s="153"/>
      <c r="JIV43" s="154"/>
      <c r="JIW43" s="155"/>
      <c r="JIX43" s="155"/>
      <c r="JIY43" s="155"/>
      <c r="JIZ43" s="155"/>
      <c r="JJA43" s="155"/>
      <c r="JJB43" s="155"/>
      <c r="JJC43" s="156"/>
      <c r="JJD43" s="156"/>
      <c r="JJE43" s="156"/>
      <c r="JJF43" s="156"/>
      <c r="JJG43" s="156"/>
      <c r="JJH43" s="156"/>
      <c r="JJI43" s="157"/>
      <c r="JJJ43" s="153"/>
      <c r="JJK43" s="153"/>
      <c r="JJL43" s="154"/>
      <c r="JJM43" s="155"/>
      <c r="JJN43" s="155"/>
      <c r="JJO43" s="155"/>
      <c r="JJP43" s="155"/>
      <c r="JJQ43" s="155"/>
      <c r="JJR43" s="155"/>
      <c r="JJS43" s="156"/>
      <c r="JJT43" s="156"/>
      <c r="JJU43" s="156"/>
      <c r="JJV43" s="156"/>
      <c r="JJW43" s="156"/>
      <c r="JJX43" s="156"/>
      <c r="JJY43" s="157"/>
      <c r="JJZ43" s="153"/>
      <c r="JKA43" s="153"/>
      <c r="JKB43" s="154"/>
      <c r="JKC43" s="155"/>
      <c r="JKD43" s="155"/>
      <c r="JKE43" s="155"/>
      <c r="JKF43" s="155"/>
      <c r="JKG43" s="155"/>
      <c r="JKH43" s="155"/>
      <c r="JKI43" s="156"/>
      <c r="JKJ43" s="156"/>
      <c r="JKK43" s="156"/>
      <c r="JKL43" s="156"/>
      <c r="JKM43" s="156"/>
      <c r="JKN43" s="156"/>
      <c r="JKO43" s="157"/>
      <c r="JKP43" s="153"/>
      <c r="JKQ43" s="153"/>
      <c r="JKR43" s="154"/>
      <c r="JKS43" s="155"/>
      <c r="JKT43" s="155"/>
      <c r="JKU43" s="155"/>
      <c r="JKV43" s="155"/>
      <c r="JKW43" s="155"/>
      <c r="JKX43" s="155"/>
      <c r="JKY43" s="156"/>
      <c r="JKZ43" s="156"/>
      <c r="JLA43" s="156"/>
      <c r="JLB43" s="156"/>
      <c r="JLC43" s="156"/>
      <c r="JLD43" s="156"/>
      <c r="JLE43" s="157"/>
      <c r="JLF43" s="153"/>
      <c r="JLG43" s="153"/>
      <c r="JLH43" s="154"/>
      <c r="JLI43" s="155"/>
      <c r="JLJ43" s="155"/>
      <c r="JLK43" s="155"/>
      <c r="JLL43" s="155"/>
      <c r="JLM43" s="155"/>
      <c r="JLN43" s="155"/>
      <c r="JLO43" s="156"/>
      <c r="JLP43" s="156"/>
      <c r="JLQ43" s="156"/>
      <c r="JLR43" s="156"/>
      <c r="JLS43" s="156"/>
      <c r="JLT43" s="156"/>
      <c r="JLU43" s="157"/>
      <c r="JLV43" s="153"/>
      <c r="JLW43" s="153"/>
      <c r="JLX43" s="154"/>
      <c r="JLY43" s="155"/>
      <c r="JLZ43" s="155"/>
      <c r="JMA43" s="155"/>
      <c r="JMB43" s="155"/>
      <c r="JMC43" s="155"/>
      <c r="JMD43" s="155"/>
      <c r="JME43" s="156"/>
      <c r="JMF43" s="156"/>
      <c r="JMG43" s="156"/>
      <c r="JMH43" s="156"/>
      <c r="JMI43" s="156"/>
      <c r="JMJ43" s="156"/>
      <c r="JMK43" s="157"/>
      <c r="JML43" s="153"/>
      <c r="JMM43" s="153"/>
      <c r="JMN43" s="154"/>
      <c r="JMO43" s="155"/>
      <c r="JMP43" s="155"/>
      <c r="JMQ43" s="155"/>
      <c r="JMR43" s="155"/>
      <c r="JMS43" s="155"/>
      <c r="JMT43" s="155"/>
      <c r="JMU43" s="156"/>
      <c r="JMV43" s="156"/>
      <c r="JMW43" s="156"/>
      <c r="JMX43" s="156"/>
      <c r="JMY43" s="156"/>
      <c r="JMZ43" s="156"/>
      <c r="JNA43" s="157"/>
      <c r="JNB43" s="153"/>
      <c r="JNC43" s="153"/>
      <c r="JND43" s="154"/>
      <c r="JNE43" s="155"/>
      <c r="JNF43" s="155"/>
      <c r="JNG43" s="155"/>
      <c r="JNH43" s="155"/>
      <c r="JNI43" s="155"/>
      <c r="JNJ43" s="155"/>
      <c r="JNK43" s="156"/>
      <c r="JNL43" s="156"/>
      <c r="JNM43" s="156"/>
      <c r="JNN43" s="156"/>
      <c r="JNO43" s="156"/>
      <c r="JNP43" s="156"/>
      <c r="JNQ43" s="157"/>
      <c r="JNR43" s="153"/>
      <c r="JNS43" s="153"/>
      <c r="JNT43" s="154"/>
      <c r="JNU43" s="155"/>
      <c r="JNV43" s="155"/>
      <c r="JNW43" s="155"/>
      <c r="JNX43" s="155"/>
      <c r="JNY43" s="155"/>
      <c r="JNZ43" s="155"/>
      <c r="JOA43" s="156"/>
      <c r="JOB43" s="156"/>
      <c r="JOC43" s="156"/>
      <c r="JOD43" s="156"/>
      <c r="JOE43" s="156"/>
      <c r="JOF43" s="156"/>
      <c r="JOG43" s="157"/>
      <c r="JOH43" s="153"/>
      <c r="JOI43" s="153"/>
      <c r="JOJ43" s="154"/>
      <c r="JOK43" s="155"/>
      <c r="JOL43" s="155"/>
      <c r="JOM43" s="155"/>
      <c r="JON43" s="155"/>
      <c r="JOO43" s="155"/>
      <c r="JOP43" s="155"/>
      <c r="JOQ43" s="156"/>
      <c r="JOR43" s="156"/>
      <c r="JOS43" s="156"/>
      <c r="JOT43" s="156"/>
      <c r="JOU43" s="156"/>
      <c r="JOV43" s="156"/>
      <c r="JOW43" s="157"/>
      <c r="JOX43" s="153"/>
      <c r="JOY43" s="153"/>
      <c r="JOZ43" s="154"/>
      <c r="JPA43" s="155"/>
      <c r="JPB43" s="155"/>
      <c r="JPC43" s="155"/>
      <c r="JPD43" s="155"/>
      <c r="JPE43" s="155"/>
      <c r="JPF43" s="155"/>
      <c r="JPG43" s="156"/>
      <c r="JPH43" s="156"/>
      <c r="JPI43" s="156"/>
      <c r="JPJ43" s="156"/>
      <c r="JPK43" s="156"/>
      <c r="JPL43" s="156"/>
      <c r="JPM43" s="157"/>
      <c r="JPN43" s="153"/>
      <c r="JPO43" s="153"/>
      <c r="JPP43" s="154"/>
      <c r="JPQ43" s="155"/>
      <c r="JPR43" s="155"/>
      <c r="JPS43" s="155"/>
      <c r="JPT43" s="155"/>
      <c r="JPU43" s="155"/>
      <c r="JPV43" s="155"/>
      <c r="JPW43" s="156"/>
      <c r="JPX43" s="156"/>
      <c r="JPY43" s="156"/>
      <c r="JPZ43" s="156"/>
      <c r="JQA43" s="156"/>
      <c r="JQB43" s="156"/>
      <c r="JQC43" s="157"/>
      <c r="JQD43" s="153"/>
      <c r="JQE43" s="153"/>
      <c r="JQF43" s="154"/>
      <c r="JQG43" s="155"/>
      <c r="JQH43" s="155"/>
      <c r="JQI43" s="155"/>
      <c r="JQJ43" s="155"/>
      <c r="JQK43" s="155"/>
      <c r="JQL43" s="155"/>
      <c r="JQM43" s="156"/>
      <c r="JQN43" s="156"/>
      <c r="JQO43" s="156"/>
      <c r="JQP43" s="156"/>
      <c r="JQQ43" s="156"/>
      <c r="JQR43" s="156"/>
      <c r="JQS43" s="157"/>
      <c r="JQT43" s="153"/>
      <c r="JQU43" s="153"/>
      <c r="JQV43" s="154"/>
      <c r="JQW43" s="155"/>
      <c r="JQX43" s="155"/>
      <c r="JQY43" s="155"/>
      <c r="JQZ43" s="155"/>
      <c r="JRA43" s="155"/>
      <c r="JRB43" s="155"/>
      <c r="JRC43" s="156"/>
      <c r="JRD43" s="156"/>
      <c r="JRE43" s="156"/>
      <c r="JRF43" s="156"/>
      <c r="JRG43" s="156"/>
      <c r="JRH43" s="156"/>
      <c r="JRI43" s="157"/>
      <c r="JRJ43" s="153"/>
      <c r="JRK43" s="153"/>
      <c r="JRL43" s="154"/>
      <c r="JRM43" s="155"/>
      <c r="JRN43" s="155"/>
      <c r="JRO43" s="155"/>
      <c r="JRP43" s="155"/>
      <c r="JRQ43" s="155"/>
      <c r="JRR43" s="155"/>
      <c r="JRS43" s="156"/>
      <c r="JRT43" s="156"/>
      <c r="JRU43" s="156"/>
      <c r="JRV43" s="156"/>
      <c r="JRW43" s="156"/>
      <c r="JRX43" s="156"/>
      <c r="JRY43" s="157"/>
      <c r="JRZ43" s="153"/>
      <c r="JSA43" s="153"/>
      <c r="JSB43" s="154"/>
      <c r="JSC43" s="155"/>
      <c r="JSD43" s="155"/>
      <c r="JSE43" s="155"/>
      <c r="JSF43" s="155"/>
      <c r="JSG43" s="155"/>
      <c r="JSH43" s="155"/>
      <c r="JSI43" s="156"/>
      <c r="JSJ43" s="156"/>
      <c r="JSK43" s="156"/>
      <c r="JSL43" s="156"/>
      <c r="JSM43" s="156"/>
      <c r="JSN43" s="156"/>
      <c r="JSO43" s="157"/>
      <c r="JSP43" s="153"/>
      <c r="JSQ43" s="153"/>
      <c r="JSR43" s="154"/>
      <c r="JSS43" s="155"/>
      <c r="JST43" s="155"/>
      <c r="JSU43" s="155"/>
      <c r="JSV43" s="155"/>
      <c r="JSW43" s="155"/>
      <c r="JSX43" s="155"/>
      <c r="JSY43" s="156"/>
      <c r="JSZ43" s="156"/>
      <c r="JTA43" s="156"/>
      <c r="JTB43" s="156"/>
      <c r="JTC43" s="156"/>
      <c r="JTD43" s="156"/>
      <c r="JTE43" s="157"/>
      <c r="JTF43" s="153"/>
      <c r="JTG43" s="153"/>
      <c r="JTH43" s="154"/>
      <c r="JTI43" s="155"/>
      <c r="JTJ43" s="155"/>
      <c r="JTK43" s="155"/>
      <c r="JTL43" s="155"/>
      <c r="JTM43" s="155"/>
      <c r="JTN43" s="155"/>
      <c r="JTO43" s="156"/>
      <c r="JTP43" s="156"/>
      <c r="JTQ43" s="156"/>
      <c r="JTR43" s="156"/>
      <c r="JTS43" s="156"/>
      <c r="JTT43" s="156"/>
      <c r="JTU43" s="157"/>
      <c r="JTV43" s="153"/>
      <c r="JTW43" s="153"/>
      <c r="JTX43" s="154"/>
      <c r="JTY43" s="155"/>
      <c r="JTZ43" s="155"/>
      <c r="JUA43" s="155"/>
      <c r="JUB43" s="155"/>
      <c r="JUC43" s="155"/>
      <c r="JUD43" s="155"/>
      <c r="JUE43" s="156"/>
      <c r="JUF43" s="156"/>
      <c r="JUG43" s="156"/>
      <c r="JUH43" s="156"/>
      <c r="JUI43" s="156"/>
      <c r="JUJ43" s="156"/>
      <c r="JUK43" s="157"/>
      <c r="JUL43" s="153"/>
      <c r="JUM43" s="153"/>
      <c r="JUN43" s="154"/>
      <c r="JUO43" s="155"/>
      <c r="JUP43" s="155"/>
      <c r="JUQ43" s="155"/>
      <c r="JUR43" s="155"/>
      <c r="JUS43" s="155"/>
      <c r="JUT43" s="155"/>
      <c r="JUU43" s="156"/>
      <c r="JUV43" s="156"/>
      <c r="JUW43" s="156"/>
      <c r="JUX43" s="156"/>
      <c r="JUY43" s="156"/>
      <c r="JUZ43" s="156"/>
      <c r="JVA43" s="157"/>
      <c r="JVB43" s="153"/>
      <c r="JVC43" s="153"/>
      <c r="JVD43" s="154"/>
      <c r="JVE43" s="155"/>
      <c r="JVF43" s="155"/>
      <c r="JVG43" s="155"/>
      <c r="JVH43" s="155"/>
      <c r="JVI43" s="155"/>
      <c r="JVJ43" s="155"/>
      <c r="JVK43" s="156"/>
      <c r="JVL43" s="156"/>
      <c r="JVM43" s="156"/>
      <c r="JVN43" s="156"/>
      <c r="JVO43" s="156"/>
      <c r="JVP43" s="156"/>
      <c r="JVQ43" s="157"/>
      <c r="JVR43" s="153"/>
      <c r="JVS43" s="153"/>
      <c r="JVT43" s="154"/>
      <c r="JVU43" s="155"/>
      <c r="JVV43" s="155"/>
      <c r="JVW43" s="155"/>
      <c r="JVX43" s="155"/>
      <c r="JVY43" s="155"/>
      <c r="JVZ43" s="155"/>
      <c r="JWA43" s="156"/>
      <c r="JWB43" s="156"/>
      <c r="JWC43" s="156"/>
      <c r="JWD43" s="156"/>
      <c r="JWE43" s="156"/>
      <c r="JWF43" s="156"/>
      <c r="JWG43" s="157"/>
      <c r="JWH43" s="153"/>
      <c r="JWI43" s="153"/>
      <c r="JWJ43" s="154"/>
      <c r="JWK43" s="155"/>
      <c r="JWL43" s="155"/>
      <c r="JWM43" s="155"/>
      <c r="JWN43" s="155"/>
      <c r="JWO43" s="155"/>
      <c r="JWP43" s="155"/>
      <c r="JWQ43" s="156"/>
      <c r="JWR43" s="156"/>
      <c r="JWS43" s="156"/>
      <c r="JWT43" s="156"/>
      <c r="JWU43" s="156"/>
      <c r="JWV43" s="156"/>
      <c r="JWW43" s="157"/>
      <c r="JWX43" s="153"/>
      <c r="JWY43" s="153"/>
      <c r="JWZ43" s="154"/>
      <c r="JXA43" s="155"/>
      <c r="JXB43" s="155"/>
      <c r="JXC43" s="155"/>
      <c r="JXD43" s="155"/>
      <c r="JXE43" s="155"/>
      <c r="JXF43" s="155"/>
      <c r="JXG43" s="156"/>
      <c r="JXH43" s="156"/>
      <c r="JXI43" s="156"/>
      <c r="JXJ43" s="156"/>
      <c r="JXK43" s="156"/>
      <c r="JXL43" s="156"/>
      <c r="JXM43" s="157"/>
      <c r="JXN43" s="153"/>
      <c r="JXO43" s="153"/>
      <c r="JXP43" s="154"/>
      <c r="JXQ43" s="155"/>
      <c r="JXR43" s="155"/>
      <c r="JXS43" s="155"/>
      <c r="JXT43" s="155"/>
      <c r="JXU43" s="155"/>
      <c r="JXV43" s="155"/>
      <c r="JXW43" s="156"/>
      <c r="JXX43" s="156"/>
      <c r="JXY43" s="156"/>
      <c r="JXZ43" s="156"/>
      <c r="JYA43" s="156"/>
      <c r="JYB43" s="156"/>
      <c r="JYC43" s="157"/>
      <c r="JYD43" s="153"/>
      <c r="JYE43" s="153"/>
      <c r="JYF43" s="154"/>
      <c r="JYG43" s="155"/>
      <c r="JYH43" s="155"/>
      <c r="JYI43" s="155"/>
      <c r="JYJ43" s="155"/>
      <c r="JYK43" s="155"/>
      <c r="JYL43" s="155"/>
      <c r="JYM43" s="156"/>
      <c r="JYN43" s="156"/>
      <c r="JYO43" s="156"/>
      <c r="JYP43" s="156"/>
      <c r="JYQ43" s="156"/>
      <c r="JYR43" s="156"/>
      <c r="JYS43" s="157"/>
      <c r="JYT43" s="153"/>
      <c r="JYU43" s="153"/>
      <c r="JYV43" s="154"/>
      <c r="JYW43" s="155"/>
      <c r="JYX43" s="155"/>
      <c r="JYY43" s="155"/>
      <c r="JYZ43" s="155"/>
      <c r="JZA43" s="155"/>
      <c r="JZB43" s="155"/>
      <c r="JZC43" s="156"/>
      <c r="JZD43" s="156"/>
      <c r="JZE43" s="156"/>
      <c r="JZF43" s="156"/>
      <c r="JZG43" s="156"/>
      <c r="JZH43" s="156"/>
      <c r="JZI43" s="157"/>
      <c r="JZJ43" s="153"/>
      <c r="JZK43" s="153"/>
      <c r="JZL43" s="154"/>
      <c r="JZM43" s="155"/>
      <c r="JZN43" s="155"/>
      <c r="JZO43" s="155"/>
      <c r="JZP43" s="155"/>
      <c r="JZQ43" s="155"/>
      <c r="JZR43" s="155"/>
      <c r="JZS43" s="156"/>
      <c r="JZT43" s="156"/>
      <c r="JZU43" s="156"/>
      <c r="JZV43" s="156"/>
      <c r="JZW43" s="156"/>
      <c r="JZX43" s="156"/>
      <c r="JZY43" s="157"/>
      <c r="JZZ43" s="153"/>
      <c r="KAA43" s="153"/>
      <c r="KAB43" s="154"/>
      <c r="KAC43" s="155"/>
      <c r="KAD43" s="155"/>
      <c r="KAE43" s="155"/>
      <c r="KAF43" s="155"/>
      <c r="KAG43" s="155"/>
      <c r="KAH43" s="155"/>
      <c r="KAI43" s="156"/>
      <c r="KAJ43" s="156"/>
      <c r="KAK43" s="156"/>
      <c r="KAL43" s="156"/>
      <c r="KAM43" s="156"/>
      <c r="KAN43" s="156"/>
      <c r="KAO43" s="157"/>
      <c r="KAP43" s="153"/>
      <c r="KAQ43" s="153"/>
      <c r="KAR43" s="154"/>
      <c r="KAS43" s="155"/>
      <c r="KAT43" s="155"/>
      <c r="KAU43" s="155"/>
      <c r="KAV43" s="155"/>
      <c r="KAW43" s="155"/>
      <c r="KAX43" s="155"/>
      <c r="KAY43" s="156"/>
      <c r="KAZ43" s="156"/>
      <c r="KBA43" s="156"/>
      <c r="KBB43" s="156"/>
      <c r="KBC43" s="156"/>
      <c r="KBD43" s="156"/>
      <c r="KBE43" s="157"/>
      <c r="KBF43" s="153"/>
      <c r="KBG43" s="153"/>
      <c r="KBH43" s="154"/>
      <c r="KBI43" s="155"/>
      <c r="KBJ43" s="155"/>
      <c r="KBK43" s="155"/>
      <c r="KBL43" s="155"/>
      <c r="KBM43" s="155"/>
      <c r="KBN43" s="155"/>
      <c r="KBO43" s="156"/>
      <c r="KBP43" s="156"/>
      <c r="KBQ43" s="156"/>
      <c r="KBR43" s="156"/>
      <c r="KBS43" s="156"/>
      <c r="KBT43" s="156"/>
      <c r="KBU43" s="157"/>
      <c r="KBV43" s="153"/>
      <c r="KBW43" s="153"/>
      <c r="KBX43" s="154"/>
      <c r="KBY43" s="155"/>
      <c r="KBZ43" s="155"/>
      <c r="KCA43" s="155"/>
      <c r="KCB43" s="155"/>
      <c r="KCC43" s="155"/>
      <c r="KCD43" s="155"/>
      <c r="KCE43" s="156"/>
      <c r="KCF43" s="156"/>
      <c r="KCG43" s="156"/>
      <c r="KCH43" s="156"/>
      <c r="KCI43" s="156"/>
      <c r="KCJ43" s="156"/>
      <c r="KCK43" s="157"/>
      <c r="KCL43" s="153"/>
      <c r="KCM43" s="153"/>
      <c r="KCN43" s="154"/>
      <c r="KCO43" s="155"/>
      <c r="KCP43" s="155"/>
      <c r="KCQ43" s="155"/>
      <c r="KCR43" s="155"/>
      <c r="KCS43" s="155"/>
      <c r="KCT43" s="155"/>
      <c r="KCU43" s="156"/>
      <c r="KCV43" s="156"/>
      <c r="KCW43" s="156"/>
      <c r="KCX43" s="156"/>
      <c r="KCY43" s="156"/>
      <c r="KCZ43" s="156"/>
      <c r="KDA43" s="157"/>
      <c r="KDB43" s="153"/>
      <c r="KDC43" s="153"/>
      <c r="KDD43" s="154"/>
      <c r="KDE43" s="155"/>
      <c r="KDF43" s="155"/>
      <c r="KDG43" s="155"/>
      <c r="KDH43" s="155"/>
      <c r="KDI43" s="155"/>
      <c r="KDJ43" s="155"/>
      <c r="KDK43" s="156"/>
      <c r="KDL43" s="156"/>
      <c r="KDM43" s="156"/>
      <c r="KDN43" s="156"/>
      <c r="KDO43" s="156"/>
      <c r="KDP43" s="156"/>
      <c r="KDQ43" s="157"/>
      <c r="KDR43" s="153"/>
      <c r="KDS43" s="153"/>
      <c r="KDT43" s="154"/>
      <c r="KDU43" s="155"/>
      <c r="KDV43" s="155"/>
      <c r="KDW43" s="155"/>
      <c r="KDX43" s="155"/>
      <c r="KDY43" s="155"/>
      <c r="KDZ43" s="155"/>
      <c r="KEA43" s="156"/>
      <c r="KEB43" s="156"/>
      <c r="KEC43" s="156"/>
      <c r="KED43" s="156"/>
      <c r="KEE43" s="156"/>
      <c r="KEF43" s="156"/>
      <c r="KEG43" s="157"/>
      <c r="KEH43" s="153"/>
      <c r="KEI43" s="153"/>
      <c r="KEJ43" s="154"/>
      <c r="KEK43" s="155"/>
      <c r="KEL43" s="155"/>
      <c r="KEM43" s="155"/>
      <c r="KEN43" s="155"/>
      <c r="KEO43" s="155"/>
      <c r="KEP43" s="155"/>
      <c r="KEQ43" s="156"/>
      <c r="KER43" s="156"/>
      <c r="KES43" s="156"/>
      <c r="KET43" s="156"/>
      <c r="KEU43" s="156"/>
      <c r="KEV43" s="156"/>
      <c r="KEW43" s="157"/>
      <c r="KEX43" s="153"/>
      <c r="KEY43" s="153"/>
      <c r="KEZ43" s="154"/>
      <c r="KFA43" s="155"/>
      <c r="KFB43" s="155"/>
      <c r="KFC43" s="155"/>
      <c r="KFD43" s="155"/>
      <c r="KFE43" s="155"/>
      <c r="KFF43" s="155"/>
      <c r="KFG43" s="156"/>
      <c r="KFH43" s="156"/>
      <c r="KFI43" s="156"/>
      <c r="KFJ43" s="156"/>
      <c r="KFK43" s="156"/>
      <c r="KFL43" s="156"/>
      <c r="KFM43" s="157"/>
      <c r="KFN43" s="153"/>
      <c r="KFO43" s="153"/>
      <c r="KFP43" s="154"/>
      <c r="KFQ43" s="155"/>
      <c r="KFR43" s="155"/>
      <c r="KFS43" s="155"/>
      <c r="KFT43" s="155"/>
      <c r="KFU43" s="155"/>
      <c r="KFV43" s="155"/>
      <c r="KFW43" s="156"/>
      <c r="KFX43" s="156"/>
      <c r="KFY43" s="156"/>
      <c r="KFZ43" s="156"/>
      <c r="KGA43" s="156"/>
      <c r="KGB43" s="156"/>
      <c r="KGC43" s="157"/>
      <c r="KGD43" s="153"/>
      <c r="KGE43" s="153"/>
      <c r="KGF43" s="154"/>
      <c r="KGG43" s="155"/>
      <c r="KGH43" s="155"/>
      <c r="KGI43" s="155"/>
      <c r="KGJ43" s="155"/>
      <c r="KGK43" s="155"/>
      <c r="KGL43" s="155"/>
      <c r="KGM43" s="156"/>
      <c r="KGN43" s="156"/>
      <c r="KGO43" s="156"/>
      <c r="KGP43" s="156"/>
      <c r="KGQ43" s="156"/>
      <c r="KGR43" s="156"/>
      <c r="KGS43" s="157"/>
      <c r="KGT43" s="153"/>
      <c r="KGU43" s="153"/>
      <c r="KGV43" s="154"/>
      <c r="KGW43" s="155"/>
      <c r="KGX43" s="155"/>
      <c r="KGY43" s="155"/>
      <c r="KGZ43" s="155"/>
      <c r="KHA43" s="155"/>
      <c r="KHB43" s="155"/>
      <c r="KHC43" s="156"/>
      <c r="KHD43" s="156"/>
      <c r="KHE43" s="156"/>
      <c r="KHF43" s="156"/>
      <c r="KHG43" s="156"/>
      <c r="KHH43" s="156"/>
      <c r="KHI43" s="157"/>
      <c r="KHJ43" s="153"/>
      <c r="KHK43" s="153"/>
      <c r="KHL43" s="154"/>
      <c r="KHM43" s="155"/>
      <c r="KHN43" s="155"/>
      <c r="KHO43" s="155"/>
      <c r="KHP43" s="155"/>
      <c r="KHQ43" s="155"/>
      <c r="KHR43" s="155"/>
      <c r="KHS43" s="156"/>
      <c r="KHT43" s="156"/>
      <c r="KHU43" s="156"/>
      <c r="KHV43" s="156"/>
      <c r="KHW43" s="156"/>
      <c r="KHX43" s="156"/>
      <c r="KHY43" s="157"/>
      <c r="KHZ43" s="153"/>
      <c r="KIA43" s="153"/>
      <c r="KIB43" s="154"/>
      <c r="KIC43" s="155"/>
      <c r="KID43" s="155"/>
      <c r="KIE43" s="155"/>
      <c r="KIF43" s="155"/>
      <c r="KIG43" s="155"/>
      <c r="KIH43" s="155"/>
      <c r="KII43" s="156"/>
      <c r="KIJ43" s="156"/>
      <c r="KIK43" s="156"/>
      <c r="KIL43" s="156"/>
      <c r="KIM43" s="156"/>
      <c r="KIN43" s="156"/>
      <c r="KIO43" s="157"/>
      <c r="KIP43" s="153"/>
      <c r="KIQ43" s="153"/>
      <c r="KIR43" s="154"/>
      <c r="KIS43" s="155"/>
      <c r="KIT43" s="155"/>
      <c r="KIU43" s="155"/>
      <c r="KIV43" s="155"/>
      <c r="KIW43" s="155"/>
      <c r="KIX43" s="155"/>
      <c r="KIY43" s="156"/>
      <c r="KIZ43" s="156"/>
      <c r="KJA43" s="156"/>
      <c r="KJB43" s="156"/>
      <c r="KJC43" s="156"/>
      <c r="KJD43" s="156"/>
      <c r="KJE43" s="157"/>
      <c r="KJF43" s="153"/>
      <c r="KJG43" s="153"/>
      <c r="KJH43" s="154"/>
      <c r="KJI43" s="155"/>
      <c r="KJJ43" s="155"/>
      <c r="KJK43" s="155"/>
      <c r="KJL43" s="155"/>
      <c r="KJM43" s="155"/>
      <c r="KJN43" s="155"/>
      <c r="KJO43" s="156"/>
      <c r="KJP43" s="156"/>
      <c r="KJQ43" s="156"/>
      <c r="KJR43" s="156"/>
      <c r="KJS43" s="156"/>
      <c r="KJT43" s="156"/>
      <c r="KJU43" s="157"/>
      <c r="KJV43" s="153"/>
      <c r="KJW43" s="153"/>
      <c r="KJX43" s="154"/>
      <c r="KJY43" s="155"/>
      <c r="KJZ43" s="155"/>
      <c r="KKA43" s="155"/>
      <c r="KKB43" s="155"/>
      <c r="KKC43" s="155"/>
      <c r="KKD43" s="155"/>
      <c r="KKE43" s="156"/>
      <c r="KKF43" s="156"/>
      <c r="KKG43" s="156"/>
      <c r="KKH43" s="156"/>
      <c r="KKI43" s="156"/>
      <c r="KKJ43" s="156"/>
      <c r="KKK43" s="157"/>
      <c r="KKL43" s="153"/>
      <c r="KKM43" s="153"/>
      <c r="KKN43" s="154"/>
      <c r="KKO43" s="155"/>
      <c r="KKP43" s="155"/>
      <c r="KKQ43" s="155"/>
      <c r="KKR43" s="155"/>
      <c r="KKS43" s="155"/>
      <c r="KKT43" s="155"/>
      <c r="KKU43" s="156"/>
      <c r="KKV43" s="156"/>
      <c r="KKW43" s="156"/>
      <c r="KKX43" s="156"/>
      <c r="KKY43" s="156"/>
      <c r="KKZ43" s="156"/>
      <c r="KLA43" s="157"/>
      <c r="KLB43" s="153"/>
      <c r="KLC43" s="153"/>
      <c r="KLD43" s="154"/>
      <c r="KLE43" s="155"/>
      <c r="KLF43" s="155"/>
      <c r="KLG43" s="155"/>
      <c r="KLH43" s="155"/>
      <c r="KLI43" s="155"/>
      <c r="KLJ43" s="155"/>
      <c r="KLK43" s="156"/>
      <c r="KLL43" s="156"/>
      <c r="KLM43" s="156"/>
      <c r="KLN43" s="156"/>
      <c r="KLO43" s="156"/>
      <c r="KLP43" s="156"/>
      <c r="KLQ43" s="157"/>
      <c r="KLR43" s="153"/>
      <c r="KLS43" s="153"/>
      <c r="KLT43" s="154"/>
      <c r="KLU43" s="155"/>
      <c r="KLV43" s="155"/>
      <c r="KLW43" s="155"/>
      <c r="KLX43" s="155"/>
      <c r="KLY43" s="155"/>
      <c r="KLZ43" s="155"/>
      <c r="KMA43" s="156"/>
      <c r="KMB43" s="156"/>
      <c r="KMC43" s="156"/>
      <c r="KMD43" s="156"/>
      <c r="KME43" s="156"/>
      <c r="KMF43" s="156"/>
      <c r="KMG43" s="157"/>
      <c r="KMH43" s="153"/>
      <c r="KMI43" s="153"/>
      <c r="KMJ43" s="154"/>
      <c r="KMK43" s="155"/>
      <c r="KML43" s="155"/>
      <c r="KMM43" s="155"/>
      <c r="KMN43" s="155"/>
      <c r="KMO43" s="155"/>
      <c r="KMP43" s="155"/>
      <c r="KMQ43" s="156"/>
      <c r="KMR43" s="156"/>
      <c r="KMS43" s="156"/>
      <c r="KMT43" s="156"/>
      <c r="KMU43" s="156"/>
      <c r="KMV43" s="156"/>
      <c r="KMW43" s="157"/>
      <c r="KMX43" s="153"/>
      <c r="KMY43" s="153"/>
      <c r="KMZ43" s="154"/>
      <c r="KNA43" s="155"/>
      <c r="KNB43" s="155"/>
      <c r="KNC43" s="155"/>
      <c r="KND43" s="155"/>
      <c r="KNE43" s="155"/>
      <c r="KNF43" s="155"/>
      <c r="KNG43" s="156"/>
      <c r="KNH43" s="156"/>
      <c r="KNI43" s="156"/>
      <c r="KNJ43" s="156"/>
      <c r="KNK43" s="156"/>
      <c r="KNL43" s="156"/>
      <c r="KNM43" s="157"/>
      <c r="KNN43" s="153"/>
      <c r="KNO43" s="153"/>
      <c r="KNP43" s="154"/>
      <c r="KNQ43" s="155"/>
      <c r="KNR43" s="155"/>
      <c r="KNS43" s="155"/>
      <c r="KNT43" s="155"/>
      <c r="KNU43" s="155"/>
      <c r="KNV43" s="155"/>
      <c r="KNW43" s="156"/>
      <c r="KNX43" s="156"/>
      <c r="KNY43" s="156"/>
      <c r="KNZ43" s="156"/>
      <c r="KOA43" s="156"/>
      <c r="KOB43" s="156"/>
      <c r="KOC43" s="157"/>
      <c r="KOD43" s="153"/>
      <c r="KOE43" s="153"/>
      <c r="KOF43" s="154"/>
      <c r="KOG43" s="155"/>
      <c r="KOH43" s="155"/>
      <c r="KOI43" s="155"/>
      <c r="KOJ43" s="155"/>
      <c r="KOK43" s="155"/>
      <c r="KOL43" s="155"/>
      <c r="KOM43" s="156"/>
      <c r="KON43" s="156"/>
      <c r="KOO43" s="156"/>
      <c r="KOP43" s="156"/>
      <c r="KOQ43" s="156"/>
      <c r="KOR43" s="156"/>
      <c r="KOS43" s="157"/>
      <c r="KOT43" s="153"/>
      <c r="KOU43" s="153"/>
      <c r="KOV43" s="154"/>
      <c r="KOW43" s="155"/>
      <c r="KOX43" s="155"/>
      <c r="KOY43" s="155"/>
      <c r="KOZ43" s="155"/>
      <c r="KPA43" s="155"/>
      <c r="KPB43" s="155"/>
      <c r="KPC43" s="156"/>
      <c r="KPD43" s="156"/>
      <c r="KPE43" s="156"/>
      <c r="KPF43" s="156"/>
      <c r="KPG43" s="156"/>
      <c r="KPH43" s="156"/>
      <c r="KPI43" s="157"/>
      <c r="KPJ43" s="153"/>
      <c r="KPK43" s="153"/>
      <c r="KPL43" s="154"/>
      <c r="KPM43" s="155"/>
      <c r="KPN43" s="155"/>
      <c r="KPO43" s="155"/>
      <c r="KPP43" s="155"/>
      <c r="KPQ43" s="155"/>
      <c r="KPR43" s="155"/>
      <c r="KPS43" s="156"/>
      <c r="KPT43" s="156"/>
      <c r="KPU43" s="156"/>
      <c r="KPV43" s="156"/>
      <c r="KPW43" s="156"/>
      <c r="KPX43" s="156"/>
      <c r="KPY43" s="157"/>
      <c r="KPZ43" s="153"/>
      <c r="KQA43" s="153"/>
      <c r="KQB43" s="154"/>
      <c r="KQC43" s="155"/>
      <c r="KQD43" s="155"/>
      <c r="KQE43" s="155"/>
      <c r="KQF43" s="155"/>
      <c r="KQG43" s="155"/>
      <c r="KQH43" s="155"/>
      <c r="KQI43" s="156"/>
      <c r="KQJ43" s="156"/>
      <c r="KQK43" s="156"/>
      <c r="KQL43" s="156"/>
      <c r="KQM43" s="156"/>
      <c r="KQN43" s="156"/>
      <c r="KQO43" s="157"/>
      <c r="KQP43" s="153"/>
      <c r="KQQ43" s="153"/>
      <c r="KQR43" s="154"/>
      <c r="KQS43" s="155"/>
      <c r="KQT43" s="155"/>
      <c r="KQU43" s="155"/>
      <c r="KQV43" s="155"/>
      <c r="KQW43" s="155"/>
      <c r="KQX43" s="155"/>
      <c r="KQY43" s="156"/>
      <c r="KQZ43" s="156"/>
      <c r="KRA43" s="156"/>
      <c r="KRB43" s="156"/>
      <c r="KRC43" s="156"/>
      <c r="KRD43" s="156"/>
      <c r="KRE43" s="157"/>
      <c r="KRF43" s="153"/>
      <c r="KRG43" s="153"/>
      <c r="KRH43" s="154"/>
      <c r="KRI43" s="155"/>
      <c r="KRJ43" s="155"/>
      <c r="KRK43" s="155"/>
      <c r="KRL43" s="155"/>
      <c r="KRM43" s="155"/>
      <c r="KRN43" s="155"/>
      <c r="KRO43" s="156"/>
      <c r="KRP43" s="156"/>
      <c r="KRQ43" s="156"/>
      <c r="KRR43" s="156"/>
      <c r="KRS43" s="156"/>
      <c r="KRT43" s="156"/>
      <c r="KRU43" s="157"/>
      <c r="KRV43" s="153"/>
      <c r="KRW43" s="153"/>
      <c r="KRX43" s="154"/>
      <c r="KRY43" s="155"/>
      <c r="KRZ43" s="155"/>
      <c r="KSA43" s="155"/>
      <c r="KSB43" s="155"/>
      <c r="KSC43" s="155"/>
      <c r="KSD43" s="155"/>
      <c r="KSE43" s="156"/>
      <c r="KSF43" s="156"/>
      <c r="KSG43" s="156"/>
      <c r="KSH43" s="156"/>
      <c r="KSI43" s="156"/>
      <c r="KSJ43" s="156"/>
      <c r="KSK43" s="157"/>
      <c r="KSL43" s="153"/>
      <c r="KSM43" s="153"/>
      <c r="KSN43" s="154"/>
      <c r="KSO43" s="155"/>
      <c r="KSP43" s="155"/>
      <c r="KSQ43" s="155"/>
      <c r="KSR43" s="155"/>
      <c r="KSS43" s="155"/>
      <c r="KST43" s="155"/>
      <c r="KSU43" s="156"/>
      <c r="KSV43" s="156"/>
      <c r="KSW43" s="156"/>
      <c r="KSX43" s="156"/>
      <c r="KSY43" s="156"/>
      <c r="KSZ43" s="156"/>
      <c r="KTA43" s="157"/>
      <c r="KTB43" s="153"/>
      <c r="KTC43" s="153"/>
      <c r="KTD43" s="154"/>
      <c r="KTE43" s="155"/>
      <c r="KTF43" s="155"/>
      <c r="KTG43" s="155"/>
      <c r="KTH43" s="155"/>
      <c r="KTI43" s="155"/>
      <c r="KTJ43" s="155"/>
      <c r="KTK43" s="156"/>
      <c r="KTL43" s="156"/>
      <c r="KTM43" s="156"/>
      <c r="KTN43" s="156"/>
      <c r="KTO43" s="156"/>
      <c r="KTP43" s="156"/>
      <c r="KTQ43" s="157"/>
      <c r="KTR43" s="153"/>
      <c r="KTS43" s="153"/>
      <c r="KTT43" s="154"/>
      <c r="KTU43" s="155"/>
      <c r="KTV43" s="155"/>
      <c r="KTW43" s="155"/>
      <c r="KTX43" s="155"/>
      <c r="KTY43" s="155"/>
      <c r="KTZ43" s="155"/>
      <c r="KUA43" s="156"/>
      <c r="KUB43" s="156"/>
      <c r="KUC43" s="156"/>
      <c r="KUD43" s="156"/>
      <c r="KUE43" s="156"/>
      <c r="KUF43" s="156"/>
      <c r="KUG43" s="157"/>
      <c r="KUH43" s="153"/>
      <c r="KUI43" s="153"/>
      <c r="KUJ43" s="154"/>
      <c r="KUK43" s="155"/>
      <c r="KUL43" s="155"/>
      <c r="KUM43" s="155"/>
      <c r="KUN43" s="155"/>
      <c r="KUO43" s="155"/>
      <c r="KUP43" s="155"/>
      <c r="KUQ43" s="156"/>
      <c r="KUR43" s="156"/>
      <c r="KUS43" s="156"/>
      <c r="KUT43" s="156"/>
      <c r="KUU43" s="156"/>
      <c r="KUV43" s="156"/>
      <c r="KUW43" s="157"/>
      <c r="KUX43" s="153"/>
      <c r="KUY43" s="153"/>
      <c r="KUZ43" s="154"/>
      <c r="KVA43" s="155"/>
      <c r="KVB43" s="155"/>
      <c r="KVC43" s="155"/>
      <c r="KVD43" s="155"/>
      <c r="KVE43" s="155"/>
      <c r="KVF43" s="155"/>
      <c r="KVG43" s="156"/>
      <c r="KVH43" s="156"/>
      <c r="KVI43" s="156"/>
      <c r="KVJ43" s="156"/>
      <c r="KVK43" s="156"/>
      <c r="KVL43" s="156"/>
      <c r="KVM43" s="157"/>
      <c r="KVN43" s="153"/>
      <c r="KVO43" s="153"/>
      <c r="KVP43" s="154"/>
      <c r="KVQ43" s="155"/>
      <c r="KVR43" s="155"/>
      <c r="KVS43" s="155"/>
      <c r="KVT43" s="155"/>
      <c r="KVU43" s="155"/>
      <c r="KVV43" s="155"/>
      <c r="KVW43" s="156"/>
      <c r="KVX43" s="156"/>
      <c r="KVY43" s="156"/>
      <c r="KVZ43" s="156"/>
      <c r="KWA43" s="156"/>
      <c r="KWB43" s="156"/>
      <c r="KWC43" s="157"/>
      <c r="KWD43" s="153"/>
      <c r="KWE43" s="153"/>
      <c r="KWF43" s="154"/>
      <c r="KWG43" s="155"/>
      <c r="KWH43" s="155"/>
      <c r="KWI43" s="155"/>
      <c r="KWJ43" s="155"/>
      <c r="KWK43" s="155"/>
      <c r="KWL43" s="155"/>
      <c r="KWM43" s="156"/>
      <c r="KWN43" s="156"/>
      <c r="KWO43" s="156"/>
      <c r="KWP43" s="156"/>
      <c r="KWQ43" s="156"/>
      <c r="KWR43" s="156"/>
      <c r="KWS43" s="157"/>
      <c r="KWT43" s="153"/>
      <c r="KWU43" s="153"/>
      <c r="KWV43" s="154"/>
      <c r="KWW43" s="155"/>
      <c r="KWX43" s="155"/>
      <c r="KWY43" s="155"/>
      <c r="KWZ43" s="155"/>
      <c r="KXA43" s="155"/>
      <c r="KXB43" s="155"/>
      <c r="KXC43" s="156"/>
      <c r="KXD43" s="156"/>
      <c r="KXE43" s="156"/>
      <c r="KXF43" s="156"/>
      <c r="KXG43" s="156"/>
      <c r="KXH43" s="156"/>
      <c r="KXI43" s="157"/>
      <c r="KXJ43" s="153"/>
      <c r="KXK43" s="153"/>
      <c r="KXL43" s="154"/>
      <c r="KXM43" s="155"/>
      <c r="KXN43" s="155"/>
      <c r="KXO43" s="155"/>
      <c r="KXP43" s="155"/>
      <c r="KXQ43" s="155"/>
      <c r="KXR43" s="155"/>
      <c r="KXS43" s="156"/>
      <c r="KXT43" s="156"/>
      <c r="KXU43" s="156"/>
      <c r="KXV43" s="156"/>
      <c r="KXW43" s="156"/>
      <c r="KXX43" s="156"/>
      <c r="KXY43" s="157"/>
      <c r="KXZ43" s="153"/>
      <c r="KYA43" s="153"/>
      <c r="KYB43" s="154"/>
      <c r="KYC43" s="155"/>
      <c r="KYD43" s="155"/>
      <c r="KYE43" s="155"/>
      <c r="KYF43" s="155"/>
      <c r="KYG43" s="155"/>
      <c r="KYH43" s="155"/>
      <c r="KYI43" s="156"/>
      <c r="KYJ43" s="156"/>
      <c r="KYK43" s="156"/>
      <c r="KYL43" s="156"/>
      <c r="KYM43" s="156"/>
      <c r="KYN43" s="156"/>
      <c r="KYO43" s="157"/>
      <c r="KYP43" s="153"/>
      <c r="KYQ43" s="153"/>
      <c r="KYR43" s="154"/>
      <c r="KYS43" s="155"/>
      <c r="KYT43" s="155"/>
      <c r="KYU43" s="155"/>
      <c r="KYV43" s="155"/>
      <c r="KYW43" s="155"/>
      <c r="KYX43" s="155"/>
      <c r="KYY43" s="156"/>
      <c r="KYZ43" s="156"/>
      <c r="KZA43" s="156"/>
      <c r="KZB43" s="156"/>
      <c r="KZC43" s="156"/>
      <c r="KZD43" s="156"/>
      <c r="KZE43" s="157"/>
      <c r="KZF43" s="153"/>
      <c r="KZG43" s="153"/>
      <c r="KZH43" s="154"/>
      <c r="KZI43" s="155"/>
      <c r="KZJ43" s="155"/>
      <c r="KZK43" s="155"/>
      <c r="KZL43" s="155"/>
      <c r="KZM43" s="155"/>
      <c r="KZN43" s="155"/>
      <c r="KZO43" s="156"/>
      <c r="KZP43" s="156"/>
      <c r="KZQ43" s="156"/>
      <c r="KZR43" s="156"/>
      <c r="KZS43" s="156"/>
      <c r="KZT43" s="156"/>
      <c r="KZU43" s="157"/>
      <c r="KZV43" s="153"/>
      <c r="KZW43" s="153"/>
      <c r="KZX43" s="154"/>
      <c r="KZY43" s="155"/>
      <c r="KZZ43" s="155"/>
      <c r="LAA43" s="155"/>
      <c r="LAB43" s="155"/>
      <c r="LAC43" s="155"/>
      <c r="LAD43" s="155"/>
      <c r="LAE43" s="156"/>
      <c r="LAF43" s="156"/>
      <c r="LAG43" s="156"/>
      <c r="LAH43" s="156"/>
      <c r="LAI43" s="156"/>
      <c r="LAJ43" s="156"/>
      <c r="LAK43" s="157"/>
      <c r="LAL43" s="153"/>
      <c r="LAM43" s="153"/>
      <c r="LAN43" s="154"/>
      <c r="LAO43" s="155"/>
      <c r="LAP43" s="155"/>
      <c r="LAQ43" s="155"/>
      <c r="LAR43" s="155"/>
      <c r="LAS43" s="155"/>
      <c r="LAT43" s="155"/>
      <c r="LAU43" s="156"/>
      <c r="LAV43" s="156"/>
      <c r="LAW43" s="156"/>
      <c r="LAX43" s="156"/>
      <c r="LAY43" s="156"/>
      <c r="LAZ43" s="156"/>
      <c r="LBA43" s="157"/>
      <c r="LBB43" s="153"/>
      <c r="LBC43" s="153"/>
      <c r="LBD43" s="154"/>
      <c r="LBE43" s="155"/>
      <c r="LBF43" s="155"/>
      <c r="LBG43" s="155"/>
      <c r="LBH43" s="155"/>
      <c r="LBI43" s="155"/>
      <c r="LBJ43" s="155"/>
      <c r="LBK43" s="156"/>
      <c r="LBL43" s="156"/>
      <c r="LBM43" s="156"/>
      <c r="LBN43" s="156"/>
      <c r="LBO43" s="156"/>
      <c r="LBP43" s="156"/>
      <c r="LBQ43" s="157"/>
      <c r="LBR43" s="153"/>
      <c r="LBS43" s="153"/>
      <c r="LBT43" s="154"/>
      <c r="LBU43" s="155"/>
      <c r="LBV43" s="155"/>
      <c r="LBW43" s="155"/>
      <c r="LBX43" s="155"/>
      <c r="LBY43" s="155"/>
      <c r="LBZ43" s="155"/>
      <c r="LCA43" s="156"/>
      <c r="LCB43" s="156"/>
      <c r="LCC43" s="156"/>
      <c r="LCD43" s="156"/>
      <c r="LCE43" s="156"/>
      <c r="LCF43" s="156"/>
      <c r="LCG43" s="157"/>
      <c r="LCH43" s="153"/>
      <c r="LCI43" s="153"/>
      <c r="LCJ43" s="154"/>
      <c r="LCK43" s="155"/>
      <c r="LCL43" s="155"/>
      <c r="LCM43" s="155"/>
      <c r="LCN43" s="155"/>
      <c r="LCO43" s="155"/>
      <c r="LCP43" s="155"/>
      <c r="LCQ43" s="156"/>
      <c r="LCR43" s="156"/>
      <c r="LCS43" s="156"/>
      <c r="LCT43" s="156"/>
      <c r="LCU43" s="156"/>
      <c r="LCV43" s="156"/>
      <c r="LCW43" s="157"/>
      <c r="LCX43" s="153"/>
      <c r="LCY43" s="153"/>
      <c r="LCZ43" s="154"/>
      <c r="LDA43" s="155"/>
      <c r="LDB43" s="155"/>
      <c r="LDC43" s="155"/>
      <c r="LDD43" s="155"/>
      <c r="LDE43" s="155"/>
      <c r="LDF43" s="155"/>
      <c r="LDG43" s="156"/>
      <c r="LDH43" s="156"/>
      <c r="LDI43" s="156"/>
      <c r="LDJ43" s="156"/>
      <c r="LDK43" s="156"/>
      <c r="LDL43" s="156"/>
      <c r="LDM43" s="157"/>
      <c r="LDN43" s="153"/>
      <c r="LDO43" s="153"/>
      <c r="LDP43" s="154"/>
      <c r="LDQ43" s="155"/>
      <c r="LDR43" s="155"/>
      <c r="LDS43" s="155"/>
      <c r="LDT43" s="155"/>
      <c r="LDU43" s="155"/>
      <c r="LDV43" s="155"/>
      <c r="LDW43" s="156"/>
      <c r="LDX43" s="156"/>
      <c r="LDY43" s="156"/>
      <c r="LDZ43" s="156"/>
      <c r="LEA43" s="156"/>
      <c r="LEB43" s="156"/>
      <c r="LEC43" s="157"/>
      <c r="LED43" s="153"/>
      <c r="LEE43" s="153"/>
      <c r="LEF43" s="154"/>
      <c r="LEG43" s="155"/>
      <c r="LEH43" s="155"/>
      <c r="LEI43" s="155"/>
      <c r="LEJ43" s="155"/>
      <c r="LEK43" s="155"/>
      <c r="LEL43" s="155"/>
      <c r="LEM43" s="156"/>
      <c r="LEN43" s="156"/>
      <c r="LEO43" s="156"/>
      <c r="LEP43" s="156"/>
      <c r="LEQ43" s="156"/>
      <c r="LER43" s="156"/>
      <c r="LES43" s="157"/>
      <c r="LET43" s="153"/>
      <c r="LEU43" s="153"/>
      <c r="LEV43" s="154"/>
      <c r="LEW43" s="155"/>
      <c r="LEX43" s="155"/>
      <c r="LEY43" s="155"/>
      <c r="LEZ43" s="155"/>
      <c r="LFA43" s="155"/>
      <c r="LFB43" s="155"/>
      <c r="LFC43" s="156"/>
      <c r="LFD43" s="156"/>
      <c r="LFE43" s="156"/>
      <c r="LFF43" s="156"/>
      <c r="LFG43" s="156"/>
      <c r="LFH43" s="156"/>
      <c r="LFI43" s="157"/>
      <c r="LFJ43" s="153"/>
      <c r="LFK43" s="153"/>
      <c r="LFL43" s="154"/>
      <c r="LFM43" s="155"/>
      <c r="LFN43" s="155"/>
      <c r="LFO43" s="155"/>
      <c r="LFP43" s="155"/>
      <c r="LFQ43" s="155"/>
      <c r="LFR43" s="155"/>
      <c r="LFS43" s="156"/>
      <c r="LFT43" s="156"/>
      <c r="LFU43" s="156"/>
      <c r="LFV43" s="156"/>
      <c r="LFW43" s="156"/>
      <c r="LFX43" s="156"/>
      <c r="LFY43" s="157"/>
      <c r="LFZ43" s="153"/>
      <c r="LGA43" s="153"/>
      <c r="LGB43" s="154"/>
      <c r="LGC43" s="155"/>
      <c r="LGD43" s="155"/>
      <c r="LGE43" s="155"/>
      <c r="LGF43" s="155"/>
      <c r="LGG43" s="155"/>
      <c r="LGH43" s="155"/>
      <c r="LGI43" s="156"/>
      <c r="LGJ43" s="156"/>
      <c r="LGK43" s="156"/>
      <c r="LGL43" s="156"/>
      <c r="LGM43" s="156"/>
      <c r="LGN43" s="156"/>
      <c r="LGO43" s="157"/>
      <c r="LGP43" s="153"/>
      <c r="LGQ43" s="153"/>
      <c r="LGR43" s="154"/>
      <c r="LGS43" s="155"/>
      <c r="LGT43" s="155"/>
      <c r="LGU43" s="155"/>
      <c r="LGV43" s="155"/>
      <c r="LGW43" s="155"/>
      <c r="LGX43" s="155"/>
      <c r="LGY43" s="156"/>
      <c r="LGZ43" s="156"/>
      <c r="LHA43" s="156"/>
      <c r="LHB43" s="156"/>
      <c r="LHC43" s="156"/>
      <c r="LHD43" s="156"/>
      <c r="LHE43" s="157"/>
      <c r="LHF43" s="153"/>
      <c r="LHG43" s="153"/>
      <c r="LHH43" s="154"/>
      <c r="LHI43" s="155"/>
      <c r="LHJ43" s="155"/>
      <c r="LHK43" s="155"/>
      <c r="LHL43" s="155"/>
      <c r="LHM43" s="155"/>
      <c r="LHN43" s="155"/>
      <c r="LHO43" s="156"/>
      <c r="LHP43" s="156"/>
      <c r="LHQ43" s="156"/>
      <c r="LHR43" s="156"/>
      <c r="LHS43" s="156"/>
      <c r="LHT43" s="156"/>
      <c r="LHU43" s="157"/>
      <c r="LHV43" s="153"/>
      <c r="LHW43" s="153"/>
      <c r="LHX43" s="154"/>
      <c r="LHY43" s="155"/>
      <c r="LHZ43" s="155"/>
      <c r="LIA43" s="155"/>
      <c r="LIB43" s="155"/>
      <c r="LIC43" s="155"/>
      <c r="LID43" s="155"/>
      <c r="LIE43" s="156"/>
      <c r="LIF43" s="156"/>
      <c r="LIG43" s="156"/>
      <c r="LIH43" s="156"/>
      <c r="LII43" s="156"/>
      <c r="LIJ43" s="156"/>
      <c r="LIK43" s="157"/>
      <c r="LIL43" s="153"/>
      <c r="LIM43" s="153"/>
      <c r="LIN43" s="154"/>
      <c r="LIO43" s="155"/>
      <c r="LIP43" s="155"/>
      <c r="LIQ43" s="155"/>
      <c r="LIR43" s="155"/>
      <c r="LIS43" s="155"/>
      <c r="LIT43" s="155"/>
      <c r="LIU43" s="156"/>
      <c r="LIV43" s="156"/>
      <c r="LIW43" s="156"/>
      <c r="LIX43" s="156"/>
      <c r="LIY43" s="156"/>
      <c r="LIZ43" s="156"/>
      <c r="LJA43" s="157"/>
      <c r="LJB43" s="153"/>
      <c r="LJC43" s="153"/>
      <c r="LJD43" s="154"/>
      <c r="LJE43" s="155"/>
      <c r="LJF43" s="155"/>
      <c r="LJG43" s="155"/>
      <c r="LJH43" s="155"/>
      <c r="LJI43" s="155"/>
      <c r="LJJ43" s="155"/>
      <c r="LJK43" s="156"/>
      <c r="LJL43" s="156"/>
      <c r="LJM43" s="156"/>
      <c r="LJN43" s="156"/>
      <c r="LJO43" s="156"/>
      <c r="LJP43" s="156"/>
      <c r="LJQ43" s="157"/>
      <c r="LJR43" s="153"/>
      <c r="LJS43" s="153"/>
      <c r="LJT43" s="154"/>
      <c r="LJU43" s="155"/>
      <c r="LJV43" s="155"/>
      <c r="LJW43" s="155"/>
      <c r="LJX43" s="155"/>
      <c r="LJY43" s="155"/>
      <c r="LJZ43" s="155"/>
      <c r="LKA43" s="156"/>
      <c r="LKB43" s="156"/>
      <c r="LKC43" s="156"/>
      <c r="LKD43" s="156"/>
      <c r="LKE43" s="156"/>
      <c r="LKF43" s="156"/>
      <c r="LKG43" s="157"/>
      <c r="LKH43" s="153"/>
      <c r="LKI43" s="153"/>
      <c r="LKJ43" s="154"/>
      <c r="LKK43" s="155"/>
      <c r="LKL43" s="155"/>
      <c r="LKM43" s="155"/>
      <c r="LKN43" s="155"/>
      <c r="LKO43" s="155"/>
      <c r="LKP43" s="155"/>
      <c r="LKQ43" s="156"/>
      <c r="LKR43" s="156"/>
      <c r="LKS43" s="156"/>
      <c r="LKT43" s="156"/>
      <c r="LKU43" s="156"/>
      <c r="LKV43" s="156"/>
      <c r="LKW43" s="157"/>
      <c r="LKX43" s="153"/>
      <c r="LKY43" s="153"/>
      <c r="LKZ43" s="154"/>
      <c r="LLA43" s="155"/>
      <c r="LLB43" s="155"/>
      <c r="LLC43" s="155"/>
      <c r="LLD43" s="155"/>
      <c r="LLE43" s="155"/>
      <c r="LLF43" s="155"/>
      <c r="LLG43" s="156"/>
      <c r="LLH43" s="156"/>
      <c r="LLI43" s="156"/>
      <c r="LLJ43" s="156"/>
      <c r="LLK43" s="156"/>
      <c r="LLL43" s="156"/>
      <c r="LLM43" s="157"/>
      <c r="LLN43" s="153"/>
      <c r="LLO43" s="153"/>
      <c r="LLP43" s="154"/>
      <c r="LLQ43" s="155"/>
      <c r="LLR43" s="155"/>
      <c r="LLS43" s="155"/>
      <c r="LLT43" s="155"/>
      <c r="LLU43" s="155"/>
      <c r="LLV43" s="155"/>
      <c r="LLW43" s="156"/>
      <c r="LLX43" s="156"/>
      <c r="LLY43" s="156"/>
      <c r="LLZ43" s="156"/>
      <c r="LMA43" s="156"/>
      <c r="LMB43" s="156"/>
      <c r="LMC43" s="157"/>
      <c r="LMD43" s="153"/>
      <c r="LME43" s="153"/>
      <c r="LMF43" s="154"/>
      <c r="LMG43" s="155"/>
      <c r="LMH43" s="155"/>
      <c r="LMI43" s="155"/>
      <c r="LMJ43" s="155"/>
      <c r="LMK43" s="155"/>
      <c r="LML43" s="155"/>
      <c r="LMM43" s="156"/>
      <c r="LMN43" s="156"/>
      <c r="LMO43" s="156"/>
      <c r="LMP43" s="156"/>
      <c r="LMQ43" s="156"/>
      <c r="LMR43" s="156"/>
      <c r="LMS43" s="157"/>
      <c r="LMT43" s="153"/>
      <c r="LMU43" s="153"/>
      <c r="LMV43" s="154"/>
      <c r="LMW43" s="155"/>
      <c r="LMX43" s="155"/>
      <c r="LMY43" s="155"/>
      <c r="LMZ43" s="155"/>
      <c r="LNA43" s="155"/>
      <c r="LNB43" s="155"/>
      <c r="LNC43" s="156"/>
      <c r="LND43" s="156"/>
      <c r="LNE43" s="156"/>
      <c r="LNF43" s="156"/>
      <c r="LNG43" s="156"/>
      <c r="LNH43" s="156"/>
      <c r="LNI43" s="157"/>
      <c r="LNJ43" s="153"/>
      <c r="LNK43" s="153"/>
      <c r="LNL43" s="154"/>
      <c r="LNM43" s="155"/>
      <c r="LNN43" s="155"/>
      <c r="LNO43" s="155"/>
      <c r="LNP43" s="155"/>
      <c r="LNQ43" s="155"/>
      <c r="LNR43" s="155"/>
      <c r="LNS43" s="156"/>
      <c r="LNT43" s="156"/>
      <c r="LNU43" s="156"/>
      <c r="LNV43" s="156"/>
      <c r="LNW43" s="156"/>
      <c r="LNX43" s="156"/>
      <c r="LNY43" s="157"/>
      <c r="LNZ43" s="153"/>
      <c r="LOA43" s="153"/>
      <c r="LOB43" s="154"/>
      <c r="LOC43" s="155"/>
      <c r="LOD43" s="155"/>
      <c r="LOE43" s="155"/>
      <c r="LOF43" s="155"/>
      <c r="LOG43" s="155"/>
      <c r="LOH43" s="155"/>
      <c r="LOI43" s="156"/>
      <c r="LOJ43" s="156"/>
      <c r="LOK43" s="156"/>
      <c r="LOL43" s="156"/>
      <c r="LOM43" s="156"/>
      <c r="LON43" s="156"/>
      <c r="LOO43" s="157"/>
      <c r="LOP43" s="153"/>
      <c r="LOQ43" s="153"/>
      <c r="LOR43" s="154"/>
      <c r="LOS43" s="155"/>
      <c r="LOT43" s="155"/>
      <c r="LOU43" s="155"/>
      <c r="LOV43" s="155"/>
      <c r="LOW43" s="155"/>
      <c r="LOX43" s="155"/>
      <c r="LOY43" s="156"/>
      <c r="LOZ43" s="156"/>
      <c r="LPA43" s="156"/>
      <c r="LPB43" s="156"/>
      <c r="LPC43" s="156"/>
      <c r="LPD43" s="156"/>
      <c r="LPE43" s="157"/>
      <c r="LPF43" s="153"/>
      <c r="LPG43" s="153"/>
      <c r="LPH43" s="154"/>
      <c r="LPI43" s="155"/>
      <c r="LPJ43" s="155"/>
      <c r="LPK43" s="155"/>
      <c r="LPL43" s="155"/>
      <c r="LPM43" s="155"/>
      <c r="LPN43" s="155"/>
      <c r="LPO43" s="156"/>
      <c r="LPP43" s="156"/>
      <c r="LPQ43" s="156"/>
      <c r="LPR43" s="156"/>
      <c r="LPS43" s="156"/>
      <c r="LPT43" s="156"/>
      <c r="LPU43" s="157"/>
      <c r="LPV43" s="153"/>
      <c r="LPW43" s="153"/>
      <c r="LPX43" s="154"/>
      <c r="LPY43" s="155"/>
      <c r="LPZ43" s="155"/>
      <c r="LQA43" s="155"/>
      <c r="LQB43" s="155"/>
      <c r="LQC43" s="155"/>
      <c r="LQD43" s="155"/>
      <c r="LQE43" s="156"/>
      <c r="LQF43" s="156"/>
      <c r="LQG43" s="156"/>
      <c r="LQH43" s="156"/>
      <c r="LQI43" s="156"/>
      <c r="LQJ43" s="156"/>
      <c r="LQK43" s="157"/>
      <c r="LQL43" s="153"/>
      <c r="LQM43" s="153"/>
      <c r="LQN43" s="154"/>
      <c r="LQO43" s="155"/>
      <c r="LQP43" s="155"/>
      <c r="LQQ43" s="155"/>
      <c r="LQR43" s="155"/>
      <c r="LQS43" s="155"/>
      <c r="LQT43" s="155"/>
      <c r="LQU43" s="156"/>
      <c r="LQV43" s="156"/>
      <c r="LQW43" s="156"/>
      <c r="LQX43" s="156"/>
      <c r="LQY43" s="156"/>
      <c r="LQZ43" s="156"/>
      <c r="LRA43" s="157"/>
      <c r="LRB43" s="153"/>
      <c r="LRC43" s="153"/>
      <c r="LRD43" s="154"/>
      <c r="LRE43" s="155"/>
      <c r="LRF43" s="155"/>
      <c r="LRG43" s="155"/>
      <c r="LRH43" s="155"/>
      <c r="LRI43" s="155"/>
      <c r="LRJ43" s="155"/>
      <c r="LRK43" s="156"/>
      <c r="LRL43" s="156"/>
      <c r="LRM43" s="156"/>
      <c r="LRN43" s="156"/>
      <c r="LRO43" s="156"/>
      <c r="LRP43" s="156"/>
      <c r="LRQ43" s="157"/>
      <c r="LRR43" s="153"/>
      <c r="LRS43" s="153"/>
      <c r="LRT43" s="154"/>
      <c r="LRU43" s="155"/>
      <c r="LRV43" s="155"/>
      <c r="LRW43" s="155"/>
      <c r="LRX43" s="155"/>
      <c r="LRY43" s="155"/>
      <c r="LRZ43" s="155"/>
      <c r="LSA43" s="156"/>
      <c r="LSB43" s="156"/>
      <c r="LSC43" s="156"/>
      <c r="LSD43" s="156"/>
      <c r="LSE43" s="156"/>
      <c r="LSF43" s="156"/>
      <c r="LSG43" s="157"/>
      <c r="LSH43" s="153"/>
      <c r="LSI43" s="153"/>
      <c r="LSJ43" s="154"/>
      <c r="LSK43" s="155"/>
      <c r="LSL43" s="155"/>
      <c r="LSM43" s="155"/>
      <c r="LSN43" s="155"/>
      <c r="LSO43" s="155"/>
      <c r="LSP43" s="155"/>
      <c r="LSQ43" s="156"/>
      <c r="LSR43" s="156"/>
      <c r="LSS43" s="156"/>
      <c r="LST43" s="156"/>
      <c r="LSU43" s="156"/>
      <c r="LSV43" s="156"/>
      <c r="LSW43" s="157"/>
      <c r="LSX43" s="153"/>
      <c r="LSY43" s="153"/>
      <c r="LSZ43" s="154"/>
      <c r="LTA43" s="155"/>
      <c r="LTB43" s="155"/>
      <c r="LTC43" s="155"/>
      <c r="LTD43" s="155"/>
      <c r="LTE43" s="155"/>
      <c r="LTF43" s="155"/>
      <c r="LTG43" s="156"/>
      <c r="LTH43" s="156"/>
      <c r="LTI43" s="156"/>
      <c r="LTJ43" s="156"/>
      <c r="LTK43" s="156"/>
      <c r="LTL43" s="156"/>
      <c r="LTM43" s="157"/>
      <c r="LTN43" s="153"/>
      <c r="LTO43" s="153"/>
      <c r="LTP43" s="154"/>
      <c r="LTQ43" s="155"/>
      <c r="LTR43" s="155"/>
      <c r="LTS43" s="155"/>
      <c r="LTT43" s="155"/>
      <c r="LTU43" s="155"/>
      <c r="LTV43" s="155"/>
      <c r="LTW43" s="156"/>
      <c r="LTX43" s="156"/>
      <c r="LTY43" s="156"/>
      <c r="LTZ43" s="156"/>
      <c r="LUA43" s="156"/>
      <c r="LUB43" s="156"/>
      <c r="LUC43" s="157"/>
      <c r="LUD43" s="153"/>
      <c r="LUE43" s="153"/>
      <c r="LUF43" s="154"/>
      <c r="LUG43" s="155"/>
      <c r="LUH43" s="155"/>
      <c r="LUI43" s="155"/>
      <c r="LUJ43" s="155"/>
      <c r="LUK43" s="155"/>
      <c r="LUL43" s="155"/>
      <c r="LUM43" s="156"/>
      <c r="LUN43" s="156"/>
      <c r="LUO43" s="156"/>
      <c r="LUP43" s="156"/>
      <c r="LUQ43" s="156"/>
      <c r="LUR43" s="156"/>
      <c r="LUS43" s="157"/>
      <c r="LUT43" s="153"/>
      <c r="LUU43" s="153"/>
      <c r="LUV43" s="154"/>
      <c r="LUW43" s="155"/>
      <c r="LUX43" s="155"/>
      <c r="LUY43" s="155"/>
      <c r="LUZ43" s="155"/>
      <c r="LVA43" s="155"/>
      <c r="LVB43" s="155"/>
      <c r="LVC43" s="156"/>
      <c r="LVD43" s="156"/>
      <c r="LVE43" s="156"/>
      <c r="LVF43" s="156"/>
      <c r="LVG43" s="156"/>
      <c r="LVH43" s="156"/>
      <c r="LVI43" s="157"/>
      <c r="LVJ43" s="153"/>
      <c r="LVK43" s="153"/>
      <c r="LVL43" s="154"/>
      <c r="LVM43" s="155"/>
      <c r="LVN43" s="155"/>
      <c r="LVO43" s="155"/>
      <c r="LVP43" s="155"/>
      <c r="LVQ43" s="155"/>
      <c r="LVR43" s="155"/>
      <c r="LVS43" s="156"/>
      <c r="LVT43" s="156"/>
      <c r="LVU43" s="156"/>
      <c r="LVV43" s="156"/>
      <c r="LVW43" s="156"/>
      <c r="LVX43" s="156"/>
      <c r="LVY43" s="157"/>
      <c r="LVZ43" s="153"/>
      <c r="LWA43" s="153"/>
      <c r="LWB43" s="154"/>
      <c r="LWC43" s="155"/>
      <c r="LWD43" s="155"/>
      <c r="LWE43" s="155"/>
      <c r="LWF43" s="155"/>
      <c r="LWG43" s="155"/>
      <c r="LWH43" s="155"/>
      <c r="LWI43" s="156"/>
      <c r="LWJ43" s="156"/>
      <c r="LWK43" s="156"/>
      <c r="LWL43" s="156"/>
      <c r="LWM43" s="156"/>
      <c r="LWN43" s="156"/>
      <c r="LWO43" s="157"/>
      <c r="LWP43" s="153"/>
      <c r="LWQ43" s="153"/>
      <c r="LWR43" s="154"/>
      <c r="LWS43" s="155"/>
      <c r="LWT43" s="155"/>
      <c r="LWU43" s="155"/>
      <c r="LWV43" s="155"/>
      <c r="LWW43" s="155"/>
      <c r="LWX43" s="155"/>
      <c r="LWY43" s="156"/>
      <c r="LWZ43" s="156"/>
      <c r="LXA43" s="156"/>
      <c r="LXB43" s="156"/>
      <c r="LXC43" s="156"/>
      <c r="LXD43" s="156"/>
      <c r="LXE43" s="157"/>
      <c r="LXF43" s="153"/>
      <c r="LXG43" s="153"/>
      <c r="LXH43" s="154"/>
      <c r="LXI43" s="155"/>
      <c r="LXJ43" s="155"/>
      <c r="LXK43" s="155"/>
      <c r="LXL43" s="155"/>
      <c r="LXM43" s="155"/>
      <c r="LXN43" s="155"/>
      <c r="LXO43" s="156"/>
      <c r="LXP43" s="156"/>
      <c r="LXQ43" s="156"/>
      <c r="LXR43" s="156"/>
      <c r="LXS43" s="156"/>
      <c r="LXT43" s="156"/>
      <c r="LXU43" s="157"/>
      <c r="LXV43" s="153"/>
      <c r="LXW43" s="153"/>
      <c r="LXX43" s="154"/>
      <c r="LXY43" s="155"/>
      <c r="LXZ43" s="155"/>
      <c r="LYA43" s="155"/>
      <c r="LYB43" s="155"/>
      <c r="LYC43" s="155"/>
      <c r="LYD43" s="155"/>
      <c r="LYE43" s="156"/>
      <c r="LYF43" s="156"/>
      <c r="LYG43" s="156"/>
      <c r="LYH43" s="156"/>
      <c r="LYI43" s="156"/>
      <c r="LYJ43" s="156"/>
      <c r="LYK43" s="157"/>
      <c r="LYL43" s="153"/>
      <c r="LYM43" s="153"/>
      <c r="LYN43" s="154"/>
      <c r="LYO43" s="155"/>
      <c r="LYP43" s="155"/>
      <c r="LYQ43" s="155"/>
      <c r="LYR43" s="155"/>
      <c r="LYS43" s="155"/>
      <c r="LYT43" s="155"/>
      <c r="LYU43" s="156"/>
      <c r="LYV43" s="156"/>
      <c r="LYW43" s="156"/>
      <c r="LYX43" s="156"/>
      <c r="LYY43" s="156"/>
      <c r="LYZ43" s="156"/>
      <c r="LZA43" s="157"/>
      <c r="LZB43" s="153"/>
      <c r="LZC43" s="153"/>
      <c r="LZD43" s="154"/>
      <c r="LZE43" s="155"/>
      <c r="LZF43" s="155"/>
      <c r="LZG43" s="155"/>
      <c r="LZH43" s="155"/>
      <c r="LZI43" s="155"/>
      <c r="LZJ43" s="155"/>
      <c r="LZK43" s="156"/>
      <c r="LZL43" s="156"/>
      <c r="LZM43" s="156"/>
      <c r="LZN43" s="156"/>
      <c r="LZO43" s="156"/>
      <c r="LZP43" s="156"/>
      <c r="LZQ43" s="157"/>
      <c r="LZR43" s="153"/>
      <c r="LZS43" s="153"/>
      <c r="LZT43" s="154"/>
      <c r="LZU43" s="155"/>
      <c r="LZV43" s="155"/>
      <c r="LZW43" s="155"/>
      <c r="LZX43" s="155"/>
      <c r="LZY43" s="155"/>
      <c r="LZZ43" s="155"/>
      <c r="MAA43" s="156"/>
      <c r="MAB43" s="156"/>
      <c r="MAC43" s="156"/>
      <c r="MAD43" s="156"/>
      <c r="MAE43" s="156"/>
      <c r="MAF43" s="156"/>
      <c r="MAG43" s="157"/>
      <c r="MAH43" s="153"/>
      <c r="MAI43" s="153"/>
      <c r="MAJ43" s="154"/>
      <c r="MAK43" s="155"/>
      <c r="MAL43" s="155"/>
      <c r="MAM43" s="155"/>
      <c r="MAN43" s="155"/>
      <c r="MAO43" s="155"/>
      <c r="MAP43" s="155"/>
      <c r="MAQ43" s="156"/>
      <c r="MAR43" s="156"/>
      <c r="MAS43" s="156"/>
      <c r="MAT43" s="156"/>
      <c r="MAU43" s="156"/>
      <c r="MAV43" s="156"/>
      <c r="MAW43" s="157"/>
      <c r="MAX43" s="153"/>
      <c r="MAY43" s="153"/>
      <c r="MAZ43" s="154"/>
      <c r="MBA43" s="155"/>
      <c r="MBB43" s="155"/>
      <c r="MBC43" s="155"/>
      <c r="MBD43" s="155"/>
      <c r="MBE43" s="155"/>
      <c r="MBF43" s="155"/>
      <c r="MBG43" s="156"/>
      <c r="MBH43" s="156"/>
      <c r="MBI43" s="156"/>
      <c r="MBJ43" s="156"/>
      <c r="MBK43" s="156"/>
      <c r="MBL43" s="156"/>
      <c r="MBM43" s="157"/>
      <c r="MBN43" s="153"/>
      <c r="MBO43" s="153"/>
      <c r="MBP43" s="154"/>
      <c r="MBQ43" s="155"/>
      <c r="MBR43" s="155"/>
      <c r="MBS43" s="155"/>
      <c r="MBT43" s="155"/>
      <c r="MBU43" s="155"/>
      <c r="MBV43" s="155"/>
      <c r="MBW43" s="156"/>
      <c r="MBX43" s="156"/>
      <c r="MBY43" s="156"/>
      <c r="MBZ43" s="156"/>
      <c r="MCA43" s="156"/>
      <c r="MCB43" s="156"/>
      <c r="MCC43" s="157"/>
      <c r="MCD43" s="153"/>
      <c r="MCE43" s="153"/>
      <c r="MCF43" s="154"/>
      <c r="MCG43" s="155"/>
      <c r="MCH43" s="155"/>
      <c r="MCI43" s="155"/>
      <c r="MCJ43" s="155"/>
      <c r="MCK43" s="155"/>
      <c r="MCL43" s="155"/>
      <c r="MCM43" s="156"/>
      <c r="MCN43" s="156"/>
      <c r="MCO43" s="156"/>
      <c r="MCP43" s="156"/>
      <c r="MCQ43" s="156"/>
      <c r="MCR43" s="156"/>
      <c r="MCS43" s="157"/>
      <c r="MCT43" s="153"/>
      <c r="MCU43" s="153"/>
      <c r="MCV43" s="154"/>
      <c r="MCW43" s="155"/>
      <c r="MCX43" s="155"/>
      <c r="MCY43" s="155"/>
      <c r="MCZ43" s="155"/>
      <c r="MDA43" s="155"/>
      <c r="MDB43" s="155"/>
      <c r="MDC43" s="156"/>
      <c r="MDD43" s="156"/>
      <c r="MDE43" s="156"/>
      <c r="MDF43" s="156"/>
      <c r="MDG43" s="156"/>
      <c r="MDH43" s="156"/>
      <c r="MDI43" s="157"/>
      <c r="MDJ43" s="153"/>
      <c r="MDK43" s="153"/>
      <c r="MDL43" s="154"/>
      <c r="MDM43" s="155"/>
      <c r="MDN43" s="155"/>
      <c r="MDO43" s="155"/>
      <c r="MDP43" s="155"/>
      <c r="MDQ43" s="155"/>
      <c r="MDR43" s="155"/>
      <c r="MDS43" s="156"/>
      <c r="MDT43" s="156"/>
      <c r="MDU43" s="156"/>
      <c r="MDV43" s="156"/>
      <c r="MDW43" s="156"/>
      <c r="MDX43" s="156"/>
      <c r="MDY43" s="157"/>
      <c r="MDZ43" s="153"/>
      <c r="MEA43" s="153"/>
      <c r="MEB43" s="154"/>
      <c r="MEC43" s="155"/>
      <c r="MED43" s="155"/>
      <c r="MEE43" s="155"/>
      <c r="MEF43" s="155"/>
      <c r="MEG43" s="155"/>
      <c r="MEH43" s="155"/>
      <c r="MEI43" s="156"/>
      <c r="MEJ43" s="156"/>
      <c r="MEK43" s="156"/>
      <c r="MEL43" s="156"/>
      <c r="MEM43" s="156"/>
      <c r="MEN43" s="156"/>
      <c r="MEO43" s="157"/>
      <c r="MEP43" s="153"/>
      <c r="MEQ43" s="153"/>
      <c r="MER43" s="154"/>
      <c r="MES43" s="155"/>
      <c r="MET43" s="155"/>
      <c r="MEU43" s="155"/>
      <c r="MEV43" s="155"/>
      <c r="MEW43" s="155"/>
      <c r="MEX43" s="155"/>
      <c r="MEY43" s="156"/>
      <c r="MEZ43" s="156"/>
      <c r="MFA43" s="156"/>
      <c r="MFB43" s="156"/>
      <c r="MFC43" s="156"/>
      <c r="MFD43" s="156"/>
      <c r="MFE43" s="157"/>
      <c r="MFF43" s="153"/>
      <c r="MFG43" s="153"/>
      <c r="MFH43" s="154"/>
      <c r="MFI43" s="155"/>
      <c r="MFJ43" s="155"/>
      <c r="MFK43" s="155"/>
      <c r="MFL43" s="155"/>
      <c r="MFM43" s="155"/>
      <c r="MFN43" s="155"/>
      <c r="MFO43" s="156"/>
      <c r="MFP43" s="156"/>
      <c r="MFQ43" s="156"/>
      <c r="MFR43" s="156"/>
      <c r="MFS43" s="156"/>
      <c r="MFT43" s="156"/>
      <c r="MFU43" s="157"/>
      <c r="MFV43" s="153"/>
      <c r="MFW43" s="153"/>
      <c r="MFX43" s="154"/>
      <c r="MFY43" s="155"/>
      <c r="MFZ43" s="155"/>
      <c r="MGA43" s="155"/>
      <c r="MGB43" s="155"/>
      <c r="MGC43" s="155"/>
      <c r="MGD43" s="155"/>
      <c r="MGE43" s="156"/>
      <c r="MGF43" s="156"/>
      <c r="MGG43" s="156"/>
      <c r="MGH43" s="156"/>
      <c r="MGI43" s="156"/>
      <c r="MGJ43" s="156"/>
      <c r="MGK43" s="157"/>
      <c r="MGL43" s="153"/>
      <c r="MGM43" s="153"/>
      <c r="MGN43" s="154"/>
      <c r="MGO43" s="155"/>
      <c r="MGP43" s="155"/>
      <c r="MGQ43" s="155"/>
      <c r="MGR43" s="155"/>
      <c r="MGS43" s="155"/>
      <c r="MGT43" s="155"/>
      <c r="MGU43" s="156"/>
      <c r="MGV43" s="156"/>
      <c r="MGW43" s="156"/>
      <c r="MGX43" s="156"/>
      <c r="MGY43" s="156"/>
      <c r="MGZ43" s="156"/>
      <c r="MHA43" s="157"/>
      <c r="MHB43" s="153"/>
      <c r="MHC43" s="153"/>
      <c r="MHD43" s="154"/>
      <c r="MHE43" s="155"/>
      <c r="MHF43" s="155"/>
      <c r="MHG43" s="155"/>
      <c r="MHH43" s="155"/>
      <c r="MHI43" s="155"/>
      <c r="MHJ43" s="155"/>
      <c r="MHK43" s="156"/>
      <c r="MHL43" s="156"/>
      <c r="MHM43" s="156"/>
      <c r="MHN43" s="156"/>
      <c r="MHO43" s="156"/>
      <c r="MHP43" s="156"/>
      <c r="MHQ43" s="157"/>
      <c r="MHR43" s="153"/>
      <c r="MHS43" s="153"/>
      <c r="MHT43" s="154"/>
      <c r="MHU43" s="155"/>
      <c r="MHV43" s="155"/>
      <c r="MHW43" s="155"/>
      <c r="MHX43" s="155"/>
      <c r="MHY43" s="155"/>
      <c r="MHZ43" s="155"/>
      <c r="MIA43" s="156"/>
      <c r="MIB43" s="156"/>
      <c r="MIC43" s="156"/>
      <c r="MID43" s="156"/>
      <c r="MIE43" s="156"/>
      <c r="MIF43" s="156"/>
      <c r="MIG43" s="157"/>
      <c r="MIH43" s="153"/>
      <c r="MII43" s="153"/>
      <c r="MIJ43" s="154"/>
      <c r="MIK43" s="155"/>
      <c r="MIL43" s="155"/>
      <c r="MIM43" s="155"/>
      <c r="MIN43" s="155"/>
      <c r="MIO43" s="155"/>
      <c r="MIP43" s="155"/>
      <c r="MIQ43" s="156"/>
      <c r="MIR43" s="156"/>
      <c r="MIS43" s="156"/>
      <c r="MIT43" s="156"/>
      <c r="MIU43" s="156"/>
      <c r="MIV43" s="156"/>
      <c r="MIW43" s="157"/>
      <c r="MIX43" s="153"/>
      <c r="MIY43" s="153"/>
      <c r="MIZ43" s="154"/>
      <c r="MJA43" s="155"/>
      <c r="MJB43" s="155"/>
      <c r="MJC43" s="155"/>
      <c r="MJD43" s="155"/>
      <c r="MJE43" s="155"/>
      <c r="MJF43" s="155"/>
      <c r="MJG43" s="156"/>
      <c r="MJH43" s="156"/>
      <c r="MJI43" s="156"/>
      <c r="MJJ43" s="156"/>
      <c r="MJK43" s="156"/>
      <c r="MJL43" s="156"/>
      <c r="MJM43" s="157"/>
      <c r="MJN43" s="153"/>
      <c r="MJO43" s="153"/>
      <c r="MJP43" s="154"/>
      <c r="MJQ43" s="155"/>
      <c r="MJR43" s="155"/>
      <c r="MJS43" s="155"/>
      <c r="MJT43" s="155"/>
      <c r="MJU43" s="155"/>
      <c r="MJV43" s="155"/>
      <c r="MJW43" s="156"/>
      <c r="MJX43" s="156"/>
      <c r="MJY43" s="156"/>
      <c r="MJZ43" s="156"/>
      <c r="MKA43" s="156"/>
      <c r="MKB43" s="156"/>
      <c r="MKC43" s="157"/>
      <c r="MKD43" s="153"/>
      <c r="MKE43" s="153"/>
      <c r="MKF43" s="154"/>
      <c r="MKG43" s="155"/>
      <c r="MKH43" s="155"/>
      <c r="MKI43" s="155"/>
      <c r="MKJ43" s="155"/>
      <c r="MKK43" s="155"/>
      <c r="MKL43" s="155"/>
      <c r="MKM43" s="156"/>
      <c r="MKN43" s="156"/>
      <c r="MKO43" s="156"/>
      <c r="MKP43" s="156"/>
      <c r="MKQ43" s="156"/>
      <c r="MKR43" s="156"/>
      <c r="MKS43" s="157"/>
      <c r="MKT43" s="153"/>
      <c r="MKU43" s="153"/>
      <c r="MKV43" s="154"/>
      <c r="MKW43" s="155"/>
      <c r="MKX43" s="155"/>
      <c r="MKY43" s="155"/>
      <c r="MKZ43" s="155"/>
      <c r="MLA43" s="155"/>
      <c r="MLB43" s="155"/>
      <c r="MLC43" s="156"/>
      <c r="MLD43" s="156"/>
      <c r="MLE43" s="156"/>
      <c r="MLF43" s="156"/>
      <c r="MLG43" s="156"/>
      <c r="MLH43" s="156"/>
      <c r="MLI43" s="157"/>
      <c r="MLJ43" s="153"/>
      <c r="MLK43" s="153"/>
      <c r="MLL43" s="154"/>
      <c r="MLM43" s="155"/>
      <c r="MLN43" s="155"/>
      <c r="MLO43" s="155"/>
      <c r="MLP43" s="155"/>
      <c r="MLQ43" s="155"/>
      <c r="MLR43" s="155"/>
      <c r="MLS43" s="156"/>
      <c r="MLT43" s="156"/>
      <c r="MLU43" s="156"/>
      <c r="MLV43" s="156"/>
      <c r="MLW43" s="156"/>
      <c r="MLX43" s="156"/>
      <c r="MLY43" s="157"/>
      <c r="MLZ43" s="153"/>
      <c r="MMA43" s="153"/>
      <c r="MMB43" s="154"/>
      <c r="MMC43" s="155"/>
      <c r="MMD43" s="155"/>
      <c r="MME43" s="155"/>
      <c r="MMF43" s="155"/>
      <c r="MMG43" s="155"/>
      <c r="MMH43" s="155"/>
      <c r="MMI43" s="156"/>
      <c r="MMJ43" s="156"/>
      <c r="MMK43" s="156"/>
      <c r="MML43" s="156"/>
      <c r="MMM43" s="156"/>
      <c r="MMN43" s="156"/>
      <c r="MMO43" s="157"/>
      <c r="MMP43" s="153"/>
      <c r="MMQ43" s="153"/>
      <c r="MMR43" s="154"/>
      <c r="MMS43" s="155"/>
      <c r="MMT43" s="155"/>
      <c r="MMU43" s="155"/>
      <c r="MMV43" s="155"/>
      <c r="MMW43" s="155"/>
      <c r="MMX43" s="155"/>
      <c r="MMY43" s="156"/>
      <c r="MMZ43" s="156"/>
      <c r="MNA43" s="156"/>
      <c r="MNB43" s="156"/>
      <c r="MNC43" s="156"/>
      <c r="MND43" s="156"/>
      <c r="MNE43" s="157"/>
      <c r="MNF43" s="153"/>
      <c r="MNG43" s="153"/>
      <c r="MNH43" s="154"/>
      <c r="MNI43" s="155"/>
      <c r="MNJ43" s="155"/>
      <c r="MNK43" s="155"/>
      <c r="MNL43" s="155"/>
      <c r="MNM43" s="155"/>
      <c r="MNN43" s="155"/>
      <c r="MNO43" s="156"/>
      <c r="MNP43" s="156"/>
      <c r="MNQ43" s="156"/>
      <c r="MNR43" s="156"/>
      <c r="MNS43" s="156"/>
      <c r="MNT43" s="156"/>
      <c r="MNU43" s="157"/>
      <c r="MNV43" s="153"/>
      <c r="MNW43" s="153"/>
      <c r="MNX43" s="154"/>
      <c r="MNY43" s="155"/>
      <c r="MNZ43" s="155"/>
      <c r="MOA43" s="155"/>
      <c r="MOB43" s="155"/>
      <c r="MOC43" s="155"/>
      <c r="MOD43" s="155"/>
      <c r="MOE43" s="156"/>
      <c r="MOF43" s="156"/>
      <c r="MOG43" s="156"/>
      <c r="MOH43" s="156"/>
      <c r="MOI43" s="156"/>
      <c r="MOJ43" s="156"/>
      <c r="MOK43" s="157"/>
      <c r="MOL43" s="153"/>
      <c r="MOM43" s="153"/>
      <c r="MON43" s="154"/>
      <c r="MOO43" s="155"/>
      <c r="MOP43" s="155"/>
      <c r="MOQ43" s="155"/>
      <c r="MOR43" s="155"/>
      <c r="MOS43" s="155"/>
      <c r="MOT43" s="155"/>
      <c r="MOU43" s="156"/>
      <c r="MOV43" s="156"/>
      <c r="MOW43" s="156"/>
      <c r="MOX43" s="156"/>
      <c r="MOY43" s="156"/>
      <c r="MOZ43" s="156"/>
      <c r="MPA43" s="157"/>
      <c r="MPB43" s="153"/>
      <c r="MPC43" s="153"/>
      <c r="MPD43" s="154"/>
      <c r="MPE43" s="155"/>
      <c r="MPF43" s="155"/>
      <c r="MPG43" s="155"/>
      <c r="MPH43" s="155"/>
      <c r="MPI43" s="155"/>
      <c r="MPJ43" s="155"/>
      <c r="MPK43" s="156"/>
      <c r="MPL43" s="156"/>
      <c r="MPM43" s="156"/>
      <c r="MPN43" s="156"/>
      <c r="MPO43" s="156"/>
      <c r="MPP43" s="156"/>
      <c r="MPQ43" s="157"/>
      <c r="MPR43" s="153"/>
      <c r="MPS43" s="153"/>
      <c r="MPT43" s="154"/>
      <c r="MPU43" s="155"/>
      <c r="MPV43" s="155"/>
      <c r="MPW43" s="155"/>
      <c r="MPX43" s="155"/>
      <c r="MPY43" s="155"/>
      <c r="MPZ43" s="155"/>
      <c r="MQA43" s="156"/>
      <c r="MQB43" s="156"/>
      <c r="MQC43" s="156"/>
      <c r="MQD43" s="156"/>
      <c r="MQE43" s="156"/>
      <c r="MQF43" s="156"/>
      <c r="MQG43" s="157"/>
      <c r="MQH43" s="153"/>
      <c r="MQI43" s="153"/>
      <c r="MQJ43" s="154"/>
      <c r="MQK43" s="155"/>
      <c r="MQL43" s="155"/>
      <c r="MQM43" s="155"/>
      <c r="MQN43" s="155"/>
      <c r="MQO43" s="155"/>
      <c r="MQP43" s="155"/>
      <c r="MQQ43" s="156"/>
      <c r="MQR43" s="156"/>
      <c r="MQS43" s="156"/>
      <c r="MQT43" s="156"/>
      <c r="MQU43" s="156"/>
      <c r="MQV43" s="156"/>
      <c r="MQW43" s="157"/>
      <c r="MQX43" s="153"/>
      <c r="MQY43" s="153"/>
      <c r="MQZ43" s="154"/>
      <c r="MRA43" s="155"/>
      <c r="MRB43" s="155"/>
      <c r="MRC43" s="155"/>
      <c r="MRD43" s="155"/>
      <c r="MRE43" s="155"/>
      <c r="MRF43" s="155"/>
      <c r="MRG43" s="156"/>
      <c r="MRH43" s="156"/>
      <c r="MRI43" s="156"/>
      <c r="MRJ43" s="156"/>
      <c r="MRK43" s="156"/>
      <c r="MRL43" s="156"/>
      <c r="MRM43" s="157"/>
      <c r="MRN43" s="153"/>
      <c r="MRO43" s="153"/>
      <c r="MRP43" s="154"/>
      <c r="MRQ43" s="155"/>
      <c r="MRR43" s="155"/>
      <c r="MRS43" s="155"/>
      <c r="MRT43" s="155"/>
      <c r="MRU43" s="155"/>
      <c r="MRV43" s="155"/>
      <c r="MRW43" s="156"/>
      <c r="MRX43" s="156"/>
      <c r="MRY43" s="156"/>
      <c r="MRZ43" s="156"/>
      <c r="MSA43" s="156"/>
      <c r="MSB43" s="156"/>
      <c r="MSC43" s="157"/>
      <c r="MSD43" s="153"/>
      <c r="MSE43" s="153"/>
      <c r="MSF43" s="154"/>
      <c r="MSG43" s="155"/>
      <c r="MSH43" s="155"/>
      <c r="MSI43" s="155"/>
      <c r="MSJ43" s="155"/>
      <c r="MSK43" s="155"/>
      <c r="MSL43" s="155"/>
      <c r="MSM43" s="156"/>
      <c r="MSN43" s="156"/>
      <c r="MSO43" s="156"/>
      <c r="MSP43" s="156"/>
      <c r="MSQ43" s="156"/>
      <c r="MSR43" s="156"/>
      <c r="MSS43" s="157"/>
      <c r="MST43" s="153"/>
      <c r="MSU43" s="153"/>
      <c r="MSV43" s="154"/>
      <c r="MSW43" s="155"/>
      <c r="MSX43" s="155"/>
      <c r="MSY43" s="155"/>
      <c r="MSZ43" s="155"/>
      <c r="MTA43" s="155"/>
      <c r="MTB43" s="155"/>
      <c r="MTC43" s="156"/>
      <c r="MTD43" s="156"/>
      <c r="MTE43" s="156"/>
      <c r="MTF43" s="156"/>
      <c r="MTG43" s="156"/>
      <c r="MTH43" s="156"/>
      <c r="MTI43" s="157"/>
      <c r="MTJ43" s="153"/>
      <c r="MTK43" s="153"/>
      <c r="MTL43" s="154"/>
      <c r="MTM43" s="155"/>
      <c r="MTN43" s="155"/>
      <c r="MTO43" s="155"/>
      <c r="MTP43" s="155"/>
      <c r="MTQ43" s="155"/>
      <c r="MTR43" s="155"/>
      <c r="MTS43" s="156"/>
      <c r="MTT43" s="156"/>
      <c r="MTU43" s="156"/>
      <c r="MTV43" s="156"/>
      <c r="MTW43" s="156"/>
      <c r="MTX43" s="156"/>
      <c r="MTY43" s="157"/>
      <c r="MTZ43" s="153"/>
      <c r="MUA43" s="153"/>
      <c r="MUB43" s="154"/>
      <c r="MUC43" s="155"/>
      <c r="MUD43" s="155"/>
      <c r="MUE43" s="155"/>
      <c r="MUF43" s="155"/>
      <c r="MUG43" s="155"/>
      <c r="MUH43" s="155"/>
      <c r="MUI43" s="156"/>
      <c r="MUJ43" s="156"/>
      <c r="MUK43" s="156"/>
      <c r="MUL43" s="156"/>
      <c r="MUM43" s="156"/>
      <c r="MUN43" s="156"/>
      <c r="MUO43" s="157"/>
      <c r="MUP43" s="153"/>
      <c r="MUQ43" s="153"/>
      <c r="MUR43" s="154"/>
      <c r="MUS43" s="155"/>
      <c r="MUT43" s="155"/>
      <c r="MUU43" s="155"/>
      <c r="MUV43" s="155"/>
      <c r="MUW43" s="155"/>
      <c r="MUX43" s="155"/>
      <c r="MUY43" s="156"/>
      <c r="MUZ43" s="156"/>
      <c r="MVA43" s="156"/>
      <c r="MVB43" s="156"/>
      <c r="MVC43" s="156"/>
      <c r="MVD43" s="156"/>
      <c r="MVE43" s="157"/>
      <c r="MVF43" s="153"/>
      <c r="MVG43" s="153"/>
      <c r="MVH43" s="154"/>
      <c r="MVI43" s="155"/>
      <c r="MVJ43" s="155"/>
      <c r="MVK43" s="155"/>
      <c r="MVL43" s="155"/>
      <c r="MVM43" s="155"/>
      <c r="MVN43" s="155"/>
      <c r="MVO43" s="156"/>
      <c r="MVP43" s="156"/>
      <c r="MVQ43" s="156"/>
      <c r="MVR43" s="156"/>
      <c r="MVS43" s="156"/>
      <c r="MVT43" s="156"/>
      <c r="MVU43" s="157"/>
      <c r="MVV43" s="153"/>
      <c r="MVW43" s="153"/>
      <c r="MVX43" s="154"/>
      <c r="MVY43" s="155"/>
      <c r="MVZ43" s="155"/>
      <c r="MWA43" s="155"/>
      <c r="MWB43" s="155"/>
      <c r="MWC43" s="155"/>
      <c r="MWD43" s="155"/>
      <c r="MWE43" s="156"/>
      <c r="MWF43" s="156"/>
      <c r="MWG43" s="156"/>
      <c r="MWH43" s="156"/>
      <c r="MWI43" s="156"/>
      <c r="MWJ43" s="156"/>
      <c r="MWK43" s="157"/>
      <c r="MWL43" s="153"/>
      <c r="MWM43" s="153"/>
      <c r="MWN43" s="154"/>
      <c r="MWO43" s="155"/>
      <c r="MWP43" s="155"/>
      <c r="MWQ43" s="155"/>
      <c r="MWR43" s="155"/>
      <c r="MWS43" s="155"/>
      <c r="MWT43" s="155"/>
      <c r="MWU43" s="156"/>
      <c r="MWV43" s="156"/>
      <c r="MWW43" s="156"/>
      <c r="MWX43" s="156"/>
      <c r="MWY43" s="156"/>
      <c r="MWZ43" s="156"/>
      <c r="MXA43" s="157"/>
      <c r="MXB43" s="153"/>
      <c r="MXC43" s="153"/>
      <c r="MXD43" s="154"/>
      <c r="MXE43" s="155"/>
      <c r="MXF43" s="155"/>
      <c r="MXG43" s="155"/>
      <c r="MXH43" s="155"/>
      <c r="MXI43" s="155"/>
      <c r="MXJ43" s="155"/>
      <c r="MXK43" s="156"/>
      <c r="MXL43" s="156"/>
      <c r="MXM43" s="156"/>
      <c r="MXN43" s="156"/>
      <c r="MXO43" s="156"/>
      <c r="MXP43" s="156"/>
      <c r="MXQ43" s="157"/>
      <c r="MXR43" s="153"/>
      <c r="MXS43" s="153"/>
      <c r="MXT43" s="154"/>
      <c r="MXU43" s="155"/>
      <c r="MXV43" s="155"/>
      <c r="MXW43" s="155"/>
      <c r="MXX43" s="155"/>
      <c r="MXY43" s="155"/>
      <c r="MXZ43" s="155"/>
      <c r="MYA43" s="156"/>
      <c r="MYB43" s="156"/>
      <c r="MYC43" s="156"/>
      <c r="MYD43" s="156"/>
      <c r="MYE43" s="156"/>
      <c r="MYF43" s="156"/>
      <c r="MYG43" s="157"/>
      <c r="MYH43" s="153"/>
      <c r="MYI43" s="153"/>
      <c r="MYJ43" s="154"/>
      <c r="MYK43" s="155"/>
      <c r="MYL43" s="155"/>
      <c r="MYM43" s="155"/>
      <c r="MYN43" s="155"/>
      <c r="MYO43" s="155"/>
      <c r="MYP43" s="155"/>
      <c r="MYQ43" s="156"/>
      <c r="MYR43" s="156"/>
      <c r="MYS43" s="156"/>
      <c r="MYT43" s="156"/>
      <c r="MYU43" s="156"/>
      <c r="MYV43" s="156"/>
      <c r="MYW43" s="157"/>
      <c r="MYX43" s="153"/>
      <c r="MYY43" s="153"/>
      <c r="MYZ43" s="154"/>
      <c r="MZA43" s="155"/>
      <c r="MZB43" s="155"/>
      <c r="MZC43" s="155"/>
      <c r="MZD43" s="155"/>
      <c r="MZE43" s="155"/>
      <c r="MZF43" s="155"/>
      <c r="MZG43" s="156"/>
      <c r="MZH43" s="156"/>
      <c r="MZI43" s="156"/>
      <c r="MZJ43" s="156"/>
      <c r="MZK43" s="156"/>
      <c r="MZL43" s="156"/>
      <c r="MZM43" s="157"/>
      <c r="MZN43" s="153"/>
      <c r="MZO43" s="153"/>
      <c r="MZP43" s="154"/>
      <c r="MZQ43" s="155"/>
      <c r="MZR43" s="155"/>
      <c r="MZS43" s="155"/>
      <c r="MZT43" s="155"/>
      <c r="MZU43" s="155"/>
      <c r="MZV43" s="155"/>
      <c r="MZW43" s="156"/>
      <c r="MZX43" s="156"/>
      <c r="MZY43" s="156"/>
      <c r="MZZ43" s="156"/>
      <c r="NAA43" s="156"/>
      <c r="NAB43" s="156"/>
      <c r="NAC43" s="157"/>
      <c r="NAD43" s="153"/>
      <c r="NAE43" s="153"/>
      <c r="NAF43" s="154"/>
      <c r="NAG43" s="155"/>
      <c r="NAH43" s="155"/>
      <c r="NAI43" s="155"/>
      <c r="NAJ43" s="155"/>
      <c r="NAK43" s="155"/>
      <c r="NAL43" s="155"/>
      <c r="NAM43" s="156"/>
      <c r="NAN43" s="156"/>
      <c r="NAO43" s="156"/>
      <c r="NAP43" s="156"/>
      <c r="NAQ43" s="156"/>
      <c r="NAR43" s="156"/>
      <c r="NAS43" s="157"/>
      <c r="NAT43" s="153"/>
      <c r="NAU43" s="153"/>
      <c r="NAV43" s="154"/>
      <c r="NAW43" s="155"/>
      <c r="NAX43" s="155"/>
      <c r="NAY43" s="155"/>
      <c r="NAZ43" s="155"/>
      <c r="NBA43" s="155"/>
      <c r="NBB43" s="155"/>
      <c r="NBC43" s="156"/>
      <c r="NBD43" s="156"/>
      <c r="NBE43" s="156"/>
      <c r="NBF43" s="156"/>
      <c r="NBG43" s="156"/>
      <c r="NBH43" s="156"/>
      <c r="NBI43" s="157"/>
      <c r="NBJ43" s="153"/>
      <c r="NBK43" s="153"/>
      <c r="NBL43" s="154"/>
      <c r="NBM43" s="155"/>
      <c r="NBN43" s="155"/>
      <c r="NBO43" s="155"/>
      <c r="NBP43" s="155"/>
      <c r="NBQ43" s="155"/>
      <c r="NBR43" s="155"/>
      <c r="NBS43" s="156"/>
      <c r="NBT43" s="156"/>
      <c r="NBU43" s="156"/>
      <c r="NBV43" s="156"/>
      <c r="NBW43" s="156"/>
      <c r="NBX43" s="156"/>
      <c r="NBY43" s="157"/>
      <c r="NBZ43" s="153"/>
      <c r="NCA43" s="153"/>
      <c r="NCB43" s="154"/>
      <c r="NCC43" s="155"/>
      <c r="NCD43" s="155"/>
      <c r="NCE43" s="155"/>
      <c r="NCF43" s="155"/>
      <c r="NCG43" s="155"/>
      <c r="NCH43" s="155"/>
      <c r="NCI43" s="156"/>
      <c r="NCJ43" s="156"/>
      <c r="NCK43" s="156"/>
      <c r="NCL43" s="156"/>
      <c r="NCM43" s="156"/>
      <c r="NCN43" s="156"/>
      <c r="NCO43" s="157"/>
      <c r="NCP43" s="153"/>
      <c r="NCQ43" s="153"/>
      <c r="NCR43" s="154"/>
      <c r="NCS43" s="155"/>
      <c r="NCT43" s="155"/>
      <c r="NCU43" s="155"/>
      <c r="NCV43" s="155"/>
      <c r="NCW43" s="155"/>
      <c r="NCX43" s="155"/>
      <c r="NCY43" s="156"/>
      <c r="NCZ43" s="156"/>
      <c r="NDA43" s="156"/>
      <c r="NDB43" s="156"/>
      <c r="NDC43" s="156"/>
      <c r="NDD43" s="156"/>
      <c r="NDE43" s="157"/>
      <c r="NDF43" s="153"/>
      <c r="NDG43" s="153"/>
      <c r="NDH43" s="154"/>
      <c r="NDI43" s="155"/>
      <c r="NDJ43" s="155"/>
      <c r="NDK43" s="155"/>
      <c r="NDL43" s="155"/>
      <c r="NDM43" s="155"/>
      <c r="NDN43" s="155"/>
      <c r="NDO43" s="156"/>
      <c r="NDP43" s="156"/>
      <c r="NDQ43" s="156"/>
      <c r="NDR43" s="156"/>
      <c r="NDS43" s="156"/>
      <c r="NDT43" s="156"/>
      <c r="NDU43" s="157"/>
      <c r="NDV43" s="153"/>
      <c r="NDW43" s="153"/>
      <c r="NDX43" s="154"/>
      <c r="NDY43" s="155"/>
      <c r="NDZ43" s="155"/>
      <c r="NEA43" s="155"/>
      <c r="NEB43" s="155"/>
      <c r="NEC43" s="155"/>
      <c r="NED43" s="155"/>
      <c r="NEE43" s="156"/>
      <c r="NEF43" s="156"/>
      <c r="NEG43" s="156"/>
      <c r="NEH43" s="156"/>
      <c r="NEI43" s="156"/>
      <c r="NEJ43" s="156"/>
      <c r="NEK43" s="157"/>
      <c r="NEL43" s="153"/>
      <c r="NEM43" s="153"/>
      <c r="NEN43" s="154"/>
      <c r="NEO43" s="155"/>
      <c r="NEP43" s="155"/>
      <c r="NEQ43" s="155"/>
      <c r="NER43" s="155"/>
      <c r="NES43" s="155"/>
      <c r="NET43" s="155"/>
      <c r="NEU43" s="156"/>
      <c r="NEV43" s="156"/>
      <c r="NEW43" s="156"/>
      <c r="NEX43" s="156"/>
      <c r="NEY43" s="156"/>
      <c r="NEZ43" s="156"/>
      <c r="NFA43" s="157"/>
      <c r="NFB43" s="153"/>
      <c r="NFC43" s="153"/>
      <c r="NFD43" s="154"/>
      <c r="NFE43" s="155"/>
      <c r="NFF43" s="155"/>
      <c r="NFG43" s="155"/>
      <c r="NFH43" s="155"/>
      <c r="NFI43" s="155"/>
      <c r="NFJ43" s="155"/>
      <c r="NFK43" s="156"/>
      <c r="NFL43" s="156"/>
      <c r="NFM43" s="156"/>
      <c r="NFN43" s="156"/>
      <c r="NFO43" s="156"/>
      <c r="NFP43" s="156"/>
      <c r="NFQ43" s="157"/>
      <c r="NFR43" s="153"/>
      <c r="NFS43" s="153"/>
      <c r="NFT43" s="154"/>
      <c r="NFU43" s="155"/>
      <c r="NFV43" s="155"/>
      <c r="NFW43" s="155"/>
      <c r="NFX43" s="155"/>
      <c r="NFY43" s="155"/>
      <c r="NFZ43" s="155"/>
      <c r="NGA43" s="156"/>
      <c r="NGB43" s="156"/>
      <c r="NGC43" s="156"/>
      <c r="NGD43" s="156"/>
      <c r="NGE43" s="156"/>
      <c r="NGF43" s="156"/>
      <c r="NGG43" s="157"/>
      <c r="NGH43" s="153"/>
      <c r="NGI43" s="153"/>
      <c r="NGJ43" s="154"/>
      <c r="NGK43" s="155"/>
      <c r="NGL43" s="155"/>
      <c r="NGM43" s="155"/>
      <c r="NGN43" s="155"/>
      <c r="NGO43" s="155"/>
      <c r="NGP43" s="155"/>
      <c r="NGQ43" s="156"/>
      <c r="NGR43" s="156"/>
      <c r="NGS43" s="156"/>
      <c r="NGT43" s="156"/>
      <c r="NGU43" s="156"/>
      <c r="NGV43" s="156"/>
      <c r="NGW43" s="157"/>
      <c r="NGX43" s="153"/>
      <c r="NGY43" s="153"/>
      <c r="NGZ43" s="154"/>
      <c r="NHA43" s="155"/>
      <c r="NHB43" s="155"/>
      <c r="NHC43" s="155"/>
      <c r="NHD43" s="155"/>
      <c r="NHE43" s="155"/>
      <c r="NHF43" s="155"/>
      <c r="NHG43" s="156"/>
      <c r="NHH43" s="156"/>
      <c r="NHI43" s="156"/>
      <c r="NHJ43" s="156"/>
      <c r="NHK43" s="156"/>
      <c r="NHL43" s="156"/>
      <c r="NHM43" s="157"/>
      <c r="NHN43" s="153"/>
      <c r="NHO43" s="153"/>
      <c r="NHP43" s="154"/>
      <c r="NHQ43" s="155"/>
      <c r="NHR43" s="155"/>
      <c r="NHS43" s="155"/>
      <c r="NHT43" s="155"/>
      <c r="NHU43" s="155"/>
      <c r="NHV43" s="155"/>
      <c r="NHW43" s="156"/>
      <c r="NHX43" s="156"/>
      <c r="NHY43" s="156"/>
      <c r="NHZ43" s="156"/>
      <c r="NIA43" s="156"/>
      <c r="NIB43" s="156"/>
      <c r="NIC43" s="157"/>
      <c r="NID43" s="153"/>
      <c r="NIE43" s="153"/>
      <c r="NIF43" s="154"/>
      <c r="NIG43" s="155"/>
      <c r="NIH43" s="155"/>
      <c r="NII43" s="155"/>
      <c r="NIJ43" s="155"/>
      <c r="NIK43" s="155"/>
      <c r="NIL43" s="155"/>
      <c r="NIM43" s="156"/>
      <c r="NIN43" s="156"/>
      <c r="NIO43" s="156"/>
      <c r="NIP43" s="156"/>
      <c r="NIQ43" s="156"/>
      <c r="NIR43" s="156"/>
      <c r="NIS43" s="157"/>
      <c r="NIT43" s="153"/>
      <c r="NIU43" s="153"/>
      <c r="NIV43" s="154"/>
      <c r="NIW43" s="155"/>
      <c r="NIX43" s="155"/>
      <c r="NIY43" s="155"/>
      <c r="NIZ43" s="155"/>
      <c r="NJA43" s="155"/>
      <c r="NJB43" s="155"/>
      <c r="NJC43" s="156"/>
      <c r="NJD43" s="156"/>
      <c r="NJE43" s="156"/>
      <c r="NJF43" s="156"/>
      <c r="NJG43" s="156"/>
      <c r="NJH43" s="156"/>
      <c r="NJI43" s="157"/>
      <c r="NJJ43" s="153"/>
      <c r="NJK43" s="153"/>
      <c r="NJL43" s="154"/>
      <c r="NJM43" s="155"/>
      <c r="NJN43" s="155"/>
      <c r="NJO43" s="155"/>
      <c r="NJP43" s="155"/>
      <c r="NJQ43" s="155"/>
      <c r="NJR43" s="155"/>
      <c r="NJS43" s="156"/>
      <c r="NJT43" s="156"/>
      <c r="NJU43" s="156"/>
      <c r="NJV43" s="156"/>
      <c r="NJW43" s="156"/>
      <c r="NJX43" s="156"/>
      <c r="NJY43" s="157"/>
      <c r="NJZ43" s="153"/>
      <c r="NKA43" s="153"/>
      <c r="NKB43" s="154"/>
      <c r="NKC43" s="155"/>
      <c r="NKD43" s="155"/>
      <c r="NKE43" s="155"/>
      <c r="NKF43" s="155"/>
      <c r="NKG43" s="155"/>
      <c r="NKH43" s="155"/>
      <c r="NKI43" s="156"/>
      <c r="NKJ43" s="156"/>
      <c r="NKK43" s="156"/>
      <c r="NKL43" s="156"/>
      <c r="NKM43" s="156"/>
      <c r="NKN43" s="156"/>
      <c r="NKO43" s="157"/>
      <c r="NKP43" s="153"/>
      <c r="NKQ43" s="153"/>
      <c r="NKR43" s="154"/>
      <c r="NKS43" s="155"/>
      <c r="NKT43" s="155"/>
      <c r="NKU43" s="155"/>
      <c r="NKV43" s="155"/>
      <c r="NKW43" s="155"/>
      <c r="NKX43" s="155"/>
      <c r="NKY43" s="156"/>
      <c r="NKZ43" s="156"/>
      <c r="NLA43" s="156"/>
      <c r="NLB43" s="156"/>
      <c r="NLC43" s="156"/>
      <c r="NLD43" s="156"/>
      <c r="NLE43" s="157"/>
      <c r="NLF43" s="153"/>
      <c r="NLG43" s="153"/>
      <c r="NLH43" s="154"/>
      <c r="NLI43" s="155"/>
      <c r="NLJ43" s="155"/>
      <c r="NLK43" s="155"/>
      <c r="NLL43" s="155"/>
      <c r="NLM43" s="155"/>
      <c r="NLN43" s="155"/>
      <c r="NLO43" s="156"/>
      <c r="NLP43" s="156"/>
      <c r="NLQ43" s="156"/>
      <c r="NLR43" s="156"/>
      <c r="NLS43" s="156"/>
      <c r="NLT43" s="156"/>
      <c r="NLU43" s="157"/>
      <c r="NLV43" s="153"/>
      <c r="NLW43" s="153"/>
      <c r="NLX43" s="154"/>
      <c r="NLY43" s="155"/>
      <c r="NLZ43" s="155"/>
      <c r="NMA43" s="155"/>
      <c r="NMB43" s="155"/>
      <c r="NMC43" s="155"/>
      <c r="NMD43" s="155"/>
      <c r="NME43" s="156"/>
      <c r="NMF43" s="156"/>
      <c r="NMG43" s="156"/>
      <c r="NMH43" s="156"/>
      <c r="NMI43" s="156"/>
      <c r="NMJ43" s="156"/>
      <c r="NMK43" s="157"/>
      <c r="NML43" s="153"/>
      <c r="NMM43" s="153"/>
      <c r="NMN43" s="154"/>
      <c r="NMO43" s="155"/>
      <c r="NMP43" s="155"/>
      <c r="NMQ43" s="155"/>
      <c r="NMR43" s="155"/>
      <c r="NMS43" s="155"/>
      <c r="NMT43" s="155"/>
      <c r="NMU43" s="156"/>
      <c r="NMV43" s="156"/>
      <c r="NMW43" s="156"/>
      <c r="NMX43" s="156"/>
      <c r="NMY43" s="156"/>
      <c r="NMZ43" s="156"/>
      <c r="NNA43" s="157"/>
      <c r="NNB43" s="153"/>
      <c r="NNC43" s="153"/>
      <c r="NND43" s="154"/>
      <c r="NNE43" s="155"/>
      <c r="NNF43" s="155"/>
      <c r="NNG43" s="155"/>
      <c r="NNH43" s="155"/>
      <c r="NNI43" s="155"/>
      <c r="NNJ43" s="155"/>
      <c r="NNK43" s="156"/>
      <c r="NNL43" s="156"/>
      <c r="NNM43" s="156"/>
      <c r="NNN43" s="156"/>
      <c r="NNO43" s="156"/>
      <c r="NNP43" s="156"/>
      <c r="NNQ43" s="157"/>
      <c r="NNR43" s="153"/>
      <c r="NNS43" s="153"/>
      <c r="NNT43" s="154"/>
      <c r="NNU43" s="155"/>
      <c r="NNV43" s="155"/>
      <c r="NNW43" s="155"/>
      <c r="NNX43" s="155"/>
      <c r="NNY43" s="155"/>
      <c r="NNZ43" s="155"/>
      <c r="NOA43" s="156"/>
      <c r="NOB43" s="156"/>
      <c r="NOC43" s="156"/>
      <c r="NOD43" s="156"/>
      <c r="NOE43" s="156"/>
      <c r="NOF43" s="156"/>
      <c r="NOG43" s="157"/>
      <c r="NOH43" s="153"/>
      <c r="NOI43" s="153"/>
      <c r="NOJ43" s="154"/>
      <c r="NOK43" s="155"/>
      <c r="NOL43" s="155"/>
      <c r="NOM43" s="155"/>
      <c r="NON43" s="155"/>
      <c r="NOO43" s="155"/>
      <c r="NOP43" s="155"/>
      <c r="NOQ43" s="156"/>
      <c r="NOR43" s="156"/>
      <c r="NOS43" s="156"/>
      <c r="NOT43" s="156"/>
      <c r="NOU43" s="156"/>
      <c r="NOV43" s="156"/>
      <c r="NOW43" s="157"/>
      <c r="NOX43" s="153"/>
      <c r="NOY43" s="153"/>
      <c r="NOZ43" s="154"/>
      <c r="NPA43" s="155"/>
      <c r="NPB43" s="155"/>
      <c r="NPC43" s="155"/>
      <c r="NPD43" s="155"/>
      <c r="NPE43" s="155"/>
      <c r="NPF43" s="155"/>
      <c r="NPG43" s="156"/>
      <c r="NPH43" s="156"/>
      <c r="NPI43" s="156"/>
      <c r="NPJ43" s="156"/>
      <c r="NPK43" s="156"/>
      <c r="NPL43" s="156"/>
      <c r="NPM43" s="157"/>
      <c r="NPN43" s="153"/>
      <c r="NPO43" s="153"/>
      <c r="NPP43" s="154"/>
      <c r="NPQ43" s="155"/>
      <c r="NPR43" s="155"/>
      <c r="NPS43" s="155"/>
      <c r="NPT43" s="155"/>
      <c r="NPU43" s="155"/>
      <c r="NPV43" s="155"/>
      <c r="NPW43" s="156"/>
      <c r="NPX43" s="156"/>
      <c r="NPY43" s="156"/>
      <c r="NPZ43" s="156"/>
      <c r="NQA43" s="156"/>
      <c r="NQB43" s="156"/>
      <c r="NQC43" s="157"/>
      <c r="NQD43" s="153"/>
      <c r="NQE43" s="153"/>
      <c r="NQF43" s="154"/>
      <c r="NQG43" s="155"/>
      <c r="NQH43" s="155"/>
      <c r="NQI43" s="155"/>
      <c r="NQJ43" s="155"/>
      <c r="NQK43" s="155"/>
      <c r="NQL43" s="155"/>
      <c r="NQM43" s="156"/>
      <c r="NQN43" s="156"/>
      <c r="NQO43" s="156"/>
      <c r="NQP43" s="156"/>
      <c r="NQQ43" s="156"/>
      <c r="NQR43" s="156"/>
      <c r="NQS43" s="157"/>
      <c r="NQT43" s="153"/>
      <c r="NQU43" s="153"/>
      <c r="NQV43" s="154"/>
      <c r="NQW43" s="155"/>
      <c r="NQX43" s="155"/>
      <c r="NQY43" s="155"/>
      <c r="NQZ43" s="155"/>
      <c r="NRA43" s="155"/>
      <c r="NRB43" s="155"/>
      <c r="NRC43" s="156"/>
      <c r="NRD43" s="156"/>
      <c r="NRE43" s="156"/>
      <c r="NRF43" s="156"/>
      <c r="NRG43" s="156"/>
      <c r="NRH43" s="156"/>
      <c r="NRI43" s="157"/>
      <c r="NRJ43" s="153"/>
      <c r="NRK43" s="153"/>
      <c r="NRL43" s="154"/>
      <c r="NRM43" s="155"/>
      <c r="NRN43" s="155"/>
      <c r="NRO43" s="155"/>
      <c r="NRP43" s="155"/>
      <c r="NRQ43" s="155"/>
      <c r="NRR43" s="155"/>
      <c r="NRS43" s="156"/>
      <c r="NRT43" s="156"/>
      <c r="NRU43" s="156"/>
      <c r="NRV43" s="156"/>
      <c r="NRW43" s="156"/>
      <c r="NRX43" s="156"/>
      <c r="NRY43" s="157"/>
      <c r="NRZ43" s="153"/>
      <c r="NSA43" s="153"/>
      <c r="NSB43" s="154"/>
      <c r="NSC43" s="155"/>
      <c r="NSD43" s="155"/>
      <c r="NSE43" s="155"/>
      <c r="NSF43" s="155"/>
      <c r="NSG43" s="155"/>
      <c r="NSH43" s="155"/>
      <c r="NSI43" s="156"/>
      <c r="NSJ43" s="156"/>
      <c r="NSK43" s="156"/>
      <c r="NSL43" s="156"/>
      <c r="NSM43" s="156"/>
      <c r="NSN43" s="156"/>
      <c r="NSO43" s="157"/>
      <c r="NSP43" s="153"/>
      <c r="NSQ43" s="153"/>
      <c r="NSR43" s="154"/>
      <c r="NSS43" s="155"/>
      <c r="NST43" s="155"/>
      <c r="NSU43" s="155"/>
      <c r="NSV43" s="155"/>
      <c r="NSW43" s="155"/>
      <c r="NSX43" s="155"/>
      <c r="NSY43" s="156"/>
      <c r="NSZ43" s="156"/>
      <c r="NTA43" s="156"/>
      <c r="NTB43" s="156"/>
      <c r="NTC43" s="156"/>
      <c r="NTD43" s="156"/>
      <c r="NTE43" s="157"/>
      <c r="NTF43" s="153"/>
      <c r="NTG43" s="153"/>
      <c r="NTH43" s="154"/>
      <c r="NTI43" s="155"/>
      <c r="NTJ43" s="155"/>
      <c r="NTK43" s="155"/>
      <c r="NTL43" s="155"/>
      <c r="NTM43" s="155"/>
      <c r="NTN43" s="155"/>
      <c r="NTO43" s="156"/>
      <c r="NTP43" s="156"/>
      <c r="NTQ43" s="156"/>
      <c r="NTR43" s="156"/>
      <c r="NTS43" s="156"/>
      <c r="NTT43" s="156"/>
      <c r="NTU43" s="157"/>
      <c r="NTV43" s="153"/>
      <c r="NTW43" s="153"/>
      <c r="NTX43" s="154"/>
      <c r="NTY43" s="155"/>
      <c r="NTZ43" s="155"/>
      <c r="NUA43" s="155"/>
      <c r="NUB43" s="155"/>
      <c r="NUC43" s="155"/>
      <c r="NUD43" s="155"/>
      <c r="NUE43" s="156"/>
      <c r="NUF43" s="156"/>
      <c r="NUG43" s="156"/>
      <c r="NUH43" s="156"/>
      <c r="NUI43" s="156"/>
      <c r="NUJ43" s="156"/>
      <c r="NUK43" s="157"/>
      <c r="NUL43" s="153"/>
      <c r="NUM43" s="153"/>
      <c r="NUN43" s="154"/>
      <c r="NUO43" s="155"/>
      <c r="NUP43" s="155"/>
      <c r="NUQ43" s="155"/>
      <c r="NUR43" s="155"/>
      <c r="NUS43" s="155"/>
      <c r="NUT43" s="155"/>
      <c r="NUU43" s="156"/>
      <c r="NUV43" s="156"/>
      <c r="NUW43" s="156"/>
      <c r="NUX43" s="156"/>
      <c r="NUY43" s="156"/>
      <c r="NUZ43" s="156"/>
      <c r="NVA43" s="157"/>
      <c r="NVB43" s="153"/>
      <c r="NVC43" s="153"/>
      <c r="NVD43" s="154"/>
      <c r="NVE43" s="155"/>
      <c r="NVF43" s="155"/>
      <c r="NVG43" s="155"/>
      <c r="NVH43" s="155"/>
      <c r="NVI43" s="155"/>
      <c r="NVJ43" s="155"/>
      <c r="NVK43" s="156"/>
      <c r="NVL43" s="156"/>
      <c r="NVM43" s="156"/>
      <c r="NVN43" s="156"/>
      <c r="NVO43" s="156"/>
      <c r="NVP43" s="156"/>
      <c r="NVQ43" s="157"/>
      <c r="NVR43" s="153"/>
      <c r="NVS43" s="153"/>
      <c r="NVT43" s="154"/>
      <c r="NVU43" s="155"/>
      <c r="NVV43" s="155"/>
      <c r="NVW43" s="155"/>
      <c r="NVX43" s="155"/>
      <c r="NVY43" s="155"/>
      <c r="NVZ43" s="155"/>
      <c r="NWA43" s="156"/>
      <c r="NWB43" s="156"/>
      <c r="NWC43" s="156"/>
      <c r="NWD43" s="156"/>
      <c r="NWE43" s="156"/>
      <c r="NWF43" s="156"/>
      <c r="NWG43" s="157"/>
      <c r="NWH43" s="153"/>
      <c r="NWI43" s="153"/>
      <c r="NWJ43" s="154"/>
      <c r="NWK43" s="155"/>
      <c r="NWL43" s="155"/>
      <c r="NWM43" s="155"/>
      <c r="NWN43" s="155"/>
      <c r="NWO43" s="155"/>
      <c r="NWP43" s="155"/>
      <c r="NWQ43" s="156"/>
      <c r="NWR43" s="156"/>
      <c r="NWS43" s="156"/>
      <c r="NWT43" s="156"/>
      <c r="NWU43" s="156"/>
      <c r="NWV43" s="156"/>
      <c r="NWW43" s="157"/>
      <c r="NWX43" s="153"/>
      <c r="NWY43" s="153"/>
      <c r="NWZ43" s="154"/>
      <c r="NXA43" s="155"/>
      <c r="NXB43" s="155"/>
      <c r="NXC43" s="155"/>
      <c r="NXD43" s="155"/>
      <c r="NXE43" s="155"/>
      <c r="NXF43" s="155"/>
      <c r="NXG43" s="156"/>
      <c r="NXH43" s="156"/>
      <c r="NXI43" s="156"/>
      <c r="NXJ43" s="156"/>
      <c r="NXK43" s="156"/>
      <c r="NXL43" s="156"/>
      <c r="NXM43" s="157"/>
      <c r="NXN43" s="153"/>
      <c r="NXO43" s="153"/>
      <c r="NXP43" s="154"/>
      <c r="NXQ43" s="155"/>
      <c r="NXR43" s="155"/>
      <c r="NXS43" s="155"/>
      <c r="NXT43" s="155"/>
      <c r="NXU43" s="155"/>
      <c r="NXV43" s="155"/>
      <c r="NXW43" s="156"/>
      <c r="NXX43" s="156"/>
      <c r="NXY43" s="156"/>
      <c r="NXZ43" s="156"/>
      <c r="NYA43" s="156"/>
      <c r="NYB43" s="156"/>
      <c r="NYC43" s="157"/>
      <c r="NYD43" s="153"/>
      <c r="NYE43" s="153"/>
      <c r="NYF43" s="154"/>
      <c r="NYG43" s="155"/>
      <c r="NYH43" s="155"/>
      <c r="NYI43" s="155"/>
      <c r="NYJ43" s="155"/>
      <c r="NYK43" s="155"/>
      <c r="NYL43" s="155"/>
      <c r="NYM43" s="156"/>
      <c r="NYN43" s="156"/>
      <c r="NYO43" s="156"/>
      <c r="NYP43" s="156"/>
      <c r="NYQ43" s="156"/>
      <c r="NYR43" s="156"/>
      <c r="NYS43" s="157"/>
      <c r="NYT43" s="153"/>
      <c r="NYU43" s="153"/>
      <c r="NYV43" s="154"/>
      <c r="NYW43" s="155"/>
      <c r="NYX43" s="155"/>
      <c r="NYY43" s="155"/>
      <c r="NYZ43" s="155"/>
      <c r="NZA43" s="155"/>
      <c r="NZB43" s="155"/>
      <c r="NZC43" s="156"/>
      <c r="NZD43" s="156"/>
      <c r="NZE43" s="156"/>
      <c r="NZF43" s="156"/>
      <c r="NZG43" s="156"/>
      <c r="NZH43" s="156"/>
      <c r="NZI43" s="157"/>
      <c r="NZJ43" s="153"/>
      <c r="NZK43" s="153"/>
      <c r="NZL43" s="154"/>
      <c r="NZM43" s="155"/>
      <c r="NZN43" s="155"/>
      <c r="NZO43" s="155"/>
      <c r="NZP43" s="155"/>
      <c r="NZQ43" s="155"/>
      <c r="NZR43" s="155"/>
      <c r="NZS43" s="156"/>
      <c r="NZT43" s="156"/>
      <c r="NZU43" s="156"/>
      <c r="NZV43" s="156"/>
      <c r="NZW43" s="156"/>
      <c r="NZX43" s="156"/>
      <c r="NZY43" s="157"/>
      <c r="NZZ43" s="153"/>
      <c r="OAA43" s="153"/>
      <c r="OAB43" s="154"/>
      <c r="OAC43" s="155"/>
      <c r="OAD43" s="155"/>
      <c r="OAE43" s="155"/>
      <c r="OAF43" s="155"/>
      <c r="OAG43" s="155"/>
      <c r="OAH43" s="155"/>
      <c r="OAI43" s="156"/>
      <c r="OAJ43" s="156"/>
      <c r="OAK43" s="156"/>
      <c r="OAL43" s="156"/>
      <c r="OAM43" s="156"/>
      <c r="OAN43" s="156"/>
      <c r="OAO43" s="157"/>
      <c r="OAP43" s="153"/>
      <c r="OAQ43" s="153"/>
      <c r="OAR43" s="154"/>
      <c r="OAS43" s="155"/>
      <c r="OAT43" s="155"/>
      <c r="OAU43" s="155"/>
      <c r="OAV43" s="155"/>
      <c r="OAW43" s="155"/>
      <c r="OAX43" s="155"/>
      <c r="OAY43" s="156"/>
      <c r="OAZ43" s="156"/>
      <c r="OBA43" s="156"/>
      <c r="OBB43" s="156"/>
      <c r="OBC43" s="156"/>
      <c r="OBD43" s="156"/>
      <c r="OBE43" s="157"/>
      <c r="OBF43" s="153"/>
      <c r="OBG43" s="153"/>
      <c r="OBH43" s="154"/>
      <c r="OBI43" s="155"/>
      <c r="OBJ43" s="155"/>
      <c r="OBK43" s="155"/>
      <c r="OBL43" s="155"/>
      <c r="OBM43" s="155"/>
      <c r="OBN43" s="155"/>
      <c r="OBO43" s="156"/>
      <c r="OBP43" s="156"/>
      <c r="OBQ43" s="156"/>
      <c r="OBR43" s="156"/>
      <c r="OBS43" s="156"/>
      <c r="OBT43" s="156"/>
      <c r="OBU43" s="157"/>
      <c r="OBV43" s="153"/>
      <c r="OBW43" s="153"/>
      <c r="OBX43" s="154"/>
      <c r="OBY43" s="155"/>
      <c r="OBZ43" s="155"/>
      <c r="OCA43" s="155"/>
      <c r="OCB43" s="155"/>
      <c r="OCC43" s="155"/>
      <c r="OCD43" s="155"/>
      <c r="OCE43" s="156"/>
      <c r="OCF43" s="156"/>
      <c r="OCG43" s="156"/>
      <c r="OCH43" s="156"/>
      <c r="OCI43" s="156"/>
      <c r="OCJ43" s="156"/>
      <c r="OCK43" s="157"/>
      <c r="OCL43" s="153"/>
      <c r="OCM43" s="153"/>
      <c r="OCN43" s="154"/>
      <c r="OCO43" s="155"/>
      <c r="OCP43" s="155"/>
      <c r="OCQ43" s="155"/>
      <c r="OCR43" s="155"/>
      <c r="OCS43" s="155"/>
      <c r="OCT43" s="155"/>
      <c r="OCU43" s="156"/>
      <c r="OCV43" s="156"/>
      <c r="OCW43" s="156"/>
      <c r="OCX43" s="156"/>
      <c r="OCY43" s="156"/>
      <c r="OCZ43" s="156"/>
      <c r="ODA43" s="157"/>
      <c r="ODB43" s="153"/>
      <c r="ODC43" s="153"/>
      <c r="ODD43" s="154"/>
      <c r="ODE43" s="155"/>
      <c r="ODF43" s="155"/>
      <c r="ODG43" s="155"/>
      <c r="ODH43" s="155"/>
      <c r="ODI43" s="155"/>
      <c r="ODJ43" s="155"/>
      <c r="ODK43" s="156"/>
      <c r="ODL43" s="156"/>
      <c r="ODM43" s="156"/>
      <c r="ODN43" s="156"/>
      <c r="ODO43" s="156"/>
      <c r="ODP43" s="156"/>
      <c r="ODQ43" s="157"/>
      <c r="ODR43" s="153"/>
      <c r="ODS43" s="153"/>
      <c r="ODT43" s="154"/>
      <c r="ODU43" s="155"/>
      <c r="ODV43" s="155"/>
      <c r="ODW43" s="155"/>
      <c r="ODX43" s="155"/>
      <c r="ODY43" s="155"/>
      <c r="ODZ43" s="155"/>
      <c r="OEA43" s="156"/>
      <c r="OEB43" s="156"/>
      <c r="OEC43" s="156"/>
      <c r="OED43" s="156"/>
      <c r="OEE43" s="156"/>
      <c r="OEF43" s="156"/>
      <c r="OEG43" s="157"/>
      <c r="OEH43" s="153"/>
      <c r="OEI43" s="153"/>
      <c r="OEJ43" s="154"/>
      <c r="OEK43" s="155"/>
      <c r="OEL43" s="155"/>
      <c r="OEM43" s="155"/>
      <c r="OEN43" s="155"/>
      <c r="OEO43" s="155"/>
      <c r="OEP43" s="155"/>
      <c r="OEQ43" s="156"/>
      <c r="OER43" s="156"/>
      <c r="OES43" s="156"/>
      <c r="OET43" s="156"/>
      <c r="OEU43" s="156"/>
      <c r="OEV43" s="156"/>
      <c r="OEW43" s="157"/>
      <c r="OEX43" s="153"/>
      <c r="OEY43" s="153"/>
      <c r="OEZ43" s="154"/>
      <c r="OFA43" s="155"/>
      <c r="OFB43" s="155"/>
      <c r="OFC43" s="155"/>
      <c r="OFD43" s="155"/>
      <c r="OFE43" s="155"/>
      <c r="OFF43" s="155"/>
      <c r="OFG43" s="156"/>
      <c r="OFH43" s="156"/>
      <c r="OFI43" s="156"/>
      <c r="OFJ43" s="156"/>
      <c r="OFK43" s="156"/>
      <c r="OFL43" s="156"/>
      <c r="OFM43" s="157"/>
      <c r="OFN43" s="153"/>
      <c r="OFO43" s="153"/>
      <c r="OFP43" s="154"/>
      <c r="OFQ43" s="155"/>
      <c r="OFR43" s="155"/>
      <c r="OFS43" s="155"/>
      <c r="OFT43" s="155"/>
      <c r="OFU43" s="155"/>
      <c r="OFV43" s="155"/>
      <c r="OFW43" s="156"/>
      <c r="OFX43" s="156"/>
      <c r="OFY43" s="156"/>
      <c r="OFZ43" s="156"/>
      <c r="OGA43" s="156"/>
      <c r="OGB43" s="156"/>
      <c r="OGC43" s="157"/>
      <c r="OGD43" s="153"/>
      <c r="OGE43" s="153"/>
      <c r="OGF43" s="154"/>
      <c r="OGG43" s="155"/>
      <c r="OGH43" s="155"/>
      <c r="OGI43" s="155"/>
      <c r="OGJ43" s="155"/>
      <c r="OGK43" s="155"/>
      <c r="OGL43" s="155"/>
      <c r="OGM43" s="156"/>
      <c r="OGN43" s="156"/>
      <c r="OGO43" s="156"/>
      <c r="OGP43" s="156"/>
      <c r="OGQ43" s="156"/>
      <c r="OGR43" s="156"/>
      <c r="OGS43" s="157"/>
      <c r="OGT43" s="153"/>
      <c r="OGU43" s="153"/>
      <c r="OGV43" s="154"/>
      <c r="OGW43" s="155"/>
      <c r="OGX43" s="155"/>
      <c r="OGY43" s="155"/>
      <c r="OGZ43" s="155"/>
      <c r="OHA43" s="155"/>
      <c r="OHB43" s="155"/>
      <c r="OHC43" s="156"/>
      <c r="OHD43" s="156"/>
      <c r="OHE43" s="156"/>
      <c r="OHF43" s="156"/>
      <c r="OHG43" s="156"/>
      <c r="OHH43" s="156"/>
      <c r="OHI43" s="157"/>
      <c r="OHJ43" s="153"/>
      <c r="OHK43" s="153"/>
      <c r="OHL43" s="154"/>
      <c r="OHM43" s="155"/>
      <c r="OHN43" s="155"/>
      <c r="OHO43" s="155"/>
      <c r="OHP43" s="155"/>
      <c r="OHQ43" s="155"/>
      <c r="OHR43" s="155"/>
      <c r="OHS43" s="156"/>
      <c r="OHT43" s="156"/>
      <c r="OHU43" s="156"/>
      <c r="OHV43" s="156"/>
      <c r="OHW43" s="156"/>
      <c r="OHX43" s="156"/>
      <c r="OHY43" s="157"/>
      <c r="OHZ43" s="153"/>
      <c r="OIA43" s="153"/>
      <c r="OIB43" s="154"/>
      <c r="OIC43" s="155"/>
      <c r="OID43" s="155"/>
      <c r="OIE43" s="155"/>
      <c r="OIF43" s="155"/>
      <c r="OIG43" s="155"/>
      <c r="OIH43" s="155"/>
      <c r="OII43" s="156"/>
      <c r="OIJ43" s="156"/>
      <c r="OIK43" s="156"/>
      <c r="OIL43" s="156"/>
      <c r="OIM43" s="156"/>
      <c r="OIN43" s="156"/>
      <c r="OIO43" s="157"/>
      <c r="OIP43" s="153"/>
      <c r="OIQ43" s="153"/>
      <c r="OIR43" s="154"/>
      <c r="OIS43" s="155"/>
      <c r="OIT43" s="155"/>
      <c r="OIU43" s="155"/>
      <c r="OIV43" s="155"/>
      <c r="OIW43" s="155"/>
      <c r="OIX43" s="155"/>
      <c r="OIY43" s="156"/>
      <c r="OIZ43" s="156"/>
      <c r="OJA43" s="156"/>
      <c r="OJB43" s="156"/>
      <c r="OJC43" s="156"/>
      <c r="OJD43" s="156"/>
      <c r="OJE43" s="157"/>
      <c r="OJF43" s="153"/>
      <c r="OJG43" s="153"/>
      <c r="OJH43" s="154"/>
      <c r="OJI43" s="155"/>
      <c r="OJJ43" s="155"/>
      <c r="OJK43" s="155"/>
      <c r="OJL43" s="155"/>
      <c r="OJM43" s="155"/>
      <c r="OJN43" s="155"/>
      <c r="OJO43" s="156"/>
      <c r="OJP43" s="156"/>
      <c r="OJQ43" s="156"/>
      <c r="OJR43" s="156"/>
      <c r="OJS43" s="156"/>
      <c r="OJT43" s="156"/>
      <c r="OJU43" s="157"/>
      <c r="OJV43" s="153"/>
      <c r="OJW43" s="153"/>
      <c r="OJX43" s="154"/>
      <c r="OJY43" s="155"/>
      <c r="OJZ43" s="155"/>
      <c r="OKA43" s="155"/>
      <c r="OKB43" s="155"/>
      <c r="OKC43" s="155"/>
      <c r="OKD43" s="155"/>
      <c r="OKE43" s="156"/>
      <c r="OKF43" s="156"/>
      <c r="OKG43" s="156"/>
      <c r="OKH43" s="156"/>
      <c r="OKI43" s="156"/>
      <c r="OKJ43" s="156"/>
      <c r="OKK43" s="157"/>
      <c r="OKL43" s="153"/>
      <c r="OKM43" s="153"/>
      <c r="OKN43" s="154"/>
      <c r="OKO43" s="155"/>
      <c r="OKP43" s="155"/>
      <c r="OKQ43" s="155"/>
      <c r="OKR43" s="155"/>
      <c r="OKS43" s="155"/>
      <c r="OKT43" s="155"/>
      <c r="OKU43" s="156"/>
      <c r="OKV43" s="156"/>
      <c r="OKW43" s="156"/>
      <c r="OKX43" s="156"/>
      <c r="OKY43" s="156"/>
      <c r="OKZ43" s="156"/>
      <c r="OLA43" s="157"/>
      <c r="OLB43" s="153"/>
      <c r="OLC43" s="153"/>
      <c r="OLD43" s="154"/>
      <c r="OLE43" s="155"/>
      <c r="OLF43" s="155"/>
      <c r="OLG43" s="155"/>
      <c r="OLH43" s="155"/>
      <c r="OLI43" s="155"/>
      <c r="OLJ43" s="155"/>
      <c r="OLK43" s="156"/>
      <c r="OLL43" s="156"/>
      <c r="OLM43" s="156"/>
      <c r="OLN43" s="156"/>
      <c r="OLO43" s="156"/>
      <c r="OLP43" s="156"/>
      <c r="OLQ43" s="157"/>
      <c r="OLR43" s="153"/>
      <c r="OLS43" s="153"/>
      <c r="OLT43" s="154"/>
      <c r="OLU43" s="155"/>
      <c r="OLV43" s="155"/>
      <c r="OLW43" s="155"/>
      <c r="OLX43" s="155"/>
      <c r="OLY43" s="155"/>
      <c r="OLZ43" s="155"/>
      <c r="OMA43" s="156"/>
      <c r="OMB43" s="156"/>
      <c r="OMC43" s="156"/>
      <c r="OMD43" s="156"/>
      <c r="OME43" s="156"/>
      <c r="OMF43" s="156"/>
      <c r="OMG43" s="157"/>
      <c r="OMH43" s="153"/>
      <c r="OMI43" s="153"/>
      <c r="OMJ43" s="154"/>
      <c r="OMK43" s="155"/>
      <c r="OML43" s="155"/>
      <c r="OMM43" s="155"/>
      <c r="OMN43" s="155"/>
      <c r="OMO43" s="155"/>
      <c r="OMP43" s="155"/>
      <c r="OMQ43" s="156"/>
      <c r="OMR43" s="156"/>
      <c r="OMS43" s="156"/>
      <c r="OMT43" s="156"/>
      <c r="OMU43" s="156"/>
      <c r="OMV43" s="156"/>
      <c r="OMW43" s="157"/>
      <c r="OMX43" s="153"/>
      <c r="OMY43" s="153"/>
      <c r="OMZ43" s="154"/>
      <c r="ONA43" s="155"/>
      <c r="ONB43" s="155"/>
      <c r="ONC43" s="155"/>
      <c r="OND43" s="155"/>
      <c r="ONE43" s="155"/>
      <c r="ONF43" s="155"/>
      <c r="ONG43" s="156"/>
      <c r="ONH43" s="156"/>
      <c r="ONI43" s="156"/>
      <c r="ONJ43" s="156"/>
      <c r="ONK43" s="156"/>
      <c r="ONL43" s="156"/>
      <c r="ONM43" s="157"/>
      <c r="ONN43" s="153"/>
      <c r="ONO43" s="153"/>
      <c r="ONP43" s="154"/>
      <c r="ONQ43" s="155"/>
      <c r="ONR43" s="155"/>
      <c r="ONS43" s="155"/>
      <c r="ONT43" s="155"/>
      <c r="ONU43" s="155"/>
      <c r="ONV43" s="155"/>
      <c r="ONW43" s="156"/>
      <c r="ONX43" s="156"/>
      <c r="ONY43" s="156"/>
      <c r="ONZ43" s="156"/>
      <c r="OOA43" s="156"/>
      <c r="OOB43" s="156"/>
      <c r="OOC43" s="157"/>
      <c r="OOD43" s="153"/>
      <c r="OOE43" s="153"/>
      <c r="OOF43" s="154"/>
      <c r="OOG43" s="155"/>
      <c r="OOH43" s="155"/>
      <c r="OOI43" s="155"/>
      <c r="OOJ43" s="155"/>
      <c r="OOK43" s="155"/>
      <c r="OOL43" s="155"/>
      <c r="OOM43" s="156"/>
      <c r="OON43" s="156"/>
      <c r="OOO43" s="156"/>
      <c r="OOP43" s="156"/>
      <c r="OOQ43" s="156"/>
      <c r="OOR43" s="156"/>
      <c r="OOS43" s="157"/>
      <c r="OOT43" s="153"/>
      <c r="OOU43" s="153"/>
      <c r="OOV43" s="154"/>
      <c r="OOW43" s="155"/>
      <c r="OOX43" s="155"/>
      <c r="OOY43" s="155"/>
      <c r="OOZ43" s="155"/>
      <c r="OPA43" s="155"/>
      <c r="OPB43" s="155"/>
      <c r="OPC43" s="156"/>
      <c r="OPD43" s="156"/>
      <c r="OPE43" s="156"/>
      <c r="OPF43" s="156"/>
      <c r="OPG43" s="156"/>
      <c r="OPH43" s="156"/>
      <c r="OPI43" s="157"/>
      <c r="OPJ43" s="153"/>
      <c r="OPK43" s="153"/>
      <c r="OPL43" s="154"/>
      <c r="OPM43" s="155"/>
      <c r="OPN43" s="155"/>
      <c r="OPO43" s="155"/>
      <c r="OPP43" s="155"/>
      <c r="OPQ43" s="155"/>
      <c r="OPR43" s="155"/>
      <c r="OPS43" s="156"/>
      <c r="OPT43" s="156"/>
      <c r="OPU43" s="156"/>
      <c r="OPV43" s="156"/>
      <c r="OPW43" s="156"/>
      <c r="OPX43" s="156"/>
      <c r="OPY43" s="157"/>
      <c r="OPZ43" s="153"/>
      <c r="OQA43" s="153"/>
      <c r="OQB43" s="154"/>
      <c r="OQC43" s="155"/>
      <c r="OQD43" s="155"/>
      <c r="OQE43" s="155"/>
      <c r="OQF43" s="155"/>
      <c r="OQG43" s="155"/>
      <c r="OQH43" s="155"/>
      <c r="OQI43" s="156"/>
      <c r="OQJ43" s="156"/>
      <c r="OQK43" s="156"/>
      <c r="OQL43" s="156"/>
      <c r="OQM43" s="156"/>
      <c r="OQN43" s="156"/>
      <c r="OQO43" s="157"/>
      <c r="OQP43" s="153"/>
      <c r="OQQ43" s="153"/>
      <c r="OQR43" s="154"/>
      <c r="OQS43" s="155"/>
      <c r="OQT43" s="155"/>
      <c r="OQU43" s="155"/>
      <c r="OQV43" s="155"/>
      <c r="OQW43" s="155"/>
      <c r="OQX43" s="155"/>
      <c r="OQY43" s="156"/>
      <c r="OQZ43" s="156"/>
      <c r="ORA43" s="156"/>
      <c r="ORB43" s="156"/>
      <c r="ORC43" s="156"/>
      <c r="ORD43" s="156"/>
      <c r="ORE43" s="157"/>
      <c r="ORF43" s="153"/>
      <c r="ORG43" s="153"/>
      <c r="ORH43" s="154"/>
      <c r="ORI43" s="155"/>
      <c r="ORJ43" s="155"/>
      <c r="ORK43" s="155"/>
      <c r="ORL43" s="155"/>
      <c r="ORM43" s="155"/>
      <c r="ORN43" s="155"/>
      <c r="ORO43" s="156"/>
      <c r="ORP43" s="156"/>
      <c r="ORQ43" s="156"/>
      <c r="ORR43" s="156"/>
      <c r="ORS43" s="156"/>
      <c r="ORT43" s="156"/>
      <c r="ORU43" s="157"/>
      <c r="ORV43" s="153"/>
      <c r="ORW43" s="153"/>
      <c r="ORX43" s="154"/>
      <c r="ORY43" s="155"/>
      <c r="ORZ43" s="155"/>
      <c r="OSA43" s="155"/>
      <c r="OSB43" s="155"/>
      <c r="OSC43" s="155"/>
      <c r="OSD43" s="155"/>
      <c r="OSE43" s="156"/>
      <c r="OSF43" s="156"/>
      <c r="OSG43" s="156"/>
      <c r="OSH43" s="156"/>
      <c r="OSI43" s="156"/>
      <c r="OSJ43" s="156"/>
      <c r="OSK43" s="157"/>
      <c r="OSL43" s="153"/>
      <c r="OSM43" s="153"/>
      <c r="OSN43" s="154"/>
      <c r="OSO43" s="155"/>
      <c r="OSP43" s="155"/>
      <c r="OSQ43" s="155"/>
      <c r="OSR43" s="155"/>
      <c r="OSS43" s="155"/>
      <c r="OST43" s="155"/>
      <c r="OSU43" s="156"/>
      <c r="OSV43" s="156"/>
      <c r="OSW43" s="156"/>
      <c r="OSX43" s="156"/>
      <c r="OSY43" s="156"/>
      <c r="OSZ43" s="156"/>
      <c r="OTA43" s="157"/>
      <c r="OTB43" s="153"/>
      <c r="OTC43" s="153"/>
      <c r="OTD43" s="154"/>
      <c r="OTE43" s="155"/>
      <c r="OTF43" s="155"/>
      <c r="OTG43" s="155"/>
      <c r="OTH43" s="155"/>
      <c r="OTI43" s="155"/>
      <c r="OTJ43" s="155"/>
      <c r="OTK43" s="156"/>
      <c r="OTL43" s="156"/>
      <c r="OTM43" s="156"/>
      <c r="OTN43" s="156"/>
      <c r="OTO43" s="156"/>
      <c r="OTP43" s="156"/>
      <c r="OTQ43" s="157"/>
      <c r="OTR43" s="153"/>
      <c r="OTS43" s="153"/>
      <c r="OTT43" s="154"/>
      <c r="OTU43" s="155"/>
      <c r="OTV43" s="155"/>
      <c r="OTW43" s="155"/>
      <c r="OTX43" s="155"/>
      <c r="OTY43" s="155"/>
      <c r="OTZ43" s="155"/>
      <c r="OUA43" s="156"/>
      <c r="OUB43" s="156"/>
      <c r="OUC43" s="156"/>
      <c r="OUD43" s="156"/>
      <c r="OUE43" s="156"/>
      <c r="OUF43" s="156"/>
      <c r="OUG43" s="157"/>
      <c r="OUH43" s="153"/>
      <c r="OUI43" s="153"/>
      <c r="OUJ43" s="154"/>
      <c r="OUK43" s="155"/>
      <c r="OUL43" s="155"/>
      <c r="OUM43" s="155"/>
      <c r="OUN43" s="155"/>
      <c r="OUO43" s="155"/>
      <c r="OUP43" s="155"/>
      <c r="OUQ43" s="156"/>
      <c r="OUR43" s="156"/>
      <c r="OUS43" s="156"/>
      <c r="OUT43" s="156"/>
      <c r="OUU43" s="156"/>
      <c r="OUV43" s="156"/>
      <c r="OUW43" s="157"/>
      <c r="OUX43" s="153"/>
      <c r="OUY43" s="153"/>
      <c r="OUZ43" s="154"/>
      <c r="OVA43" s="155"/>
      <c r="OVB43" s="155"/>
      <c r="OVC43" s="155"/>
      <c r="OVD43" s="155"/>
      <c r="OVE43" s="155"/>
      <c r="OVF43" s="155"/>
      <c r="OVG43" s="156"/>
      <c r="OVH43" s="156"/>
      <c r="OVI43" s="156"/>
      <c r="OVJ43" s="156"/>
      <c r="OVK43" s="156"/>
      <c r="OVL43" s="156"/>
      <c r="OVM43" s="157"/>
      <c r="OVN43" s="153"/>
      <c r="OVO43" s="153"/>
      <c r="OVP43" s="154"/>
      <c r="OVQ43" s="155"/>
      <c r="OVR43" s="155"/>
      <c r="OVS43" s="155"/>
      <c r="OVT43" s="155"/>
      <c r="OVU43" s="155"/>
      <c r="OVV43" s="155"/>
      <c r="OVW43" s="156"/>
      <c r="OVX43" s="156"/>
      <c r="OVY43" s="156"/>
      <c r="OVZ43" s="156"/>
      <c r="OWA43" s="156"/>
      <c r="OWB43" s="156"/>
      <c r="OWC43" s="157"/>
      <c r="OWD43" s="153"/>
      <c r="OWE43" s="153"/>
      <c r="OWF43" s="154"/>
      <c r="OWG43" s="155"/>
      <c r="OWH43" s="155"/>
      <c r="OWI43" s="155"/>
      <c r="OWJ43" s="155"/>
      <c r="OWK43" s="155"/>
      <c r="OWL43" s="155"/>
      <c r="OWM43" s="156"/>
      <c r="OWN43" s="156"/>
      <c r="OWO43" s="156"/>
      <c r="OWP43" s="156"/>
      <c r="OWQ43" s="156"/>
      <c r="OWR43" s="156"/>
      <c r="OWS43" s="157"/>
      <c r="OWT43" s="153"/>
      <c r="OWU43" s="153"/>
      <c r="OWV43" s="154"/>
      <c r="OWW43" s="155"/>
      <c r="OWX43" s="155"/>
      <c r="OWY43" s="155"/>
      <c r="OWZ43" s="155"/>
      <c r="OXA43" s="155"/>
      <c r="OXB43" s="155"/>
      <c r="OXC43" s="156"/>
      <c r="OXD43" s="156"/>
      <c r="OXE43" s="156"/>
      <c r="OXF43" s="156"/>
      <c r="OXG43" s="156"/>
      <c r="OXH43" s="156"/>
      <c r="OXI43" s="157"/>
      <c r="OXJ43" s="153"/>
      <c r="OXK43" s="153"/>
      <c r="OXL43" s="154"/>
      <c r="OXM43" s="155"/>
      <c r="OXN43" s="155"/>
      <c r="OXO43" s="155"/>
      <c r="OXP43" s="155"/>
      <c r="OXQ43" s="155"/>
      <c r="OXR43" s="155"/>
      <c r="OXS43" s="156"/>
      <c r="OXT43" s="156"/>
      <c r="OXU43" s="156"/>
      <c r="OXV43" s="156"/>
      <c r="OXW43" s="156"/>
      <c r="OXX43" s="156"/>
      <c r="OXY43" s="157"/>
      <c r="OXZ43" s="153"/>
      <c r="OYA43" s="153"/>
      <c r="OYB43" s="154"/>
      <c r="OYC43" s="155"/>
      <c r="OYD43" s="155"/>
      <c r="OYE43" s="155"/>
      <c r="OYF43" s="155"/>
      <c r="OYG43" s="155"/>
      <c r="OYH43" s="155"/>
      <c r="OYI43" s="156"/>
      <c r="OYJ43" s="156"/>
      <c r="OYK43" s="156"/>
      <c r="OYL43" s="156"/>
      <c r="OYM43" s="156"/>
      <c r="OYN43" s="156"/>
      <c r="OYO43" s="157"/>
      <c r="OYP43" s="153"/>
      <c r="OYQ43" s="153"/>
      <c r="OYR43" s="154"/>
      <c r="OYS43" s="155"/>
      <c r="OYT43" s="155"/>
      <c r="OYU43" s="155"/>
      <c r="OYV43" s="155"/>
      <c r="OYW43" s="155"/>
      <c r="OYX43" s="155"/>
      <c r="OYY43" s="156"/>
      <c r="OYZ43" s="156"/>
      <c r="OZA43" s="156"/>
      <c r="OZB43" s="156"/>
      <c r="OZC43" s="156"/>
      <c r="OZD43" s="156"/>
      <c r="OZE43" s="157"/>
      <c r="OZF43" s="153"/>
      <c r="OZG43" s="153"/>
      <c r="OZH43" s="154"/>
      <c r="OZI43" s="155"/>
      <c r="OZJ43" s="155"/>
      <c r="OZK43" s="155"/>
      <c r="OZL43" s="155"/>
      <c r="OZM43" s="155"/>
      <c r="OZN43" s="155"/>
      <c r="OZO43" s="156"/>
      <c r="OZP43" s="156"/>
      <c r="OZQ43" s="156"/>
      <c r="OZR43" s="156"/>
      <c r="OZS43" s="156"/>
      <c r="OZT43" s="156"/>
      <c r="OZU43" s="157"/>
      <c r="OZV43" s="153"/>
      <c r="OZW43" s="153"/>
      <c r="OZX43" s="154"/>
      <c r="OZY43" s="155"/>
      <c r="OZZ43" s="155"/>
      <c r="PAA43" s="155"/>
      <c r="PAB43" s="155"/>
      <c r="PAC43" s="155"/>
      <c r="PAD43" s="155"/>
      <c r="PAE43" s="156"/>
      <c r="PAF43" s="156"/>
      <c r="PAG43" s="156"/>
      <c r="PAH43" s="156"/>
      <c r="PAI43" s="156"/>
      <c r="PAJ43" s="156"/>
      <c r="PAK43" s="157"/>
      <c r="PAL43" s="153"/>
      <c r="PAM43" s="153"/>
      <c r="PAN43" s="154"/>
      <c r="PAO43" s="155"/>
      <c r="PAP43" s="155"/>
      <c r="PAQ43" s="155"/>
      <c r="PAR43" s="155"/>
      <c r="PAS43" s="155"/>
      <c r="PAT43" s="155"/>
      <c r="PAU43" s="156"/>
      <c r="PAV43" s="156"/>
      <c r="PAW43" s="156"/>
      <c r="PAX43" s="156"/>
      <c r="PAY43" s="156"/>
      <c r="PAZ43" s="156"/>
      <c r="PBA43" s="157"/>
      <c r="PBB43" s="153"/>
      <c r="PBC43" s="153"/>
      <c r="PBD43" s="154"/>
      <c r="PBE43" s="155"/>
      <c r="PBF43" s="155"/>
      <c r="PBG43" s="155"/>
      <c r="PBH43" s="155"/>
      <c r="PBI43" s="155"/>
      <c r="PBJ43" s="155"/>
      <c r="PBK43" s="156"/>
      <c r="PBL43" s="156"/>
      <c r="PBM43" s="156"/>
      <c r="PBN43" s="156"/>
      <c r="PBO43" s="156"/>
      <c r="PBP43" s="156"/>
      <c r="PBQ43" s="157"/>
      <c r="PBR43" s="153"/>
      <c r="PBS43" s="153"/>
      <c r="PBT43" s="154"/>
      <c r="PBU43" s="155"/>
      <c r="PBV43" s="155"/>
      <c r="PBW43" s="155"/>
      <c r="PBX43" s="155"/>
      <c r="PBY43" s="155"/>
      <c r="PBZ43" s="155"/>
      <c r="PCA43" s="156"/>
      <c r="PCB43" s="156"/>
      <c r="PCC43" s="156"/>
      <c r="PCD43" s="156"/>
      <c r="PCE43" s="156"/>
      <c r="PCF43" s="156"/>
      <c r="PCG43" s="157"/>
      <c r="PCH43" s="153"/>
      <c r="PCI43" s="153"/>
      <c r="PCJ43" s="154"/>
      <c r="PCK43" s="155"/>
      <c r="PCL43" s="155"/>
      <c r="PCM43" s="155"/>
      <c r="PCN43" s="155"/>
      <c r="PCO43" s="155"/>
      <c r="PCP43" s="155"/>
      <c r="PCQ43" s="156"/>
      <c r="PCR43" s="156"/>
      <c r="PCS43" s="156"/>
      <c r="PCT43" s="156"/>
      <c r="PCU43" s="156"/>
      <c r="PCV43" s="156"/>
      <c r="PCW43" s="157"/>
      <c r="PCX43" s="153"/>
      <c r="PCY43" s="153"/>
      <c r="PCZ43" s="154"/>
      <c r="PDA43" s="155"/>
      <c r="PDB43" s="155"/>
      <c r="PDC43" s="155"/>
      <c r="PDD43" s="155"/>
      <c r="PDE43" s="155"/>
      <c r="PDF43" s="155"/>
      <c r="PDG43" s="156"/>
      <c r="PDH43" s="156"/>
      <c r="PDI43" s="156"/>
      <c r="PDJ43" s="156"/>
      <c r="PDK43" s="156"/>
      <c r="PDL43" s="156"/>
      <c r="PDM43" s="157"/>
      <c r="PDN43" s="153"/>
      <c r="PDO43" s="153"/>
      <c r="PDP43" s="154"/>
      <c r="PDQ43" s="155"/>
      <c r="PDR43" s="155"/>
      <c r="PDS43" s="155"/>
      <c r="PDT43" s="155"/>
      <c r="PDU43" s="155"/>
      <c r="PDV43" s="155"/>
      <c r="PDW43" s="156"/>
      <c r="PDX43" s="156"/>
      <c r="PDY43" s="156"/>
      <c r="PDZ43" s="156"/>
      <c r="PEA43" s="156"/>
      <c r="PEB43" s="156"/>
      <c r="PEC43" s="157"/>
      <c r="PED43" s="153"/>
      <c r="PEE43" s="153"/>
      <c r="PEF43" s="154"/>
      <c r="PEG43" s="155"/>
      <c r="PEH43" s="155"/>
      <c r="PEI43" s="155"/>
      <c r="PEJ43" s="155"/>
      <c r="PEK43" s="155"/>
      <c r="PEL43" s="155"/>
      <c r="PEM43" s="156"/>
      <c r="PEN43" s="156"/>
      <c r="PEO43" s="156"/>
      <c r="PEP43" s="156"/>
      <c r="PEQ43" s="156"/>
      <c r="PER43" s="156"/>
      <c r="PES43" s="157"/>
      <c r="PET43" s="153"/>
      <c r="PEU43" s="153"/>
      <c r="PEV43" s="154"/>
      <c r="PEW43" s="155"/>
      <c r="PEX43" s="155"/>
      <c r="PEY43" s="155"/>
      <c r="PEZ43" s="155"/>
      <c r="PFA43" s="155"/>
      <c r="PFB43" s="155"/>
      <c r="PFC43" s="156"/>
      <c r="PFD43" s="156"/>
      <c r="PFE43" s="156"/>
      <c r="PFF43" s="156"/>
      <c r="PFG43" s="156"/>
      <c r="PFH43" s="156"/>
      <c r="PFI43" s="157"/>
      <c r="PFJ43" s="153"/>
      <c r="PFK43" s="153"/>
      <c r="PFL43" s="154"/>
      <c r="PFM43" s="155"/>
      <c r="PFN43" s="155"/>
      <c r="PFO43" s="155"/>
      <c r="PFP43" s="155"/>
      <c r="PFQ43" s="155"/>
      <c r="PFR43" s="155"/>
      <c r="PFS43" s="156"/>
      <c r="PFT43" s="156"/>
      <c r="PFU43" s="156"/>
      <c r="PFV43" s="156"/>
      <c r="PFW43" s="156"/>
      <c r="PFX43" s="156"/>
      <c r="PFY43" s="157"/>
      <c r="PFZ43" s="153"/>
      <c r="PGA43" s="153"/>
      <c r="PGB43" s="154"/>
      <c r="PGC43" s="155"/>
      <c r="PGD43" s="155"/>
      <c r="PGE43" s="155"/>
      <c r="PGF43" s="155"/>
      <c r="PGG43" s="155"/>
      <c r="PGH43" s="155"/>
      <c r="PGI43" s="156"/>
      <c r="PGJ43" s="156"/>
      <c r="PGK43" s="156"/>
      <c r="PGL43" s="156"/>
      <c r="PGM43" s="156"/>
      <c r="PGN43" s="156"/>
      <c r="PGO43" s="157"/>
      <c r="PGP43" s="153"/>
      <c r="PGQ43" s="153"/>
      <c r="PGR43" s="154"/>
      <c r="PGS43" s="155"/>
      <c r="PGT43" s="155"/>
      <c r="PGU43" s="155"/>
      <c r="PGV43" s="155"/>
      <c r="PGW43" s="155"/>
      <c r="PGX43" s="155"/>
      <c r="PGY43" s="156"/>
      <c r="PGZ43" s="156"/>
      <c r="PHA43" s="156"/>
      <c r="PHB43" s="156"/>
      <c r="PHC43" s="156"/>
      <c r="PHD43" s="156"/>
      <c r="PHE43" s="157"/>
      <c r="PHF43" s="153"/>
      <c r="PHG43" s="153"/>
      <c r="PHH43" s="154"/>
      <c r="PHI43" s="155"/>
      <c r="PHJ43" s="155"/>
      <c r="PHK43" s="155"/>
      <c r="PHL43" s="155"/>
      <c r="PHM43" s="155"/>
      <c r="PHN43" s="155"/>
      <c r="PHO43" s="156"/>
      <c r="PHP43" s="156"/>
      <c r="PHQ43" s="156"/>
      <c r="PHR43" s="156"/>
      <c r="PHS43" s="156"/>
      <c r="PHT43" s="156"/>
      <c r="PHU43" s="157"/>
      <c r="PHV43" s="153"/>
      <c r="PHW43" s="153"/>
      <c r="PHX43" s="154"/>
      <c r="PHY43" s="155"/>
      <c r="PHZ43" s="155"/>
      <c r="PIA43" s="155"/>
      <c r="PIB43" s="155"/>
      <c r="PIC43" s="155"/>
      <c r="PID43" s="155"/>
      <c r="PIE43" s="156"/>
      <c r="PIF43" s="156"/>
      <c r="PIG43" s="156"/>
      <c r="PIH43" s="156"/>
      <c r="PII43" s="156"/>
      <c r="PIJ43" s="156"/>
      <c r="PIK43" s="157"/>
      <c r="PIL43" s="153"/>
      <c r="PIM43" s="153"/>
      <c r="PIN43" s="154"/>
      <c r="PIO43" s="155"/>
      <c r="PIP43" s="155"/>
      <c r="PIQ43" s="155"/>
      <c r="PIR43" s="155"/>
      <c r="PIS43" s="155"/>
      <c r="PIT43" s="155"/>
      <c r="PIU43" s="156"/>
      <c r="PIV43" s="156"/>
      <c r="PIW43" s="156"/>
      <c r="PIX43" s="156"/>
      <c r="PIY43" s="156"/>
      <c r="PIZ43" s="156"/>
      <c r="PJA43" s="157"/>
      <c r="PJB43" s="153"/>
      <c r="PJC43" s="153"/>
      <c r="PJD43" s="154"/>
      <c r="PJE43" s="155"/>
      <c r="PJF43" s="155"/>
      <c r="PJG43" s="155"/>
      <c r="PJH43" s="155"/>
      <c r="PJI43" s="155"/>
      <c r="PJJ43" s="155"/>
      <c r="PJK43" s="156"/>
      <c r="PJL43" s="156"/>
      <c r="PJM43" s="156"/>
      <c r="PJN43" s="156"/>
      <c r="PJO43" s="156"/>
      <c r="PJP43" s="156"/>
      <c r="PJQ43" s="157"/>
      <c r="PJR43" s="153"/>
      <c r="PJS43" s="153"/>
      <c r="PJT43" s="154"/>
      <c r="PJU43" s="155"/>
      <c r="PJV43" s="155"/>
      <c r="PJW43" s="155"/>
      <c r="PJX43" s="155"/>
      <c r="PJY43" s="155"/>
      <c r="PJZ43" s="155"/>
      <c r="PKA43" s="156"/>
      <c r="PKB43" s="156"/>
      <c r="PKC43" s="156"/>
      <c r="PKD43" s="156"/>
      <c r="PKE43" s="156"/>
      <c r="PKF43" s="156"/>
      <c r="PKG43" s="157"/>
      <c r="PKH43" s="153"/>
      <c r="PKI43" s="153"/>
      <c r="PKJ43" s="154"/>
      <c r="PKK43" s="155"/>
      <c r="PKL43" s="155"/>
      <c r="PKM43" s="155"/>
      <c r="PKN43" s="155"/>
      <c r="PKO43" s="155"/>
      <c r="PKP43" s="155"/>
      <c r="PKQ43" s="156"/>
      <c r="PKR43" s="156"/>
      <c r="PKS43" s="156"/>
      <c r="PKT43" s="156"/>
      <c r="PKU43" s="156"/>
      <c r="PKV43" s="156"/>
      <c r="PKW43" s="157"/>
      <c r="PKX43" s="153"/>
      <c r="PKY43" s="153"/>
      <c r="PKZ43" s="154"/>
      <c r="PLA43" s="155"/>
      <c r="PLB43" s="155"/>
      <c r="PLC43" s="155"/>
      <c r="PLD43" s="155"/>
      <c r="PLE43" s="155"/>
      <c r="PLF43" s="155"/>
      <c r="PLG43" s="156"/>
      <c r="PLH43" s="156"/>
      <c r="PLI43" s="156"/>
      <c r="PLJ43" s="156"/>
      <c r="PLK43" s="156"/>
      <c r="PLL43" s="156"/>
      <c r="PLM43" s="157"/>
      <c r="PLN43" s="153"/>
      <c r="PLO43" s="153"/>
      <c r="PLP43" s="154"/>
      <c r="PLQ43" s="155"/>
      <c r="PLR43" s="155"/>
      <c r="PLS43" s="155"/>
      <c r="PLT43" s="155"/>
      <c r="PLU43" s="155"/>
      <c r="PLV43" s="155"/>
      <c r="PLW43" s="156"/>
      <c r="PLX43" s="156"/>
      <c r="PLY43" s="156"/>
      <c r="PLZ43" s="156"/>
      <c r="PMA43" s="156"/>
      <c r="PMB43" s="156"/>
      <c r="PMC43" s="157"/>
      <c r="PMD43" s="153"/>
      <c r="PME43" s="153"/>
      <c r="PMF43" s="154"/>
      <c r="PMG43" s="155"/>
      <c r="PMH43" s="155"/>
      <c r="PMI43" s="155"/>
      <c r="PMJ43" s="155"/>
      <c r="PMK43" s="155"/>
      <c r="PML43" s="155"/>
      <c r="PMM43" s="156"/>
      <c r="PMN43" s="156"/>
      <c r="PMO43" s="156"/>
      <c r="PMP43" s="156"/>
      <c r="PMQ43" s="156"/>
      <c r="PMR43" s="156"/>
      <c r="PMS43" s="157"/>
      <c r="PMT43" s="153"/>
      <c r="PMU43" s="153"/>
      <c r="PMV43" s="154"/>
      <c r="PMW43" s="155"/>
      <c r="PMX43" s="155"/>
      <c r="PMY43" s="155"/>
      <c r="PMZ43" s="155"/>
      <c r="PNA43" s="155"/>
      <c r="PNB43" s="155"/>
      <c r="PNC43" s="156"/>
      <c r="PND43" s="156"/>
      <c r="PNE43" s="156"/>
      <c r="PNF43" s="156"/>
      <c r="PNG43" s="156"/>
      <c r="PNH43" s="156"/>
      <c r="PNI43" s="157"/>
      <c r="PNJ43" s="153"/>
      <c r="PNK43" s="153"/>
      <c r="PNL43" s="154"/>
      <c r="PNM43" s="155"/>
      <c r="PNN43" s="155"/>
      <c r="PNO43" s="155"/>
      <c r="PNP43" s="155"/>
      <c r="PNQ43" s="155"/>
      <c r="PNR43" s="155"/>
      <c r="PNS43" s="156"/>
      <c r="PNT43" s="156"/>
      <c r="PNU43" s="156"/>
      <c r="PNV43" s="156"/>
      <c r="PNW43" s="156"/>
      <c r="PNX43" s="156"/>
      <c r="PNY43" s="157"/>
      <c r="PNZ43" s="153"/>
      <c r="POA43" s="153"/>
      <c r="POB43" s="154"/>
      <c r="POC43" s="155"/>
      <c r="POD43" s="155"/>
      <c r="POE43" s="155"/>
      <c r="POF43" s="155"/>
      <c r="POG43" s="155"/>
      <c r="POH43" s="155"/>
      <c r="POI43" s="156"/>
      <c r="POJ43" s="156"/>
      <c r="POK43" s="156"/>
      <c r="POL43" s="156"/>
      <c r="POM43" s="156"/>
      <c r="PON43" s="156"/>
      <c r="POO43" s="157"/>
      <c r="POP43" s="153"/>
      <c r="POQ43" s="153"/>
      <c r="POR43" s="154"/>
      <c r="POS43" s="155"/>
      <c r="POT43" s="155"/>
      <c r="POU43" s="155"/>
      <c r="POV43" s="155"/>
      <c r="POW43" s="155"/>
      <c r="POX43" s="155"/>
      <c r="POY43" s="156"/>
      <c r="POZ43" s="156"/>
      <c r="PPA43" s="156"/>
      <c r="PPB43" s="156"/>
      <c r="PPC43" s="156"/>
      <c r="PPD43" s="156"/>
      <c r="PPE43" s="157"/>
      <c r="PPF43" s="153"/>
      <c r="PPG43" s="153"/>
      <c r="PPH43" s="154"/>
      <c r="PPI43" s="155"/>
      <c r="PPJ43" s="155"/>
      <c r="PPK43" s="155"/>
      <c r="PPL43" s="155"/>
      <c r="PPM43" s="155"/>
      <c r="PPN43" s="155"/>
      <c r="PPO43" s="156"/>
      <c r="PPP43" s="156"/>
      <c r="PPQ43" s="156"/>
      <c r="PPR43" s="156"/>
      <c r="PPS43" s="156"/>
      <c r="PPT43" s="156"/>
      <c r="PPU43" s="157"/>
      <c r="PPV43" s="153"/>
      <c r="PPW43" s="153"/>
      <c r="PPX43" s="154"/>
      <c r="PPY43" s="155"/>
      <c r="PPZ43" s="155"/>
      <c r="PQA43" s="155"/>
      <c r="PQB43" s="155"/>
      <c r="PQC43" s="155"/>
      <c r="PQD43" s="155"/>
      <c r="PQE43" s="156"/>
      <c r="PQF43" s="156"/>
      <c r="PQG43" s="156"/>
      <c r="PQH43" s="156"/>
      <c r="PQI43" s="156"/>
      <c r="PQJ43" s="156"/>
      <c r="PQK43" s="157"/>
      <c r="PQL43" s="153"/>
      <c r="PQM43" s="153"/>
      <c r="PQN43" s="154"/>
      <c r="PQO43" s="155"/>
      <c r="PQP43" s="155"/>
      <c r="PQQ43" s="155"/>
      <c r="PQR43" s="155"/>
      <c r="PQS43" s="155"/>
      <c r="PQT43" s="155"/>
      <c r="PQU43" s="156"/>
      <c r="PQV43" s="156"/>
      <c r="PQW43" s="156"/>
      <c r="PQX43" s="156"/>
      <c r="PQY43" s="156"/>
      <c r="PQZ43" s="156"/>
      <c r="PRA43" s="157"/>
      <c r="PRB43" s="153"/>
      <c r="PRC43" s="153"/>
      <c r="PRD43" s="154"/>
      <c r="PRE43" s="155"/>
      <c r="PRF43" s="155"/>
      <c r="PRG43" s="155"/>
      <c r="PRH43" s="155"/>
      <c r="PRI43" s="155"/>
      <c r="PRJ43" s="155"/>
      <c r="PRK43" s="156"/>
      <c r="PRL43" s="156"/>
      <c r="PRM43" s="156"/>
      <c r="PRN43" s="156"/>
      <c r="PRO43" s="156"/>
      <c r="PRP43" s="156"/>
      <c r="PRQ43" s="157"/>
      <c r="PRR43" s="153"/>
      <c r="PRS43" s="153"/>
      <c r="PRT43" s="154"/>
      <c r="PRU43" s="155"/>
      <c r="PRV43" s="155"/>
      <c r="PRW43" s="155"/>
      <c r="PRX43" s="155"/>
      <c r="PRY43" s="155"/>
      <c r="PRZ43" s="155"/>
      <c r="PSA43" s="156"/>
      <c r="PSB43" s="156"/>
      <c r="PSC43" s="156"/>
      <c r="PSD43" s="156"/>
      <c r="PSE43" s="156"/>
      <c r="PSF43" s="156"/>
      <c r="PSG43" s="157"/>
      <c r="PSH43" s="153"/>
      <c r="PSI43" s="153"/>
      <c r="PSJ43" s="154"/>
      <c r="PSK43" s="155"/>
      <c r="PSL43" s="155"/>
      <c r="PSM43" s="155"/>
      <c r="PSN43" s="155"/>
      <c r="PSO43" s="155"/>
      <c r="PSP43" s="155"/>
      <c r="PSQ43" s="156"/>
      <c r="PSR43" s="156"/>
      <c r="PSS43" s="156"/>
      <c r="PST43" s="156"/>
      <c r="PSU43" s="156"/>
      <c r="PSV43" s="156"/>
      <c r="PSW43" s="157"/>
      <c r="PSX43" s="153"/>
      <c r="PSY43" s="153"/>
      <c r="PSZ43" s="154"/>
      <c r="PTA43" s="155"/>
      <c r="PTB43" s="155"/>
      <c r="PTC43" s="155"/>
      <c r="PTD43" s="155"/>
      <c r="PTE43" s="155"/>
      <c r="PTF43" s="155"/>
      <c r="PTG43" s="156"/>
      <c r="PTH43" s="156"/>
      <c r="PTI43" s="156"/>
      <c r="PTJ43" s="156"/>
      <c r="PTK43" s="156"/>
      <c r="PTL43" s="156"/>
      <c r="PTM43" s="157"/>
      <c r="PTN43" s="153"/>
      <c r="PTO43" s="153"/>
      <c r="PTP43" s="154"/>
      <c r="PTQ43" s="155"/>
      <c r="PTR43" s="155"/>
      <c r="PTS43" s="155"/>
      <c r="PTT43" s="155"/>
      <c r="PTU43" s="155"/>
      <c r="PTV43" s="155"/>
      <c r="PTW43" s="156"/>
      <c r="PTX43" s="156"/>
      <c r="PTY43" s="156"/>
      <c r="PTZ43" s="156"/>
      <c r="PUA43" s="156"/>
      <c r="PUB43" s="156"/>
      <c r="PUC43" s="157"/>
      <c r="PUD43" s="153"/>
      <c r="PUE43" s="153"/>
      <c r="PUF43" s="154"/>
      <c r="PUG43" s="155"/>
      <c r="PUH43" s="155"/>
      <c r="PUI43" s="155"/>
      <c r="PUJ43" s="155"/>
      <c r="PUK43" s="155"/>
      <c r="PUL43" s="155"/>
      <c r="PUM43" s="156"/>
      <c r="PUN43" s="156"/>
      <c r="PUO43" s="156"/>
      <c r="PUP43" s="156"/>
      <c r="PUQ43" s="156"/>
      <c r="PUR43" s="156"/>
      <c r="PUS43" s="157"/>
      <c r="PUT43" s="153"/>
      <c r="PUU43" s="153"/>
      <c r="PUV43" s="154"/>
      <c r="PUW43" s="155"/>
      <c r="PUX43" s="155"/>
      <c r="PUY43" s="155"/>
      <c r="PUZ43" s="155"/>
      <c r="PVA43" s="155"/>
      <c r="PVB43" s="155"/>
      <c r="PVC43" s="156"/>
      <c r="PVD43" s="156"/>
      <c r="PVE43" s="156"/>
      <c r="PVF43" s="156"/>
      <c r="PVG43" s="156"/>
      <c r="PVH43" s="156"/>
      <c r="PVI43" s="157"/>
      <c r="PVJ43" s="153"/>
      <c r="PVK43" s="153"/>
      <c r="PVL43" s="154"/>
      <c r="PVM43" s="155"/>
      <c r="PVN43" s="155"/>
      <c r="PVO43" s="155"/>
      <c r="PVP43" s="155"/>
      <c r="PVQ43" s="155"/>
      <c r="PVR43" s="155"/>
      <c r="PVS43" s="156"/>
      <c r="PVT43" s="156"/>
      <c r="PVU43" s="156"/>
      <c r="PVV43" s="156"/>
      <c r="PVW43" s="156"/>
      <c r="PVX43" s="156"/>
      <c r="PVY43" s="157"/>
      <c r="PVZ43" s="153"/>
      <c r="PWA43" s="153"/>
      <c r="PWB43" s="154"/>
      <c r="PWC43" s="155"/>
      <c r="PWD43" s="155"/>
      <c r="PWE43" s="155"/>
      <c r="PWF43" s="155"/>
      <c r="PWG43" s="155"/>
      <c r="PWH43" s="155"/>
      <c r="PWI43" s="156"/>
      <c r="PWJ43" s="156"/>
      <c r="PWK43" s="156"/>
      <c r="PWL43" s="156"/>
      <c r="PWM43" s="156"/>
      <c r="PWN43" s="156"/>
      <c r="PWO43" s="157"/>
      <c r="PWP43" s="153"/>
      <c r="PWQ43" s="153"/>
      <c r="PWR43" s="154"/>
      <c r="PWS43" s="155"/>
      <c r="PWT43" s="155"/>
      <c r="PWU43" s="155"/>
      <c r="PWV43" s="155"/>
      <c r="PWW43" s="155"/>
      <c r="PWX43" s="155"/>
      <c r="PWY43" s="156"/>
      <c r="PWZ43" s="156"/>
      <c r="PXA43" s="156"/>
      <c r="PXB43" s="156"/>
      <c r="PXC43" s="156"/>
      <c r="PXD43" s="156"/>
      <c r="PXE43" s="157"/>
      <c r="PXF43" s="153"/>
      <c r="PXG43" s="153"/>
      <c r="PXH43" s="154"/>
      <c r="PXI43" s="155"/>
      <c r="PXJ43" s="155"/>
      <c r="PXK43" s="155"/>
      <c r="PXL43" s="155"/>
      <c r="PXM43" s="155"/>
      <c r="PXN43" s="155"/>
      <c r="PXO43" s="156"/>
      <c r="PXP43" s="156"/>
      <c r="PXQ43" s="156"/>
      <c r="PXR43" s="156"/>
      <c r="PXS43" s="156"/>
      <c r="PXT43" s="156"/>
      <c r="PXU43" s="157"/>
      <c r="PXV43" s="153"/>
      <c r="PXW43" s="153"/>
      <c r="PXX43" s="154"/>
      <c r="PXY43" s="155"/>
      <c r="PXZ43" s="155"/>
      <c r="PYA43" s="155"/>
      <c r="PYB43" s="155"/>
      <c r="PYC43" s="155"/>
      <c r="PYD43" s="155"/>
      <c r="PYE43" s="156"/>
      <c r="PYF43" s="156"/>
      <c r="PYG43" s="156"/>
      <c r="PYH43" s="156"/>
      <c r="PYI43" s="156"/>
      <c r="PYJ43" s="156"/>
      <c r="PYK43" s="157"/>
      <c r="PYL43" s="153"/>
      <c r="PYM43" s="153"/>
      <c r="PYN43" s="154"/>
      <c r="PYO43" s="155"/>
      <c r="PYP43" s="155"/>
      <c r="PYQ43" s="155"/>
      <c r="PYR43" s="155"/>
      <c r="PYS43" s="155"/>
      <c r="PYT43" s="155"/>
      <c r="PYU43" s="156"/>
      <c r="PYV43" s="156"/>
      <c r="PYW43" s="156"/>
      <c r="PYX43" s="156"/>
      <c r="PYY43" s="156"/>
      <c r="PYZ43" s="156"/>
      <c r="PZA43" s="157"/>
      <c r="PZB43" s="153"/>
      <c r="PZC43" s="153"/>
      <c r="PZD43" s="154"/>
      <c r="PZE43" s="155"/>
      <c r="PZF43" s="155"/>
      <c r="PZG43" s="155"/>
      <c r="PZH43" s="155"/>
      <c r="PZI43" s="155"/>
      <c r="PZJ43" s="155"/>
      <c r="PZK43" s="156"/>
      <c r="PZL43" s="156"/>
      <c r="PZM43" s="156"/>
      <c r="PZN43" s="156"/>
      <c r="PZO43" s="156"/>
      <c r="PZP43" s="156"/>
      <c r="PZQ43" s="157"/>
      <c r="PZR43" s="153"/>
      <c r="PZS43" s="153"/>
      <c r="PZT43" s="154"/>
      <c r="PZU43" s="155"/>
      <c r="PZV43" s="155"/>
      <c r="PZW43" s="155"/>
      <c r="PZX43" s="155"/>
      <c r="PZY43" s="155"/>
      <c r="PZZ43" s="155"/>
      <c r="QAA43" s="156"/>
      <c r="QAB43" s="156"/>
      <c r="QAC43" s="156"/>
      <c r="QAD43" s="156"/>
      <c r="QAE43" s="156"/>
      <c r="QAF43" s="156"/>
      <c r="QAG43" s="157"/>
      <c r="QAH43" s="153"/>
      <c r="QAI43" s="153"/>
      <c r="QAJ43" s="154"/>
      <c r="QAK43" s="155"/>
      <c r="QAL43" s="155"/>
      <c r="QAM43" s="155"/>
      <c r="QAN43" s="155"/>
      <c r="QAO43" s="155"/>
      <c r="QAP43" s="155"/>
      <c r="QAQ43" s="156"/>
      <c r="QAR43" s="156"/>
      <c r="QAS43" s="156"/>
      <c r="QAT43" s="156"/>
      <c r="QAU43" s="156"/>
      <c r="QAV43" s="156"/>
      <c r="QAW43" s="157"/>
      <c r="QAX43" s="153"/>
      <c r="QAY43" s="153"/>
      <c r="QAZ43" s="154"/>
      <c r="QBA43" s="155"/>
      <c r="QBB43" s="155"/>
      <c r="QBC43" s="155"/>
      <c r="QBD43" s="155"/>
      <c r="QBE43" s="155"/>
      <c r="QBF43" s="155"/>
      <c r="QBG43" s="156"/>
      <c r="QBH43" s="156"/>
      <c r="QBI43" s="156"/>
      <c r="QBJ43" s="156"/>
      <c r="QBK43" s="156"/>
      <c r="QBL43" s="156"/>
      <c r="QBM43" s="157"/>
      <c r="QBN43" s="153"/>
      <c r="QBO43" s="153"/>
      <c r="QBP43" s="154"/>
      <c r="QBQ43" s="155"/>
      <c r="QBR43" s="155"/>
      <c r="QBS43" s="155"/>
      <c r="QBT43" s="155"/>
      <c r="QBU43" s="155"/>
      <c r="QBV43" s="155"/>
      <c r="QBW43" s="156"/>
      <c r="QBX43" s="156"/>
      <c r="QBY43" s="156"/>
      <c r="QBZ43" s="156"/>
      <c r="QCA43" s="156"/>
      <c r="QCB43" s="156"/>
      <c r="QCC43" s="157"/>
      <c r="QCD43" s="153"/>
      <c r="QCE43" s="153"/>
      <c r="QCF43" s="154"/>
      <c r="QCG43" s="155"/>
      <c r="QCH43" s="155"/>
      <c r="QCI43" s="155"/>
      <c r="QCJ43" s="155"/>
      <c r="QCK43" s="155"/>
      <c r="QCL43" s="155"/>
      <c r="QCM43" s="156"/>
      <c r="QCN43" s="156"/>
      <c r="QCO43" s="156"/>
      <c r="QCP43" s="156"/>
      <c r="QCQ43" s="156"/>
      <c r="QCR43" s="156"/>
      <c r="QCS43" s="157"/>
      <c r="QCT43" s="153"/>
      <c r="QCU43" s="153"/>
      <c r="QCV43" s="154"/>
      <c r="QCW43" s="155"/>
      <c r="QCX43" s="155"/>
      <c r="QCY43" s="155"/>
      <c r="QCZ43" s="155"/>
      <c r="QDA43" s="155"/>
      <c r="QDB43" s="155"/>
      <c r="QDC43" s="156"/>
      <c r="QDD43" s="156"/>
      <c r="QDE43" s="156"/>
      <c r="QDF43" s="156"/>
      <c r="QDG43" s="156"/>
      <c r="QDH43" s="156"/>
      <c r="QDI43" s="157"/>
      <c r="QDJ43" s="153"/>
      <c r="QDK43" s="153"/>
      <c r="QDL43" s="154"/>
      <c r="QDM43" s="155"/>
      <c r="QDN43" s="155"/>
      <c r="QDO43" s="155"/>
      <c r="QDP43" s="155"/>
      <c r="QDQ43" s="155"/>
      <c r="QDR43" s="155"/>
      <c r="QDS43" s="156"/>
      <c r="QDT43" s="156"/>
      <c r="QDU43" s="156"/>
      <c r="QDV43" s="156"/>
      <c r="QDW43" s="156"/>
      <c r="QDX43" s="156"/>
      <c r="QDY43" s="157"/>
      <c r="QDZ43" s="153"/>
      <c r="QEA43" s="153"/>
      <c r="QEB43" s="154"/>
      <c r="QEC43" s="155"/>
      <c r="QED43" s="155"/>
      <c r="QEE43" s="155"/>
      <c r="QEF43" s="155"/>
      <c r="QEG43" s="155"/>
      <c r="QEH43" s="155"/>
      <c r="QEI43" s="156"/>
      <c r="QEJ43" s="156"/>
      <c r="QEK43" s="156"/>
      <c r="QEL43" s="156"/>
      <c r="QEM43" s="156"/>
      <c r="QEN43" s="156"/>
      <c r="QEO43" s="157"/>
      <c r="QEP43" s="153"/>
      <c r="QEQ43" s="153"/>
      <c r="QER43" s="154"/>
      <c r="QES43" s="155"/>
      <c r="QET43" s="155"/>
      <c r="QEU43" s="155"/>
      <c r="QEV43" s="155"/>
      <c r="QEW43" s="155"/>
      <c r="QEX43" s="155"/>
      <c r="QEY43" s="156"/>
      <c r="QEZ43" s="156"/>
      <c r="QFA43" s="156"/>
      <c r="QFB43" s="156"/>
      <c r="QFC43" s="156"/>
      <c r="QFD43" s="156"/>
      <c r="QFE43" s="157"/>
      <c r="QFF43" s="153"/>
      <c r="QFG43" s="153"/>
      <c r="QFH43" s="154"/>
      <c r="QFI43" s="155"/>
      <c r="QFJ43" s="155"/>
      <c r="QFK43" s="155"/>
      <c r="QFL43" s="155"/>
      <c r="QFM43" s="155"/>
      <c r="QFN43" s="155"/>
      <c r="QFO43" s="156"/>
      <c r="QFP43" s="156"/>
      <c r="QFQ43" s="156"/>
      <c r="QFR43" s="156"/>
      <c r="QFS43" s="156"/>
      <c r="QFT43" s="156"/>
      <c r="QFU43" s="157"/>
      <c r="QFV43" s="153"/>
      <c r="QFW43" s="153"/>
      <c r="QFX43" s="154"/>
      <c r="QFY43" s="155"/>
      <c r="QFZ43" s="155"/>
      <c r="QGA43" s="155"/>
      <c r="QGB43" s="155"/>
      <c r="QGC43" s="155"/>
      <c r="QGD43" s="155"/>
      <c r="QGE43" s="156"/>
      <c r="QGF43" s="156"/>
      <c r="QGG43" s="156"/>
      <c r="QGH43" s="156"/>
      <c r="QGI43" s="156"/>
      <c r="QGJ43" s="156"/>
      <c r="QGK43" s="157"/>
      <c r="QGL43" s="153"/>
      <c r="QGM43" s="153"/>
      <c r="QGN43" s="154"/>
      <c r="QGO43" s="155"/>
      <c r="QGP43" s="155"/>
      <c r="QGQ43" s="155"/>
      <c r="QGR43" s="155"/>
      <c r="QGS43" s="155"/>
      <c r="QGT43" s="155"/>
      <c r="QGU43" s="156"/>
      <c r="QGV43" s="156"/>
      <c r="QGW43" s="156"/>
      <c r="QGX43" s="156"/>
      <c r="QGY43" s="156"/>
      <c r="QGZ43" s="156"/>
      <c r="QHA43" s="157"/>
      <c r="QHB43" s="153"/>
      <c r="QHC43" s="153"/>
      <c r="QHD43" s="154"/>
      <c r="QHE43" s="155"/>
      <c r="QHF43" s="155"/>
      <c r="QHG43" s="155"/>
      <c r="QHH43" s="155"/>
      <c r="QHI43" s="155"/>
      <c r="QHJ43" s="155"/>
      <c r="QHK43" s="156"/>
      <c r="QHL43" s="156"/>
      <c r="QHM43" s="156"/>
      <c r="QHN43" s="156"/>
      <c r="QHO43" s="156"/>
      <c r="QHP43" s="156"/>
      <c r="QHQ43" s="157"/>
      <c r="QHR43" s="153"/>
      <c r="QHS43" s="153"/>
      <c r="QHT43" s="154"/>
      <c r="QHU43" s="155"/>
      <c r="QHV43" s="155"/>
      <c r="QHW43" s="155"/>
      <c r="QHX43" s="155"/>
      <c r="QHY43" s="155"/>
      <c r="QHZ43" s="155"/>
      <c r="QIA43" s="156"/>
      <c r="QIB43" s="156"/>
      <c r="QIC43" s="156"/>
      <c r="QID43" s="156"/>
      <c r="QIE43" s="156"/>
      <c r="QIF43" s="156"/>
      <c r="QIG43" s="157"/>
      <c r="QIH43" s="153"/>
      <c r="QII43" s="153"/>
      <c r="QIJ43" s="154"/>
      <c r="QIK43" s="155"/>
      <c r="QIL43" s="155"/>
      <c r="QIM43" s="155"/>
      <c r="QIN43" s="155"/>
      <c r="QIO43" s="155"/>
      <c r="QIP43" s="155"/>
      <c r="QIQ43" s="156"/>
      <c r="QIR43" s="156"/>
      <c r="QIS43" s="156"/>
      <c r="QIT43" s="156"/>
      <c r="QIU43" s="156"/>
      <c r="QIV43" s="156"/>
      <c r="QIW43" s="157"/>
      <c r="QIX43" s="153"/>
      <c r="QIY43" s="153"/>
      <c r="QIZ43" s="154"/>
      <c r="QJA43" s="155"/>
      <c r="QJB43" s="155"/>
      <c r="QJC43" s="155"/>
      <c r="QJD43" s="155"/>
      <c r="QJE43" s="155"/>
      <c r="QJF43" s="155"/>
      <c r="QJG43" s="156"/>
      <c r="QJH43" s="156"/>
      <c r="QJI43" s="156"/>
      <c r="QJJ43" s="156"/>
      <c r="QJK43" s="156"/>
      <c r="QJL43" s="156"/>
      <c r="QJM43" s="157"/>
      <c r="QJN43" s="153"/>
      <c r="QJO43" s="153"/>
      <c r="QJP43" s="154"/>
      <c r="QJQ43" s="155"/>
      <c r="QJR43" s="155"/>
      <c r="QJS43" s="155"/>
      <c r="QJT43" s="155"/>
      <c r="QJU43" s="155"/>
      <c r="QJV43" s="155"/>
      <c r="QJW43" s="156"/>
      <c r="QJX43" s="156"/>
      <c r="QJY43" s="156"/>
      <c r="QJZ43" s="156"/>
      <c r="QKA43" s="156"/>
      <c r="QKB43" s="156"/>
      <c r="QKC43" s="157"/>
      <c r="QKD43" s="153"/>
      <c r="QKE43" s="153"/>
      <c r="QKF43" s="154"/>
      <c r="QKG43" s="155"/>
      <c r="QKH43" s="155"/>
      <c r="QKI43" s="155"/>
      <c r="QKJ43" s="155"/>
      <c r="QKK43" s="155"/>
      <c r="QKL43" s="155"/>
      <c r="QKM43" s="156"/>
      <c r="QKN43" s="156"/>
      <c r="QKO43" s="156"/>
      <c r="QKP43" s="156"/>
      <c r="QKQ43" s="156"/>
      <c r="QKR43" s="156"/>
      <c r="QKS43" s="157"/>
      <c r="QKT43" s="153"/>
      <c r="QKU43" s="153"/>
      <c r="QKV43" s="154"/>
      <c r="QKW43" s="155"/>
      <c r="QKX43" s="155"/>
      <c r="QKY43" s="155"/>
      <c r="QKZ43" s="155"/>
      <c r="QLA43" s="155"/>
      <c r="QLB43" s="155"/>
      <c r="QLC43" s="156"/>
      <c r="QLD43" s="156"/>
      <c r="QLE43" s="156"/>
      <c r="QLF43" s="156"/>
      <c r="QLG43" s="156"/>
      <c r="QLH43" s="156"/>
      <c r="QLI43" s="157"/>
      <c r="QLJ43" s="153"/>
      <c r="QLK43" s="153"/>
      <c r="QLL43" s="154"/>
      <c r="QLM43" s="155"/>
      <c r="QLN43" s="155"/>
      <c r="QLO43" s="155"/>
      <c r="QLP43" s="155"/>
      <c r="QLQ43" s="155"/>
      <c r="QLR43" s="155"/>
      <c r="QLS43" s="156"/>
      <c r="QLT43" s="156"/>
      <c r="QLU43" s="156"/>
      <c r="QLV43" s="156"/>
      <c r="QLW43" s="156"/>
      <c r="QLX43" s="156"/>
      <c r="QLY43" s="157"/>
      <c r="QLZ43" s="153"/>
      <c r="QMA43" s="153"/>
      <c r="QMB43" s="154"/>
      <c r="QMC43" s="155"/>
      <c r="QMD43" s="155"/>
      <c r="QME43" s="155"/>
      <c r="QMF43" s="155"/>
      <c r="QMG43" s="155"/>
      <c r="QMH43" s="155"/>
      <c r="QMI43" s="156"/>
      <c r="QMJ43" s="156"/>
      <c r="QMK43" s="156"/>
      <c r="QML43" s="156"/>
      <c r="QMM43" s="156"/>
      <c r="QMN43" s="156"/>
      <c r="QMO43" s="157"/>
      <c r="QMP43" s="153"/>
      <c r="QMQ43" s="153"/>
      <c r="QMR43" s="154"/>
      <c r="QMS43" s="155"/>
      <c r="QMT43" s="155"/>
      <c r="QMU43" s="155"/>
      <c r="QMV43" s="155"/>
      <c r="QMW43" s="155"/>
      <c r="QMX43" s="155"/>
      <c r="QMY43" s="156"/>
      <c r="QMZ43" s="156"/>
      <c r="QNA43" s="156"/>
      <c r="QNB43" s="156"/>
      <c r="QNC43" s="156"/>
      <c r="QND43" s="156"/>
      <c r="QNE43" s="157"/>
      <c r="QNF43" s="153"/>
      <c r="QNG43" s="153"/>
      <c r="QNH43" s="154"/>
      <c r="QNI43" s="155"/>
      <c r="QNJ43" s="155"/>
      <c r="QNK43" s="155"/>
      <c r="QNL43" s="155"/>
      <c r="QNM43" s="155"/>
      <c r="QNN43" s="155"/>
      <c r="QNO43" s="156"/>
      <c r="QNP43" s="156"/>
      <c r="QNQ43" s="156"/>
      <c r="QNR43" s="156"/>
      <c r="QNS43" s="156"/>
      <c r="QNT43" s="156"/>
      <c r="QNU43" s="157"/>
      <c r="QNV43" s="153"/>
      <c r="QNW43" s="153"/>
      <c r="QNX43" s="154"/>
      <c r="QNY43" s="155"/>
      <c r="QNZ43" s="155"/>
      <c r="QOA43" s="155"/>
      <c r="QOB43" s="155"/>
      <c r="QOC43" s="155"/>
      <c r="QOD43" s="155"/>
      <c r="QOE43" s="156"/>
      <c r="QOF43" s="156"/>
      <c r="QOG43" s="156"/>
      <c r="QOH43" s="156"/>
      <c r="QOI43" s="156"/>
      <c r="QOJ43" s="156"/>
      <c r="QOK43" s="157"/>
      <c r="QOL43" s="153"/>
      <c r="QOM43" s="153"/>
      <c r="QON43" s="154"/>
      <c r="QOO43" s="155"/>
      <c r="QOP43" s="155"/>
      <c r="QOQ43" s="155"/>
      <c r="QOR43" s="155"/>
      <c r="QOS43" s="155"/>
      <c r="QOT43" s="155"/>
      <c r="QOU43" s="156"/>
      <c r="QOV43" s="156"/>
      <c r="QOW43" s="156"/>
      <c r="QOX43" s="156"/>
      <c r="QOY43" s="156"/>
      <c r="QOZ43" s="156"/>
      <c r="QPA43" s="157"/>
      <c r="QPB43" s="153"/>
      <c r="QPC43" s="153"/>
      <c r="QPD43" s="154"/>
      <c r="QPE43" s="155"/>
      <c r="QPF43" s="155"/>
      <c r="QPG43" s="155"/>
      <c r="QPH43" s="155"/>
      <c r="QPI43" s="155"/>
      <c r="QPJ43" s="155"/>
      <c r="QPK43" s="156"/>
      <c r="QPL43" s="156"/>
      <c r="QPM43" s="156"/>
      <c r="QPN43" s="156"/>
      <c r="QPO43" s="156"/>
      <c r="QPP43" s="156"/>
      <c r="QPQ43" s="157"/>
      <c r="QPR43" s="153"/>
      <c r="QPS43" s="153"/>
      <c r="QPT43" s="154"/>
      <c r="QPU43" s="155"/>
      <c r="QPV43" s="155"/>
      <c r="QPW43" s="155"/>
      <c r="QPX43" s="155"/>
      <c r="QPY43" s="155"/>
      <c r="QPZ43" s="155"/>
      <c r="QQA43" s="156"/>
      <c r="QQB43" s="156"/>
      <c r="QQC43" s="156"/>
      <c r="QQD43" s="156"/>
      <c r="QQE43" s="156"/>
      <c r="QQF43" s="156"/>
      <c r="QQG43" s="157"/>
      <c r="QQH43" s="153"/>
      <c r="QQI43" s="153"/>
      <c r="QQJ43" s="154"/>
      <c r="QQK43" s="155"/>
      <c r="QQL43" s="155"/>
      <c r="QQM43" s="155"/>
      <c r="QQN43" s="155"/>
      <c r="QQO43" s="155"/>
      <c r="QQP43" s="155"/>
      <c r="QQQ43" s="156"/>
      <c r="QQR43" s="156"/>
      <c r="QQS43" s="156"/>
      <c r="QQT43" s="156"/>
      <c r="QQU43" s="156"/>
      <c r="QQV43" s="156"/>
      <c r="QQW43" s="157"/>
      <c r="QQX43" s="153"/>
      <c r="QQY43" s="153"/>
      <c r="QQZ43" s="154"/>
      <c r="QRA43" s="155"/>
      <c r="QRB43" s="155"/>
      <c r="QRC43" s="155"/>
      <c r="QRD43" s="155"/>
      <c r="QRE43" s="155"/>
      <c r="QRF43" s="155"/>
      <c r="QRG43" s="156"/>
      <c r="QRH43" s="156"/>
      <c r="QRI43" s="156"/>
      <c r="QRJ43" s="156"/>
      <c r="QRK43" s="156"/>
      <c r="QRL43" s="156"/>
      <c r="QRM43" s="157"/>
      <c r="QRN43" s="153"/>
      <c r="QRO43" s="153"/>
      <c r="QRP43" s="154"/>
      <c r="QRQ43" s="155"/>
      <c r="QRR43" s="155"/>
      <c r="QRS43" s="155"/>
      <c r="QRT43" s="155"/>
      <c r="QRU43" s="155"/>
      <c r="QRV43" s="155"/>
      <c r="QRW43" s="156"/>
      <c r="QRX43" s="156"/>
      <c r="QRY43" s="156"/>
      <c r="QRZ43" s="156"/>
      <c r="QSA43" s="156"/>
      <c r="QSB43" s="156"/>
      <c r="QSC43" s="157"/>
      <c r="QSD43" s="153"/>
      <c r="QSE43" s="153"/>
      <c r="QSF43" s="154"/>
      <c r="QSG43" s="155"/>
      <c r="QSH43" s="155"/>
      <c r="QSI43" s="155"/>
      <c r="QSJ43" s="155"/>
      <c r="QSK43" s="155"/>
      <c r="QSL43" s="155"/>
      <c r="QSM43" s="156"/>
      <c r="QSN43" s="156"/>
      <c r="QSO43" s="156"/>
      <c r="QSP43" s="156"/>
      <c r="QSQ43" s="156"/>
      <c r="QSR43" s="156"/>
      <c r="QSS43" s="157"/>
      <c r="QST43" s="153"/>
      <c r="QSU43" s="153"/>
      <c r="QSV43" s="154"/>
      <c r="QSW43" s="155"/>
      <c r="QSX43" s="155"/>
      <c r="QSY43" s="155"/>
      <c r="QSZ43" s="155"/>
      <c r="QTA43" s="155"/>
      <c r="QTB43" s="155"/>
      <c r="QTC43" s="156"/>
      <c r="QTD43" s="156"/>
      <c r="QTE43" s="156"/>
      <c r="QTF43" s="156"/>
      <c r="QTG43" s="156"/>
      <c r="QTH43" s="156"/>
      <c r="QTI43" s="157"/>
      <c r="QTJ43" s="153"/>
      <c r="QTK43" s="153"/>
      <c r="QTL43" s="154"/>
      <c r="QTM43" s="155"/>
      <c r="QTN43" s="155"/>
      <c r="QTO43" s="155"/>
      <c r="QTP43" s="155"/>
      <c r="QTQ43" s="155"/>
      <c r="QTR43" s="155"/>
      <c r="QTS43" s="156"/>
      <c r="QTT43" s="156"/>
      <c r="QTU43" s="156"/>
      <c r="QTV43" s="156"/>
      <c r="QTW43" s="156"/>
      <c r="QTX43" s="156"/>
      <c r="QTY43" s="157"/>
      <c r="QTZ43" s="153"/>
      <c r="QUA43" s="153"/>
      <c r="QUB43" s="154"/>
      <c r="QUC43" s="155"/>
      <c r="QUD43" s="155"/>
      <c r="QUE43" s="155"/>
      <c r="QUF43" s="155"/>
      <c r="QUG43" s="155"/>
      <c r="QUH43" s="155"/>
      <c r="QUI43" s="156"/>
      <c r="QUJ43" s="156"/>
      <c r="QUK43" s="156"/>
      <c r="QUL43" s="156"/>
      <c r="QUM43" s="156"/>
      <c r="QUN43" s="156"/>
      <c r="QUO43" s="157"/>
      <c r="QUP43" s="153"/>
      <c r="QUQ43" s="153"/>
      <c r="QUR43" s="154"/>
      <c r="QUS43" s="155"/>
      <c r="QUT43" s="155"/>
      <c r="QUU43" s="155"/>
      <c r="QUV43" s="155"/>
      <c r="QUW43" s="155"/>
      <c r="QUX43" s="155"/>
      <c r="QUY43" s="156"/>
      <c r="QUZ43" s="156"/>
      <c r="QVA43" s="156"/>
      <c r="QVB43" s="156"/>
      <c r="QVC43" s="156"/>
      <c r="QVD43" s="156"/>
      <c r="QVE43" s="157"/>
      <c r="QVF43" s="153"/>
      <c r="QVG43" s="153"/>
      <c r="QVH43" s="154"/>
      <c r="QVI43" s="155"/>
      <c r="QVJ43" s="155"/>
      <c r="QVK43" s="155"/>
      <c r="QVL43" s="155"/>
      <c r="QVM43" s="155"/>
      <c r="QVN43" s="155"/>
      <c r="QVO43" s="156"/>
      <c r="QVP43" s="156"/>
      <c r="QVQ43" s="156"/>
      <c r="QVR43" s="156"/>
      <c r="QVS43" s="156"/>
      <c r="QVT43" s="156"/>
      <c r="QVU43" s="157"/>
      <c r="QVV43" s="153"/>
      <c r="QVW43" s="153"/>
      <c r="QVX43" s="154"/>
      <c r="QVY43" s="155"/>
      <c r="QVZ43" s="155"/>
      <c r="QWA43" s="155"/>
      <c r="QWB43" s="155"/>
      <c r="QWC43" s="155"/>
      <c r="QWD43" s="155"/>
      <c r="QWE43" s="156"/>
      <c r="QWF43" s="156"/>
      <c r="QWG43" s="156"/>
      <c r="QWH43" s="156"/>
      <c r="QWI43" s="156"/>
      <c r="QWJ43" s="156"/>
      <c r="QWK43" s="157"/>
      <c r="QWL43" s="153"/>
      <c r="QWM43" s="153"/>
      <c r="QWN43" s="154"/>
      <c r="QWO43" s="155"/>
      <c r="QWP43" s="155"/>
      <c r="QWQ43" s="155"/>
      <c r="QWR43" s="155"/>
      <c r="QWS43" s="155"/>
      <c r="QWT43" s="155"/>
      <c r="QWU43" s="156"/>
      <c r="QWV43" s="156"/>
      <c r="QWW43" s="156"/>
      <c r="QWX43" s="156"/>
      <c r="QWY43" s="156"/>
      <c r="QWZ43" s="156"/>
      <c r="QXA43" s="157"/>
      <c r="QXB43" s="153"/>
      <c r="QXC43" s="153"/>
      <c r="QXD43" s="154"/>
      <c r="QXE43" s="155"/>
      <c r="QXF43" s="155"/>
      <c r="QXG43" s="155"/>
      <c r="QXH43" s="155"/>
      <c r="QXI43" s="155"/>
      <c r="QXJ43" s="155"/>
      <c r="QXK43" s="156"/>
      <c r="QXL43" s="156"/>
      <c r="QXM43" s="156"/>
      <c r="QXN43" s="156"/>
      <c r="QXO43" s="156"/>
      <c r="QXP43" s="156"/>
      <c r="QXQ43" s="157"/>
      <c r="QXR43" s="153"/>
      <c r="QXS43" s="153"/>
      <c r="QXT43" s="154"/>
      <c r="QXU43" s="155"/>
      <c r="QXV43" s="155"/>
      <c r="QXW43" s="155"/>
      <c r="QXX43" s="155"/>
      <c r="QXY43" s="155"/>
      <c r="QXZ43" s="155"/>
      <c r="QYA43" s="156"/>
      <c r="QYB43" s="156"/>
      <c r="QYC43" s="156"/>
      <c r="QYD43" s="156"/>
      <c r="QYE43" s="156"/>
      <c r="QYF43" s="156"/>
      <c r="QYG43" s="157"/>
      <c r="QYH43" s="153"/>
      <c r="QYI43" s="153"/>
      <c r="QYJ43" s="154"/>
      <c r="QYK43" s="155"/>
      <c r="QYL43" s="155"/>
      <c r="QYM43" s="155"/>
      <c r="QYN43" s="155"/>
      <c r="QYO43" s="155"/>
      <c r="QYP43" s="155"/>
      <c r="QYQ43" s="156"/>
      <c r="QYR43" s="156"/>
      <c r="QYS43" s="156"/>
      <c r="QYT43" s="156"/>
      <c r="QYU43" s="156"/>
      <c r="QYV43" s="156"/>
      <c r="QYW43" s="157"/>
      <c r="QYX43" s="153"/>
      <c r="QYY43" s="153"/>
      <c r="QYZ43" s="154"/>
      <c r="QZA43" s="155"/>
      <c r="QZB43" s="155"/>
      <c r="QZC43" s="155"/>
      <c r="QZD43" s="155"/>
      <c r="QZE43" s="155"/>
      <c r="QZF43" s="155"/>
      <c r="QZG43" s="156"/>
      <c r="QZH43" s="156"/>
      <c r="QZI43" s="156"/>
      <c r="QZJ43" s="156"/>
      <c r="QZK43" s="156"/>
      <c r="QZL43" s="156"/>
      <c r="QZM43" s="157"/>
      <c r="QZN43" s="153"/>
      <c r="QZO43" s="153"/>
      <c r="QZP43" s="154"/>
      <c r="QZQ43" s="155"/>
      <c r="QZR43" s="155"/>
      <c r="QZS43" s="155"/>
      <c r="QZT43" s="155"/>
      <c r="QZU43" s="155"/>
      <c r="QZV43" s="155"/>
      <c r="QZW43" s="156"/>
      <c r="QZX43" s="156"/>
      <c r="QZY43" s="156"/>
      <c r="QZZ43" s="156"/>
      <c r="RAA43" s="156"/>
      <c r="RAB43" s="156"/>
      <c r="RAC43" s="157"/>
      <c r="RAD43" s="153"/>
      <c r="RAE43" s="153"/>
      <c r="RAF43" s="154"/>
      <c r="RAG43" s="155"/>
      <c r="RAH43" s="155"/>
      <c r="RAI43" s="155"/>
      <c r="RAJ43" s="155"/>
      <c r="RAK43" s="155"/>
      <c r="RAL43" s="155"/>
      <c r="RAM43" s="156"/>
      <c r="RAN43" s="156"/>
      <c r="RAO43" s="156"/>
      <c r="RAP43" s="156"/>
      <c r="RAQ43" s="156"/>
      <c r="RAR43" s="156"/>
      <c r="RAS43" s="157"/>
      <c r="RAT43" s="153"/>
      <c r="RAU43" s="153"/>
      <c r="RAV43" s="154"/>
      <c r="RAW43" s="155"/>
      <c r="RAX43" s="155"/>
      <c r="RAY43" s="155"/>
      <c r="RAZ43" s="155"/>
      <c r="RBA43" s="155"/>
      <c r="RBB43" s="155"/>
      <c r="RBC43" s="156"/>
      <c r="RBD43" s="156"/>
      <c r="RBE43" s="156"/>
      <c r="RBF43" s="156"/>
      <c r="RBG43" s="156"/>
      <c r="RBH43" s="156"/>
      <c r="RBI43" s="157"/>
      <c r="RBJ43" s="153"/>
      <c r="RBK43" s="153"/>
      <c r="RBL43" s="154"/>
      <c r="RBM43" s="155"/>
      <c r="RBN43" s="155"/>
      <c r="RBO43" s="155"/>
      <c r="RBP43" s="155"/>
      <c r="RBQ43" s="155"/>
      <c r="RBR43" s="155"/>
      <c r="RBS43" s="156"/>
      <c r="RBT43" s="156"/>
      <c r="RBU43" s="156"/>
      <c r="RBV43" s="156"/>
      <c r="RBW43" s="156"/>
      <c r="RBX43" s="156"/>
      <c r="RBY43" s="157"/>
      <c r="RBZ43" s="153"/>
      <c r="RCA43" s="153"/>
      <c r="RCB43" s="154"/>
      <c r="RCC43" s="155"/>
      <c r="RCD43" s="155"/>
      <c r="RCE43" s="155"/>
      <c r="RCF43" s="155"/>
      <c r="RCG43" s="155"/>
      <c r="RCH43" s="155"/>
      <c r="RCI43" s="156"/>
      <c r="RCJ43" s="156"/>
      <c r="RCK43" s="156"/>
      <c r="RCL43" s="156"/>
      <c r="RCM43" s="156"/>
      <c r="RCN43" s="156"/>
      <c r="RCO43" s="157"/>
      <c r="RCP43" s="153"/>
      <c r="RCQ43" s="153"/>
      <c r="RCR43" s="154"/>
      <c r="RCS43" s="155"/>
      <c r="RCT43" s="155"/>
      <c r="RCU43" s="155"/>
      <c r="RCV43" s="155"/>
      <c r="RCW43" s="155"/>
      <c r="RCX43" s="155"/>
      <c r="RCY43" s="156"/>
      <c r="RCZ43" s="156"/>
      <c r="RDA43" s="156"/>
      <c r="RDB43" s="156"/>
      <c r="RDC43" s="156"/>
      <c r="RDD43" s="156"/>
      <c r="RDE43" s="157"/>
      <c r="RDF43" s="153"/>
      <c r="RDG43" s="153"/>
      <c r="RDH43" s="154"/>
      <c r="RDI43" s="155"/>
      <c r="RDJ43" s="155"/>
      <c r="RDK43" s="155"/>
      <c r="RDL43" s="155"/>
      <c r="RDM43" s="155"/>
      <c r="RDN43" s="155"/>
      <c r="RDO43" s="156"/>
      <c r="RDP43" s="156"/>
      <c r="RDQ43" s="156"/>
      <c r="RDR43" s="156"/>
      <c r="RDS43" s="156"/>
      <c r="RDT43" s="156"/>
      <c r="RDU43" s="157"/>
      <c r="RDV43" s="153"/>
      <c r="RDW43" s="153"/>
      <c r="RDX43" s="154"/>
      <c r="RDY43" s="155"/>
      <c r="RDZ43" s="155"/>
      <c r="REA43" s="155"/>
      <c r="REB43" s="155"/>
      <c r="REC43" s="155"/>
      <c r="RED43" s="155"/>
      <c r="REE43" s="156"/>
      <c r="REF43" s="156"/>
      <c r="REG43" s="156"/>
      <c r="REH43" s="156"/>
      <c r="REI43" s="156"/>
      <c r="REJ43" s="156"/>
      <c r="REK43" s="157"/>
      <c r="REL43" s="153"/>
      <c r="REM43" s="153"/>
      <c r="REN43" s="154"/>
      <c r="REO43" s="155"/>
      <c r="REP43" s="155"/>
      <c r="REQ43" s="155"/>
      <c r="RER43" s="155"/>
      <c r="RES43" s="155"/>
      <c r="RET43" s="155"/>
      <c r="REU43" s="156"/>
      <c r="REV43" s="156"/>
      <c r="REW43" s="156"/>
      <c r="REX43" s="156"/>
      <c r="REY43" s="156"/>
      <c r="REZ43" s="156"/>
      <c r="RFA43" s="157"/>
      <c r="RFB43" s="153"/>
      <c r="RFC43" s="153"/>
      <c r="RFD43" s="154"/>
      <c r="RFE43" s="155"/>
      <c r="RFF43" s="155"/>
      <c r="RFG43" s="155"/>
      <c r="RFH43" s="155"/>
      <c r="RFI43" s="155"/>
      <c r="RFJ43" s="155"/>
      <c r="RFK43" s="156"/>
      <c r="RFL43" s="156"/>
      <c r="RFM43" s="156"/>
      <c r="RFN43" s="156"/>
      <c r="RFO43" s="156"/>
      <c r="RFP43" s="156"/>
      <c r="RFQ43" s="157"/>
      <c r="RFR43" s="153"/>
      <c r="RFS43" s="153"/>
      <c r="RFT43" s="154"/>
      <c r="RFU43" s="155"/>
      <c r="RFV43" s="155"/>
      <c r="RFW43" s="155"/>
      <c r="RFX43" s="155"/>
      <c r="RFY43" s="155"/>
      <c r="RFZ43" s="155"/>
      <c r="RGA43" s="156"/>
      <c r="RGB43" s="156"/>
      <c r="RGC43" s="156"/>
      <c r="RGD43" s="156"/>
      <c r="RGE43" s="156"/>
      <c r="RGF43" s="156"/>
      <c r="RGG43" s="157"/>
      <c r="RGH43" s="153"/>
      <c r="RGI43" s="153"/>
      <c r="RGJ43" s="154"/>
      <c r="RGK43" s="155"/>
      <c r="RGL43" s="155"/>
      <c r="RGM43" s="155"/>
      <c r="RGN43" s="155"/>
      <c r="RGO43" s="155"/>
      <c r="RGP43" s="155"/>
      <c r="RGQ43" s="156"/>
      <c r="RGR43" s="156"/>
      <c r="RGS43" s="156"/>
      <c r="RGT43" s="156"/>
      <c r="RGU43" s="156"/>
      <c r="RGV43" s="156"/>
      <c r="RGW43" s="157"/>
      <c r="RGX43" s="153"/>
      <c r="RGY43" s="153"/>
      <c r="RGZ43" s="154"/>
      <c r="RHA43" s="155"/>
      <c r="RHB43" s="155"/>
      <c r="RHC43" s="155"/>
      <c r="RHD43" s="155"/>
      <c r="RHE43" s="155"/>
      <c r="RHF43" s="155"/>
      <c r="RHG43" s="156"/>
      <c r="RHH43" s="156"/>
      <c r="RHI43" s="156"/>
      <c r="RHJ43" s="156"/>
      <c r="RHK43" s="156"/>
      <c r="RHL43" s="156"/>
      <c r="RHM43" s="157"/>
      <c r="RHN43" s="153"/>
      <c r="RHO43" s="153"/>
      <c r="RHP43" s="154"/>
      <c r="RHQ43" s="155"/>
      <c r="RHR43" s="155"/>
      <c r="RHS43" s="155"/>
      <c r="RHT43" s="155"/>
      <c r="RHU43" s="155"/>
      <c r="RHV43" s="155"/>
      <c r="RHW43" s="156"/>
      <c r="RHX43" s="156"/>
      <c r="RHY43" s="156"/>
      <c r="RHZ43" s="156"/>
      <c r="RIA43" s="156"/>
      <c r="RIB43" s="156"/>
      <c r="RIC43" s="157"/>
      <c r="RID43" s="153"/>
      <c r="RIE43" s="153"/>
      <c r="RIF43" s="154"/>
      <c r="RIG43" s="155"/>
      <c r="RIH43" s="155"/>
      <c r="RII43" s="155"/>
      <c r="RIJ43" s="155"/>
      <c r="RIK43" s="155"/>
      <c r="RIL43" s="155"/>
      <c r="RIM43" s="156"/>
      <c r="RIN43" s="156"/>
      <c r="RIO43" s="156"/>
      <c r="RIP43" s="156"/>
      <c r="RIQ43" s="156"/>
      <c r="RIR43" s="156"/>
      <c r="RIS43" s="157"/>
      <c r="RIT43" s="153"/>
      <c r="RIU43" s="153"/>
      <c r="RIV43" s="154"/>
      <c r="RIW43" s="155"/>
      <c r="RIX43" s="155"/>
      <c r="RIY43" s="155"/>
      <c r="RIZ43" s="155"/>
      <c r="RJA43" s="155"/>
      <c r="RJB43" s="155"/>
      <c r="RJC43" s="156"/>
      <c r="RJD43" s="156"/>
      <c r="RJE43" s="156"/>
      <c r="RJF43" s="156"/>
      <c r="RJG43" s="156"/>
      <c r="RJH43" s="156"/>
      <c r="RJI43" s="157"/>
      <c r="RJJ43" s="153"/>
      <c r="RJK43" s="153"/>
      <c r="RJL43" s="154"/>
      <c r="RJM43" s="155"/>
      <c r="RJN43" s="155"/>
      <c r="RJO43" s="155"/>
      <c r="RJP43" s="155"/>
      <c r="RJQ43" s="155"/>
      <c r="RJR43" s="155"/>
      <c r="RJS43" s="156"/>
      <c r="RJT43" s="156"/>
      <c r="RJU43" s="156"/>
      <c r="RJV43" s="156"/>
      <c r="RJW43" s="156"/>
      <c r="RJX43" s="156"/>
      <c r="RJY43" s="157"/>
      <c r="RJZ43" s="153"/>
      <c r="RKA43" s="153"/>
      <c r="RKB43" s="154"/>
      <c r="RKC43" s="155"/>
      <c r="RKD43" s="155"/>
      <c r="RKE43" s="155"/>
      <c r="RKF43" s="155"/>
      <c r="RKG43" s="155"/>
      <c r="RKH43" s="155"/>
      <c r="RKI43" s="156"/>
      <c r="RKJ43" s="156"/>
      <c r="RKK43" s="156"/>
      <c r="RKL43" s="156"/>
      <c r="RKM43" s="156"/>
      <c r="RKN43" s="156"/>
      <c r="RKO43" s="157"/>
      <c r="RKP43" s="153"/>
      <c r="RKQ43" s="153"/>
      <c r="RKR43" s="154"/>
      <c r="RKS43" s="155"/>
      <c r="RKT43" s="155"/>
      <c r="RKU43" s="155"/>
      <c r="RKV43" s="155"/>
      <c r="RKW43" s="155"/>
      <c r="RKX43" s="155"/>
      <c r="RKY43" s="156"/>
      <c r="RKZ43" s="156"/>
      <c r="RLA43" s="156"/>
      <c r="RLB43" s="156"/>
      <c r="RLC43" s="156"/>
      <c r="RLD43" s="156"/>
      <c r="RLE43" s="157"/>
      <c r="RLF43" s="153"/>
      <c r="RLG43" s="153"/>
      <c r="RLH43" s="154"/>
      <c r="RLI43" s="155"/>
      <c r="RLJ43" s="155"/>
      <c r="RLK43" s="155"/>
      <c r="RLL43" s="155"/>
      <c r="RLM43" s="155"/>
      <c r="RLN43" s="155"/>
      <c r="RLO43" s="156"/>
      <c r="RLP43" s="156"/>
      <c r="RLQ43" s="156"/>
      <c r="RLR43" s="156"/>
      <c r="RLS43" s="156"/>
      <c r="RLT43" s="156"/>
      <c r="RLU43" s="157"/>
      <c r="RLV43" s="153"/>
      <c r="RLW43" s="153"/>
      <c r="RLX43" s="154"/>
      <c r="RLY43" s="155"/>
      <c r="RLZ43" s="155"/>
      <c r="RMA43" s="155"/>
      <c r="RMB43" s="155"/>
      <c r="RMC43" s="155"/>
      <c r="RMD43" s="155"/>
      <c r="RME43" s="156"/>
      <c r="RMF43" s="156"/>
      <c r="RMG43" s="156"/>
      <c r="RMH43" s="156"/>
      <c r="RMI43" s="156"/>
      <c r="RMJ43" s="156"/>
      <c r="RMK43" s="157"/>
      <c r="RML43" s="153"/>
      <c r="RMM43" s="153"/>
      <c r="RMN43" s="154"/>
      <c r="RMO43" s="155"/>
      <c r="RMP43" s="155"/>
      <c r="RMQ43" s="155"/>
      <c r="RMR43" s="155"/>
      <c r="RMS43" s="155"/>
      <c r="RMT43" s="155"/>
      <c r="RMU43" s="156"/>
      <c r="RMV43" s="156"/>
      <c r="RMW43" s="156"/>
      <c r="RMX43" s="156"/>
      <c r="RMY43" s="156"/>
      <c r="RMZ43" s="156"/>
      <c r="RNA43" s="157"/>
      <c r="RNB43" s="153"/>
      <c r="RNC43" s="153"/>
      <c r="RND43" s="154"/>
      <c r="RNE43" s="155"/>
      <c r="RNF43" s="155"/>
      <c r="RNG43" s="155"/>
      <c r="RNH43" s="155"/>
      <c r="RNI43" s="155"/>
      <c r="RNJ43" s="155"/>
      <c r="RNK43" s="156"/>
      <c r="RNL43" s="156"/>
      <c r="RNM43" s="156"/>
      <c r="RNN43" s="156"/>
      <c r="RNO43" s="156"/>
      <c r="RNP43" s="156"/>
      <c r="RNQ43" s="157"/>
      <c r="RNR43" s="153"/>
      <c r="RNS43" s="153"/>
      <c r="RNT43" s="154"/>
      <c r="RNU43" s="155"/>
      <c r="RNV43" s="155"/>
      <c r="RNW43" s="155"/>
      <c r="RNX43" s="155"/>
      <c r="RNY43" s="155"/>
      <c r="RNZ43" s="155"/>
      <c r="ROA43" s="156"/>
      <c r="ROB43" s="156"/>
      <c r="ROC43" s="156"/>
      <c r="ROD43" s="156"/>
      <c r="ROE43" s="156"/>
      <c r="ROF43" s="156"/>
      <c r="ROG43" s="157"/>
      <c r="ROH43" s="153"/>
      <c r="ROI43" s="153"/>
      <c r="ROJ43" s="154"/>
      <c r="ROK43" s="155"/>
      <c r="ROL43" s="155"/>
      <c r="ROM43" s="155"/>
      <c r="RON43" s="155"/>
      <c r="ROO43" s="155"/>
      <c r="ROP43" s="155"/>
      <c r="ROQ43" s="156"/>
      <c r="ROR43" s="156"/>
      <c r="ROS43" s="156"/>
      <c r="ROT43" s="156"/>
      <c r="ROU43" s="156"/>
      <c r="ROV43" s="156"/>
      <c r="ROW43" s="157"/>
      <c r="ROX43" s="153"/>
      <c r="ROY43" s="153"/>
      <c r="ROZ43" s="154"/>
      <c r="RPA43" s="155"/>
      <c r="RPB43" s="155"/>
      <c r="RPC43" s="155"/>
      <c r="RPD43" s="155"/>
      <c r="RPE43" s="155"/>
      <c r="RPF43" s="155"/>
      <c r="RPG43" s="156"/>
      <c r="RPH43" s="156"/>
      <c r="RPI43" s="156"/>
      <c r="RPJ43" s="156"/>
      <c r="RPK43" s="156"/>
      <c r="RPL43" s="156"/>
      <c r="RPM43" s="157"/>
      <c r="RPN43" s="153"/>
      <c r="RPO43" s="153"/>
      <c r="RPP43" s="154"/>
      <c r="RPQ43" s="155"/>
      <c r="RPR43" s="155"/>
      <c r="RPS43" s="155"/>
      <c r="RPT43" s="155"/>
      <c r="RPU43" s="155"/>
      <c r="RPV43" s="155"/>
      <c r="RPW43" s="156"/>
      <c r="RPX43" s="156"/>
      <c r="RPY43" s="156"/>
      <c r="RPZ43" s="156"/>
      <c r="RQA43" s="156"/>
      <c r="RQB43" s="156"/>
      <c r="RQC43" s="157"/>
      <c r="RQD43" s="153"/>
      <c r="RQE43" s="153"/>
      <c r="RQF43" s="154"/>
      <c r="RQG43" s="155"/>
      <c r="RQH43" s="155"/>
      <c r="RQI43" s="155"/>
      <c r="RQJ43" s="155"/>
      <c r="RQK43" s="155"/>
      <c r="RQL43" s="155"/>
      <c r="RQM43" s="156"/>
      <c r="RQN43" s="156"/>
      <c r="RQO43" s="156"/>
      <c r="RQP43" s="156"/>
      <c r="RQQ43" s="156"/>
      <c r="RQR43" s="156"/>
      <c r="RQS43" s="157"/>
      <c r="RQT43" s="153"/>
      <c r="RQU43" s="153"/>
      <c r="RQV43" s="154"/>
      <c r="RQW43" s="155"/>
      <c r="RQX43" s="155"/>
      <c r="RQY43" s="155"/>
      <c r="RQZ43" s="155"/>
      <c r="RRA43" s="155"/>
      <c r="RRB43" s="155"/>
      <c r="RRC43" s="156"/>
      <c r="RRD43" s="156"/>
      <c r="RRE43" s="156"/>
      <c r="RRF43" s="156"/>
      <c r="RRG43" s="156"/>
      <c r="RRH43" s="156"/>
      <c r="RRI43" s="157"/>
      <c r="RRJ43" s="153"/>
      <c r="RRK43" s="153"/>
      <c r="RRL43" s="154"/>
      <c r="RRM43" s="155"/>
      <c r="RRN43" s="155"/>
      <c r="RRO43" s="155"/>
      <c r="RRP43" s="155"/>
      <c r="RRQ43" s="155"/>
      <c r="RRR43" s="155"/>
      <c r="RRS43" s="156"/>
      <c r="RRT43" s="156"/>
      <c r="RRU43" s="156"/>
      <c r="RRV43" s="156"/>
      <c r="RRW43" s="156"/>
      <c r="RRX43" s="156"/>
      <c r="RRY43" s="157"/>
      <c r="RRZ43" s="153"/>
      <c r="RSA43" s="153"/>
      <c r="RSB43" s="154"/>
      <c r="RSC43" s="155"/>
      <c r="RSD43" s="155"/>
      <c r="RSE43" s="155"/>
      <c r="RSF43" s="155"/>
      <c r="RSG43" s="155"/>
      <c r="RSH43" s="155"/>
      <c r="RSI43" s="156"/>
      <c r="RSJ43" s="156"/>
      <c r="RSK43" s="156"/>
      <c r="RSL43" s="156"/>
      <c r="RSM43" s="156"/>
      <c r="RSN43" s="156"/>
      <c r="RSO43" s="157"/>
      <c r="RSP43" s="153"/>
      <c r="RSQ43" s="153"/>
      <c r="RSR43" s="154"/>
      <c r="RSS43" s="155"/>
      <c r="RST43" s="155"/>
      <c r="RSU43" s="155"/>
      <c r="RSV43" s="155"/>
      <c r="RSW43" s="155"/>
      <c r="RSX43" s="155"/>
      <c r="RSY43" s="156"/>
      <c r="RSZ43" s="156"/>
      <c r="RTA43" s="156"/>
      <c r="RTB43" s="156"/>
      <c r="RTC43" s="156"/>
      <c r="RTD43" s="156"/>
      <c r="RTE43" s="157"/>
      <c r="RTF43" s="153"/>
      <c r="RTG43" s="153"/>
      <c r="RTH43" s="154"/>
      <c r="RTI43" s="155"/>
      <c r="RTJ43" s="155"/>
      <c r="RTK43" s="155"/>
      <c r="RTL43" s="155"/>
      <c r="RTM43" s="155"/>
      <c r="RTN43" s="155"/>
      <c r="RTO43" s="156"/>
      <c r="RTP43" s="156"/>
      <c r="RTQ43" s="156"/>
      <c r="RTR43" s="156"/>
      <c r="RTS43" s="156"/>
      <c r="RTT43" s="156"/>
      <c r="RTU43" s="157"/>
      <c r="RTV43" s="153"/>
      <c r="RTW43" s="153"/>
      <c r="RTX43" s="154"/>
      <c r="RTY43" s="155"/>
      <c r="RTZ43" s="155"/>
      <c r="RUA43" s="155"/>
      <c r="RUB43" s="155"/>
      <c r="RUC43" s="155"/>
      <c r="RUD43" s="155"/>
      <c r="RUE43" s="156"/>
      <c r="RUF43" s="156"/>
      <c r="RUG43" s="156"/>
      <c r="RUH43" s="156"/>
      <c r="RUI43" s="156"/>
      <c r="RUJ43" s="156"/>
      <c r="RUK43" s="157"/>
      <c r="RUL43" s="153"/>
      <c r="RUM43" s="153"/>
      <c r="RUN43" s="154"/>
      <c r="RUO43" s="155"/>
      <c r="RUP43" s="155"/>
      <c r="RUQ43" s="155"/>
      <c r="RUR43" s="155"/>
      <c r="RUS43" s="155"/>
      <c r="RUT43" s="155"/>
      <c r="RUU43" s="156"/>
      <c r="RUV43" s="156"/>
      <c r="RUW43" s="156"/>
      <c r="RUX43" s="156"/>
      <c r="RUY43" s="156"/>
      <c r="RUZ43" s="156"/>
      <c r="RVA43" s="157"/>
      <c r="RVB43" s="153"/>
      <c r="RVC43" s="153"/>
      <c r="RVD43" s="154"/>
      <c r="RVE43" s="155"/>
      <c r="RVF43" s="155"/>
      <c r="RVG43" s="155"/>
      <c r="RVH43" s="155"/>
      <c r="RVI43" s="155"/>
      <c r="RVJ43" s="155"/>
      <c r="RVK43" s="156"/>
      <c r="RVL43" s="156"/>
      <c r="RVM43" s="156"/>
      <c r="RVN43" s="156"/>
      <c r="RVO43" s="156"/>
      <c r="RVP43" s="156"/>
      <c r="RVQ43" s="157"/>
      <c r="RVR43" s="153"/>
      <c r="RVS43" s="153"/>
      <c r="RVT43" s="154"/>
      <c r="RVU43" s="155"/>
      <c r="RVV43" s="155"/>
      <c r="RVW43" s="155"/>
      <c r="RVX43" s="155"/>
      <c r="RVY43" s="155"/>
      <c r="RVZ43" s="155"/>
      <c r="RWA43" s="156"/>
      <c r="RWB43" s="156"/>
      <c r="RWC43" s="156"/>
      <c r="RWD43" s="156"/>
      <c r="RWE43" s="156"/>
      <c r="RWF43" s="156"/>
      <c r="RWG43" s="157"/>
      <c r="RWH43" s="153"/>
      <c r="RWI43" s="153"/>
      <c r="RWJ43" s="154"/>
      <c r="RWK43" s="155"/>
      <c r="RWL43" s="155"/>
      <c r="RWM43" s="155"/>
      <c r="RWN43" s="155"/>
      <c r="RWO43" s="155"/>
      <c r="RWP43" s="155"/>
      <c r="RWQ43" s="156"/>
      <c r="RWR43" s="156"/>
      <c r="RWS43" s="156"/>
      <c r="RWT43" s="156"/>
      <c r="RWU43" s="156"/>
      <c r="RWV43" s="156"/>
      <c r="RWW43" s="157"/>
      <c r="RWX43" s="153"/>
      <c r="RWY43" s="153"/>
      <c r="RWZ43" s="154"/>
      <c r="RXA43" s="155"/>
      <c r="RXB43" s="155"/>
      <c r="RXC43" s="155"/>
      <c r="RXD43" s="155"/>
      <c r="RXE43" s="155"/>
      <c r="RXF43" s="155"/>
      <c r="RXG43" s="156"/>
      <c r="RXH43" s="156"/>
      <c r="RXI43" s="156"/>
      <c r="RXJ43" s="156"/>
      <c r="RXK43" s="156"/>
      <c r="RXL43" s="156"/>
      <c r="RXM43" s="157"/>
      <c r="RXN43" s="153"/>
      <c r="RXO43" s="153"/>
      <c r="RXP43" s="154"/>
      <c r="RXQ43" s="155"/>
      <c r="RXR43" s="155"/>
      <c r="RXS43" s="155"/>
      <c r="RXT43" s="155"/>
      <c r="RXU43" s="155"/>
      <c r="RXV43" s="155"/>
      <c r="RXW43" s="156"/>
      <c r="RXX43" s="156"/>
      <c r="RXY43" s="156"/>
      <c r="RXZ43" s="156"/>
      <c r="RYA43" s="156"/>
      <c r="RYB43" s="156"/>
      <c r="RYC43" s="157"/>
      <c r="RYD43" s="153"/>
      <c r="RYE43" s="153"/>
      <c r="RYF43" s="154"/>
      <c r="RYG43" s="155"/>
      <c r="RYH43" s="155"/>
      <c r="RYI43" s="155"/>
      <c r="RYJ43" s="155"/>
      <c r="RYK43" s="155"/>
      <c r="RYL43" s="155"/>
      <c r="RYM43" s="156"/>
      <c r="RYN43" s="156"/>
      <c r="RYO43" s="156"/>
      <c r="RYP43" s="156"/>
      <c r="RYQ43" s="156"/>
      <c r="RYR43" s="156"/>
      <c r="RYS43" s="157"/>
      <c r="RYT43" s="153"/>
      <c r="RYU43" s="153"/>
      <c r="RYV43" s="154"/>
      <c r="RYW43" s="155"/>
      <c r="RYX43" s="155"/>
      <c r="RYY43" s="155"/>
      <c r="RYZ43" s="155"/>
      <c r="RZA43" s="155"/>
      <c r="RZB43" s="155"/>
      <c r="RZC43" s="156"/>
      <c r="RZD43" s="156"/>
      <c r="RZE43" s="156"/>
      <c r="RZF43" s="156"/>
      <c r="RZG43" s="156"/>
      <c r="RZH43" s="156"/>
      <c r="RZI43" s="157"/>
      <c r="RZJ43" s="153"/>
      <c r="RZK43" s="153"/>
      <c r="RZL43" s="154"/>
      <c r="RZM43" s="155"/>
      <c r="RZN43" s="155"/>
      <c r="RZO43" s="155"/>
      <c r="RZP43" s="155"/>
      <c r="RZQ43" s="155"/>
      <c r="RZR43" s="155"/>
      <c r="RZS43" s="156"/>
      <c r="RZT43" s="156"/>
      <c r="RZU43" s="156"/>
      <c r="RZV43" s="156"/>
      <c r="RZW43" s="156"/>
      <c r="RZX43" s="156"/>
      <c r="RZY43" s="157"/>
      <c r="RZZ43" s="153"/>
      <c r="SAA43" s="153"/>
      <c r="SAB43" s="154"/>
      <c r="SAC43" s="155"/>
      <c r="SAD43" s="155"/>
      <c r="SAE43" s="155"/>
      <c r="SAF43" s="155"/>
      <c r="SAG43" s="155"/>
      <c r="SAH43" s="155"/>
      <c r="SAI43" s="156"/>
      <c r="SAJ43" s="156"/>
      <c r="SAK43" s="156"/>
      <c r="SAL43" s="156"/>
      <c r="SAM43" s="156"/>
      <c r="SAN43" s="156"/>
      <c r="SAO43" s="157"/>
      <c r="SAP43" s="153"/>
      <c r="SAQ43" s="153"/>
      <c r="SAR43" s="154"/>
      <c r="SAS43" s="155"/>
      <c r="SAT43" s="155"/>
      <c r="SAU43" s="155"/>
      <c r="SAV43" s="155"/>
      <c r="SAW43" s="155"/>
      <c r="SAX43" s="155"/>
      <c r="SAY43" s="156"/>
      <c r="SAZ43" s="156"/>
      <c r="SBA43" s="156"/>
      <c r="SBB43" s="156"/>
      <c r="SBC43" s="156"/>
      <c r="SBD43" s="156"/>
      <c r="SBE43" s="157"/>
      <c r="SBF43" s="153"/>
      <c r="SBG43" s="153"/>
      <c r="SBH43" s="154"/>
      <c r="SBI43" s="155"/>
      <c r="SBJ43" s="155"/>
      <c r="SBK43" s="155"/>
      <c r="SBL43" s="155"/>
      <c r="SBM43" s="155"/>
      <c r="SBN43" s="155"/>
      <c r="SBO43" s="156"/>
      <c r="SBP43" s="156"/>
      <c r="SBQ43" s="156"/>
      <c r="SBR43" s="156"/>
      <c r="SBS43" s="156"/>
      <c r="SBT43" s="156"/>
      <c r="SBU43" s="157"/>
      <c r="SBV43" s="153"/>
      <c r="SBW43" s="153"/>
      <c r="SBX43" s="154"/>
      <c r="SBY43" s="155"/>
      <c r="SBZ43" s="155"/>
      <c r="SCA43" s="155"/>
      <c r="SCB43" s="155"/>
      <c r="SCC43" s="155"/>
      <c r="SCD43" s="155"/>
      <c r="SCE43" s="156"/>
      <c r="SCF43" s="156"/>
      <c r="SCG43" s="156"/>
      <c r="SCH43" s="156"/>
      <c r="SCI43" s="156"/>
      <c r="SCJ43" s="156"/>
      <c r="SCK43" s="157"/>
      <c r="SCL43" s="153"/>
      <c r="SCM43" s="153"/>
      <c r="SCN43" s="154"/>
      <c r="SCO43" s="155"/>
      <c r="SCP43" s="155"/>
      <c r="SCQ43" s="155"/>
      <c r="SCR43" s="155"/>
      <c r="SCS43" s="155"/>
      <c r="SCT43" s="155"/>
      <c r="SCU43" s="156"/>
      <c r="SCV43" s="156"/>
      <c r="SCW43" s="156"/>
      <c r="SCX43" s="156"/>
      <c r="SCY43" s="156"/>
      <c r="SCZ43" s="156"/>
      <c r="SDA43" s="157"/>
      <c r="SDB43" s="153"/>
      <c r="SDC43" s="153"/>
      <c r="SDD43" s="154"/>
      <c r="SDE43" s="155"/>
      <c r="SDF43" s="155"/>
      <c r="SDG43" s="155"/>
      <c r="SDH43" s="155"/>
      <c r="SDI43" s="155"/>
      <c r="SDJ43" s="155"/>
      <c r="SDK43" s="156"/>
      <c r="SDL43" s="156"/>
      <c r="SDM43" s="156"/>
      <c r="SDN43" s="156"/>
      <c r="SDO43" s="156"/>
      <c r="SDP43" s="156"/>
      <c r="SDQ43" s="157"/>
      <c r="SDR43" s="153"/>
      <c r="SDS43" s="153"/>
      <c r="SDT43" s="154"/>
      <c r="SDU43" s="155"/>
      <c r="SDV43" s="155"/>
      <c r="SDW43" s="155"/>
      <c r="SDX43" s="155"/>
      <c r="SDY43" s="155"/>
      <c r="SDZ43" s="155"/>
      <c r="SEA43" s="156"/>
      <c r="SEB43" s="156"/>
      <c r="SEC43" s="156"/>
      <c r="SED43" s="156"/>
      <c r="SEE43" s="156"/>
      <c r="SEF43" s="156"/>
      <c r="SEG43" s="157"/>
      <c r="SEH43" s="153"/>
      <c r="SEI43" s="153"/>
      <c r="SEJ43" s="154"/>
      <c r="SEK43" s="155"/>
      <c r="SEL43" s="155"/>
      <c r="SEM43" s="155"/>
      <c r="SEN43" s="155"/>
      <c r="SEO43" s="155"/>
      <c r="SEP43" s="155"/>
      <c r="SEQ43" s="156"/>
      <c r="SER43" s="156"/>
      <c r="SES43" s="156"/>
      <c r="SET43" s="156"/>
      <c r="SEU43" s="156"/>
      <c r="SEV43" s="156"/>
      <c r="SEW43" s="157"/>
      <c r="SEX43" s="153"/>
      <c r="SEY43" s="153"/>
      <c r="SEZ43" s="154"/>
      <c r="SFA43" s="155"/>
      <c r="SFB43" s="155"/>
      <c r="SFC43" s="155"/>
      <c r="SFD43" s="155"/>
      <c r="SFE43" s="155"/>
      <c r="SFF43" s="155"/>
      <c r="SFG43" s="156"/>
      <c r="SFH43" s="156"/>
      <c r="SFI43" s="156"/>
      <c r="SFJ43" s="156"/>
      <c r="SFK43" s="156"/>
      <c r="SFL43" s="156"/>
      <c r="SFM43" s="157"/>
      <c r="SFN43" s="153"/>
      <c r="SFO43" s="153"/>
      <c r="SFP43" s="154"/>
      <c r="SFQ43" s="155"/>
      <c r="SFR43" s="155"/>
      <c r="SFS43" s="155"/>
      <c r="SFT43" s="155"/>
      <c r="SFU43" s="155"/>
      <c r="SFV43" s="155"/>
      <c r="SFW43" s="156"/>
      <c r="SFX43" s="156"/>
      <c r="SFY43" s="156"/>
      <c r="SFZ43" s="156"/>
      <c r="SGA43" s="156"/>
      <c r="SGB43" s="156"/>
      <c r="SGC43" s="157"/>
      <c r="SGD43" s="153"/>
      <c r="SGE43" s="153"/>
      <c r="SGF43" s="154"/>
      <c r="SGG43" s="155"/>
      <c r="SGH43" s="155"/>
      <c r="SGI43" s="155"/>
      <c r="SGJ43" s="155"/>
      <c r="SGK43" s="155"/>
      <c r="SGL43" s="155"/>
      <c r="SGM43" s="156"/>
      <c r="SGN43" s="156"/>
      <c r="SGO43" s="156"/>
      <c r="SGP43" s="156"/>
      <c r="SGQ43" s="156"/>
      <c r="SGR43" s="156"/>
      <c r="SGS43" s="157"/>
      <c r="SGT43" s="153"/>
      <c r="SGU43" s="153"/>
      <c r="SGV43" s="154"/>
      <c r="SGW43" s="155"/>
      <c r="SGX43" s="155"/>
      <c r="SGY43" s="155"/>
      <c r="SGZ43" s="155"/>
      <c r="SHA43" s="155"/>
      <c r="SHB43" s="155"/>
      <c r="SHC43" s="156"/>
      <c r="SHD43" s="156"/>
      <c r="SHE43" s="156"/>
      <c r="SHF43" s="156"/>
      <c r="SHG43" s="156"/>
      <c r="SHH43" s="156"/>
      <c r="SHI43" s="157"/>
      <c r="SHJ43" s="153"/>
      <c r="SHK43" s="153"/>
      <c r="SHL43" s="154"/>
      <c r="SHM43" s="155"/>
      <c r="SHN43" s="155"/>
      <c r="SHO43" s="155"/>
      <c r="SHP43" s="155"/>
      <c r="SHQ43" s="155"/>
      <c r="SHR43" s="155"/>
      <c r="SHS43" s="156"/>
      <c r="SHT43" s="156"/>
      <c r="SHU43" s="156"/>
      <c r="SHV43" s="156"/>
      <c r="SHW43" s="156"/>
      <c r="SHX43" s="156"/>
      <c r="SHY43" s="157"/>
      <c r="SHZ43" s="153"/>
      <c r="SIA43" s="153"/>
      <c r="SIB43" s="154"/>
      <c r="SIC43" s="155"/>
      <c r="SID43" s="155"/>
      <c r="SIE43" s="155"/>
      <c r="SIF43" s="155"/>
      <c r="SIG43" s="155"/>
      <c r="SIH43" s="155"/>
      <c r="SII43" s="156"/>
      <c r="SIJ43" s="156"/>
      <c r="SIK43" s="156"/>
      <c r="SIL43" s="156"/>
      <c r="SIM43" s="156"/>
      <c r="SIN43" s="156"/>
      <c r="SIO43" s="157"/>
      <c r="SIP43" s="153"/>
      <c r="SIQ43" s="153"/>
      <c r="SIR43" s="154"/>
      <c r="SIS43" s="155"/>
      <c r="SIT43" s="155"/>
      <c r="SIU43" s="155"/>
      <c r="SIV43" s="155"/>
      <c r="SIW43" s="155"/>
      <c r="SIX43" s="155"/>
      <c r="SIY43" s="156"/>
      <c r="SIZ43" s="156"/>
      <c r="SJA43" s="156"/>
      <c r="SJB43" s="156"/>
      <c r="SJC43" s="156"/>
      <c r="SJD43" s="156"/>
      <c r="SJE43" s="157"/>
      <c r="SJF43" s="153"/>
      <c r="SJG43" s="153"/>
      <c r="SJH43" s="154"/>
      <c r="SJI43" s="155"/>
      <c r="SJJ43" s="155"/>
      <c r="SJK43" s="155"/>
      <c r="SJL43" s="155"/>
      <c r="SJM43" s="155"/>
      <c r="SJN43" s="155"/>
      <c r="SJO43" s="156"/>
      <c r="SJP43" s="156"/>
      <c r="SJQ43" s="156"/>
      <c r="SJR43" s="156"/>
      <c r="SJS43" s="156"/>
      <c r="SJT43" s="156"/>
      <c r="SJU43" s="157"/>
      <c r="SJV43" s="153"/>
      <c r="SJW43" s="153"/>
      <c r="SJX43" s="154"/>
      <c r="SJY43" s="155"/>
      <c r="SJZ43" s="155"/>
      <c r="SKA43" s="155"/>
      <c r="SKB43" s="155"/>
      <c r="SKC43" s="155"/>
      <c r="SKD43" s="155"/>
      <c r="SKE43" s="156"/>
      <c r="SKF43" s="156"/>
      <c r="SKG43" s="156"/>
      <c r="SKH43" s="156"/>
      <c r="SKI43" s="156"/>
      <c r="SKJ43" s="156"/>
      <c r="SKK43" s="157"/>
      <c r="SKL43" s="153"/>
      <c r="SKM43" s="153"/>
      <c r="SKN43" s="154"/>
      <c r="SKO43" s="155"/>
      <c r="SKP43" s="155"/>
      <c r="SKQ43" s="155"/>
      <c r="SKR43" s="155"/>
      <c r="SKS43" s="155"/>
      <c r="SKT43" s="155"/>
      <c r="SKU43" s="156"/>
      <c r="SKV43" s="156"/>
      <c r="SKW43" s="156"/>
      <c r="SKX43" s="156"/>
      <c r="SKY43" s="156"/>
      <c r="SKZ43" s="156"/>
      <c r="SLA43" s="157"/>
      <c r="SLB43" s="153"/>
      <c r="SLC43" s="153"/>
      <c r="SLD43" s="154"/>
      <c r="SLE43" s="155"/>
      <c r="SLF43" s="155"/>
      <c r="SLG43" s="155"/>
      <c r="SLH43" s="155"/>
      <c r="SLI43" s="155"/>
      <c r="SLJ43" s="155"/>
      <c r="SLK43" s="156"/>
      <c r="SLL43" s="156"/>
      <c r="SLM43" s="156"/>
      <c r="SLN43" s="156"/>
      <c r="SLO43" s="156"/>
      <c r="SLP43" s="156"/>
      <c r="SLQ43" s="157"/>
      <c r="SLR43" s="153"/>
      <c r="SLS43" s="153"/>
      <c r="SLT43" s="154"/>
      <c r="SLU43" s="155"/>
      <c r="SLV43" s="155"/>
      <c r="SLW43" s="155"/>
      <c r="SLX43" s="155"/>
      <c r="SLY43" s="155"/>
      <c r="SLZ43" s="155"/>
      <c r="SMA43" s="156"/>
      <c r="SMB43" s="156"/>
      <c r="SMC43" s="156"/>
      <c r="SMD43" s="156"/>
      <c r="SME43" s="156"/>
      <c r="SMF43" s="156"/>
      <c r="SMG43" s="157"/>
      <c r="SMH43" s="153"/>
      <c r="SMI43" s="153"/>
      <c r="SMJ43" s="154"/>
      <c r="SMK43" s="155"/>
      <c r="SML43" s="155"/>
      <c r="SMM43" s="155"/>
      <c r="SMN43" s="155"/>
      <c r="SMO43" s="155"/>
      <c r="SMP43" s="155"/>
      <c r="SMQ43" s="156"/>
      <c r="SMR43" s="156"/>
      <c r="SMS43" s="156"/>
      <c r="SMT43" s="156"/>
      <c r="SMU43" s="156"/>
      <c r="SMV43" s="156"/>
      <c r="SMW43" s="157"/>
      <c r="SMX43" s="153"/>
      <c r="SMY43" s="153"/>
      <c r="SMZ43" s="154"/>
      <c r="SNA43" s="155"/>
      <c r="SNB43" s="155"/>
      <c r="SNC43" s="155"/>
      <c r="SND43" s="155"/>
      <c r="SNE43" s="155"/>
      <c r="SNF43" s="155"/>
      <c r="SNG43" s="156"/>
      <c r="SNH43" s="156"/>
      <c r="SNI43" s="156"/>
      <c r="SNJ43" s="156"/>
      <c r="SNK43" s="156"/>
      <c r="SNL43" s="156"/>
      <c r="SNM43" s="157"/>
      <c r="SNN43" s="153"/>
      <c r="SNO43" s="153"/>
      <c r="SNP43" s="154"/>
      <c r="SNQ43" s="155"/>
      <c r="SNR43" s="155"/>
      <c r="SNS43" s="155"/>
      <c r="SNT43" s="155"/>
      <c r="SNU43" s="155"/>
      <c r="SNV43" s="155"/>
      <c r="SNW43" s="156"/>
      <c r="SNX43" s="156"/>
      <c r="SNY43" s="156"/>
      <c r="SNZ43" s="156"/>
      <c r="SOA43" s="156"/>
      <c r="SOB43" s="156"/>
      <c r="SOC43" s="157"/>
      <c r="SOD43" s="153"/>
      <c r="SOE43" s="153"/>
      <c r="SOF43" s="154"/>
      <c r="SOG43" s="155"/>
      <c r="SOH43" s="155"/>
      <c r="SOI43" s="155"/>
      <c r="SOJ43" s="155"/>
      <c r="SOK43" s="155"/>
      <c r="SOL43" s="155"/>
      <c r="SOM43" s="156"/>
      <c r="SON43" s="156"/>
      <c r="SOO43" s="156"/>
      <c r="SOP43" s="156"/>
      <c r="SOQ43" s="156"/>
      <c r="SOR43" s="156"/>
      <c r="SOS43" s="157"/>
      <c r="SOT43" s="153"/>
      <c r="SOU43" s="153"/>
      <c r="SOV43" s="154"/>
      <c r="SOW43" s="155"/>
      <c r="SOX43" s="155"/>
      <c r="SOY43" s="155"/>
      <c r="SOZ43" s="155"/>
      <c r="SPA43" s="155"/>
      <c r="SPB43" s="155"/>
      <c r="SPC43" s="156"/>
      <c r="SPD43" s="156"/>
      <c r="SPE43" s="156"/>
      <c r="SPF43" s="156"/>
      <c r="SPG43" s="156"/>
      <c r="SPH43" s="156"/>
      <c r="SPI43" s="157"/>
      <c r="SPJ43" s="153"/>
      <c r="SPK43" s="153"/>
      <c r="SPL43" s="154"/>
      <c r="SPM43" s="155"/>
      <c r="SPN43" s="155"/>
      <c r="SPO43" s="155"/>
      <c r="SPP43" s="155"/>
      <c r="SPQ43" s="155"/>
      <c r="SPR43" s="155"/>
      <c r="SPS43" s="156"/>
      <c r="SPT43" s="156"/>
      <c r="SPU43" s="156"/>
      <c r="SPV43" s="156"/>
      <c r="SPW43" s="156"/>
      <c r="SPX43" s="156"/>
      <c r="SPY43" s="157"/>
      <c r="SPZ43" s="153"/>
      <c r="SQA43" s="153"/>
      <c r="SQB43" s="154"/>
      <c r="SQC43" s="155"/>
      <c r="SQD43" s="155"/>
      <c r="SQE43" s="155"/>
      <c r="SQF43" s="155"/>
      <c r="SQG43" s="155"/>
      <c r="SQH43" s="155"/>
      <c r="SQI43" s="156"/>
      <c r="SQJ43" s="156"/>
      <c r="SQK43" s="156"/>
      <c r="SQL43" s="156"/>
      <c r="SQM43" s="156"/>
      <c r="SQN43" s="156"/>
      <c r="SQO43" s="157"/>
      <c r="SQP43" s="153"/>
      <c r="SQQ43" s="153"/>
      <c r="SQR43" s="154"/>
      <c r="SQS43" s="155"/>
      <c r="SQT43" s="155"/>
      <c r="SQU43" s="155"/>
      <c r="SQV43" s="155"/>
      <c r="SQW43" s="155"/>
      <c r="SQX43" s="155"/>
      <c r="SQY43" s="156"/>
      <c r="SQZ43" s="156"/>
      <c r="SRA43" s="156"/>
      <c r="SRB43" s="156"/>
      <c r="SRC43" s="156"/>
      <c r="SRD43" s="156"/>
      <c r="SRE43" s="157"/>
      <c r="SRF43" s="153"/>
      <c r="SRG43" s="153"/>
      <c r="SRH43" s="154"/>
      <c r="SRI43" s="155"/>
      <c r="SRJ43" s="155"/>
      <c r="SRK43" s="155"/>
      <c r="SRL43" s="155"/>
      <c r="SRM43" s="155"/>
      <c r="SRN43" s="155"/>
      <c r="SRO43" s="156"/>
      <c r="SRP43" s="156"/>
      <c r="SRQ43" s="156"/>
      <c r="SRR43" s="156"/>
      <c r="SRS43" s="156"/>
      <c r="SRT43" s="156"/>
      <c r="SRU43" s="157"/>
      <c r="SRV43" s="153"/>
      <c r="SRW43" s="153"/>
      <c r="SRX43" s="154"/>
      <c r="SRY43" s="155"/>
      <c r="SRZ43" s="155"/>
      <c r="SSA43" s="155"/>
      <c r="SSB43" s="155"/>
      <c r="SSC43" s="155"/>
      <c r="SSD43" s="155"/>
      <c r="SSE43" s="156"/>
      <c r="SSF43" s="156"/>
      <c r="SSG43" s="156"/>
      <c r="SSH43" s="156"/>
      <c r="SSI43" s="156"/>
      <c r="SSJ43" s="156"/>
      <c r="SSK43" s="157"/>
      <c r="SSL43" s="153"/>
      <c r="SSM43" s="153"/>
      <c r="SSN43" s="154"/>
      <c r="SSO43" s="155"/>
      <c r="SSP43" s="155"/>
      <c r="SSQ43" s="155"/>
      <c r="SSR43" s="155"/>
      <c r="SSS43" s="155"/>
      <c r="SST43" s="155"/>
      <c r="SSU43" s="156"/>
      <c r="SSV43" s="156"/>
      <c r="SSW43" s="156"/>
      <c r="SSX43" s="156"/>
      <c r="SSY43" s="156"/>
      <c r="SSZ43" s="156"/>
      <c r="STA43" s="157"/>
      <c r="STB43" s="153"/>
      <c r="STC43" s="153"/>
      <c r="STD43" s="154"/>
      <c r="STE43" s="155"/>
      <c r="STF43" s="155"/>
      <c r="STG43" s="155"/>
      <c r="STH43" s="155"/>
      <c r="STI43" s="155"/>
      <c r="STJ43" s="155"/>
      <c r="STK43" s="156"/>
      <c r="STL43" s="156"/>
      <c r="STM43" s="156"/>
      <c r="STN43" s="156"/>
      <c r="STO43" s="156"/>
      <c r="STP43" s="156"/>
      <c r="STQ43" s="157"/>
      <c r="STR43" s="153"/>
      <c r="STS43" s="153"/>
      <c r="STT43" s="154"/>
      <c r="STU43" s="155"/>
      <c r="STV43" s="155"/>
      <c r="STW43" s="155"/>
      <c r="STX43" s="155"/>
      <c r="STY43" s="155"/>
      <c r="STZ43" s="155"/>
      <c r="SUA43" s="156"/>
      <c r="SUB43" s="156"/>
      <c r="SUC43" s="156"/>
      <c r="SUD43" s="156"/>
      <c r="SUE43" s="156"/>
      <c r="SUF43" s="156"/>
      <c r="SUG43" s="157"/>
      <c r="SUH43" s="153"/>
      <c r="SUI43" s="153"/>
      <c r="SUJ43" s="154"/>
      <c r="SUK43" s="155"/>
      <c r="SUL43" s="155"/>
      <c r="SUM43" s="155"/>
      <c r="SUN43" s="155"/>
      <c r="SUO43" s="155"/>
      <c r="SUP43" s="155"/>
      <c r="SUQ43" s="156"/>
      <c r="SUR43" s="156"/>
      <c r="SUS43" s="156"/>
      <c r="SUT43" s="156"/>
      <c r="SUU43" s="156"/>
      <c r="SUV43" s="156"/>
      <c r="SUW43" s="157"/>
      <c r="SUX43" s="153"/>
      <c r="SUY43" s="153"/>
      <c r="SUZ43" s="154"/>
      <c r="SVA43" s="155"/>
      <c r="SVB43" s="155"/>
      <c r="SVC43" s="155"/>
      <c r="SVD43" s="155"/>
      <c r="SVE43" s="155"/>
      <c r="SVF43" s="155"/>
      <c r="SVG43" s="156"/>
      <c r="SVH43" s="156"/>
      <c r="SVI43" s="156"/>
      <c r="SVJ43" s="156"/>
      <c r="SVK43" s="156"/>
      <c r="SVL43" s="156"/>
      <c r="SVM43" s="157"/>
      <c r="SVN43" s="153"/>
      <c r="SVO43" s="153"/>
      <c r="SVP43" s="154"/>
      <c r="SVQ43" s="155"/>
      <c r="SVR43" s="155"/>
      <c r="SVS43" s="155"/>
      <c r="SVT43" s="155"/>
      <c r="SVU43" s="155"/>
      <c r="SVV43" s="155"/>
      <c r="SVW43" s="156"/>
      <c r="SVX43" s="156"/>
      <c r="SVY43" s="156"/>
      <c r="SVZ43" s="156"/>
      <c r="SWA43" s="156"/>
      <c r="SWB43" s="156"/>
      <c r="SWC43" s="157"/>
      <c r="SWD43" s="153"/>
      <c r="SWE43" s="153"/>
      <c r="SWF43" s="154"/>
      <c r="SWG43" s="155"/>
      <c r="SWH43" s="155"/>
      <c r="SWI43" s="155"/>
      <c r="SWJ43" s="155"/>
      <c r="SWK43" s="155"/>
      <c r="SWL43" s="155"/>
      <c r="SWM43" s="156"/>
      <c r="SWN43" s="156"/>
      <c r="SWO43" s="156"/>
      <c r="SWP43" s="156"/>
      <c r="SWQ43" s="156"/>
      <c r="SWR43" s="156"/>
      <c r="SWS43" s="157"/>
      <c r="SWT43" s="153"/>
      <c r="SWU43" s="153"/>
      <c r="SWV43" s="154"/>
      <c r="SWW43" s="155"/>
      <c r="SWX43" s="155"/>
      <c r="SWY43" s="155"/>
      <c r="SWZ43" s="155"/>
      <c r="SXA43" s="155"/>
      <c r="SXB43" s="155"/>
      <c r="SXC43" s="156"/>
      <c r="SXD43" s="156"/>
      <c r="SXE43" s="156"/>
      <c r="SXF43" s="156"/>
      <c r="SXG43" s="156"/>
      <c r="SXH43" s="156"/>
      <c r="SXI43" s="157"/>
      <c r="SXJ43" s="153"/>
      <c r="SXK43" s="153"/>
      <c r="SXL43" s="154"/>
      <c r="SXM43" s="155"/>
      <c r="SXN43" s="155"/>
      <c r="SXO43" s="155"/>
      <c r="SXP43" s="155"/>
      <c r="SXQ43" s="155"/>
      <c r="SXR43" s="155"/>
      <c r="SXS43" s="156"/>
      <c r="SXT43" s="156"/>
      <c r="SXU43" s="156"/>
      <c r="SXV43" s="156"/>
      <c r="SXW43" s="156"/>
      <c r="SXX43" s="156"/>
      <c r="SXY43" s="157"/>
      <c r="SXZ43" s="153"/>
      <c r="SYA43" s="153"/>
      <c r="SYB43" s="154"/>
      <c r="SYC43" s="155"/>
      <c r="SYD43" s="155"/>
      <c r="SYE43" s="155"/>
      <c r="SYF43" s="155"/>
      <c r="SYG43" s="155"/>
      <c r="SYH43" s="155"/>
      <c r="SYI43" s="156"/>
      <c r="SYJ43" s="156"/>
      <c r="SYK43" s="156"/>
      <c r="SYL43" s="156"/>
      <c r="SYM43" s="156"/>
      <c r="SYN43" s="156"/>
      <c r="SYO43" s="157"/>
      <c r="SYP43" s="153"/>
      <c r="SYQ43" s="153"/>
      <c r="SYR43" s="154"/>
      <c r="SYS43" s="155"/>
      <c r="SYT43" s="155"/>
      <c r="SYU43" s="155"/>
      <c r="SYV43" s="155"/>
      <c r="SYW43" s="155"/>
      <c r="SYX43" s="155"/>
      <c r="SYY43" s="156"/>
      <c r="SYZ43" s="156"/>
      <c r="SZA43" s="156"/>
      <c r="SZB43" s="156"/>
      <c r="SZC43" s="156"/>
      <c r="SZD43" s="156"/>
      <c r="SZE43" s="157"/>
      <c r="SZF43" s="153"/>
      <c r="SZG43" s="153"/>
      <c r="SZH43" s="154"/>
      <c r="SZI43" s="155"/>
      <c r="SZJ43" s="155"/>
      <c r="SZK43" s="155"/>
      <c r="SZL43" s="155"/>
      <c r="SZM43" s="155"/>
      <c r="SZN43" s="155"/>
      <c r="SZO43" s="156"/>
      <c r="SZP43" s="156"/>
      <c r="SZQ43" s="156"/>
      <c r="SZR43" s="156"/>
      <c r="SZS43" s="156"/>
      <c r="SZT43" s="156"/>
      <c r="SZU43" s="157"/>
      <c r="SZV43" s="153"/>
      <c r="SZW43" s="153"/>
      <c r="SZX43" s="154"/>
      <c r="SZY43" s="155"/>
      <c r="SZZ43" s="155"/>
      <c r="TAA43" s="155"/>
      <c r="TAB43" s="155"/>
      <c r="TAC43" s="155"/>
      <c r="TAD43" s="155"/>
      <c r="TAE43" s="156"/>
      <c r="TAF43" s="156"/>
      <c r="TAG43" s="156"/>
      <c r="TAH43" s="156"/>
      <c r="TAI43" s="156"/>
      <c r="TAJ43" s="156"/>
      <c r="TAK43" s="157"/>
      <c r="TAL43" s="153"/>
      <c r="TAM43" s="153"/>
      <c r="TAN43" s="154"/>
      <c r="TAO43" s="155"/>
      <c r="TAP43" s="155"/>
      <c r="TAQ43" s="155"/>
      <c r="TAR43" s="155"/>
      <c r="TAS43" s="155"/>
      <c r="TAT43" s="155"/>
      <c r="TAU43" s="156"/>
      <c r="TAV43" s="156"/>
      <c r="TAW43" s="156"/>
      <c r="TAX43" s="156"/>
      <c r="TAY43" s="156"/>
      <c r="TAZ43" s="156"/>
      <c r="TBA43" s="157"/>
      <c r="TBB43" s="153"/>
      <c r="TBC43" s="153"/>
      <c r="TBD43" s="154"/>
      <c r="TBE43" s="155"/>
      <c r="TBF43" s="155"/>
      <c r="TBG43" s="155"/>
      <c r="TBH43" s="155"/>
      <c r="TBI43" s="155"/>
      <c r="TBJ43" s="155"/>
      <c r="TBK43" s="156"/>
      <c r="TBL43" s="156"/>
      <c r="TBM43" s="156"/>
      <c r="TBN43" s="156"/>
      <c r="TBO43" s="156"/>
      <c r="TBP43" s="156"/>
      <c r="TBQ43" s="157"/>
      <c r="TBR43" s="153"/>
      <c r="TBS43" s="153"/>
      <c r="TBT43" s="154"/>
      <c r="TBU43" s="155"/>
      <c r="TBV43" s="155"/>
      <c r="TBW43" s="155"/>
      <c r="TBX43" s="155"/>
      <c r="TBY43" s="155"/>
      <c r="TBZ43" s="155"/>
      <c r="TCA43" s="156"/>
      <c r="TCB43" s="156"/>
      <c r="TCC43" s="156"/>
      <c r="TCD43" s="156"/>
      <c r="TCE43" s="156"/>
      <c r="TCF43" s="156"/>
      <c r="TCG43" s="157"/>
      <c r="TCH43" s="153"/>
      <c r="TCI43" s="153"/>
      <c r="TCJ43" s="154"/>
      <c r="TCK43" s="155"/>
      <c r="TCL43" s="155"/>
      <c r="TCM43" s="155"/>
      <c r="TCN43" s="155"/>
      <c r="TCO43" s="155"/>
      <c r="TCP43" s="155"/>
      <c r="TCQ43" s="156"/>
      <c r="TCR43" s="156"/>
      <c r="TCS43" s="156"/>
      <c r="TCT43" s="156"/>
      <c r="TCU43" s="156"/>
      <c r="TCV43" s="156"/>
      <c r="TCW43" s="157"/>
      <c r="TCX43" s="153"/>
      <c r="TCY43" s="153"/>
      <c r="TCZ43" s="154"/>
      <c r="TDA43" s="155"/>
      <c r="TDB43" s="155"/>
      <c r="TDC43" s="155"/>
      <c r="TDD43" s="155"/>
      <c r="TDE43" s="155"/>
      <c r="TDF43" s="155"/>
      <c r="TDG43" s="156"/>
      <c r="TDH43" s="156"/>
      <c r="TDI43" s="156"/>
      <c r="TDJ43" s="156"/>
      <c r="TDK43" s="156"/>
      <c r="TDL43" s="156"/>
      <c r="TDM43" s="157"/>
      <c r="TDN43" s="153"/>
      <c r="TDO43" s="153"/>
      <c r="TDP43" s="154"/>
      <c r="TDQ43" s="155"/>
      <c r="TDR43" s="155"/>
      <c r="TDS43" s="155"/>
      <c r="TDT43" s="155"/>
      <c r="TDU43" s="155"/>
      <c r="TDV43" s="155"/>
      <c r="TDW43" s="156"/>
      <c r="TDX43" s="156"/>
      <c r="TDY43" s="156"/>
      <c r="TDZ43" s="156"/>
      <c r="TEA43" s="156"/>
      <c r="TEB43" s="156"/>
      <c r="TEC43" s="157"/>
      <c r="TED43" s="153"/>
      <c r="TEE43" s="153"/>
      <c r="TEF43" s="154"/>
      <c r="TEG43" s="155"/>
      <c r="TEH43" s="155"/>
      <c r="TEI43" s="155"/>
      <c r="TEJ43" s="155"/>
      <c r="TEK43" s="155"/>
      <c r="TEL43" s="155"/>
      <c r="TEM43" s="156"/>
      <c r="TEN43" s="156"/>
      <c r="TEO43" s="156"/>
      <c r="TEP43" s="156"/>
      <c r="TEQ43" s="156"/>
      <c r="TER43" s="156"/>
      <c r="TES43" s="157"/>
      <c r="TET43" s="153"/>
      <c r="TEU43" s="153"/>
      <c r="TEV43" s="154"/>
      <c r="TEW43" s="155"/>
      <c r="TEX43" s="155"/>
      <c r="TEY43" s="155"/>
      <c r="TEZ43" s="155"/>
      <c r="TFA43" s="155"/>
      <c r="TFB43" s="155"/>
      <c r="TFC43" s="156"/>
      <c r="TFD43" s="156"/>
      <c r="TFE43" s="156"/>
      <c r="TFF43" s="156"/>
      <c r="TFG43" s="156"/>
      <c r="TFH43" s="156"/>
      <c r="TFI43" s="157"/>
      <c r="TFJ43" s="153"/>
      <c r="TFK43" s="153"/>
      <c r="TFL43" s="154"/>
      <c r="TFM43" s="155"/>
      <c r="TFN43" s="155"/>
      <c r="TFO43" s="155"/>
      <c r="TFP43" s="155"/>
      <c r="TFQ43" s="155"/>
      <c r="TFR43" s="155"/>
      <c r="TFS43" s="156"/>
      <c r="TFT43" s="156"/>
      <c r="TFU43" s="156"/>
      <c r="TFV43" s="156"/>
      <c r="TFW43" s="156"/>
      <c r="TFX43" s="156"/>
      <c r="TFY43" s="157"/>
      <c r="TFZ43" s="153"/>
      <c r="TGA43" s="153"/>
      <c r="TGB43" s="154"/>
      <c r="TGC43" s="155"/>
      <c r="TGD43" s="155"/>
      <c r="TGE43" s="155"/>
      <c r="TGF43" s="155"/>
      <c r="TGG43" s="155"/>
      <c r="TGH43" s="155"/>
      <c r="TGI43" s="156"/>
      <c r="TGJ43" s="156"/>
      <c r="TGK43" s="156"/>
      <c r="TGL43" s="156"/>
      <c r="TGM43" s="156"/>
      <c r="TGN43" s="156"/>
      <c r="TGO43" s="157"/>
      <c r="TGP43" s="153"/>
      <c r="TGQ43" s="153"/>
      <c r="TGR43" s="154"/>
      <c r="TGS43" s="155"/>
      <c r="TGT43" s="155"/>
      <c r="TGU43" s="155"/>
      <c r="TGV43" s="155"/>
      <c r="TGW43" s="155"/>
      <c r="TGX43" s="155"/>
      <c r="TGY43" s="156"/>
      <c r="TGZ43" s="156"/>
      <c r="THA43" s="156"/>
      <c r="THB43" s="156"/>
      <c r="THC43" s="156"/>
      <c r="THD43" s="156"/>
      <c r="THE43" s="157"/>
      <c r="THF43" s="153"/>
      <c r="THG43" s="153"/>
      <c r="THH43" s="154"/>
      <c r="THI43" s="155"/>
      <c r="THJ43" s="155"/>
      <c r="THK43" s="155"/>
      <c r="THL43" s="155"/>
      <c r="THM43" s="155"/>
      <c r="THN43" s="155"/>
      <c r="THO43" s="156"/>
      <c r="THP43" s="156"/>
      <c r="THQ43" s="156"/>
      <c r="THR43" s="156"/>
      <c r="THS43" s="156"/>
      <c r="THT43" s="156"/>
      <c r="THU43" s="157"/>
      <c r="THV43" s="153"/>
      <c r="THW43" s="153"/>
      <c r="THX43" s="154"/>
      <c r="THY43" s="155"/>
      <c r="THZ43" s="155"/>
      <c r="TIA43" s="155"/>
      <c r="TIB43" s="155"/>
      <c r="TIC43" s="155"/>
      <c r="TID43" s="155"/>
      <c r="TIE43" s="156"/>
      <c r="TIF43" s="156"/>
      <c r="TIG43" s="156"/>
      <c r="TIH43" s="156"/>
      <c r="TII43" s="156"/>
      <c r="TIJ43" s="156"/>
      <c r="TIK43" s="157"/>
      <c r="TIL43" s="153"/>
      <c r="TIM43" s="153"/>
      <c r="TIN43" s="154"/>
      <c r="TIO43" s="155"/>
      <c r="TIP43" s="155"/>
      <c r="TIQ43" s="155"/>
      <c r="TIR43" s="155"/>
      <c r="TIS43" s="155"/>
      <c r="TIT43" s="155"/>
      <c r="TIU43" s="156"/>
      <c r="TIV43" s="156"/>
      <c r="TIW43" s="156"/>
      <c r="TIX43" s="156"/>
      <c r="TIY43" s="156"/>
      <c r="TIZ43" s="156"/>
      <c r="TJA43" s="157"/>
      <c r="TJB43" s="153"/>
      <c r="TJC43" s="153"/>
      <c r="TJD43" s="154"/>
      <c r="TJE43" s="155"/>
      <c r="TJF43" s="155"/>
      <c r="TJG43" s="155"/>
      <c r="TJH43" s="155"/>
      <c r="TJI43" s="155"/>
      <c r="TJJ43" s="155"/>
      <c r="TJK43" s="156"/>
      <c r="TJL43" s="156"/>
      <c r="TJM43" s="156"/>
      <c r="TJN43" s="156"/>
      <c r="TJO43" s="156"/>
      <c r="TJP43" s="156"/>
      <c r="TJQ43" s="157"/>
      <c r="TJR43" s="153"/>
      <c r="TJS43" s="153"/>
      <c r="TJT43" s="154"/>
      <c r="TJU43" s="155"/>
      <c r="TJV43" s="155"/>
      <c r="TJW43" s="155"/>
      <c r="TJX43" s="155"/>
      <c r="TJY43" s="155"/>
      <c r="TJZ43" s="155"/>
      <c r="TKA43" s="156"/>
      <c r="TKB43" s="156"/>
      <c r="TKC43" s="156"/>
      <c r="TKD43" s="156"/>
      <c r="TKE43" s="156"/>
      <c r="TKF43" s="156"/>
      <c r="TKG43" s="157"/>
      <c r="TKH43" s="153"/>
      <c r="TKI43" s="153"/>
      <c r="TKJ43" s="154"/>
      <c r="TKK43" s="155"/>
      <c r="TKL43" s="155"/>
      <c r="TKM43" s="155"/>
      <c r="TKN43" s="155"/>
      <c r="TKO43" s="155"/>
      <c r="TKP43" s="155"/>
      <c r="TKQ43" s="156"/>
      <c r="TKR43" s="156"/>
      <c r="TKS43" s="156"/>
      <c r="TKT43" s="156"/>
      <c r="TKU43" s="156"/>
      <c r="TKV43" s="156"/>
      <c r="TKW43" s="157"/>
      <c r="TKX43" s="153"/>
      <c r="TKY43" s="153"/>
      <c r="TKZ43" s="154"/>
      <c r="TLA43" s="155"/>
      <c r="TLB43" s="155"/>
      <c r="TLC43" s="155"/>
      <c r="TLD43" s="155"/>
      <c r="TLE43" s="155"/>
      <c r="TLF43" s="155"/>
      <c r="TLG43" s="156"/>
      <c r="TLH43" s="156"/>
      <c r="TLI43" s="156"/>
      <c r="TLJ43" s="156"/>
      <c r="TLK43" s="156"/>
      <c r="TLL43" s="156"/>
      <c r="TLM43" s="157"/>
      <c r="TLN43" s="153"/>
      <c r="TLO43" s="153"/>
      <c r="TLP43" s="154"/>
      <c r="TLQ43" s="155"/>
      <c r="TLR43" s="155"/>
      <c r="TLS43" s="155"/>
      <c r="TLT43" s="155"/>
      <c r="TLU43" s="155"/>
      <c r="TLV43" s="155"/>
      <c r="TLW43" s="156"/>
      <c r="TLX43" s="156"/>
      <c r="TLY43" s="156"/>
      <c r="TLZ43" s="156"/>
      <c r="TMA43" s="156"/>
      <c r="TMB43" s="156"/>
      <c r="TMC43" s="157"/>
      <c r="TMD43" s="153"/>
      <c r="TME43" s="153"/>
      <c r="TMF43" s="154"/>
      <c r="TMG43" s="155"/>
      <c r="TMH43" s="155"/>
      <c r="TMI43" s="155"/>
      <c r="TMJ43" s="155"/>
      <c r="TMK43" s="155"/>
      <c r="TML43" s="155"/>
      <c r="TMM43" s="156"/>
      <c r="TMN43" s="156"/>
      <c r="TMO43" s="156"/>
      <c r="TMP43" s="156"/>
      <c r="TMQ43" s="156"/>
      <c r="TMR43" s="156"/>
      <c r="TMS43" s="157"/>
      <c r="TMT43" s="153"/>
      <c r="TMU43" s="153"/>
      <c r="TMV43" s="154"/>
      <c r="TMW43" s="155"/>
      <c r="TMX43" s="155"/>
      <c r="TMY43" s="155"/>
      <c r="TMZ43" s="155"/>
      <c r="TNA43" s="155"/>
      <c r="TNB43" s="155"/>
      <c r="TNC43" s="156"/>
      <c r="TND43" s="156"/>
      <c r="TNE43" s="156"/>
      <c r="TNF43" s="156"/>
      <c r="TNG43" s="156"/>
      <c r="TNH43" s="156"/>
      <c r="TNI43" s="157"/>
      <c r="TNJ43" s="153"/>
      <c r="TNK43" s="153"/>
      <c r="TNL43" s="154"/>
      <c r="TNM43" s="155"/>
      <c r="TNN43" s="155"/>
      <c r="TNO43" s="155"/>
      <c r="TNP43" s="155"/>
      <c r="TNQ43" s="155"/>
      <c r="TNR43" s="155"/>
      <c r="TNS43" s="156"/>
      <c r="TNT43" s="156"/>
      <c r="TNU43" s="156"/>
      <c r="TNV43" s="156"/>
      <c r="TNW43" s="156"/>
      <c r="TNX43" s="156"/>
      <c r="TNY43" s="157"/>
      <c r="TNZ43" s="153"/>
      <c r="TOA43" s="153"/>
      <c r="TOB43" s="154"/>
      <c r="TOC43" s="155"/>
      <c r="TOD43" s="155"/>
      <c r="TOE43" s="155"/>
      <c r="TOF43" s="155"/>
      <c r="TOG43" s="155"/>
      <c r="TOH43" s="155"/>
      <c r="TOI43" s="156"/>
      <c r="TOJ43" s="156"/>
      <c r="TOK43" s="156"/>
      <c r="TOL43" s="156"/>
      <c r="TOM43" s="156"/>
      <c r="TON43" s="156"/>
      <c r="TOO43" s="157"/>
      <c r="TOP43" s="153"/>
      <c r="TOQ43" s="153"/>
      <c r="TOR43" s="154"/>
      <c r="TOS43" s="155"/>
      <c r="TOT43" s="155"/>
      <c r="TOU43" s="155"/>
      <c r="TOV43" s="155"/>
      <c r="TOW43" s="155"/>
      <c r="TOX43" s="155"/>
      <c r="TOY43" s="156"/>
      <c r="TOZ43" s="156"/>
      <c r="TPA43" s="156"/>
      <c r="TPB43" s="156"/>
      <c r="TPC43" s="156"/>
      <c r="TPD43" s="156"/>
      <c r="TPE43" s="157"/>
      <c r="TPF43" s="153"/>
      <c r="TPG43" s="153"/>
      <c r="TPH43" s="154"/>
      <c r="TPI43" s="155"/>
      <c r="TPJ43" s="155"/>
      <c r="TPK43" s="155"/>
      <c r="TPL43" s="155"/>
      <c r="TPM43" s="155"/>
      <c r="TPN43" s="155"/>
      <c r="TPO43" s="156"/>
      <c r="TPP43" s="156"/>
      <c r="TPQ43" s="156"/>
      <c r="TPR43" s="156"/>
      <c r="TPS43" s="156"/>
      <c r="TPT43" s="156"/>
      <c r="TPU43" s="157"/>
      <c r="TPV43" s="153"/>
      <c r="TPW43" s="153"/>
      <c r="TPX43" s="154"/>
      <c r="TPY43" s="155"/>
      <c r="TPZ43" s="155"/>
      <c r="TQA43" s="155"/>
      <c r="TQB43" s="155"/>
      <c r="TQC43" s="155"/>
      <c r="TQD43" s="155"/>
      <c r="TQE43" s="156"/>
      <c r="TQF43" s="156"/>
      <c r="TQG43" s="156"/>
      <c r="TQH43" s="156"/>
      <c r="TQI43" s="156"/>
      <c r="TQJ43" s="156"/>
      <c r="TQK43" s="157"/>
      <c r="TQL43" s="153"/>
      <c r="TQM43" s="153"/>
      <c r="TQN43" s="154"/>
      <c r="TQO43" s="155"/>
      <c r="TQP43" s="155"/>
      <c r="TQQ43" s="155"/>
      <c r="TQR43" s="155"/>
      <c r="TQS43" s="155"/>
      <c r="TQT43" s="155"/>
      <c r="TQU43" s="156"/>
      <c r="TQV43" s="156"/>
      <c r="TQW43" s="156"/>
      <c r="TQX43" s="156"/>
      <c r="TQY43" s="156"/>
      <c r="TQZ43" s="156"/>
      <c r="TRA43" s="157"/>
      <c r="TRB43" s="153"/>
      <c r="TRC43" s="153"/>
      <c r="TRD43" s="154"/>
      <c r="TRE43" s="155"/>
      <c r="TRF43" s="155"/>
      <c r="TRG43" s="155"/>
      <c r="TRH43" s="155"/>
      <c r="TRI43" s="155"/>
      <c r="TRJ43" s="155"/>
      <c r="TRK43" s="156"/>
      <c r="TRL43" s="156"/>
      <c r="TRM43" s="156"/>
      <c r="TRN43" s="156"/>
      <c r="TRO43" s="156"/>
      <c r="TRP43" s="156"/>
      <c r="TRQ43" s="157"/>
      <c r="TRR43" s="153"/>
      <c r="TRS43" s="153"/>
      <c r="TRT43" s="154"/>
      <c r="TRU43" s="155"/>
      <c r="TRV43" s="155"/>
      <c r="TRW43" s="155"/>
      <c r="TRX43" s="155"/>
      <c r="TRY43" s="155"/>
      <c r="TRZ43" s="155"/>
      <c r="TSA43" s="156"/>
      <c r="TSB43" s="156"/>
      <c r="TSC43" s="156"/>
      <c r="TSD43" s="156"/>
      <c r="TSE43" s="156"/>
      <c r="TSF43" s="156"/>
      <c r="TSG43" s="157"/>
      <c r="TSH43" s="153"/>
      <c r="TSI43" s="153"/>
      <c r="TSJ43" s="154"/>
      <c r="TSK43" s="155"/>
      <c r="TSL43" s="155"/>
      <c r="TSM43" s="155"/>
      <c r="TSN43" s="155"/>
      <c r="TSO43" s="155"/>
      <c r="TSP43" s="155"/>
      <c r="TSQ43" s="156"/>
      <c r="TSR43" s="156"/>
      <c r="TSS43" s="156"/>
      <c r="TST43" s="156"/>
      <c r="TSU43" s="156"/>
      <c r="TSV43" s="156"/>
      <c r="TSW43" s="157"/>
      <c r="TSX43" s="153"/>
      <c r="TSY43" s="153"/>
      <c r="TSZ43" s="154"/>
      <c r="TTA43" s="155"/>
      <c r="TTB43" s="155"/>
      <c r="TTC43" s="155"/>
      <c r="TTD43" s="155"/>
      <c r="TTE43" s="155"/>
      <c r="TTF43" s="155"/>
      <c r="TTG43" s="156"/>
      <c r="TTH43" s="156"/>
      <c r="TTI43" s="156"/>
      <c r="TTJ43" s="156"/>
      <c r="TTK43" s="156"/>
      <c r="TTL43" s="156"/>
      <c r="TTM43" s="157"/>
      <c r="TTN43" s="153"/>
      <c r="TTO43" s="153"/>
      <c r="TTP43" s="154"/>
      <c r="TTQ43" s="155"/>
      <c r="TTR43" s="155"/>
      <c r="TTS43" s="155"/>
      <c r="TTT43" s="155"/>
      <c r="TTU43" s="155"/>
      <c r="TTV43" s="155"/>
      <c r="TTW43" s="156"/>
      <c r="TTX43" s="156"/>
      <c r="TTY43" s="156"/>
      <c r="TTZ43" s="156"/>
      <c r="TUA43" s="156"/>
      <c r="TUB43" s="156"/>
      <c r="TUC43" s="157"/>
      <c r="TUD43" s="153"/>
      <c r="TUE43" s="153"/>
      <c r="TUF43" s="154"/>
      <c r="TUG43" s="155"/>
      <c r="TUH43" s="155"/>
      <c r="TUI43" s="155"/>
      <c r="TUJ43" s="155"/>
      <c r="TUK43" s="155"/>
      <c r="TUL43" s="155"/>
      <c r="TUM43" s="156"/>
      <c r="TUN43" s="156"/>
      <c r="TUO43" s="156"/>
      <c r="TUP43" s="156"/>
      <c r="TUQ43" s="156"/>
      <c r="TUR43" s="156"/>
      <c r="TUS43" s="157"/>
      <c r="TUT43" s="153"/>
      <c r="TUU43" s="153"/>
      <c r="TUV43" s="154"/>
      <c r="TUW43" s="155"/>
      <c r="TUX43" s="155"/>
      <c r="TUY43" s="155"/>
      <c r="TUZ43" s="155"/>
      <c r="TVA43" s="155"/>
      <c r="TVB43" s="155"/>
      <c r="TVC43" s="156"/>
      <c r="TVD43" s="156"/>
      <c r="TVE43" s="156"/>
      <c r="TVF43" s="156"/>
      <c r="TVG43" s="156"/>
      <c r="TVH43" s="156"/>
      <c r="TVI43" s="157"/>
      <c r="TVJ43" s="153"/>
      <c r="TVK43" s="153"/>
      <c r="TVL43" s="154"/>
      <c r="TVM43" s="155"/>
      <c r="TVN43" s="155"/>
      <c r="TVO43" s="155"/>
      <c r="TVP43" s="155"/>
      <c r="TVQ43" s="155"/>
      <c r="TVR43" s="155"/>
      <c r="TVS43" s="156"/>
      <c r="TVT43" s="156"/>
      <c r="TVU43" s="156"/>
      <c r="TVV43" s="156"/>
      <c r="TVW43" s="156"/>
      <c r="TVX43" s="156"/>
      <c r="TVY43" s="157"/>
      <c r="TVZ43" s="153"/>
      <c r="TWA43" s="153"/>
      <c r="TWB43" s="154"/>
      <c r="TWC43" s="155"/>
      <c r="TWD43" s="155"/>
      <c r="TWE43" s="155"/>
      <c r="TWF43" s="155"/>
      <c r="TWG43" s="155"/>
      <c r="TWH43" s="155"/>
      <c r="TWI43" s="156"/>
      <c r="TWJ43" s="156"/>
      <c r="TWK43" s="156"/>
      <c r="TWL43" s="156"/>
      <c r="TWM43" s="156"/>
      <c r="TWN43" s="156"/>
      <c r="TWO43" s="157"/>
      <c r="TWP43" s="153"/>
      <c r="TWQ43" s="153"/>
      <c r="TWR43" s="154"/>
      <c r="TWS43" s="155"/>
      <c r="TWT43" s="155"/>
      <c r="TWU43" s="155"/>
      <c r="TWV43" s="155"/>
      <c r="TWW43" s="155"/>
      <c r="TWX43" s="155"/>
      <c r="TWY43" s="156"/>
      <c r="TWZ43" s="156"/>
      <c r="TXA43" s="156"/>
      <c r="TXB43" s="156"/>
      <c r="TXC43" s="156"/>
      <c r="TXD43" s="156"/>
      <c r="TXE43" s="157"/>
      <c r="TXF43" s="153"/>
      <c r="TXG43" s="153"/>
      <c r="TXH43" s="154"/>
      <c r="TXI43" s="155"/>
      <c r="TXJ43" s="155"/>
      <c r="TXK43" s="155"/>
      <c r="TXL43" s="155"/>
      <c r="TXM43" s="155"/>
      <c r="TXN43" s="155"/>
      <c r="TXO43" s="156"/>
      <c r="TXP43" s="156"/>
      <c r="TXQ43" s="156"/>
      <c r="TXR43" s="156"/>
      <c r="TXS43" s="156"/>
      <c r="TXT43" s="156"/>
      <c r="TXU43" s="157"/>
      <c r="TXV43" s="153"/>
      <c r="TXW43" s="153"/>
      <c r="TXX43" s="154"/>
      <c r="TXY43" s="155"/>
      <c r="TXZ43" s="155"/>
      <c r="TYA43" s="155"/>
      <c r="TYB43" s="155"/>
      <c r="TYC43" s="155"/>
      <c r="TYD43" s="155"/>
      <c r="TYE43" s="156"/>
      <c r="TYF43" s="156"/>
      <c r="TYG43" s="156"/>
      <c r="TYH43" s="156"/>
      <c r="TYI43" s="156"/>
      <c r="TYJ43" s="156"/>
      <c r="TYK43" s="157"/>
      <c r="TYL43" s="153"/>
      <c r="TYM43" s="153"/>
      <c r="TYN43" s="154"/>
      <c r="TYO43" s="155"/>
      <c r="TYP43" s="155"/>
      <c r="TYQ43" s="155"/>
      <c r="TYR43" s="155"/>
      <c r="TYS43" s="155"/>
      <c r="TYT43" s="155"/>
      <c r="TYU43" s="156"/>
      <c r="TYV43" s="156"/>
      <c r="TYW43" s="156"/>
      <c r="TYX43" s="156"/>
      <c r="TYY43" s="156"/>
      <c r="TYZ43" s="156"/>
      <c r="TZA43" s="157"/>
      <c r="TZB43" s="153"/>
      <c r="TZC43" s="153"/>
      <c r="TZD43" s="154"/>
      <c r="TZE43" s="155"/>
      <c r="TZF43" s="155"/>
      <c r="TZG43" s="155"/>
      <c r="TZH43" s="155"/>
      <c r="TZI43" s="155"/>
      <c r="TZJ43" s="155"/>
      <c r="TZK43" s="156"/>
      <c r="TZL43" s="156"/>
      <c r="TZM43" s="156"/>
      <c r="TZN43" s="156"/>
      <c r="TZO43" s="156"/>
      <c r="TZP43" s="156"/>
      <c r="TZQ43" s="157"/>
      <c r="TZR43" s="153"/>
      <c r="TZS43" s="153"/>
      <c r="TZT43" s="154"/>
      <c r="TZU43" s="155"/>
      <c r="TZV43" s="155"/>
      <c r="TZW43" s="155"/>
      <c r="TZX43" s="155"/>
      <c r="TZY43" s="155"/>
      <c r="TZZ43" s="155"/>
      <c r="UAA43" s="156"/>
      <c r="UAB43" s="156"/>
      <c r="UAC43" s="156"/>
      <c r="UAD43" s="156"/>
      <c r="UAE43" s="156"/>
      <c r="UAF43" s="156"/>
      <c r="UAG43" s="157"/>
      <c r="UAH43" s="153"/>
      <c r="UAI43" s="153"/>
      <c r="UAJ43" s="154"/>
      <c r="UAK43" s="155"/>
      <c r="UAL43" s="155"/>
      <c r="UAM43" s="155"/>
      <c r="UAN43" s="155"/>
      <c r="UAO43" s="155"/>
      <c r="UAP43" s="155"/>
      <c r="UAQ43" s="156"/>
      <c r="UAR43" s="156"/>
      <c r="UAS43" s="156"/>
      <c r="UAT43" s="156"/>
      <c r="UAU43" s="156"/>
      <c r="UAV43" s="156"/>
      <c r="UAW43" s="157"/>
      <c r="UAX43" s="153"/>
      <c r="UAY43" s="153"/>
      <c r="UAZ43" s="154"/>
      <c r="UBA43" s="155"/>
      <c r="UBB43" s="155"/>
      <c r="UBC43" s="155"/>
      <c r="UBD43" s="155"/>
      <c r="UBE43" s="155"/>
      <c r="UBF43" s="155"/>
      <c r="UBG43" s="156"/>
      <c r="UBH43" s="156"/>
      <c r="UBI43" s="156"/>
      <c r="UBJ43" s="156"/>
      <c r="UBK43" s="156"/>
      <c r="UBL43" s="156"/>
      <c r="UBM43" s="157"/>
      <c r="UBN43" s="153"/>
      <c r="UBO43" s="153"/>
      <c r="UBP43" s="154"/>
      <c r="UBQ43" s="155"/>
      <c r="UBR43" s="155"/>
      <c r="UBS43" s="155"/>
      <c r="UBT43" s="155"/>
      <c r="UBU43" s="155"/>
      <c r="UBV43" s="155"/>
      <c r="UBW43" s="156"/>
      <c r="UBX43" s="156"/>
      <c r="UBY43" s="156"/>
      <c r="UBZ43" s="156"/>
      <c r="UCA43" s="156"/>
      <c r="UCB43" s="156"/>
      <c r="UCC43" s="157"/>
      <c r="UCD43" s="153"/>
      <c r="UCE43" s="153"/>
      <c r="UCF43" s="154"/>
      <c r="UCG43" s="155"/>
      <c r="UCH43" s="155"/>
      <c r="UCI43" s="155"/>
      <c r="UCJ43" s="155"/>
      <c r="UCK43" s="155"/>
      <c r="UCL43" s="155"/>
      <c r="UCM43" s="156"/>
      <c r="UCN43" s="156"/>
      <c r="UCO43" s="156"/>
      <c r="UCP43" s="156"/>
      <c r="UCQ43" s="156"/>
      <c r="UCR43" s="156"/>
      <c r="UCS43" s="157"/>
      <c r="UCT43" s="153"/>
      <c r="UCU43" s="153"/>
      <c r="UCV43" s="154"/>
      <c r="UCW43" s="155"/>
      <c r="UCX43" s="155"/>
      <c r="UCY43" s="155"/>
      <c r="UCZ43" s="155"/>
      <c r="UDA43" s="155"/>
      <c r="UDB43" s="155"/>
      <c r="UDC43" s="156"/>
      <c r="UDD43" s="156"/>
      <c r="UDE43" s="156"/>
      <c r="UDF43" s="156"/>
      <c r="UDG43" s="156"/>
      <c r="UDH43" s="156"/>
      <c r="UDI43" s="157"/>
      <c r="UDJ43" s="153"/>
      <c r="UDK43" s="153"/>
      <c r="UDL43" s="154"/>
      <c r="UDM43" s="155"/>
      <c r="UDN43" s="155"/>
      <c r="UDO43" s="155"/>
      <c r="UDP43" s="155"/>
      <c r="UDQ43" s="155"/>
      <c r="UDR43" s="155"/>
      <c r="UDS43" s="156"/>
      <c r="UDT43" s="156"/>
      <c r="UDU43" s="156"/>
      <c r="UDV43" s="156"/>
      <c r="UDW43" s="156"/>
      <c r="UDX43" s="156"/>
      <c r="UDY43" s="157"/>
      <c r="UDZ43" s="153"/>
      <c r="UEA43" s="153"/>
      <c r="UEB43" s="154"/>
      <c r="UEC43" s="155"/>
      <c r="UED43" s="155"/>
      <c r="UEE43" s="155"/>
      <c r="UEF43" s="155"/>
      <c r="UEG43" s="155"/>
      <c r="UEH43" s="155"/>
      <c r="UEI43" s="156"/>
      <c r="UEJ43" s="156"/>
      <c r="UEK43" s="156"/>
      <c r="UEL43" s="156"/>
      <c r="UEM43" s="156"/>
      <c r="UEN43" s="156"/>
      <c r="UEO43" s="157"/>
      <c r="UEP43" s="153"/>
      <c r="UEQ43" s="153"/>
      <c r="UER43" s="154"/>
      <c r="UES43" s="155"/>
      <c r="UET43" s="155"/>
      <c r="UEU43" s="155"/>
      <c r="UEV43" s="155"/>
      <c r="UEW43" s="155"/>
      <c r="UEX43" s="155"/>
      <c r="UEY43" s="156"/>
      <c r="UEZ43" s="156"/>
      <c r="UFA43" s="156"/>
      <c r="UFB43" s="156"/>
      <c r="UFC43" s="156"/>
      <c r="UFD43" s="156"/>
      <c r="UFE43" s="157"/>
      <c r="UFF43" s="153"/>
      <c r="UFG43" s="153"/>
      <c r="UFH43" s="154"/>
      <c r="UFI43" s="155"/>
      <c r="UFJ43" s="155"/>
      <c r="UFK43" s="155"/>
      <c r="UFL43" s="155"/>
      <c r="UFM43" s="155"/>
      <c r="UFN43" s="155"/>
      <c r="UFO43" s="156"/>
      <c r="UFP43" s="156"/>
      <c r="UFQ43" s="156"/>
      <c r="UFR43" s="156"/>
      <c r="UFS43" s="156"/>
      <c r="UFT43" s="156"/>
      <c r="UFU43" s="157"/>
      <c r="UFV43" s="153"/>
      <c r="UFW43" s="153"/>
      <c r="UFX43" s="154"/>
      <c r="UFY43" s="155"/>
      <c r="UFZ43" s="155"/>
      <c r="UGA43" s="155"/>
      <c r="UGB43" s="155"/>
      <c r="UGC43" s="155"/>
      <c r="UGD43" s="155"/>
      <c r="UGE43" s="156"/>
      <c r="UGF43" s="156"/>
      <c r="UGG43" s="156"/>
      <c r="UGH43" s="156"/>
      <c r="UGI43" s="156"/>
      <c r="UGJ43" s="156"/>
      <c r="UGK43" s="157"/>
      <c r="UGL43" s="153"/>
      <c r="UGM43" s="153"/>
      <c r="UGN43" s="154"/>
      <c r="UGO43" s="155"/>
      <c r="UGP43" s="155"/>
      <c r="UGQ43" s="155"/>
      <c r="UGR43" s="155"/>
      <c r="UGS43" s="155"/>
      <c r="UGT43" s="155"/>
      <c r="UGU43" s="156"/>
      <c r="UGV43" s="156"/>
      <c r="UGW43" s="156"/>
      <c r="UGX43" s="156"/>
      <c r="UGY43" s="156"/>
      <c r="UGZ43" s="156"/>
      <c r="UHA43" s="157"/>
      <c r="UHB43" s="153"/>
      <c r="UHC43" s="153"/>
      <c r="UHD43" s="154"/>
      <c r="UHE43" s="155"/>
      <c r="UHF43" s="155"/>
      <c r="UHG43" s="155"/>
      <c r="UHH43" s="155"/>
      <c r="UHI43" s="155"/>
      <c r="UHJ43" s="155"/>
      <c r="UHK43" s="156"/>
      <c r="UHL43" s="156"/>
      <c r="UHM43" s="156"/>
      <c r="UHN43" s="156"/>
      <c r="UHO43" s="156"/>
      <c r="UHP43" s="156"/>
      <c r="UHQ43" s="157"/>
      <c r="UHR43" s="153"/>
      <c r="UHS43" s="153"/>
      <c r="UHT43" s="154"/>
      <c r="UHU43" s="155"/>
      <c r="UHV43" s="155"/>
      <c r="UHW43" s="155"/>
      <c r="UHX43" s="155"/>
      <c r="UHY43" s="155"/>
      <c r="UHZ43" s="155"/>
      <c r="UIA43" s="156"/>
      <c r="UIB43" s="156"/>
      <c r="UIC43" s="156"/>
      <c r="UID43" s="156"/>
      <c r="UIE43" s="156"/>
      <c r="UIF43" s="156"/>
      <c r="UIG43" s="157"/>
      <c r="UIH43" s="153"/>
      <c r="UII43" s="153"/>
      <c r="UIJ43" s="154"/>
      <c r="UIK43" s="155"/>
      <c r="UIL43" s="155"/>
      <c r="UIM43" s="155"/>
      <c r="UIN43" s="155"/>
      <c r="UIO43" s="155"/>
      <c r="UIP43" s="155"/>
      <c r="UIQ43" s="156"/>
      <c r="UIR43" s="156"/>
      <c r="UIS43" s="156"/>
      <c r="UIT43" s="156"/>
      <c r="UIU43" s="156"/>
      <c r="UIV43" s="156"/>
      <c r="UIW43" s="157"/>
      <c r="UIX43" s="153"/>
      <c r="UIY43" s="153"/>
      <c r="UIZ43" s="154"/>
      <c r="UJA43" s="155"/>
      <c r="UJB43" s="155"/>
      <c r="UJC43" s="155"/>
      <c r="UJD43" s="155"/>
      <c r="UJE43" s="155"/>
      <c r="UJF43" s="155"/>
      <c r="UJG43" s="156"/>
      <c r="UJH43" s="156"/>
      <c r="UJI43" s="156"/>
      <c r="UJJ43" s="156"/>
      <c r="UJK43" s="156"/>
      <c r="UJL43" s="156"/>
      <c r="UJM43" s="157"/>
      <c r="UJN43" s="153"/>
      <c r="UJO43" s="153"/>
      <c r="UJP43" s="154"/>
      <c r="UJQ43" s="155"/>
      <c r="UJR43" s="155"/>
      <c r="UJS43" s="155"/>
      <c r="UJT43" s="155"/>
      <c r="UJU43" s="155"/>
      <c r="UJV43" s="155"/>
      <c r="UJW43" s="156"/>
      <c r="UJX43" s="156"/>
      <c r="UJY43" s="156"/>
      <c r="UJZ43" s="156"/>
      <c r="UKA43" s="156"/>
      <c r="UKB43" s="156"/>
      <c r="UKC43" s="157"/>
      <c r="UKD43" s="153"/>
      <c r="UKE43" s="153"/>
      <c r="UKF43" s="154"/>
      <c r="UKG43" s="155"/>
      <c r="UKH43" s="155"/>
      <c r="UKI43" s="155"/>
      <c r="UKJ43" s="155"/>
      <c r="UKK43" s="155"/>
      <c r="UKL43" s="155"/>
      <c r="UKM43" s="156"/>
      <c r="UKN43" s="156"/>
      <c r="UKO43" s="156"/>
      <c r="UKP43" s="156"/>
      <c r="UKQ43" s="156"/>
      <c r="UKR43" s="156"/>
      <c r="UKS43" s="157"/>
      <c r="UKT43" s="153"/>
      <c r="UKU43" s="153"/>
      <c r="UKV43" s="154"/>
      <c r="UKW43" s="155"/>
      <c r="UKX43" s="155"/>
      <c r="UKY43" s="155"/>
      <c r="UKZ43" s="155"/>
      <c r="ULA43" s="155"/>
      <c r="ULB43" s="155"/>
      <c r="ULC43" s="156"/>
      <c r="ULD43" s="156"/>
      <c r="ULE43" s="156"/>
      <c r="ULF43" s="156"/>
      <c r="ULG43" s="156"/>
      <c r="ULH43" s="156"/>
      <c r="ULI43" s="157"/>
      <c r="ULJ43" s="153"/>
      <c r="ULK43" s="153"/>
      <c r="ULL43" s="154"/>
      <c r="ULM43" s="155"/>
      <c r="ULN43" s="155"/>
      <c r="ULO43" s="155"/>
      <c r="ULP43" s="155"/>
      <c r="ULQ43" s="155"/>
      <c r="ULR43" s="155"/>
      <c r="ULS43" s="156"/>
      <c r="ULT43" s="156"/>
      <c r="ULU43" s="156"/>
      <c r="ULV43" s="156"/>
      <c r="ULW43" s="156"/>
      <c r="ULX43" s="156"/>
      <c r="ULY43" s="157"/>
      <c r="ULZ43" s="153"/>
      <c r="UMA43" s="153"/>
      <c r="UMB43" s="154"/>
      <c r="UMC43" s="155"/>
      <c r="UMD43" s="155"/>
      <c r="UME43" s="155"/>
      <c r="UMF43" s="155"/>
      <c r="UMG43" s="155"/>
      <c r="UMH43" s="155"/>
      <c r="UMI43" s="156"/>
      <c r="UMJ43" s="156"/>
      <c r="UMK43" s="156"/>
      <c r="UML43" s="156"/>
      <c r="UMM43" s="156"/>
      <c r="UMN43" s="156"/>
      <c r="UMO43" s="157"/>
      <c r="UMP43" s="153"/>
      <c r="UMQ43" s="153"/>
      <c r="UMR43" s="154"/>
      <c r="UMS43" s="155"/>
      <c r="UMT43" s="155"/>
      <c r="UMU43" s="155"/>
      <c r="UMV43" s="155"/>
      <c r="UMW43" s="155"/>
      <c r="UMX43" s="155"/>
      <c r="UMY43" s="156"/>
      <c r="UMZ43" s="156"/>
      <c r="UNA43" s="156"/>
      <c r="UNB43" s="156"/>
      <c r="UNC43" s="156"/>
      <c r="UND43" s="156"/>
      <c r="UNE43" s="157"/>
      <c r="UNF43" s="153"/>
      <c r="UNG43" s="153"/>
      <c r="UNH43" s="154"/>
      <c r="UNI43" s="155"/>
      <c r="UNJ43" s="155"/>
      <c r="UNK43" s="155"/>
      <c r="UNL43" s="155"/>
      <c r="UNM43" s="155"/>
      <c r="UNN43" s="155"/>
      <c r="UNO43" s="156"/>
      <c r="UNP43" s="156"/>
      <c r="UNQ43" s="156"/>
      <c r="UNR43" s="156"/>
      <c r="UNS43" s="156"/>
      <c r="UNT43" s="156"/>
      <c r="UNU43" s="157"/>
      <c r="UNV43" s="153"/>
      <c r="UNW43" s="153"/>
      <c r="UNX43" s="154"/>
      <c r="UNY43" s="155"/>
      <c r="UNZ43" s="155"/>
      <c r="UOA43" s="155"/>
      <c r="UOB43" s="155"/>
      <c r="UOC43" s="155"/>
      <c r="UOD43" s="155"/>
      <c r="UOE43" s="156"/>
      <c r="UOF43" s="156"/>
      <c r="UOG43" s="156"/>
      <c r="UOH43" s="156"/>
      <c r="UOI43" s="156"/>
      <c r="UOJ43" s="156"/>
      <c r="UOK43" s="157"/>
      <c r="UOL43" s="153"/>
      <c r="UOM43" s="153"/>
      <c r="UON43" s="154"/>
      <c r="UOO43" s="155"/>
      <c r="UOP43" s="155"/>
      <c r="UOQ43" s="155"/>
      <c r="UOR43" s="155"/>
      <c r="UOS43" s="155"/>
      <c r="UOT43" s="155"/>
      <c r="UOU43" s="156"/>
      <c r="UOV43" s="156"/>
      <c r="UOW43" s="156"/>
      <c r="UOX43" s="156"/>
      <c r="UOY43" s="156"/>
      <c r="UOZ43" s="156"/>
      <c r="UPA43" s="157"/>
      <c r="UPB43" s="153"/>
      <c r="UPC43" s="153"/>
      <c r="UPD43" s="154"/>
      <c r="UPE43" s="155"/>
      <c r="UPF43" s="155"/>
      <c r="UPG43" s="155"/>
      <c r="UPH43" s="155"/>
      <c r="UPI43" s="155"/>
      <c r="UPJ43" s="155"/>
      <c r="UPK43" s="156"/>
      <c r="UPL43" s="156"/>
      <c r="UPM43" s="156"/>
      <c r="UPN43" s="156"/>
      <c r="UPO43" s="156"/>
      <c r="UPP43" s="156"/>
      <c r="UPQ43" s="157"/>
      <c r="UPR43" s="153"/>
      <c r="UPS43" s="153"/>
      <c r="UPT43" s="154"/>
      <c r="UPU43" s="155"/>
      <c r="UPV43" s="155"/>
      <c r="UPW43" s="155"/>
      <c r="UPX43" s="155"/>
      <c r="UPY43" s="155"/>
      <c r="UPZ43" s="155"/>
      <c r="UQA43" s="156"/>
      <c r="UQB43" s="156"/>
      <c r="UQC43" s="156"/>
      <c r="UQD43" s="156"/>
      <c r="UQE43" s="156"/>
      <c r="UQF43" s="156"/>
      <c r="UQG43" s="157"/>
      <c r="UQH43" s="153"/>
      <c r="UQI43" s="153"/>
      <c r="UQJ43" s="154"/>
      <c r="UQK43" s="155"/>
      <c r="UQL43" s="155"/>
      <c r="UQM43" s="155"/>
      <c r="UQN43" s="155"/>
      <c r="UQO43" s="155"/>
      <c r="UQP43" s="155"/>
      <c r="UQQ43" s="156"/>
      <c r="UQR43" s="156"/>
      <c r="UQS43" s="156"/>
      <c r="UQT43" s="156"/>
      <c r="UQU43" s="156"/>
      <c r="UQV43" s="156"/>
      <c r="UQW43" s="157"/>
      <c r="UQX43" s="153"/>
      <c r="UQY43" s="153"/>
      <c r="UQZ43" s="154"/>
      <c r="URA43" s="155"/>
      <c r="URB43" s="155"/>
      <c r="URC43" s="155"/>
      <c r="URD43" s="155"/>
      <c r="URE43" s="155"/>
      <c r="URF43" s="155"/>
      <c r="URG43" s="156"/>
      <c r="URH43" s="156"/>
      <c r="URI43" s="156"/>
      <c r="URJ43" s="156"/>
      <c r="URK43" s="156"/>
      <c r="URL43" s="156"/>
      <c r="URM43" s="157"/>
      <c r="URN43" s="153"/>
      <c r="URO43" s="153"/>
      <c r="URP43" s="154"/>
      <c r="URQ43" s="155"/>
      <c r="URR43" s="155"/>
      <c r="URS43" s="155"/>
      <c r="URT43" s="155"/>
      <c r="URU43" s="155"/>
      <c r="URV43" s="155"/>
      <c r="URW43" s="156"/>
      <c r="URX43" s="156"/>
      <c r="URY43" s="156"/>
      <c r="URZ43" s="156"/>
      <c r="USA43" s="156"/>
      <c r="USB43" s="156"/>
      <c r="USC43" s="157"/>
      <c r="USD43" s="153"/>
      <c r="USE43" s="153"/>
      <c r="USF43" s="154"/>
      <c r="USG43" s="155"/>
      <c r="USH43" s="155"/>
      <c r="USI43" s="155"/>
      <c r="USJ43" s="155"/>
      <c r="USK43" s="155"/>
      <c r="USL43" s="155"/>
      <c r="USM43" s="156"/>
      <c r="USN43" s="156"/>
      <c r="USO43" s="156"/>
      <c r="USP43" s="156"/>
      <c r="USQ43" s="156"/>
      <c r="USR43" s="156"/>
      <c r="USS43" s="157"/>
      <c r="UST43" s="153"/>
      <c r="USU43" s="153"/>
      <c r="USV43" s="154"/>
      <c r="USW43" s="155"/>
      <c r="USX43" s="155"/>
      <c r="USY43" s="155"/>
      <c r="USZ43" s="155"/>
      <c r="UTA43" s="155"/>
      <c r="UTB43" s="155"/>
      <c r="UTC43" s="156"/>
      <c r="UTD43" s="156"/>
      <c r="UTE43" s="156"/>
      <c r="UTF43" s="156"/>
      <c r="UTG43" s="156"/>
      <c r="UTH43" s="156"/>
      <c r="UTI43" s="157"/>
      <c r="UTJ43" s="153"/>
      <c r="UTK43" s="153"/>
      <c r="UTL43" s="154"/>
      <c r="UTM43" s="155"/>
      <c r="UTN43" s="155"/>
      <c r="UTO43" s="155"/>
      <c r="UTP43" s="155"/>
      <c r="UTQ43" s="155"/>
      <c r="UTR43" s="155"/>
      <c r="UTS43" s="156"/>
      <c r="UTT43" s="156"/>
      <c r="UTU43" s="156"/>
      <c r="UTV43" s="156"/>
      <c r="UTW43" s="156"/>
      <c r="UTX43" s="156"/>
      <c r="UTY43" s="157"/>
      <c r="UTZ43" s="153"/>
      <c r="UUA43" s="153"/>
      <c r="UUB43" s="154"/>
      <c r="UUC43" s="155"/>
      <c r="UUD43" s="155"/>
      <c r="UUE43" s="155"/>
      <c r="UUF43" s="155"/>
      <c r="UUG43" s="155"/>
      <c r="UUH43" s="155"/>
      <c r="UUI43" s="156"/>
      <c r="UUJ43" s="156"/>
      <c r="UUK43" s="156"/>
      <c r="UUL43" s="156"/>
      <c r="UUM43" s="156"/>
      <c r="UUN43" s="156"/>
      <c r="UUO43" s="157"/>
      <c r="UUP43" s="153"/>
      <c r="UUQ43" s="153"/>
      <c r="UUR43" s="154"/>
      <c r="UUS43" s="155"/>
      <c r="UUT43" s="155"/>
      <c r="UUU43" s="155"/>
      <c r="UUV43" s="155"/>
      <c r="UUW43" s="155"/>
      <c r="UUX43" s="155"/>
      <c r="UUY43" s="156"/>
      <c r="UUZ43" s="156"/>
      <c r="UVA43" s="156"/>
      <c r="UVB43" s="156"/>
      <c r="UVC43" s="156"/>
      <c r="UVD43" s="156"/>
      <c r="UVE43" s="157"/>
      <c r="UVF43" s="153"/>
      <c r="UVG43" s="153"/>
      <c r="UVH43" s="154"/>
      <c r="UVI43" s="155"/>
      <c r="UVJ43" s="155"/>
      <c r="UVK43" s="155"/>
      <c r="UVL43" s="155"/>
      <c r="UVM43" s="155"/>
      <c r="UVN43" s="155"/>
      <c r="UVO43" s="156"/>
      <c r="UVP43" s="156"/>
      <c r="UVQ43" s="156"/>
      <c r="UVR43" s="156"/>
      <c r="UVS43" s="156"/>
      <c r="UVT43" s="156"/>
      <c r="UVU43" s="157"/>
      <c r="UVV43" s="153"/>
      <c r="UVW43" s="153"/>
      <c r="UVX43" s="154"/>
      <c r="UVY43" s="155"/>
      <c r="UVZ43" s="155"/>
      <c r="UWA43" s="155"/>
      <c r="UWB43" s="155"/>
      <c r="UWC43" s="155"/>
      <c r="UWD43" s="155"/>
      <c r="UWE43" s="156"/>
      <c r="UWF43" s="156"/>
      <c r="UWG43" s="156"/>
      <c r="UWH43" s="156"/>
      <c r="UWI43" s="156"/>
      <c r="UWJ43" s="156"/>
      <c r="UWK43" s="157"/>
      <c r="UWL43" s="153"/>
      <c r="UWM43" s="153"/>
      <c r="UWN43" s="154"/>
      <c r="UWO43" s="155"/>
      <c r="UWP43" s="155"/>
      <c r="UWQ43" s="155"/>
      <c r="UWR43" s="155"/>
      <c r="UWS43" s="155"/>
      <c r="UWT43" s="155"/>
      <c r="UWU43" s="156"/>
      <c r="UWV43" s="156"/>
      <c r="UWW43" s="156"/>
      <c r="UWX43" s="156"/>
      <c r="UWY43" s="156"/>
      <c r="UWZ43" s="156"/>
      <c r="UXA43" s="157"/>
      <c r="UXB43" s="153"/>
      <c r="UXC43" s="153"/>
      <c r="UXD43" s="154"/>
      <c r="UXE43" s="155"/>
      <c r="UXF43" s="155"/>
      <c r="UXG43" s="155"/>
      <c r="UXH43" s="155"/>
      <c r="UXI43" s="155"/>
      <c r="UXJ43" s="155"/>
      <c r="UXK43" s="156"/>
      <c r="UXL43" s="156"/>
      <c r="UXM43" s="156"/>
      <c r="UXN43" s="156"/>
      <c r="UXO43" s="156"/>
      <c r="UXP43" s="156"/>
      <c r="UXQ43" s="157"/>
      <c r="UXR43" s="153"/>
      <c r="UXS43" s="153"/>
      <c r="UXT43" s="154"/>
      <c r="UXU43" s="155"/>
      <c r="UXV43" s="155"/>
      <c r="UXW43" s="155"/>
      <c r="UXX43" s="155"/>
      <c r="UXY43" s="155"/>
      <c r="UXZ43" s="155"/>
      <c r="UYA43" s="156"/>
      <c r="UYB43" s="156"/>
      <c r="UYC43" s="156"/>
      <c r="UYD43" s="156"/>
      <c r="UYE43" s="156"/>
      <c r="UYF43" s="156"/>
      <c r="UYG43" s="157"/>
      <c r="UYH43" s="153"/>
      <c r="UYI43" s="153"/>
      <c r="UYJ43" s="154"/>
      <c r="UYK43" s="155"/>
      <c r="UYL43" s="155"/>
      <c r="UYM43" s="155"/>
      <c r="UYN43" s="155"/>
      <c r="UYO43" s="155"/>
      <c r="UYP43" s="155"/>
      <c r="UYQ43" s="156"/>
      <c r="UYR43" s="156"/>
      <c r="UYS43" s="156"/>
      <c r="UYT43" s="156"/>
      <c r="UYU43" s="156"/>
      <c r="UYV43" s="156"/>
      <c r="UYW43" s="157"/>
      <c r="UYX43" s="153"/>
      <c r="UYY43" s="153"/>
      <c r="UYZ43" s="154"/>
      <c r="UZA43" s="155"/>
      <c r="UZB43" s="155"/>
      <c r="UZC43" s="155"/>
      <c r="UZD43" s="155"/>
      <c r="UZE43" s="155"/>
      <c r="UZF43" s="155"/>
      <c r="UZG43" s="156"/>
      <c r="UZH43" s="156"/>
      <c r="UZI43" s="156"/>
      <c r="UZJ43" s="156"/>
      <c r="UZK43" s="156"/>
      <c r="UZL43" s="156"/>
      <c r="UZM43" s="157"/>
      <c r="UZN43" s="153"/>
      <c r="UZO43" s="153"/>
      <c r="UZP43" s="154"/>
      <c r="UZQ43" s="155"/>
      <c r="UZR43" s="155"/>
      <c r="UZS43" s="155"/>
      <c r="UZT43" s="155"/>
      <c r="UZU43" s="155"/>
      <c r="UZV43" s="155"/>
      <c r="UZW43" s="156"/>
      <c r="UZX43" s="156"/>
      <c r="UZY43" s="156"/>
      <c r="UZZ43" s="156"/>
      <c r="VAA43" s="156"/>
      <c r="VAB43" s="156"/>
      <c r="VAC43" s="157"/>
      <c r="VAD43" s="153"/>
      <c r="VAE43" s="153"/>
      <c r="VAF43" s="154"/>
      <c r="VAG43" s="155"/>
      <c r="VAH43" s="155"/>
      <c r="VAI43" s="155"/>
      <c r="VAJ43" s="155"/>
      <c r="VAK43" s="155"/>
      <c r="VAL43" s="155"/>
      <c r="VAM43" s="156"/>
      <c r="VAN43" s="156"/>
      <c r="VAO43" s="156"/>
      <c r="VAP43" s="156"/>
      <c r="VAQ43" s="156"/>
      <c r="VAR43" s="156"/>
      <c r="VAS43" s="157"/>
      <c r="VAT43" s="153"/>
      <c r="VAU43" s="153"/>
      <c r="VAV43" s="154"/>
      <c r="VAW43" s="155"/>
      <c r="VAX43" s="155"/>
      <c r="VAY43" s="155"/>
      <c r="VAZ43" s="155"/>
      <c r="VBA43" s="155"/>
      <c r="VBB43" s="155"/>
      <c r="VBC43" s="156"/>
      <c r="VBD43" s="156"/>
      <c r="VBE43" s="156"/>
      <c r="VBF43" s="156"/>
      <c r="VBG43" s="156"/>
      <c r="VBH43" s="156"/>
      <c r="VBI43" s="157"/>
      <c r="VBJ43" s="153"/>
      <c r="VBK43" s="153"/>
      <c r="VBL43" s="154"/>
      <c r="VBM43" s="155"/>
      <c r="VBN43" s="155"/>
      <c r="VBO43" s="155"/>
      <c r="VBP43" s="155"/>
      <c r="VBQ43" s="155"/>
      <c r="VBR43" s="155"/>
      <c r="VBS43" s="156"/>
      <c r="VBT43" s="156"/>
      <c r="VBU43" s="156"/>
      <c r="VBV43" s="156"/>
      <c r="VBW43" s="156"/>
      <c r="VBX43" s="156"/>
      <c r="VBY43" s="157"/>
      <c r="VBZ43" s="153"/>
      <c r="VCA43" s="153"/>
      <c r="VCB43" s="154"/>
      <c r="VCC43" s="155"/>
      <c r="VCD43" s="155"/>
      <c r="VCE43" s="155"/>
      <c r="VCF43" s="155"/>
      <c r="VCG43" s="155"/>
      <c r="VCH43" s="155"/>
      <c r="VCI43" s="156"/>
      <c r="VCJ43" s="156"/>
      <c r="VCK43" s="156"/>
      <c r="VCL43" s="156"/>
      <c r="VCM43" s="156"/>
      <c r="VCN43" s="156"/>
      <c r="VCO43" s="157"/>
      <c r="VCP43" s="153"/>
      <c r="VCQ43" s="153"/>
      <c r="VCR43" s="154"/>
      <c r="VCS43" s="155"/>
      <c r="VCT43" s="155"/>
      <c r="VCU43" s="155"/>
      <c r="VCV43" s="155"/>
      <c r="VCW43" s="155"/>
      <c r="VCX43" s="155"/>
      <c r="VCY43" s="156"/>
      <c r="VCZ43" s="156"/>
      <c r="VDA43" s="156"/>
      <c r="VDB43" s="156"/>
      <c r="VDC43" s="156"/>
      <c r="VDD43" s="156"/>
      <c r="VDE43" s="157"/>
      <c r="VDF43" s="153"/>
      <c r="VDG43" s="153"/>
      <c r="VDH43" s="154"/>
      <c r="VDI43" s="155"/>
      <c r="VDJ43" s="155"/>
      <c r="VDK43" s="155"/>
      <c r="VDL43" s="155"/>
      <c r="VDM43" s="155"/>
      <c r="VDN43" s="155"/>
      <c r="VDO43" s="156"/>
      <c r="VDP43" s="156"/>
      <c r="VDQ43" s="156"/>
      <c r="VDR43" s="156"/>
      <c r="VDS43" s="156"/>
      <c r="VDT43" s="156"/>
      <c r="VDU43" s="157"/>
      <c r="VDV43" s="153"/>
      <c r="VDW43" s="153"/>
      <c r="VDX43" s="154"/>
      <c r="VDY43" s="155"/>
      <c r="VDZ43" s="155"/>
      <c r="VEA43" s="155"/>
      <c r="VEB43" s="155"/>
      <c r="VEC43" s="155"/>
      <c r="VED43" s="155"/>
      <c r="VEE43" s="156"/>
      <c r="VEF43" s="156"/>
      <c r="VEG43" s="156"/>
      <c r="VEH43" s="156"/>
      <c r="VEI43" s="156"/>
      <c r="VEJ43" s="156"/>
      <c r="VEK43" s="157"/>
      <c r="VEL43" s="153"/>
      <c r="VEM43" s="153"/>
      <c r="VEN43" s="154"/>
      <c r="VEO43" s="155"/>
      <c r="VEP43" s="155"/>
      <c r="VEQ43" s="155"/>
      <c r="VER43" s="155"/>
      <c r="VES43" s="155"/>
      <c r="VET43" s="155"/>
      <c r="VEU43" s="156"/>
      <c r="VEV43" s="156"/>
      <c r="VEW43" s="156"/>
      <c r="VEX43" s="156"/>
      <c r="VEY43" s="156"/>
      <c r="VEZ43" s="156"/>
      <c r="VFA43" s="157"/>
      <c r="VFB43" s="153"/>
      <c r="VFC43" s="153"/>
      <c r="VFD43" s="154"/>
      <c r="VFE43" s="155"/>
      <c r="VFF43" s="155"/>
      <c r="VFG43" s="155"/>
      <c r="VFH43" s="155"/>
      <c r="VFI43" s="155"/>
      <c r="VFJ43" s="155"/>
      <c r="VFK43" s="156"/>
      <c r="VFL43" s="156"/>
      <c r="VFM43" s="156"/>
      <c r="VFN43" s="156"/>
      <c r="VFO43" s="156"/>
      <c r="VFP43" s="156"/>
      <c r="VFQ43" s="157"/>
      <c r="VFR43" s="153"/>
      <c r="VFS43" s="153"/>
      <c r="VFT43" s="154"/>
      <c r="VFU43" s="155"/>
      <c r="VFV43" s="155"/>
      <c r="VFW43" s="155"/>
      <c r="VFX43" s="155"/>
      <c r="VFY43" s="155"/>
      <c r="VFZ43" s="155"/>
      <c r="VGA43" s="156"/>
      <c r="VGB43" s="156"/>
      <c r="VGC43" s="156"/>
      <c r="VGD43" s="156"/>
      <c r="VGE43" s="156"/>
      <c r="VGF43" s="156"/>
      <c r="VGG43" s="157"/>
      <c r="VGH43" s="153"/>
      <c r="VGI43" s="153"/>
      <c r="VGJ43" s="154"/>
      <c r="VGK43" s="155"/>
      <c r="VGL43" s="155"/>
      <c r="VGM43" s="155"/>
      <c r="VGN43" s="155"/>
      <c r="VGO43" s="155"/>
      <c r="VGP43" s="155"/>
      <c r="VGQ43" s="156"/>
      <c r="VGR43" s="156"/>
      <c r="VGS43" s="156"/>
      <c r="VGT43" s="156"/>
      <c r="VGU43" s="156"/>
      <c r="VGV43" s="156"/>
      <c r="VGW43" s="157"/>
      <c r="VGX43" s="153"/>
      <c r="VGY43" s="153"/>
      <c r="VGZ43" s="154"/>
      <c r="VHA43" s="155"/>
      <c r="VHB43" s="155"/>
      <c r="VHC43" s="155"/>
      <c r="VHD43" s="155"/>
      <c r="VHE43" s="155"/>
      <c r="VHF43" s="155"/>
      <c r="VHG43" s="156"/>
      <c r="VHH43" s="156"/>
      <c r="VHI43" s="156"/>
      <c r="VHJ43" s="156"/>
      <c r="VHK43" s="156"/>
      <c r="VHL43" s="156"/>
      <c r="VHM43" s="157"/>
      <c r="VHN43" s="153"/>
      <c r="VHO43" s="153"/>
      <c r="VHP43" s="154"/>
      <c r="VHQ43" s="155"/>
      <c r="VHR43" s="155"/>
      <c r="VHS43" s="155"/>
      <c r="VHT43" s="155"/>
      <c r="VHU43" s="155"/>
      <c r="VHV43" s="155"/>
      <c r="VHW43" s="156"/>
      <c r="VHX43" s="156"/>
      <c r="VHY43" s="156"/>
      <c r="VHZ43" s="156"/>
      <c r="VIA43" s="156"/>
      <c r="VIB43" s="156"/>
      <c r="VIC43" s="157"/>
      <c r="VID43" s="153"/>
      <c r="VIE43" s="153"/>
      <c r="VIF43" s="154"/>
      <c r="VIG43" s="155"/>
      <c r="VIH43" s="155"/>
      <c r="VII43" s="155"/>
      <c r="VIJ43" s="155"/>
      <c r="VIK43" s="155"/>
      <c r="VIL43" s="155"/>
      <c r="VIM43" s="156"/>
      <c r="VIN43" s="156"/>
      <c r="VIO43" s="156"/>
      <c r="VIP43" s="156"/>
      <c r="VIQ43" s="156"/>
      <c r="VIR43" s="156"/>
      <c r="VIS43" s="157"/>
      <c r="VIT43" s="153"/>
      <c r="VIU43" s="153"/>
      <c r="VIV43" s="154"/>
      <c r="VIW43" s="155"/>
      <c r="VIX43" s="155"/>
      <c r="VIY43" s="155"/>
      <c r="VIZ43" s="155"/>
      <c r="VJA43" s="155"/>
      <c r="VJB43" s="155"/>
      <c r="VJC43" s="156"/>
      <c r="VJD43" s="156"/>
      <c r="VJE43" s="156"/>
      <c r="VJF43" s="156"/>
      <c r="VJG43" s="156"/>
      <c r="VJH43" s="156"/>
      <c r="VJI43" s="157"/>
      <c r="VJJ43" s="153"/>
      <c r="VJK43" s="153"/>
      <c r="VJL43" s="154"/>
      <c r="VJM43" s="155"/>
      <c r="VJN43" s="155"/>
      <c r="VJO43" s="155"/>
      <c r="VJP43" s="155"/>
      <c r="VJQ43" s="155"/>
      <c r="VJR43" s="155"/>
      <c r="VJS43" s="156"/>
      <c r="VJT43" s="156"/>
      <c r="VJU43" s="156"/>
      <c r="VJV43" s="156"/>
      <c r="VJW43" s="156"/>
      <c r="VJX43" s="156"/>
      <c r="VJY43" s="157"/>
      <c r="VJZ43" s="153"/>
      <c r="VKA43" s="153"/>
      <c r="VKB43" s="154"/>
      <c r="VKC43" s="155"/>
      <c r="VKD43" s="155"/>
      <c r="VKE43" s="155"/>
      <c r="VKF43" s="155"/>
      <c r="VKG43" s="155"/>
      <c r="VKH43" s="155"/>
      <c r="VKI43" s="156"/>
      <c r="VKJ43" s="156"/>
      <c r="VKK43" s="156"/>
      <c r="VKL43" s="156"/>
      <c r="VKM43" s="156"/>
      <c r="VKN43" s="156"/>
      <c r="VKO43" s="157"/>
      <c r="VKP43" s="153"/>
      <c r="VKQ43" s="153"/>
      <c r="VKR43" s="154"/>
      <c r="VKS43" s="155"/>
      <c r="VKT43" s="155"/>
      <c r="VKU43" s="155"/>
      <c r="VKV43" s="155"/>
      <c r="VKW43" s="155"/>
      <c r="VKX43" s="155"/>
      <c r="VKY43" s="156"/>
      <c r="VKZ43" s="156"/>
      <c r="VLA43" s="156"/>
      <c r="VLB43" s="156"/>
      <c r="VLC43" s="156"/>
      <c r="VLD43" s="156"/>
      <c r="VLE43" s="157"/>
      <c r="VLF43" s="153"/>
      <c r="VLG43" s="153"/>
      <c r="VLH43" s="154"/>
      <c r="VLI43" s="155"/>
      <c r="VLJ43" s="155"/>
      <c r="VLK43" s="155"/>
      <c r="VLL43" s="155"/>
      <c r="VLM43" s="155"/>
      <c r="VLN43" s="155"/>
      <c r="VLO43" s="156"/>
      <c r="VLP43" s="156"/>
      <c r="VLQ43" s="156"/>
      <c r="VLR43" s="156"/>
      <c r="VLS43" s="156"/>
      <c r="VLT43" s="156"/>
      <c r="VLU43" s="157"/>
      <c r="VLV43" s="153"/>
      <c r="VLW43" s="153"/>
      <c r="VLX43" s="154"/>
      <c r="VLY43" s="155"/>
      <c r="VLZ43" s="155"/>
      <c r="VMA43" s="155"/>
      <c r="VMB43" s="155"/>
      <c r="VMC43" s="155"/>
      <c r="VMD43" s="155"/>
      <c r="VME43" s="156"/>
      <c r="VMF43" s="156"/>
      <c r="VMG43" s="156"/>
      <c r="VMH43" s="156"/>
      <c r="VMI43" s="156"/>
      <c r="VMJ43" s="156"/>
      <c r="VMK43" s="157"/>
      <c r="VML43" s="153"/>
      <c r="VMM43" s="153"/>
      <c r="VMN43" s="154"/>
      <c r="VMO43" s="155"/>
      <c r="VMP43" s="155"/>
      <c r="VMQ43" s="155"/>
      <c r="VMR43" s="155"/>
      <c r="VMS43" s="155"/>
      <c r="VMT43" s="155"/>
      <c r="VMU43" s="156"/>
      <c r="VMV43" s="156"/>
      <c r="VMW43" s="156"/>
      <c r="VMX43" s="156"/>
      <c r="VMY43" s="156"/>
      <c r="VMZ43" s="156"/>
      <c r="VNA43" s="157"/>
      <c r="VNB43" s="153"/>
      <c r="VNC43" s="153"/>
      <c r="VND43" s="154"/>
      <c r="VNE43" s="155"/>
      <c r="VNF43" s="155"/>
      <c r="VNG43" s="155"/>
      <c r="VNH43" s="155"/>
      <c r="VNI43" s="155"/>
      <c r="VNJ43" s="155"/>
      <c r="VNK43" s="156"/>
      <c r="VNL43" s="156"/>
      <c r="VNM43" s="156"/>
      <c r="VNN43" s="156"/>
      <c r="VNO43" s="156"/>
      <c r="VNP43" s="156"/>
      <c r="VNQ43" s="157"/>
    </row>
    <row r="44" spans="1:15253" ht="20.149999999999999" customHeight="1" x14ac:dyDescent="0.4">
      <c r="A44" s="619"/>
      <c r="B44" s="139">
        <f>+B43+1</f>
        <v>2</v>
      </c>
      <c r="C44" s="341" t="s">
        <v>4473</v>
      </c>
      <c r="D44" s="140">
        <v>3958</v>
      </c>
      <c r="E44" s="168">
        <f t="shared" ref="E44:P44" si="21">E19*$D44/10^3</f>
        <v>0</v>
      </c>
      <c r="F44" s="168">
        <f t="shared" si="21"/>
        <v>0</v>
      </c>
      <c r="G44" s="168">
        <f t="shared" si="21"/>
        <v>0</v>
      </c>
      <c r="H44" s="168">
        <f t="shared" si="21"/>
        <v>0</v>
      </c>
      <c r="I44" s="168">
        <f t="shared" si="21"/>
        <v>0</v>
      </c>
      <c r="J44" s="168">
        <f t="shared" si="21"/>
        <v>0</v>
      </c>
      <c r="K44" s="168">
        <f t="shared" si="21"/>
        <v>27.046333333333333</v>
      </c>
      <c r="L44" s="168">
        <f t="shared" si="21"/>
        <v>27.046333333333333</v>
      </c>
      <c r="M44" s="168">
        <f t="shared" si="21"/>
        <v>27.046333333333333</v>
      </c>
      <c r="N44" s="168">
        <f t="shared" si="21"/>
        <v>27.046333333333333</v>
      </c>
      <c r="O44" s="168">
        <f t="shared" si="21"/>
        <v>27.046333333333333</v>
      </c>
      <c r="P44" s="168">
        <f t="shared" si="21"/>
        <v>27.046333333333333</v>
      </c>
      <c r="Q44" s="152">
        <f t="shared" ref="Q44:Q46" si="22">SUM(H44:P44)</f>
        <v>162.27799999999999</v>
      </c>
      <c r="R44" s="153"/>
      <c r="S44" s="154"/>
      <c r="T44" s="155"/>
      <c r="U44" s="155"/>
      <c r="V44" s="155"/>
      <c r="W44" s="155"/>
      <c r="X44" s="155"/>
      <c r="Y44" s="155"/>
      <c r="Z44" s="156"/>
      <c r="AA44" s="156"/>
      <c r="AB44" s="156"/>
      <c r="AC44" s="156"/>
      <c r="AD44" s="156"/>
      <c r="AE44" s="156"/>
      <c r="AF44" s="157"/>
      <c r="AG44" s="153"/>
      <c r="AH44" s="153"/>
      <c r="AI44" s="154"/>
      <c r="AJ44" s="155"/>
      <c r="AK44" s="155"/>
      <c r="AL44" s="155"/>
      <c r="AM44" s="155"/>
      <c r="AN44" s="155"/>
      <c r="AO44" s="155"/>
      <c r="AP44" s="156"/>
      <c r="AQ44" s="156"/>
      <c r="AR44" s="156"/>
      <c r="AS44" s="156"/>
      <c r="AT44" s="156"/>
      <c r="AU44" s="156"/>
      <c r="AV44" s="157"/>
      <c r="AW44" s="153"/>
      <c r="AX44" s="153"/>
      <c r="AY44" s="154"/>
      <c r="AZ44" s="155"/>
      <c r="BA44" s="155"/>
      <c r="BB44" s="155"/>
      <c r="BC44" s="155"/>
      <c r="BD44" s="155"/>
      <c r="BE44" s="155"/>
      <c r="BF44" s="156"/>
      <c r="BG44" s="155"/>
      <c r="BH44" s="155"/>
      <c r="BI44" s="155"/>
      <c r="BJ44" s="155"/>
      <c r="BK44" s="156"/>
      <c r="BL44" s="156"/>
      <c r="BM44" s="156"/>
      <c r="BN44" s="156"/>
      <c r="BO44" s="156"/>
      <c r="BP44" s="156"/>
      <c r="BQ44" s="157"/>
      <c r="BR44" s="153"/>
      <c r="BS44" s="153"/>
      <c r="BT44" s="154"/>
      <c r="BU44" s="155"/>
      <c r="BV44" s="155"/>
      <c r="BW44" s="155"/>
      <c r="BX44" s="155"/>
      <c r="BY44" s="155"/>
      <c r="BZ44" s="155"/>
      <c r="CA44" s="156"/>
      <c r="CB44" s="156"/>
      <c r="CC44" s="156"/>
      <c r="CD44" s="156"/>
      <c r="CE44" s="156"/>
      <c r="CF44" s="156"/>
      <c r="CG44" s="157"/>
      <c r="CH44" s="153"/>
      <c r="CI44" s="153"/>
      <c r="CJ44" s="154"/>
      <c r="CK44" s="155"/>
      <c r="CL44" s="155"/>
      <c r="CM44" s="155"/>
      <c r="CN44" s="155"/>
      <c r="CO44" s="155"/>
      <c r="CP44" s="155"/>
      <c r="CQ44" s="156"/>
      <c r="CR44" s="156"/>
      <c r="CS44" s="156"/>
      <c r="CT44" s="156"/>
      <c r="CU44" s="156"/>
      <c r="CV44" s="156"/>
      <c r="CW44" s="157"/>
      <c r="CX44" s="153"/>
      <c r="CY44" s="153"/>
      <c r="CZ44" s="154"/>
      <c r="DA44" s="155"/>
      <c r="DB44" s="155"/>
      <c r="DC44" s="155"/>
      <c r="DD44" s="155"/>
      <c r="DE44" s="155"/>
      <c r="DF44" s="155"/>
      <c r="DG44" s="156"/>
      <c r="DH44" s="156"/>
      <c r="DI44" s="156"/>
      <c r="DJ44" s="156"/>
      <c r="DK44" s="156"/>
      <c r="DL44" s="156"/>
      <c r="DM44" s="157"/>
      <c r="DN44" s="153"/>
      <c r="DO44" s="153"/>
      <c r="DP44" s="154"/>
      <c r="DQ44" s="155"/>
      <c r="DR44" s="155"/>
      <c r="DS44" s="155"/>
      <c r="DT44" s="155"/>
      <c r="DU44" s="155"/>
      <c r="DV44" s="155"/>
      <c r="DW44" s="156"/>
      <c r="DX44" s="156"/>
      <c r="DY44" s="156"/>
      <c r="DZ44" s="156"/>
      <c r="EA44" s="156"/>
      <c r="EB44" s="156"/>
      <c r="EC44" s="157"/>
      <c r="ED44" s="153"/>
      <c r="EE44" s="153"/>
      <c r="EF44" s="154"/>
      <c r="EG44" s="155"/>
      <c r="EH44" s="155"/>
      <c r="EI44" s="155"/>
      <c r="EJ44" s="155"/>
      <c r="EK44" s="155"/>
      <c r="EL44" s="155"/>
      <c r="EM44" s="156"/>
      <c r="EN44" s="156"/>
      <c r="EO44" s="156"/>
      <c r="EP44" s="156"/>
      <c r="EQ44" s="156"/>
      <c r="ER44" s="156"/>
      <c r="ES44" s="157"/>
      <c r="ET44" s="153"/>
      <c r="EU44" s="153"/>
      <c r="EV44" s="154"/>
      <c r="EW44" s="155"/>
      <c r="EX44" s="155"/>
      <c r="EY44" s="155"/>
      <c r="EZ44" s="155"/>
      <c r="FA44" s="155"/>
      <c r="FB44" s="155"/>
      <c r="FC44" s="156"/>
      <c r="FD44" s="156"/>
      <c r="FE44" s="156"/>
      <c r="FF44" s="156"/>
      <c r="FG44" s="156"/>
      <c r="FH44" s="156"/>
      <c r="FI44" s="157"/>
      <c r="FJ44" s="153"/>
      <c r="FK44" s="153"/>
      <c r="FL44" s="154"/>
      <c r="FM44" s="155"/>
      <c r="FN44" s="155"/>
      <c r="FO44" s="155"/>
      <c r="FP44" s="155"/>
      <c r="FQ44" s="155"/>
      <c r="FR44" s="155"/>
      <c r="FS44" s="156"/>
      <c r="FT44" s="156"/>
      <c r="FU44" s="156"/>
      <c r="FV44" s="156"/>
      <c r="FW44" s="156"/>
      <c r="FX44" s="156"/>
      <c r="FY44" s="157"/>
      <c r="FZ44" s="153"/>
      <c r="GA44" s="153"/>
      <c r="GB44" s="154"/>
      <c r="GC44" s="155"/>
      <c r="GD44" s="155"/>
      <c r="GE44" s="155"/>
      <c r="GF44" s="155"/>
      <c r="GG44" s="155"/>
      <c r="GH44" s="155"/>
      <c r="GI44" s="156"/>
      <c r="GJ44" s="156"/>
      <c r="GK44" s="156"/>
      <c r="GL44" s="156"/>
      <c r="GM44" s="156"/>
      <c r="GN44" s="156"/>
      <c r="GO44" s="157"/>
      <c r="GP44" s="153"/>
      <c r="GQ44" s="153"/>
      <c r="GR44" s="154"/>
      <c r="GS44" s="155"/>
      <c r="GT44" s="155"/>
      <c r="GU44" s="155"/>
      <c r="GV44" s="155"/>
      <c r="GW44" s="155"/>
      <c r="GX44" s="155"/>
      <c r="GY44" s="156"/>
      <c r="GZ44" s="156"/>
      <c r="HA44" s="156"/>
      <c r="HB44" s="156"/>
      <c r="HC44" s="156"/>
      <c r="HD44" s="156"/>
      <c r="HE44" s="157"/>
      <c r="HF44" s="153"/>
      <c r="HG44" s="153"/>
      <c r="HH44" s="154"/>
      <c r="HI44" s="155"/>
      <c r="HJ44" s="155"/>
      <c r="HK44" s="155"/>
      <c r="HL44" s="155"/>
      <c r="HM44" s="155"/>
      <c r="HN44" s="155"/>
      <c r="HO44" s="156"/>
      <c r="HP44" s="156"/>
      <c r="HQ44" s="156"/>
      <c r="HR44" s="156"/>
      <c r="HS44" s="156"/>
      <c r="HT44" s="156"/>
      <c r="HU44" s="157"/>
      <c r="HV44" s="153"/>
      <c r="HW44" s="153"/>
      <c r="HX44" s="154"/>
      <c r="HY44" s="155"/>
      <c r="HZ44" s="155"/>
      <c r="IA44" s="155"/>
      <c r="IB44" s="155"/>
      <c r="IC44" s="155"/>
      <c r="ID44" s="155"/>
      <c r="IE44" s="156"/>
      <c r="IF44" s="156"/>
      <c r="IG44" s="156"/>
      <c r="IH44" s="156"/>
      <c r="II44" s="156"/>
      <c r="IJ44" s="156"/>
      <c r="IK44" s="157"/>
      <c r="IL44" s="153"/>
      <c r="IM44" s="153"/>
      <c r="IN44" s="154"/>
      <c r="IO44" s="155"/>
      <c r="IP44" s="155"/>
      <c r="IQ44" s="155"/>
      <c r="IR44" s="155"/>
      <c r="IS44" s="155"/>
      <c r="IT44" s="155"/>
      <c r="IU44" s="156"/>
      <c r="IV44" s="156"/>
      <c r="IW44" s="156"/>
      <c r="IX44" s="156"/>
      <c r="IY44" s="156"/>
      <c r="IZ44" s="156"/>
      <c r="JA44" s="157"/>
      <c r="JB44" s="153"/>
      <c r="JC44" s="153"/>
      <c r="JD44" s="154"/>
      <c r="JE44" s="155"/>
      <c r="JF44" s="155"/>
      <c r="JG44" s="155"/>
      <c r="JH44" s="155"/>
      <c r="JI44" s="155"/>
      <c r="JJ44" s="155"/>
      <c r="JK44" s="156"/>
      <c r="JL44" s="156"/>
      <c r="JM44" s="156"/>
      <c r="JN44" s="156"/>
      <c r="JO44" s="156"/>
      <c r="JP44" s="156"/>
      <c r="JQ44" s="157"/>
      <c r="JR44" s="153"/>
      <c r="JS44" s="153"/>
      <c r="JT44" s="154"/>
      <c r="JU44" s="155"/>
      <c r="JV44" s="155"/>
      <c r="JW44" s="155"/>
      <c r="JX44" s="155"/>
      <c r="JY44" s="155"/>
      <c r="JZ44" s="155"/>
      <c r="KA44" s="156"/>
      <c r="KB44" s="156"/>
      <c r="KC44" s="156"/>
      <c r="KD44" s="156"/>
      <c r="KE44" s="156"/>
      <c r="KF44" s="156"/>
      <c r="KG44" s="157"/>
      <c r="KH44" s="153"/>
      <c r="KI44" s="153"/>
      <c r="KJ44" s="154"/>
      <c r="KK44" s="155"/>
      <c r="KL44" s="155"/>
      <c r="KM44" s="155"/>
      <c r="KN44" s="155"/>
      <c r="KO44" s="155"/>
      <c r="KP44" s="155"/>
      <c r="KQ44" s="156"/>
      <c r="KR44" s="156"/>
      <c r="KS44" s="156"/>
      <c r="KT44" s="156"/>
      <c r="KU44" s="156"/>
      <c r="KV44" s="156"/>
      <c r="KW44" s="157"/>
      <c r="KX44" s="153"/>
      <c r="KY44" s="153"/>
      <c r="KZ44" s="154"/>
      <c r="LA44" s="155"/>
      <c r="LB44" s="155"/>
      <c r="LC44" s="155"/>
      <c r="LD44" s="155"/>
      <c r="LE44" s="155"/>
      <c r="LF44" s="155"/>
      <c r="LG44" s="156"/>
      <c r="LH44" s="156"/>
      <c r="LI44" s="156"/>
      <c r="LJ44" s="156"/>
      <c r="LK44" s="156"/>
      <c r="LL44" s="156"/>
      <c r="LM44" s="157"/>
      <c r="LN44" s="153"/>
      <c r="LO44" s="153"/>
      <c r="LP44" s="154"/>
      <c r="LQ44" s="155"/>
      <c r="LR44" s="155"/>
      <c r="LS44" s="155"/>
      <c r="LT44" s="155"/>
      <c r="LU44" s="155"/>
      <c r="LV44" s="155"/>
      <c r="LW44" s="156"/>
      <c r="LX44" s="156"/>
      <c r="LY44" s="156"/>
      <c r="LZ44" s="156"/>
      <c r="MA44" s="156"/>
      <c r="MB44" s="156"/>
      <c r="MC44" s="157"/>
      <c r="MD44" s="153"/>
      <c r="ME44" s="153"/>
      <c r="MF44" s="154"/>
      <c r="MG44" s="155"/>
      <c r="MH44" s="155"/>
      <c r="MI44" s="155"/>
      <c r="MJ44" s="155"/>
      <c r="MK44" s="155"/>
      <c r="ML44" s="155"/>
      <c r="MM44" s="156"/>
      <c r="MN44" s="156"/>
      <c r="MO44" s="156"/>
      <c r="MP44" s="156"/>
      <c r="MQ44" s="156"/>
      <c r="MR44" s="156"/>
      <c r="MS44" s="157"/>
      <c r="MT44" s="153"/>
      <c r="MU44" s="153"/>
      <c r="MV44" s="154"/>
      <c r="MW44" s="155"/>
      <c r="MX44" s="155"/>
      <c r="MY44" s="155"/>
      <c r="MZ44" s="155"/>
      <c r="NA44" s="155"/>
      <c r="NB44" s="155"/>
      <c r="NC44" s="156"/>
      <c r="ND44" s="156"/>
      <c r="NE44" s="156"/>
      <c r="NF44" s="156"/>
      <c r="NG44" s="156"/>
      <c r="NH44" s="156"/>
      <c r="NI44" s="157"/>
      <c r="NJ44" s="153"/>
      <c r="NK44" s="153"/>
      <c r="NL44" s="154"/>
      <c r="NM44" s="155"/>
      <c r="NN44" s="155"/>
      <c r="NO44" s="155"/>
      <c r="NP44" s="155"/>
      <c r="NQ44" s="155"/>
      <c r="NR44" s="155"/>
      <c r="NS44" s="156"/>
      <c r="NT44" s="156"/>
      <c r="NU44" s="156"/>
      <c r="NV44" s="156"/>
      <c r="NW44" s="156"/>
      <c r="NX44" s="156"/>
      <c r="NY44" s="157"/>
      <c r="NZ44" s="153"/>
      <c r="OA44" s="153"/>
      <c r="OB44" s="154"/>
      <c r="OC44" s="155"/>
      <c r="OD44" s="155"/>
      <c r="OE44" s="155"/>
      <c r="OF44" s="155"/>
      <c r="OG44" s="155"/>
      <c r="OH44" s="155"/>
      <c r="OI44" s="156"/>
      <c r="OJ44" s="156"/>
      <c r="OK44" s="156"/>
      <c r="OL44" s="156"/>
      <c r="OM44" s="156"/>
      <c r="ON44" s="156"/>
      <c r="OO44" s="157"/>
      <c r="OP44" s="153"/>
      <c r="OQ44" s="153"/>
      <c r="OR44" s="154"/>
      <c r="OS44" s="155"/>
      <c r="OT44" s="155"/>
      <c r="OU44" s="155"/>
      <c r="OV44" s="155"/>
      <c r="OW44" s="155"/>
      <c r="OX44" s="155"/>
      <c r="OY44" s="156"/>
      <c r="OZ44" s="156"/>
      <c r="PA44" s="156"/>
      <c r="PB44" s="156"/>
      <c r="PC44" s="156"/>
      <c r="PD44" s="156"/>
      <c r="PE44" s="157"/>
      <c r="PF44" s="153"/>
      <c r="PG44" s="153"/>
      <c r="PH44" s="154"/>
      <c r="PI44" s="155"/>
      <c r="PJ44" s="155"/>
      <c r="PK44" s="155"/>
      <c r="PL44" s="155"/>
      <c r="PM44" s="155"/>
      <c r="PN44" s="155"/>
      <c r="PO44" s="156"/>
      <c r="PP44" s="156"/>
      <c r="PQ44" s="156"/>
      <c r="PR44" s="156"/>
      <c r="PS44" s="156"/>
      <c r="PT44" s="156"/>
      <c r="PU44" s="157"/>
      <c r="PV44" s="153"/>
      <c r="PW44" s="153"/>
      <c r="PX44" s="154"/>
      <c r="PY44" s="155"/>
      <c r="PZ44" s="155"/>
      <c r="QA44" s="155"/>
      <c r="QB44" s="155"/>
      <c r="QC44" s="155"/>
      <c r="QD44" s="155"/>
      <c r="QE44" s="156"/>
      <c r="QF44" s="156"/>
      <c r="QG44" s="156"/>
      <c r="QH44" s="156"/>
      <c r="QI44" s="156"/>
      <c r="QJ44" s="156"/>
      <c r="QK44" s="157"/>
      <c r="QL44" s="153"/>
      <c r="QM44" s="153"/>
      <c r="QN44" s="154"/>
      <c r="QO44" s="155"/>
      <c r="QP44" s="155"/>
      <c r="QQ44" s="155"/>
      <c r="QR44" s="155"/>
      <c r="QS44" s="155"/>
      <c r="QT44" s="155"/>
      <c r="QU44" s="156"/>
      <c r="QV44" s="156"/>
      <c r="QW44" s="156"/>
      <c r="QX44" s="156"/>
      <c r="QY44" s="156"/>
      <c r="QZ44" s="156"/>
      <c r="RA44" s="157"/>
      <c r="RB44" s="153"/>
      <c r="RC44" s="153"/>
      <c r="RD44" s="154"/>
      <c r="RE44" s="155"/>
      <c r="RF44" s="155"/>
      <c r="RG44" s="155"/>
      <c r="RH44" s="155"/>
      <c r="RI44" s="155"/>
      <c r="RJ44" s="155"/>
      <c r="RK44" s="156"/>
      <c r="RL44" s="156"/>
      <c r="RM44" s="156"/>
      <c r="RN44" s="156"/>
      <c r="RO44" s="156"/>
      <c r="RP44" s="156"/>
      <c r="RQ44" s="157"/>
      <c r="RR44" s="153"/>
      <c r="RS44" s="153"/>
      <c r="RT44" s="154"/>
      <c r="RU44" s="155"/>
      <c r="RV44" s="155"/>
      <c r="RW44" s="155"/>
      <c r="RX44" s="155"/>
      <c r="RY44" s="155"/>
      <c r="RZ44" s="155"/>
      <c r="SA44" s="156"/>
      <c r="SB44" s="156"/>
      <c r="SC44" s="156"/>
      <c r="SD44" s="156"/>
      <c r="SE44" s="156"/>
      <c r="SF44" s="156"/>
      <c r="SG44" s="157"/>
      <c r="SH44" s="153"/>
      <c r="SI44" s="153"/>
      <c r="SJ44" s="154"/>
      <c r="SK44" s="155"/>
      <c r="SL44" s="155"/>
      <c r="SM44" s="155"/>
      <c r="SN44" s="155"/>
      <c r="SO44" s="155"/>
      <c r="SP44" s="155"/>
      <c r="SQ44" s="156"/>
      <c r="SR44" s="156"/>
      <c r="SS44" s="156"/>
      <c r="ST44" s="156"/>
      <c r="SU44" s="156"/>
      <c r="SV44" s="156"/>
      <c r="SW44" s="157"/>
      <c r="SX44" s="153"/>
      <c r="SY44" s="153"/>
      <c r="SZ44" s="154"/>
      <c r="TA44" s="155"/>
      <c r="TB44" s="155"/>
      <c r="TC44" s="155"/>
      <c r="TD44" s="155"/>
      <c r="TE44" s="155"/>
      <c r="TF44" s="155"/>
      <c r="TG44" s="156"/>
      <c r="TH44" s="156"/>
      <c r="TI44" s="156"/>
      <c r="TJ44" s="156"/>
      <c r="TK44" s="156"/>
      <c r="TL44" s="156"/>
      <c r="TM44" s="157"/>
      <c r="TN44" s="153"/>
      <c r="TO44" s="153"/>
      <c r="TP44" s="154"/>
      <c r="TQ44" s="155"/>
      <c r="TR44" s="155"/>
      <c r="TS44" s="155"/>
      <c r="TT44" s="155"/>
      <c r="TU44" s="155"/>
      <c r="TV44" s="155"/>
      <c r="TW44" s="156"/>
      <c r="TX44" s="156"/>
      <c r="TY44" s="156"/>
      <c r="TZ44" s="156"/>
      <c r="UA44" s="156"/>
      <c r="UB44" s="156"/>
      <c r="UC44" s="157"/>
      <c r="UD44" s="153"/>
      <c r="UE44" s="153"/>
      <c r="UF44" s="154"/>
      <c r="UG44" s="155"/>
      <c r="UH44" s="155"/>
      <c r="UI44" s="155"/>
      <c r="UJ44" s="155"/>
      <c r="UK44" s="155"/>
      <c r="UL44" s="155"/>
      <c r="UM44" s="156"/>
      <c r="UN44" s="156"/>
      <c r="UO44" s="156"/>
      <c r="UP44" s="156"/>
      <c r="UQ44" s="156"/>
      <c r="UR44" s="156"/>
      <c r="US44" s="157"/>
      <c r="UT44" s="153"/>
      <c r="UU44" s="153"/>
      <c r="UV44" s="154"/>
      <c r="UW44" s="155"/>
      <c r="UX44" s="155"/>
      <c r="UY44" s="155"/>
      <c r="UZ44" s="155"/>
      <c r="VA44" s="155"/>
      <c r="VB44" s="155"/>
      <c r="VC44" s="156"/>
      <c r="VD44" s="156"/>
      <c r="VE44" s="156"/>
      <c r="VF44" s="156"/>
      <c r="VG44" s="156"/>
      <c r="VH44" s="156"/>
      <c r="VI44" s="157"/>
      <c r="VJ44" s="153"/>
      <c r="VK44" s="153"/>
      <c r="VL44" s="154"/>
      <c r="VM44" s="155"/>
      <c r="VN44" s="155"/>
      <c r="VO44" s="155"/>
      <c r="VP44" s="155"/>
      <c r="VQ44" s="155"/>
      <c r="VR44" s="155"/>
      <c r="VS44" s="156"/>
      <c r="VT44" s="156"/>
      <c r="VU44" s="156"/>
      <c r="VV44" s="156"/>
      <c r="VW44" s="156"/>
      <c r="VX44" s="156"/>
      <c r="VY44" s="157"/>
      <c r="VZ44" s="153"/>
      <c r="WA44" s="153"/>
      <c r="WB44" s="154"/>
      <c r="WC44" s="155"/>
      <c r="WD44" s="155"/>
      <c r="WE44" s="155"/>
      <c r="WF44" s="155"/>
      <c r="WG44" s="155"/>
      <c r="WH44" s="155"/>
      <c r="WI44" s="156"/>
      <c r="WJ44" s="156"/>
      <c r="WK44" s="156"/>
      <c r="WL44" s="156"/>
      <c r="WM44" s="156"/>
      <c r="WN44" s="156"/>
      <c r="WO44" s="157"/>
      <c r="WP44" s="153"/>
      <c r="WQ44" s="153"/>
      <c r="WR44" s="154"/>
      <c r="WS44" s="155"/>
      <c r="WT44" s="155"/>
      <c r="WU44" s="155"/>
      <c r="WV44" s="155"/>
      <c r="WW44" s="155"/>
      <c r="WX44" s="155"/>
      <c r="WY44" s="156"/>
      <c r="WZ44" s="156"/>
      <c r="XA44" s="156"/>
      <c r="XB44" s="156"/>
      <c r="XC44" s="156"/>
      <c r="XD44" s="156"/>
      <c r="XE44" s="157"/>
      <c r="XF44" s="153"/>
      <c r="XG44" s="153"/>
      <c r="XH44" s="154"/>
      <c r="XI44" s="155"/>
      <c r="XJ44" s="155"/>
      <c r="XK44" s="155"/>
      <c r="XL44" s="155"/>
      <c r="XM44" s="155"/>
      <c r="XN44" s="155"/>
      <c r="XO44" s="156"/>
      <c r="XP44" s="156"/>
      <c r="XQ44" s="156"/>
      <c r="XR44" s="156"/>
      <c r="XS44" s="156"/>
      <c r="XT44" s="156"/>
      <c r="XU44" s="157"/>
      <c r="XV44" s="153"/>
      <c r="XW44" s="153"/>
      <c r="XX44" s="154"/>
      <c r="XY44" s="155"/>
      <c r="XZ44" s="155"/>
      <c r="YA44" s="155"/>
      <c r="YB44" s="155"/>
      <c r="YC44" s="155"/>
      <c r="YD44" s="155"/>
      <c r="YE44" s="156"/>
      <c r="YF44" s="156"/>
      <c r="YG44" s="156"/>
      <c r="YH44" s="156"/>
      <c r="YI44" s="156"/>
      <c r="YJ44" s="156"/>
      <c r="YK44" s="157"/>
      <c r="YL44" s="153"/>
      <c r="YM44" s="153"/>
      <c r="YN44" s="154"/>
      <c r="YO44" s="155"/>
      <c r="YP44" s="155"/>
      <c r="YQ44" s="155"/>
      <c r="YR44" s="155"/>
      <c r="YS44" s="155"/>
      <c r="YT44" s="155"/>
      <c r="YU44" s="156"/>
      <c r="YV44" s="156"/>
      <c r="YW44" s="156"/>
      <c r="YX44" s="156"/>
      <c r="YY44" s="156"/>
      <c r="YZ44" s="156"/>
      <c r="ZA44" s="157"/>
      <c r="ZB44" s="153"/>
      <c r="ZC44" s="153"/>
      <c r="ZD44" s="154"/>
      <c r="ZE44" s="155"/>
      <c r="ZF44" s="155"/>
      <c r="ZG44" s="155"/>
      <c r="ZH44" s="155"/>
      <c r="ZI44" s="155"/>
      <c r="ZJ44" s="155"/>
      <c r="ZK44" s="156"/>
      <c r="ZL44" s="156"/>
      <c r="ZM44" s="156"/>
      <c r="ZN44" s="156"/>
      <c r="ZO44" s="156"/>
      <c r="ZP44" s="156"/>
      <c r="ZQ44" s="157"/>
      <c r="ZR44" s="153"/>
      <c r="ZS44" s="153"/>
      <c r="ZT44" s="154"/>
      <c r="ZU44" s="155"/>
      <c r="ZV44" s="155"/>
      <c r="ZW44" s="155"/>
      <c r="ZX44" s="155"/>
      <c r="ZY44" s="155"/>
      <c r="ZZ44" s="155"/>
      <c r="AAA44" s="156"/>
      <c r="AAB44" s="156"/>
      <c r="AAC44" s="156"/>
      <c r="AAD44" s="156"/>
      <c r="AAE44" s="156"/>
      <c r="AAF44" s="156"/>
      <c r="AAG44" s="157"/>
      <c r="AAH44" s="153"/>
      <c r="AAI44" s="153"/>
      <c r="AAJ44" s="154"/>
      <c r="AAK44" s="155"/>
      <c r="AAL44" s="155"/>
      <c r="AAM44" s="155"/>
      <c r="AAN44" s="155"/>
      <c r="AAO44" s="155"/>
      <c r="AAP44" s="155"/>
      <c r="AAQ44" s="156"/>
      <c r="AAR44" s="156"/>
      <c r="AAS44" s="156"/>
      <c r="AAT44" s="156"/>
      <c r="AAU44" s="156"/>
      <c r="AAV44" s="156"/>
      <c r="AAW44" s="157"/>
      <c r="AAX44" s="153"/>
      <c r="AAY44" s="153"/>
      <c r="AAZ44" s="154"/>
      <c r="ABA44" s="155"/>
      <c r="ABB44" s="155"/>
      <c r="ABC44" s="155"/>
      <c r="ABD44" s="155"/>
      <c r="ABE44" s="155"/>
      <c r="ABF44" s="155"/>
      <c r="ABG44" s="156"/>
      <c r="ABH44" s="156"/>
      <c r="ABI44" s="156"/>
      <c r="ABJ44" s="156"/>
      <c r="ABK44" s="156"/>
      <c r="ABL44" s="156"/>
      <c r="ABM44" s="157"/>
      <c r="ABN44" s="153"/>
      <c r="ABO44" s="153"/>
      <c r="ABP44" s="154"/>
      <c r="ABQ44" s="155"/>
      <c r="ABR44" s="155"/>
      <c r="ABS44" s="155"/>
      <c r="ABT44" s="155"/>
      <c r="ABU44" s="155"/>
      <c r="ABV44" s="155"/>
      <c r="ABW44" s="156"/>
      <c r="ABX44" s="156"/>
      <c r="ABY44" s="156"/>
      <c r="ABZ44" s="156"/>
      <c r="ACA44" s="156"/>
      <c r="ACB44" s="156"/>
      <c r="ACC44" s="157"/>
      <c r="ACD44" s="153"/>
      <c r="ACE44" s="153"/>
      <c r="ACF44" s="154"/>
      <c r="ACG44" s="155"/>
      <c r="ACH44" s="155"/>
      <c r="ACI44" s="155"/>
      <c r="ACJ44" s="155"/>
      <c r="ACK44" s="155"/>
      <c r="ACL44" s="155"/>
      <c r="ACM44" s="156"/>
      <c r="ACN44" s="156"/>
      <c r="ACO44" s="156"/>
      <c r="ACP44" s="156"/>
      <c r="ACQ44" s="156"/>
      <c r="ACR44" s="156"/>
      <c r="ACS44" s="157"/>
      <c r="ACT44" s="153"/>
      <c r="ACU44" s="153"/>
      <c r="ACV44" s="154"/>
      <c r="ACW44" s="155"/>
      <c r="ACX44" s="155"/>
      <c r="ACY44" s="155"/>
      <c r="ACZ44" s="155"/>
      <c r="ADA44" s="155"/>
      <c r="ADB44" s="155"/>
      <c r="ADC44" s="156"/>
      <c r="ADD44" s="156"/>
      <c r="ADE44" s="156"/>
      <c r="ADF44" s="156"/>
      <c r="ADG44" s="156"/>
      <c r="ADH44" s="156"/>
      <c r="ADI44" s="157"/>
      <c r="ADJ44" s="153"/>
      <c r="ADK44" s="153"/>
      <c r="ADL44" s="154"/>
      <c r="ADM44" s="155"/>
      <c r="ADN44" s="155"/>
      <c r="ADO44" s="155"/>
      <c r="ADP44" s="155"/>
      <c r="ADQ44" s="155"/>
      <c r="ADR44" s="155"/>
      <c r="ADS44" s="156"/>
      <c r="ADT44" s="156"/>
      <c r="ADU44" s="156"/>
      <c r="ADV44" s="156"/>
      <c r="ADW44" s="156"/>
      <c r="ADX44" s="156"/>
      <c r="ADY44" s="157"/>
      <c r="ADZ44" s="153"/>
      <c r="AEA44" s="153"/>
      <c r="AEB44" s="154"/>
      <c r="AEC44" s="155"/>
      <c r="AED44" s="155"/>
      <c r="AEE44" s="155"/>
      <c r="AEF44" s="155"/>
      <c r="AEG44" s="155"/>
      <c r="AEH44" s="155"/>
      <c r="AEI44" s="156"/>
      <c r="AEJ44" s="156"/>
      <c r="AEK44" s="156"/>
      <c r="AEL44" s="156"/>
      <c r="AEM44" s="156"/>
      <c r="AEN44" s="156"/>
      <c r="AEO44" s="157"/>
      <c r="AEP44" s="153"/>
      <c r="AEQ44" s="153"/>
      <c r="AER44" s="154"/>
      <c r="AES44" s="155"/>
      <c r="AET44" s="155"/>
      <c r="AEU44" s="155"/>
      <c r="AEV44" s="155"/>
      <c r="AEW44" s="155"/>
      <c r="AEX44" s="155"/>
      <c r="AEY44" s="156"/>
      <c r="AEZ44" s="156"/>
      <c r="AFA44" s="156"/>
      <c r="AFB44" s="156"/>
      <c r="AFC44" s="156"/>
      <c r="AFD44" s="156"/>
      <c r="AFE44" s="157"/>
      <c r="AFF44" s="153"/>
      <c r="AFG44" s="153"/>
      <c r="AFH44" s="154"/>
      <c r="AFI44" s="155"/>
      <c r="AFJ44" s="155"/>
      <c r="AFK44" s="155"/>
      <c r="AFL44" s="155"/>
      <c r="AFM44" s="155"/>
      <c r="AFN44" s="155"/>
      <c r="AFO44" s="156"/>
      <c r="AFP44" s="156"/>
      <c r="AFQ44" s="156"/>
      <c r="AFR44" s="156"/>
      <c r="AFS44" s="156"/>
      <c r="AFT44" s="156"/>
      <c r="AFU44" s="157"/>
      <c r="AFV44" s="153"/>
      <c r="AFW44" s="153"/>
      <c r="AFX44" s="154"/>
      <c r="AFY44" s="155"/>
      <c r="AFZ44" s="155"/>
      <c r="AGA44" s="155"/>
      <c r="AGB44" s="155"/>
      <c r="AGC44" s="155"/>
      <c r="AGD44" s="155"/>
      <c r="AGE44" s="156"/>
      <c r="AGF44" s="156"/>
      <c r="AGG44" s="156"/>
      <c r="AGH44" s="156"/>
      <c r="AGI44" s="156"/>
      <c r="AGJ44" s="156"/>
      <c r="AGK44" s="157"/>
      <c r="AGL44" s="153"/>
      <c r="AGM44" s="153"/>
      <c r="AGN44" s="154"/>
      <c r="AGO44" s="155"/>
      <c r="AGP44" s="155"/>
      <c r="AGQ44" s="155"/>
      <c r="AGR44" s="155"/>
      <c r="AGS44" s="155"/>
      <c r="AGT44" s="155"/>
      <c r="AGU44" s="156"/>
      <c r="AGV44" s="156"/>
      <c r="AGW44" s="156"/>
      <c r="AGX44" s="156"/>
      <c r="AGY44" s="156"/>
      <c r="AGZ44" s="156"/>
      <c r="AHA44" s="157"/>
      <c r="AHB44" s="153"/>
      <c r="AHC44" s="153"/>
      <c r="AHD44" s="154"/>
      <c r="AHE44" s="155"/>
      <c r="AHF44" s="155"/>
      <c r="AHG44" s="155"/>
      <c r="AHH44" s="155"/>
      <c r="AHI44" s="155"/>
      <c r="AHJ44" s="155"/>
      <c r="AHK44" s="156"/>
      <c r="AHL44" s="156"/>
      <c r="AHM44" s="156"/>
      <c r="AHN44" s="156"/>
      <c r="AHO44" s="156"/>
      <c r="AHP44" s="156"/>
      <c r="AHQ44" s="157"/>
      <c r="AHR44" s="153"/>
      <c r="AHS44" s="153"/>
      <c r="AHT44" s="154"/>
      <c r="AHU44" s="155"/>
      <c r="AHV44" s="155"/>
      <c r="AHW44" s="155"/>
      <c r="AHX44" s="155"/>
      <c r="AHY44" s="155"/>
      <c r="AHZ44" s="155"/>
      <c r="AIA44" s="156"/>
      <c r="AIB44" s="156"/>
      <c r="AIC44" s="156"/>
      <c r="AID44" s="156"/>
      <c r="AIE44" s="156"/>
      <c r="AIF44" s="156"/>
      <c r="AIG44" s="157"/>
      <c r="AIH44" s="153"/>
      <c r="AII44" s="153"/>
      <c r="AIJ44" s="154"/>
      <c r="AIK44" s="155"/>
      <c r="AIL44" s="155"/>
      <c r="AIM44" s="155"/>
      <c r="AIN44" s="155"/>
      <c r="AIO44" s="155"/>
      <c r="AIP44" s="155"/>
      <c r="AIQ44" s="156"/>
      <c r="AIR44" s="156"/>
      <c r="AIS44" s="156"/>
      <c r="AIT44" s="156"/>
      <c r="AIU44" s="156"/>
      <c r="AIV44" s="156"/>
      <c r="AIW44" s="157"/>
      <c r="AIX44" s="153"/>
      <c r="AIY44" s="153"/>
      <c r="AIZ44" s="154"/>
      <c r="AJA44" s="155"/>
      <c r="AJB44" s="155"/>
      <c r="AJC44" s="155"/>
      <c r="AJD44" s="155"/>
      <c r="AJE44" s="155"/>
      <c r="AJF44" s="155"/>
      <c r="AJG44" s="156"/>
      <c r="AJH44" s="156"/>
      <c r="AJI44" s="156"/>
      <c r="AJJ44" s="156"/>
      <c r="AJK44" s="156"/>
      <c r="AJL44" s="156"/>
      <c r="AJM44" s="157"/>
      <c r="AJN44" s="153"/>
      <c r="AJO44" s="153"/>
      <c r="AJP44" s="154"/>
      <c r="AJQ44" s="155"/>
      <c r="AJR44" s="155"/>
      <c r="AJS44" s="155"/>
      <c r="AJT44" s="155"/>
      <c r="AJU44" s="155"/>
      <c r="AJV44" s="155"/>
      <c r="AJW44" s="156"/>
      <c r="AJX44" s="156"/>
      <c r="AJY44" s="156"/>
      <c r="AJZ44" s="156"/>
      <c r="AKA44" s="156"/>
      <c r="AKB44" s="156"/>
      <c r="AKC44" s="157"/>
      <c r="AKD44" s="153"/>
      <c r="AKE44" s="153"/>
      <c r="AKF44" s="154"/>
      <c r="AKG44" s="155"/>
      <c r="AKH44" s="155"/>
      <c r="AKI44" s="155"/>
      <c r="AKJ44" s="155"/>
      <c r="AKK44" s="155"/>
      <c r="AKL44" s="155"/>
      <c r="AKM44" s="156"/>
      <c r="AKN44" s="156"/>
      <c r="AKO44" s="156"/>
      <c r="AKP44" s="156"/>
      <c r="AKQ44" s="156"/>
      <c r="AKR44" s="156"/>
      <c r="AKS44" s="157"/>
      <c r="AKT44" s="153"/>
      <c r="AKU44" s="153"/>
      <c r="AKV44" s="154"/>
      <c r="AKW44" s="155"/>
      <c r="AKX44" s="155"/>
      <c r="AKY44" s="155"/>
      <c r="AKZ44" s="155"/>
      <c r="ALA44" s="155"/>
      <c r="ALB44" s="155"/>
      <c r="ALC44" s="156"/>
      <c r="ALD44" s="156"/>
      <c r="ALE44" s="156"/>
      <c r="ALF44" s="156"/>
      <c r="ALG44" s="156"/>
      <c r="ALH44" s="156"/>
      <c r="ALI44" s="157"/>
      <c r="ALJ44" s="153"/>
      <c r="ALK44" s="153"/>
      <c r="ALL44" s="154"/>
      <c r="ALM44" s="155"/>
      <c r="ALN44" s="155"/>
      <c r="ALO44" s="155"/>
      <c r="ALP44" s="155"/>
      <c r="ALQ44" s="155"/>
      <c r="ALR44" s="155"/>
      <c r="ALS44" s="156"/>
      <c r="ALT44" s="156"/>
      <c r="ALU44" s="156"/>
      <c r="ALV44" s="156"/>
      <c r="ALW44" s="156"/>
      <c r="ALX44" s="156"/>
      <c r="ALY44" s="157"/>
      <c r="ALZ44" s="153"/>
      <c r="AMA44" s="153"/>
      <c r="AMB44" s="154"/>
      <c r="AMC44" s="155"/>
      <c r="AMD44" s="155"/>
      <c r="AME44" s="155"/>
      <c r="AMF44" s="155"/>
      <c r="AMG44" s="155"/>
      <c r="AMH44" s="155"/>
      <c r="AMI44" s="156"/>
      <c r="AMJ44" s="156"/>
      <c r="AMK44" s="156"/>
      <c r="AML44" s="156"/>
      <c r="AMM44" s="156"/>
      <c r="AMN44" s="156"/>
      <c r="AMO44" s="157"/>
      <c r="AMP44" s="153"/>
      <c r="AMQ44" s="153"/>
      <c r="AMR44" s="154"/>
      <c r="AMS44" s="155"/>
      <c r="AMT44" s="155"/>
      <c r="AMU44" s="155"/>
      <c r="AMV44" s="155"/>
      <c r="AMW44" s="155"/>
      <c r="AMX44" s="155"/>
      <c r="AMY44" s="156"/>
      <c r="AMZ44" s="156"/>
      <c r="ANA44" s="156"/>
      <c r="ANB44" s="156"/>
      <c r="ANC44" s="156"/>
      <c r="AND44" s="156"/>
      <c r="ANE44" s="157"/>
      <c r="ANF44" s="153"/>
      <c r="ANG44" s="153"/>
      <c r="ANH44" s="154"/>
      <c r="ANI44" s="155"/>
      <c r="ANJ44" s="155"/>
      <c r="ANK44" s="155"/>
      <c r="ANL44" s="155"/>
      <c r="ANM44" s="155"/>
      <c r="ANN44" s="155"/>
      <c r="ANO44" s="156"/>
      <c r="ANP44" s="156"/>
      <c r="ANQ44" s="156"/>
      <c r="ANR44" s="156"/>
      <c r="ANS44" s="156"/>
      <c r="ANT44" s="156"/>
      <c r="ANU44" s="157"/>
      <c r="ANV44" s="153"/>
      <c r="ANW44" s="153"/>
      <c r="ANX44" s="154"/>
      <c r="ANY44" s="155"/>
      <c r="ANZ44" s="155"/>
      <c r="AOA44" s="155"/>
      <c r="AOB44" s="155"/>
      <c r="AOC44" s="155"/>
      <c r="AOD44" s="155"/>
      <c r="AOE44" s="156"/>
      <c r="AOF44" s="156"/>
      <c r="AOG44" s="156"/>
      <c r="AOH44" s="156"/>
      <c r="AOI44" s="156"/>
      <c r="AOJ44" s="156"/>
      <c r="AOK44" s="157"/>
      <c r="AOL44" s="153"/>
      <c r="AOM44" s="153"/>
      <c r="AON44" s="154"/>
      <c r="AOO44" s="155"/>
      <c r="AOP44" s="155"/>
      <c r="AOQ44" s="155"/>
      <c r="AOR44" s="155"/>
      <c r="AOS44" s="155"/>
      <c r="AOT44" s="155"/>
      <c r="AOU44" s="156"/>
      <c r="AOV44" s="156"/>
      <c r="AOW44" s="156"/>
      <c r="AOX44" s="156"/>
      <c r="AOY44" s="156"/>
      <c r="AOZ44" s="156"/>
      <c r="APA44" s="157"/>
      <c r="APB44" s="153"/>
      <c r="APC44" s="153"/>
      <c r="APD44" s="154"/>
      <c r="APE44" s="155"/>
      <c r="APF44" s="155"/>
      <c r="APG44" s="155"/>
      <c r="APH44" s="155"/>
      <c r="API44" s="155"/>
      <c r="APJ44" s="155"/>
      <c r="APK44" s="156"/>
      <c r="APL44" s="156"/>
      <c r="APM44" s="156"/>
      <c r="APN44" s="156"/>
      <c r="APO44" s="156"/>
      <c r="APP44" s="156"/>
      <c r="APQ44" s="157"/>
      <c r="APR44" s="153"/>
      <c r="APS44" s="153"/>
      <c r="APT44" s="154"/>
      <c r="APU44" s="155"/>
      <c r="APV44" s="155"/>
      <c r="APW44" s="155"/>
      <c r="APX44" s="155"/>
      <c r="APY44" s="155"/>
      <c r="APZ44" s="155"/>
      <c r="AQA44" s="156"/>
      <c r="AQB44" s="156"/>
      <c r="AQC44" s="156"/>
      <c r="AQD44" s="156"/>
      <c r="AQE44" s="156"/>
      <c r="AQF44" s="156"/>
      <c r="AQG44" s="157"/>
      <c r="AQH44" s="153"/>
      <c r="AQI44" s="153"/>
      <c r="AQJ44" s="154"/>
      <c r="AQK44" s="155"/>
      <c r="AQL44" s="155"/>
      <c r="AQM44" s="155"/>
      <c r="AQN44" s="155"/>
      <c r="AQO44" s="155"/>
      <c r="AQP44" s="155"/>
      <c r="AQQ44" s="156"/>
      <c r="AQR44" s="156"/>
      <c r="AQS44" s="156"/>
      <c r="AQT44" s="156"/>
      <c r="AQU44" s="156"/>
      <c r="AQV44" s="156"/>
      <c r="AQW44" s="157"/>
      <c r="AQX44" s="153"/>
      <c r="AQY44" s="153"/>
      <c r="AQZ44" s="154"/>
      <c r="ARA44" s="155"/>
      <c r="ARB44" s="155"/>
      <c r="ARC44" s="155"/>
      <c r="ARD44" s="155"/>
      <c r="ARE44" s="155"/>
      <c r="ARF44" s="155"/>
      <c r="ARG44" s="156"/>
      <c r="ARH44" s="156"/>
      <c r="ARI44" s="156"/>
      <c r="ARJ44" s="156"/>
      <c r="ARK44" s="156"/>
      <c r="ARL44" s="156"/>
      <c r="ARM44" s="157"/>
      <c r="ARN44" s="153"/>
      <c r="ARO44" s="153"/>
      <c r="ARP44" s="154"/>
      <c r="ARQ44" s="155"/>
      <c r="ARR44" s="155"/>
      <c r="ARS44" s="155"/>
      <c r="ART44" s="155"/>
      <c r="ARU44" s="155"/>
      <c r="ARV44" s="155"/>
      <c r="ARW44" s="156"/>
      <c r="ARX44" s="156"/>
      <c r="ARY44" s="156"/>
      <c r="ARZ44" s="156"/>
      <c r="ASA44" s="156"/>
      <c r="ASB44" s="156"/>
      <c r="ASC44" s="157"/>
      <c r="ASD44" s="153"/>
      <c r="ASE44" s="153"/>
      <c r="ASF44" s="154"/>
      <c r="ASG44" s="155"/>
      <c r="ASH44" s="155"/>
      <c r="ASI44" s="155"/>
      <c r="ASJ44" s="155"/>
      <c r="ASK44" s="155"/>
      <c r="ASL44" s="155"/>
      <c r="ASM44" s="156"/>
      <c r="ASN44" s="156"/>
      <c r="ASO44" s="156"/>
      <c r="ASP44" s="156"/>
      <c r="ASQ44" s="156"/>
      <c r="ASR44" s="156"/>
      <c r="ASS44" s="157"/>
      <c r="AST44" s="153"/>
      <c r="ASU44" s="153"/>
      <c r="ASV44" s="154"/>
      <c r="ASW44" s="155"/>
      <c r="ASX44" s="155"/>
      <c r="ASY44" s="155"/>
      <c r="ASZ44" s="155"/>
      <c r="ATA44" s="155"/>
      <c r="ATB44" s="155"/>
      <c r="ATC44" s="156"/>
      <c r="ATD44" s="156"/>
      <c r="ATE44" s="156"/>
      <c r="ATF44" s="156"/>
      <c r="ATG44" s="156"/>
      <c r="ATH44" s="156"/>
      <c r="ATI44" s="157"/>
      <c r="ATJ44" s="153"/>
      <c r="ATK44" s="153"/>
      <c r="ATL44" s="154"/>
      <c r="ATM44" s="155"/>
      <c r="ATN44" s="155"/>
      <c r="ATO44" s="155"/>
      <c r="ATP44" s="155"/>
      <c r="ATQ44" s="155"/>
      <c r="ATR44" s="155"/>
      <c r="ATS44" s="156"/>
      <c r="ATT44" s="156"/>
      <c r="ATU44" s="156"/>
      <c r="ATV44" s="156"/>
      <c r="ATW44" s="156"/>
      <c r="ATX44" s="156"/>
      <c r="ATY44" s="157"/>
      <c r="ATZ44" s="153"/>
      <c r="AUA44" s="153"/>
      <c r="AUB44" s="154"/>
      <c r="AUC44" s="155"/>
      <c r="AUD44" s="155"/>
      <c r="AUE44" s="155"/>
      <c r="AUF44" s="155"/>
      <c r="AUG44" s="155"/>
      <c r="AUH44" s="155"/>
      <c r="AUI44" s="156"/>
      <c r="AUJ44" s="156"/>
      <c r="AUK44" s="156"/>
      <c r="AUL44" s="156"/>
      <c r="AUM44" s="156"/>
      <c r="AUN44" s="156"/>
      <c r="AUO44" s="157"/>
      <c r="AUP44" s="153"/>
      <c r="AUQ44" s="153"/>
      <c r="AUR44" s="154"/>
      <c r="AUS44" s="155"/>
      <c r="AUT44" s="155"/>
      <c r="AUU44" s="155"/>
      <c r="AUV44" s="155"/>
      <c r="AUW44" s="155"/>
      <c r="AUX44" s="155"/>
      <c r="AUY44" s="156"/>
      <c r="AUZ44" s="156"/>
      <c r="AVA44" s="156"/>
      <c r="AVB44" s="156"/>
      <c r="AVC44" s="156"/>
      <c r="AVD44" s="156"/>
      <c r="AVE44" s="157"/>
      <c r="AVF44" s="153"/>
      <c r="AVG44" s="153"/>
      <c r="AVH44" s="154"/>
      <c r="AVI44" s="155"/>
      <c r="AVJ44" s="155"/>
      <c r="AVK44" s="155"/>
      <c r="AVL44" s="155"/>
      <c r="AVM44" s="155"/>
      <c r="AVN44" s="155"/>
      <c r="AVO44" s="156"/>
      <c r="AVP44" s="156"/>
      <c r="AVQ44" s="156"/>
      <c r="AVR44" s="156"/>
      <c r="AVS44" s="156"/>
      <c r="AVT44" s="156"/>
      <c r="AVU44" s="157"/>
      <c r="AVV44" s="153"/>
      <c r="AVW44" s="153"/>
      <c r="AVX44" s="154"/>
      <c r="AVY44" s="155"/>
      <c r="AVZ44" s="155"/>
      <c r="AWA44" s="155"/>
      <c r="AWB44" s="155"/>
      <c r="AWC44" s="155"/>
      <c r="AWD44" s="155"/>
      <c r="AWE44" s="156"/>
      <c r="AWF44" s="156"/>
      <c r="AWG44" s="156"/>
      <c r="AWH44" s="156"/>
      <c r="AWI44" s="156"/>
      <c r="AWJ44" s="156"/>
      <c r="AWK44" s="157"/>
      <c r="AWL44" s="153"/>
      <c r="AWM44" s="153"/>
      <c r="AWN44" s="154"/>
      <c r="AWO44" s="155"/>
      <c r="AWP44" s="155"/>
      <c r="AWQ44" s="155"/>
      <c r="AWR44" s="155"/>
      <c r="AWS44" s="155"/>
      <c r="AWT44" s="155"/>
      <c r="AWU44" s="156"/>
      <c r="AWV44" s="156"/>
      <c r="AWW44" s="156"/>
      <c r="AWX44" s="156"/>
      <c r="AWY44" s="156"/>
      <c r="AWZ44" s="156"/>
      <c r="AXA44" s="157"/>
      <c r="AXB44" s="153"/>
      <c r="AXC44" s="153"/>
      <c r="AXD44" s="154"/>
      <c r="AXE44" s="155"/>
      <c r="AXF44" s="155"/>
      <c r="AXG44" s="155"/>
      <c r="AXH44" s="155"/>
      <c r="AXI44" s="155"/>
      <c r="AXJ44" s="155"/>
      <c r="AXK44" s="156"/>
      <c r="AXL44" s="156"/>
      <c r="AXM44" s="156"/>
      <c r="AXN44" s="156"/>
      <c r="AXO44" s="156"/>
      <c r="AXP44" s="156"/>
      <c r="AXQ44" s="157"/>
      <c r="AXR44" s="153"/>
      <c r="AXS44" s="153"/>
      <c r="AXT44" s="154"/>
      <c r="AXU44" s="155"/>
      <c r="AXV44" s="155"/>
      <c r="AXW44" s="155"/>
      <c r="AXX44" s="155"/>
      <c r="AXY44" s="155"/>
      <c r="AXZ44" s="155"/>
      <c r="AYA44" s="156"/>
      <c r="AYB44" s="156"/>
      <c r="AYC44" s="156"/>
      <c r="AYD44" s="156"/>
      <c r="AYE44" s="156"/>
      <c r="AYF44" s="156"/>
      <c r="AYG44" s="157"/>
      <c r="AYH44" s="153"/>
      <c r="AYI44" s="153"/>
      <c r="AYJ44" s="154"/>
      <c r="AYK44" s="155"/>
      <c r="AYL44" s="155"/>
      <c r="AYM44" s="155"/>
      <c r="AYN44" s="155"/>
      <c r="AYO44" s="155"/>
      <c r="AYP44" s="155"/>
      <c r="AYQ44" s="156"/>
      <c r="AYR44" s="156"/>
      <c r="AYS44" s="156"/>
      <c r="AYT44" s="156"/>
      <c r="AYU44" s="156"/>
      <c r="AYV44" s="156"/>
      <c r="AYW44" s="157"/>
      <c r="AYX44" s="153"/>
      <c r="AYY44" s="153"/>
      <c r="AYZ44" s="154"/>
      <c r="AZA44" s="155"/>
      <c r="AZB44" s="155"/>
      <c r="AZC44" s="155"/>
      <c r="AZD44" s="155"/>
      <c r="AZE44" s="155"/>
      <c r="AZF44" s="155"/>
      <c r="AZG44" s="156"/>
      <c r="AZH44" s="156"/>
      <c r="AZI44" s="156"/>
      <c r="AZJ44" s="156"/>
      <c r="AZK44" s="156"/>
      <c r="AZL44" s="156"/>
      <c r="AZM44" s="157"/>
      <c r="AZN44" s="153"/>
      <c r="AZO44" s="153"/>
      <c r="AZP44" s="154"/>
      <c r="AZQ44" s="155"/>
      <c r="AZR44" s="155"/>
      <c r="AZS44" s="155"/>
      <c r="AZT44" s="155"/>
      <c r="AZU44" s="155"/>
      <c r="AZV44" s="155"/>
      <c r="AZW44" s="156"/>
      <c r="AZX44" s="156"/>
      <c r="AZY44" s="156"/>
      <c r="AZZ44" s="156"/>
      <c r="BAA44" s="156"/>
      <c r="BAB44" s="156"/>
      <c r="BAC44" s="157"/>
      <c r="BAD44" s="153"/>
      <c r="BAE44" s="153"/>
      <c r="BAF44" s="154"/>
      <c r="BAG44" s="155"/>
      <c r="BAH44" s="155"/>
      <c r="BAI44" s="155"/>
      <c r="BAJ44" s="155"/>
      <c r="BAK44" s="155"/>
      <c r="BAL44" s="155"/>
      <c r="BAM44" s="156"/>
      <c r="BAN44" s="156"/>
      <c r="BAO44" s="156"/>
      <c r="BAP44" s="156"/>
      <c r="BAQ44" s="156"/>
      <c r="BAR44" s="156"/>
      <c r="BAS44" s="157"/>
      <c r="BAT44" s="153"/>
      <c r="BAU44" s="153"/>
      <c r="BAV44" s="154"/>
      <c r="BAW44" s="155"/>
      <c r="BAX44" s="155"/>
      <c r="BAY44" s="155"/>
      <c r="BAZ44" s="155"/>
      <c r="BBA44" s="155"/>
      <c r="BBB44" s="155"/>
      <c r="BBC44" s="156"/>
      <c r="BBD44" s="156"/>
      <c r="BBE44" s="156"/>
      <c r="BBF44" s="156"/>
      <c r="BBG44" s="156"/>
      <c r="BBH44" s="156"/>
      <c r="BBI44" s="157"/>
      <c r="BBJ44" s="153"/>
      <c r="BBK44" s="153"/>
      <c r="BBL44" s="154"/>
      <c r="BBM44" s="155"/>
      <c r="BBN44" s="155"/>
      <c r="BBO44" s="155"/>
      <c r="BBP44" s="155"/>
      <c r="BBQ44" s="155"/>
      <c r="BBR44" s="155"/>
      <c r="BBS44" s="156"/>
      <c r="BBT44" s="156"/>
      <c r="BBU44" s="156"/>
      <c r="BBV44" s="156"/>
      <c r="BBW44" s="156"/>
      <c r="BBX44" s="156"/>
      <c r="BBY44" s="157"/>
      <c r="BBZ44" s="153"/>
      <c r="BCA44" s="153"/>
      <c r="BCB44" s="154"/>
      <c r="BCC44" s="155"/>
      <c r="BCD44" s="155"/>
      <c r="BCE44" s="155"/>
      <c r="BCF44" s="155"/>
      <c r="BCG44" s="155"/>
      <c r="BCH44" s="155"/>
      <c r="BCI44" s="156"/>
      <c r="BCJ44" s="156"/>
      <c r="BCK44" s="156"/>
      <c r="BCL44" s="156"/>
      <c r="BCM44" s="156"/>
      <c r="BCN44" s="156"/>
      <c r="BCO44" s="157"/>
      <c r="BCP44" s="153"/>
      <c r="BCQ44" s="153"/>
      <c r="BCR44" s="154"/>
      <c r="BCS44" s="155"/>
      <c r="BCT44" s="155"/>
      <c r="BCU44" s="155"/>
      <c r="BCV44" s="155"/>
      <c r="BCW44" s="155"/>
      <c r="BCX44" s="155"/>
      <c r="BCY44" s="156"/>
      <c r="BCZ44" s="156"/>
      <c r="BDA44" s="156"/>
      <c r="BDB44" s="156"/>
      <c r="BDC44" s="156"/>
      <c r="BDD44" s="156"/>
      <c r="BDE44" s="157"/>
      <c r="BDF44" s="153"/>
      <c r="BDG44" s="153"/>
      <c r="BDH44" s="154"/>
      <c r="BDI44" s="155"/>
      <c r="BDJ44" s="155"/>
      <c r="BDK44" s="155"/>
      <c r="BDL44" s="155"/>
      <c r="BDM44" s="155"/>
      <c r="BDN44" s="155"/>
      <c r="BDO44" s="156"/>
      <c r="BDP44" s="156"/>
      <c r="BDQ44" s="156"/>
      <c r="BDR44" s="156"/>
      <c r="BDS44" s="156"/>
      <c r="BDT44" s="156"/>
      <c r="BDU44" s="157"/>
      <c r="BDV44" s="153"/>
      <c r="BDW44" s="153"/>
      <c r="BDX44" s="154"/>
      <c r="BDY44" s="155"/>
      <c r="BDZ44" s="155"/>
      <c r="BEA44" s="155"/>
      <c r="BEB44" s="155"/>
      <c r="BEC44" s="155"/>
      <c r="BED44" s="155"/>
      <c r="BEE44" s="156"/>
      <c r="BEF44" s="156"/>
      <c r="BEG44" s="156"/>
      <c r="BEH44" s="156"/>
      <c r="BEI44" s="156"/>
      <c r="BEJ44" s="156"/>
      <c r="BEK44" s="157"/>
      <c r="BEL44" s="153"/>
      <c r="BEM44" s="153"/>
      <c r="BEN44" s="154"/>
      <c r="BEO44" s="155"/>
      <c r="BEP44" s="155"/>
      <c r="BEQ44" s="155"/>
      <c r="BER44" s="155"/>
      <c r="BES44" s="155"/>
      <c r="BET44" s="155"/>
      <c r="BEU44" s="156"/>
      <c r="BEV44" s="156"/>
      <c r="BEW44" s="156"/>
      <c r="BEX44" s="156"/>
      <c r="BEY44" s="156"/>
      <c r="BEZ44" s="156"/>
      <c r="BFA44" s="157"/>
      <c r="BFB44" s="153"/>
      <c r="BFC44" s="153"/>
      <c r="BFD44" s="154"/>
      <c r="BFE44" s="155"/>
      <c r="BFF44" s="155"/>
      <c r="BFG44" s="155"/>
      <c r="BFH44" s="155"/>
      <c r="BFI44" s="155"/>
      <c r="BFJ44" s="155"/>
      <c r="BFK44" s="156"/>
      <c r="BFL44" s="156"/>
      <c r="BFM44" s="156"/>
      <c r="BFN44" s="156"/>
      <c r="BFO44" s="156"/>
      <c r="BFP44" s="156"/>
      <c r="BFQ44" s="157"/>
      <c r="BFR44" s="153"/>
      <c r="BFS44" s="153"/>
      <c r="BFT44" s="154"/>
      <c r="BFU44" s="155"/>
      <c r="BFV44" s="155"/>
      <c r="BFW44" s="155"/>
      <c r="BFX44" s="155"/>
      <c r="BFY44" s="155"/>
      <c r="BFZ44" s="155"/>
      <c r="BGA44" s="156"/>
      <c r="BGB44" s="156"/>
      <c r="BGC44" s="156"/>
      <c r="BGD44" s="156"/>
      <c r="BGE44" s="156"/>
      <c r="BGF44" s="156"/>
      <c r="BGG44" s="157"/>
      <c r="BGH44" s="153"/>
      <c r="BGI44" s="153"/>
      <c r="BGJ44" s="154"/>
      <c r="BGK44" s="155"/>
      <c r="BGL44" s="155"/>
      <c r="BGM44" s="155"/>
      <c r="BGN44" s="155"/>
      <c r="BGO44" s="155"/>
      <c r="BGP44" s="155"/>
      <c r="BGQ44" s="156"/>
      <c r="BGR44" s="156"/>
      <c r="BGS44" s="156"/>
      <c r="BGT44" s="156"/>
      <c r="BGU44" s="156"/>
      <c r="BGV44" s="156"/>
      <c r="BGW44" s="157"/>
      <c r="BGX44" s="153"/>
      <c r="BGY44" s="153"/>
      <c r="BGZ44" s="154"/>
      <c r="BHA44" s="155"/>
      <c r="BHB44" s="155"/>
      <c r="BHC44" s="155"/>
      <c r="BHD44" s="155"/>
      <c r="BHE44" s="155"/>
      <c r="BHF44" s="155"/>
      <c r="BHG44" s="156"/>
      <c r="BHH44" s="156"/>
      <c r="BHI44" s="156"/>
      <c r="BHJ44" s="156"/>
      <c r="BHK44" s="156"/>
      <c r="BHL44" s="156"/>
      <c r="BHM44" s="157"/>
      <c r="BHN44" s="153"/>
      <c r="BHO44" s="153"/>
      <c r="BHP44" s="154"/>
      <c r="BHQ44" s="155"/>
      <c r="BHR44" s="155"/>
      <c r="BHS44" s="155"/>
      <c r="BHT44" s="155"/>
      <c r="BHU44" s="155"/>
      <c r="BHV44" s="155"/>
      <c r="BHW44" s="156"/>
      <c r="BHX44" s="156"/>
      <c r="BHY44" s="156"/>
      <c r="BHZ44" s="156"/>
      <c r="BIA44" s="156"/>
      <c r="BIB44" s="156"/>
      <c r="BIC44" s="157"/>
      <c r="BID44" s="153"/>
      <c r="BIE44" s="153"/>
      <c r="BIF44" s="154"/>
      <c r="BIG44" s="155"/>
      <c r="BIH44" s="155"/>
      <c r="BII44" s="155"/>
      <c r="BIJ44" s="155"/>
      <c r="BIK44" s="155"/>
      <c r="BIL44" s="155"/>
      <c r="BIM44" s="156"/>
      <c r="BIN44" s="156"/>
      <c r="BIO44" s="156"/>
      <c r="BIP44" s="156"/>
      <c r="BIQ44" s="156"/>
      <c r="BIR44" s="156"/>
      <c r="BIS44" s="157"/>
      <c r="BIT44" s="153"/>
      <c r="BIU44" s="153"/>
      <c r="BIV44" s="154"/>
      <c r="BIW44" s="155"/>
      <c r="BIX44" s="155"/>
      <c r="BIY44" s="155"/>
      <c r="BIZ44" s="155"/>
      <c r="BJA44" s="155"/>
      <c r="BJB44" s="155"/>
      <c r="BJC44" s="156"/>
      <c r="BJD44" s="156"/>
      <c r="BJE44" s="156"/>
      <c r="BJF44" s="156"/>
      <c r="BJG44" s="156"/>
      <c r="BJH44" s="156"/>
      <c r="BJI44" s="157"/>
      <c r="BJJ44" s="153"/>
      <c r="BJK44" s="153"/>
      <c r="BJL44" s="154"/>
      <c r="BJM44" s="155"/>
      <c r="BJN44" s="155"/>
      <c r="BJO44" s="155"/>
      <c r="BJP44" s="155"/>
      <c r="BJQ44" s="155"/>
      <c r="BJR44" s="155"/>
      <c r="BJS44" s="156"/>
      <c r="BJT44" s="156"/>
      <c r="BJU44" s="156"/>
      <c r="BJV44" s="156"/>
      <c r="BJW44" s="156"/>
      <c r="BJX44" s="156"/>
      <c r="BJY44" s="157"/>
      <c r="BJZ44" s="153"/>
      <c r="BKA44" s="153"/>
      <c r="BKB44" s="154"/>
      <c r="BKC44" s="155"/>
      <c r="BKD44" s="155"/>
      <c r="BKE44" s="155"/>
      <c r="BKF44" s="155"/>
      <c r="BKG44" s="155"/>
      <c r="BKH44" s="155"/>
      <c r="BKI44" s="156"/>
      <c r="BKJ44" s="156"/>
      <c r="BKK44" s="156"/>
      <c r="BKL44" s="156"/>
      <c r="BKM44" s="156"/>
      <c r="BKN44" s="156"/>
      <c r="BKO44" s="157"/>
      <c r="BKP44" s="153"/>
      <c r="BKQ44" s="153"/>
      <c r="BKR44" s="154"/>
      <c r="BKS44" s="155"/>
      <c r="BKT44" s="155"/>
      <c r="BKU44" s="155"/>
      <c r="BKV44" s="155"/>
      <c r="BKW44" s="155"/>
      <c r="BKX44" s="155"/>
      <c r="BKY44" s="156"/>
      <c r="BKZ44" s="156"/>
      <c r="BLA44" s="156"/>
      <c r="BLB44" s="156"/>
      <c r="BLC44" s="156"/>
      <c r="BLD44" s="156"/>
      <c r="BLE44" s="157"/>
      <c r="BLF44" s="153"/>
      <c r="BLG44" s="153"/>
      <c r="BLH44" s="154"/>
      <c r="BLI44" s="155"/>
      <c r="BLJ44" s="155"/>
      <c r="BLK44" s="155"/>
      <c r="BLL44" s="155"/>
      <c r="BLM44" s="155"/>
      <c r="BLN44" s="155"/>
      <c r="BLO44" s="156"/>
      <c r="BLP44" s="156"/>
      <c r="BLQ44" s="156"/>
      <c r="BLR44" s="156"/>
      <c r="BLS44" s="156"/>
      <c r="BLT44" s="156"/>
      <c r="BLU44" s="157"/>
      <c r="BLV44" s="153"/>
      <c r="BLW44" s="153"/>
      <c r="BLX44" s="154"/>
      <c r="BLY44" s="155"/>
      <c r="BLZ44" s="155"/>
      <c r="BMA44" s="155"/>
      <c r="BMB44" s="155"/>
      <c r="BMC44" s="155"/>
      <c r="BMD44" s="155"/>
      <c r="BME44" s="156"/>
      <c r="BMF44" s="156"/>
      <c r="BMG44" s="156"/>
      <c r="BMH44" s="156"/>
      <c r="BMI44" s="156"/>
      <c r="BMJ44" s="156"/>
      <c r="BMK44" s="157"/>
      <c r="BML44" s="153"/>
      <c r="BMM44" s="153"/>
      <c r="BMN44" s="154"/>
      <c r="BMO44" s="155"/>
      <c r="BMP44" s="155"/>
      <c r="BMQ44" s="155"/>
      <c r="BMR44" s="155"/>
      <c r="BMS44" s="155"/>
      <c r="BMT44" s="155"/>
      <c r="BMU44" s="156"/>
      <c r="BMV44" s="156"/>
      <c r="BMW44" s="156"/>
      <c r="BMX44" s="156"/>
      <c r="BMY44" s="156"/>
      <c r="BMZ44" s="156"/>
      <c r="BNA44" s="157"/>
      <c r="BNB44" s="153"/>
      <c r="BNC44" s="153"/>
      <c r="BND44" s="154"/>
      <c r="BNE44" s="155"/>
      <c r="BNF44" s="155"/>
      <c r="BNG44" s="155"/>
      <c r="BNH44" s="155"/>
      <c r="BNI44" s="155"/>
      <c r="BNJ44" s="155"/>
      <c r="BNK44" s="156"/>
      <c r="BNL44" s="156"/>
      <c r="BNM44" s="156"/>
      <c r="BNN44" s="156"/>
      <c r="BNO44" s="156"/>
      <c r="BNP44" s="156"/>
      <c r="BNQ44" s="157"/>
      <c r="BNR44" s="153"/>
      <c r="BNS44" s="153"/>
      <c r="BNT44" s="154"/>
      <c r="BNU44" s="155"/>
      <c r="BNV44" s="155"/>
      <c r="BNW44" s="155"/>
      <c r="BNX44" s="155"/>
      <c r="BNY44" s="155"/>
      <c r="BNZ44" s="155"/>
      <c r="BOA44" s="156"/>
      <c r="BOB44" s="156"/>
      <c r="BOC44" s="156"/>
      <c r="BOD44" s="156"/>
      <c r="BOE44" s="156"/>
      <c r="BOF44" s="156"/>
      <c r="BOG44" s="157"/>
      <c r="BOH44" s="153"/>
      <c r="BOI44" s="153"/>
      <c r="BOJ44" s="154"/>
      <c r="BOK44" s="155"/>
      <c r="BOL44" s="155"/>
      <c r="BOM44" s="155"/>
      <c r="BON44" s="155"/>
      <c r="BOO44" s="155"/>
      <c r="BOP44" s="155"/>
      <c r="BOQ44" s="156"/>
      <c r="BOR44" s="156"/>
      <c r="BOS44" s="156"/>
      <c r="BOT44" s="156"/>
      <c r="BOU44" s="156"/>
      <c r="BOV44" s="156"/>
      <c r="BOW44" s="157"/>
      <c r="BOX44" s="153"/>
      <c r="BOY44" s="153"/>
      <c r="BOZ44" s="154"/>
      <c r="BPA44" s="155"/>
      <c r="BPB44" s="155"/>
      <c r="BPC44" s="155"/>
      <c r="BPD44" s="155"/>
      <c r="BPE44" s="155"/>
      <c r="BPF44" s="155"/>
      <c r="BPG44" s="156"/>
      <c r="BPH44" s="156"/>
      <c r="BPI44" s="156"/>
      <c r="BPJ44" s="156"/>
      <c r="BPK44" s="156"/>
      <c r="BPL44" s="156"/>
      <c r="BPM44" s="157"/>
      <c r="BPN44" s="153"/>
      <c r="BPO44" s="153"/>
      <c r="BPP44" s="154"/>
      <c r="BPQ44" s="155"/>
      <c r="BPR44" s="155"/>
      <c r="BPS44" s="155"/>
      <c r="BPT44" s="155"/>
      <c r="BPU44" s="155"/>
      <c r="BPV44" s="155"/>
      <c r="BPW44" s="156"/>
      <c r="BPX44" s="156"/>
      <c r="BPY44" s="156"/>
      <c r="BPZ44" s="156"/>
      <c r="BQA44" s="156"/>
      <c r="BQB44" s="156"/>
      <c r="BQC44" s="157"/>
      <c r="BQD44" s="153"/>
      <c r="BQE44" s="153"/>
      <c r="BQF44" s="154"/>
      <c r="BQG44" s="155"/>
      <c r="BQH44" s="155"/>
      <c r="BQI44" s="155"/>
      <c r="BQJ44" s="155"/>
      <c r="BQK44" s="155"/>
      <c r="BQL44" s="155"/>
      <c r="BQM44" s="156"/>
      <c r="BQN44" s="156"/>
      <c r="BQO44" s="156"/>
      <c r="BQP44" s="156"/>
      <c r="BQQ44" s="156"/>
      <c r="BQR44" s="156"/>
      <c r="BQS44" s="157"/>
      <c r="BQT44" s="153"/>
      <c r="BQU44" s="153"/>
      <c r="BQV44" s="154"/>
      <c r="BQW44" s="155"/>
      <c r="BQX44" s="155"/>
      <c r="BQY44" s="155"/>
      <c r="BQZ44" s="155"/>
      <c r="BRA44" s="155"/>
      <c r="BRB44" s="155"/>
      <c r="BRC44" s="156"/>
      <c r="BRD44" s="156"/>
      <c r="BRE44" s="156"/>
      <c r="BRF44" s="156"/>
      <c r="BRG44" s="156"/>
      <c r="BRH44" s="156"/>
      <c r="BRI44" s="157"/>
      <c r="BRJ44" s="153"/>
      <c r="BRK44" s="153"/>
      <c r="BRL44" s="154"/>
      <c r="BRM44" s="155"/>
      <c r="BRN44" s="155"/>
      <c r="BRO44" s="155"/>
      <c r="BRP44" s="155"/>
      <c r="BRQ44" s="155"/>
      <c r="BRR44" s="155"/>
      <c r="BRS44" s="156"/>
      <c r="BRT44" s="156"/>
      <c r="BRU44" s="156"/>
      <c r="BRV44" s="156"/>
      <c r="BRW44" s="156"/>
      <c r="BRX44" s="156"/>
      <c r="BRY44" s="157"/>
      <c r="BRZ44" s="153"/>
      <c r="BSA44" s="153"/>
      <c r="BSB44" s="154"/>
      <c r="BSC44" s="155"/>
      <c r="BSD44" s="155"/>
      <c r="BSE44" s="155"/>
      <c r="BSF44" s="155"/>
      <c r="BSG44" s="155"/>
      <c r="BSH44" s="155"/>
      <c r="BSI44" s="156"/>
      <c r="BSJ44" s="156"/>
      <c r="BSK44" s="156"/>
      <c r="BSL44" s="156"/>
      <c r="BSM44" s="156"/>
      <c r="BSN44" s="156"/>
      <c r="BSO44" s="157"/>
      <c r="BSP44" s="153"/>
      <c r="BSQ44" s="153"/>
      <c r="BSR44" s="154"/>
      <c r="BSS44" s="155"/>
      <c r="BST44" s="155"/>
      <c r="BSU44" s="155"/>
      <c r="BSV44" s="155"/>
      <c r="BSW44" s="155"/>
      <c r="BSX44" s="155"/>
      <c r="BSY44" s="156"/>
      <c r="BSZ44" s="156"/>
      <c r="BTA44" s="156"/>
      <c r="BTB44" s="156"/>
      <c r="BTC44" s="156"/>
      <c r="BTD44" s="156"/>
      <c r="BTE44" s="157"/>
      <c r="BTF44" s="153"/>
      <c r="BTG44" s="153"/>
      <c r="BTH44" s="154"/>
      <c r="BTI44" s="155"/>
      <c r="BTJ44" s="155"/>
      <c r="BTK44" s="155"/>
      <c r="BTL44" s="155"/>
      <c r="BTM44" s="155"/>
      <c r="BTN44" s="155"/>
      <c r="BTO44" s="156"/>
      <c r="BTP44" s="156"/>
      <c r="BTQ44" s="156"/>
      <c r="BTR44" s="156"/>
      <c r="BTS44" s="156"/>
      <c r="BTT44" s="156"/>
      <c r="BTU44" s="157"/>
      <c r="BTV44" s="153"/>
      <c r="BTW44" s="153"/>
      <c r="BTX44" s="154"/>
      <c r="BTY44" s="155"/>
      <c r="BTZ44" s="155"/>
      <c r="BUA44" s="155"/>
      <c r="BUB44" s="155"/>
      <c r="BUC44" s="155"/>
      <c r="BUD44" s="155"/>
      <c r="BUE44" s="156"/>
      <c r="BUF44" s="156"/>
      <c r="BUG44" s="156"/>
      <c r="BUH44" s="156"/>
      <c r="BUI44" s="156"/>
      <c r="BUJ44" s="156"/>
      <c r="BUK44" s="157"/>
      <c r="BUL44" s="153"/>
      <c r="BUM44" s="153"/>
      <c r="BUN44" s="154"/>
      <c r="BUO44" s="155"/>
      <c r="BUP44" s="155"/>
      <c r="BUQ44" s="155"/>
      <c r="BUR44" s="155"/>
      <c r="BUS44" s="155"/>
      <c r="BUT44" s="155"/>
      <c r="BUU44" s="156"/>
      <c r="BUV44" s="156"/>
      <c r="BUW44" s="156"/>
      <c r="BUX44" s="156"/>
      <c r="BUY44" s="156"/>
      <c r="BUZ44" s="156"/>
      <c r="BVA44" s="157"/>
      <c r="BVB44" s="153"/>
      <c r="BVC44" s="153"/>
      <c r="BVD44" s="154"/>
      <c r="BVE44" s="155"/>
      <c r="BVF44" s="155"/>
      <c r="BVG44" s="155"/>
      <c r="BVH44" s="155"/>
      <c r="BVI44" s="155"/>
      <c r="BVJ44" s="155"/>
      <c r="BVK44" s="156"/>
      <c r="BVL44" s="156"/>
      <c r="BVM44" s="156"/>
      <c r="BVN44" s="156"/>
      <c r="BVO44" s="156"/>
      <c r="BVP44" s="156"/>
      <c r="BVQ44" s="157"/>
      <c r="BVR44" s="153"/>
      <c r="BVS44" s="153"/>
      <c r="BVT44" s="154"/>
      <c r="BVU44" s="155"/>
      <c r="BVV44" s="155"/>
      <c r="BVW44" s="155"/>
      <c r="BVX44" s="155"/>
      <c r="BVY44" s="155"/>
      <c r="BVZ44" s="155"/>
      <c r="BWA44" s="156"/>
      <c r="BWB44" s="156"/>
      <c r="BWC44" s="156"/>
      <c r="BWD44" s="156"/>
      <c r="BWE44" s="156"/>
      <c r="BWF44" s="156"/>
      <c r="BWG44" s="157"/>
      <c r="BWH44" s="153"/>
      <c r="BWI44" s="153"/>
      <c r="BWJ44" s="154"/>
      <c r="BWK44" s="155"/>
      <c r="BWL44" s="155"/>
      <c r="BWM44" s="155"/>
      <c r="BWN44" s="155"/>
      <c r="BWO44" s="155"/>
      <c r="BWP44" s="155"/>
      <c r="BWQ44" s="156"/>
      <c r="BWR44" s="156"/>
      <c r="BWS44" s="156"/>
      <c r="BWT44" s="156"/>
      <c r="BWU44" s="156"/>
      <c r="BWV44" s="156"/>
      <c r="BWW44" s="157"/>
      <c r="BWX44" s="153"/>
      <c r="BWY44" s="153"/>
      <c r="BWZ44" s="154"/>
      <c r="BXA44" s="155"/>
      <c r="BXB44" s="155"/>
      <c r="BXC44" s="155"/>
      <c r="BXD44" s="155"/>
      <c r="BXE44" s="155"/>
      <c r="BXF44" s="155"/>
      <c r="BXG44" s="156"/>
      <c r="BXH44" s="156"/>
      <c r="BXI44" s="156"/>
      <c r="BXJ44" s="156"/>
      <c r="BXK44" s="156"/>
      <c r="BXL44" s="156"/>
      <c r="BXM44" s="157"/>
      <c r="BXN44" s="153"/>
      <c r="BXO44" s="153"/>
      <c r="BXP44" s="154"/>
      <c r="BXQ44" s="155"/>
      <c r="BXR44" s="155"/>
      <c r="BXS44" s="155"/>
      <c r="BXT44" s="155"/>
      <c r="BXU44" s="155"/>
      <c r="BXV44" s="155"/>
      <c r="BXW44" s="156"/>
      <c r="BXX44" s="156"/>
      <c r="BXY44" s="156"/>
      <c r="BXZ44" s="156"/>
      <c r="BYA44" s="156"/>
      <c r="BYB44" s="156"/>
      <c r="BYC44" s="157"/>
      <c r="BYD44" s="153"/>
      <c r="BYE44" s="153"/>
      <c r="BYF44" s="154"/>
      <c r="BYG44" s="155"/>
      <c r="BYH44" s="155"/>
      <c r="BYI44" s="155"/>
      <c r="BYJ44" s="155"/>
      <c r="BYK44" s="155"/>
      <c r="BYL44" s="155"/>
      <c r="BYM44" s="156"/>
      <c r="BYN44" s="156"/>
      <c r="BYO44" s="156"/>
      <c r="BYP44" s="156"/>
      <c r="BYQ44" s="156"/>
      <c r="BYR44" s="156"/>
      <c r="BYS44" s="157"/>
      <c r="BYT44" s="153"/>
      <c r="BYU44" s="153"/>
      <c r="BYV44" s="154"/>
      <c r="BYW44" s="155"/>
      <c r="BYX44" s="155"/>
      <c r="BYY44" s="155"/>
      <c r="BYZ44" s="155"/>
      <c r="BZA44" s="155"/>
      <c r="BZB44" s="155"/>
      <c r="BZC44" s="156"/>
      <c r="BZD44" s="156"/>
      <c r="BZE44" s="156"/>
      <c r="BZF44" s="156"/>
      <c r="BZG44" s="156"/>
      <c r="BZH44" s="156"/>
      <c r="BZI44" s="157"/>
      <c r="BZJ44" s="153"/>
      <c r="BZK44" s="153"/>
      <c r="BZL44" s="154"/>
      <c r="BZM44" s="155"/>
      <c r="BZN44" s="155"/>
      <c r="BZO44" s="155"/>
      <c r="BZP44" s="155"/>
      <c r="BZQ44" s="155"/>
      <c r="BZR44" s="155"/>
      <c r="BZS44" s="156"/>
      <c r="BZT44" s="156"/>
      <c r="BZU44" s="156"/>
      <c r="BZV44" s="156"/>
      <c r="BZW44" s="156"/>
      <c r="BZX44" s="156"/>
      <c r="BZY44" s="157"/>
      <c r="BZZ44" s="153"/>
      <c r="CAA44" s="153"/>
      <c r="CAB44" s="154"/>
      <c r="CAC44" s="155"/>
      <c r="CAD44" s="155"/>
      <c r="CAE44" s="155"/>
      <c r="CAF44" s="155"/>
      <c r="CAG44" s="155"/>
      <c r="CAH44" s="155"/>
      <c r="CAI44" s="156"/>
      <c r="CAJ44" s="156"/>
      <c r="CAK44" s="156"/>
      <c r="CAL44" s="156"/>
      <c r="CAM44" s="156"/>
      <c r="CAN44" s="156"/>
      <c r="CAO44" s="157"/>
      <c r="CAP44" s="153"/>
      <c r="CAQ44" s="153"/>
      <c r="CAR44" s="154"/>
      <c r="CAS44" s="155"/>
      <c r="CAT44" s="155"/>
      <c r="CAU44" s="155"/>
      <c r="CAV44" s="155"/>
      <c r="CAW44" s="155"/>
      <c r="CAX44" s="155"/>
      <c r="CAY44" s="156"/>
      <c r="CAZ44" s="156"/>
      <c r="CBA44" s="156"/>
      <c r="CBB44" s="156"/>
      <c r="CBC44" s="156"/>
      <c r="CBD44" s="156"/>
      <c r="CBE44" s="157"/>
      <c r="CBF44" s="153"/>
      <c r="CBG44" s="153"/>
      <c r="CBH44" s="154"/>
      <c r="CBI44" s="155"/>
      <c r="CBJ44" s="155"/>
      <c r="CBK44" s="155"/>
      <c r="CBL44" s="155"/>
      <c r="CBM44" s="155"/>
      <c r="CBN44" s="155"/>
      <c r="CBO44" s="156"/>
      <c r="CBP44" s="156"/>
      <c r="CBQ44" s="156"/>
      <c r="CBR44" s="156"/>
      <c r="CBS44" s="156"/>
      <c r="CBT44" s="156"/>
      <c r="CBU44" s="157"/>
      <c r="CBV44" s="153"/>
      <c r="CBW44" s="153"/>
      <c r="CBX44" s="154"/>
      <c r="CBY44" s="155"/>
      <c r="CBZ44" s="155"/>
      <c r="CCA44" s="155"/>
      <c r="CCB44" s="155"/>
      <c r="CCC44" s="155"/>
      <c r="CCD44" s="155"/>
      <c r="CCE44" s="156"/>
      <c r="CCF44" s="156"/>
      <c r="CCG44" s="156"/>
      <c r="CCH44" s="156"/>
      <c r="CCI44" s="156"/>
      <c r="CCJ44" s="156"/>
      <c r="CCK44" s="157"/>
      <c r="CCL44" s="153"/>
      <c r="CCM44" s="153"/>
      <c r="CCN44" s="154"/>
      <c r="CCO44" s="155"/>
      <c r="CCP44" s="155"/>
      <c r="CCQ44" s="155"/>
      <c r="CCR44" s="155"/>
      <c r="CCS44" s="155"/>
      <c r="CCT44" s="155"/>
      <c r="CCU44" s="156"/>
      <c r="CCV44" s="156"/>
      <c r="CCW44" s="156"/>
      <c r="CCX44" s="156"/>
      <c r="CCY44" s="156"/>
      <c r="CCZ44" s="156"/>
      <c r="CDA44" s="157"/>
      <c r="CDB44" s="153"/>
      <c r="CDC44" s="153"/>
      <c r="CDD44" s="154"/>
      <c r="CDE44" s="155"/>
      <c r="CDF44" s="155"/>
      <c r="CDG44" s="155"/>
      <c r="CDH44" s="155"/>
      <c r="CDI44" s="155"/>
      <c r="CDJ44" s="155"/>
      <c r="CDK44" s="156"/>
      <c r="CDL44" s="156"/>
      <c r="CDM44" s="156"/>
      <c r="CDN44" s="156"/>
      <c r="CDO44" s="156"/>
      <c r="CDP44" s="156"/>
      <c r="CDQ44" s="157"/>
      <c r="CDR44" s="153"/>
      <c r="CDS44" s="153"/>
      <c r="CDT44" s="154"/>
      <c r="CDU44" s="155"/>
      <c r="CDV44" s="155"/>
      <c r="CDW44" s="155"/>
      <c r="CDX44" s="155"/>
      <c r="CDY44" s="155"/>
      <c r="CDZ44" s="155"/>
      <c r="CEA44" s="156"/>
      <c r="CEB44" s="156"/>
      <c r="CEC44" s="156"/>
      <c r="CED44" s="156"/>
      <c r="CEE44" s="156"/>
      <c r="CEF44" s="156"/>
      <c r="CEG44" s="157"/>
      <c r="CEH44" s="153"/>
      <c r="CEI44" s="153"/>
      <c r="CEJ44" s="154"/>
      <c r="CEK44" s="155"/>
      <c r="CEL44" s="155"/>
      <c r="CEM44" s="155"/>
      <c r="CEN44" s="155"/>
      <c r="CEO44" s="155"/>
      <c r="CEP44" s="155"/>
      <c r="CEQ44" s="156"/>
      <c r="CER44" s="156"/>
      <c r="CES44" s="156"/>
      <c r="CET44" s="156"/>
      <c r="CEU44" s="156"/>
      <c r="CEV44" s="156"/>
      <c r="CEW44" s="157"/>
      <c r="CEX44" s="153"/>
      <c r="CEY44" s="153"/>
      <c r="CEZ44" s="154"/>
      <c r="CFA44" s="155"/>
      <c r="CFB44" s="155"/>
      <c r="CFC44" s="155"/>
      <c r="CFD44" s="155"/>
      <c r="CFE44" s="155"/>
      <c r="CFF44" s="155"/>
      <c r="CFG44" s="156"/>
      <c r="CFH44" s="156"/>
      <c r="CFI44" s="156"/>
      <c r="CFJ44" s="156"/>
      <c r="CFK44" s="156"/>
      <c r="CFL44" s="156"/>
      <c r="CFM44" s="157"/>
      <c r="CFN44" s="153"/>
      <c r="CFO44" s="153"/>
      <c r="CFP44" s="154"/>
      <c r="CFQ44" s="155"/>
      <c r="CFR44" s="155"/>
      <c r="CFS44" s="155"/>
      <c r="CFT44" s="155"/>
      <c r="CFU44" s="155"/>
      <c r="CFV44" s="155"/>
      <c r="CFW44" s="156"/>
      <c r="CFX44" s="156"/>
      <c r="CFY44" s="156"/>
      <c r="CFZ44" s="156"/>
      <c r="CGA44" s="156"/>
      <c r="CGB44" s="156"/>
      <c r="CGC44" s="157"/>
      <c r="CGD44" s="153"/>
      <c r="CGE44" s="153"/>
      <c r="CGF44" s="154"/>
      <c r="CGG44" s="155"/>
      <c r="CGH44" s="155"/>
      <c r="CGI44" s="155"/>
      <c r="CGJ44" s="155"/>
      <c r="CGK44" s="155"/>
      <c r="CGL44" s="155"/>
      <c r="CGM44" s="156"/>
      <c r="CGN44" s="156"/>
      <c r="CGO44" s="156"/>
      <c r="CGP44" s="156"/>
      <c r="CGQ44" s="156"/>
      <c r="CGR44" s="156"/>
      <c r="CGS44" s="157"/>
      <c r="CGT44" s="153"/>
      <c r="CGU44" s="153"/>
      <c r="CGV44" s="154"/>
      <c r="CGW44" s="155"/>
      <c r="CGX44" s="155"/>
      <c r="CGY44" s="155"/>
      <c r="CGZ44" s="155"/>
      <c r="CHA44" s="155"/>
      <c r="CHB44" s="155"/>
      <c r="CHC44" s="156"/>
      <c r="CHD44" s="156"/>
      <c r="CHE44" s="156"/>
      <c r="CHF44" s="156"/>
      <c r="CHG44" s="156"/>
      <c r="CHH44" s="156"/>
      <c r="CHI44" s="157"/>
      <c r="CHJ44" s="153"/>
      <c r="CHK44" s="153"/>
      <c r="CHL44" s="154"/>
      <c r="CHM44" s="155"/>
      <c r="CHN44" s="155"/>
      <c r="CHO44" s="155"/>
      <c r="CHP44" s="155"/>
      <c r="CHQ44" s="155"/>
      <c r="CHR44" s="155"/>
      <c r="CHS44" s="156"/>
      <c r="CHT44" s="156"/>
      <c r="CHU44" s="156"/>
      <c r="CHV44" s="156"/>
      <c r="CHW44" s="156"/>
      <c r="CHX44" s="156"/>
      <c r="CHY44" s="157"/>
      <c r="CHZ44" s="153"/>
      <c r="CIA44" s="153"/>
      <c r="CIB44" s="154"/>
      <c r="CIC44" s="155"/>
      <c r="CID44" s="155"/>
      <c r="CIE44" s="155"/>
      <c r="CIF44" s="155"/>
      <c r="CIG44" s="155"/>
      <c r="CIH44" s="155"/>
      <c r="CII44" s="156"/>
      <c r="CIJ44" s="156"/>
      <c r="CIK44" s="156"/>
      <c r="CIL44" s="156"/>
      <c r="CIM44" s="156"/>
      <c r="CIN44" s="156"/>
      <c r="CIO44" s="157"/>
      <c r="CIP44" s="153"/>
      <c r="CIQ44" s="153"/>
      <c r="CIR44" s="154"/>
      <c r="CIS44" s="155"/>
      <c r="CIT44" s="155"/>
      <c r="CIU44" s="155"/>
      <c r="CIV44" s="155"/>
      <c r="CIW44" s="155"/>
      <c r="CIX44" s="155"/>
      <c r="CIY44" s="156"/>
      <c r="CIZ44" s="156"/>
      <c r="CJA44" s="156"/>
      <c r="CJB44" s="156"/>
      <c r="CJC44" s="156"/>
      <c r="CJD44" s="156"/>
      <c r="CJE44" s="157"/>
      <c r="CJF44" s="153"/>
      <c r="CJG44" s="153"/>
      <c r="CJH44" s="154"/>
      <c r="CJI44" s="155"/>
      <c r="CJJ44" s="155"/>
      <c r="CJK44" s="155"/>
      <c r="CJL44" s="155"/>
      <c r="CJM44" s="155"/>
      <c r="CJN44" s="155"/>
      <c r="CJO44" s="156"/>
      <c r="CJP44" s="156"/>
      <c r="CJQ44" s="156"/>
      <c r="CJR44" s="156"/>
      <c r="CJS44" s="156"/>
      <c r="CJT44" s="156"/>
      <c r="CJU44" s="157"/>
      <c r="CJV44" s="153"/>
      <c r="CJW44" s="153"/>
      <c r="CJX44" s="154"/>
      <c r="CJY44" s="155"/>
      <c r="CJZ44" s="155"/>
      <c r="CKA44" s="155"/>
      <c r="CKB44" s="155"/>
      <c r="CKC44" s="155"/>
      <c r="CKD44" s="155"/>
      <c r="CKE44" s="156"/>
      <c r="CKF44" s="156"/>
      <c r="CKG44" s="156"/>
      <c r="CKH44" s="156"/>
      <c r="CKI44" s="156"/>
      <c r="CKJ44" s="156"/>
      <c r="CKK44" s="157"/>
      <c r="CKL44" s="153"/>
      <c r="CKM44" s="153"/>
      <c r="CKN44" s="154"/>
      <c r="CKO44" s="155"/>
      <c r="CKP44" s="155"/>
      <c r="CKQ44" s="155"/>
      <c r="CKR44" s="155"/>
      <c r="CKS44" s="155"/>
      <c r="CKT44" s="155"/>
      <c r="CKU44" s="156"/>
      <c r="CKV44" s="156"/>
      <c r="CKW44" s="156"/>
      <c r="CKX44" s="156"/>
      <c r="CKY44" s="156"/>
      <c r="CKZ44" s="156"/>
      <c r="CLA44" s="157"/>
      <c r="CLB44" s="153"/>
      <c r="CLC44" s="153"/>
      <c r="CLD44" s="154"/>
      <c r="CLE44" s="155"/>
      <c r="CLF44" s="155"/>
      <c r="CLG44" s="155"/>
      <c r="CLH44" s="155"/>
      <c r="CLI44" s="155"/>
      <c r="CLJ44" s="155"/>
      <c r="CLK44" s="156"/>
      <c r="CLL44" s="156"/>
      <c r="CLM44" s="156"/>
      <c r="CLN44" s="156"/>
      <c r="CLO44" s="156"/>
      <c r="CLP44" s="156"/>
      <c r="CLQ44" s="157"/>
      <c r="CLR44" s="153"/>
      <c r="CLS44" s="153"/>
      <c r="CLT44" s="154"/>
      <c r="CLU44" s="155"/>
      <c r="CLV44" s="155"/>
      <c r="CLW44" s="155"/>
      <c r="CLX44" s="155"/>
      <c r="CLY44" s="155"/>
      <c r="CLZ44" s="155"/>
      <c r="CMA44" s="156"/>
      <c r="CMB44" s="156"/>
      <c r="CMC44" s="156"/>
      <c r="CMD44" s="156"/>
      <c r="CME44" s="156"/>
      <c r="CMF44" s="156"/>
      <c r="CMG44" s="157"/>
      <c r="CMH44" s="153"/>
      <c r="CMI44" s="153"/>
      <c r="CMJ44" s="154"/>
      <c r="CMK44" s="155"/>
      <c r="CML44" s="155"/>
      <c r="CMM44" s="155"/>
      <c r="CMN44" s="155"/>
      <c r="CMO44" s="155"/>
      <c r="CMP44" s="155"/>
      <c r="CMQ44" s="156"/>
      <c r="CMR44" s="156"/>
      <c r="CMS44" s="156"/>
      <c r="CMT44" s="156"/>
      <c r="CMU44" s="156"/>
      <c r="CMV44" s="156"/>
      <c r="CMW44" s="157"/>
      <c r="CMX44" s="153"/>
      <c r="CMY44" s="153"/>
      <c r="CMZ44" s="154"/>
      <c r="CNA44" s="155"/>
      <c r="CNB44" s="155"/>
      <c r="CNC44" s="155"/>
      <c r="CND44" s="155"/>
      <c r="CNE44" s="155"/>
      <c r="CNF44" s="155"/>
      <c r="CNG44" s="156"/>
      <c r="CNH44" s="156"/>
      <c r="CNI44" s="156"/>
      <c r="CNJ44" s="156"/>
      <c r="CNK44" s="156"/>
      <c r="CNL44" s="156"/>
      <c r="CNM44" s="157"/>
      <c r="CNN44" s="153"/>
      <c r="CNO44" s="153"/>
      <c r="CNP44" s="154"/>
      <c r="CNQ44" s="155"/>
      <c r="CNR44" s="155"/>
      <c r="CNS44" s="155"/>
      <c r="CNT44" s="155"/>
      <c r="CNU44" s="155"/>
      <c r="CNV44" s="155"/>
      <c r="CNW44" s="156"/>
      <c r="CNX44" s="156"/>
      <c r="CNY44" s="156"/>
      <c r="CNZ44" s="156"/>
      <c r="COA44" s="156"/>
      <c r="COB44" s="156"/>
      <c r="COC44" s="157"/>
      <c r="COD44" s="153"/>
      <c r="COE44" s="153"/>
      <c r="COF44" s="154"/>
      <c r="COG44" s="155"/>
      <c r="COH44" s="155"/>
      <c r="COI44" s="155"/>
      <c r="COJ44" s="155"/>
      <c r="COK44" s="155"/>
      <c r="COL44" s="155"/>
      <c r="COM44" s="156"/>
      <c r="CON44" s="156"/>
      <c r="COO44" s="156"/>
      <c r="COP44" s="156"/>
      <c r="COQ44" s="156"/>
      <c r="COR44" s="156"/>
      <c r="COS44" s="157"/>
      <c r="COT44" s="153"/>
      <c r="COU44" s="153"/>
      <c r="COV44" s="154"/>
      <c r="COW44" s="155"/>
      <c r="COX44" s="155"/>
      <c r="COY44" s="155"/>
      <c r="COZ44" s="155"/>
      <c r="CPA44" s="155"/>
      <c r="CPB44" s="155"/>
      <c r="CPC44" s="156"/>
      <c r="CPD44" s="156"/>
      <c r="CPE44" s="156"/>
      <c r="CPF44" s="156"/>
      <c r="CPG44" s="156"/>
      <c r="CPH44" s="156"/>
      <c r="CPI44" s="157"/>
      <c r="CPJ44" s="153"/>
      <c r="CPK44" s="153"/>
      <c r="CPL44" s="154"/>
      <c r="CPM44" s="155"/>
      <c r="CPN44" s="155"/>
      <c r="CPO44" s="155"/>
      <c r="CPP44" s="155"/>
      <c r="CPQ44" s="155"/>
      <c r="CPR44" s="155"/>
      <c r="CPS44" s="156"/>
      <c r="CPT44" s="156"/>
      <c r="CPU44" s="156"/>
      <c r="CPV44" s="156"/>
      <c r="CPW44" s="156"/>
      <c r="CPX44" s="156"/>
      <c r="CPY44" s="157"/>
      <c r="CPZ44" s="153"/>
      <c r="CQA44" s="153"/>
      <c r="CQB44" s="154"/>
      <c r="CQC44" s="155"/>
      <c r="CQD44" s="155"/>
      <c r="CQE44" s="155"/>
      <c r="CQF44" s="155"/>
      <c r="CQG44" s="155"/>
      <c r="CQH44" s="155"/>
      <c r="CQI44" s="156"/>
      <c r="CQJ44" s="156"/>
      <c r="CQK44" s="156"/>
      <c r="CQL44" s="156"/>
      <c r="CQM44" s="156"/>
      <c r="CQN44" s="156"/>
      <c r="CQO44" s="157"/>
      <c r="CQP44" s="153"/>
      <c r="CQQ44" s="153"/>
      <c r="CQR44" s="154"/>
      <c r="CQS44" s="155"/>
      <c r="CQT44" s="155"/>
      <c r="CQU44" s="155"/>
      <c r="CQV44" s="155"/>
      <c r="CQW44" s="155"/>
      <c r="CQX44" s="155"/>
      <c r="CQY44" s="156"/>
      <c r="CQZ44" s="156"/>
      <c r="CRA44" s="156"/>
      <c r="CRB44" s="156"/>
      <c r="CRC44" s="156"/>
      <c r="CRD44" s="156"/>
      <c r="CRE44" s="157"/>
      <c r="CRF44" s="153"/>
      <c r="CRG44" s="153"/>
      <c r="CRH44" s="154"/>
      <c r="CRI44" s="155"/>
      <c r="CRJ44" s="155"/>
      <c r="CRK44" s="155"/>
      <c r="CRL44" s="155"/>
      <c r="CRM44" s="155"/>
      <c r="CRN44" s="155"/>
      <c r="CRO44" s="156"/>
      <c r="CRP44" s="156"/>
      <c r="CRQ44" s="156"/>
      <c r="CRR44" s="156"/>
      <c r="CRS44" s="156"/>
      <c r="CRT44" s="156"/>
      <c r="CRU44" s="157"/>
      <c r="CRV44" s="153"/>
      <c r="CRW44" s="153"/>
      <c r="CRX44" s="154"/>
      <c r="CRY44" s="155"/>
      <c r="CRZ44" s="155"/>
      <c r="CSA44" s="155"/>
      <c r="CSB44" s="155"/>
      <c r="CSC44" s="155"/>
      <c r="CSD44" s="155"/>
      <c r="CSE44" s="156"/>
      <c r="CSF44" s="156"/>
      <c r="CSG44" s="156"/>
      <c r="CSH44" s="156"/>
      <c r="CSI44" s="156"/>
      <c r="CSJ44" s="156"/>
      <c r="CSK44" s="157"/>
      <c r="CSL44" s="153"/>
      <c r="CSM44" s="153"/>
      <c r="CSN44" s="154"/>
      <c r="CSO44" s="155"/>
      <c r="CSP44" s="155"/>
      <c r="CSQ44" s="155"/>
      <c r="CSR44" s="155"/>
      <c r="CSS44" s="155"/>
      <c r="CST44" s="155"/>
      <c r="CSU44" s="156"/>
      <c r="CSV44" s="156"/>
      <c r="CSW44" s="156"/>
      <c r="CSX44" s="156"/>
      <c r="CSY44" s="156"/>
      <c r="CSZ44" s="156"/>
      <c r="CTA44" s="157"/>
      <c r="CTB44" s="153"/>
      <c r="CTC44" s="153"/>
      <c r="CTD44" s="154"/>
      <c r="CTE44" s="155"/>
      <c r="CTF44" s="155"/>
      <c r="CTG44" s="155"/>
      <c r="CTH44" s="155"/>
      <c r="CTI44" s="155"/>
      <c r="CTJ44" s="155"/>
      <c r="CTK44" s="156"/>
      <c r="CTL44" s="156"/>
      <c r="CTM44" s="156"/>
      <c r="CTN44" s="156"/>
      <c r="CTO44" s="156"/>
      <c r="CTP44" s="156"/>
      <c r="CTQ44" s="157"/>
      <c r="CTR44" s="153"/>
      <c r="CTS44" s="153"/>
      <c r="CTT44" s="154"/>
      <c r="CTU44" s="155"/>
      <c r="CTV44" s="155"/>
      <c r="CTW44" s="155"/>
      <c r="CTX44" s="155"/>
      <c r="CTY44" s="155"/>
      <c r="CTZ44" s="155"/>
      <c r="CUA44" s="156"/>
      <c r="CUB44" s="156"/>
      <c r="CUC44" s="156"/>
      <c r="CUD44" s="156"/>
      <c r="CUE44" s="156"/>
      <c r="CUF44" s="156"/>
      <c r="CUG44" s="157"/>
      <c r="CUH44" s="153"/>
      <c r="CUI44" s="153"/>
      <c r="CUJ44" s="154"/>
      <c r="CUK44" s="155"/>
      <c r="CUL44" s="155"/>
      <c r="CUM44" s="155"/>
      <c r="CUN44" s="155"/>
      <c r="CUO44" s="155"/>
      <c r="CUP44" s="155"/>
      <c r="CUQ44" s="156"/>
      <c r="CUR44" s="156"/>
      <c r="CUS44" s="156"/>
      <c r="CUT44" s="156"/>
      <c r="CUU44" s="156"/>
      <c r="CUV44" s="156"/>
      <c r="CUW44" s="157"/>
      <c r="CUX44" s="153"/>
      <c r="CUY44" s="153"/>
      <c r="CUZ44" s="154"/>
      <c r="CVA44" s="155"/>
      <c r="CVB44" s="155"/>
      <c r="CVC44" s="155"/>
      <c r="CVD44" s="155"/>
      <c r="CVE44" s="155"/>
      <c r="CVF44" s="155"/>
      <c r="CVG44" s="156"/>
      <c r="CVH44" s="156"/>
      <c r="CVI44" s="156"/>
      <c r="CVJ44" s="156"/>
      <c r="CVK44" s="156"/>
      <c r="CVL44" s="156"/>
      <c r="CVM44" s="157"/>
      <c r="CVN44" s="153"/>
      <c r="CVO44" s="153"/>
      <c r="CVP44" s="154"/>
      <c r="CVQ44" s="155"/>
      <c r="CVR44" s="155"/>
      <c r="CVS44" s="155"/>
      <c r="CVT44" s="155"/>
      <c r="CVU44" s="155"/>
      <c r="CVV44" s="155"/>
      <c r="CVW44" s="156"/>
      <c r="CVX44" s="156"/>
      <c r="CVY44" s="156"/>
      <c r="CVZ44" s="156"/>
      <c r="CWA44" s="156"/>
      <c r="CWB44" s="156"/>
      <c r="CWC44" s="157"/>
      <c r="CWD44" s="153"/>
      <c r="CWE44" s="153"/>
      <c r="CWF44" s="154"/>
      <c r="CWG44" s="155"/>
      <c r="CWH44" s="155"/>
      <c r="CWI44" s="155"/>
      <c r="CWJ44" s="155"/>
      <c r="CWK44" s="155"/>
      <c r="CWL44" s="155"/>
      <c r="CWM44" s="156"/>
      <c r="CWN44" s="156"/>
      <c r="CWO44" s="156"/>
      <c r="CWP44" s="156"/>
      <c r="CWQ44" s="156"/>
      <c r="CWR44" s="156"/>
      <c r="CWS44" s="157"/>
      <c r="CWT44" s="153"/>
      <c r="CWU44" s="153"/>
      <c r="CWV44" s="154"/>
      <c r="CWW44" s="155"/>
      <c r="CWX44" s="155"/>
      <c r="CWY44" s="155"/>
      <c r="CWZ44" s="155"/>
      <c r="CXA44" s="155"/>
      <c r="CXB44" s="155"/>
      <c r="CXC44" s="156"/>
      <c r="CXD44" s="156"/>
      <c r="CXE44" s="156"/>
      <c r="CXF44" s="156"/>
      <c r="CXG44" s="156"/>
      <c r="CXH44" s="156"/>
      <c r="CXI44" s="157"/>
      <c r="CXJ44" s="153"/>
      <c r="CXK44" s="153"/>
      <c r="CXL44" s="154"/>
      <c r="CXM44" s="155"/>
      <c r="CXN44" s="155"/>
      <c r="CXO44" s="155"/>
      <c r="CXP44" s="155"/>
      <c r="CXQ44" s="155"/>
      <c r="CXR44" s="155"/>
      <c r="CXS44" s="156"/>
      <c r="CXT44" s="156"/>
      <c r="CXU44" s="156"/>
      <c r="CXV44" s="156"/>
      <c r="CXW44" s="156"/>
      <c r="CXX44" s="156"/>
      <c r="CXY44" s="157"/>
      <c r="CXZ44" s="153"/>
      <c r="CYA44" s="153"/>
      <c r="CYB44" s="154"/>
      <c r="CYC44" s="155"/>
      <c r="CYD44" s="155"/>
      <c r="CYE44" s="155"/>
      <c r="CYF44" s="155"/>
      <c r="CYG44" s="155"/>
      <c r="CYH44" s="155"/>
      <c r="CYI44" s="156"/>
      <c r="CYJ44" s="156"/>
      <c r="CYK44" s="156"/>
      <c r="CYL44" s="156"/>
      <c r="CYM44" s="156"/>
      <c r="CYN44" s="156"/>
      <c r="CYO44" s="157"/>
      <c r="CYP44" s="153"/>
      <c r="CYQ44" s="153"/>
      <c r="CYR44" s="154"/>
      <c r="CYS44" s="155"/>
      <c r="CYT44" s="155"/>
      <c r="CYU44" s="155"/>
      <c r="CYV44" s="155"/>
      <c r="CYW44" s="155"/>
      <c r="CYX44" s="155"/>
      <c r="CYY44" s="156"/>
      <c r="CYZ44" s="156"/>
      <c r="CZA44" s="156"/>
      <c r="CZB44" s="156"/>
      <c r="CZC44" s="156"/>
      <c r="CZD44" s="156"/>
      <c r="CZE44" s="157"/>
      <c r="CZF44" s="153"/>
      <c r="CZG44" s="153"/>
      <c r="CZH44" s="154"/>
      <c r="CZI44" s="155"/>
      <c r="CZJ44" s="155"/>
      <c r="CZK44" s="155"/>
      <c r="CZL44" s="155"/>
      <c r="CZM44" s="155"/>
      <c r="CZN44" s="155"/>
      <c r="CZO44" s="156"/>
      <c r="CZP44" s="156"/>
      <c r="CZQ44" s="156"/>
      <c r="CZR44" s="156"/>
      <c r="CZS44" s="156"/>
      <c r="CZT44" s="156"/>
      <c r="CZU44" s="157"/>
      <c r="CZV44" s="153"/>
      <c r="CZW44" s="153"/>
      <c r="CZX44" s="154"/>
      <c r="CZY44" s="155"/>
      <c r="CZZ44" s="155"/>
      <c r="DAA44" s="155"/>
      <c r="DAB44" s="155"/>
      <c r="DAC44" s="155"/>
      <c r="DAD44" s="155"/>
      <c r="DAE44" s="156"/>
      <c r="DAF44" s="156"/>
      <c r="DAG44" s="156"/>
      <c r="DAH44" s="156"/>
      <c r="DAI44" s="156"/>
      <c r="DAJ44" s="156"/>
      <c r="DAK44" s="157"/>
      <c r="DAL44" s="153"/>
      <c r="DAM44" s="153"/>
      <c r="DAN44" s="154"/>
      <c r="DAO44" s="155"/>
      <c r="DAP44" s="155"/>
      <c r="DAQ44" s="155"/>
      <c r="DAR44" s="155"/>
      <c r="DAS44" s="155"/>
      <c r="DAT44" s="155"/>
      <c r="DAU44" s="156"/>
      <c r="DAV44" s="156"/>
      <c r="DAW44" s="156"/>
      <c r="DAX44" s="156"/>
      <c r="DAY44" s="156"/>
      <c r="DAZ44" s="156"/>
      <c r="DBA44" s="157"/>
      <c r="DBB44" s="153"/>
      <c r="DBC44" s="153"/>
      <c r="DBD44" s="154"/>
      <c r="DBE44" s="155"/>
      <c r="DBF44" s="155"/>
      <c r="DBG44" s="155"/>
      <c r="DBH44" s="155"/>
      <c r="DBI44" s="155"/>
      <c r="DBJ44" s="155"/>
      <c r="DBK44" s="156"/>
      <c r="DBL44" s="156"/>
      <c r="DBM44" s="156"/>
      <c r="DBN44" s="156"/>
      <c r="DBO44" s="156"/>
      <c r="DBP44" s="156"/>
      <c r="DBQ44" s="157"/>
      <c r="DBR44" s="153"/>
      <c r="DBS44" s="153"/>
      <c r="DBT44" s="154"/>
      <c r="DBU44" s="155"/>
      <c r="DBV44" s="155"/>
      <c r="DBW44" s="155"/>
      <c r="DBX44" s="155"/>
      <c r="DBY44" s="155"/>
      <c r="DBZ44" s="155"/>
      <c r="DCA44" s="156"/>
      <c r="DCB44" s="156"/>
      <c r="DCC44" s="156"/>
      <c r="DCD44" s="156"/>
      <c r="DCE44" s="156"/>
      <c r="DCF44" s="156"/>
      <c r="DCG44" s="157"/>
      <c r="DCH44" s="153"/>
      <c r="DCI44" s="153"/>
      <c r="DCJ44" s="154"/>
      <c r="DCK44" s="155"/>
      <c r="DCL44" s="155"/>
      <c r="DCM44" s="155"/>
      <c r="DCN44" s="155"/>
      <c r="DCO44" s="155"/>
      <c r="DCP44" s="155"/>
      <c r="DCQ44" s="156"/>
      <c r="DCR44" s="156"/>
      <c r="DCS44" s="156"/>
      <c r="DCT44" s="156"/>
      <c r="DCU44" s="156"/>
      <c r="DCV44" s="156"/>
      <c r="DCW44" s="157"/>
      <c r="DCX44" s="153"/>
      <c r="DCY44" s="153"/>
      <c r="DCZ44" s="154"/>
      <c r="DDA44" s="155"/>
      <c r="DDB44" s="155"/>
      <c r="DDC44" s="155"/>
      <c r="DDD44" s="155"/>
      <c r="DDE44" s="155"/>
      <c r="DDF44" s="155"/>
      <c r="DDG44" s="156"/>
      <c r="DDH44" s="156"/>
      <c r="DDI44" s="156"/>
      <c r="DDJ44" s="156"/>
      <c r="DDK44" s="156"/>
      <c r="DDL44" s="156"/>
      <c r="DDM44" s="157"/>
      <c r="DDN44" s="153"/>
      <c r="DDO44" s="153"/>
      <c r="DDP44" s="154"/>
      <c r="DDQ44" s="155"/>
      <c r="DDR44" s="155"/>
      <c r="DDS44" s="155"/>
      <c r="DDT44" s="155"/>
      <c r="DDU44" s="155"/>
      <c r="DDV44" s="155"/>
      <c r="DDW44" s="156"/>
      <c r="DDX44" s="156"/>
      <c r="DDY44" s="156"/>
      <c r="DDZ44" s="156"/>
      <c r="DEA44" s="156"/>
      <c r="DEB44" s="156"/>
      <c r="DEC44" s="157"/>
      <c r="DED44" s="153"/>
      <c r="DEE44" s="153"/>
      <c r="DEF44" s="154"/>
      <c r="DEG44" s="155"/>
      <c r="DEH44" s="155"/>
      <c r="DEI44" s="155"/>
      <c r="DEJ44" s="155"/>
      <c r="DEK44" s="155"/>
      <c r="DEL44" s="155"/>
      <c r="DEM44" s="156"/>
      <c r="DEN44" s="156"/>
      <c r="DEO44" s="156"/>
      <c r="DEP44" s="156"/>
      <c r="DEQ44" s="156"/>
      <c r="DER44" s="156"/>
      <c r="DES44" s="157"/>
      <c r="DET44" s="153"/>
      <c r="DEU44" s="153"/>
      <c r="DEV44" s="154"/>
      <c r="DEW44" s="155"/>
      <c r="DEX44" s="155"/>
      <c r="DEY44" s="155"/>
      <c r="DEZ44" s="155"/>
      <c r="DFA44" s="155"/>
      <c r="DFB44" s="155"/>
      <c r="DFC44" s="156"/>
      <c r="DFD44" s="156"/>
      <c r="DFE44" s="156"/>
      <c r="DFF44" s="156"/>
      <c r="DFG44" s="156"/>
      <c r="DFH44" s="156"/>
      <c r="DFI44" s="157"/>
      <c r="DFJ44" s="153"/>
      <c r="DFK44" s="153"/>
      <c r="DFL44" s="154"/>
      <c r="DFM44" s="155"/>
      <c r="DFN44" s="155"/>
      <c r="DFO44" s="155"/>
      <c r="DFP44" s="155"/>
      <c r="DFQ44" s="155"/>
      <c r="DFR44" s="155"/>
      <c r="DFS44" s="156"/>
      <c r="DFT44" s="156"/>
      <c r="DFU44" s="156"/>
      <c r="DFV44" s="156"/>
      <c r="DFW44" s="156"/>
      <c r="DFX44" s="156"/>
      <c r="DFY44" s="157"/>
      <c r="DFZ44" s="153"/>
      <c r="DGA44" s="153"/>
      <c r="DGB44" s="154"/>
      <c r="DGC44" s="155"/>
      <c r="DGD44" s="155"/>
      <c r="DGE44" s="155"/>
      <c r="DGF44" s="155"/>
      <c r="DGG44" s="155"/>
      <c r="DGH44" s="155"/>
      <c r="DGI44" s="156"/>
      <c r="DGJ44" s="156"/>
      <c r="DGK44" s="156"/>
      <c r="DGL44" s="156"/>
      <c r="DGM44" s="156"/>
      <c r="DGN44" s="156"/>
      <c r="DGO44" s="157"/>
      <c r="DGP44" s="153"/>
      <c r="DGQ44" s="153"/>
      <c r="DGR44" s="154"/>
      <c r="DGS44" s="155"/>
      <c r="DGT44" s="155"/>
      <c r="DGU44" s="155"/>
      <c r="DGV44" s="155"/>
      <c r="DGW44" s="155"/>
      <c r="DGX44" s="155"/>
      <c r="DGY44" s="156"/>
      <c r="DGZ44" s="156"/>
      <c r="DHA44" s="156"/>
      <c r="DHB44" s="156"/>
      <c r="DHC44" s="156"/>
      <c r="DHD44" s="156"/>
      <c r="DHE44" s="157"/>
      <c r="DHF44" s="153"/>
      <c r="DHG44" s="153"/>
      <c r="DHH44" s="154"/>
      <c r="DHI44" s="155"/>
      <c r="DHJ44" s="155"/>
      <c r="DHK44" s="155"/>
      <c r="DHL44" s="155"/>
      <c r="DHM44" s="155"/>
      <c r="DHN44" s="155"/>
      <c r="DHO44" s="156"/>
      <c r="DHP44" s="156"/>
      <c r="DHQ44" s="156"/>
      <c r="DHR44" s="156"/>
      <c r="DHS44" s="156"/>
      <c r="DHT44" s="156"/>
      <c r="DHU44" s="157"/>
      <c r="DHV44" s="153"/>
      <c r="DHW44" s="153"/>
      <c r="DHX44" s="154"/>
      <c r="DHY44" s="155"/>
      <c r="DHZ44" s="155"/>
      <c r="DIA44" s="155"/>
      <c r="DIB44" s="155"/>
      <c r="DIC44" s="155"/>
      <c r="DID44" s="155"/>
      <c r="DIE44" s="156"/>
      <c r="DIF44" s="156"/>
      <c r="DIG44" s="156"/>
      <c r="DIH44" s="156"/>
      <c r="DII44" s="156"/>
      <c r="DIJ44" s="156"/>
      <c r="DIK44" s="157"/>
      <c r="DIL44" s="153"/>
      <c r="DIM44" s="153"/>
      <c r="DIN44" s="154"/>
      <c r="DIO44" s="155"/>
      <c r="DIP44" s="155"/>
      <c r="DIQ44" s="155"/>
      <c r="DIR44" s="155"/>
      <c r="DIS44" s="155"/>
      <c r="DIT44" s="155"/>
      <c r="DIU44" s="156"/>
      <c r="DIV44" s="156"/>
      <c r="DIW44" s="156"/>
      <c r="DIX44" s="156"/>
      <c r="DIY44" s="156"/>
      <c r="DIZ44" s="156"/>
      <c r="DJA44" s="157"/>
      <c r="DJB44" s="153"/>
      <c r="DJC44" s="153"/>
      <c r="DJD44" s="154"/>
      <c r="DJE44" s="155"/>
      <c r="DJF44" s="155"/>
      <c r="DJG44" s="155"/>
      <c r="DJH44" s="155"/>
      <c r="DJI44" s="155"/>
      <c r="DJJ44" s="155"/>
      <c r="DJK44" s="156"/>
      <c r="DJL44" s="156"/>
      <c r="DJM44" s="156"/>
      <c r="DJN44" s="156"/>
      <c r="DJO44" s="156"/>
      <c r="DJP44" s="156"/>
      <c r="DJQ44" s="157"/>
      <c r="DJR44" s="153"/>
      <c r="DJS44" s="153"/>
      <c r="DJT44" s="154"/>
      <c r="DJU44" s="155"/>
      <c r="DJV44" s="155"/>
      <c r="DJW44" s="155"/>
      <c r="DJX44" s="155"/>
      <c r="DJY44" s="155"/>
      <c r="DJZ44" s="155"/>
      <c r="DKA44" s="156"/>
      <c r="DKB44" s="156"/>
      <c r="DKC44" s="156"/>
      <c r="DKD44" s="156"/>
      <c r="DKE44" s="156"/>
      <c r="DKF44" s="156"/>
      <c r="DKG44" s="157"/>
      <c r="DKH44" s="153"/>
      <c r="DKI44" s="153"/>
      <c r="DKJ44" s="154"/>
      <c r="DKK44" s="155"/>
      <c r="DKL44" s="155"/>
      <c r="DKM44" s="155"/>
      <c r="DKN44" s="155"/>
      <c r="DKO44" s="155"/>
      <c r="DKP44" s="155"/>
      <c r="DKQ44" s="156"/>
      <c r="DKR44" s="156"/>
      <c r="DKS44" s="156"/>
      <c r="DKT44" s="156"/>
      <c r="DKU44" s="156"/>
      <c r="DKV44" s="156"/>
      <c r="DKW44" s="157"/>
      <c r="DKX44" s="153"/>
      <c r="DKY44" s="153"/>
      <c r="DKZ44" s="154"/>
      <c r="DLA44" s="155"/>
      <c r="DLB44" s="155"/>
      <c r="DLC44" s="155"/>
      <c r="DLD44" s="155"/>
      <c r="DLE44" s="155"/>
      <c r="DLF44" s="155"/>
      <c r="DLG44" s="156"/>
      <c r="DLH44" s="156"/>
      <c r="DLI44" s="156"/>
      <c r="DLJ44" s="156"/>
      <c r="DLK44" s="156"/>
      <c r="DLL44" s="156"/>
      <c r="DLM44" s="157"/>
      <c r="DLN44" s="153"/>
      <c r="DLO44" s="153"/>
      <c r="DLP44" s="154"/>
      <c r="DLQ44" s="155"/>
      <c r="DLR44" s="155"/>
      <c r="DLS44" s="155"/>
      <c r="DLT44" s="155"/>
      <c r="DLU44" s="155"/>
      <c r="DLV44" s="155"/>
      <c r="DLW44" s="156"/>
      <c r="DLX44" s="156"/>
      <c r="DLY44" s="156"/>
      <c r="DLZ44" s="156"/>
      <c r="DMA44" s="156"/>
      <c r="DMB44" s="156"/>
      <c r="DMC44" s="157"/>
      <c r="DMD44" s="153"/>
      <c r="DME44" s="153"/>
      <c r="DMF44" s="154"/>
      <c r="DMG44" s="155"/>
      <c r="DMH44" s="155"/>
      <c r="DMI44" s="155"/>
      <c r="DMJ44" s="155"/>
      <c r="DMK44" s="155"/>
      <c r="DML44" s="155"/>
      <c r="DMM44" s="156"/>
      <c r="DMN44" s="156"/>
      <c r="DMO44" s="156"/>
      <c r="DMP44" s="156"/>
      <c r="DMQ44" s="156"/>
      <c r="DMR44" s="156"/>
      <c r="DMS44" s="157"/>
      <c r="DMT44" s="153"/>
      <c r="DMU44" s="153"/>
      <c r="DMV44" s="154"/>
      <c r="DMW44" s="155"/>
      <c r="DMX44" s="155"/>
      <c r="DMY44" s="155"/>
      <c r="DMZ44" s="155"/>
      <c r="DNA44" s="155"/>
      <c r="DNB44" s="155"/>
      <c r="DNC44" s="156"/>
      <c r="DND44" s="156"/>
      <c r="DNE44" s="156"/>
      <c r="DNF44" s="156"/>
      <c r="DNG44" s="156"/>
      <c r="DNH44" s="156"/>
      <c r="DNI44" s="157"/>
      <c r="DNJ44" s="153"/>
      <c r="DNK44" s="153"/>
      <c r="DNL44" s="154"/>
      <c r="DNM44" s="155"/>
      <c r="DNN44" s="155"/>
      <c r="DNO44" s="155"/>
      <c r="DNP44" s="155"/>
      <c r="DNQ44" s="155"/>
      <c r="DNR44" s="155"/>
      <c r="DNS44" s="156"/>
      <c r="DNT44" s="156"/>
      <c r="DNU44" s="156"/>
      <c r="DNV44" s="156"/>
      <c r="DNW44" s="156"/>
      <c r="DNX44" s="156"/>
      <c r="DNY44" s="157"/>
      <c r="DNZ44" s="153"/>
      <c r="DOA44" s="153"/>
      <c r="DOB44" s="154"/>
      <c r="DOC44" s="155"/>
      <c r="DOD44" s="155"/>
      <c r="DOE44" s="155"/>
      <c r="DOF44" s="155"/>
      <c r="DOG44" s="155"/>
      <c r="DOH44" s="155"/>
      <c r="DOI44" s="156"/>
      <c r="DOJ44" s="156"/>
      <c r="DOK44" s="156"/>
      <c r="DOL44" s="156"/>
      <c r="DOM44" s="156"/>
      <c r="DON44" s="156"/>
      <c r="DOO44" s="157"/>
      <c r="DOP44" s="153"/>
      <c r="DOQ44" s="153"/>
      <c r="DOR44" s="154"/>
      <c r="DOS44" s="155"/>
      <c r="DOT44" s="155"/>
      <c r="DOU44" s="155"/>
      <c r="DOV44" s="155"/>
      <c r="DOW44" s="155"/>
      <c r="DOX44" s="155"/>
      <c r="DOY44" s="156"/>
      <c r="DOZ44" s="156"/>
      <c r="DPA44" s="156"/>
      <c r="DPB44" s="156"/>
      <c r="DPC44" s="156"/>
      <c r="DPD44" s="156"/>
      <c r="DPE44" s="157"/>
      <c r="DPF44" s="153"/>
      <c r="DPG44" s="153"/>
      <c r="DPH44" s="154"/>
      <c r="DPI44" s="155"/>
      <c r="DPJ44" s="155"/>
      <c r="DPK44" s="155"/>
      <c r="DPL44" s="155"/>
      <c r="DPM44" s="155"/>
      <c r="DPN44" s="155"/>
      <c r="DPO44" s="156"/>
      <c r="DPP44" s="156"/>
      <c r="DPQ44" s="156"/>
      <c r="DPR44" s="156"/>
      <c r="DPS44" s="156"/>
      <c r="DPT44" s="156"/>
      <c r="DPU44" s="157"/>
      <c r="DPV44" s="153"/>
      <c r="DPW44" s="153"/>
      <c r="DPX44" s="154"/>
      <c r="DPY44" s="155"/>
      <c r="DPZ44" s="155"/>
      <c r="DQA44" s="155"/>
      <c r="DQB44" s="155"/>
      <c r="DQC44" s="155"/>
      <c r="DQD44" s="155"/>
      <c r="DQE44" s="156"/>
      <c r="DQF44" s="156"/>
      <c r="DQG44" s="156"/>
      <c r="DQH44" s="156"/>
      <c r="DQI44" s="156"/>
      <c r="DQJ44" s="156"/>
      <c r="DQK44" s="157"/>
      <c r="DQL44" s="153"/>
      <c r="DQM44" s="153"/>
      <c r="DQN44" s="154"/>
      <c r="DQO44" s="155"/>
      <c r="DQP44" s="155"/>
      <c r="DQQ44" s="155"/>
      <c r="DQR44" s="155"/>
      <c r="DQS44" s="155"/>
      <c r="DQT44" s="155"/>
      <c r="DQU44" s="156"/>
      <c r="DQV44" s="156"/>
      <c r="DQW44" s="156"/>
      <c r="DQX44" s="156"/>
      <c r="DQY44" s="156"/>
      <c r="DQZ44" s="156"/>
      <c r="DRA44" s="157"/>
      <c r="DRB44" s="153"/>
      <c r="DRC44" s="153"/>
      <c r="DRD44" s="154"/>
      <c r="DRE44" s="155"/>
      <c r="DRF44" s="155"/>
      <c r="DRG44" s="155"/>
      <c r="DRH44" s="155"/>
      <c r="DRI44" s="155"/>
      <c r="DRJ44" s="155"/>
      <c r="DRK44" s="156"/>
      <c r="DRL44" s="156"/>
      <c r="DRM44" s="156"/>
      <c r="DRN44" s="156"/>
      <c r="DRO44" s="156"/>
      <c r="DRP44" s="156"/>
      <c r="DRQ44" s="157"/>
      <c r="DRR44" s="153"/>
      <c r="DRS44" s="153"/>
      <c r="DRT44" s="154"/>
      <c r="DRU44" s="155"/>
      <c r="DRV44" s="155"/>
      <c r="DRW44" s="155"/>
      <c r="DRX44" s="155"/>
      <c r="DRY44" s="155"/>
      <c r="DRZ44" s="155"/>
      <c r="DSA44" s="156"/>
      <c r="DSB44" s="156"/>
      <c r="DSC44" s="156"/>
      <c r="DSD44" s="156"/>
      <c r="DSE44" s="156"/>
      <c r="DSF44" s="156"/>
      <c r="DSG44" s="157"/>
      <c r="DSH44" s="153"/>
      <c r="DSI44" s="153"/>
      <c r="DSJ44" s="154"/>
      <c r="DSK44" s="155"/>
      <c r="DSL44" s="155"/>
      <c r="DSM44" s="155"/>
      <c r="DSN44" s="155"/>
      <c r="DSO44" s="155"/>
      <c r="DSP44" s="155"/>
      <c r="DSQ44" s="156"/>
      <c r="DSR44" s="156"/>
      <c r="DSS44" s="156"/>
      <c r="DST44" s="156"/>
      <c r="DSU44" s="156"/>
      <c r="DSV44" s="156"/>
      <c r="DSW44" s="157"/>
      <c r="DSX44" s="153"/>
      <c r="DSY44" s="153"/>
      <c r="DSZ44" s="154"/>
      <c r="DTA44" s="155"/>
      <c r="DTB44" s="155"/>
      <c r="DTC44" s="155"/>
      <c r="DTD44" s="155"/>
      <c r="DTE44" s="155"/>
      <c r="DTF44" s="155"/>
      <c r="DTG44" s="156"/>
      <c r="DTH44" s="156"/>
      <c r="DTI44" s="156"/>
      <c r="DTJ44" s="156"/>
      <c r="DTK44" s="156"/>
      <c r="DTL44" s="156"/>
      <c r="DTM44" s="157"/>
      <c r="DTN44" s="153"/>
      <c r="DTO44" s="153"/>
      <c r="DTP44" s="154"/>
      <c r="DTQ44" s="155"/>
      <c r="DTR44" s="155"/>
      <c r="DTS44" s="155"/>
      <c r="DTT44" s="155"/>
      <c r="DTU44" s="155"/>
      <c r="DTV44" s="155"/>
      <c r="DTW44" s="156"/>
      <c r="DTX44" s="156"/>
      <c r="DTY44" s="156"/>
      <c r="DTZ44" s="156"/>
      <c r="DUA44" s="156"/>
      <c r="DUB44" s="156"/>
      <c r="DUC44" s="157"/>
      <c r="DUD44" s="153"/>
      <c r="DUE44" s="153"/>
      <c r="DUF44" s="154"/>
      <c r="DUG44" s="155"/>
      <c r="DUH44" s="155"/>
      <c r="DUI44" s="155"/>
      <c r="DUJ44" s="155"/>
      <c r="DUK44" s="155"/>
      <c r="DUL44" s="155"/>
      <c r="DUM44" s="156"/>
      <c r="DUN44" s="156"/>
      <c r="DUO44" s="156"/>
      <c r="DUP44" s="156"/>
      <c r="DUQ44" s="156"/>
      <c r="DUR44" s="156"/>
      <c r="DUS44" s="157"/>
      <c r="DUT44" s="153"/>
      <c r="DUU44" s="153"/>
      <c r="DUV44" s="154"/>
      <c r="DUW44" s="155"/>
      <c r="DUX44" s="155"/>
      <c r="DUY44" s="155"/>
      <c r="DUZ44" s="155"/>
      <c r="DVA44" s="155"/>
      <c r="DVB44" s="155"/>
      <c r="DVC44" s="156"/>
      <c r="DVD44" s="156"/>
      <c r="DVE44" s="156"/>
      <c r="DVF44" s="156"/>
      <c r="DVG44" s="156"/>
      <c r="DVH44" s="156"/>
      <c r="DVI44" s="157"/>
      <c r="DVJ44" s="153"/>
      <c r="DVK44" s="153"/>
      <c r="DVL44" s="154"/>
      <c r="DVM44" s="155"/>
      <c r="DVN44" s="155"/>
      <c r="DVO44" s="155"/>
      <c r="DVP44" s="155"/>
      <c r="DVQ44" s="155"/>
      <c r="DVR44" s="155"/>
      <c r="DVS44" s="156"/>
      <c r="DVT44" s="156"/>
      <c r="DVU44" s="156"/>
      <c r="DVV44" s="156"/>
      <c r="DVW44" s="156"/>
      <c r="DVX44" s="156"/>
      <c r="DVY44" s="157"/>
      <c r="DVZ44" s="153"/>
      <c r="DWA44" s="153"/>
      <c r="DWB44" s="154"/>
      <c r="DWC44" s="155"/>
      <c r="DWD44" s="155"/>
      <c r="DWE44" s="155"/>
      <c r="DWF44" s="155"/>
      <c r="DWG44" s="155"/>
      <c r="DWH44" s="155"/>
      <c r="DWI44" s="156"/>
      <c r="DWJ44" s="156"/>
      <c r="DWK44" s="156"/>
      <c r="DWL44" s="156"/>
      <c r="DWM44" s="156"/>
      <c r="DWN44" s="156"/>
      <c r="DWO44" s="157"/>
      <c r="DWP44" s="153"/>
      <c r="DWQ44" s="153"/>
      <c r="DWR44" s="154"/>
      <c r="DWS44" s="155"/>
      <c r="DWT44" s="155"/>
      <c r="DWU44" s="155"/>
      <c r="DWV44" s="155"/>
      <c r="DWW44" s="155"/>
      <c r="DWX44" s="155"/>
      <c r="DWY44" s="156"/>
      <c r="DWZ44" s="156"/>
      <c r="DXA44" s="156"/>
      <c r="DXB44" s="156"/>
      <c r="DXC44" s="156"/>
      <c r="DXD44" s="156"/>
      <c r="DXE44" s="157"/>
      <c r="DXF44" s="153"/>
      <c r="DXG44" s="153"/>
      <c r="DXH44" s="154"/>
      <c r="DXI44" s="155"/>
      <c r="DXJ44" s="155"/>
      <c r="DXK44" s="155"/>
      <c r="DXL44" s="155"/>
      <c r="DXM44" s="155"/>
      <c r="DXN44" s="155"/>
      <c r="DXO44" s="156"/>
      <c r="DXP44" s="156"/>
      <c r="DXQ44" s="156"/>
      <c r="DXR44" s="156"/>
      <c r="DXS44" s="156"/>
      <c r="DXT44" s="156"/>
      <c r="DXU44" s="157"/>
      <c r="DXV44" s="153"/>
      <c r="DXW44" s="153"/>
      <c r="DXX44" s="154"/>
      <c r="DXY44" s="155"/>
      <c r="DXZ44" s="155"/>
      <c r="DYA44" s="155"/>
      <c r="DYB44" s="155"/>
      <c r="DYC44" s="155"/>
      <c r="DYD44" s="155"/>
      <c r="DYE44" s="156"/>
      <c r="DYF44" s="156"/>
      <c r="DYG44" s="156"/>
      <c r="DYH44" s="156"/>
      <c r="DYI44" s="156"/>
      <c r="DYJ44" s="156"/>
      <c r="DYK44" s="157"/>
      <c r="DYL44" s="153"/>
      <c r="DYM44" s="153"/>
      <c r="DYN44" s="154"/>
      <c r="DYO44" s="155"/>
      <c r="DYP44" s="155"/>
      <c r="DYQ44" s="155"/>
      <c r="DYR44" s="155"/>
      <c r="DYS44" s="155"/>
      <c r="DYT44" s="155"/>
      <c r="DYU44" s="156"/>
      <c r="DYV44" s="156"/>
      <c r="DYW44" s="156"/>
      <c r="DYX44" s="156"/>
      <c r="DYY44" s="156"/>
      <c r="DYZ44" s="156"/>
      <c r="DZA44" s="157"/>
      <c r="DZB44" s="153"/>
      <c r="DZC44" s="153"/>
      <c r="DZD44" s="154"/>
      <c r="DZE44" s="155"/>
      <c r="DZF44" s="155"/>
      <c r="DZG44" s="155"/>
      <c r="DZH44" s="155"/>
      <c r="DZI44" s="155"/>
      <c r="DZJ44" s="155"/>
      <c r="DZK44" s="156"/>
      <c r="DZL44" s="156"/>
      <c r="DZM44" s="156"/>
      <c r="DZN44" s="156"/>
      <c r="DZO44" s="156"/>
      <c r="DZP44" s="156"/>
      <c r="DZQ44" s="157"/>
      <c r="DZR44" s="153"/>
      <c r="DZS44" s="153"/>
      <c r="DZT44" s="154"/>
      <c r="DZU44" s="155"/>
      <c r="DZV44" s="155"/>
      <c r="DZW44" s="155"/>
      <c r="DZX44" s="155"/>
      <c r="DZY44" s="155"/>
      <c r="DZZ44" s="155"/>
      <c r="EAA44" s="156"/>
      <c r="EAB44" s="156"/>
      <c r="EAC44" s="156"/>
      <c r="EAD44" s="156"/>
      <c r="EAE44" s="156"/>
      <c r="EAF44" s="156"/>
      <c r="EAG44" s="157"/>
      <c r="EAH44" s="153"/>
      <c r="EAI44" s="153"/>
      <c r="EAJ44" s="154"/>
      <c r="EAK44" s="155"/>
      <c r="EAL44" s="155"/>
      <c r="EAM44" s="155"/>
      <c r="EAN44" s="155"/>
      <c r="EAO44" s="155"/>
      <c r="EAP44" s="155"/>
      <c r="EAQ44" s="156"/>
      <c r="EAR44" s="156"/>
      <c r="EAS44" s="156"/>
      <c r="EAT44" s="156"/>
      <c r="EAU44" s="156"/>
      <c r="EAV44" s="156"/>
      <c r="EAW44" s="157"/>
      <c r="EAX44" s="153"/>
      <c r="EAY44" s="153"/>
      <c r="EAZ44" s="154"/>
      <c r="EBA44" s="155"/>
      <c r="EBB44" s="155"/>
      <c r="EBC44" s="155"/>
      <c r="EBD44" s="155"/>
      <c r="EBE44" s="155"/>
      <c r="EBF44" s="155"/>
      <c r="EBG44" s="156"/>
      <c r="EBH44" s="156"/>
      <c r="EBI44" s="156"/>
      <c r="EBJ44" s="156"/>
      <c r="EBK44" s="156"/>
      <c r="EBL44" s="156"/>
      <c r="EBM44" s="157"/>
      <c r="EBN44" s="153"/>
      <c r="EBO44" s="153"/>
      <c r="EBP44" s="154"/>
      <c r="EBQ44" s="155"/>
      <c r="EBR44" s="155"/>
      <c r="EBS44" s="155"/>
      <c r="EBT44" s="155"/>
      <c r="EBU44" s="155"/>
      <c r="EBV44" s="155"/>
      <c r="EBW44" s="156"/>
      <c r="EBX44" s="156"/>
      <c r="EBY44" s="156"/>
      <c r="EBZ44" s="156"/>
      <c r="ECA44" s="156"/>
      <c r="ECB44" s="156"/>
      <c r="ECC44" s="157"/>
      <c r="ECD44" s="153"/>
      <c r="ECE44" s="153"/>
      <c r="ECF44" s="154"/>
      <c r="ECG44" s="155"/>
      <c r="ECH44" s="155"/>
      <c r="ECI44" s="155"/>
      <c r="ECJ44" s="155"/>
      <c r="ECK44" s="155"/>
      <c r="ECL44" s="155"/>
      <c r="ECM44" s="156"/>
      <c r="ECN44" s="156"/>
      <c r="ECO44" s="156"/>
      <c r="ECP44" s="156"/>
      <c r="ECQ44" s="156"/>
      <c r="ECR44" s="156"/>
      <c r="ECS44" s="157"/>
      <c r="ECT44" s="153"/>
      <c r="ECU44" s="153"/>
      <c r="ECV44" s="154"/>
      <c r="ECW44" s="155"/>
      <c r="ECX44" s="155"/>
      <c r="ECY44" s="155"/>
      <c r="ECZ44" s="155"/>
      <c r="EDA44" s="155"/>
      <c r="EDB44" s="155"/>
      <c r="EDC44" s="156"/>
      <c r="EDD44" s="156"/>
      <c r="EDE44" s="156"/>
      <c r="EDF44" s="156"/>
      <c r="EDG44" s="156"/>
      <c r="EDH44" s="156"/>
      <c r="EDI44" s="157"/>
      <c r="EDJ44" s="153"/>
      <c r="EDK44" s="153"/>
      <c r="EDL44" s="154"/>
      <c r="EDM44" s="155"/>
      <c r="EDN44" s="155"/>
      <c r="EDO44" s="155"/>
      <c r="EDP44" s="155"/>
      <c r="EDQ44" s="155"/>
      <c r="EDR44" s="155"/>
      <c r="EDS44" s="156"/>
      <c r="EDT44" s="156"/>
      <c r="EDU44" s="156"/>
      <c r="EDV44" s="156"/>
      <c r="EDW44" s="156"/>
      <c r="EDX44" s="156"/>
      <c r="EDY44" s="157"/>
      <c r="EDZ44" s="153"/>
      <c r="EEA44" s="153"/>
      <c r="EEB44" s="154"/>
      <c r="EEC44" s="155"/>
      <c r="EED44" s="155"/>
      <c r="EEE44" s="155"/>
      <c r="EEF44" s="155"/>
      <c r="EEG44" s="155"/>
      <c r="EEH44" s="155"/>
      <c r="EEI44" s="156"/>
      <c r="EEJ44" s="156"/>
      <c r="EEK44" s="156"/>
      <c r="EEL44" s="156"/>
      <c r="EEM44" s="156"/>
      <c r="EEN44" s="156"/>
      <c r="EEO44" s="157"/>
      <c r="EEP44" s="153"/>
      <c r="EEQ44" s="153"/>
      <c r="EER44" s="154"/>
      <c r="EES44" s="155"/>
      <c r="EET44" s="155"/>
      <c r="EEU44" s="155"/>
      <c r="EEV44" s="155"/>
      <c r="EEW44" s="155"/>
      <c r="EEX44" s="155"/>
      <c r="EEY44" s="156"/>
      <c r="EEZ44" s="156"/>
      <c r="EFA44" s="156"/>
      <c r="EFB44" s="156"/>
      <c r="EFC44" s="156"/>
      <c r="EFD44" s="156"/>
      <c r="EFE44" s="157"/>
      <c r="EFF44" s="153"/>
      <c r="EFG44" s="153"/>
      <c r="EFH44" s="154"/>
      <c r="EFI44" s="155"/>
      <c r="EFJ44" s="155"/>
      <c r="EFK44" s="155"/>
      <c r="EFL44" s="155"/>
      <c r="EFM44" s="155"/>
      <c r="EFN44" s="155"/>
      <c r="EFO44" s="156"/>
      <c r="EFP44" s="156"/>
      <c r="EFQ44" s="156"/>
      <c r="EFR44" s="156"/>
      <c r="EFS44" s="156"/>
      <c r="EFT44" s="156"/>
      <c r="EFU44" s="157"/>
      <c r="EFV44" s="153"/>
      <c r="EFW44" s="153"/>
      <c r="EFX44" s="154"/>
      <c r="EFY44" s="155"/>
      <c r="EFZ44" s="155"/>
      <c r="EGA44" s="155"/>
      <c r="EGB44" s="155"/>
      <c r="EGC44" s="155"/>
      <c r="EGD44" s="155"/>
      <c r="EGE44" s="156"/>
      <c r="EGF44" s="156"/>
      <c r="EGG44" s="156"/>
      <c r="EGH44" s="156"/>
      <c r="EGI44" s="156"/>
      <c r="EGJ44" s="156"/>
      <c r="EGK44" s="157"/>
      <c r="EGL44" s="153"/>
      <c r="EGM44" s="153"/>
      <c r="EGN44" s="154"/>
      <c r="EGO44" s="155"/>
      <c r="EGP44" s="155"/>
      <c r="EGQ44" s="155"/>
      <c r="EGR44" s="155"/>
      <c r="EGS44" s="155"/>
      <c r="EGT44" s="155"/>
      <c r="EGU44" s="156"/>
      <c r="EGV44" s="156"/>
      <c r="EGW44" s="156"/>
      <c r="EGX44" s="156"/>
      <c r="EGY44" s="156"/>
      <c r="EGZ44" s="156"/>
      <c r="EHA44" s="157"/>
      <c r="EHB44" s="153"/>
      <c r="EHC44" s="153"/>
      <c r="EHD44" s="154"/>
      <c r="EHE44" s="155"/>
      <c r="EHF44" s="155"/>
      <c r="EHG44" s="155"/>
      <c r="EHH44" s="155"/>
      <c r="EHI44" s="155"/>
      <c r="EHJ44" s="155"/>
      <c r="EHK44" s="156"/>
      <c r="EHL44" s="156"/>
      <c r="EHM44" s="156"/>
      <c r="EHN44" s="156"/>
      <c r="EHO44" s="156"/>
      <c r="EHP44" s="156"/>
      <c r="EHQ44" s="157"/>
      <c r="EHR44" s="153"/>
      <c r="EHS44" s="153"/>
      <c r="EHT44" s="154"/>
      <c r="EHU44" s="155"/>
      <c r="EHV44" s="155"/>
      <c r="EHW44" s="155"/>
      <c r="EHX44" s="155"/>
      <c r="EHY44" s="155"/>
      <c r="EHZ44" s="155"/>
      <c r="EIA44" s="156"/>
      <c r="EIB44" s="156"/>
      <c r="EIC44" s="156"/>
      <c r="EID44" s="156"/>
      <c r="EIE44" s="156"/>
      <c r="EIF44" s="156"/>
      <c r="EIG44" s="157"/>
      <c r="EIH44" s="153"/>
      <c r="EII44" s="153"/>
      <c r="EIJ44" s="154"/>
      <c r="EIK44" s="155"/>
      <c r="EIL44" s="155"/>
      <c r="EIM44" s="155"/>
      <c r="EIN44" s="155"/>
      <c r="EIO44" s="155"/>
      <c r="EIP44" s="155"/>
      <c r="EIQ44" s="156"/>
      <c r="EIR44" s="156"/>
      <c r="EIS44" s="156"/>
      <c r="EIT44" s="156"/>
      <c r="EIU44" s="156"/>
      <c r="EIV44" s="156"/>
      <c r="EIW44" s="157"/>
      <c r="EIX44" s="153"/>
      <c r="EIY44" s="153"/>
      <c r="EIZ44" s="154"/>
      <c r="EJA44" s="155"/>
      <c r="EJB44" s="155"/>
      <c r="EJC44" s="155"/>
      <c r="EJD44" s="155"/>
      <c r="EJE44" s="155"/>
      <c r="EJF44" s="155"/>
      <c r="EJG44" s="156"/>
      <c r="EJH44" s="156"/>
      <c r="EJI44" s="156"/>
      <c r="EJJ44" s="156"/>
      <c r="EJK44" s="156"/>
      <c r="EJL44" s="156"/>
      <c r="EJM44" s="157"/>
      <c r="EJN44" s="153"/>
      <c r="EJO44" s="153"/>
      <c r="EJP44" s="154"/>
      <c r="EJQ44" s="155"/>
      <c r="EJR44" s="155"/>
      <c r="EJS44" s="155"/>
      <c r="EJT44" s="155"/>
      <c r="EJU44" s="155"/>
      <c r="EJV44" s="155"/>
      <c r="EJW44" s="156"/>
      <c r="EJX44" s="156"/>
      <c r="EJY44" s="156"/>
      <c r="EJZ44" s="156"/>
      <c r="EKA44" s="156"/>
      <c r="EKB44" s="156"/>
      <c r="EKC44" s="157"/>
      <c r="EKD44" s="153"/>
      <c r="EKE44" s="153"/>
      <c r="EKF44" s="154"/>
      <c r="EKG44" s="155"/>
      <c r="EKH44" s="155"/>
      <c r="EKI44" s="155"/>
      <c r="EKJ44" s="155"/>
      <c r="EKK44" s="155"/>
      <c r="EKL44" s="155"/>
      <c r="EKM44" s="156"/>
      <c r="EKN44" s="156"/>
      <c r="EKO44" s="156"/>
      <c r="EKP44" s="156"/>
      <c r="EKQ44" s="156"/>
      <c r="EKR44" s="156"/>
      <c r="EKS44" s="157"/>
      <c r="EKT44" s="153"/>
      <c r="EKU44" s="153"/>
      <c r="EKV44" s="154"/>
      <c r="EKW44" s="155"/>
      <c r="EKX44" s="155"/>
      <c r="EKY44" s="155"/>
      <c r="EKZ44" s="155"/>
      <c r="ELA44" s="155"/>
      <c r="ELB44" s="155"/>
      <c r="ELC44" s="156"/>
      <c r="ELD44" s="156"/>
      <c r="ELE44" s="156"/>
      <c r="ELF44" s="156"/>
      <c r="ELG44" s="156"/>
      <c r="ELH44" s="156"/>
      <c r="ELI44" s="157"/>
      <c r="ELJ44" s="153"/>
      <c r="ELK44" s="153"/>
      <c r="ELL44" s="154"/>
      <c r="ELM44" s="155"/>
      <c r="ELN44" s="155"/>
      <c r="ELO44" s="155"/>
      <c r="ELP44" s="155"/>
      <c r="ELQ44" s="155"/>
      <c r="ELR44" s="155"/>
      <c r="ELS44" s="156"/>
      <c r="ELT44" s="156"/>
      <c r="ELU44" s="156"/>
      <c r="ELV44" s="156"/>
      <c r="ELW44" s="156"/>
      <c r="ELX44" s="156"/>
      <c r="ELY44" s="157"/>
      <c r="ELZ44" s="153"/>
      <c r="EMA44" s="153"/>
      <c r="EMB44" s="154"/>
      <c r="EMC44" s="155"/>
      <c r="EMD44" s="155"/>
      <c r="EME44" s="155"/>
      <c r="EMF44" s="155"/>
      <c r="EMG44" s="155"/>
      <c r="EMH44" s="155"/>
      <c r="EMI44" s="156"/>
      <c r="EMJ44" s="156"/>
      <c r="EMK44" s="156"/>
      <c r="EML44" s="156"/>
      <c r="EMM44" s="156"/>
      <c r="EMN44" s="156"/>
      <c r="EMO44" s="157"/>
      <c r="EMP44" s="153"/>
      <c r="EMQ44" s="153"/>
      <c r="EMR44" s="154"/>
      <c r="EMS44" s="155"/>
      <c r="EMT44" s="155"/>
      <c r="EMU44" s="155"/>
      <c r="EMV44" s="155"/>
      <c r="EMW44" s="155"/>
      <c r="EMX44" s="155"/>
      <c r="EMY44" s="156"/>
      <c r="EMZ44" s="156"/>
      <c r="ENA44" s="156"/>
      <c r="ENB44" s="156"/>
      <c r="ENC44" s="156"/>
      <c r="END44" s="156"/>
      <c r="ENE44" s="157"/>
      <c r="ENF44" s="153"/>
      <c r="ENG44" s="153"/>
      <c r="ENH44" s="154"/>
      <c r="ENI44" s="155"/>
      <c r="ENJ44" s="155"/>
      <c r="ENK44" s="155"/>
      <c r="ENL44" s="155"/>
      <c r="ENM44" s="155"/>
      <c r="ENN44" s="155"/>
      <c r="ENO44" s="156"/>
      <c r="ENP44" s="156"/>
      <c r="ENQ44" s="156"/>
      <c r="ENR44" s="156"/>
      <c r="ENS44" s="156"/>
      <c r="ENT44" s="156"/>
      <c r="ENU44" s="157"/>
      <c r="ENV44" s="153"/>
      <c r="ENW44" s="153"/>
      <c r="ENX44" s="154"/>
      <c r="ENY44" s="155"/>
      <c r="ENZ44" s="155"/>
      <c r="EOA44" s="155"/>
      <c r="EOB44" s="155"/>
      <c r="EOC44" s="155"/>
      <c r="EOD44" s="155"/>
      <c r="EOE44" s="156"/>
      <c r="EOF44" s="156"/>
      <c r="EOG44" s="156"/>
      <c r="EOH44" s="156"/>
      <c r="EOI44" s="156"/>
      <c r="EOJ44" s="156"/>
      <c r="EOK44" s="157"/>
      <c r="EOL44" s="153"/>
      <c r="EOM44" s="153"/>
      <c r="EON44" s="154"/>
      <c r="EOO44" s="155"/>
      <c r="EOP44" s="155"/>
      <c r="EOQ44" s="155"/>
      <c r="EOR44" s="155"/>
      <c r="EOS44" s="155"/>
      <c r="EOT44" s="155"/>
      <c r="EOU44" s="156"/>
      <c r="EOV44" s="156"/>
      <c r="EOW44" s="156"/>
      <c r="EOX44" s="156"/>
      <c r="EOY44" s="156"/>
      <c r="EOZ44" s="156"/>
      <c r="EPA44" s="157"/>
      <c r="EPB44" s="153"/>
      <c r="EPC44" s="153"/>
      <c r="EPD44" s="154"/>
      <c r="EPE44" s="155"/>
      <c r="EPF44" s="155"/>
      <c r="EPG44" s="155"/>
      <c r="EPH44" s="155"/>
      <c r="EPI44" s="155"/>
      <c r="EPJ44" s="155"/>
      <c r="EPK44" s="156"/>
      <c r="EPL44" s="156"/>
      <c r="EPM44" s="156"/>
      <c r="EPN44" s="156"/>
      <c r="EPO44" s="156"/>
      <c r="EPP44" s="156"/>
      <c r="EPQ44" s="157"/>
      <c r="EPR44" s="153"/>
      <c r="EPS44" s="153"/>
      <c r="EPT44" s="154"/>
      <c r="EPU44" s="155"/>
      <c r="EPV44" s="155"/>
      <c r="EPW44" s="155"/>
      <c r="EPX44" s="155"/>
      <c r="EPY44" s="155"/>
      <c r="EPZ44" s="155"/>
      <c r="EQA44" s="156"/>
      <c r="EQB44" s="156"/>
      <c r="EQC44" s="156"/>
      <c r="EQD44" s="156"/>
      <c r="EQE44" s="156"/>
      <c r="EQF44" s="156"/>
      <c r="EQG44" s="157"/>
      <c r="EQH44" s="153"/>
      <c r="EQI44" s="153"/>
      <c r="EQJ44" s="154"/>
      <c r="EQK44" s="155"/>
      <c r="EQL44" s="155"/>
      <c r="EQM44" s="155"/>
      <c r="EQN44" s="155"/>
      <c r="EQO44" s="155"/>
      <c r="EQP44" s="155"/>
      <c r="EQQ44" s="156"/>
      <c r="EQR44" s="156"/>
      <c r="EQS44" s="156"/>
      <c r="EQT44" s="156"/>
      <c r="EQU44" s="156"/>
      <c r="EQV44" s="156"/>
      <c r="EQW44" s="157"/>
      <c r="EQX44" s="153"/>
      <c r="EQY44" s="153"/>
      <c r="EQZ44" s="154"/>
      <c r="ERA44" s="155"/>
      <c r="ERB44" s="155"/>
      <c r="ERC44" s="155"/>
      <c r="ERD44" s="155"/>
      <c r="ERE44" s="155"/>
      <c r="ERF44" s="155"/>
      <c r="ERG44" s="156"/>
      <c r="ERH44" s="156"/>
      <c r="ERI44" s="156"/>
      <c r="ERJ44" s="156"/>
      <c r="ERK44" s="156"/>
      <c r="ERL44" s="156"/>
      <c r="ERM44" s="157"/>
      <c r="ERN44" s="153"/>
      <c r="ERO44" s="153"/>
      <c r="ERP44" s="154"/>
      <c r="ERQ44" s="155"/>
      <c r="ERR44" s="155"/>
      <c r="ERS44" s="155"/>
      <c r="ERT44" s="155"/>
      <c r="ERU44" s="155"/>
      <c r="ERV44" s="155"/>
      <c r="ERW44" s="156"/>
      <c r="ERX44" s="156"/>
      <c r="ERY44" s="156"/>
      <c r="ERZ44" s="156"/>
      <c r="ESA44" s="156"/>
      <c r="ESB44" s="156"/>
      <c r="ESC44" s="157"/>
      <c r="ESD44" s="153"/>
      <c r="ESE44" s="153"/>
      <c r="ESF44" s="154"/>
      <c r="ESG44" s="155"/>
      <c r="ESH44" s="155"/>
      <c r="ESI44" s="155"/>
      <c r="ESJ44" s="155"/>
      <c r="ESK44" s="155"/>
      <c r="ESL44" s="155"/>
      <c r="ESM44" s="156"/>
      <c r="ESN44" s="156"/>
      <c r="ESO44" s="156"/>
      <c r="ESP44" s="156"/>
      <c r="ESQ44" s="156"/>
      <c r="ESR44" s="156"/>
      <c r="ESS44" s="157"/>
      <c r="EST44" s="153"/>
      <c r="ESU44" s="153"/>
      <c r="ESV44" s="154"/>
      <c r="ESW44" s="155"/>
      <c r="ESX44" s="155"/>
      <c r="ESY44" s="155"/>
      <c r="ESZ44" s="155"/>
      <c r="ETA44" s="155"/>
      <c r="ETB44" s="155"/>
      <c r="ETC44" s="156"/>
      <c r="ETD44" s="156"/>
      <c r="ETE44" s="156"/>
      <c r="ETF44" s="156"/>
      <c r="ETG44" s="156"/>
      <c r="ETH44" s="156"/>
      <c r="ETI44" s="157"/>
      <c r="ETJ44" s="153"/>
      <c r="ETK44" s="153"/>
      <c r="ETL44" s="154"/>
      <c r="ETM44" s="155"/>
      <c r="ETN44" s="155"/>
      <c r="ETO44" s="155"/>
      <c r="ETP44" s="155"/>
      <c r="ETQ44" s="155"/>
      <c r="ETR44" s="155"/>
      <c r="ETS44" s="156"/>
      <c r="ETT44" s="156"/>
      <c r="ETU44" s="156"/>
      <c r="ETV44" s="156"/>
      <c r="ETW44" s="156"/>
      <c r="ETX44" s="156"/>
      <c r="ETY44" s="157"/>
      <c r="ETZ44" s="153"/>
      <c r="EUA44" s="153"/>
      <c r="EUB44" s="154"/>
      <c r="EUC44" s="155"/>
      <c r="EUD44" s="155"/>
      <c r="EUE44" s="155"/>
      <c r="EUF44" s="155"/>
      <c r="EUG44" s="155"/>
      <c r="EUH44" s="155"/>
      <c r="EUI44" s="156"/>
      <c r="EUJ44" s="156"/>
      <c r="EUK44" s="156"/>
      <c r="EUL44" s="156"/>
      <c r="EUM44" s="156"/>
      <c r="EUN44" s="156"/>
      <c r="EUO44" s="157"/>
      <c r="EUP44" s="153"/>
      <c r="EUQ44" s="153"/>
      <c r="EUR44" s="154"/>
      <c r="EUS44" s="155"/>
      <c r="EUT44" s="155"/>
      <c r="EUU44" s="155"/>
      <c r="EUV44" s="155"/>
      <c r="EUW44" s="155"/>
      <c r="EUX44" s="155"/>
      <c r="EUY44" s="156"/>
      <c r="EUZ44" s="156"/>
      <c r="EVA44" s="156"/>
      <c r="EVB44" s="156"/>
      <c r="EVC44" s="156"/>
      <c r="EVD44" s="156"/>
      <c r="EVE44" s="157"/>
      <c r="EVF44" s="153"/>
      <c r="EVG44" s="153"/>
      <c r="EVH44" s="154"/>
      <c r="EVI44" s="155"/>
      <c r="EVJ44" s="155"/>
      <c r="EVK44" s="155"/>
      <c r="EVL44" s="155"/>
      <c r="EVM44" s="155"/>
      <c r="EVN44" s="155"/>
      <c r="EVO44" s="156"/>
      <c r="EVP44" s="156"/>
      <c r="EVQ44" s="156"/>
      <c r="EVR44" s="156"/>
      <c r="EVS44" s="156"/>
      <c r="EVT44" s="156"/>
      <c r="EVU44" s="157"/>
      <c r="EVV44" s="153"/>
      <c r="EVW44" s="153"/>
      <c r="EVX44" s="154"/>
      <c r="EVY44" s="155"/>
      <c r="EVZ44" s="155"/>
      <c r="EWA44" s="155"/>
      <c r="EWB44" s="155"/>
      <c r="EWC44" s="155"/>
      <c r="EWD44" s="155"/>
      <c r="EWE44" s="156"/>
      <c r="EWF44" s="156"/>
      <c r="EWG44" s="156"/>
      <c r="EWH44" s="156"/>
      <c r="EWI44" s="156"/>
      <c r="EWJ44" s="156"/>
      <c r="EWK44" s="157"/>
      <c r="EWL44" s="153"/>
      <c r="EWM44" s="153"/>
      <c r="EWN44" s="154"/>
      <c r="EWO44" s="155"/>
      <c r="EWP44" s="155"/>
      <c r="EWQ44" s="155"/>
      <c r="EWR44" s="155"/>
      <c r="EWS44" s="155"/>
      <c r="EWT44" s="155"/>
      <c r="EWU44" s="156"/>
      <c r="EWV44" s="156"/>
      <c r="EWW44" s="156"/>
      <c r="EWX44" s="156"/>
      <c r="EWY44" s="156"/>
      <c r="EWZ44" s="156"/>
      <c r="EXA44" s="157"/>
      <c r="EXB44" s="153"/>
      <c r="EXC44" s="153"/>
      <c r="EXD44" s="154"/>
      <c r="EXE44" s="155"/>
      <c r="EXF44" s="155"/>
      <c r="EXG44" s="155"/>
      <c r="EXH44" s="155"/>
      <c r="EXI44" s="155"/>
      <c r="EXJ44" s="155"/>
      <c r="EXK44" s="156"/>
      <c r="EXL44" s="156"/>
      <c r="EXM44" s="156"/>
      <c r="EXN44" s="156"/>
      <c r="EXO44" s="156"/>
      <c r="EXP44" s="156"/>
      <c r="EXQ44" s="157"/>
      <c r="EXR44" s="153"/>
      <c r="EXS44" s="153"/>
      <c r="EXT44" s="154"/>
      <c r="EXU44" s="155"/>
      <c r="EXV44" s="155"/>
      <c r="EXW44" s="155"/>
      <c r="EXX44" s="155"/>
      <c r="EXY44" s="155"/>
      <c r="EXZ44" s="155"/>
      <c r="EYA44" s="156"/>
      <c r="EYB44" s="156"/>
      <c r="EYC44" s="156"/>
      <c r="EYD44" s="156"/>
      <c r="EYE44" s="156"/>
      <c r="EYF44" s="156"/>
      <c r="EYG44" s="157"/>
      <c r="EYH44" s="153"/>
      <c r="EYI44" s="153"/>
      <c r="EYJ44" s="154"/>
      <c r="EYK44" s="155"/>
      <c r="EYL44" s="155"/>
      <c r="EYM44" s="155"/>
      <c r="EYN44" s="155"/>
      <c r="EYO44" s="155"/>
      <c r="EYP44" s="155"/>
      <c r="EYQ44" s="156"/>
      <c r="EYR44" s="156"/>
      <c r="EYS44" s="156"/>
      <c r="EYT44" s="156"/>
      <c r="EYU44" s="156"/>
      <c r="EYV44" s="156"/>
      <c r="EYW44" s="157"/>
      <c r="EYX44" s="153"/>
      <c r="EYY44" s="153"/>
      <c r="EYZ44" s="154"/>
      <c r="EZA44" s="155"/>
      <c r="EZB44" s="155"/>
      <c r="EZC44" s="155"/>
      <c r="EZD44" s="155"/>
      <c r="EZE44" s="155"/>
      <c r="EZF44" s="155"/>
      <c r="EZG44" s="156"/>
      <c r="EZH44" s="156"/>
      <c r="EZI44" s="156"/>
      <c r="EZJ44" s="156"/>
      <c r="EZK44" s="156"/>
      <c r="EZL44" s="156"/>
      <c r="EZM44" s="157"/>
      <c r="EZN44" s="153"/>
      <c r="EZO44" s="153"/>
      <c r="EZP44" s="154"/>
      <c r="EZQ44" s="155"/>
      <c r="EZR44" s="155"/>
      <c r="EZS44" s="155"/>
      <c r="EZT44" s="155"/>
      <c r="EZU44" s="155"/>
      <c r="EZV44" s="155"/>
      <c r="EZW44" s="156"/>
      <c r="EZX44" s="156"/>
      <c r="EZY44" s="156"/>
      <c r="EZZ44" s="156"/>
      <c r="FAA44" s="156"/>
      <c r="FAB44" s="156"/>
      <c r="FAC44" s="157"/>
      <c r="FAD44" s="153"/>
      <c r="FAE44" s="153"/>
      <c r="FAF44" s="154"/>
      <c r="FAG44" s="155"/>
      <c r="FAH44" s="155"/>
      <c r="FAI44" s="155"/>
      <c r="FAJ44" s="155"/>
      <c r="FAK44" s="155"/>
      <c r="FAL44" s="155"/>
      <c r="FAM44" s="156"/>
      <c r="FAN44" s="156"/>
      <c r="FAO44" s="156"/>
      <c r="FAP44" s="156"/>
      <c r="FAQ44" s="156"/>
      <c r="FAR44" s="156"/>
      <c r="FAS44" s="157"/>
      <c r="FAT44" s="153"/>
      <c r="FAU44" s="153"/>
      <c r="FAV44" s="154"/>
      <c r="FAW44" s="155"/>
      <c r="FAX44" s="155"/>
      <c r="FAY44" s="155"/>
      <c r="FAZ44" s="155"/>
      <c r="FBA44" s="155"/>
      <c r="FBB44" s="155"/>
      <c r="FBC44" s="156"/>
      <c r="FBD44" s="156"/>
      <c r="FBE44" s="156"/>
      <c r="FBF44" s="156"/>
      <c r="FBG44" s="156"/>
      <c r="FBH44" s="156"/>
      <c r="FBI44" s="157"/>
      <c r="FBJ44" s="153"/>
      <c r="FBK44" s="153"/>
      <c r="FBL44" s="154"/>
      <c r="FBM44" s="155"/>
      <c r="FBN44" s="155"/>
      <c r="FBO44" s="155"/>
      <c r="FBP44" s="155"/>
      <c r="FBQ44" s="155"/>
      <c r="FBR44" s="155"/>
      <c r="FBS44" s="156"/>
      <c r="FBT44" s="156"/>
      <c r="FBU44" s="156"/>
      <c r="FBV44" s="156"/>
      <c r="FBW44" s="156"/>
      <c r="FBX44" s="156"/>
      <c r="FBY44" s="157"/>
      <c r="FBZ44" s="153"/>
      <c r="FCA44" s="153"/>
      <c r="FCB44" s="154"/>
      <c r="FCC44" s="155"/>
      <c r="FCD44" s="155"/>
      <c r="FCE44" s="155"/>
      <c r="FCF44" s="155"/>
      <c r="FCG44" s="155"/>
      <c r="FCH44" s="155"/>
      <c r="FCI44" s="156"/>
      <c r="FCJ44" s="156"/>
      <c r="FCK44" s="156"/>
      <c r="FCL44" s="156"/>
      <c r="FCM44" s="156"/>
      <c r="FCN44" s="156"/>
      <c r="FCO44" s="157"/>
      <c r="FCP44" s="153"/>
      <c r="FCQ44" s="153"/>
      <c r="FCR44" s="154"/>
      <c r="FCS44" s="155"/>
      <c r="FCT44" s="155"/>
      <c r="FCU44" s="155"/>
      <c r="FCV44" s="155"/>
      <c r="FCW44" s="155"/>
      <c r="FCX44" s="155"/>
      <c r="FCY44" s="156"/>
      <c r="FCZ44" s="156"/>
      <c r="FDA44" s="156"/>
      <c r="FDB44" s="156"/>
      <c r="FDC44" s="156"/>
      <c r="FDD44" s="156"/>
      <c r="FDE44" s="157"/>
      <c r="FDF44" s="153"/>
      <c r="FDG44" s="153"/>
      <c r="FDH44" s="154"/>
      <c r="FDI44" s="155"/>
      <c r="FDJ44" s="155"/>
      <c r="FDK44" s="155"/>
      <c r="FDL44" s="155"/>
      <c r="FDM44" s="155"/>
      <c r="FDN44" s="155"/>
      <c r="FDO44" s="156"/>
      <c r="FDP44" s="156"/>
      <c r="FDQ44" s="156"/>
      <c r="FDR44" s="156"/>
      <c r="FDS44" s="156"/>
      <c r="FDT44" s="156"/>
      <c r="FDU44" s="157"/>
      <c r="FDV44" s="153"/>
      <c r="FDW44" s="153"/>
      <c r="FDX44" s="154"/>
      <c r="FDY44" s="155"/>
      <c r="FDZ44" s="155"/>
      <c r="FEA44" s="155"/>
      <c r="FEB44" s="155"/>
      <c r="FEC44" s="155"/>
      <c r="FED44" s="155"/>
      <c r="FEE44" s="156"/>
      <c r="FEF44" s="156"/>
      <c r="FEG44" s="156"/>
      <c r="FEH44" s="156"/>
      <c r="FEI44" s="156"/>
      <c r="FEJ44" s="156"/>
      <c r="FEK44" s="157"/>
      <c r="FEL44" s="153"/>
      <c r="FEM44" s="153"/>
      <c r="FEN44" s="154"/>
      <c r="FEO44" s="155"/>
      <c r="FEP44" s="155"/>
      <c r="FEQ44" s="155"/>
      <c r="FER44" s="155"/>
      <c r="FES44" s="155"/>
      <c r="FET44" s="155"/>
      <c r="FEU44" s="156"/>
      <c r="FEV44" s="156"/>
      <c r="FEW44" s="156"/>
      <c r="FEX44" s="156"/>
      <c r="FEY44" s="156"/>
      <c r="FEZ44" s="156"/>
      <c r="FFA44" s="157"/>
      <c r="FFB44" s="153"/>
      <c r="FFC44" s="153"/>
      <c r="FFD44" s="154"/>
      <c r="FFE44" s="155"/>
      <c r="FFF44" s="155"/>
      <c r="FFG44" s="155"/>
      <c r="FFH44" s="155"/>
      <c r="FFI44" s="155"/>
      <c r="FFJ44" s="155"/>
      <c r="FFK44" s="156"/>
      <c r="FFL44" s="156"/>
      <c r="FFM44" s="156"/>
      <c r="FFN44" s="156"/>
      <c r="FFO44" s="156"/>
      <c r="FFP44" s="156"/>
      <c r="FFQ44" s="157"/>
      <c r="FFR44" s="153"/>
      <c r="FFS44" s="153"/>
      <c r="FFT44" s="154"/>
      <c r="FFU44" s="155"/>
      <c r="FFV44" s="155"/>
      <c r="FFW44" s="155"/>
      <c r="FFX44" s="155"/>
      <c r="FFY44" s="155"/>
      <c r="FFZ44" s="155"/>
      <c r="FGA44" s="156"/>
      <c r="FGB44" s="156"/>
      <c r="FGC44" s="156"/>
      <c r="FGD44" s="156"/>
      <c r="FGE44" s="156"/>
      <c r="FGF44" s="156"/>
      <c r="FGG44" s="157"/>
      <c r="FGH44" s="153"/>
      <c r="FGI44" s="153"/>
      <c r="FGJ44" s="154"/>
      <c r="FGK44" s="155"/>
      <c r="FGL44" s="155"/>
      <c r="FGM44" s="155"/>
      <c r="FGN44" s="155"/>
      <c r="FGO44" s="155"/>
      <c r="FGP44" s="155"/>
      <c r="FGQ44" s="156"/>
      <c r="FGR44" s="156"/>
      <c r="FGS44" s="156"/>
      <c r="FGT44" s="156"/>
      <c r="FGU44" s="156"/>
      <c r="FGV44" s="156"/>
      <c r="FGW44" s="157"/>
      <c r="FGX44" s="153"/>
      <c r="FGY44" s="153"/>
      <c r="FGZ44" s="154"/>
      <c r="FHA44" s="155"/>
      <c r="FHB44" s="155"/>
      <c r="FHC44" s="155"/>
      <c r="FHD44" s="155"/>
      <c r="FHE44" s="155"/>
      <c r="FHF44" s="155"/>
      <c r="FHG44" s="156"/>
      <c r="FHH44" s="156"/>
      <c r="FHI44" s="156"/>
      <c r="FHJ44" s="156"/>
      <c r="FHK44" s="156"/>
      <c r="FHL44" s="156"/>
      <c r="FHM44" s="157"/>
      <c r="FHN44" s="153"/>
      <c r="FHO44" s="153"/>
      <c r="FHP44" s="154"/>
      <c r="FHQ44" s="155"/>
      <c r="FHR44" s="155"/>
      <c r="FHS44" s="155"/>
      <c r="FHT44" s="155"/>
      <c r="FHU44" s="155"/>
      <c r="FHV44" s="155"/>
      <c r="FHW44" s="156"/>
      <c r="FHX44" s="156"/>
      <c r="FHY44" s="156"/>
      <c r="FHZ44" s="156"/>
      <c r="FIA44" s="156"/>
      <c r="FIB44" s="156"/>
      <c r="FIC44" s="157"/>
      <c r="FID44" s="153"/>
      <c r="FIE44" s="153"/>
      <c r="FIF44" s="154"/>
      <c r="FIG44" s="155"/>
      <c r="FIH44" s="155"/>
      <c r="FII44" s="155"/>
      <c r="FIJ44" s="155"/>
      <c r="FIK44" s="155"/>
      <c r="FIL44" s="155"/>
      <c r="FIM44" s="156"/>
      <c r="FIN44" s="156"/>
      <c r="FIO44" s="156"/>
      <c r="FIP44" s="156"/>
      <c r="FIQ44" s="156"/>
      <c r="FIR44" s="156"/>
      <c r="FIS44" s="157"/>
      <c r="FIT44" s="153"/>
      <c r="FIU44" s="153"/>
      <c r="FIV44" s="154"/>
      <c r="FIW44" s="155"/>
      <c r="FIX44" s="155"/>
      <c r="FIY44" s="155"/>
      <c r="FIZ44" s="155"/>
      <c r="FJA44" s="155"/>
      <c r="FJB44" s="155"/>
      <c r="FJC44" s="156"/>
      <c r="FJD44" s="156"/>
      <c r="FJE44" s="156"/>
      <c r="FJF44" s="156"/>
      <c r="FJG44" s="156"/>
      <c r="FJH44" s="156"/>
      <c r="FJI44" s="157"/>
      <c r="FJJ44" s="153"/>
      <c r="FJK44" s="153"/>
      <c r="FJL44" s="154"/>
      <c r="FJM44" s="155"/>
      <c r="FJN44" s="155"/>
      <c r="FJO44" s="155"/>
      <c r="FJP44" s="155"/>
      <c r="FJQ44" s="155"/>
      <c r="FJR44" s="155"/>
      <c r="FJS44" s="156"/>
      <c r="FJT44" s="156"/>
      <c r="FJU44" s="156"/>
      <c r="FJV44" s="156"/>
      <c r="FJW44" s="156"/>
      <c r="FJX44" s="156"/>
      <c r="FJY44" s="157"/>
      <c r="FJZ44" s="153"/>
      <c r="FKA44" s="153"/>
      <c r="FKB44" s="154"/>
      <c r="FKC44" s="155"/>
      <c r="FKD44" s="155"/>
      <c r="FKE44" s="155"/>
      <c r="FKF44" s="155"/>
      <c r="FKG44" s="155"/>
      <c r="FKH44" s="155"/>
      <c r="FKI44" s="156"/>
      <c r="FKJ44" s="156"/>
      <c r="FKK44" s="156"/>
      <c r="FKL44" s="156"/>
      <c r="FKM44" s="156"/>
      <c r="FKN44" s="156"/>
      <c r="FKO44" s="157"/>
      <c r="FKP44" s="153"/>
      <c r="FKQ44" s="153"/>
      <c r="FKR44" s="154"/>
      <c r="FKS44" s="155"/>
      <c r="FKT44" s="155"/>
      <c r="FKU44" s="155"/>
      <c r="FKV44" s="155"/>
      <c r="FKW44" s="155"/>
      <c r="FKX44" s="155"/>
      <c r="FKY44" s="156"/>
      <c r="FKZ44" s="156"/>
      <c r="FLA44" s="156"/>
      <c r="FLB44" s="156"/>
      <c r="FLC44" s="156"/>
      <c r="FLD44" s="156"/>
      <c r="FLE44" s="157"/>
      <c r="FLF44" s="153"/>
      <c r="FLG44" s="153"/>
      <c r="FLH44" s="154"/>
      <c r="FLI44" s="155"/>
      <c r="FLJ44" s="155"/>
      <c r="FLK44" s="155"/>
      <c r="FLL44" s="155"/>
      <c r="FLM44" s="155"/>
      <c r="FLN44" s="155"/>
      <c r="FLO44" s="156"/>
      <c r="FLP44" s="156"/>
      <c r="FLQ44" s="156"/>
      <c r="FLR44" s="156"/>
      <c r="FLS44" s="156"/>
      <c r="FLT44" s="156"/>
      <c r="FLU44" s="157"/>
      <c r="FLV44" s="153"/>
      <c r="FLW44" s="153"/>
      <c r="FLX44" s="154"/>
      <c r="FLY44" s="155"/>
      <c r="FLZ44" s="155"/>
      <c r="FMA44" s="155"/>
      <c r="FMB44" s="155"/>
      <c r="FMC44" s="155"/>
      <c r="FMD44" s="155"/>
      <c r="FME44" s="156"/>
      <c r="FMF44" s="156"/>
      <c r="FMG44" s="156"/>
      <c r="FMH44" s="156"/>
      <c r="FMI44" s="156"/>
      <c r="FMJ44" s="156"/>
      <c r="FMK44" s="157"/>
      <c r="FML44" s="153"/>
      <c r="FMM44" s="153"/>
      <c r="FMN44" s="154"/>
      <c r="FMO44" s="155"/>
      <c r="FMP44" s="155"/>
      <c r="FMQ44" s="155"/>
      <c r="FMR44" s="155"/>
      <c r="FMS44" s="155"/>
      <c r="FMT44" s="155"/>
      <c r="FMU44" s="156"/>
      <c r="FMV44" s="156"/>
      <c r="FMW44" s="156"/>
      <c r="FMX44" s="156"/>
      <c r="FMY44" s="156"/>
      <c r="FMZ44" s="156"/>
      <c r="FNA44" s="157"/>
      <c r="FNB44" s="153"/>
      <c r="FNC44" s="153"/>
      <c r="FND44" s="154"/>
      <c r="FNE44" s="155"/>
      <c r="FNF44" s="155"/>
      <c r="FNG44" s="155"/>
      <c r="FNH44" s="155"/>
      <c r="FNI44" s="155"/>
      <c r="FNJ44" s="155"/>
      <c r="FNK44" s="156"/>
      <c r="FNL44" s="156"/>
      <c r="FNM44" s="156"/>
      <c r="FNN44" s="156"/>
      <c r="FNO44" s="156"/>
      <c r="FNP44" s="156"/>
      <c r="FNQ44" s="157"/>
      <c r="FNR44" s="153"/>
      <c r="FNS44" s="153"/>
      <c r="FNT44" s="154"/>
      <c r="FNU44" s="155"/>
      <c r="FNV44" s="155"/>
      <c r="FNW44" s="155"/>
      <c r="FNX44" s="155"/>
      <c r="FNY44" s="155"/>
      <c r="FNZ44" s="155"/>
      <c r="FOA44" s="156"/>
      <c r="FOB44" s="156"/>
      <c r="FOC44" s="156"/>
      <c r="FOD44" s="156"/>
      <c r="FOE44" s="156"/>
      <c r="FOF44" s="156"/>
      <c r="FOG44" s="157"/>
      <c r="FOH44" s="153"/>
      <c r="FOI44" s="153"/>
      <c r="FOJ44" s="154"/>
      <c r="FOK44" s="155"/>
      <c r="FOL44" s="155"/>
      <c r="FOM44" s="155"/>
      <c r="FON44" s="155"/>
      <c r="FOO44" s="155"/>
      <c r="FOP44" s="155"/>
      <c r="FOQ44" s="156"/>
      <c r="FOR44" s="156"/>
      <c r="FOS44" s="156"/>
      <c r="FOT44" s="156"/>
      <c r="FOU44" s="156"/>
      <c r="FOV44" s="156"/>
      <c r="FOW44" s="157"/>
      <c r="FOX44" s="153"/>
      <c r="FOY44" s="153"/>
      <c r="FOZ44" s="154"/>
      <c r="FPA44" s="155"/>
      <c r="FPB44" s="155"/>
      <c r="FPC44" s="155"/>
      <c r="FPD44" s="155"/>
      <c r="FPE44" s="155"/>
      <c r="FPF44" s="155"/>
      <c r="FPG44" s="156"/>
      <c r="FPH44" s="156"/>
      <c r="FPI44" s="156"/>
      <c r="FPJ44" s="156"/>
      <c r="FPK44" s="156"/>
      <c r="FPL44" s="156"/>
      <c r="FPM44" s="157"/>
      <c r="FPN44" s="153"/>
      <c r="FPO44" s="153"/>
      <c r="FPP44" s="154"/>
      <c r="FPQ44" s="155"/>
      <c r="FPR44" s="155"/>
      <c r="FPS44" s="155"/>
      <c r="FPT44" s="155"/>
      <c r="FPU44" s="155"/>
      <c r="FPV44" s="155"/>
      <c r="FPW44" s="156"/>
      <c r="FPX44" s="156"/>
      <c r="FPY44" s="156"/>
      <c r="FPZ44" s="156"/>
      <c r="FQA44" s="156"/>
      <c r="FQB44" s="156"/>
      <c r="FQC44" s="157"/>
      <c r="FQD44" s="153"/>
      <c r="FQE44" s="153"/>
      <c r="FQF44" s="154"/>
      <c r="FQG44" s="155"/>
      <c r="FQH44" s="155"/>
      <c r="FQI44" s="155"/>
      <c r="FQJ44" s="155"/>
      <c r="FQK44" s="155"/>
      <c r="FQL44" s="155"/>
      <c r="FQM44" s="156"/>
      <c r="FQN44" s="156"/>
      <c r="FQO44" s="156"/>
      <c r="FQP44" s="156"/>
      <c r="FQQ44" s="156"/>
      <c r="FQR44" s="156"/>
      <c r="FQS44" s="157"/>
      <c r="FQT44" s="153"/>
      <c r="FQU44" s="153"/>
      <c r="FQV44" s="154"/>
      <c r="FQW44" s="155"/>
      <c r="FQX44" s="155"/>
      <c r="FQY44" s="155"/>
      <c r="FQZ44" s="155"/>
      <c r="FRA44" s="155"/>
      <c r="FRB44" s="155"/>
      <c r="FRC44" s="156"/>
      <c r="FRD44" s="156"/>
      <c r="FRE44" s="156"/>
      <c r="FRF44" s="156"/>
      <c r="FRG44" s="156"/>
      <c r="FRH44" s="156"/>
      <c r="FRI44" s="157"/>
      <c r="FRJ44" s="153"/>
      <c r="FRK44" s="153"/>
      <c r="FRL44" s="154"/>
      <c r="FRM44" s="155"/>
      <c r="FRN44" s="155"/>
      <c r="FRO44" s="155"/>
      <c r="FRP44" s="155"/>
      <c r="FRQ44" s="155"/>
      <c r="FRR44" s="155"/>
      <c r="FRS44" s="156"/>
      <c r="FRT44" s="156"/>
      <c r="FRU44" s="156"/>
      <c r="FRV44" s="156"/>
      <c r="FRW44" s="156"/>
      <c r="FRX44" s="156"/>
      <c r="FRY44" s="157"/>
      <c r="FRZ44" s="153"/>
      <c r="FSA44" s="153"/>
      <c r="FSB44" s="154"/>
      <c r="FSC44" s="155"/>
      <c r="FSD44" s="155"/>
      <c r="FSE44" s="155"/>
      <c r="FSF44" s="155"/>
      <c r="FSG44" s="155"/>
      <c r="FSH44" s="155"/>
      <c r="FSI44" s="156"/>
      <c r="FSJ44" s="156"/>
      <c r="FSK44" s="156"/>
      <c r="FSL44" s="156"/>
      <c r="FSM44" s="156"/>
      <c r="FSN44" s="156"/>
      <c r="FSO44" s="157"/>
      <c r="FSP44" s="153"/>
      <c r="FSQ44" s="153"/>
      <c r="FSR44" s="154"/>
      <c r="FSS44" s="155"/>
      <c r="FST44" s="155"/>
      <c r="FSU44" s="155"/>
      <c r="FSV44" s="155"/>
      <c r="FSW44" s="155"/>
      <c r="FSX44" s="155"/>
      <c r="FSY44" s="156"/>
      <c r="FSZ44" s="156"/>
      <c r="FTA44" s="156"/>
      <c r="FTB44" s="156"/>
      <c r="FTC44" s="156"/>
      <c r="FTD44" s="156"/>
      <c r="FTE44" s="157"/>
      <c r="FTF44" s="153"/>
      <c r="FTG44" s="153"/>
      <c r="FTH44" s="154"/>
      <c r="FTI44" s="155"/>
      <c r="FTJ44" s="155"/>
      <c r="FTK44" s="155"/>
      <c r="FTL44" s="155"/>
      <c r="FTM44" s="155"/>
      <c r="FTN44" s="155"/>
      <c r="FTO44" s="156"/>
      <c r="FTP44" s="156"/>
      <c r="FTQ44" s="156"/>
      <c r="FTR44" s="156"/>
      <c r="FTS44" s="156"/>
      <c r="FTT44" s="156"/>
      <c r="FTU44" s="157"/>
      <c r="FTV44" s="153"/>
      <c r="FTW44" s="153"/>
      <c r="FTX44" s="154"/>
      <c r="FTY44" s="155"/>
      <c r="FTZ44" s="155"/>
      <c r="FUA44" s="155"/>
      <c r="FUB44" s="155"/>
      <c r="FUC44" s="155"/>
      <c r="FUD44" s="155"/>
      <c r="FUE44" s="156"/>
      <c r="FUF44" s="156"/>
      <c r="FUG44" s="156"/>
      <c r="FUH44" s="156"/>
      <c r="FUI44" s="156"/>
      <c r="FUJ44" s="156"/>
      <c r="FUK44" s="157"/>
      <c r="FUL44" s="153"/>
      <c r="FUM44" s="153"/>
      <c r="FUN44" s="154"/>
      <c r="FUO44" s="155"/>
      <c r="FUP44" s="155"/>
      <c r="FUQ44" s="155"/>
      <c r="FUR44" s="155"/>
      <c r="FUS44" s="155"/>
      <c r="FUT44" s="155"/>
      <c r="FUU44" s="156"/>
      <c r="FUV44" s="156"/>
      <c r="FUW44" s="156"/>
      <c r="FUX44" s="156"/>
      <c r="FUY44" s="156"/>
      <c r="FUZ44" s="156"/>
      <c r="FVA44" s="157"/>
      <c r="FVB44" s="153"/>
      <c r="FVC44" s="153"/>
      <c r="FVD44" s="154"/>
      <c r="FVE44" s="155"/>
      <c r="FVF44" s="155"/>
      <c r="FVG44" s="155"/>
      <c r="FVH44" s="155"/>
      <c r="FVI44" s="155"/>
      <c r="FVJ44" s="155"/>
      <c r="FVK44" s="156"/>
      <c r="FVL44" s="156"/>
      <c r="FVM44" s="156"/>
      <c r="FVN44" s="156"/>
      <c r="FVO44" s="156"/>
      <c r="FVP44" s="156"/>
      <c r="FVQ44" s="157"/>
      <c r="FVR44" s="153"/>
      <c r="FVS44" s="153"/>
      <c r="FVT44" s="154"/>
      <c r="FVU44" s="155"/>
      <c r="FVV44" s="155"/>
      <c r="FVW44" s="155"/>
      <c r="FVX44" s="155"/>
      <c r="FVY44" s="155"/>
      <c r="FVZ44" s="155"/>
      <c r="FWA44" s="156"/>
      <c r="FWB44" s="156"/>
      <c r="FWC44" s="156"/>
      <c r="FWD44" s="156"/>
      <c r="FWE44" s="156"/>
      <c r="FWF44" s="156"/>
      <c r="FWG44" s="157"/>
      <c r="FWH44" s="153"/>
      <c r="FWI44" s="153"/>
      <c r="FWJ44" s="154"/>
      <c r="FWK44" s="155"/>
      <c r="FWL44" s="155"/>
      <c r="FWM44" s="155"/>
      <c r="FWN44" s="155"/>
      <c r="FWO44" s="155"/>
      <c r="FWP44" s="155"/>
      <c r="FWQ44" s="156"/>
      <c r="FWR44" s="156"/>
      <c r="FWS44" s="156"/>
      <c r="FWT44" s="156"/>
      <c r="FWU44" s="156"/>
      <c r="FWV44" s="156"/>
      <c r="FWW44" s="157"/>
      <c r="FWX44" s="153"/>
      <c r="FWY44" s="153"/>
      <c r="FWZ44" s="154"/>
      <c r="FXA44" s="155"/>
      <c r="FXB44" s="155"/>
      <c r="FXC44" s="155"/>
      <c r="FXD44" s="155"/>
      <c r="FXE44" s="155"/>
      <c r="FXF44" s="155"/>
      <c r="FXG44" s="156"/>
      <c r="FXH44" s="156"/>
      <c r="FXI44" s="156"/>
      <c r="FXJ44" s="156"/>
      <c r="FXK44" s="156"/>
      <c r="FXL44" s="156"/>
      <c r="FXM44" s="157"/>
      <c r="FXN44" s="153"/>
      <c r="FXO44" s="153"/>
      <c r="FXP44" s="154"/>
      <c r="FXQ44" s="155"/>
      <c r="FXR44" s="155"/>
      <c r="FXS44" s="155"/>
      <c r="FXT44" s="155"/>
      <c r="FXU44" s="155"/>
      <c r="FXV44" s="155"/>
      <c r="FXW44" s="156"/>
      <c r="FXX44" s="156"/>
      <c r="FXY44" s="156"/>
      <c r="FXZ44" s="156"/>
      <c r="FYA44" s="156"/>
      <c r="FYB44" s="156"/>
      <c r="FYC44" s="157"/>
      <c r="FYD44" s="153"/>
      <c r="FYE44" s="153"/>
      <c r="FYF44" s="154"/>
      <c r="FYG44" s="155"/>
      <c r="FYH44" s="155"/>
      <c r="FYI44" s="155"/>
      <c r="FYJ44" s="155"/>
      <c r="FYK44" s="155"/>
      <c r="FYL44" s="155"/>
      <c r="FYM44" s="156"/>
      <c r="FYN44" s="156"/>
      <c r="FYO44" s="156"/>
      <c r="FYP44" s="156"/>
      <c r="FYQ44" s="156"/>
      <c r="FYR44" s="156"/>
      <c r="FYS44" s="157"/>
      <c r="FYT44" s="153"/>
      <c r="FYU44" s="153"/>
      <c r="FYV44" s="154"/>
      <c r="FYW44" s="155"/>
      <c r="FYX44" s="155"/>
      <c r="FYY44" s="155"/>
      <c r="FYZ44" s="155"/>
      <c r="FZA44" s="155"/>
      <c r="FZB44" s="155"/>
      <c r="FZC44" s="156"/>
      <c r="FZD44" s="156"/>
      <c r="FZE44" s="156"/>
      <c r="FZF44" s="156"/>
      <c r="FZG44" s="156"/>
      <c r="FZH44" s="156"/>
      <c r="FZI44" s="157"/>
      <c r="FZJ44" s="153"/>
      <c r="FZK44" s="153"/>
      <c r="FZL44" s="154"/>
      <c r="FZM44" s="155"/>
      <c r="FZN44" s="155"/>
      <c r="FZO44" s="155"/>
      <c r="FZP44" s="155"/>
      <c r="FZQ44" s="155"/>
      <c r="FZR44" s="155"/>
      <c r="FZS44" s="156"/>
      <c r="FZT44" s="156"/>
      <c r="FZU44" s="156"/>
      <c r="FZV44" s="156"/>
      <c r="FZW44" s="156"/>
      <c r="FZX44" s="156"/>
      <c r="FZY44" s="157"/>
      <c r="FZZ44" s="153"/>
      <c r="GAA44" s="153"/>
      <c r="GAB44" s="154"/>
      <c r="GAC44" s="155"/>
      <c r="GAD44" s="155"/>
      <c r="GAE44" s="155"/>
      <c r="GAF44" s="155"/>
      <c r="GAG44" s="155"/>
      <c r="GAH44" s="155"/>
      <c r="GAI44" s="156"/>
      <c r="GAJ44" s="156"/>
      <c r="GAK44" s="156"/>
      <c r="GAL44" s="156"/>
      <c r="GAM44" s="156"/>
      <c r="GAN44" s="156"/>
      <c r="GAO44" s="157"/>
      <c r="GAP44" s="153"/>
      <c r="GAQ44" s="153"/>
      <c r="GAR44" s="154"/>
      <c r="GAS44" s="155"/>
      <c r="GAT44" s="155"/>
      <c r="GAU44" s="155"/>
      <c r="GAV44" s="155"/>
      <c r="GAW44" s="155"/>
      <c r="GAX44" s="155"/>
      <c r="GAY44" s="156"/>
      <c r="GAZ44" s="156"/>
      <c r="GBA44" s="156"/>
      <c r="GBB44" s="156"/>
      <c r="GBC44" s="156"/>
      <c r="GBD44" s="156"/>
      <c r="GBE44" s="157"/>
      <c r="GBF44" s="153"/>
      <c r="GBG44" s="153"/>
      <c r="GBH44" s="154"/>
      <c r="GBI44" s="155"/>
      <c r="GBJ44" s="155"/>
      <c r="GBK44" s="155"/>
      <c r="GBL44" s="155"/>
      <c r="GBM44" s="155"/>
      <c r="GBN44" s="155"/>
      <c r="GBO44" s="156"/>
      <c r="GBP44" s="156"/>
      <c r="GBQ44" s="156"/>
      <c r="GBR44" s="156"/>
      <c r="GBS44" s="156"/>
      <c r="GBT44" s="156"/>
      <c r="GBU44" s="157"/>
      <c r="GBV44" s="153"/>
      <c r="GBW44" s="153"/>
      <c r="GBX44" s="154"/>
      <c r="GBY44" s="155"/>
      <c r="GBZ44" s="155"/>
      <c r="GCA44" s="155"/>
      <c r="GCB44" s="155"/>
      <c r="GCC44" s="155"/>
      <c r="GCD44" s="155"/>
      <c r="GCE44" s="156"/>
      <c r="GCF44" s="156"/>
      <c r="GCG44" s="156"/>
      <c r="GCH44" s="156"/>
      <c r="GCI44" s="156"/>
      <c r="GCJ44" s="156"/>
      <c r="GCK44" s="157"/>
      <c r="GCL44" s="153"/>
      <c r="GCM44" s="153"/>
      <c r="GCN44" s="154"/>
      <c r="GCO44" s="155"/>
      <c r="GCP44" s="155"/>
      <c r="GCQ44" s="155"/>
      <c r="GCR44" s="155"/>
      <c r="GCS44" s="155"/>
      <c r="GCT44" s="155"/>
      <c r="GCU44" s="156"/>
      <c r="GCV44" s="156"/>
      <c r="GCW44" s="156"/>
      <c r="GCX44" s="156"/>
      <c r="GCY44" s="156"/>
      <c r="GCZ44" s="156"/>
      <c r="GDA44" s="157"/>
      <c r="GDB44" s="153"/>
      <c r="GDC44" s="153"/>
      <c r="GDD44" s="154"/>
      <c r="GDE44" s="155"/>
      <c r="GDF44" s="155"/>
      <c r="GDG44" s="155"/>
      <c r="GDH44" s="155"/>
      <c r="GDI44" s="155"/>
      <c r="GDJ44" s="155"/>
      <c r="GDK44" s="156"/>
      <c r="GDL44" s="156"/>
      <c r="GDM44" s="156"/>
      <c r="GDN44" s="156"/>
      <c r="GDO44" s="156"/>
      <c r="GDP44" s="156"/>
      <c r="GDQ44" s="157"/>
      <c r="GDR44" s="153"/>
      <c r="GDS44" s="153"/>
      <c r="GDT44" s="154"/>
      <c r="GDU44" s="155"/>
      <c r="GDV44" s="155"/>
      <c r="GDW44" s="155"/>
      <c r="GDX44" s="155"/>
      <c r="GDY44" s="155"/>
      <c r="GDZ44" s="155"/>
      <c r="GEA44" s="156"/>
      <c r="GEB44" s="156"/>
      <c r="GEC44" s="156"/>
      <c r="GED44" s="156"/>
      <c r="GEE44" s="156"/>
      <c r="GEF44" s="156"/>
      <c r="GEG44" s="157"/>
      <c r="GEH44" s="153"/>
      <c r="GEI44" s="153"/>
      <c r="GEJ44" s="154"/>
      <c r="GEK44" s="155"/>
      <c r="GEL44" s="155"/>
      <c r="GEM44" s="155"/>
      <c r="GEN44" s="155"/>
      <c r="GEO44" s="155"/>
      <c r="GEP44" s="155"/>
      <c r="GEQ44" s="156"/>
      <c r="GER44" s="156"/>
      <c r="GES44" s="156"/>
      <c r="GET44" s="156"/>
      <c r="GEU44" s="156"/>
      <c r="GEV44" s="156"/>
      <c r="GEW44" s="157"/>
      <c r="GEX44" s="153"/>
      <c r="GEY44" s="153"/>
      <c r="GEZ44" s="154"/>
      <c r="GFA44" s="155"/>
      <c r="GFB44" s="155"/>
      <c r="GFC44" s="155"/>
      <c r="GFD44" s="155"/>
      <c r="GFE44" s="155"/>
      <c r="GFF44" s="155"/>
      <c r="GFG44" s="156"/>
      <c r="GFH44" s="156"/>
      <c r="GFI44" s="156"/>
      <c r="GFJ44" s="156"/>
      <c r="GFK44" s="156"/>
      <c r="GFL44" s="156"/>
      <c r="GFM44" s="157"/>
      <c r="GFN44" s="153"/>
      <c r="GFO44" s="153"/>
      <c r="GFP44" s="154"/>
      <c r="GFQ44" s="155"/>
      <c r="GFR44" s="155"/>
      <c r="GFS44" s="155"/>
      <c r="GFT44" s="155"/>
      <c r="GFU44" s="155"/>
      <c r="GFV44" s="155"/>
      <c r="GFW44" s="156"/>
      <c r="GFX44" s="156"/>
      <c r="GFY44" s="156"/>
      <c r="GFZ44" s="156"/>
      <c r="GGA44" s="156"/>
      <c r="GGB44" s="156"/>
      <c r="GGC44" s="157"/>
      <c r="GGD44" s="153"/>
      <c r="GGE44" s="153"/>
      <c r="GGF44" s="154"/>
      <c r="GGG44" s="155"/>
      <c r="GGH44" s="155"/>
      <c r="GGI44" s="155"/>
      <c r="GGJ44" s="155"/>
      <c r="GGK44" s="155"/>
      <c r="GGL44" s="155"/>
      <c r="GGM44" s="156"/>
      <c r="GGN44" s="156"/>
      <c r="GGO44" s="156"/>
      <c r="GGP44" s="156"/>
      <c r="GGQ44" s="156"/>
      <c r="GGR44" s="156"/>
      <c r="GGS44" s="157"/>
      <c r="GGT44" s="153"/>
      <c r="GGU44" s="153"/>
      <c r="GGV44" s="154"/>
      <c r="GGW44" s="155"/>
      <c r="GGX44" s="155"/>
      <c r="GGY44" s="155"/>
      <c r="GGZ44" s="155"/>
      <c r="GHA44" s="155"/>
      <c r="GHB44" s="155"/>
      <c r="GHC44" s="156"/>
      <c r="GHD44" s="156"/>
      <c r="GHE44" s="156"/>
      <c r="GHF44" s="156"/>
      <c r="GHG44" s="156"/>
      <c r="GHH44" s="156"/>
      <c r="GHI44" s="157"/>
      <c r="GHJ44" s="153"/>
      <c r="GHK44" s="153"/>
      <c r="GHL44" s="154"/>
      <c r="GHM44" s="155"/>
      <c r="GHN44" s="155"/>
      <c r="GHO44" s="155"/>
      <c r="GHP44" s="155"/>
      <c r="GHQ44" s="155"/>
      <c r="GHR44" s="155"/>
      <c r="GHS44" s="156"/>
      <c r="GHT44" s="156"/>
      <c r="GHU44" s="156"/>
      <c r="GHV44" s="156"/>
      <c r="GHW44" s="156"/>
      <c r="GHX44" s="156"/>
      <c r="GHY44" s="157"/>
      <c r="GHZ44" s="153"/>
      <c r="GIA44" s="153"/>
      <c r="GIB44" s="154"/>
      <c r="GIC44" s="155"/>
      <c r="GID44" s="155"/>
      <c r="GIE44" s="155"/>
      <c r="GIF44" s="155"/>
      <c r="GIG44" s="155"/>
      <c r="GIH44" s="155"/>
      <c r="GII44" s="156"/>
      <c r="GIJ44" s="156"/>
      <c r="GIK44" s="156"/>
      <c r="GIL44" s="156"/>
      <c r="GIM44" s="156"/>
      <c r="GIN44" s="156"/>
      <c r="GIO44" s="157"/>
      <c r="GIP44" s="153"/>
      <c r="GIQ44" s="153"/>
      <c r="GIR44" s="154"/>
      <c r="GIS44" s="155"/>
      <c r="GIT44" s="155"/>
      <c r="GIU44" s="155"/>
      <c r="GIV44" s="155"/>
      <c r="GIW44" s="155"/>
      <c r="GIX44" s="155"/>
      <c r="GIY44" s="156"/>
      <c r="GIZ44" s="156"/>
      <c r="GJA44" s="156"/>
      <c r="GJB44" s="156"/>
      <c r="GJC44" s="156"/>
      <c r="GJD44" s="156"/>
      <c r="GJE44" s="157"/>
      <c r="GJF44" s="153"/>
      <c r="GJG44" s="153"/>
      <c r="GJH44" s="154"/>
      <c r="GJI44" s="155"/>
      <c r="GJJ44" s="155"/>
      <c r="GJK44" s="155"/>
      <c r="GJL44" s="155"/>
      <c r="GJM44" s="155"/>
      <c r="GJN44" s="155"/>
      <c r="GJO44" s="156"/>
      <c r="GJP44" s="156"/>
      <c r="GJQ44" s="156"/>
      <c r="GJR44" s="156"/>
      <c r="GJS44" s="156"/>
      <c r="GJT44" s="156"/>
      <c r="GJU44" s="157"/>
      <c r="GJV44" s="153"/>
      <c r="GJW44" s="153"/>
      <c r="GJX44" s="154"/>
      <c r="GJY44" s="155"/>
      <c r="GJZ44" s="155"/>
      <c r="GKA44" s="155"/>
      <c r="GKB44" s="155"/>
      <c r="GKC44" s="155"/>
      <c r="GKD44" s="155"/>
      <c r="GKE44" s="156"/>
      <c r="GKF44" s="156"/>
      <c r="GKG44" s="156"/>
      <c r="GKH44" s="156"/>
      <c r="GKI44" s="156"/>
      <c r="GKJ44" s="156"/>
      <c r="GKK44" s="157"/>
      <c r="GKL44" s="153"/>
      <c r="GKM44" s="153"/>
      <c r="GKN44" s="154"/>
      <c r="GKO44" s="155"/>
      <c r="GKP44" s="155"/>
      <c r="GKQ44" s="155"/>
      <c r="GKR44" s="155"/>
      <c r="GKS44" s="155"/>
      <c r="GKT44" s="155"/>
      <c r="GKU44" s="156"/>
      <c r="GKV44" s="156"/>
      <c r="GKW44" s="156"/>
      <c r="GKX44" s="156"/>
      <c r="GKY44" s="156"/>
      <c r="GKZ44" s="156"/>
      <c r="GLA44" s="157"/>
      <c r="GLB44" s="153"/>
      <c r="GLC44" s="153"/>
      <c r="GLD44" s="154"/>
      <c r="GLE44" s="155"/>
      <c r="GLF44" s="155"/>
      <c r="GLG44" s="155"/>
      <c r="GLH44" s="155"/>
      <c r="GLI44" s="155"/>
      <c r="GLJ44" s="155"/>
      <c r="GLK44" s="156"/>
      <c r="GLL44" s="156"/>
      <c r="GLM44" s="156"/>
      <c r="GLN44" s="156"/>
      <c r="GLO44" s="156"/>
      <c r="GLP44" s="156"/>
      <c r="GLQ44" s="157"/>
      <c r="GLR44" s="153"/>
      <c r="GLS44" s="153"/>
      <c r="GLT44" s="154"/>
      <c r="GLU44" s="155"/>
      <c r="GLV44" s="155"/>
      <c r="GLW44" s="155"/>
      <c r="GLX44" s="155"/>
      <c r="GLY44" s="155"/>
      <c r="GLZ44" s="155"/>
      <c r="GMA44" s="156"/>
      <c r="GMB44" s="156"/>
      <c r="GMC44" s="156"/>
      <c r="GMD44" s="156"/>
      <c r="GME44" s="156"/>
      <c r="GMF44" s="156"/>
      <c r="GMG44" s="157"/>
      <c r="GMH44" s="153"/>
      <c r="GMI44" s="153"/>
      <c r="GMJ44" s="154"/>
      <c r="GMK44" s="155"/>
      <c r="GML44" s="155"/>
      <c r="GMM44" s="155"/>
      <c r="GMN44" s="155"/>
      <c r="GMO44" s="155"/>
      <c r="GMP44" s="155"/>
      <c r="GMQ44" s="156"/>
      <c r="GMR44" s="156"/>
      <c r="GMS44" s="156"/>
      <c r="GMT44" s="156"/>
      <c r="GMU44" s="156"/>
      <c r="GMV44" s="156"/>
      <c r="GMW44" s="157"/>
      <c r="GMX44" s="153"/>
      <c r="GMY44" s="153"/>
      <c r="GMZ44" s="154"/>
      <c r="GNA44" s="155"/>
      <c r="GNB44" s="155"/>
      <c r="GNC44" s="155"/>
      <c r="GND44" s="155"/>
      <c r="GNE44" s="155"/>
      <c r="GNF44" s="155"/>
      <c r="GNG44" s="156"/>
      <c r="GNH44" s="156"/>
      <c r="GNI44" s="156"/>
      <c r="GNJ44" s="156"/>
      <c r="GNK44" s="156"/>
      <c r="GNL44" s="156"/>
      <c r="GNM44" s="157"/>
      <c r="GNN44" s="153"/>
      <c r="GNO44" s="153"/>
      <c r="GNP44" s="154"/>
      <c r="GNQ44" s="155"/>
      <c r="GNR44" s="155"/>
      <c r="GNS44" s="155"/>
      <c r="GNT44" s="155"/>
      <c r="GNU44" s="155"/>
      <c r="GNV44" s="155"/>
      <c r="GNW44" s="156"/>
      <c r="GNX44" s="156"/>
      <c r="GNY44" s="156"/>
      <c r="GNZ44" s="156"/>
      <c r="GOA44" s="156"/>
      <c r="GOB44" s="156"/>
      <c r="GOC44" s="157"/>
      <c r="GOD44" s="153"/>
      <c r="GOE44" s="153"/>
      <c r="GOF44" s="154"/>
      <c r="GOG44" s="155"/>
      <c r="GOH44" s="155"/>
      <c r="GOI44" s="155"/>
      <c r="GOJ44" s="155"/>
      <c r="GOK44" s="155"/>
      <c r="GOL44" s="155"/>
      <c r="GOM44" s="156"/>
      <c r="GON44" s="156"/>
      <c r="GOO44" s="156"/>
      <c r="GOP44" s="156"/>
      <c r="GOQ44" s="156"/>
      <c r="GOR44" s="156"/>
      <c r="GOS44" s="157"/>
      <c r="GOT44" s="153"/>
      <c r="GOU44" s="153"/>
      <c r="GOV44" s="154"/>
      <c r="GOW44" s="155"/>
      <c r="GOX44" s="155"/>
      <c r="GOY44" s="155"/>
      <c r="GOZ44" s="155"/>
      <c r="GPA44" s="155"/>
      <c r="GPB44" s="155"/>
      <c r="GPC44" s="156"/>
      <c r="GPD44" s="156"/>
      <c r="GPE44" s="156"/>
      <c r="GPF44" s="156"/>
      <c r="GPG44" s="156"/>
      <c r="GPH44" s="156"/>
      <c r="GPI44" s="157"/>
      <c r="GPJ44" s="153"/>
      <c r="GPK44" s="153"/>
      <c r="GPL44" s="154"/>
      <c r="GPM44" s="155"/>
      <c r="GPN44" s="155"/>
      <c r="GPO44" s="155"/>
      <c r="GPP44" s="155"/>
      <c r="GPQ44" s="155"/>
      <c r="GPR44" s="155"/>
      <c r="GPS44" s="156"/>
      <c r="GPT44" s="156"/>
      <c r="GPU44" s="156"/>
      <c r="GPV44" s="156"/>
      <c r="GPW44" s="156"/>
      <c r="GPX44" s="156"/>
      <c r="GPY44" s="157"/>
      <c r="GPZ44" s="153"/>
      <c r="GQA44" s="153"/>
      <c r="GQB44" s="154"/>
      <c r="GQC44" s="155"/>
      <c r="GQD44" s="155"/>
      <c r="GQE44" s="155"/>
      <c r="GQF44" s="155"/>
      <c r="GQG44" s="155"/>
      <c r="GQH44" s="155"/>
      <c r="GQI44" s="156"/>
      <c r="GQJ44" s="156"/>
      <c r="GQK44" s="156"/>
      <c r="GQL44" s="156"/>
      <c r="GQM44" s="156"/>
      <c r="GQN44" s="156"/>
      <c r="GQO44" s="157"/>
      <c r="GQP44" s="153"/>
      <c r="GQQ44" s="153"/>
      <c r="GQR44" s="154"/>
      <c r="GQS44" s="155"/>
      <c r="GQT44" s="155"/>
      <c r="GQU44" s="155"/>
      <c r="GQV44" s="155"/>
      <c r="GQW44" s="155"/>
      <c r="GQX44" s="155"/>
      <c r="GQY44" s="156"/>
      <c r="GQZ44" s="156"/>
      <c r="GRA44" s="156"/>
      <c r="GRB44" s="156"/>
      <c r="GRC44" s="156"/>
      <c r="GRD44" s="156"/>
      <c r="GRE44" s="157"/>
      <c r="GRF44" s="153"/>
      <c r="GRG44" s="153"/>
      <c r="GRH44" s="154"/>
      <c r="GRI44" s="155"/>
      <c r="GRJ44" s="155"/>
      <c r="GRK44" s="155"/>
      <c r="GRL44" s="155"/>
      <c r="GRM44" s="155"/>
      <c r="GRN44" s="155"/>
      <c r="GRO44" s="156"/>
      <c r="GRP44" s="156"/>
      <c r="GRQ44" s="156"/>
      <c r="GRR44" s="156"/>
      <c r="GRS44" s="156"/>
      <c r="GRT44" s="156"/>
      <c r="GRU44" s="157"/>
      <c r="GRV44" s="153"/>
      <c r="GRW44" s="153"/>
      <c r="GRX44" s="154"/>
      <c r="GRY44" s="155"/>
      <c r="GRZ44" s="155"/>
      <c r="GSA44" s="155"/>
      <c r="GSB44" s="155"/>
      <c r="GSC44" s="155"/>
      <c r="GSD44" s="155"/>
      <c r="GSE44" s="156"/>
      <c r="GSF44" s="156"/>
      <c r="GSG44" s="156"/>
      <c r="GSH44" s="156"/>
      <c r="GSI44" s="156"/>
      <c r="GSJ44" s="156"/>
      <c r="GSK44" s="157"/>
      <c r="GSL44" s="153"/>
      <c r="GSM44" s="153"/>
      <c r="GSN44" s="154"/>
      <c r="GSO44" s="155"/>
      <c r="GSP44" s="155"/>
      <c r="GSQ44" s="155"/>
      <c r="GSR44" s="155"/>
      <c r="GSS44" s="155"/>
      <c r="GST44" s="155"/>
      <c r="GSU44" s="156"/>
      <c r="GSV44" s="156"/>
      <c r="GSW44" s="156"/>
      <c r="GSX44" s="156"/>
      <c r="GSY44" s="156"/>
      <c r="GSZ44" s="156"/>
      <c r="GTA44" s="157"/>
      <c r="GTB44" s="153"/>
      <c r="GTC44" s="153"/>
      <c r="GTD44" s="154"/>
      <c r="GTE44" s="155"/>
      <c r="GTF44" s="155"/>
      <c r="GTG44" s="155"/>
      <c r="GTH44" s="155"/>
      <c r="GTI44" s="155"/>
      <c r="GTJ44" s="155"/>
      <c r="GTK44" s="156"/>
      <c r="GTL44" s="156"/>
      <c r="GTM44" s="156"/>
      <c r="GTN44" s="156"/>
      <c r="GTO44" s="156"/>
      <c r="GTP44" s="156"/>
      <c r="GTQ44" s="157"/>
      <c r="GTR44" s="153"/>
      <c r="GTS44" s="153"/>
      <c r="GTT44" s="154"/>
      <c r="GTU44" s="155"/>
      <c r="GTV44" s="155"/>
      <c r="GTW44" s="155"/>
      <c r="GTX44" s="155"/>
      <c r="GTY44" s="155"/>
      <c r="GTZ44" s="155"/>
      <c r="GUA44" s="156"/>
      <c r="GUB44" s="156"/>
      <c r="GUC44" s="156"/>
      <c r="GUD44" s="156"/>
      <c r="GUE44" s="156"/>
      <c r="GUF44" s="156"/>
      <c r="GUG44" s="157"/>
      <c r="GUH44" s="153"/>
      <c r="GUI44" s="153"/>
      <c r="GUJ44" s="154"/>
      <c r="GUK44" s="155"/>
      <c r="GUL44" s="155"/>
      <c r="GUM44" s="155"/>
      <c r="GUN44" s="155"/>
      <c r="GUO44" s="155"/>
      <c r="GUP44" s="155"/>
      <c r="GUQ44" s="156"/>
      <c r="GUR44" s="156"/>
      <c r="GUS44" s="156"/>
      <c r="GUT44" s="156"/>
      <c r="GUU44" s="156"/>
      <c r="GUV44" s="156"/>
      <c r="GUW44" s="157"/>
      <c r="GUX44" s="153"/>
      <c r="GUY44" s="153"/>
      <c r="GUZ44" s="154"/>
      <c r="GVA44" s="155"/>
      <c r="GVB44" s="155"/>
      <c r="GVC44" s="155"/>
      <c r="GVD44" s="155"/>
      <c r="GVE44" s="155"/>
      <c r="GVF44" s="155"/>
      <c r="GVG44" s="156"/>
      <c r="GVH44" s="156"/>
      <c r="GVI44" s="156"/>
      <c r="GVJ44" s="156"/>
      <c r="GVK44" s="156"/>
      <c r="GVL44" s="156"/>
      <c r="GVM44" s="157"/>
      <c r="GVN44" s="153"/>
      <c r="GVO44" s="153"/>
      <c r="GVP44" s="154"/>
      <c r="GVQ44" s="155"/>
      <c r="GVR44" s="155"/>
      <c r="GVS44" s="155"/>
      <c r="GVT44" s="155"/>
      <c r="GVU44" s="155"/>
      <c r="GVV44" s="155"/>
      <c r="GVW44" s="156"/>
      <c r="GVX44" s="156"/>
      <c r="GVY44" s="156"/>
      <c r="GVZ44" s="156"/>
      <c r="GWA44" s="156"/>
      <c r="GWB44" s="156"/>
      <c r="GWC44" s="157"/>
      <c r="GWD44" s="153"/>
      <c r="GWE44" s="153"/>
      <c r="GWF44" s="154"/>
      <c r="GWG44" s="155"/>
      <c r="GWH44" s="155"/>
      <c r="GWI44" s="155"/>
      <c r="GWJ44" s="155"/>
      <c r="GWK44" s="155"/>
      <c r="GWL44" s="155"/>
      <c r="GWM44" s="156"/>
      <c r="GWN44" s="156"/>
      <c r="GWO44" s="156"/>
      <c r="GWP44" s="156"/>
      <c r="GWQ44" s="156"/>
      <c r="GWR44" s="156"/>
      <c r="GWS44" s="157"/>
      <c r="GWT44" s="153"/>
      <c r="GWU44" s="153"/>
      <c r="GWV44" s="154"/>
      <c r="GWW44" s="155"/>
      <c r="GWX44" s="155"/>
      <c r="GWY44" s="155"/>
      <c r="GWZ44" s="155"/>
      <c r="GXA44" s="155"/>
      <c r="GXB44" s="155"/>
      <c r="GXC44" s="156"/>
      <c r="GXD44" s="156"/>
      <c r="GXE44" s="156"/>
      <c r="GXF44" s="156"/>
      <c r="GXG44" s="156"/>
      <c r="GXH44" s="156"/>
      <c r="GXI44" s="157"/>
      <c r="GXJ44" s="153"/>
      <c r="GXK44" s="153"/>
      <c r="GXL44" s="154"/>
      <c r="GXM44" s="155"/>
      <c r="GXN44" s="155"/>
      <c r="GXO44" s="155"/>
      <c r="GXP44" s="155"/>
      <c r="GXQ44" s="155"/>
      <c r="GXR44" s="155"/>
      <c r="GXS44" s="156"/>
      <c r="GXT44" s="156"/>
      <c r="GXU44" s="156"/>
      <c r="GXV44" s="156"/>
      <c r="GXW44" s="156"/>
      <c r="GXX44" s="156"/>
      <c r="GXY44" s="157"/>
      <c r="GXZ44" s="153"/>
      <c r="GYA44" s="153"/>
      <c r="GYB44" s="154"/>
      <c r="GYC44" s="155"/>
      <c r="GYD44" s="155"/>
      <c r="GYE44" s="155"/>
      <c r="GYF44" s="155"/>
      <c r="GYG44" s="155"/>
      <c r="GYH44" s="155"/>
      <c r="GYI44" s="156"/>
      <c r="GYJ44" s="156"/>
      <c r="GYK44" s="156"/>
      <c r="GYL44" s="156"/>
      <c r="GYM44" s="156"/>
      <c r="GYN44" s="156"/>
      <c r="GYO44" s="157"/>
      <c r="GYP44" s="153"/>
      <c r="GYQ44" s="153"/>
      <c r="GYR44" s="154"/>
      <c r="GYS44" s="155"/>
      <c r="GYT44" s="155"/>
      <c r="GYU44" s="155"/>
      <c r="GYV44" s="155"/>
      <c r="GYW44" s="155"/>
      <c r="GYX44" s="155"/>
      <c r="GYY44" s="156"/>
      <c r="GYZ44" s="156"/>
      <c r="GZA44" s="156"/>
      <c r="GZB44" s="156"/>
      <c r="GZC44" s="156"/>
      <c r="GZD44" s="156"/>
      <c r="GZE44" s="157"/>
      <c r="GZF44" s="153"/>
      <c r="GZG44" s="153"/>
      <c r="GZH44" s="154"/>
      <c r="GZI44" s="155"/>
      <c r="GZJ44" s="155"/>
      <c r="GZK44" s="155"/>
      <c r="GZL44" s="155"/>
      <c r="GZM44" s="155"/>
      <c r="GZN44" s="155"/>
      <c r="GZO44" s="156"/>
      <c r="GZP44" s="156"/>
      <c r="GZQ44" s="156"/>
      <c r="GZR44" s="156"/>
      <c r="GZS44" s="156"/>
      <c r="GZT44" s="156"/>
      <c r="GZU44" s="157"/>
      <c r="GZV44" s="153"/>
      <c r="GZW44" s="153"/>
      <c r="GZX44" s="154"/>
      <c r="GZY44" s="155"/>
      <c r="GZZ44" s="155"/>
      <c r="HAA44" s="155"/>
      <c r="HAB44" s="155"/>
      <c r="HAC44" s="155"/>
      <c r="HAD44" s="155"/>
      <c r="HAE44" s="156"/>
      <c r="HAF44" s="156"/>
      <c r="HAG44" s="156"/>
      <c r="HAH44" s="156"/>
      <c r="HAI44" s="156"/>
      <c r="HAJ44" s="156"/>
      <c r="HAK44" s="157"/>
      <c r="HAL44" s="153"/>
      <c r="HAM44" s="153"/>
      <c r="HAN44" s="154"/>
      <c r="HAO44" s="155"/>
      <c r="HAP44" s="155"/>
      <c r="HAQ44" s="155"/>
      <c r="HAR44" s="155"/>
      <c r="HAS44" s="155"/>
      <c r="HAT44" s="155"/>
      <c r="HAU44" s="156"/>
      <c r="HAV44" s="156"/>
      <c r="HAW44" s="156"/>
      <c r="HAX44" s="156"/>
      <c r="HAY44" s="156"/>
      <c r="HAZ44" s="156"/>
      <c r="HBA44" s="157"/>
      <c r="HBB44" s="153"/>
      <c r="HBC44" s="153"/>
      <c r="HBD44" s="154"/>
      <c r="HBE44" s="155"/>
      <c r="HBF44" s="155"/>
      <c r="HBG44" s="155"/>
      <c r="HBH44" s="155"/>
      <c r="HBI44" s="155"/>
      <c r="HBJ44" s="155"/>
      <c r="HBK44" s="156"/>
      <c r="HBL44" s="156"/>
      <c r="HBM44" s="156"/>
      <c r="HBN44" s="156"/>
      <c r="HBO44" s="156"/>
      <c r="HBP44" s="156"/>
      <c r="HBQ44" s="157"/>
      <c r="HBR44" s="153"/>
      <c r="HBS44" s="153"/>
      <c r="HBT44" s="154"/>
      <c r="HBU44" s="155"/>
      <c r="HBV44" s="155"/>
      <c r="HBW44" s="155"/>
      <c r="HBX44" s="155"/>
      <c r="HBY44" s="155"/>
      <c r="HBZ44" s="155"/>
      <c r="HCA44" s="156"/>
      <c r="HCB44" s="156"/>
      <c r="HCC44" s="156"/>
      <c r="HCD44" s="156"/>
      <c r="HCE44" s="156"/>
      <c r="HCF44" s="156"/>
      <c r="HCG44" s="157"/>
      <c r="HCH44" s="153"/>
      <c r="HCI44" s="153"/>
      <c r="HCJ44" s="154"/>
      <c r="HCK44" s="155"/>
      <c r="HCL44" s="155"/>
      <c r="HCM44" s="155"/>
      <c r="HCN44" s="155"/>
      <c r="HCO44" s="155"/>
      <c r="HCP44" s="155"/>
      <c r="HCQ44" s="156"/>
      <c r="HCR44" s="156"/>
      <c r="HCS44" s="156"/>
      <c r="HCT44" s="156"/>
      <c r="HCU44" s="156"/>
      <c r="HCV44" s="156"/>
      <c r="HCW44" s="157"/>
      <c r="HCX44" s="153"/>
      <c r="HCY44" s="153"/>
      <c r="HCZ44" s="154"/>
      <c r="HDA44" s="155"/>
      <c r="HDB44" s="155"/>
      <c r="HDC44" s="155"/>
      <c r="HDD44" s="155"/>
      <c r="HDE44" s="155"/>
      <c r="HDF44" s="155"/>
      <c r="HDG44" s="156"/>
      <c r="HDH44" s="156"/>
      <c r="HDI44" s="156"/>
      <c r="HDJ44" s="156"/>
      <c r="HDK44" s="156"/>
      <c r="HDL44" s="156"/>
      <c r="HDM44" s="157"/>
      <c r="HDN44" s="153"/>
      <c r="HDO44" s="153"/>
      <c r="HDP44" s="154"/>
      <c r="HDQ44" s="155"/>
      <c r="HDR44" s="155"/>
      <c r="HDS44" s="155"/>
      <c r="HDT44" s="155"/>
      <c r="HDU44" s="155"/>
      <c r="HDV44" s="155"/>
      <c r="HDW44" s="156"/>
      <c r="HDX44" s="156"/>
      <c r="HDY44" s="156"/>
      <c r="HDZ44" s="156"/>
      <c r="HEA44" s="156"/>
      <c r="HEB44" s="156"/>
      <c r="HEC44" s="157"/>
      <c r="HED44" s="153"/>
      <c r="HEE44" s="153"/>
      <c r="HEF44" s="154"/>
      <c r="HEG44" s="155"/>
      <c r="HEH44" s="155"/>
      <c r="HEI44" s="155"/>
      <c r="HEJ44" s="155"/>
      <c r="HEK44" s="155"/>
      <c r="HEL44" s="155"/>
      <c r="HEM44" s="156"/>
      <c r="HEN44" s="156"/>
      <c r="HEO44" s="156"/>
      <c r="HEP44" s="156"/>
      <c r="HEQ44" s="156"/>
      <c r="HER44" s="156"/>
      <c r="HES44" s="157"/>
      <c r="HET44" s="153"/>
      <c r="HEU44" s="153"/>
      <c r="HEV44" s="154"/>
      <c r="HEW44" s="155"/>
      <c r="HEX44" s="155"/>
      <c r="HEY44" s="155"/>
      <c r="HEZ44" s="155"/>
      <c r="HFA44" s="155"/>
      <c r="HFB44" s="155"/>
      <c r="HFC44" s="156"/>
      <c r="HFD44" s="156"/>
      <c r="HFE44" s="156"/>
      <c r="HFF44" s="156"/>
      <c r="HFG44" s="156"/>
      <c r="HFH44" s="156"/>
      <c r="HFI44" s="157"/>
      <c r="HFJ44" s="153"/>
      <c r="HFK44" s="153"/>
      <c r="HFL44" s="154"/>
      <c r="HFM44" s="155"/>
      <c r="HFN44" s="155"/>
      <c r="HFO44" s="155"/>
      <c r="HFP44" s="155"/>
      <c r="HFQ44" s="155"/>
      <c r="HFR44" s="155"/>
      <c r="HFS44" s="156"/>
      <c r="HFT44" s="156"/>
      <c r="HFU44" s="156"/>
      <c r="HFV44" s="156"/>
      <c r="HFW44" s="156"/>
      <c r="HFX44" s="156"/>
      <c r="HFY44" s="157"/>
      <c r="HFZ44" s="153"/>
      <c r="HGA44" s="153"/>
      <c r="HGB44" s="154"/>
      <c r="HGC44" s="155"/>
      <c r="HGD44" s="155"/>
      <c r="HGE44" s="155"/>
      <c r="HGF44" s="155"/>
      <c r="HGG44" s="155"/>
      <c r="HGH44" s="155"/>
      <c r="HGI44" s="156"/>
      <c r="HGJ44" s="156"/>
      <c r="HGK44" s="156"/>
      <c r="HGL44" s="156"/>
      <c r="HGM44" s="156"/>
      <c r="HGN44" s="156"/>
      <c r="HGO44" s="157"/>
      <c r="HGP44" s="153"/>
      <c r="HGQ44" s="153"/>
      <c r="HGR44" s="154"/>
      <c r="HGS44" s="155"/>
      <c r="HGT44" s="155"/>
      <c r="HGU44" s="155"/>
      <c r="HGV44" s="155"/>
      <c r="HGW44" s="155"/>
      <c r="HGX44" s="155"/>
      <c r="HGY44" s="156"/>
      <c r="HGZ44" s="156"/>
      <c r="HHA44" s="156"/>
      <c r="HHB44" s="156"/>
      <c r="HHC44" s="156"/>
      <c r="HHD44" s="156"/>
      <c r="HHE44" s="157"/>
      <c r="HHF44" s="153"/>
      <c r="HHG44" s="153"/>
      <c r="HHH44" s="154"/>
      <c r="HHI44" s="155"/>
      <c r="HHJ44" s="155"/>
      <c r="HHK44" s="155"/>
      <c r="HHL44" s="155"/>
      <c r="HHM44" s="155"/>
      <c r="HHN44" s="155"/>
      <c r="HHO44" s="156"/>
      <c r="HHP44" s="156"/>
      <c r="HHQ44" s="156"/>
      <c r="HHR44" s="156"/>
      <c r="HHS44" s="156"/>
      <c r="HHT44" s="156"/>
      <c r="HHU44" s="157"/>
      <c r="HHV44" s="153"/>
      <c r="HHW44" s="153"/>
      <c r="HHX44" s="154"/>
      <c r="HHY44" s="155"/>
      <c r="HHZ44" s="155"/>
      <c r="HIA44" s="155"/>
      <c r="HIB44" s="155"/>
      <c r="HIC44" s="155"/>
      <c r="HID44" s="155"/>
      <c r="HIE44" s="156"/>
      <c r="HIF44" s="156"/>
      <c r="HIG44" s="156"/>
      <c r="HIH44" s="156"/>
      <c r="HII44" s="156"/>
      <c r="HIJ44" s="156"/>
      <c r="HIK44" s="157"/>
      <c r="HIL44" s="153"/>
      <c r="HIM44" s="153"/>
      <c r="HIN44" s="154"/>
      <c r="HIO44" s="155"/>
      <c r="HIP44" s="155"/>
      <c r="HIQ44" s="155"/>
      <c r="HIR44" s="155"/>
      <c r="HIS44" s="155"/>
      <c r="HIT44" s="155"/>
      <c r="HIU44" s="156"/>
      <c r="HIV44" s="156"/>
      <c r="HIW44" s="156"/>
      <c r="HIX44" s="156"/>
      <c r="HIY44" s="156"/>
      <c r="HIZ44" s="156"/>
      <c r="HJA44" s="157"/>
      <c r="HJB44" s="153"/>
      <c r="HJC44" s="153"/>
      <c r="HJD44" s="154"/>
      <c r="HJE44" s="155"/>
      <c r="HJF44" s="155"/>
      <c r="HJG44" s="155"/>
      <c r="HJH44" s="155"/>
      <c r="HJI44" s="155"/>
      <c r="HJJ44" s="155"/>
      <c r="HJK44" s="156"/>
      <c r="HJL44" s="156"/>
      <c r="HJM44" s="156"/>
      <c r="HJN44" s="156"/>
      <c r="HJO44" s="156"/>
      <c r="HJP44" s="156"/>
      <c r="HJQ44" s="157"/>
      <c r="HJR44" s="153"/>
      <c r="HJS44" s="153"/>
      <c r="HJT44" s="154"/>
      <c r="HJU44" s="155"/>
      <c r="HJV44" s="155"/>
      <c r="HJW44" s="155"/>
      <c r="HJX44" s="155"/>
      <c r="HJY44" s="155"/>
      <c r="HJZ44" s="155"/>
      <c r="HKA44" s="156"/>
      <c r="HKB44" s="156"/>
      <c r="HKC44" s="156"/>
      <c r="HKD44" s="156"/>
      <c r="HKE44" s="156"/>
      <c r="HKF44" s="156"/>
      <c r="HKG44" s="157"/>
      <c r="HKH44" s="153"/>
      <c r="HKI44" s="153"/>
      <c r="HKJ44" s="154"/>
      <c r="HKK44" s="155"/>
      <c r="HKL44" s="155"/>
      <c r="HKM44" s="155"/>
      <c r="HKN44" s="155"/>
      <c r="HKO44" s="155"/>
      <c r="HKP44" s="155"/>
      <c r="HKQ44" s="156"/>
      <c r="HKR44" s="156"/>
      <c r="HKS44" s="156"/>
      <c r="HKT44" s="156"/>
      <c r="HKU44" s="156"/>
      <c r="HKV44" s="156"/>
      <c r="HKW44" s="157"/>
      <c r="HKX44" s="153"/>
      <c r="HKY44" s="153"/>
      <c r="HKZ44" s="154"/>
      <c r="HLA44" s="155"/>
      <c r="HLB44" s="155"/>
      <c r="HLC44" s="155"/>
      <c r="HLD44" s="155"/>
      <c r="HLE44" s="155"/>
      <c r="HLF44" s="155"/>
      <c r="HLG44" s="156"/>
      <c r="HLH44" s="156"/>
      <c r="HLI44" s="156"/>
      <c r="HLJ44" s="156"/>
      <c r="HLK44" s="156"/>
      <c r="HLL44" s="156"/>
      <c r="HLM44" s="157"/>
      <c r="HLN44" s="153"/>
      <c r="HLO44" s="153"/>
      <c r="HLP44" s="154"/>
      <c r="HLQ44" s="155"/>
      <c r="HLR44" s="155"/>
      <c r="HLS44" s="155"/>
      <c r="HLT44" s="155"/>
      <c r="HLU44" s="155"/>
      <c r="HLV44" s="155"/>
      <c r="HLW44" s="156"/>
      <c r="HLX44" s="156"/>
      <c r="HLY44" s="156"/>
      <c r="HLZ44" s="156"/>
      <c r="HMA44" s="156"/>
      <c r="HMB44" s="156"/>
      <c r="HMC44" s="157"/>
      <c r="HMD44" s="153"/>
      <c r="HME44" s="153"/>
      <c r="HMF44" s="154"/>
      <c r="HMG44" s="155"/>
      <c r="HMH44" s="155"/>
      <c r="HMI44" s="155"/>
      <c r="HMJ44" s="155"/>
      <c r="HMK44" s="155"/>
      <c r="HML44" s="155"/>
      <c r="HMM44" s="156"/>
      <c r="HMN44" s="156"/>
      <c r="HMO44" s="156"/>
      <c r="HMP44" s="156"/>
      <c r="HMQ44" s="156"/>
      <c r="HMR44" s="156"/>
      <c r="HMS44" s="157"/>
      <c r="HMT44" s="153"/>
      <c r="HMU44" s="153"/>
      <c r="HMV44" s="154"/>
      <c r="HMW44" s="155"/>
      <c r="HMX44" s="155"/>
      <c r="HMY44" s="155"/>
      <c r="HMZ44" s="155"/>
      <c r="HNA44" s="155"/>
      <c r="HNB44" s="155"/>
      <c r="HNC44" s="156"/>
      <c r="HND44" s="156"/>
      <c r="HNE44" s="156"/>
      <c r="HNF44" s="156"/>
      <c r="HNG44" s="156"/>
      <c r="HNH44" s="156"/>
      <c r="HNI44" s="157"/>
      <c r="HNJ44" s="153"/>
      <c r="HNK44" s="153"/>
      <c r="HNL44" s="154"/>
      <c r="HNM44" s="155"/>
      <c r="HNN44" s="155"/>
      <c r="HNO44" s="155"/>
      <c r="HNP44" s="155"/>
      <c r="HNQ44" s="155"/>
      <c r="HNR44" s="155"/>
      <c r="HNS44" s="156"/>
      <c r="HNT44" s="156"/>
      <c r="HNU44" s="156"/>
      <c r="HNV44" s="156"/>
      <c r="HNW44" s="156"/>
      <c r="HNX44" s="156"/>
      <c r="HNY44" s="157"/>
      <c r="HNZ44" s="153"/>
      <c r="HOA44" s="153"/>
      <c r="HOB44" s="154"/>
      <c r="HOC44" s="155"/>
      <c r="HOD44" s="155"/>
      <c r="HOE44" s="155"/>
      <c r="HOF44" s="155"/>
      <c r="HOG44" s="155"/>
      <c r="HOH44" s="155"/>
      <c r="HOI44" s="156"/>
      <c r="HOJ44" s="156"/>
      <c r="HOK44" s="156"/>
      <c r="HOL44" s="156"/>
      <c r="HOM44" s="156"/>
      <c r="HON44" s="156"/>
      <c r="HOO44" s="157"/>
      <c r="HOP44" s="153"/>
      <c r="HOQ44" s="153"/>
      <c r="HOR44" s="154"/>
      <c r="HOS44" s="155"/>
      <c r="HOT44" s="155"/>
      <c r="HOU44" s="155"/>
      <c r="HOV44" s="155"/>
      <c r="HOW44" s="155"/>
      <c r="HOX44" s="155"/>
      <c r="HOY44" s="156"/>
      <c r="HOZ44" s="156"/>
      <c r="HPA44" s="156"/>
      <c r="HPB44" s="156"/>
      <c r="HPC44" s="156"/>
      <c r="HPD44" s="156"/>
      <c r="HPE44" s="157"/>
      <c r="HPF44" s="153"/>
      <c r="HPG44" s="153"/>
      <c r="HPH44" s="154"/>
      <c r="HPI44" s="155"/>
      <c r="HPJ44" s="155"/>
      <c r="HPK44" s="155"/>
      <c r="HPL44" s="155"/>
      <c r="HPM44" s="155"/>
      <c r="HPN44" s="155"/>
      <c r="HPO44" s="156"/>
      <c r="HPP44" s="156"/>
      <c r="HPQ44" s="156"/>
      <c r="HPR44" s="156"/>
      <c r="HPS44" s="156"/>
      <c r="HPT44" s="156"/>
      <c r="HPU44" s="157"/>
      <c r="HPV44" s="153"/>
      <c r="HPW44" s="153"/>
      <c r="HPX44" s="154"/>
      <c r="HPY44" s="155"/>
      <c r="HPZ44" s="155"/>
      <c r="HQA44" s="155"/>
      <c r="HQB44" s="155"/>
      <c r="HQC44" s="155"/>
      <c r="HQD44" s="155"/>
      <c r="HQE44" s="156"/>
      <c r="HQF44" s="156"/>
      <c r="HQG44" s="156"/>
      <c r="HQH44" s="156"/>
      <c r="HQI44" s="156"/>
      <c r="HQJ44" s="156"/>
      <c r="HQK44" s="157"/>
      <c r="HQL44" s="153"/>
      <c r="HQM44" s="153"/>
      <c r="HQN44" s="154"/>
      <c r="HQO44" s="155"/>
      <c r="HQP44" s="155"/>
      <c r="HQQ44" s="155"/>
      <c r="HQR44" s="155"/>
      <c r="HQS44" s="155"/>
      <c r="HQT44" s="155"/>
      <c r="HQU44" s="156"/>
      <c r="HQV44" s="156"/>
      <c r="HQW44" s="156"/>
      <c r="HQX44" s="156"/>
      <c r="HQY44" s="156"/>
      <c r="HQZ44" s="156"/>
      <c r="HRA44" s="157"/>
      <c r="HRB44" s="153"/>
      <c r="HRC44" s="153"/>
      <c r="HRD44" s="154"/>
      <c r="HRE44" s="155"/>
      <c r="HRF44" s="155"/>
      <c r="HRG44" s="155"/>
      <c r="HRH44" s="155"/>
      <c r="HRI44" s="155"/>
      <c r="HRJ44" s="155"/>
      <c r="HRK44" s="156"/>
      <c r="HRL44" s="156"/>
      <c r="HRM44" s="156"/>
      <c r="HRN44" s="156"/>
      <c r="HRO44" s="156"/>
      <c r="HRP44" s="156"/>
      <c r="HRQ44" s="157"/>
      <c r="HRR44" s="153"/>
      <c r="HRS44" s="153"/>
      <c r="HRT44" s="154"/>
      <c r="HRU44" s="155"/>
      <c r="HRV44" s="155"/>
      <c r="HRW44" s="155"/>
      <c r="HRX44" s="155"/>
      <c r="HRY44" s="155"/>
      <c r="HRZ44" s="155"/>
      <c r="HSA44" s="156"/>
      <c r="HSB44" s="156"/>
      <c r="HSC44" s="156"/>
      <c r="HSD44" s="156"/>
      <c r="HSE44" s="156"/>
      <c r="HSF44" s="156"/>
      <c r="HSG44" s="157"/>
      <c r="HSH44" s="153"/>
      <c r="HSI44" s="153"/>
      <c r="HSJ44" s="154"/>
      <c r="HSK44" s="155"/>
      <c r="HSL44" s="155"/>
      <c r="HSM44" s="155"/>
      <c r="HSN44" s="155"/>
      <c r="HSO44" s="155"/>
      <c r="HSP44" s="155"/>
      <c r="HSQ44" s="156"/>
      <c r="HSR44" s="156"/>
      <c r="HSS44" s="156"/>
      <c r="HST44" s="156"/>
      <c r="HSU44" s="156"/>
      <c r="HSV44" s="156"/>
      <c r="HSW44" s="157"/>
      <c r="HSX44" s="153"/>
      <c r="HSY44" s="153"/>
      <c r="HSZ44" s="154"/>
      <c r="HTA44" s="155"/>
      <c r="HTB44" s="155"/>
      <c r="HTC44" s="155"/>
      <c r="HTD44" s="155"/>
      <c r="HTE44" s="155"/>
      <c r="HTF44" s="155"/>
      <c r="HTG44" s="156"/>
      <c r="HTH44" s="156"/>
      <c r="HTI44" s="156"/>
      <c r="HTJ44" s="156"/>
      <c r="HTK44" s="156"/>
      <c r="HTL44" s="156"/>
      <c r="HTM44" s="157"/>
      <c r="HTN44" s="153"/>
      <c r="HTO44" s="153"/>
      <c r="HTP44" s="154"/>
      <c r="HTQ44" s="155"/>
      <c r="HTR44" s="155"/>
      <c r="HTS44" s="155"/>
      <c r="HTT44" s="155"/>
      <c r="HTU44" s="155"/>
      <c r="HTV44" s="155"/>
      <c r="HTW44" s="156"/>
      <c r="HTX44" s="156"/>
      <c r="HTY44" s="156"/>
      <c r="HTZ44" s="156"/>
      <c r="HUA44" s="156"/>
      <c r="HUB44" s="156"/>
      <c r="HUC44" s="157"/>
      <c r="HUD44" s="153"/>
      <c r="HUE44" s="153"/>
      <c r="HUF44" s="154"/>
      <c r="HUG44" s="155"/>
      <c r="HUH44" s="155"/>
      <c r="HUI44" s="155"/>
      <c r="HUJ44" s="155"/>
      <c r="HUK44" s="155"/>
      <c r="HUL44" s="155"/>
      <c r="HUM44" s="156"/>
      <c r="HUN44" s="156"/>
      <c r="HUO44" s="156"/>
      <c r="HUP44" s="156"/>
      <c r="HUQ44" s="156"/>
      <c r="HUR44" s="156"/>
      <c r="HUS44" s="157"/>
      <c r="HUT44" s="153"/>
      <c r="HUU44" s="153"/>
      <c r="HUV44" s="154"/>
      <c r="HUW44" s="155"/>
      <c r="HUX44" s="155"/>
      <c r="HUY44" s="155"/>
      <c r="HUZ44" s="155"/>
      <c r="HVA44" s="155"/>
      <c r="HVB44" s="155"/>
      <c r="HVC44" s="156"/>
      <c r="HVD44" s="156"/>
      <c r="HVE44" s="156"/>
      <c r="HVF44" s="156"/>
      <c r="HVG44" s="156"/>
      <c r="HVH44" s="156"/>
      <c r="HVI44" s="157"/>
      <c r="HVJ44" s="153"/>
      <c r="HVK44" s="153"/>
      <c r="HVL44" s="154"/>
      <c r="HVM44" s="155"/>
      <c r="HVN44" s="155"/>
      <c r="HVO44" s="155"/>
      <c r="HVP44" s="155"/>
      <c r="HVQ44" s="155"/>
      <c r="HVR44" s="155"/>
      <c r="HVS44" s="156"/>
      <c r="HVT44" s="156"/>
      <c r="HVU44" s="156"/>
      <c r="HVV44" s="156"/>
      <c r="HVW44" s="156"/>
      <c r="HVX44" s="156"/>
      <c r="HVY44" s="157"/>
      <c r="HVZ44" s="153"/>
      <c r="HWA44" s="153"/>
      <c r="HWB44" s="154"/>
      <c r="HWC44" s="155"/>
      <c r="HWD44" s="155"/>
      <c r="HWE44" s="155"/>
      <c r="HWF44" s="155"/>
      <c r="HWG44" s="155"/>
      <c r="HWH44" s="155"/>
      <c r="HWI44" s="156"/>
      <c r="HWJ44" s="156"/>
      <c r="HWK44" s="156"/>
      <c r="HWL44" s="156"/>
      <c r="HWM44" s="156"/>
      <c r="HWN44" s="156"/>
      <c r="HWO44" s="157"/>
      <c r="HWP44" s="153"/>
      <c r="HWQ44" s="153"/>
      <c r="HWR44" s="154"/>
      <c r="HWS44" s="155"/>
      <c r="HWT44" s="155"/>
      <c r="HWU44" s="155"/>
      <c r="HWV44" s="155"/>
      <c r="HWW44" s="155"/>
      <c r="HWX44" s="155"/>
      <c r="HWY44" s="156"/>
      <c r="HWZ44" s="156"/>
      <c r="HXA44" s="156"/>
      <c r="HXB44" s="156"/>
      <c r="HXC44" s="156"/>
      <c r="HXD44" s="156"/>
      <c r="HXE44" s="157"/>
      <c r="HXF44" s="153"/>
      <c r="HXG44" s="153"/>
      <c r="HXH44" s="154"/>
      <c r="HXI44" s="155"/>
      <c r="HXJ44" s="155"/>
      <c r="HXK44" s="155"/>
      <c r="HXL44" s="155"/>
      <c r="HXM44" s="155"/>
      <c r="HXN44" s="155"/>
      <c r="HXO44" s="156"/>
      <c r="HXP44" s="156"/>
      <c r="HXQ44" s="156"/>
      <c r="HXR44" s="156"/>
      <c r="HXS44" s="156"/>
      <c r="HXT44" s="156"/>
      <c r="HXU44" s="157"/>
      <c r="HXV44" s="153"/>
      <c r="HXW44" s="153"/>
      <c r="HXX44" s="154"/>
      <c r="HXY44" s="155"/>
      <c r="HXZ44" s="155"/>
      <c r="HYA44" s="155"/>
      <c r="HYB44" s="155"/>
      <c r="HYC44" s="155"/>
      <c r="HYD44" s="155"/>
      <c r="HYE44" s="156"/>
      <c r="HYF44" s="156"/>
      <c r="HYG44" s="156"/>
      <c r="HYH44" s="156"/>
      <c r="HYI44" s="156"/>
      <c r="HYJ44" s="156"/>
      <c r="HYK44" s="157"/>
      <c r="HYL44" s="153"/>
      <c r="HYM44" s="153"/>
      <c r="HYN44" s="154"/>
      <c r="HYO44" s="155"/>
      <c r="HYP44" s="155"/>
      <c r="HYQ44" s="155"/>
      <c r="HYR44" s="155"/>
      <c r="HYS44" s="155"/>
      <c r="HYT44" s="155"/>
      <c r="HYU44" s="156"/>
      <c r="HYV44" s="156"/>
      <c r="HYW44" s="156"/>
      <c r="HYX44" s="156"/>
      <c r="HYY44" s="156"/>
      <c r="HYZ44" s="156"/>
      <c r="HZA44" s="157"/>
      <c r="HZB44" s="153"/>
      <c r="HZC44" s="153"/>
      <c r="HZD44" s="154"/>
      <c r="HZE44" s="155"/>
      <c r="HZF44" s="155"/>
      <c r="HZG44" s="155"/>
      <c r="HZH44" s="155"/>
      <c r="HZI44" s="155"/>
      <c r="HZJ44" s="155"/>
      <c r="HZK44" s="156"/>
      <c r="HZL44" s="156"/>
      <c r="HZM44" s="156"/>
      <c r="HZN44" s="156"/>
      <c r="HZO44" s="156"/>
      <c r="HZP44" s="156"/>
      <c r="HZQ44" s="157"/>
      <c r="HZR44" s="153"/>
      <c r="HZS44" s="153"/>
      <c r="HZT44" s="154"/>
      <c r="HZU44" s="155"/>
      <c r="HZV44" s="155"/>
      <c r="HZW44" s="155"/>
      <c r="HZX44" s="155"/>
      <c r="HZY44" s="155"/>
      <c r="HZZ44" s="155"/>
      <c r="IAA44" s="156"/>
      <c r="IAB44" s="156"/>
      <c r="IAC44" s="156"/>
      <c r="IAD44" s="156"/>
      <c r="IAE44" s="156"/>
      <c r="IAF44" s="156"/>
      <c r="IAG44" s="157"/>
      <c r="IAH44" s="153"/>
      <c r="IAI44" s="153"/>
      <c r="IAJ44" s="154"/>
      <c r="IAK44" s="155"/>
      <c r="IAL44" s="155"/>
      <c r="IAM44" s="155"/>
      <c r="IAN44" s="155"/>
      <c r="IAO44" s="155"/>
      <c r="IAP44" s="155"/>
      <c r="IAQ44" s="156"/>
      <c r="IAR44" s="156"/>
      <c r="IAS44" s="156"/>
      <c r="IAT44" s="156"/>
      <c r="IAU44" s="156"/>
      <c r="IAV44" s="156"/>
      <c r="IAW44" s="157"/>
      <c r="IAX44" s="153"/>
      <c r="IAY44" s="153"/>
      <c r="IAZ44" s="154"/>
      <c r="IBA44" s="155"/>
      <c r="IBB44" s="155"/>
      <c r="IBC44" s="155"/>
      <c r="IBD44" s="155"/>
      <c r="IBE44" s="155"/>
      <c r="IBF44" s="155"/>
      <c r="IBG44" s="156"/>
      <c r="IBH44" s="156"/>
      <c r="IBI44" s="156"/>
      <c r="IBJ44" s="156"/>
      <c r="IBK44" s="156"/>
      <c r="IBL44" s="156"/>
      <c r="IBM44" s="157"/>
      <c r="IBN44" s="153"/>
      <c r="IBO44" s="153"/>
      <c r="IBP44" s="154"/>
      <c r="IBQ44" s="155"/>
      <c r="IBR44" s="155"/>
      <c r="IBS44" s="155"/>
      <c r="IBT44" s="155"/>
      <c r="IBU44" s="155"/>
      <c r="IBV44" s="155"/>
      <c r="IBW44" s="156"/>
      <c r="IBX44" s="156"/>
      <c r="IBY44" s="156"/>
      <c r="IBZ44" s="156"/>
      <c r="ICA44" s="156"/>
      <c r="ICB44" s="156"/>
      <c r="ICC44" s="157"/>
      <c r="ICD44" s="153"/>
      <c r="ICE44" s="153"/>
      <c r="ICF44" s="154"/>
      <c r="ICG44" s="155"/>
      <c r="ICH44" s="155"/>
      <c r="ICI44" s="155"/>
      <c r="ICJ44" s="155"/>
      <c r="ICK44" s="155"/>
      <c r="ICL44" s="155"/>
      <c r="ICM44" s="156"/>
      <c r="ICN44" s="156"/>
      <c r="ICO44" s="156"/>
      <c r="ICP44" s="156"/>
      <c r="ICQ44" s="156"/>
      <c r="ICR44" s="156"/>
      <c r="ICS44" s="157"/>
      <c r="ICT44" s="153"/>
      <c r="ICU44" s="153"/>
      <c r="ICV44" s="154"/>
      <c r="ICW44" s="155"/>
      <c r="ICX44" s="155"/>
      <c r="ICY44" s="155"/>
      <c r="ICZ44" s="155"/>
      <c r="IDA44" s="155"/>
      <c r="IDB44" s="155"/>
      <c r="IDC44" s="156"/>
      <c r="IDD44" s="156"/>
      <c r="IDE44" s="156"/>
      <c r="IDF44" s="156"/>
      <c r="IDG44" s="156"/>
      <c r="IDH44" s="156"/>
      <c r="IDI44" s="157"/>
      <c r="IDJ44" s="153"/>
      <c r="IDK44" s="153"/>
      <c r="IDL44" s="154"/>
      <c r="IDM44" s="155"/>
      <c r="IDN44" s="155"/>
      <c r="IDO44" s="155"/>
      <c r="IDP44" s="155"/>
      <c r="IDQ44" s="155"/>
      <c r="IDR44" s="155"/>
      <c r="IDS44" s="156"/>
      <c r="IDT44" s="156"/>
      <c r="IDU44" s="156"/>
      <c r="IDV44" s="156"/>
      <c r="IDW44" s="156"/>
      <c r="IDX44" s="156"/>
      <c r="IDY44" s="157"/>
      <c r="IDZ44" s="153"/>
      <c r="IEA44" s="153"/>
      <c r="IEB44" s="154"/>
      <c r="IEC44" s="155"/>
      <c r="IED44" s="155"/>
      <c r="IEE44" s="155"/>
      <c r="IEF44" s="155"/>
      <c r="IEG44" s="155"/>
      <c r="IEH44" s="155"/>
      <c r="IEI44" s="156"/>
      <c r="IEJ44" s="156"/>
      <c r="IEK44" s="156"/>
      <c r="IEL44" s="156"/>
      <c r="IEM44" s="156"/>
      <c r="IEN44" s="156"/>
      <c r="IEO44" s="157"/>
      <c r="IEP44" s="153"/>
      <c r="IEQ44" s="153"/>
      <c r="IER44" s="154"/>
      <c r="IES44" s="155"/>
      <c r="IET44" s="155"/>
      <c r="IEU44" s="155"/>
      <c r="IEV44" s="155"/>
      <c r="IEW44" s="155"/>
      <c r="IEX44" s="155"/>
      <c r="IEY44" s="156"/>
      <c r="IEZ44" s="156"/>
      <c r="IFA44" s="156"/>
      <c r="IFB44" s="156"/>
      <c r="IFC44" s="156"/>
      <c r="IFD44" s="156"/>
      <c r="IFE44" s="157"/>
      <c r="IFF44" s="153"/>
      <c r="IFG44" s="153"/>
      <c r="IFH44" s="154"/>
      <c r="IFI44" s="155"/>
      <c r="IFJ44" s="155"/>
      <c r="IFK44" s="155"/>
      <c r="IFL44" s="155"/>
      <c r="IFM44" s="155"/>
      <c r="IFN44" s="155"/>
      <c r="IFO44" s="156"/>
      <c r="IFP44" s="156"/>
      <c r="IFQ44" s="156"/>
      <c r="IFR44" s="156"/>
      <c r="IFS44" s="156"/>
      <c r="IFT44" s="156"/>
      <c r="IFU44" s="157"/>
      <c r="IFV44" s="153"/>
      <c r="IFW44" s="153"/>
      <c r="IFX44" s="154"/>
      <c r="IFY44" s="155"/>
      <c r="IFZ44" s="155"/>
      <c r="IGA44" s="155"/>
      <c r="IGB44" s="155"/>
      <c r="IGC44" s="155"/>
      <c r="IGD44" s="155"/>
      <c r="IGE44" s="156"/>
      <c r="IGF44" s="156"/>
      <c r="IGG44" s="156"/>
      <c r="IGH44" s="156"/>
      <c r="IGI44" s="156"/>
      <c r="IGJ44" s="156"/>
      <c r="IGK44" s="157"/>
      <c r="IGL44" s="153"/>
      <c r="IGM44" s="153"/>
      <c r="IGN44" s="154"/>
      <c r="IGO44" s="155"/>
      <c r="IGP44" s="155"/>
      <c r="IGQ44" s="155"/>
      <c r="IGR44" s="155"/>
      <c r="IGS44" s="155"/>
      <c r="IGT44" s="155"/>
      <c r="IGU44" s="156"/>
      <c r="IGV44" s="156"/>
      <c r="IGW44" s="156"/>
      <c r="IGX44" s="156"/>
      <c r="IGY44" s="156"/>
      <c r="IGZ44" s="156"/>
      <c r="IHA44" s="157"/>
      <c r="IHB44" s="153"/>
      <c r="IHC44" s="153"/>
      <c r="IHD44" s="154"/>
      <c r="IHE44" s="155"/>
      <c r="IHF44" s="155"/>
      <c r="IHG44" s="155"/>
      <c r="IHH44" s="155"/>
      <c r="IHI44" s="155"/>
      <c r="IHJ44" s="155"/>
      <c r="IHK44" s="156"/>
      <c r="IHL44" s="156"/>
      <c r="IHM44" s="156"/>
      <c r="IHN44" s="156"/>
      <c r="IHO44" s="156"/>
      <c r="IHP44" s="156"/>
      <c r="IHQ44" s="157"/>
      <c r="IHR44" s="153"/>
      <c r="IHS44" s="153"/>
      <c r="IHT44" s="154"/>
      <c r="IHU44" s="155"/>
      <c r="IHV44" s="155"/>
      <c r="IHW44" s="155"/>
      <c r="IHX44" s="155"/>
      <c r="IHY44" s="155"/>
      <c r="IHZ44" s="155"/>
      <c r="IIA44" s="156"/>
      <c r="IIB44" s="156"/>
      <c r="IIC44" s="156"/>
      <c r="IID44" s="156"/>
      <c r="IIE44" s="156"/>
      <c r="IIF44" s="156"/>
      <c r="IIG44" s="157"/>
      <c r="IIH44" s="153"/>
      <c r="III44" s="153"/>
      <c r="IIJ44" s="154"/>
      <c r="IIK44" s="155"/>
      <c r="IIL44" s="155"/>
      <c r="IIM44" s="155"/>
      <c r="IIN44" s="155"/>
      <c r="IIO44" s="155"/>
      <c r="IIP44" s="155"/>
      <c r="IIQ44" s="156"/>
      <c r="IIR44" s="156"/>
      <c r="IIS44" s="156"/>
      <c r="IIT44" s="156"/>
      <c r="IIU44" s="156"/>
      <c r="IIV44" s="156"/>
      <c r="IIW44" s="157"/>
      <c r="IIX44" s="153"/>
      <c r="IIY44" s="153"/>
      <c r="IIZ44" s="154"/>
      <c r="IJA44" s="155"/>
      <c r="IJB44" s="155"/>
      <c r="IJC44" s="155"/>
      <c r="IJD44" s="155"/>
      <c r="IJE44" s="155"/>
      <c r="IJF44" s="155"/>
      <c r="IJG44" s="156"/>
      <c r="IJH44" s="156"/>
      <c r="IJI44" s="156"/>
      <c r="IJJ44" s="156"/>
      <c r="IJK44" s="156"/>
      <c r="IJL44" s="156"/>
      <c r="IJM44" s="157"/>
      <c r="IJN44" s="153"/>
      <c r="IJO44" s="153"/>
      <c r="IJP44" s="154"/>
      <c r="IJQ44" s="155"/>
      <c r="IJR44" s="155"/>
      <c r="IJS44" s="155"/>
      <c r="IJT44" s="155"/>
      <c r="IJU44" s="155"/>
      <c r="IJV44" s="155"/>
      <c r="IJW44" s="156"/>
      <c r="IJX44" s="156"/>
      <c r="IJY44" s="156"/>
      <c r="IJZ44" s="156"/>
      <c r="IKA44" s="156"/>
      <c r="IKB44" s="156"/>
      <c r="IKC44" s="157"/>
      <c r="IKD44" s="153"/>
      <c r="IKE44" s="153"/>
      <c r="IKF44" s="154"/>
      <c r="IKG44" s="155"/>
      <c r="IKH44" s="155"/>
      <c r="IKI44" s="155"/>
      <c r="IKJ44" s="155"/>
      <c r="IKK44" s="155"/>
      <c r="IKL44" s="155"/>
      <c r="IKM44" s="156"/>
      <c r="IKN44" s="156"/>
      <c r="IKO44" s="156"/>
      <c r="IKP44" s="156"/>
      <c r="IKQ44" s="156"/>
      <c r="IKR44" s="156"/>
      <c r="IKS44" s="157"/>
      <c r="IKT44" s="153"/>
      <c r="IKU44" s="153"/>
      <c r="IKV44" s="154"/>
      <c r="IKW44" s="155"/>
      <c r="IKX44" s="155"/>
      <c r="IKY44" s="155"/>
      <c r="IKZ44" s="155"/>
      <c r="ILA44" s="155"/>
      <c r="ILB44" s="155"/>
      <c r="ILC44" s="156"/>
      <c r="ILD44" s="156"/>
      <c r="ILE44" s="156"/>
      <c r="ILF44" s="156"/>
      <c r="ILG44" s="156"/>
      <c r="ILH44" s="156"/>
      <c r="ILI44" s="157"/>
      <c r="ILJ44" s="153"/>
      <c r="ILK44" s="153"/>
      <c r="ILL44" s="154"/>
      <c r="ILM44" s="155"/>
      <c r="ILN44" s="155"/>
      <c r="ILO44" s="155"/>
      <c r="ILP44" s="155"/>
      <c r="ILQ44" s="155"/>
      <c r="ILR44" s="155"/>
      <c r="ILS44" s="156"/>
      <c r="ILT44" s="156"/>
      <c r="ILU44" s="156"/>
      <c r="ILV44" s="156"/>
      <c r="ILW44" s="156"/>
      <c r="ILX44" s="156"/>
      <c r="ILY44" s="157"/>
      <c r="ILZ44" s="153"/>
      <c r="IMA44" s="153"/>
      <c r="IMB44" s="154"/>
      <c r="IMC44" s="155"/>
      <c r="IMD44" s="155"/>
      <c r="IME44" s="155"/>
      <c r="IMF44" s="155"/>
      <c r="IMG44" s="155"/>
      <c r="IMH44" s="155"/>
      <c r="IMI44" s="156"/>
      <c r="IMJ44" s="156"/>
      <c r="IMK44" s="156"/>
      <c r="IML44" s="156"/>
      <c r="IMM44" s="156"/>
      <c r="IMN44" s="156"/>
      <c r="IMO44" s="157"/>
      <c r="IMP44" s="153"/>
      <c r="IMQ44" s="153"/>
      <c r="IMR44" s="154"/>
      <c r="IMS44" s="155"/>
      <c r="IMT44" s="155"/>
      <c r="IMU44" s="155"/>
      <c r="IMV44" s="155"/>
      <c r="IMW44" s="155"/>
      <c r="IMX44" s="155"/>
      <c r="IMY44" s="156"/>
      <c r="IMZ44" s="156"/>
      <c r="INA44" s="156"/>
      <c r="INB44" s="156"/>
      <c r="INC44" s="156"/>
      <c r="IND44" s="156"/>
      <c r="INE44" s="157"/>
      <c r="INF44" s="153"/>
      <c r="ING44" s="153"/>
      <c r="INH44" s="154"/>
      <c r="INI44" s="155"/>
      <c r="INJ44" s="155"/>
      <c r="INK44" s="155"/>
      <c r="INL44" s="155"/>
      <c r="INM44" s="155"/>
      <c r="INN44" s="155"/>
      <c r="INO44" s="156"/>
      <c r="INP44" s="156"/>
      <c r="INQ44" s="156"/>
      <c r="INR44" s="156"/>
      <c r="INS44" s="156"/>
      <c r="INT44" s="156"/>
      <c r="INU44" s="157"/>
      <c r="INV44" s="153"/>
      <c r="INW44" s="153"/>
      <c r="INX44" s="154"/>
      <c r="INY44" s="155"/>
      <c r="INZ44" s="155"/>
      <c r="IOA44" s="155"/>
      <c r="IOB44" s="155"/>
      <c r="IOC44" s="155"/>
      <c r="IOD44" s="155"/>
      <c r="IOE44" s="156"/>
      <c r="IOF44" s="156"/>
      <c r="IOG44" s="156"/>
      <c r="IOH44" s="156"/>
      <c r="IOI44" s="156"/>
      <c r="IOJ44" s="156"/>
      <c r="IOK44" s="157"/>
      <c r="IOL44" s="153"/>
      <c r="IOM44" s="153"/>
      <c r="ION44" s="154"/>
      <c r="IOO44" s="155"/>
      <c r="IOP44" s="155"/>
      <c r="IOQ44" s="155"/>
      <c r="IOR44" s="155"/>
      <c r="IOS44" s="155"/>
      <c r="IOT44" s="155"/>
      <c r="IOU44" s="156"/>
      <c r="IOV44" s="156"/>
      <c r="IOW44" s="156"/>
      <c r="IOX44" s="156"/>
      <c r="IOY44" s="156"/>
      <c r="IOZ44" s="156"/>
      <c r="IPA44" s="157"/>
      <c r="IPB44" s="153"/>
      <c r="IPC44" s="153"/>
      <c r="IPD44" s="154"/>
      <c r="IPE44" s="155"/>
      <c r="IPF44" s="155"/>
      <c r="IPG44" s="155"/>
      <c r="IPH44" s="155"/>
      <c r="IPI44" s="155"/>
      <c r="IPJ44" s="155"/>
      <c r="IPK44" s="156"/>
      <c r="IPL44" s="156"/>
      <c r="IPM44" s="156"/>
      <c r="IPN44" s="156"/>
      <c r="IPO44" s="156"/>
      <c r="IPP44" s="156"/>
      <c r="IPQ44" s="157"/>
      <c r="IPR44" s="153"/>
      <c r="IPS44" s="153"/>
      <c r="IPT44" s="154"/>
      <c r="IPU44" s="155"/>
      <c r="IPV44" s="155"/>
      <c r="IPW44" s="155"/>
      <c r="IPX44" s="155"/>
      <c r="IPY44" s="155"/>
      <c r="IPZ44" s="155"/>
      <c r="IQA44" s="156"/>
      <c r="IQB44" s="156"/>
      <c r="IQC44" s="156"/>
      <c r="IQD44" s="156"/>
      <c r="IQE44" s="156"/>
      <c r="IQF44" s="156"/>
      <c r="IQG44" s="157"/>
      <c r="IQH44" s="153"/>
      <c r="IQI44" s="153"/>
      <c r="IQJ44" s="154"/>
      <c r="IQK44" s="155"/>
      <c r="IQL44" s="155"/>
      <c r="IQM44" s="155"/>
      <c r="IQN44" s="155"/>
      <c r="IQO44" s="155"/>
      <c r="IQP44" s="155"/>
      <c r="IQQ44" s="156"/>
      <c r="IQR44" s="156"/>
      <c r="IQS44" s="156"/>
      <c r="IQT44" s="156"/>
      <c r="IQU44" s="156"/>
      <c r="IQV44" s="156"/>
      <c r="IQW44" s="157"/>
      <c r="IQX44" s="153"/>
      <c r="IQY44" s="153"/>
      <c r="IQZ44" s="154"/>
      <c r="IRA44" s="155"/>
      <c r="IRB44" s="155"/>
      <c r="IRC44" s="155"/>
      <c r="IRD44" s="155"/>
      <c r="IRE44" s="155"/>
      <c r="IRF44" s="155"/>
      <c r="IRG44" s="156"/>
      <c r="IRH44" s="156"/>
      <c r="IRI44" s="156"/>
      <c r="IRJ44" s="156"/>
      <c r="IRK44" s="156"/>
      <c r="IRL44" s="156"/>
      <c r="IRM44" s="157"/>
      <c r="IRN44" s="153"/>
      <c r="IRO44" s="153"/>
      <c r="IRP44" s="154"/>
      <c r="IRQ44" s="155"/>
      <c r="IRR44" s="155"/>
      <c r="IRS44" s="155"/>
      <c r="IRT44" s="155"/>
      <c r="IRU44" s="155"/>
      <c r="IRV44" s="155"/>
      <c r="IRW44" s="156"/>
      <c r="IRX44" s="156"/>
      <c r="IRY44" s="156"/>
      <c r="IRZ44" s="156"/>
      <c r="ISA44" s="156"/>
      <c r="ISB44" s="156"/>
      <c r="ISC44" s="157"/>
      <c r="ISD44" s="153"/>
      <c r="ISE44" s="153"/>
      <c r="ISF44" s="154"/>
      <c r="ISG44" s="155"/>
      <c r="ISH44" s="155"/>
      <c r="ISI44" s="155"/>
      <c r="ISJ44" s="155"/>
      <c r="ISK44" s="155"/>
      <c r="ISL44" s="155"/>
      <c r="ISM44" s="156"/>
      <c r="ISN44" s="156"/>
      <c r="ISO44" s="156"/>
      <c r="ISP44" s="156"/>
      <c r="ISQ44" s="156"/>
      <c r="ISR44" s="156"/>
      <c r="ISS44" s="157"/>
      <c r="IST44" s="153"/>
      <c r="ISU44" s="153"/>
      <c r="ISV44" s="154"/>
      <c r="ISW44" s="155"/>
      <c r="ISX44" s="155"/>
      <c r="ISY44" s="155"/>
      <c r="ISZ44" s="155"/>
      <c r="ITA44" s="155"/>
      <c r="ITB44" s="155"/>
      <c r="ITC44" s="156"/>
      <c r="ITD44" s="156"/>
      <c r="ITE44" s="156"/>
      <c r="ITF44" s="156"/>
      <c r="ITG44" s="156"/>
      <c r="ITH44" s="156"/>
      <c r="ITI44" s="157"/>
      <c r="ITJ44" s="153"/>
      <c r="ITK44" s="153"/>
      <c r="ITL44" s="154"/>
      <c r="ITM44" s="155"/>
      <c r="ITN44" s="155"/>
      <c r="ITO44" s="155"/>
      <c r="ITP44" s="155"/>
      <c r="ITQ44" s="155"/>
      <c r="ITR44" s="155"/>
      <c r="ITS44" s="156"/>
      <c r="ITT44" s="156"/>
      <c r="ITU44" s="156"/>
      <c r="ITV44" s="156"/>
      <c r="ITW44" s="156"/>
      <c r="ITX44" s="156"/>
      <c r="ITY44" s="157"/>
      <c r="ITZ44" s="153"/>
      <c r="IUA44" s="153"/>
      <c r="IUB44" s="154"/>
      <c r="IUC44" s="155"/>
      <c r="IUD44" s="155"/>
      <c r="IUE44" s="155"/>
      <c r="IUF44" s="155"/>
      <c r="IUG44" s="155"/>
      <c r="IUH44" s="155"/>
      <c r="IUI44" s="156"/>
      <c r="IUJ44" s="156"/>
      <c r="IUK44" s="156"/>
      <c r="IUL44" s="156"/>
      <c r="IUM44" s="156"/>
      <c r="IUN44" s="156"/>
      <c r="IUO44" s="157"/>
      <c r="IUP44" s="153"/>
      <c r="IUQ44" s="153"/>
      <c r="IUR44" s="154"/>
      <c r="IUS44" s="155"/>
      <c r="IUT44" s="155"/>
      <c r="IUU44" s="155"/>
      <c r="IUV44" s="155"/>
      <c r="IUW44" s="155"/>
      <c r="IUX44" s="155"/>
      <c r="IUY44" s="156"/>
      <c r="IUZ44" s="156"/>
      <c r="IVA44" s="156"/>
      <c r="IVB44" s="156"/>
      <c r="IVC44" s="156"/>
      <c r="IVD44" s="156"/>
      <c r="IVE44" s="157"/>
      <c r="IVF44" s="153"/>
      <c r="IVG44" s="153"/>
      <c r="IVH44" s="154"/>
      <c r="IVI44" s="155"/>
      <c r="IVJ44" s="155"/>
      <c r="IVK44" s="155"/>
      <c r="IVL44" s="155"/>
      <c r="IVM44" s="155"/>
      <c r="IVN44" s="155"/>
      <c r="IVO44" s="156"/>
      <c r="IVP44" s="156"/>
      <c r="IVQ44" s="156"/>
      <c r="IVR44" s="156"/>
      <c r="IVS44" s="156"/>
      <c r="IVT44" s="156"/>
      <c r="IVU44" s="157"/>
      <c r="IVV44" s="153"/>
      <c r="IVW44" s="153"/>
      <c r="IVX44" s="154"/>
      <c r="IVY44" s="155"/>
      <c r="IVZ44" s="155"/>
      <c r="IWA44" s="155"/>
      <c r="IWB44" s="155"/>
      <c r="IWC44" s="155"/>
      <c r="IWD44" s="155"/>
      <c r="IWE44" s="156"/>
      <c r="IWF44" s="156"/>
      <c r="IWG44" s="156"/>
      <c r="IWH44" s="156"/>
      <c r="IWI44" s="156"/>
      <c r="IWJ44" s="156"/>
      <c r="IWK44" s="157"/>
      <c r="IWL44" s="153"/>
      <c r="IWM44" s="153"/>
      <c r="IWN44" s="154"/>
      <c r="IWO44" s="155"/>
      <c r="IWP44" s="155"/>
      <c r="IWQ44" s="155"/>
      <c r="IWR44" s="155"/>
      <c r="IWS44" s="155"/>
      <c r="IWT44" s="155"/>
      <c r="IWU44" s="156"/>
      <c r="IWV44" s="156"/>
      <c r="IWW44" s="156"/>
      <c r="IWX44" s="156"/>
      <c r="IWY44" s="156"/>
      <c r="IWZ44" s="156"/>
      <c r="IXA44" s="157"/>
      <c r="IXB44" s="153"/>
      <c r="IXC44" s="153"/>
      <c r="IXD44" s="154"/>
      <c r="IXE44" s="155"/>
      <c r="IXF44" s="155"/>
      <c r="IXG44" s="155"/>
      <c r="IXH44" s="155"/>
      <c r="IXI44" s="155"/>
      <c r="IXJ44" s="155"/>
      <c r="IXK44" s="156"/>
      <c r="IXL44" s="156"/>
      <c r="IXM44" s="156"/>
      <c r="IXN44" s="156"/>
      <c r="IXO44" s="156"/>
      <c r="IXP44" s="156"/>
      <c r="IXQ44" s="157"/>
      <c r="IXR44" s="153"/>
      <c r="IXS44" s="153"/>
      <c r="IXT44" s="154"/>
      <c r="IXU44" s="155"/>
      <c r="IXV44" s="155"/>
      <c r="IXW44" s="155"/>
      <c r="IXX44" s="155"/>
      <c r="IXY44" s="155"/>
      <c r="IXZ44" s="155"/>
      <c r="IYA44" s="156"/>
      <c r="IYB44" s="156"/>
      <c r="IYC44" s="156"/>
      <c r="IYD44" s="156"/>
      <c r="IYE44" s="156"/>
      <c r="IYF44" s="156"/>
      <c r="IYG44" s="157"/>
      <c r="IYH44" s="153"/>
      <c r="IYI44" s="153"/>
      <c r="IYJ44" s="154"/>
      <c r="IYK44" s="155"/>
      <c r="IYL44" s="155"/>
      <c r="IYM44" s="155"/>
      <c r="IYN44" s="155"/>
      <c r="IYO44" s="155"/>
      <c r="IYP44" s="155"/>
      <c r="IYQ44" s="156"/>
      <c r="IYR44" s="156"/>
      <c r="IYS44" s="156"/>
      <c r="IYT44" s="156"/>
      <c r="IYU44" s="156"/>
      <c r="IYV44" s="156"/>
      <c r="IYW44" s="157"/>
      <c r="IYX44" s="153"/>
      <c r="IYY44" s="153"/>
      <c r="IYZ44" s="154"/>
      <c r="IZA44" s="155"/>
      <c r="IZB44" s="155"/>
      <c r="IZC44" s="155"/>
      <c r="IZD44" s="155"/>
      <c r="IZE44" s="155"/>
      <c r="IZF44" s="155"/>
      <c r="IZG44" s="156"/>
      <c r="IZH44" s="156"/>
      <c r="IZI44" s="156"/>
      <c r="IZJ44" s="156"/>
      <c r="IZK44" s="156"/>
      <c r="IZL44" s="156"/>
      <c r="IZM44" s="157"/>
      <c r="IZN44" s="153"/>
      <c r="IZO44" s="153"/>
      <c r="IZP44" s="154"/>
      <c r="IZQ44" s="155"/>
      <c r="IZR44" s="155"/>
      <c r="IZS44" s="155"/>
      <c r="IZT44" s="155"/>
      <c r="IZU44" s="155"/>
      <c r="IZV44" s="155"/>
      <c r="IZW44" s="156"/>
      <c r="IZX44" s="156"/>
      <c r="IZY44" s="156"/>
      <c r="IZZ44" s="156"/>
      <c r="JAA44" s="156"/>
      <c r="JAB44" s="156"/>
      <c r="JAC44" s="157"/>
      <c r="JAD44" s="153"/>
      <c r="JAE44" s="153"/>
      <c r="JAF44" s="154"/>
      <c r="JAG44" s="155"/>
      <c r="JAH44" s="155"/>
      <c r="JAI44" s="155"/>
      <c r="JAJ44" s="155"/>
      <c r="JAK44" s="155"/>
      <c r="JAL44" s="155"/>
      <c r="JAM44" s="156"/>
      <c r="JAN44" s="156"/>
      <c r="JAO44" s="156"/>
      <c r="JAP44" s="156"/>
      <c r="JAQ44" s="156"/>
      <c r="JAR44" s="156"/>
      <c r="JAS44" s="157"/>
      <c r="JAT44" s="153"/>
      <c r="JAU44" s="153"/>
      <c r="JAV44" s="154"/>
      <c r="JAW44" s="155"/>
      <c r="JAX44" s="155"/>
      <c r="JAY44" s="155"/>
      <c r="JAZ44" s="155"/>
      <c r="JBA44" s="155"/>
      <c r="JBB44" s="155"/>
      <c r="JBC44" s="156"/>
      <c r="JBD44" s="156"/>
      <c r="JBE44" s="156"/>
      <c r="JBF44" s="156"/>
      <c r="JBG44" s="156"/>
      <c r="JBH44" s="156"/>
      <c r="JBI44" s="157"/>
      <c r="JBJ44" s="153"/>
      <c r="JBK44" s="153"/>
      <c r="JBL44" s="154"/>
      <c r="JBM44" s="155"/>
      <c r="JBN44" s="155"/>
      <c r="JBO44" s="155"/>
      <c r="JBP44" s="155"/>
      <c r="JBQ44" s="155"/>
      <c r="JBR44" s="155"/>
      <c r="JBS44" s="156"/>
      <c r="JBT44" s="156"/>
      <c r="JBU44" s="156"/>
      <c r="JBV44" s="156"/>
      <c r="JBW44" s="156"/>
      <c r="JBX44" s="156"/>
      <c r="JBY44" s="157"/>
      <c r="JBZ44" s="153"/>
      <c r="JCA44" s="153"/>
      <c r="JCB44" s="154"/>
      <c r="JCC44" s="155"/>
      <c r="JCD44" s="155"/>
      <c r="JCE44" s="155"/>
      <c r="JCF44" s="155"/>
      <c r="JCG44" s="155"/>
      <c r="JCH44" s="155"/>
      <c r="JCI44" s="156"/>
      <c r="JCJ44" s="156"/>
      <c r="JCK44" s="156"/>
      <c r="JCL44" s="156"/>
      <c r="JCM44" s="156"/>
      <c r="JCN44" s="156"/>
      <c r="JCO44" s="157"/>
      <c r="JCP44" s="153"/>
      <c r="JCQ44" s="153"/>
      <c r="JCR44" s="154"/>
      <c r="JCS44" s="155"/>
      <c r="JCT44" s="155"/>
      <c r="JCU44" s="155"/>
      <c r="JCV44" s="155"/>
      <c r="JCW44" s="155"/>
      <c r="JCX44" s="155"/>
      <c r="JCY44" s="156"/>
      <c r="JCZ44" s="156"/>
      <c r="JDA44" s="156"/>
      <c r="JDB44" s="156"/>
      <c r="JDC44" s="156"/>
      <c r="JDD44" s="156"/>
      <c r="JDE44" s="157"/>
      <c r="JDF44" s="153"/>
      <c r="JDG44" s="153"/>
      <c r="JDH44" s="154"/>
      <c r="JDI44" s="155"/>
      <c r="JDJ44" s="155"/>
      <c r="JDK44" s="155"/>
      <c r="JDL44" s="155"/>
      <c r="JDM44" s="155"/>
      <c r="JDN44" s="155"/>
      <c r="JDO44" s="156"/>
      <c r="JDP44" s="156"/>
      <c r="JDQ44" s="156"/>
      <c r="JDR44" s="156"/>
      <c r="JDS44" s="156"/>
      <c r="JDT44" s="156"/>
      <c r="JDU44" s="157"/>
      <c r="JDV44" s="153"/>
      <c r="JDW44" s="153"/>
      <c r="JDX44" s="154"/>
      <c r="JDY44" s="155"/>
      <c r="JDZ44" s="155"/>
      <c r="JEA44" s="155"/>
      <c r="JEB44" s="155"/>
      <c r="JEC44" s="155"/>
      <c r="JED44" s="155"/>
      <c r="JEE44" s="156"/>
      <c r="JEF44" s="156"/>
      <c r="JEG44" s="156"/>
      <c r="JEH44" s="156"/>
      <c r="JEI44" s="156"/>
      <c r="JEJ44" s="156"/>
      <c r="JEK44" s="157"/>
      <c r="JEL44" s="153"/>
      <c r="JEM44" s="153"/>
      <c r="JEN44" s="154"/>
      <c r="JEO44" s="155"/>
      <c r="JEP44" s="155"/>
      <c r="JEQ44" s="155"/>
      <c r="JER44" s="155"/>
      <c r="JES44" s="155"/>
      <c r="JET44" s="155"/>
      <c r="JEU44" s="156"/>
      <c r="JEV44" s="156"/>
      <c r="JEW44" s="156"/>
      <c r="JEX44" s="156"/>
      <c r="JEY44" s="156"/>
      <c r="JEZ44" s="156"/>
      <c r="JFA44" s="157"/>
      <c r="JFB44" s="153"/>
      <c r="JFC44" s="153"/>
      <c r="JFD44" s="154"/>
      <c r="JFE44" s="155"/>
      <c r="JFF44" s="155"/>
      <c r="JFG44" s="155"/>
      <c r="JFH44" s="155"/>
      <c r="JFI44" s="155"/>
      <c r="JFJ44" s="155"/>
      <c r="JFK44" s="156"/>
      <c r="JFL44" s="156"/>
      <c r="JFM44" s="156"/>
      <c r="JFN44" s="156"/>
      <c r="JFO44" s="156"/>
      <c r="JFP44" s="156"/>
      <c r="JFQ44" s="157"/>
      <c r="JFR44" s="153"/>
      <c r="JFS44" s="153"/>
      <c r="JFT44" s="154"/>
      <c r="JFU44" s="155"/>
      <c r="JFV44" s="155"/>
      <c r="JFW44" s="155"/>
      <c r="JFX44" s="155"/>
      <c r="JFY44" s="155"/>
      <c r="JFZ44" s="155"/>
      <c r="JGA44" s="156"/>
      <c r="JGB44" s="156"/>
      <c r="JGC44" s="156"/>
      <c r="JGD44" s="156"/>
      <c r="JGE44" s="156"/>
      <c r="JGF44" s="156"/>
      <c r="JGG44" s="157"/>
      <c r="JGH44" s="153"/>
      <c r="JGI44" s="153"/>
      <c r="JGJ44" s="154"/>
      <c r="JGK44" s="155"/>
      <c r="JGL44" s="155"/>
      <c r="JGM44" s="155"/>
      <c r="JGN44" s="155"/>
      <c r="JGO44" s="155"/>
      <c r="JGP44" s="155"/>
      <c r="JGQ44" s="156"/>
      <c r="JGR44" s="156"/>
      <c r="JGS44" s="156"/>
      <c r="JGT44" s="156"/>
      <c r="JGU44" s="156"/>
      <c r="JGV44" s="156"/>
      <c r="JGW44" s="157"/>
      <c r="JGX44" s="153"/>
      <c r="JGY44" s="153"/>
      <c r="JGZ44" s="154"/>
      <c r="JHA44" s="155"/>
      <c r="JHB44" s="155"/>
      <c r="JHC44" s="155"/>
      <c r="JHD44" s="155"/>
      <c r="JHE44" s="155"/>
      <c r="JHF44" s="155"/>
      <c r="JHG44" s="156"/>
      <c r="JHH44" s="156"/>
      <c r="JHI44" s="156"/>
      <c r="JHJ44" s="156"/>
      <c r="JHK44" s="156"/>
      <c r="JHL44" s="156"/>
      <c r="JHM44" s="157"/>
      <c r="JHN44" s="153"/>
      <c r="JHO44" s="153"/>
      <c r="JHP44" s="154"/>
      <c r="JHQ44" s="155"/>
      <c r="JHR44" s="155"/>
      <c r="JHS44" s="155"/>
      <c r="JHT44" s="155"/>
      <c r="JHU44" s="155"/>
      <c r="JHV44" s="155"/>
      <c r="JHW44" s="156"/>
      <c r="JHX44" s="156"/>
      <c r="JHY44" s="156"/>
      <c r="JHZ44" s="156"/>
      <c r="JIA44" s="156"/>
      <c r="JIB44" s="156"/>
      <c r="JIC44" s="157"/>
      <c r="JID44" s="153"/>
      <c r="JIE44" s="153"/>
      <c r="JIF44" s="154"/>
      <c r="JIG44" s="155"/>
      <c r="JIH44" s="155"/>
      <c r="JII44" s="155"/>
      <c r="JIJ44" s="155"/>
      <c r="JIK44" s="155"/>
      <c r="JIL44" s="155"/>
      <c r="JIM44" s="156"/>
      <c r="JIN44" s="156"/>
      <c r="JIO44" s="156"/>
      <c r="JIP44" s="156"/>
      <c r="JIQ44" s="156"/>
      <c r="JIR44" s="156"/>
      <c r="JIS44" s="157"/>
      <c r="JIT44" s="153"/>
      <c r="JIU44" s="153"/>
      <c r="JIV44" s="154"/>
      <c r="JIW44" s="155"/>
      <c r="JIX44" s="155"/>
      <c r="JIY44" s="155"/>
      <c r="JIZ44" s="155"/>
      <c r="JJA44" s="155"/>
      <c r="JJB44" s="155"/>
      <c r="JJC44" s="156"/>
      <c r="JJD44" s="156"/>
      <c r="JJE44" s="156"/>
      <c r="JJF44" s="156"/>
      <c r="JJG44" s="156"/>
      <c r="JJH44" s="156"/>
      <c r="JJI44" s="157"/>
      <c r="JJJ44" s="153"/>
      <c r="JJK44" s="153"/>
      <c r="JJL44" s="154"/>
      <c r="JJM44" s="155"/>
      <c r="JJN44" s="155"/>
      <c r="JJO44" s="155"/>
      <c r="JJP44" s="155"/>
      <c r="JJQ44" s="155"/>
      <c r="JJR44" s="155"/>
      <c r="JJS44" s="156"/>
      <c r="JJT44" s="156"/>
      <c r="JJU44" s="156"/>
      <c r="JJV44" s="156"/>
      <c r="JJW44" s="156"/>
      <c r="JJX44" s="156"/>
      <c r="JJY44" s="157"/>
      <c r="JJZ44" s="153"/>
      <c r="JKA44" s="153"/>
      <c r="JKB44" s="154"/>
      <c r="JKC44" s="155"/>
      <c r="JKD44" s="155"/>
      <c r="JKE44" s="155"/>
      <c r="JKF44" s="155"/>
      <c r="JKG44" s="155"/>
      <c r="JKH44" s="155"/>
      <c r="JKI44" s="156"/>
      <c r="JKJ44" s="156"/>
      <c r="JKK44" s="156"/>
      <c r="JKL44" s="156"/>
      <c r="JKM44" s="156"/>
      <c r="JKN44" s="156"/>
      <c r="JKO44" s="157"/>
      <c r="JKP44" s="153"/>
      <c r="JKQ44" s="153"/>
      <c r="JKR44" s="154"/>
      <c r="JKS44" s="155"/>
      <c r="JKT44" s="155"/>
      <c r="JKU44" s="155"/>
      <c r="JKV44" s="155"/>
      <c r="JKW44" s="155"/>
      <c r="JKX44" s="155"/>
      <c r="JKY44" s="156"/>
      <c r="JKZ44" s="156"/>
      <c r="JLA44" s="156"/>
      <c r="JLB44" s="156"/>
      <c r="JLC44" s="156"/>
      <c r="JLD44" s="156"/>
      <c r="JLE44" s="157"/>
      <c r="JLF44" s="153"/>
      <c r="JLG44" s="153"/>
      <c r="JLH44" s="154"/>
      <c r="JLI44" s="155"/>
      <c r="JLJ44" s="155"/>
      <c r="JLK44" s="155"/>
      <c r="JLL44" s="155"/>
      <c r="JLM44" s="155"/>
      <c r="JLN44" s="155"/>
      <c r="JLO44" s="156"/>
      <c r="JLP44" s="156"/>
      <c r="JLQ44" s="156"/>
      <c r="JLR44" s="156"/>
      <c r="JLS44" s="156"/>
      <c r="JLT44" s="156"/>
      <c r="JLU44" s="157"/>
      <c r="JLV44" s="153"/>
      <c r="JLW44" s="153"/>
      <c r="JLX44" s="154"/>
      <c r="JLY44" s="155"/>
      <c r="JLZ44" s="155"/>
      <c r="JMA44" s="155"/>
      <c r="JMB44" s="155"/>
      <c r="JMC44" s="155"/>
      <c r="JMD44" s="155"/>
      <c r="JME44" s="156"/>
      <c r="JMF44" s="156"/>
      <c r="JMG44" s="156"/>
      <c r="JMH44" s="156"/>
      <c r="JMI44" s="156"/>
      <c r="JMJ44" s="156"/>
      <c r="JMK44" s="157"/>
      <c r="JML44" s="153"/>
      <c r="JMM44" s="153"/>
      <c r="JMN44" s="154"/>
      <c r="JMO44" s="155"/>
      <c r="JMP44" s="155"/>
      <c r="JMQ44" s="155"/>
      <c r="JMR44" s="155"/>
      <c r="JMS44" s="155"/>
      <c r="JMT44" s="155"/>
      <c r="JMU44" s="156"/>
      <c r="JMV44" s="156"/>
      <c r="JMW44" s="156"/>
      <c r="JMX44" s="156"/>
      <c r="JMY44" s="156"/>
      <c r="JMZ44" s="156"/>
      <c r="JNA44" s="157"/>
      <c r="JNB44" s="153"/>
      <c r="JNC44" s="153"/>
      <c r="JND44" s="154"/>
      <c r="JNE44" s="155"/>
      <c r="JNF44" s="155"/>
      <c r="JNG44" s="155"/>
      <c r="JNH44" s="155"/>
      <c r="JNI44" s="155"/>
      <c r="JNJ44" s="155"/>
      <c r="JNK44" s="156"/>
      <c r="JNL44" s="156"/>
      <c r="JNM44" s="156"/>
      <c r="JNN44" s="156"/>
      <c r="JNO44" s="156"/>
      <c r="JNP44" s="156"/>
      <c r="JNQ44" s="157"/>
      <c r="JNR44" s="153"/>
      <c r="JNS44" s="153"/>
      <c r="JNT44" s="154"/>
      <c r="JNU44" s="155"/>
      <c r="JNV44" s="155"/>
      <c r="JNW44" s="155"/>
      <c r="JNX44" s="155"/>
      <c r="JNY44" s="155"/>
      <c r="JNZ44" s="155"/>
      <c r="JOA44" s="156"/>
      <c r="JOB44" s="156"/>
      <c r="JOC44" s="156"/>
      <c r="JOD44" s="156"/>
      <c r="JOE44" s="156"/>
      <c r="JOF44" s="156"/>
      <c r="JOG44" s="157"/>
      <c r="JOH44" s="153"/>
      <c r="JOI44" s="153"/>
      <c r="JOJ44" s="154"/>
      <c r="JOK44" s="155"/>
      <c r="JOL44" s="155"/>
      <c r="JOM44" s="155"/>
      <c r="JON44" s="155"/>
      <c r="JOO44" s="155"/>
      <c r="JOP44" s="155"/>
      <c r="JOQ44" s="156"/>
      <c r="JOR44" s="156"/>
      <c r="JOS44" s="156"/>
      <c r="JOT44" s="156"/>
      <c r="JOU44" s="156"/>
      <c r="JOV44" s="156"/>
      <c r="JOW44" s="157"/>
      <c r="JOX44" s="153"/>
      <c r="JOY44" s="153"/>
      <c r="JOZ44" s="154"/>
      <c r="JPA44" s="155"/>
      <c r="JPB44" s="155"/>
      <c r="JPC44" s="155"/>
      <c r="JPD44" s="155"/>
      <c r="JPE44" s="155"/>
      <c r="JPF44" s="155"/>
      <c r="JPG44" s="156"/>
      <c r="JPH44" s="156"/>
      <c r="JPI44" s="156"/>
      <c r="JPJ44" s="156"/>
      <c r="JPK44" s="156"/>
      <c r="JPL44" s="156"/>
      <c r="JPM44" s="157"/>
      <c r="JPN44" s="153"/>
      <c r="JPO44" s="153"/>
      <c r="JPP44" s="154"/>
      <c r="JPQ44" s="155"/>
      <c r="JPR44" s="155"/>
      <c r="JPS44" s="155"/>
      <c r="JPT44" s="155"/>
      <c r="JPU44" s="155"/>
      <c r="JPV44" s="155"/>
      <c r="JPW44" s="156"/>
      <c r="JPX44" s="156"/>
      <c r="JPY44" s="156"/>
      <c r="JPZ44" s="156"/>
      <c r="JQA44" s="156"/>
      <c r="JQB44" s="156"/>
      <c r="JQC44" s="157"/>
      <c r="JQD44" s="153"/>
      <c r="JQE44" s="153"/>
      <c r="JQF44" s="154"/>
      <c r="JQG44" s="155"/>
      <c r="JQH44" s="155"/>
      <c r="JQI44" s="155"/>
      <c r="JQJ44" s="155"/>
      <c r="JQK44" s="155"/>
      <c r="JQL44" s="155"/>
      <c r="JQM44" s="156"/>
      <c r="JQN44" s="156"/>
      <c r="JQO44" s="156"/>
      <c r="JQP44" s="156"/>
      <c r="JQQ44" s="156"/>
      <c r="JQR44" s="156"/>
      <c r="JQS44" s="157"/>
      <c r="JQT44" s="153"/>
      <c r="JQU44" s="153"/>
      <c r="JQV44" s="154"/>
      <c r="JQW44" s="155"/>
      <c r="JQX44" s="155"/>
      <c r="JQY44" s="155"/>
      <c r="JQZ44" s="155"/>
      <c r="JRA44" s="155"/>
      <c r="JRB44" s="155"/>
      <c r="JRC44" s="156"/>
      <c r="JRD44" s="156"/>
      <c r="JRE44" s="156"/>
      <c r="JRF44" s="156"/>
      <c r="JRG44" s="156"/>
      <c r="JRH44" s="156"/>
      <c r="JRI44" s="157"/>
      <c r="JRJ44" s="153"/>
      <c r="JRK44" s="153"/>
      <c r="JRL44" s="154"/>
      <c r="JRM44" s="155"/>
      <c r="JRN44" s="155"/>
      <c r="JRO44" s="155"/>
      <c r="JRP44" s="155"/>
      <c r="JRQ44" s="155"/>
      <c r="JRR44" s="155"/>
      <c r="JRS44" s="156"/>
      <c r="JRT44" s="156"/>
      <c r="JRU44" s="156"/>
      <c r="JRV44" s="156"/>
      <c r="JRW44" s="156"/>
      <c r="JRX44" s="156"/>
      <c r="JRY44" s="157"/>
      <c r="JRZ44" s="153"/>
      <c r="JSA44" s="153"/>
      <c r="JSB44" s="154"/>
      <c r="JSC44" s="155"/>
      <c r="JSD44" s="155"/>
      <c r="JSE44" s="155"/>
      <c r="JSF44" s="155"/>
      <c r="JSG44" s="155"/>
      <c r="JSH44" s="155"/>
      <c r="JSI44" s="156"/>
      <c r="JSJ44" s="156"/>
      <c r="JSK44" s="156"/>
      <c r="JSL44" s="156"/>
      <c r="JSM44" s="156"/>
      <c r="JSN44" s="156"/>
      <c r="JSO44" s="157"/>
      <c r="JSP44" s="153"/>
      <c r="JSQ44" s="153"/>
      <c r="JSR44" s="154"/>
      <c r="JSS44" s="155"/>
      <c r="JST44" s="155"/>
      <c r="JSU44" s="155"/>
      <c r="JSV44" s="155"/>
      <c r="JSW44" s="155"/>
      <c r="JSX44" s="155"/>
      <c r="JSY44" s="156"/>
      <c r="JSZ44" s="156"/>
      <c r="JTA44" s="156"/>
      <c r="JTB44" s="156"/>
      <c r="JTC44" s="156"/>
      <c r="JTD44" s="156"/>
      <c r="JTE44" s="157"/>
      <c r="JTF44" s="153"/>
      <c r="JTG44" s="153"/>
      <c r="JTH44" s="154"/>
      <c r="JTI44" s="155"/>
      <c r="JTJ44" s="155"/>
      <c r="JTK44" s="155"/>
      <c r="JTL44" s="155"/>
      <c r="JTM44" s="155"/>
      <c r="JTN44" s="155"/>
      <c r="JTO44" s="156"/>
      <c r="JTP44" s="156"/>
      <c r="JTQ44" s="156"/>
      <c r="JTR44" s="156"/>
      <c r="JTS44" s="156"/>
      <c r="JTT44" s="156"/>
      <c r="JTU44" s="157"/>
      <c r="JTV44" s="153"/>
      <c r="JTW44" s="153"/>
      <c r="JTX44" s="154"/>
      <c r="JTY44" s="155"/>
      <c r="JTZ44" s="155"/>
      <c r="JUA44" s="155"/>
      <c r="JUB44" s="155"/>
      <c r="JUC44" s="155"/>
      <c r="JUD44" s="155"/>
      <c r="JUE44" s="156"/>
      <c r="JUF44" s="156"/>
      <c r="JUG44" s="156"/>
      <c r="JUH44" s="156"/>
      <c r="JUI44" s="156"/>
      <c r="JUJ44" s="156"/>
      <c r="JUK44" s="157"/>
      <c r="JUL44" s="153"/>
      <c r="JUM44" s="153"/>
      <c r="JUN44" s="154"/>
      <c r="JUO44" s="155"/>
      <c r="JUP44" s="155"/>
      <c r="JUQ44" s="155"/>
      <c r="JUR44" s="155"/>
      <c r="JUS44" s="155"/>
      <c r="JUT44" s="155"/>
      <c r="JUU44" s="156"/>
      <c r="JUV44" s="156"/>
      <c r="JUW44" s="156"/>
      <c r="JUX44" s="156"/>
      <c r="JUY44" s="156"/>
      <c r="JUZ44" s="156"/>
      <c r="JVA44" s="157"/>
      <c r="JVB44" s="153"/>
      <c r="JVC44" s="153"/>
      <c r="JVD44" s="154"/>
      <c r="JVE44" s="155"/>
      <c r="JVF44" s="155"/>
      <c r="JVG44" s="155"/>
      <c r="JVH44" s="155"/>
      <c r="JVI44" s="155"/>
      <c r="JVJ44" s="155"/>
      <c r="JVK44" s="156"/>
      <c r="JVL44" s="156"/>
      <c r="JVM44" s="156"/>
      <c r="JVN44" s="156"/>
      <c r="JVO44" s="156"/>
      <c r="JVP44" s="156"/>
      <c r="JVQ44" s="157"/>
      <c r="JVR44" s="153"/>
      <c r="JVS44" s="153"/>
      <c r="JVT44" s="154"/>
      <c r="JVU44" s="155"/>
      <c r="JVV44" s="155"/>
      <c r="JVW44" s="155"/>
      <c r="JVX44" s="155"/>
      <c r="JVY44" s="155"/>
      <c r="JVZ44" s="155"/>
      <c r="JWA44" s="156"/>
      <c r="JWB44" s="156"/>
      <c r="JWC44" s="156"/>
      <c r="JWD44" s="156"/>
      <c r="JWE44" s="156"/>
      <c r="JWF44" s="156"/>
      <c r="JWG44" s="157"/>
      <c r="JWH44" s="153"/>
      <c r="JWI44" s="153"/>
      <c r="JWJ44" s="154"/>
      <c r="JWK44" s="155"/>
      <c r="JWL44" s="155"/>
      <c r="JWM44" s="155"/>
      <c r="JWN44" s="155"/>
      <c r="JWO44" s="155"/>
      <c r="JWP44" s="155"/>
      <c r="JWQ44" s="156"/>
      <c r="JWR44" s="156"/>
      <c r="JWS44" s="156"/>
      <c r="JWT44" s="156"/>
      <c r="JWU44" s="156"/>
      <c r="JWV44" s="156"/>
      <c r="JWW44" s="157"/>
      <c r="JWX44" s="153"/>
      <c r="JWY44" s="153"/>
      <c r="JWZ44" s="154"/>
      <c r="JXA44" s="155"/>
      <c r="JXB44" s="155"/>
      <c r="JXC44" s="155"/>
      <c r="JXD44" s="155"/>
      <c r="JXE44" s="155"/>
      <c r="JXF44" s="155"/>
      <c r="JXG44" s="156"/>
      <c r="JXH44" s="156"/>
      <c r="JXI44" s="156"/>
      <c r="JXJ44" s="156"/>
      <c r="JXK44" s="156"/>
      <c r="JXL44" s="156"/>
      <c r="JXM44" s="157"/>
      <c r="JXN44" s="153"/>
      <c r="JXO44" s="153"/>
      <c r="JXP44" s="154"/>
      <c r="JXQ44" s="155"/>
      <c r="JXR44" s="155"/>
      <c r="JXS44" s="155"/>
      <c r="JXT44" s="155"/>
      <c r="JXU44" s="155"/>
      <c r="JXV44" s="155"/>
      <c r="JXW44" s="156"/>
      <c r="JXX44" s="156"/>
      <c r="JXY44" s="156"/>
      <c r="JXZ44" s="156"/>
      <c r="JYA44" s="156"/>
      <c r="JYB44" s="156"/>
      <c r="JYC44" s="157"/>
      <c r="JYD44" s="153"/>
      <c r="JYE44" s="153"/>
      <c r="JYF44" s="154"/>
      <c r="JYG44" s="155"/>
      <c r="JYH44" s="155"/>
      <c r="JYI44" s="155"/>
      <c r="JYJ44" s="155"/>
      <c r="JYK44" s="155"/>
      <c r="JYL44" s="155"/>
      <c r="JYM44" s="156"/>
      <c r="JYN44" s="156"/>
      <c r="JYO44" s="156"/>
      <c r="JYP44" s="156"/>
      <c r="JYQ44" s="156"/>
      <c r="JYR44" s="156"/>
      <c r="JYS44" s="157"/>
      <c r="JYT44" s="153"/>
      <c r="JYU44" s="153"/>
      <c r="JYV44" s="154"/>
      <c r="JYW44" s="155"/>
      <c r="JYX44" s="155"/>
      <c r="JYY44" s="155"/>
      <c r="JYZ44" s="155"/>
      <c r="JZA44" s="155"/>
      <c r="JZB44" s="155"/>
      <c r="JZC44" s="156"/>
      <c r="JZD44" s="156"/>
      <c r="JZE44" s="156"/>
      <c r="JZF44" s="156"/>
      <c r="JZG44" s="156"/>
      <c r="JZH44" s="156"/>
      <c r="JZI44" s="157"/>
      <c r="JZJ44" s="153"/>
      <c r="JZK44" s="153"/>
      <c r="JZL44" s="154"/>
      <c r="JZM44" s="155"/>
      <c r="JZN44" s="155"/>
      <c r="JZO44" s="155"/>
      <c r="JZP44" s="155"/>
      <c r="JZQ44" s="155"/>
      <c r="JZR44" s="155"/>
      <c r="JZS44" s="156"/>
      <c r="JZT44" s="156"/>
      <c r="JZU44" s="156"/>
      <c r="JZV44" s="156"/>
      <c r="JZW44" s="156"/>
      <c r="JZX44" s="156"/>
      <c r="JZY44" s="157"/>
      <c r="JZZ44" s="153"/>
      <c r="KAA44" s="153"/>
      <c r="KAB44" s="154"/>
      <c r="KAC44" s="155"/>
      <c r="KAD44" s="155"/>
      <c r="KAE44" s="155"/>
      <c r="KAF44" s="155"/>
      <c r="KAG44" s="155"/>
      <c r="KAH44" s="155"/>
      <c r="KAI44" s="156"/>
      <c r="KAJ44" s="156"/>
      <c r="KAK44" s="156"/>
      <c r="KAL44" s="156"/>
      <c r="KAM44" s="156"/>
      <c r="KAN44" s="156"/>
      <c r="KAO44" s="157"/>
      <c r="KAP44" s="153"/>
      <c r="KAQ44" s="153"/>
      <c r="KAR44" s="154"/>
      <c r="KAS44" s="155"/>
      <c r="KAT44" s="155"/>
      <c r="KAU44" s="155"/>
      <c r="KAV44" s="155"/>
      <c r="KAW44" s="155"/>
      <c r="KAX44" s="155"/>
      <c r="KAY44" s="156"/>
      <c r="KAZ44" s="156"/>
      <c r="KBA44" s="156"/>
      <c r="KBB44" s="156"/>
      <c r="KBC44" s="156"/>
      <c r="KBD44" s="156"/>
      <c r="KBE44" s="157"/>
      <c r="KBF44" s="153"/>
      <c r="KBG44" s="153"/>
      <c r="KBH44" s="154"/>
      <c r="KBI44" s="155"/>
      <c r="KBJ44" s="155"/>
      <c r="KBK44" s="155"/>
      <c r="KBL44" s="155"/>
      <c r="KBM44" s="155"/>
      <c r="KBN44" s="155"/>
      <c r="KBO44" s="156"/>
      <c r="KBP44" s="156"/>
      <c r="KBQ44" s="156"/>
      <c r="KBR44" s="156"/>
      <c r="KBS44" s="156"/>
      <c r="KBT44" s="156"/>
      <c r="KBU44" s="157"/>
      <c r="KBV44" s="153"/>
      <c r="KBW44" s="153"/>
      <c r="KBX44" s="154"/>
      <c r="KBY44" s="155"/>
      <c r="KBZ44" s="155"/>
      <c r="KCA44" s="155"/>
      <c r="KCB44" s="155"/>
      <c r="KCC44" s="155"/>
      <c r="KCD44" s="155"/>
      <c r="KCE44" s="156"/>
      <c r="KCF44" s="156"/>
      <c r="KCG44" s="156"/>
      <c r="KCH44" s="156"/>
      <c r="KCI44" s="156"/>
      <c r="KCJ44" s="156"/>
      <c r="KCK44" s="157"/>
      <c r="KCL44" s="153"/>
      <c r="KCM44" s="153"/>
      <c r="KCN44" s="154"/>
      <c r="KCO44" s="155"/>
      <c r="KCP44" s="155"/>
      <c r="KCQ44" s="155"/>
      <c r="KCR44" s="155"/>
      <c r="KCS44" s="155"/>
      <c r="KCT44" s="155"/>
      <c r="KCU44" s="156"/>
      <c r="KCV44" s="156"/>
      <c r="KCW44" s="156"/>
      <c r="KCX44" s="156"/>
      <c r="KCY44" s="156"/>
      <c r="KCZ44" s="156"/>
      <c r="KDA44" s="157"/>
      <c r="KDB44" s="153"/>
      <c r="KDC44" s="153"/>
      <c r="KDD44" s="154"/>
      <c r="KDE44" s="155"/>
      <c r="KDF44" s="155"/>
      <c r="KDG44" s="155"/>
      <c r="KDH44" s="155"/>
      <c r="KDI44" s="155"/>
      <c r="KDJ44" s="155"/>
      <c r="KDK44" s="156"/>
      <c r="KDL44" s="156"/>
      <c r="KDM44" s="156"/>
      <c r="KDN44" s="156"/>
      <c r="KDO44" s="156"/>
      <c r="KDP44" s="156"/>
      <c r="KDQ44" s="157"/>
      <c r="KDR44" s="153"/>
      <c r="KDS44" s="153"/>
      <c r="KDT44" s="154"/>
      <c r="KDU44" s="155"/>
      <c r="KDV44" s="155"/>
      <c r="KDW44" s="155"/>
      <c r="KDX44" s="155"/>
      <c r="KDY44" s="155"/>
      <c r="KDZ44" s="155"/>
      <c r="KEA44" s="156"/>
      <c r="KEB44" s="156"/>
      <c r="KEC44" s="156"/>
      <c r="KED44" s="156"/>
      <c r="KEE44" s="156"/>
      <c r="KEF44" s="156"/>
      <c r="KEG44" s="157"/>
      <c r="KEH44" s="153"/>
      <c r="KEI44" s="153"/>
      <c r="KEJ44" s="154"/>
      <c r="KEK44" s="155"/>
      <c r="KEL44" s="155"/>
      <c r="KEM44" s="155"/>
      <c r="KEN44" s="155"/>
      <c r="KEO44" s="155"/>
      <c r="KEP44" s="155"/>
      <c r="KEQ44" s="156"/>
      <c r="KER44" s="156"/>
      <c r="KES44" s="156"/>
      <c r="KET44" s="156"/>
      <c r="KEU44" s="156"/>
      <c r="KEV44" s="156"/>
      <c r="KEW44" s="157"/>
      <c r="KEX44" s="153"/>
      <c r="KEY44" s="153"/>
      <c r="KEZ44" s="154"/>
      <c r="KFA44" s="155"/>
      <c r="KFB44" s="155"/>
      <c r="KFC44" s="155"/>
      <c r="KFD44" s="155"/>
      <c r="KFE44" s="155"/>
      <c r="KFF44" s="155"/>
      <c r="KFG44" s="156"/>
      <c r="KFH44" s="156"/>
      <c r="KFI44" s="156"/>
      <c r="KFJ44" s="156"/>
      <c r="KFK44" s="156"/>
      <c r="KFL44" s="156"/>
      <c r="KFM44" s="157"/>
      <c r="KFN44" s="153"/>
      <c r="KFO44" s="153"/>
      <c r="KFP44" s="154"/>
      <c r="KFQ44" s="155"/>
      <c r="KFR44" s="155"/>
      <c r="KFS44" s="155"/>
      <c r="KFT44" s="155"/>
      <c r="KFU44" s="155"/>
      <c r="KFV44" s="155"/>
      <c r="KFW44" s="156"/>
      <c r="KFX44" s="156"/>
      <c r="KFY44" s="156"/>
      <c r="KFZ44" s="156"/>
      <c r="KGA44" s="156"/>
      <c r="KGB44" s="156"/>
      <c r="KGC44" s="157"/>
      <c r="KGD44" s="153"/>
      <c r="KGE44" s="153"/>
      <c r="KGF44" s="154"/>
      <c r="KGG44" s="155"/>
      <c r="KGH44" s="155"/>
      <c r="KGI44" s="155"/>
      <c r="KGJ44" s="155"/>
      <c r="KGK44" s="155"/>
      <c r="KGL44" s="155"/>
      <c r="KGM44" s="156"/>
      <c r="KGN44" s="156"/>
      <c r="KGO44" s="156"/>
      <c r="KGP44" s="156"/>
      <c r="KGQ44" s="156"/>
      <c r="KGR44" s="156"/>
      <c r="KGS44" s="157"/>
      <c r="KGT44" s="153"/>
      <c r="KGU44" s="153"/>
      <c r="KGV44" s="154"/>
      <c r="KGW44" s="155"/>
      <c r="KGX44" s="155"/>
      <c r="KGY44" s="155"/>
      <c r="KGZ44" s="155"/>
      <c r="KHA44" s="155"/>
      <c r="KHB44" s="155"/>
      <c r="KHC44" s="156"/>
      <c r="KHD44" s="156"/>
      <c r="KHE44" s="156"/>
      <c r="KHF44" s="156"/>
      <c r="KHG44" s="156"/>
      <c r="KHH44" s="156"/>
      <c r="KHI44" s="157"/>
      <c r="KHJ44" s="153"/>
      <c r="KHK44" s="153"/>
      <c r="KHL44" s="154"/>
      <c r="KHM44" s="155"/>
      <c r="KHN44" s="155"/>
      <c r="KHO44" s="155"/>
      <c r="KHP44" s="155"/>
      <c r="KHQ44" s="155"/>
      <c r="KHR44" s="155"/>
      <c r="KHS44" s="156"/>
      <c r="KHT44" s="156"/>
      <c r="KHU44" s="156"/>
      <c r="KHV44" s="156"/>
      <c r="KHW44" s="156"/>
      <c r="KHX44" s="156"/>
      <c r="KHY44" s="157"/>
      <c r="KHZ44" s="153"/>
      <c r="KIA44" s="153"/>
      <c r="KIB44" s="154"/>
      <c r="KIC44" s="155"/>
      <c r="KID44" s="155"/>
      <c r="KIE44" s="155"/>
      <c r="KIF44" s="155"/>
      <c r="KIG44" s="155"/>
      <c r="KIH44" s="155"/>
      <c r="KII44" s="156"/>
      <c r="KIJ44" s="156"/>
      <c r="KIK44" s="156"/>
      <c r="KIL44" s="156"/>
      <c r="KIM44" s="156"/>
      <c r="KIN44" s="156"/>
      <c r="KIO44" s="157"/>
      <c r="KIP44" s="153"/>
      <c r="KIQ44" s="153"/>
      <c r="KIR44" s="154"/>
      <c r="KIS44" s="155"/>
      <c r="KIT44" s="155"/>
      <c r="KIU44" s="155"/>
      <c r="KIV44" s="155"/>
      <c r="KIW44" s="155"/>
      <c r="KIX44" s="155"/>
      <c r="KIY44" s="156"/>
      <c r="KIZ44" s="156"/>
      <c r="KJA44" s="156"/>
      <c r="KJB44" s="156"/>
      <c r="KJC44" s="156"/>
      <c r="KJD44" s="156"/>
      <c r="KJE44" s="157"/>
      <c r="KJF44" s="153"/>
      <c r="KJG44" s="153"/>
      <c r="KJH44" s="154"/>
      <c r="KJI44" s="155"/>
      <c r="KJJ44" s="155"/>
      <c r="KJK44" s="155"/>
      <c r="KJL44" s="155"/>
      <c r="KJM44" s="155"/>
      <c r="KJN44" s="155"/>
      <c r="KJO44" s="156"/>
      <c r="KJP44" s="156"/>
      <c r="KJQ44" s="156"/>
      <c r="KJR44" s="156"/>
      <c r="KJS44" s="156"/>
      <c r="KJT44" s="156"/>
      <c r="KJU44" s="157"/>
      <c r="KJV44" s="153"/>
      <c r="KJW44" s="153"/>
      <c r="KJX44" s="154"/>
      <c r="KJY44" s="155"/>
      <c r="KJZ44" s="155"/>
      <c r="KKA44" s="155"/>
      <c r="KKB44" s="155"/>
      <c r="KKC44" s="155"/>
      <c r="KKD44" s="155"/>
      <c r="KKE44" s="156"/>
      <c r="KKF44" s="156"/>
      <c r="KKG44" s="156"/>
      <c r="KKH44" s="156"/>
      <c r="KKI44" s="156"/>
      <c r="KKJ44" s="156"/>
      <c r="KKK44" s="157"/>
      <c r="KKL44" s="153"/>
      <c r="KKM44" s="153"/>
      <c r="KKN44" s="154"/>
      <c r="KKO44" s="155"/>
      <c r="KKP44" s="155"/>
      <c r="KKQ44" s="155"/>
      <c r="KKR44" s="155"/>
      <c r="KKS44" s="155"/>
      <c r="KKT44" s="155"/>
      <c r="KKU44" s="156"/>
      <c r="KKV44" s="156"/>
      <c r="KKW44" s="156"/>
      <c r="KKX44" s="156"/>
      <c r="KKY44" s="156"/>
      <c r="KKZ44" s="156"/>
      <c r="KLA44" s="157"/>
      <c r="KLB44" s="153"/>
      <c r="KLC44" s="153"/>
      <c r="KLD44" s="154"/>
      <c r="KLE44" s="155"/>
      <c r="KLF44" s="155"/>
      <c r="KLG44" s="155"/>
      <c r="KLH44" s="155"/>
      <c r="KLI44" s="155"/>
      <c r="KLJ44" s="155"/>
      <c r="KLK44" s="156"/>
      <c r="KLL44" s="156"/>
      <c r="KLM44" s="156"/>
      <c r="KLN44" s="156"/>
      <c r="KLO44" s="156"/>
      <c r="KLP44" s="156"/>
      <c r="KLQ44" s="157"/>
      <c r="KLR44" s="153"/>
      <c r="KLS44" s="153"/>
      <c r="KLT44" s="154"/>
      <c r="KLU44" s="155"/>
      <c r="KLV44" s="155"/>
      <c r="KLW44" s="155"/>
      <c r="KLX44" s="155"/>
      <c r="KLY44" s="155"/>
      <c r="KLZ44" s="155"/>
      <c r="KMA44" s="156"/>
      <c r="KMB44" s="156"/>
      <c r="KMC44" s="156"/>
      <c r="KMD44" s="156"/>
      <c r="KME44" s="156"/>
      <c r="KMF44" s="156"/>
      <c r="KMG44" s="157"/>
      <c r="KMH44" s="153"/>
      <c r="KMI44" s="153"/>
      <c r="KMJ44" s="154"/>
      <c r="KMK44" s="155"/>
      <c r="KML44" s="155"/>
      <c r="KMM44" s="155"/>
      <c r="KMN44" s="155"/>
      <c r="KMO44" s="155"/>
      <c r="KMP44" s="155"/>
      <c r="KMQ44" s="156"/>
      <c r="KMR44" s="156"/>
      <c r="KMS44" s="156"/>
      <c r="KMT44" s="156"/>
      <c r="KMU44" s="156"/>
      <c r="KMV44" s="156"/>
      <c r="KMW44" s="157"/>
      <c r="KMX44" s="153"/>
      <c r="KMY44" s="153"/>
      <c r="KMZ44" s="154"/>
      <c r="KNA44" s="155"/>
      <c r="KNB44" s="155"/>
      <c r="KNC44" s="155"/>
      <c r="KND44" s="155"/>
      <c r="KNE44" s="155"/>
      <c r="KNF44" s="155"/>
      <c r="KNG44" s="156"/>
      <c r="KNH44" s="156"/>
      <c r="KNI44" s="156"/>
      <c r="KNJ44" s="156"/>
      <c r="KNK44" s="156"/>
      <c r="KNL44" s="156"/>
      <c r="KNM44" s="157"/>
      <c r="KNN44" s="153"/>
      <c r="KNO44" s="153"/>
      <c r="KNP44" s="154"/>
      <c r="KNQ44" s="155"/>
      <c r="KNR44" s="155"/>
      <c r="KNS44" s="155"/>
      <c r="KNT44" s="155"/>
      <c r="KNU44" s="155"/>
      <c r="KNV44" s="155"/>
      <c r="KNW44" s="156"/>
      <c r="KNX44" s="156"/>
      <c r="KNY44" s="156"/>
      <c r="KNZ44" s="156"/>
      <c r="KOA44" s="156"/>
      <c r="KOB44" s="156"/>
      <c r="KOC44" s="157"/>
      <c r="KOD44" s="153"/>
      <c r="KOE44" s="153"/>
      <c r="KOF44" s="154"/>
      <c r="KOG44" s="155"/>
      <c r="KOH44" s="155"/>
      <c r="KOI44" s="155"/>
      <c r="KOJ44" s="155"/>
      <c r="KOK44" s="155"/>
      <c r="KOL44" s="155"/>
      <c r="KOM44" s="156"/>
      <c r="KON44" s="156"/>
      <c r="KOO44" s="156"/>
      <c r="KOP44" s="156"/>
      <c r="KOQ44" s="156"/>
      <c r="KOR44" s="156"/>
      <c r="KOS44" s="157"/>
      <c r="KOT44" s="153"/>
      <c r="KOU44" s="153"/>
      <c r="KOV44" s="154"/>
      <c r="KOW44" s="155"/>
      <c r="KOX44" s="155"/>
      <c r="KOY44" s="155"/>
      <c r="KOZ44" s="155"/>
      <c r="KPA44" s="155"/>
      <c r="KPB44" s="155"/>
      <c r="KPC44" s="156"/>
      <c r="KPD44" s="156"/>
      <c r="KPE44" s="156"/>
      <c r="KPF44" s="156"/>
      <c r="KPG44" s="156"/>
      <c r="KPH44" s="156"/>
      <c r="KPI44" s="157"/>
      <c r="KPJ44" s="153"/>
      <c r="KPK44" s="153"/>
      <c r="KPL44" s="154"/>
      <c r="KPM44" s="155"/>
      <c r="KPN44" s="155"/>
      <c r="KPO44" s="155"/>
      <c r="KPP44" s="155"/>
      <c r="KPQ44" s="155"/>
      <c r="KPR44" s="155"/>
      <c r="KPS44" s="156"/>
      <c r="KPT44" s="156"/>
      <c r="KPU44" s="156"/>
      <c r="KPV44" s="156"/>
      <c r="KPW44" s="156"/>
      <c r="KPX44" s="156"/>
      <c r="KPY44" s="157"/>
      <c r="KPZ44" s="153"/>
      <c r="KQA44" s="153"/>
      <c r="KQB44" s="154"/>
      <c r="KQC44" s="155"/>
      <c r="KQD44" s="155"/>
      <c r="KQE44" s="155"/>
      <c r="KQF44" s="155"/>
      <c r="KQG44" s="155"/>
      <c r="KQH44" s="155"/>
      <c r="KQI44" s="156"/>
      <c r="KQJ44" s="156"/>
      <c r="KQK44" s="156"/>
      <c r="KQL44" s="156"/>
      <c r="KQM44" s="156"/>
      <c r="KQN44" s="156"/>
      <c r="KQO44" s="157"/>
      <c r="KQP44" s="153"/>
      <c r="KQQ44" s="153"/>
      <c r="KQR44" s="154"/>
      <c r="KQS44" s="155"/>
      <c r="KQT44" s="155"/>
      <c r="KQU44" s="155"/>
      <c r="KQV44" s="155"/>
      <c r="KQW44" s="155"/>
      <c r="KQX44" s="155"/>
      <c r="KQY44" s="156"/>
      <c r="KQZ44" s="156"/>
      <c r="KRA44" s="156"/>
      <c r="KRB44" s="156"/>
      <c r="KRC44" s="156"/>
      <c r="KRD44" s="156"/>
      <c r="KRE44" s="157"/>
      <c r="KRF44" s="153"/>
      <c r="KRG44" s="153"/>
      <c r="KRH44" s="154"/>
      <c r="KRI44" s="155"/>
      <c r="KRJ44" s="155"/>
      <c r="KRK44" s="155"/>
      <c r="KRL44" s="155"/>
      <c r="KRM44" s="155"/>
      <c r="KRN44" s="155"/>
      <c r="KRO44" s="156"/>
      <c r="KRP44" s="156"/>
      <c r="KRQ44" s="156"/>
      <c r="KRR44" s="156"/>
      <c r="KRS44" s="156"/>
      <c r="KRT44" s="156"/>
      <c r="KRU44" s="157"/>
      <c r="KRV44" s="153"/>
      <c r="KRW44" s="153"/>
      <c r="KRX44" s="154"/>
      <c r="KRY44" s="155"/>
      <c r="KRZ44" s="155"/>
      <c r="KSA44" s="155"/>
      <c r="KSB44" s="155"/>
      <c r="KSC44" s="155"/>
      <c r="KSD44" s="155"/>
      <c r="KSE44" s="156"/>
      <c r="KSF44" s="156"/>
      <c r="KSG44" s="156"/>
      <c r="KSH44" s="156"/>
      <c r="KSI44" s="156"/>
      <c r="KSJ44" s="156"/>
      <c r="KSK44" s="157"/>
      <c r="KSL44" s="153"/>
      <c r="KSM44" s="153"/>
      <c r="KSN44" s="154"/>
      <c r="KSO44" s="155"/>
      <c r="KSP44" s="155"/>
      <c r="KSQ44" s="155"/>
      <c r="KSR44" s="155"/>
      <c r="KSS44" s="155"/>
      <c r="KST44" s="155"/>
      <c r="KSU44" s="156"/>
      <c r="KSV44" s="156"/>
      <c r="KSW44" s="156"/>
      <c r="KSX44" s="156"/>
      <c r="KSY44" s="156"/>
      <c r="KSZ44" s="156"/>
      <c r="KTA44" s="157"/>
      <c r="KTB44" s="153"/>
      <c r="KTC44" s="153"/>
      <c r="KTD44" s="154"/>
      <c r="KTE44" s="155"/>
      <c r="KTF44" s="155"/>
      <c r="KTG44" s="155"/>
      <c r="KTH44" s="155"/>
      <c r="KTI44" s="155"/>
      <c r="KTJ44" s="155"/>
      <c r="KTK44" s="156"/>
      <c r="KTL44" s="156"/>
      <c r="KTM44" s="156"/>
      <c r="KTN44" s="156"/>
      <c r="KTO44" s="156"/>
      <c r="KTP44" s="156"/>
      <c r="KTQ44" s="157"/>
      <c r="KTR44" s="153"/>
      <c r="KTS44" s="153"/>
      <c r="KTT44" s="154"/>
      <c r="KTU44" s="155"/>
      <c r="KTV44" s="155"/>
      <c r="KTW44" s="155"/>
      <c r="KTX44" s="155"/>
      <c r="KTY44" s="155"/>
      <c r="KTZ44" s="155"/>
      <c r="KUA44" s="156"/>
      <c r="KUB44" s="156"/>
      <c r="KUC44" s="156"/>
      <c r="KUD44" s="156"/>
      <c r="KUE44" s="156"/>
      <c r="KUF44" s="156"/>
      <c r="KUG44" s="157"/>
      <c r="KUH44" s="153"/>
      <c r="KUI44" s="153"/>
      <c r="KUJ44" s="154"/>
      <c r="KUK44" s="155"/>
      <c r="KUL44" s="155"/>
      <c r="KUM44" s="155"/>
      <c r="KUN44" s="155"/>
      <c r="KUO44" s="155"/>
      <c r="KUP44" s="155"/>
      <c r="KUQ44" s="156"/>
      <c r="KUR44" s="156"/>
      <c r="KUS44" s="156"/>
      <c r="KUT44" s="156"/>
      <c r="KUU44" s="156"/>
      <c r="KUV44" s="156"/>
      <c r="KUW44" s="157"/>
      <c r="KUX44" s="153"/>
      <c r="KUY44" s="153"/>
      <c r="KUZ44" s="154"/>
      <c r="KVA44" s="155"/>
      <c r="KVB44" s="155"/>
      <c r="KVC44" s="155"/>
      <c r="KVD44" s="155"/>
      <c r="KVE44" s="155"/>
      <c r="KVF44" s="155"/>
      <c r="KVG44" s="156"/>
      <c r="KVH44" s="156"/>
      <c r="KVI44" s="156"/>
      <c r="KVJ44" s="156"/>
      <c r="KVK44" s="156"/>
      <c r="KVL44" s="156"/>
      <c r="KVM44" s="157"/>
      <c r="KVN44" s="153"/>
      <c r="KVO44" s="153"/>
      <c r="KVP44" s="154"/>
      <c r="KVQ44" s="155"/>
      <c r="KVR44" s="155"/>
      <c r="KVS44" s="155"/>
      <c r="KVT44" s="155"/>
      <c r="KVU44" s="155"/>
      <c r="KVV44" s="155"/>
      <c r="KVW44" s="156"/>
      <c r="KVX44" s="156"/>
      <c r="KVY44" s="156"/>
      <c r="KVZ44" s="156"/>
      <c r="KWA44" s="156"/>
      <c r="KWB44" s="156"/>
      <c r="KWC44" s="157"/>
      <c r="KWD44" s="153"/>
      <c r="KWE44" s="153"/>
      <c r="KWF44" s="154"/>
      <c r="KWG44" s="155"/>
      <c r="KWH44" s="155"/>
      <c r="KWI44" s="155"/>
      <c r="KWJ44" s="155"/>
      <c r="KWK44" s="155"/>
      <c r="KWL44" s="155"/>
      <c r="KWM44" s="156"/>
      <c r="KWN44" s="156"/>
      <c r="KWO44" s="156"/>
      <c r="KWP44" s="156"/>
      <c r="KWQ44" s="156"/>
      <c r="KWR44" s="156"/>
      <c r="KWS44" s="157"/>
      <c r="KWT44" s="153"/>
      <c r="KWU44" s="153"/>
      <c r="KWV44" s="154"/>
      <c r="KWW44" s="155"/>
      <c r="KWX44" s="155"/>
      <c r="KWY44" s="155"/>
      <c r="KWZ44" s="155"/>
      <c r="KXA44" s="155"/>
      <c r="KXB44" s="155"/>
      <c r="KXC44" s="156"/>
      <c r="KXD44" s="156"/>
      <c r="KXE44" s="156"/>
      <c r="KXF44" s="156"/>
      <c r="KXG44" s="156"/>
      <c r="KXH44" s="156"/>
      <c r="KXI44" s="157"/>
      <c r="KXJ44" s="153"/>
      <c r="KXK44" s="153"/>
      <c r="KXL44" s="154"/>
      <c r="KXM44" s="155"/>
      <c r="KXN44" s="155"/>
      <c r="KXO44" s="155"/>
      <c r="KXP44" s="155"/>
      <c r="KXQ44" s="155"/>
      <c r="KXR44" s="155"/>
      <c r="KXS44" s="156"/>
      <c r="KXT44" s="156"/>
      <c r="KXU44" s="156"/>
      <c r="KXV44" s="156"/>
      <c r="KXW44" s="156"/>
      <c r="KXX44" s="156"/>
      <c r="KXY44" s="157"/>
      <c r="KXZ44" s="153"/>
      <c r="KYA44" s="153"/>
      <c r="KYB44" s="154"/>
      <c r="KYC44" s="155"/>
      <c r="KYD44" s="155"/>
      <c r="KYE44" s="155"/>
      <c r="KYF44" s="155"/>
      <c r="KYG44" s="155"/>
      <c r="KYH44" s="155"/>
      <c r="KYI44" s="156"/>
      <c r="KYJ44" s="156"/>
      <c r="KYK44" s="156"/>
      <c r="KYL44" s="156"/>
      <c r="KYM44" s="156"/>
      <c r="KYN44" s="156"/>
      <c r="KYO44" s="157"/>
      <c r="KYP44" s="153"/>
      <c r="KYQ44" s="153"/>
      <c r="KYR44" s="154"/>
      <c r="KYS44" s="155"/>
      <c r="KYT44" s="155"/>
      <c r="KYU44" s="155"/>
      <c r="KYV44" s="155"/>
      <c r="KYW44" s="155"/>
      <c r="KYX44" s="155"/>
      <c r="KYY44" s="156"/>
      <c r="KYZ44" s="156"/>
      <c r="KZA44" s="156"/>
      <c r="KZB44" s="156"/>
      <c r="KZC44" s="156"/>
      <c r="KZD44" s="156"/>
      <c r="KZE44" s="157"/>
      <c r="KZF44" s="153"/>
      <c r="KZG44" s="153"/>
      <c r="KZH44" s="154"/>
      <c r="KZI44" s="155"/>
      <c r="KZJ44" s="155"/>
      <c r="KZK44" s="155"/>
      <c r="KZL44" s="155"/>
      <c r="KZM44" s="155"/>
      <c r="KZN44" s="155"/>
      <c r="KZO44" s="156"/>
      <c r="KZP44" s="156"/>
      <c r="KZQ44" s="156"/>
      <c r="KZR44" s="156"/>
      <c r="KZS44" s="156"/>
      <c r="KZT44" s="156"/>
      <c r="KZU44" s="157"/>
      <c r="KZV44" s="153"/>
      <c r="KZW44" s="153"/>
      <c r="KZX44" s="154"/>
      <c r="KZY44" s="155"/>
      <c r="KZZ44" s="155"/>
      <c r="LAA44" s="155"/>
      <c r="LAB44" s="155"/>
      <c r="LAC44" s="155"/>
      <c r="LAD44" s="155"/>
      <c r="LAE44" s="156"/>
      <c r="LAF44" s="156"/>
      <c r="LAG44" s="156"/>
      <c r="LAH44" s="156"/>
      <c r="LAI44" s="156"/>
      <c r="LAJ44" s="156"/>
      <c r="LAK44" s="157"/>
      <c r="LAL44" s="153"/>
      <c r="LAM44" s="153"/>
      <c r="LAN44" s="154"/>
      <c r="LAO44" s="155"/>
      <c r="LAP44" s="155"/>
      <c r="LAQ44" s="155"/>
      <c r="LAR44" s="155"/>
      <c r="LAS44" s="155"/>
      <c r="LAT44" s="155"/>
      <c r="LAU44" s="156"/>
      <c r="LAV44" s="156"/>
      <c r="LAW44" s="156"/>
      <c r="LAX44" s="156"/>
      <c r="LAY44" s="156"/>
      <c r="LAZ44" s="156"/>
      <c r="LBA44" s="157"/>
      <c r="LBB44" s="153"/>
      <c r="LBC44" s="153"/>
      <c r="LBD44" s="154"/>
      <c r="LBE44" s="155"/>
      <c r="LBF44" s="155"/>
      <c r="LBG44" s="155"/>
      <c r="LBH44" s="155"/>
      <c r="LBI44" s="155"/>
      <c r="LBJ44" s="155"/>
      <c r="LBK44" s="156"/>
      <c r="LBL44" s="156"/>
      <c r="LBM44" s="156"/>
      <c r="LBN44" s="156"/>
      <c r="LBO44" s="156"/>
      <c r="LBP44" s="156"/>
      <c r="LBQ44" s="157"/>
      <c r="LBR44" s="153"/>
      <c r="LBS44" s="153"/>
      <c r="LBT44" s="154"/>
      <c r="LBU44" s="155"/>
      <c r="LBV44" s="155"/>
      <c r="LBW44" s="155"/>
      <c r="LBX44" s="155"/>
      <c r="LBY44" s="155"/>
      <c r="LBZ44" s="155"/>
      <c r="LCA44" s="156"/>
      <c r="LCB44" s="156"/>
      <c r="LCC44" s="156"/>
      <c r="LCD44" s="156"/>
      <c r="LCE44" s="156"/>
      <c r="LCF44" s="156"/>
      <c r="LCG44" s="157"/>
      <c r="LCH44" s="153"/>
      <c r="LCI44" s="153"/>
      <c r="LCJ44" s="154"/>
      <c r="LCK44" s="155"/>
      <c r="LCL44" s="155"/>
      <c r="LCM44" s="155"/>
      <c r="LCN44" s="155"/>
      <c r="LCO44" s="155"/>
      <c r="LCP44" s="155"/>
      <c r="LCQ44" s="156"/>
      <c r="LCR44" s="156"/>
      <c r="LCS44" s="156"/>
      <c r="LCT44" s="156"/>
      <c r="LCU44" s="156"/>
      <c r="LCV44" s="156"/>
      <c r="LCW44" s="157"/>
      <c r="LCX44" s="153"/>
      <c r="LCY44" s="153"/>
      <c r="LCZ44" s="154"/>
      <c r="LDA44" s="155"/>
      <c r="LDB44" s="155"/>
      <c r="LDC44" s="155"/>
      <c r="LDD44" s="155"/>
      <c r="LDE44" s="155"/>
      <c r="LDF44" s="155"/>
      <c r="LDG44" s="156"/>
      <c r="LDH44" s="156"/>
      <c r="LDI44" s="156"/>
      <c r="LDJ44" s="156"/>
      <c r="LDK44" s="156"/>
      <c r="LDL44" s="156"/>
      <c r="LDM44" s="157"/>
      <c r="LDN44" s="153"/>
      <c r="LDO44" s="153"/>
      <c r="LDP44" s="154"/>
      <c r="LDQ44" s="155"/>
      <c r="LDR44" s="155"/>
      <c r="LDS44" s="155"/>
      <c r="LDT44" s="155"/>
      <c r="LDU44" s="155"/>
      <c r="LDV44" s="155"/>
      <c r="LDW44" s="156"/>
      <c r="LDX44" s="156"/>
      <c r="LDY44" s="156"/>
      <c r="LDZ44" s="156"/>
      <c r="LEA44" s="156"/>
      <c r="LEB44" s="156"/>
      <c r="LEC44" s="157"/>
      <c r="LED44" s="153"/>
      <c r="LEE44" s="153"/>
      <c r="LEF44" s="154"/>
      <c r="LEG44" s="155"/>
      <c r="LEH44" s="155"/>
      <c r="LEI44" s="155"/>
      <c r="LEJ44" s="155"/>
      <c r="LEK44" s="155"/>
      <c r="LEL44" s="155"/>
      <c r="LEM44" s="156"/>
      <c r="LEN44" s="156"/>
      <c r="LEO44" s="156"/>
      <c r="LEP44" s="156"/>
      <c r="LEQ44" s="156"/>
      <c r="LER44" s="156"/>
      <c r="LES44" s="157"/>
      <c r="LET44" s="153"/>
      <c r="LEU44" s="153"/>
      <c r="LEV44" s="154"/>
      <c r="LEW44" s="155"/>
      <c r="LEX44" s="155"/>
      <c r="LEY44" s="155"/>
      <c r="LEZ44" s="155"/>
      <c r="LFA44" s="155"/>
      <c r="LFB44" s="155"/>
      <c r="LFC44" s="156"/>
      <c r="LFD44" s="156"/>
      <c r="LFE44" s="156"/>
      <c r="LFF44" s="156"/>
      <c r="LFG44" s="156"/>
      <c r="LFH44" s="156"/>
      <c r="LFI44" s="157"/>
      <c r="LFJ44" s="153"/>
      <c r="LFK44" s="153"/>
      <c r="LFL44" s="154"/>
      <c r="LFM44" s="155"/>
      <c r="LFN44" s="155"/>
      <c r="LFO44" s="155"/>
      <c r="LFP44" s="155"/>
      <c r="LFQ44" s="155"/>
      <c r="LFR44" s="155"/>
      <c r="LFS44" s="156"/>
      <c r="LFT44" s="156"/>
      <c r="LFU44" s="156"/>
      <c r="LFV44" s="156"/>
      <c r="LFW44" s="156"/>
      <c r="LFX44" s="156"/>
      <c r="LFY44" s="157"/>
      <c r="LFZ44" s="153"/>
      <c r="LGA44" s="153"/>
      <c r="LGB44" s="154"/>
      <c r="LGC44" s="155"/>
      <c r="LGD44" s="155"/>
      <c r="LGE44" s="155"/>
      <c r="LGF44" s="155"/>
      <c r="LGG44" s="155"/>
      <c r="LGH44" s="155"/>
      <c r="LGI44" s="156"/>
      <c r="LGJ44" s="156"/>
      <c r="LGK44" s="156"/>
      <c r="LGL44" s="156"/>
      <c r="LGM44" s="156"/>
      <c r="LGN44" s="156"/>
      <c r="LGO44" s="157"/>
      <c r="LGP44" s="153"/>
      <c r="LGQ44" s="153"/>
      <c r="LGR44" s="154"/>
      <c r="LGS44" s="155"/>
      <c r="LGT44" s="155"/>
      <c r="LGU44" s="155"/>
      <c r="LGV44" s="155"/>
      <c r="LGW44" s="155"/>
      <c r="LGX44" s="155"/>
      <c r="LGY44" s="156"/>
      <c r="LGZ44" s="156"/>
      <c r="LHA44" s="156"/>
      <c r="LHB44" s="156"/>
      <c r="LHC44" s="156"/>
      <c r="LHD44" s="156"/>
      <c r="LHE44" s="157"/>
      <c r="LHF44" s="153"/>
      <c r="LHG44" s="153"/>
      <c r="LHH44" s="154"/>
      <c r="LHI44" s="155"/>
      <c r="LHJ44" s="155"/>
      <c r="LHK44" s="155"/>
      <c r="LHL44" s="155"/>
      <c r="LHM44" s="155"/>
      <c r="LHN44" s="155"/>
      <c r="LHO44" s="156"/>
      <c r="LHP44" s="156"/>
      <c r="LHQ44" s="156"/>
      <c r="LHR44" s="156"/>
      <c r="LHS44" s="156"/>
      <c r="LHT44" s="156"/>
      <c r="LHU44" s="157"/>
      <c r="LHV44" s="153"/>
      <c r="LHW44" s="153"/>
      <c r="LHX44" s="154"/>
      <c r="LHY44" s="155"/>
      <c r="LHZ44" s="155"/>
      <c r="LIA44" s="155"/>
      <c r="LIB44" s="155"/>
      <c r="LIC44" s="155"/>
      <c r="LID44" s="155"/>
      <c r="LIE44" s="156"/>
      <c r="LIF44" s="156"/>
      <c r="LIG44" s="156"/>
      <c r="LIH44" s="156"/>
      <c r="LII44" s="156"/>
      <c r="LIJ44" s="156"/>
      <c r="LIK44" s="157"/>
      <c r="LIL44" s="153"/>
      <c r="LIM44" s="153"/>
      <c r="LIN44" s="154"/>
      <c r="LIO44" s="155"/>
      <c r="LIP44" s="155"/>
      <c r="LIQ44" s="155"/>
      <c r="LIR44" s="155"/>
      <c r="LIS44" s="155"/>
      <c r="LIT44" s="155"/>
      <c r="LIU44" s="156"/>
      <c r="LIV44" s="156"/>
      <c r="LIW44" s="156"/>
      <c r="LIX44" s="156"/>
      <c r="LIY44" s="156"/>
      <c r="LIZ44" s="156"/>
      <c r="LJA44" s="157"/>
      <c r="LJB44" s="153"/>
      <c r="LJC44" s="153"/>
      <c r="LJD44" s="154"/>
      <c r="LJE44" s="155"/>
      <c r="LJF44" s="155"/>
      <c r="LJG44" s="155"/>
      <c r="LJH44" s="155"/>
      <c r="LJI44" s="155"/>
      <c r="LJJ44" s="155"/>
      <c r="LJK44" s="156"/>
      <c r="LJL44" s="156"/>
      <c r="LJM44" s="156"/>
      <c r="LJN44" s="156"/>
      <c r="LJO44" s="156"/>
      <c r="LJP44" s="156"/>
      <c r="LJQ44" s="157"/>
      <c r="LJR44" s="153"/>
      <c r="LJS44" s="153"/>
      <c r="LJT44" s="154"/>
      <c r="LJU44" s="155"/>
      <c r="LJV44" s="155"/>
      <c r="LJW44" s="155"/>
      <c r="LJX44" s="155"/>
      <c r="LJY44" s="155"/>
      <c r="LJZ44" s="155"/>
      <c r="LKA44" s="156"/>
      <c r="LKB44" s="156"/>
      <c r="LKC44" s="156"/>
      <c r="LKD44" s="156"/>
      <c r="LKE44" s="156"/>
      <c r="LKF44" s="156"/>
      <c r="LKG44" s="157"/>
      <c r="LKH44" s="153"/>
      <c r="LKI44" s="153"/>
      <c r="LKJ44" s="154"/>
      <c r="LKK44" s="155"/>
      <c r="LKL44" s="155"/>
      <c r="LKM44" s="155"/>
      <c r="LKN44" s="155"/>
      <c r="LKO44" s="155"/>
      <c r="LKP44" s="155"/>
      <c r="LKQ44" s="156"/>
      <c r="LKR44" s="156"/>
      <c r="LKS44" s="156"/>
      <c r="LKT44" s="156"/>
      <c r="LKU44" s="156"/>
      <c r="LKV44" s="156"/>
      <c r="LKW44" s="157"/>
      <c r="LKX44" s="153"/>
      <c r="LKY44" s="153"/>
      <c r="LKZ44" s="154"/>
      <c r="LLA44" s="155"/>
      <c r="LLB44" s="155"/>
      <c r="LLC44" s="155"/>
      <c r="LLD44" s="155"/>
      <c r="LLE44" s="155"/>
      <c r="LLF44" s="155"/>
      <c r="LLG44" s="156"/>
      <c r="LLH44" s="156"/>
      <c r="LLI44" s="156"/>
      <c r="LLJ44" s="156"/>
      <c r="LLK44" s="156"/>
      <c r="LLL44" s="156"/>
      <c r="LLM44" s="157"/>
      <c r="LLN44" s="153"/>
      <c r="LLO44" s="153"/>
      <c r="LLP44" s="154"/>
      <c r="LLQ44" s="155"/>
      <c r="LLR44" s="155"/>
      <c r="LLS44" s="155"/>
      <c r="LLT44" s="155"/>
      <c r="LLU44" s="155"/>
      <c r="LLV44" s="155"/>
      <c r="LLW44" s="156"/>
      <c r="LLX44" s="156"/>
      <c r="LLY44" s="156"/>
      <c r="LLZ44" s="156"/>
      <c r="LMA44" s="156"/>
      <c r="LMB44" s="156"/>
      <c r="LMC44" s="157"/>
      <c r="LMD44" s="153"/>
      <c r="LME44" s="153"/>
      <c r="LMF44" s="154"/>
      <c r="LMG44" s="155"/>
      <c r="LMH44" s="155"/>
      <c r="LMI44" s="155"/>
      <c r="LMJ44" s="155"/>
      <c r="LMK44" s="155"/>
      <c r="LML44" s="155"/>
      <c r="LMM44" s="156"/>
      <c r="LMN44" s="156"/>
      <c r="LMO44" s="156"/>
      <c r="LMP44" s="156"/>
      <c r="LMQ44" s="156"/>
      <c r="LMR44" s="156"/>
      <c r="LMS44" s="157"/>
      <c r="LMT44" s="153"/>
      <c r="LMU44" s="153"/>
      <c r="LMV44" s="154"/>
      <c r="LMW44" s="155"/>
      <c r="LMX44" s="155"/>
      <c r="LMY44" s="155"/>
      <c r="LMZ44" s="155"/>
      <c r="LNA44" s="155"/>
      <c r="LNB44" s="155"/>
      <c r="LNC44" s="156"/>
      <c r="LND44" s="156"/>
      <c r="LNE44" s="156"/>
      <c r="LNF44" s="156"/>
      <c r="LNG44" s="156"/>
      <c r="LNH44" s="156"/>
      <c r="LNI44" s="157"/>
      <c r="LNJ44" s="153"/>
      <c r="LNK44" s="153"/>
      <c r="LNL44" s="154"/>
      <c r="LNM44" s="155"/>
      <c r="LNN44" s="155"/>
      <c r="LNO44" s="155"/>
      <c r="LNP44" s="155"/>
      <c r="LNQ44" s="155"/>
      <c r="LNR44" s="155"/>
      <c r="LNS44" s="156"/>
      <c r="LNT44" s="156"/>
      <c r="LNU44" s="156"/>
      <c r="LNV44" s="156"/>
      <c r="LNW44" s="156"/>
      <c r="LNX44" s="156"/>
      <c r="LNY44" s="157"/>
      <c r="LNZ44" s="153"/>
      <c r="LOA44" s="153"/>
      <c r="LOB44" s="154"/>
      <c r="LOC44" s="155"/>
      <c r="LOD44" s="155"/>
      <c r="LOE44" s="155"/>
      <c r="LOF44" s="155"/>
      <c r="LOG44" s="155"/>
      <c r="LOH44" s="155"/>
      <c r="LOI44" s="156"/>
      <c r="LOJ44" s="156"/>
      <c r="LOK44" s="156"/>
      <c r="LOL44" s="156"/>
      <c r="LOM44" s="156"/>
      <c r="LON44" s="156"/>
      <c r="LOO44" s="157"/>
      <c r="LOP44" s="153"/>
      <c r="LOQ44" s="153"/>
      <c r="LOR44" s="154"/>
      <c r="LOS44" s="155"/>
      <c r="LOT44" s="155"/>
      <c r="LOU44" s="155"/>
      <c r="LOV44" s="155"/>
      <c r="LOW44" s="155"/>
      <c r="LOX44" s="155"/>
      <c r="LOY44" s="156"/>
      <c r="LOZ44" s="156"/>
      <c r="LPA44" s="156"/>
      <c r="LPB44" s="156"/>
      <c r="LPC44" s="156"/>
      <c r="LPD44" s="156"/>
      <c r="LPE44" s="157"/>
      <c r="LPF44" s="153"/>
      <c r="LPG44" s="153"/>
      <c r="LPH44" s="154"/>
      <c r="LPI44" s="155"/>
      <c r="LPJ44" s="155"/>
      <c r="LPK44" s="155"/>
      <c r="LPL44" s="155"/>
      <c r="LPM44" s="155"/>
      <c r="LPN44" s="155"/>
      <c r="LPO44" s="156"/>
      <c r="LPP44" s="156"/>
      <c r="LPQ44" s="156"/>
      <c r="LPR44" s="156"/>
      <c r="LPS44" s="156"/>
      <c r="LPT44" s="156"/>
      <c r="LPU44" s="157"/>
      <c r="LPV44" s="153"/>
      <c r="LPW44" s="153"/>
      <c r="LPX44" s="154"/>
      <c r="LPY44" s="155"/>
      <c r="LPZ44" s="155"/>
      <c r="LQA44" s="155"/>
      <c r="LQB44" s="155"/>
      <c r="LQC44" s="155"/>
      <c r="LQD44" s="155"/>
      <c r="LQE44" s="156"/>
      <c r="LQF44" s="156"/>
      <c r="LQG44" s="156"/>
      <c r="LQH44" s="156"/>
      <c r="LQI44" s="156"/>
      <c r="LQJ44" s="156"/>
      <c r="LQK44" s="157"/>
      <c r="LQL44" s="153"/>
      <c r="LQM44" s="153"/>
      <c r="LQN44" s="154"/>
      <c r="LQO44" s="155"/>
      <c r="LQP44" s="155"/>
      <c r="LQQ44" s="155"/>
      <c r="LQR44" s="155"/>
      <c r="LQS44" s="155"/>
      <c r="LQT44" s="155"/>
      <c r="LQU44" s="156"/>
      <c r="LQV44" s="156"/>
      <c r="LQW44" s="156"/>
      <c r="LQX44" s="156"/>
      <c r="LQY44" s="156"/>
      <c r="LQZ44" s="156"/>
      <c r="LRA44" s="157"/>
      <c r="LRB44" s="153"/>
      <c r="LRC44" s="153"/>
      <c r="LRD44" s="154"/>
      <c r="LRE44" s="155"/>
      <c r="LRF44" s="155"/>
      <c r="LRG44" s="155"/>
      <c r="LRH44" s="155"/>
      <c r="LRI44" s="155"/>
      <c r="LRJ44" s="155"/>
      <c r="LRK44" s="156"/>
      <c r="LRL44" s="156"/>
      <c r="LRM44" s="156"/>
      <c r="LRN44" s="156"/>
      <c r="LRO44" s="156"/>
      <c r="LRP44" s="156"/>
      <c r="LRQ44" s="157"/>
      <c r="LRR44" s="153"/>
      <c r="LRS44" s="153"/>
      <c r="LRT44" s="154"/>
      <c r="LRU44" s="155"/>
      <c r="LRV44" s="155"/>
      <c r="LRW44" s="155"/>
      <c r="LRX44" s="155"/>
      <c r="LRY44" s="155"/>
      <c r="LRZ44" s="155"/>
      <c r="LSA44" s="156"/>
      <c r="LSB44" s="156"/>
      <c r="LSC44" s="156"/>
      <c r="LSD44" s="156"/>
      <c r="LSE44" s="156"/>
      <c r="LSF44" s="156"/>
      <c r="LSG44" s="157"/>
      <c r="LSH44" s="153"/>
      <c r="LSI44" s="153"/>
      <c r="LSJ44" s="154"/>
      <c r="LSK44" s="155"/>
      <c r="LSL44" s="155"/>
      <c r="LSM44" s="155"/>
      <c r="LSN44" s="155"/>
      <c r="LSO44" s="155"/>
      <c r="LSP44" s="155"/>
      <c r="LSQ44" s="156"/>
      <c r="LSR44" s="156"/>
      <c r="LSS44" s="156"/>
      <c r="LST44" s="156"/>
      <c r="LSU44" s="156"/>
      <c r="LSV44" s="156"/>
      <c r="LSW44" s="157"/>
      <c r="LSX44" s="153"/>
      <c r="LSY44" s="153"/>
      <c r="LSZ44" s="154"/>
      <c r="LTA44" s="155"/>
      <c r="LTB44" s="155"/>
      <c r="LTC44" s="155"/>
      <c r="LTD44" s="155"/>
      <c r="LTE44" s="155"/>
      <c r="LTF44" s="155"/>
      <c r="LTG44" s="156"/>
      <c r="LTH44" s="156"/>
      <c r="LTI44" s="156"/>
      <c r="LTJ44" s="156"/>
      <c r="LTK44" s="156"/>
      <c r="LTL44" s="156"/>
      <c r="LTM44" s="157"/>
      <c r="LTN44" s="153"/>
      <c r="LTO44" s="153"/>
      <c r="LTP44" s="154"/>
      <c r="LTQ44" s="155"/>
      <c r="LTR44" s="155"/>
      <c r="LTS44" s="155"/>
      <c r="LTT44" s="155"/>
      <c r="LTU44" s="155"/>
      <c r="LTV44" s="155"/>
      <c r="LTW44" s="156"/>
      <c r="LTX44" s="156"/>
      <c r="LTY44" s="156"/>
      <c r="LTZ44" s="156"/>
      <c r="LUA44" s="156"/>
      <c r="LUB44" s="156"/>
      <c r="LUC44" s="157"/>
      <c r="LUD44" s="153"/>
      <c r="LUE44" s="153"/>
      <c r="LUF44" s="154"/>
      <c r="LUG44" s="155"/>
      <c r="LUH44" s="155"/>
      <c r="LUI44" s="155"/>
      <c r="LUJ44" s="155"/>
      <c r="LUK44" s="155"/>
      <c r="LUL44" s="155"/>
      <c r="LUM44" s="156"/>
      <c r="LUN44" s="156"/>
      <c r="LUO44" s="156"/>
      <c r="LUP44" s="156"/>
      <c r="LUQ44" s="156"/>
      <c r="LUR44" s="156"/>
      <c r="LUS44" s="157"/>
      <c r="LUT44" s="153"/>
      <c r="LUU44" s="153"/>
      <c r="LUV44" s="154"/>
      <c r="LUW44" s="155"/>
      <c r="LUX44" s="155"/>
      <c r="LUY44" s="155"/>
      <c r="LUZ44" s="155"/>
      <c r="LVA44" s="155"/>
      <c r="LVB44" s="155"/>
      <c r="LVC44" s="156"/>
      <c r="LVD44" s="156"/>
      <c r="LVE44" s="156"/>
      <c r="LVF44" s="156"/>
      <c r="LVG44" s="156"/>
      <c r="LVH44" s="156"/>
      <c r="LVI44" s="157"/>
      <c r="LVJ44" s="153"/>
      <c r="LVK44" s="153"/>
      <c r="LVL44" s="154"/>
      <c r="LVM44" s="155"/>
      <c r="LVN44" s="155"/>
      <c r="LVO44" s="155"/>
      <c r="LVP44" s="155"/>
      <c r="LVQ44" s="155"/>
      <c r="LVR44" s="155"/>
      <c r="LVS44" s="156"/>
      <c r="LVT44" s="156"/>
      <c r="LVU44" s="156"/>
      <c r="LVV44" s="156"/>
      <c r="LVW44" s="156"/>
      <c r="LVX44" s="156"/>
      <c r="LVY44" s="157"/>
      <c r="LVZ44" s="153"/>
      <c r="LWA44" s="153"/>
      <c r="LWB44" s="154"/>
      <c r="LWC44" s="155"/>
      <c r="LWD44" s="155"/>
      <c r="LWE44" s="155"/>
      <c r="LWF44" s="155"/>
      <c r="LWG44" s="155"/>
      <c r="LWH44" s="155"/>
      <c r="LWI44" s="156"/>
      <c r="LWJ44" s="156"/>
      <c r="LWK44" s="156"/>
      <c r="LWL44" s="156"/>
      <c r="LWM44" s="156"/>
      <c r="LWN44" s="156"/>
      <c r="LWO44" s="157"/>
      <c r="LWP44" s="153"/>
      <c r="LWQ44" s="153"/>
      <c r="LWR44" s="154"/>
      <c r="LWS44" s="155"/>
      <c r="LWT44" s="155"/>
      <c r="LWU44" s="155"/>
      <c r="LWV44" s="155"/>
      <c r="LWW44" s="155"/>
      <c r="LWX44" s="155"/>
      <c r="LWY44" s="156"/>
      <c r="LWZ44" s="156"/>
      <c r="LXA44" s="156"/>
      <c r="LXB44" s="156"/>
      <c r="LXC44" s="156"/>
      <c r="LXD44" s="156"/>
      <c r="LXE44" s="157"/>
      <c r="LXF44" s="153"/>
      <c r="LXG44" s="153"/>
      <c r="LXH44" s="154"/>
      <c r="LXI44" s="155"/>
      <c r="LXJ44" s="155"/>
      <c r="LXK44" s="155"/>
      <c r="LXL44" s="155"/>
      <c r="LXM44" s="155"/>
      <c r="LXN44" s="155"/>
      <c r="LXO44" s="156"/>
      <c r="LXP44" s="156"/>
      <c r="LXQ44" s="156"/>
      <c r="LXR44" s="156"/>
      <c r="LXS44" s="156"/>
      <c r="LXT44" s="156"/>
      <c r="LXU44" s="157"/>
      <c r="LXV44" s="153"/>
      <c r="LXW44" s="153"/>
      <c r="LXX44" s="154"/>
      <c r="LXY44" s="155"/>
      <c r="LXZ44" s="155"/>
      <c r="LYA44" s="155"/>
      <c r="LYB44" s="155"/>
      <c r="LYC44" s="155"/>
      <c r="LYD44" s="155"/>
      <c r="LYE44" s="156"/>
      <c r="LYF44" s="156"/>
      <c r="LYG44" s="156"/>
      <c r="LYH44" s="156"/>
      <c r="LYI44" s="156"/>
      <c r="LYJ44" s="156"/>
      <c r="LYK44" s="157"/>
      <c r="LYL44" s="153"/>
      <c r="LYM44" s="153"/>
      <c r="LYN44" s="154"/>
      <c r="LYO44" s="155"/>
      <c r="LYP44" s="155"/>
      <c r="LYQ44" s="155"/>
      <c r="LYR44" s="155"/>
      <c r="LYS44" s="155"/>
      <c r="LYT44" s="155"/>
      <c r="LYU44" s="156"/>
      <c r="LYV44" s="156"/>
      <c r="LYW44" s="156"/>
      <c r="LYX44" s="156"/>
      <c r="LYY44" s="156"/>
      <c r="LYZ44" s="156"/>
      <c r="LZA44" s="157"/>
      <c r="LZB44" s="153"/>
      <c r="LZC44" s="153"/>
      <c r="LZD44" s="154"/>
      <c r="LZE44" s="155"/>
      <c r="LZF44" s="155"/>
      <c r="LZG44" s="155"/>
      <c r="LZH44" s="155"/>
      <c r="LZI44" s="155"/>
      <c r="LZJ44" s="155"/>
      <c r="LZK44" s="156"/>
      <c r="LZL44" s="156"/>
      <c r="LZM44" s="156"/>
      <c r="LZN44" s="156"/>
      <c r="LZO44" s="156"/>
      <c r="LZP44" s="156"/>
      <c r="LZQ44" s="157"/>
      <c r="LZR44" s="153"/>
      <c r="LZS44" s="153"/>
      <c r="LZT44" s="154"/>
      <c r="LZU44" s="155"/>
      <c r="LZV44" s="155"/>
      <c r="LZW44" s="155"/>
      <c r="LZX44" s="155"/>
      <c r="LZY44" s="155"/>
      <c r="LZZ44" s="155"/>
      <c r="MAA44" s="156"/>
      <c r="MAB44" s="156"/>
      <c r="MAC44" s="156"/>
      <c r="MAD44" s="156"/>
      <c r="MAE44" s="156"/>
      <c r="MAF44" s="156"/>
      <c r="MAG44" s="157"/>
      <c r="MAH44" s="153"/>
      <c r="MAI44" s="153"/>
      <c r="MAJ44" s="154"/>
      <c r="MAK44" s="155"/>
      <c r="MAL44" s="155"/>
      <c r="MAM44" s="155"/>
      <c r="MAN44" s="155"/>
      <c r="MAO44" s="155"/>
      <c r="MAP44" s="155"/>
      <c r="MAQ44" s="156"/>
      <c r="MAR44" s="156"/>
      <c r="MAS44" s="156"/>
      <c r="MAT44" s="156"/>
      <c r="MAU44" s="156"/>
      <c r="MAV44" s="156"/>
      <c r="MAW44" s="157"/>
      <c r="MAX44" s="153"/>
      <c r="MAY44" s="153"/>
      <c r="MAZ44" s="154"/>
      <c r="MBA44" s="155"/>
      <c r="MBB44" s="155"/>
      <c r="MBC44" s="155"/>
      <c r="MBD44" s="155"/>
      <c r="MBE44" s="155"/>
      <c r="MBF44" s="155"/>
      <c r="MBG44" s="156"/>
      <c r="MBH44" s="156"/>
      <c r="MBI44" s="156"/>
      <c r="MBJ44" s="156"/>
      <c r="MBK44" s="156"/>
      <c r="MBL44" s="156"/>
      <c r="MBM44" s="157"/>
      <c r="MBN44" s="153"/>
      <c r="MBO44" s="153"/>
      <c r="MBP44" s="154"/>
      <c r="MBQ44" s="155"/>
      <c r="MBR44" s="155"/>
      <c r="MBS44" s="155"/>
      <c r="MBT44" s="155"/>
      <c r="MBU44" s="155"/>
      <c r="MBV44" s="155"/>
      <c r="MBW44" s="156"/>
      <c r="MBX44" s="156"/>
      <c r="MBY44" s="156"/>
      <c r="MBZ44" s="156"/>
      <c r="MCA44" s="156"/>
      <c r="MCB44" s="156"/>
      <c r="MCC44" s="157"/>
      <c r="MCD44" s="153"/>
      <c r="MCE44" s="153"/>
      <c r="MCF44" s="154"/>
      <c r="MCG44" s="155"/>
      <c r="MCH44" s="155"/>
      <c r="MCI44" s="155"/>
      <c r="MCJ44" s="155"/>
      <c r="MCK44" s="155"/>
      <c r="MCL44" s="155"/>
      <c r="MCM44" s="156"/>
      <c r="MCN44" s="156"/>
      <c r="MCO44" s="156"/>
      <c r="MCP44" s="156"/>
      <c r="MCQ44" s="156"/>
      <c r="MCR44" s="156"/>
      <c r="MCS44" s="157"/>
      <c r="MCT44" s="153"/>
      <c r="MCU44" s="153"/>
      <c r="MCV44" s="154"/>
      <c r="MCW44" s="155"/>
      <c r="MCX44" s="155"/>
      <c r="MCY44" s="155"/>
      <c r="MCZ44" s="155"/>
      <c r="MDA44" s="155"/>
      <c r="MDB44" s="155"/>
      <c r="MDC44" s="156"/>
      <c r="MDD44" s="156"/>
      <c r="MDE44" s="156"/>
      <c r="MDF44" s="156"/>
      <c r="MDG44" s="156"/>
      <c r="MDH44" s="156"/>
      <c r="MDI44" s="157"/>
      <c r="MDJ44" s="153"/>
      <c r="MDK44" s="153"/>
      <c r="MDL44" s="154"/>
      <c r="MDM44" s="155"/>
      <c r="MDN44" s="155"/>
      <c r="MDO44" s="155"/>
      <c r="MDP44" s="155"/>
      <c r="MDQ44" s="155"/>
      <c r="MDR44" s="155"/>
      <c r="MDS44" s="156"/>
      <c r="MDT44" s="156"/>
      <c r="MDU44" s="156"/>
      <c r="MDV44" s="156"/>
      <c r="MDW44" s="156"/>
      <c r="MDX44" s="156"/>
      <c r="MDY44" s="157"/>
      <c r="MDZ44" s="153"/>
      <c r="MEA44" s="153"/>
      <c r="MEB44" s="154"/>
      <c r="MEC44" s="155"/>
      <c r="MED44" s="155"/>
      <c r="MEE44" s="155"/>
      <c r="MEF44" s="155"/>
      <c r="MEG44" s="155"/>
      <c r="MEH44" s="155"/>
      <c r="MEI44" s="156"/>
      <c r="MEJ44" s="156"/>
      <c r="MEK44" s="156"/>
      <c r="MEL44" s="156"/>
      <c r="MEM44" s="156"/>
      <c r="MEN44" s="156"/>
      <c r="MEO44" s="157"/>
      <c r="MEP44" s="153"/>
      <c r="MEQ44" s="153"/>
      <c r="MER44" s="154"/>
      <c r="MES44" s="155"/>
      <c r="MET44" s="155"/>
      <c r="MEU44" s="155"/>
      <c r="MEV44" s="155"/>
      <c r="MEW44" s="155"/>
      <c r="MEX44" s="155"/>
      <c r="MEY44" s="156"/>
      <c r="MEZ44" s="156"/>
      <c r="MFA44" s="156"/>
      <c r="MFB44" s="156"/>
      <c r="MFC44" s="156"/>
      <c r="MFD44" s="156"/>
      <c r="MFE44" s="157"/>
      <c r="MFF44" s="153"/>
      <c r="MFG44" s="153"/>
      <c r="MFH44" s="154"/>
      <c r="MFI44" s="155"/>
      <c r="MFJ44" s="155"/>
      <c r="MFK44" s="155"/>
      <c r="MFL44" s="155"/>
      <c r="MFM44" s="155"/>
      <c r="MFN44" s="155"/>
      <c r="MFO44" s="156"/>
      <c r="MFP44" s="156"/>
      <c r="MFQ44" s="156"/>
      <c r="MFR44" s="156"/>
      <c r="MFS44" s="156"/>
      <c r="MFT44" s="156"/>
      <c r="MFU44" s="157"/>
      <c r="MFV44" s="153"/>
      <c r="MFW44" s="153"/>
      <c r="MFX44" s="154"/>
      <c r="MFY44" s="155"/>
      <c r="MFZ44" s="155"/>
      <c r="MGA44" s="155"/>
      <c r="MGB44" s="155"/>
      <c r="MGC44" s="155"/>
      <c r="MGD44" s="155"/>
      <c r="MGE44" s="156"/>
      <c r="MGF44" s="156"/>
      <c r="MGG44" s="156"/>
      <c r="MGH44" s="156"/>
      <c r="MGI44" s="156"/>
      <c r="MGJ44" s="156"/>
      <c r="MGK44" s="157"/>
      <c r="MGL44" s="153"/>
      <c r="MGM44" s="153"/>
      <c r="MGN44" s="154"/>
      <c r="MGO44" s="155"/>
      <c r="MGP44" s="155"/>
      <c r="MGQ44" s="155"/>
      <c r="MGR44" s="155"/>
      <c r="MGS44" s="155"/>
      <c r="MGT44" s="155"/>
      <c r="MGU44" s="156"/>
      <c r="MGV44" s="156"/>
      <c r="MGW44" s="156"/>
      <c r="MGX44" s="156"/>
      <c r="MGY44" s="156"/>
      <c r="MGZ44" s="156"/>
      <c r="MHA44" s="157"/>
      <c r="MHB44" s="153"/>
      <c r="MHC44" s="153"/>
      <c r="MHD44" s="154"/>
      <c r="MHE44" s="155"/>
      <c r="MHF44" s="155"/>
      <c r="MHG44" s="155"/>
      <c r="MHH44" s="155"/>
      <c r="MHI44" s="155"/>
      <c r="MHJ44" s="155"/>
      <c r="MHK44" s="156"/>
      <c r="MHL44" s="156"/>
      <c r="MHM44" s="156"/>
      <c r="MHN44" s="156"/>
      <c r="MHO44" s="156"/>
      <c r="MHP44" s="156"/>
      <c r="MHQ44" s="157"/>
      <c r="MHR44" s="153"/>
      <c r="MHS44" s="153"/>
      <c r="MHT44" s="154"/>
      <c r="MHU44" s="155"/>
      <c r="MHV44" s="155"/>
      <c r="MHW44" s="155"/>
      <c r="MHX44" s="155"/>
      <c r="MHY44" s="155"/>
      <c r="MHZ44" s="155"/>
      <c r="MIA44" s="156"/>
      <c r="MIB44" s="156"/>
      <c r="MIC44" s="156"/>
      <c r="MID44" s="156"/>
      <c r="MIE44" s="156"/>
      <c r="MIF44" s="156"/>
      <c r="MIG44" s="157"/>
      <c r="MIH44" s="153"/>
      <c r="MII44" s="153"/>
      <c r="MIJ44" s="154"/>
      <c r="MIK44" s="155"/>
      <c r="MIL44" s="155"/>
      <c r="MIM44" s="155"/>
      <c r="MIN44" s="155"/>
      <c r="MIO44" s="155"/>
      <c r="MIP44" s="155"/>
      <c r="MIQ44" s="156"/>
      <c r="MIR44" s="156"/>
      <c r="MIS44" s="156"/>
      <c r="MIT44" s="156"/>
      <c r="MIU44" s="156"/>
      <c r="MIV44" s="156"/>
      <c r="MIW44" s="157"/>
      <c r="MIX44" s="153"/>
      <c r="MIY44" s="153"/>
      <c r="MIZ44" s="154"/>
      <c r="MJA44" s="155"/>
      <c r="MJB44" s="155"/>
      <c r="MJC44" s="155"/>
      <c r="MJD44" s="155"/>
      <c r="MJE44" s="155"/>
      <c r="MJF44" s="155"/>
      <c r="MJG44" s="156"/>
      <c r="MJH44" s="156"/>
      <c r="MJI44" s="156"/>
      <c r="MJJ44" s="156"/>
      <c r="MJK44" s="156"/>
      <c r="MJL44" s="156"/>
      <c r="MJM44" s="157"/>
      <c r="MJN44" s="153"/>
      <c r="MJO44" s="153"/>
      <c r="MJP44" s="154"/>
      <c r="MJQ44" s="155"/>
      <c r="MJR44" s="155"/>
      <c r="MJS44" s="155"/>
      <c r="MJT44" s="155"/>
      <c r="MJU44" s="155"/>
      <c r="MJV44" s="155"/>
      <c r="MJW44" s="156"/>
      <c r="MJX44" s="156"/>
      <c r="MJY44" s="156"/>
      <c r="MJZ44" s="156"/>
      <c r="MKA44" s="156"/>
      <c r="MKB44" s="156"/>
      <c r="MKC44" s="157"/>
      <c r="MKD44" s="153"/>
      <c r="MKE44" s="153"/>
      <c r="MKF44" s="154"/>
      <c r="MKG44" s="155"/>
      <c r="MKH44" s="155"/>
      <c r="MKI44" s="155"/>
      <c r="MKJ44" s="155"/>
      <c r="MKK44" s="155"/>
      <c r="MKL44" s="155"/>
      <c r="MKM44" s="156"/>
      <c r="MKN44" s="156"/>
      <c r="MKO44" s="156"/>
      <c r="MKP44" s="156"/>
      <c r="MKQ44" s="156"/>
      <c r="MKR44" s="156"/>
      <c r="MKS44" s="157"/>
      <c r="MKT44" s="153"/>
      <c r="MKU44" s="153"/>
      <c r="MKV44" s="154"/>
      <c r="MKW44" s="155"/>
      <c r="MKX44" s="155"/>
      <c r="MKY44" s="155"/>
      <c r="MKZ44" s="155"/>
      <c r="MLA44" s="155"/>
      <c r="MLB44" s="155"/>
      <c r="MLC44" s="156"/>
      <c r="MLD44" s="156"/>
      <c r="MLE44" s="156"/>
      <c r="MLF44" s="156"/>
      <c r="MLG44" s="156"/>
      <c r="MLH44" s="156"/>
      <c r="MLI44" s="157"/>
      <c r="MLJ44" s="153"/>
      <c r="MLK44" s="153"/>
      <c r="MLL44" s="154"/>
      <c r="MLM44" s="155"/>
      <c r="MLN44" s="155"/>
      <c r="MLO44" s="155"/>
      <c r="MLP44" s="155"/>
      <c r="MLQ44" s="155"/>
      <c r="MLR44" s="155"/>
      <c r="MLS44" s="156"/>
      <c r="MLT44" s="156"/>
      <c r="MLU44" s="156"/>
      <c r="MLV44" s="156"/>
      <c r="MLW44" s="156"/>
      <c r="MLX44" s="156"/>
      <c r="MLY44" s="157"/>
      <c r="MLZ44" s="153"/>
      <c r="MMA44" s="153"/>
      <c r="MMB44" s="154"/>
      <c r="MMC44" s="155"/>
      <c r="MMD44" s="155"/>
      <c r="MME44" s="155"/>
      <c r="MMF44" s="155"/>
      <c r="MMG44" s="155"/>
      <c r="MMH44" s="155"/>
      <c r="MMI44" s="156"/>
      <c r="MMJ44" s="156"/>
      <c r="MMK44" s="156"/>
      <c r="MML44" s="156"/>
      <c r="MMM44" s="156"/>
      <c r="MMN44" s="156"/>
      <c r="MMO44" s="157"/>
      <c r="MMP44" s="153"/>
      <c r="MMQ44" s="153"/>
      <c r="MMR44" s="154"/>
      <c r="MMS44" s="155"/>
      <c r="MMT44" s="155"/>
      <c r="MMU44" s="155"/>
      <c r="MMV44" s="155"/>
      <c r="MMW44" s="155"/>
      <c r="MMX44" s="155"/>
      <c r="MMY44" s="156"/>
      <c r="MMZ44" s="156"/>
      <c r="MNA44" s="156"/>
      <c r="MNB44" s="156"/>
      <c r="MNC44" s="156"/>
      <c r="MND44" s="156"/>
      <c r="MNE44" s="157"/>
      <c r="MNF44" s="153"/>
      <c r="MNG44" s="153"/>
      <c r="MNH44" s="154"/>
      <c r="MNI44" s="155"/>
      <c r="MNJ44" s="155"/>
      <c r="MNK44" s="155"/>
      <c r="MNL44" s="155"/>
      <c r="MNM44" s="155"/>
      <c r="MNN44" s="155"/>
      <c r="MNO44" s="156"/>
      <c r="MNP44" s="156"/>
      <c r="MNQ44" s="156"/>
      <c r="MNR44" s="156"/>
      <c r="MNS44" s="156"/>
      <c r="MNT44" s="156"/>
      <c r="MNU44" s="157"/>
      <c r="MNV44" s="153"/>
      <c r="MNW44" s="153"/>
      <c r="MNX44" s="154"/>
      <c r="MNY44" s="155"/>
      <c r="MNZ44" s="155"/>
      <c r="MOA44" s="155"/>
      <c r="MOB44" s="155"/>
      <c r="MOC44" s="155"/>
      <c r="MOD44" s="155"/>
      <c r="MOE44" s="156"/>
      <c r="MOF44" s="156"/>
      <c r="MOG44" s="156"/>
      <c r="MOH44" s="156"/>
      <c r="MOI44" s="156"/>
      <c r="MOJ44" s="156"/>
      <c r="MOK44" s="157"/>
      <c r="MOL44" s="153"/>
      <c r="MOM44" s="153"/>
      <c r="MON44" s="154"/>
      <c r="MOO44" s="155"/>
      <c r="MOP44" s="155"/>
      <c r="MOQ44" s="155"/>
      <c r="MOR44" s="155"/>
      <c r="MOS44" s="155"/>
      <c r="MOT44" s="155"/>
      <c r="MOU44" s="156"/>
      <c r="MOV44" s="156"/>
      <c r="MOW44" s="156"/>
      <c r="MOX44" s="156"/>
      <c r="MOY44" s="156"/>
      <c r="MOZ44" s="156"/>
      <c r="MPA44" s="157"/>
      <c r="MPB44" s="153"/>
      <c r="MPC44" s="153"/>
      <c r="MPD44" s="154"/>
      <c r="MPE44" s="155"/>
      <c r="MPF44" s="155"/>
      <c r="MPG44" s="155"/>
      <c r="MPH44" s="155"/>
      <c r="MPI44" s="155"/>
      <c r="MPJ44" s="155"/>
      <c r="MPK44" s="156"/>
      <c r="MPL44" s="156"/>
      <c r="MPM44" s="156"/>
      <c r="MPN44" s="156"/>
      <c r="MPO44" s="156"/>
      <c r="MPP44" s="156"/>
      <c r="MPQ44" s="157"/>
      <c r="MPR44" s="153"/>
      <c r="MPS44" s="153"/>
      <c r="MPT44" s="154"/>
      <c r="MPU44" s="155"/>
      <c r="MPV44" s="155"/>
      <c r="MPW44" s="155"/>
      <c r="MPX44" s="155"/>
      <c r="MPY44" s="155"/>
      <c r="MPZ44" s="155"/>
      <c r="MQA44" s="156"/>
      <c r="MQB44" s="156"/>
      <c r="MQC44" s="156"/>
      <c r="MQD44" s="156"/>
      <c r="MQE44" s="156"/>
      <c r="MQF44" s="156"/>
      <c r="MQG44" s="157"/>
      <c r="MQH44" s="153"/>
      <c r="MQI44" s="153"/>
      <c r="MQJ44" s="154"/>
      <c r="MQK44" s="155"/>
      <c r="MQL44" s="155"/>
      <c r="MQM44" s="155"/>
      <c r="MQN44" s="155"/>
      <c r="MQO44" s="155"/>
      <c r="MQP44" s="155"/>
      <c r="MQQ44" s="156"/>
      <c r="MQR44" s="156"/>
      <c r="MQS44" s="156"/>
      <c r="MQT44" s="156"/>
      <c r="MQU44" s="156"/>
      <c r="MQV44" s="156"/>
      <c r="MQW44" s="157"/>
      <c r="MQX44" s="153"/>
      <c r="MQY44" s="153"/>
      <c r="MQZ44" s="154"/>
      <c r="MRA44" s="155"/>
      <c r="MRB44" s="155"/>
      <c r="MRC44" s="155"/>
      <c r="MRD44" s="155"/>
      <c r="MRE44" s="155"/>
      <c r="MRF44" s="155"/>
      <c r="MRG44" s="156"/>
      <c r="MRH44" s="156"/>
      <c r="MRI44" s="156"/>
      <c r="MRJ44" s="156"/>
      <c r="MRK44" s="156"/>
      <c r="MRL44" s="156"/>
      <c r="MRM44" s="157"/>
      <c r="MRN44" s="153"/>
      <c r="MRO44" s="153"/>
      <c r="MRP44" s="154"/>
      <c r="MRQ44" s="155"/>
      <c r="MRR44" s="155"/>
      <c r="MRS44" s="155"/>
      <c r="MRT44" s="155"/>
      <c r="MRU44" s="155"/>
      <c r="MRV44" s="155"/>
      <c r="MRW44" s="156"/>
      <c r="MRX44" s="156"/>
      <c r="MRY44" s="156"/>
      <c r="MRZ44" s="156"/>
      <c r="MSA44" s="156"/>
      <c r="MSB44" s="156"/>
      <c r="MSC44" s="157"/>
      <c r="MSD44" s="153"/>
      <c r="MSE44" s="153"/>
      <c r="MSF44" s="154"/>
      <c r="MSG44" s="155"/>
      <c r="MSH44" s="155"/>
      <c r="MSI44" s="155"/>
      <c r="MSJ44" s="155"/>
      <c r="MSK44" s="155"/>
      <c r="MSL44" s="155"/>
      <c r="MSM44" s="156"/>
      <c r="MSN44" s="156"/>
      <c r="MSO44" s="156"/>
      <c r="MSP44" s="156"/>
      <c r="MSQ44" s="156"/>
      <c r="MSR44" s="156"/>
      <c r="MSS44" s="157"/>
      <c r="MST44" s="153"/>
      <c r="MSU44" s="153"/>
      <c r="MSV44" s="154"/>
      <c r="MSW44" s="155"/>
      <c r="MSX44" s="155"/>
      <c r="MSY44" s="155"/>
      <c r="MSZ44" s="155"/>
      <c r="MTA44" s="155"/>
      <c r="MTB44" s="155"/>
      <c r="MTC44" s="156"/>
      <c r="MTD44" s="156"/>
      <c r="MTE44" s="156"/>
      <c r="MTF44" s="156"/>
      <c r="MTG44" s="156"/>
      <c r="MTH44" s="156"/>
      <c r="MTI44" s="157"/>
      <c r="MTJ44" s="153"/>
      <c r="MTK44" s="153"/>
      <c r="MTL44" s="154"/>
      <c r="MTM44" s="155"/>
      <c r="MTN44" s="155"/>
      <c r="MTO44" s="155"/>
      <c r="MTP44" s="155"/>
      <c r="MTQ44" s="155"/>
      <c r="MTR44" s="155"/>
      <c r="MTS44" s="156"/>
      <c r="MTT44" s="156"/>
      <c r="MTU44" s="156"/>
      <c r="MTV44" s="156"/>
      <c r="MTW44" s="156"/>
      <c r="MTX44" s="156"/>
      <c r="MTY44" s="157"/>
      <c r="MTZ44" s="153"/>
      <c r="MUA44" s="153"/>
      <c r="MUB44" s="154"/>
      <c r="MUC44" s="155"/>
      <c r="MUD44" s="155"/>
      <c r="MUE44" s="155"/>
      <c r="MUF44" s="155"/>
      <c r="MUG44" s="155"/>
      <c r="MUH44" s="155"/>
      <c r="MUI44" s="156"/>
      <c r="MUJ44" s="156"/>
      <c r="MUK44" s="156"/>
      <c r="MUL44" s="156"/>
      <c r="MUM44" s="156"/>
      <c r="MUN44" s="156"/>
      <c r="MUO44" s="157"/>
      <c r="MUP44" s="153"/>
      <c r="MUQ44" s="153"/>
      <c r="MUR44" s="154"/>
      <c r="MUS44" s="155"/>
      <c r="MUT44" s="155"/>
      <c r="MUU44" s="155"/>
      <c r="MUV44" s="155"/>
      <c r="MUW44" s="155"/>
      <c r="MUX44" s="155"/>
      <c r="MUY44" s="156"/>
      <c r="MUZ44" s="156"/>
      <c r="MVA44" s="156"/>
      <c r="MVB44" s="156"/>
      <c r="MVC44" s="156"/>
      <c r="MVD44" s="156"/>
      <c r="MVE44" s="157"/>
      <c r="MVF44" s="153"/>
      <c r="MVG44" s="153"/>
      <c r="MVH44" s="154"/>
      <c r="MVI44" s="155"/>
      <c r="MVJ44" s="155"/>
      <c r="MVK44" s="155"/>
      <c r="MVL44" s="155"/>
      <c r="MVM44" s="155"/>
      <c r="MVN44" s="155"/>
      <c r="MVO44" s="156"/>
      <c r="MVP44" s="156"/>
      <c r="MVQ44" s="156"/>
      <c r="MVR44" s="156"/>
      <c r="MVS44" s="156"/>
      <c r="MVT44" s="156"/>
      <c r="MVU44" s="157"/>
      <c r="MVV44" s="153"/>
      <c r="MVW44" s="153"/>
      <c r="MVX44" s="154"/>
      <c r="MVY44" s="155"/>
      <c r="MVZ44" s="155"/>
      <c r="MWA44" s="155"/>
      <c r="MWB44" s="155"/>
      <c r="MWC44" s="155"/>
      <c r="MWD44" s="155"/>
      <c r="MWE44" s="156"/>
      <c r="MWF44" s="156"/>
      <c r="MWG44" s="156"/>
      <c r="MWH44" s="156"/>
      <c r="MWI44" s="156"/>
      <c r="MWJ44" s="156"/>
      <c r="MWK44" s="157"/>
      <c r="MWL44" s="153"/>
      <c r="MWM44" s="153"/>
      <c r="MWN44" s="154"/>
      <c r="MWO44" s="155"/>
      <c r="MWP44" s="155"/>
      <c r="MWQ44" s="155"/>
      <c r="MWR44" s="155"/>
      <c r="MWS44" s="155"/>
      <c r="MWT44" s="155"/>
      <c r="MWU44" s="156"/>
      <c r="MWV44" s="156"/>
      <c r="MWW44" s="156"/>
      <c r="MWX44" s="156"/>
      <c r="MWY44" s="156"/>
      <c r="MWZ44" s="156"/>
      <c r="MXA44" s="157"/>
      <c r="MXB44" s="153"/>
      <c r="MXC44" s="153"/>
      <c r="MXD44" s="154"/>
      <c r="MXE44" s="155"/>
      <c r="MXF44" s="155"/>
      <c r="MXG44" s="155"/>
      <c r="MXH44" s="155"/>
      <c r="MXI44" s="155"/>
      <c r="MXJ44" s="155"/>
      <c r="MXK44" s="156"/>
      <c r="MXL44" s="156"/>
      <c r="MXM44" s="156"/>
      <c r="MXN44" s="156"/>
      <c r="MXO44" s="156"/>
      <c r="MXP44" s="156"/>
      <c r="MXQ44" s="157"/>
      <c r="MXR44" s="153"/>
      <c r="MXS44" s="153"/>
      <c r="MXT44" s="154"/>
      <c r="MXU44" s="155"/>
      <c r="MXV44" s="155"/>
      <c r="MXW44" s="155"/>
      <c r="MXX44" s="155"/>
      <c r="MXY44" s="155"/>
      <c r="MXZ44" s="155"/>
      <c r="MYA44" s="156"/>
      <c r="MYB44" s="156"/>
      <c r="MYC44" s="156"/>
      <c r="MYD44" s="156"/>
      <c r="MYE44" s="156"/>
      <c r="MYF44" s="156"/>
      <c r="MYG44" s="157"/>
      <c r="MYH44" s="153"/>
      <c r="MYI44" s="153"/>
      <c r="MYJ44" s="154"/>
      <c r="MYK44" s="155"/>
      <c r="MYL44" s="155"/>
      <c r="MYM44" s="155"/>
      <c r="MYN44" s="155"/>
      <c r="MYO44" s="155"/>
      <c r="MYP44" s="155"/>
      <c r="MYQ44" s="156"/>
      <c r="MYR44" s="156"/>
      <c r="MYS44" s="156"/>
      <c r="MYT44" s="156"/>
      <c r="MYU44" s="156"/>
      <c r="MYV44" s="156"/>
      <c r="MYW44" s="157"/>
      <c r="MYX44" s="153"/>
      <c r="MYY44" s="153"/>
      <c r="MYZ44" s="154"/>
      <c r="MZA44" s="155"/>
      <c r="MZB44" s="155"/>
      <c r="MZC44" s="155"/>
      <c r="MZD44" s="155"/>
      <c r="MZE44" s="155"/>
      <c r="MZF44" s="155"/>
      <c r="MZG44" s="156"/>
      <c r="MZH44" s="156"/>
      <c r="MZI44" s="156"/>
      <c r="MZJ44" s="156"/>
      <c r="MZK44" s="156"/>
      <c r="MZL44" s="156"/>
      <c r="MZM44" s="157"/>
      <c r="MZN44" s="153"/>
      <c r="MZO44" s="153"/>
      <c r="MZP44" s="154"/>
      <c r="MZQ44" s="155"/>
      <c r="MZR44" s="155"/>
      <c r="MZS44" s="155"/>
      <c r="MZT44" s="155"/>
      <c r="MZU44" s="155"/>
      <c r="MZV44" s="155"/>
      <c r="MZW44" s="156"/>
      <c r="MZX44" s="156"/>
      <c r="MZY44" s="156"/>
      <c r="MZZ44" s="156"/>
      <c r="NAA44" s="156"/>
      <c r="NAB44" s="156"/>
      <c r="NAC44" s="157"/>
      <c r="NAD44" s="153"/>
      <c r="NAE44" s="153"/>
      <c r="NAF44" s="154"/>
      <c r="NAG44" s="155"/>
      <c r="NAH44" s="155"/>
      <c r="NAI44" s="155"/>
      <c r="NAJ44" s="155"/>
      <c r="NAK44" s="155"/>
      <c r="NAL44" s="155"/>
      <c r="NAM44" s="156"/>
      <c r="NAN44" s="156"/>
      <c r="NAO44" s="156"/>
      <c r="NAP44" s="156"/>
      <c r="NAQ44" s="156"/>
      <c r="NAR44" s="156"/>
      <c r="NAS44" s="157"/>
      <c r="NAT44" s="153"/>
      <c r="NAU44" s="153"/>
      <c r="NAV44" s="154"/>
      <c r="NAW44" s="155"/>
      <c r="NAX44" s="155"/>
      <c r="NAY44" s="155"/>
      <c r="NAZ44" s="155"/>
      <c r="NBA44" s="155"/>
      <c r="NBB44" s="155"/>
      <c r="NBC44" s="156"/>
      <c r="NBD44" s="156"/>
      <c r="NBE44" s="156"/>
      <c r="NBF44" s="156"/>
      <c r="NBG44" s="156"/>
      <c r="NBH44" s="156"/>
      <c r="NBI44" s="157"/>
      <c r="NBJ44" s="153"/>
      <c r="NBK44" s="153"/>
      <c r="NBL44" s="154"/>
      <c r="NBM44" s="155"/>
      <c r="NBN44" s="155"/>
      <c r="NBO44" s="155"/>
      <c r="NBP44" s="155"/>
      <c r="NBQ44" s="155"/>
      <c r="NBR44" s="155"/>
      <c r="NBS44" s="156"/>
      <c r="NBT44" s="156"/>
      <c r="NBU44" s="156"/>
      <c r="NBV44" s="156"/>
      <c r="NBW44" s="156"/>
      <c r="NBX44" s="156"/>
      <c r="NBY44" s="157"/>
      <c r="NBZ44" s="153"/>
      <c r="NCA44" s="153"/>
      <c r="NCB44" s="154"/>
      <c r="NCC44" s="155"/>
      <c r="NCD44" s="155"/>
      <c r="NCE44" s="155"/>
      <c r="NCF44" s="155"/>
      <c r="NCG44" s="155"/>
      <c r="NCH44" s="155"/>
      <c r="NCI44" s="156"/>
      <c r="NCJ44" s="156"/>
      <c r="NCK44" s="156"/>
      <c r="NCL44" s="156"/>
      <c r="NCM44" s="156"/>
      <c r="NCN44" s="156"/>
      <c r="NCO44" s="157"/>
      <c r="NCP44" s="153"/>
      <c r="NCQ44" s="153"/>
      <c r="NCR44" s="154"/>
      <c r="NCS44" s="155"/>
      <c r="NCT44" s="155"/>
      <c r="NCU44" s="155"/>
      <c r="NCV44" s="155"/>
      <c r="NCW44" s="155"/>
      <c r="NCX44" s="155"/>
      <c r="NCY44" s="156"/>
      <c r="NCZ44" s="156"/>
      <c r="NDA44" s="156"/>
      <c r="NDB44" s="156"/>
      <c r="NDC44" s="156"/>
      <c r="NDD44" s="156"/>
      <c r="NDE44" s="157"/>
      <c r="NDF44" s="153"/>
      <c r="NDG44" s="153"/>
      <c r="NDH44" s="154"/>
      <c r="NDI44" s="155"/>
      <c r="NDJ44" s="155"/>
      <c r="NDK44" s="155"/>
      <c r="NDL44" s="155"/>
      <c r="NDM44" s="155"/>
      <c r="NDN44" s="155"/>
      <c r="NDO44" s="156"/>
      <c r="NDP44" s="156"/>
      <c r="NDQ44" s="156"/>
      <c r="NDR44" s="156"/>
      <c r="NDS44" s="156"/>
      <c r="NDT44" s="156"/>
      <c r="NDU44" s="157"/>
      <c r="NDV44" s="153"/>
      <c r="NDW44" s="153"/>
      <c r="NDX44" s="154"/>
      <c r="NDY44" s="155"/>
      <c r="NDZ44" s="155"/>
      <c r="NEA44" s="155"/>
      <c r="NEB44" s="155"/>
      <c r="NEC44" s="155"/>
      <c r="NED44" s="155"/>
      <c r="NEE44" s="156"/>
      <c r="NEF44" s="156"/>
      <c r="NEG44" s="156"/>
      <c r="NEH44" s="156"/>
      <c r="NEI44" s="156"/>
      <c r="NEJ44" s="156"/>
      <c r="NEK44" s="157"/>
      <c r="NEL44" s="153"/>
      <c r="NEM44" s="153"/>
      <c r="NEN44" s="154"/>
      <c r="NEO44" s="155"/>
      <c r="NEP44" s="155"/>
      <c r="NEQ44" s="155"/>
      <c r="NER44" s="155"/>
      <c r="NES44" s="155"/>
      <c r="NET44" s="155"/>
      <c r="NEU44" s="156"/>
      <c r="NEV44" s="156"/>
      <c r="NEW44" s="156"/>
      <c r="NEX44" s="156"/>
      <c r="NEY44" s="156"/>
      <c r="NEZ44" s="156"/>
      <c r="NFA44" s="157"/>
      <c r="NFB44" s="153"/>
      <c r="NFC44" s="153"/>
      <c r="NFD44" s="154"/>
      <c r="NFE44" s="155"/>
      <c r="NFF44" s="155"/>
      <c r="NFG44" s="155"/>
      <c r="NFH44" s="155"/>
      <c r="NFI44" s="155"/>
      <c r="NFJ44" s="155"/>
      <c r="NFK44" s="156"/>
      <c r="NFL44" s="156"/>
      <c r="NFM44" s="156"/>
      <c r="NFN44" s="156"/>
      <c r="NFO44" s="156"/>
      <c r="NFP44" s="156"/>
      <c r="NFQ44" s="157"/>
      <c r="NFR44" s="153"/>
      <c r="NFS44" s="153"/>
      <c r="NFT44" s="154"/>
      <c r="NFU44" s="155"/>
      <c r="NFV44" s="155"/>
      <c r="NFW44" s="155"/>
      <c r="NFX44" s="155"/>
      <c r="NFY44" s="155"/>
      <c r="NFZ44" s="155"/>
      <c r="NGA44" s="156"/>
      <c r="NGB44" s="156"/>
      <c r="NGC44" s="156"/>
      <c r="NGD44" s="156"/>
      <c r="NGE44" s="156"/>
      <c r="NGF44" s="156"/>
      <c r="NGG44" s="157"/>
      <c r="NGH44" s="153"/>
      <c r="NGI44" s="153"/>
      <c r="NGJ44" s="154"/>
      <c r="NGK44" s="155"/>
      <c r="NGL44" s="155"/>
      <c r="NGM44" s="155"/>
      <c r="NGN44" s="155"/>
      <c r="NGO44" s="155"/>
      <c r="NGP44" s="155"/>
      <c r="NGQ44" s="156"/>
      <c r="NGR44" s="156"/>
      <c r="NGS44" s="156"/>
      <c r="NGT44" s="156"/>
      <c r="NGU44" s="156"/>
      <c r="NGV44" s="156"/>
      <c r="NGW44" s="157"/>
      <c r="NGX44" s="153"/>
      <c r="NGY44" s="153"/>
      <c r="NGZ44" s="154"/>
      <c r="NHA44" s="155"/>
      <c r="NHB44" s="155"/>
      <c r="NHC44" s="155"/>
      <c r="NHD44" s="155"/>
      <c r="NHE44" s="155"/>
      <c r="NHF44" s="155"/>
      <c r="NHG44" s="156"/>
      <c r="NHH44" s="156"/>
      <c r="NHI44" s="156"/>
      <c r="NHJ44" s="156"/>
      <c r="NHK44" s="156"/>
      <c r="NHL44" s="156"/>
      <c r="NHM44" s="157"/>
      <c r="NHN44" s="153"/>
      <c r="NHO44" s="153"/>
      <c r="NHP44" s="154"/>
      <c r="NHQ44" s="155"/>
      <c r="NHR44" s="155"/>
      <c r="NHS44" s="155"/>
      <c r="NHT44" s="155"/>
      <c r="NHU44" s="155"/>
      <c r="NHV44" s="155"/>
      <c r="NHW44" s="156"/>
      <c r="NHX44" s="156"/>
      <c r="NHY44" s="156"/>
      <c r="NHZ44" s="156"/>
      <c r="NIA44" s="156"/>
      <c r="NIB44" s="156"/>
      <c r="NIC44" s="157"/>
      <c r="NID44" s="153"/>
      <c r="NIE44" s="153"/>
      <c r="NIF44" s="154"/>
      <c r="NIG44" s="155"/>
      <c r="NIH44" s="155"/>
      <c r="NII44" s="155"/>
      <c r="NIJ44" s="155"/>
      <c r="NIK44" s="155"/>
      <c r="NIL44" s="155"/>
      <c r="NIM44" s="156"/>
      <c r="NIN44" s="156"/>
      <c r="NIO44" s="156"/>
      <c r="NIP44" s="156"/>
      <c r="NIQ44" s="156"/>
      <c r="NIR44" s="156"/>
      <c r="NIS44" s="157"/>
      <c r="NIT44" s="153"/>
      <c r="NIU44" s="153"/>
      <c r="NIV44" s="154"/>
      <c r="NIW44" s="155"/>
      <c r="NIX44" s="155"/>
      <c r="NIY44" s="155"/>
      <c r="NIZ44" s="155"/>
      <c r="NJA44" s="155"/>
      <c r="NJB44" s="155"/>
      <c r="NJC44" s="156"/>
      <c r="NJD44" s="156"/>
      <c r="NJE44" s="156"/>
      <c r="NJF44" s="156"/>
      <c r="NJG44" s="156"/>
      <c r="NJH44" s="156"/>
      <c r="NJI44" s="157"/>
      <c r="NJJ44" s="153"/>
      <c r="NJK44" s="153"/>
      <c r="NJL44" s="154"/>
      <c r="NJM44" s="155"/>
      <c r="NJN44" s="155"/>
      <c r="NJO44" s="155"/>
      <c r="NJP44" s="155"/>
      <c r="NJQ44" s="155"/>
      <c r="NJR44" s="155"/>
      <c r="NJS44" s="156"/>
      <c r="NJT44" s="156"/>
      <c r="NJU44" s="156"/>
      <c r="NJV44" s="156"/>
      <c r="NJW44" s="156"/>
      <c r="NJX44" s="156"/>
      <c r="NJY44" s="157"/>
      <c r="NJZ44" s="153"/>
      <c r="NKA44" s="153"/>
      <c r="NKB44" s="154"/>
      <c r="NKC44" s="155"/>
      <c r="NKD44" s="155"/>
      <c r="NKE44" s="155"/>
      <c r="NKF44" s="155"/>
      <c r="NKG44" s="155"/>
      <c r="NKH44" s="155"/>
      <c r="NKI44" s="156"/>
      <c r="NKJ44" s="156"/>
      <c r="NKK44" s="156"/>
      <c r="NKL44" s="156"/>
      <c r="NKM44" s="156"/>
      <c r="NKN44" s="156"/>
      <c r="NKO44" s="157"/>
      <c r="NKP44" s="153"/>
      <c r="NKQ44" s="153"/>
      <c r="NKR44" s="154"/>
      <c r="NKS44" s="155"/>
      <c r="NKT44" s="155"/>
      <c r="NKU44" s="155"/>
      <c r="NKV44" s="155"/>
      <c r="NKW44" s="155"/>
      <c r="NKX44" s="155"/>
      <c r="NKY44" s="156"/>
      <c r="NKZ44" s="156"/>
      <c r="NLA44" s="156"/>
      <c r="NLB44" s="156"/>
      <c r="NLC44" s="156"/>
      <c r="NLD44" s="156"/>
      <c r="NLE44" s="157"/>
      <c r="NLF44" s="153"/>
      <c r="NLG44" s="153"/>
      <c r="NLH44" s="154"/>
      <c r="NLI44" s="155"/>
      <c r="NLJ44" s="155"/>
      <c r="NLK44" s="155"/>
      <c r="NLL44" s="155"/>
      <c r="NLM44" s="155"/>
      <c r="NLN44" s="155"/>
      <c r="NLO44" s="156"/>
      <c r="NLP44" s="156"/>
      <c r="NLQ44" s="156"/>
      <c r="NLR44" s="156"/>
      <c r="NLS44" s="156"/>
      <c r="NLT44" s="156"/>
      <c r="NLU44" s="157"/>
      <c r="NLV44" s="153"/>
      <c r="NLW44" s="153"/>
      <c r="NLX44" s="154"/>
      <c r="NLY44" s="155"/>
      <c r="NLZ44" s="155"/>
      <c r="NMA44" s="155"/>
      <c r="NMB44" s="155"/>
      <c r="NMC44" s="155"/>
      <c r="NMD44" s="155"/>
      <c r="NME44" s="156"/>
      <c r="NMF44" s="156"/>
      <c r="NMG44" s="156"/>
      <c r="NMH44" s="156"/>
      <c r="NMI44" s="156"/>
      <c r="NMJ44" s="156"/>
      <c r="NMK44" s="157"/>
      <c r="NML44" s="153"/>
      <c r="NMM44" s="153"/>
      <c r="NMN44" s="154"/>
      <c r="NMO44" s="155"/>
      <c r="NMP44" s="155"/>
      <c r="NMQ44" s="155"/>
      <c r="NMR44" s="155"/>
      <c r="NMS44" s="155"/>
      <c r="NMT44" s="155"/>
      <c r="NMU44" s="156"/>
      <c r="NMV44" s="156"/>
      <c r="NMW44" s="156"/>
      <c r="NMX44" s="156"/>
      <c r="NMY44" s="156"/>
      <c r="NMZ44" s="156"/>
      <c r="NNA44" s="157"/>
      <c r="NNB44" s="153"/>
      <c r="NNC44" s="153"/>
      <c r="NND44" s="154"/>
      <c r="NNE44" s="155"/>
      <c r="NNF44" s="155"/>
      <c r="NNG44" s="155"/>
      <c r="NNH44" s="155"/>
      <c r="NNI44" s="155"/>
      <c r="NNJ44" s="155"/>
      <c r="NNK44" s="156"/>
      <c r="NNL44" s="156"/>
      <c r="NNM44" s="156"/>
      <c r="NNN44" s="156"/>
      <c r="NNO44" s="156"/>
      <c r="NNP44" s="156"/>
      <c r="NNQ44" s="157"/>
      <c r="NNR44" s="153"/>
      <c r="NNS44" s="153"/>
      <c r="NNT44" s="154"/>
      <c r="NNU44" s="155"/>
      <c r="NNV44" s="155"/>
      <c r="NNW44" s="155"/>
      <c r="NNX44" s="155"/>
      <c r="NNY44" s="155"/>
      <c r="NNZ44" s="155"/>
      <c r="NOA44" s="156"/>
      <c r="NOB44" s="156"/>
      <c r="NOC44" s="156"/>
      <c r="NOD44" s="156"/>
      <c r="NOE44" s="156"/>
      <c r="NOF44" s="156"/>
      <c r="NOG44" s="157"/>
      <c r="NOH44" s="153"/>
      <c r="NOI44" s="153"/>
      <c r="NOJ44" s="154"/>
      <c r="NOK44" s="155"/>
      <c r="NOL44" s="155"/>
      <c r="NOM44" s="155"/>
      <c r="NON44" s="155"/>
      <c r="NOO44" s="155"/>
      <c r="NOP44" s="155"/>
      <c r="NOQ44" s="156"/>
      <c r="NOR44" s="156"/>
      <c r="NOS44" s="156"/>
      <c r="NOT44" s="156"/>
      <c r="NOU44" s="156"/>
      <c r="NOV44" s="156"/>
      <c r="NOW44" s="157"/>
      <c r="NOX44" s="153"/>
      <c r="NOY44" s="153"/>
      <c r="NOZ44" s="154"/>
      <c r="NPA44" s="155"/>
      <c r="NPB44" s="155"/>
      <c r="NPC44" s="155"/>
      <c r="NPD44" s="155"/>
      <c r="NPE44" s="155"/>
      <c r="NPF44" s="155"/>
      <c r="NPG44" s="156"/>
      <c r="NPH44" s="156"/>
      <c r="NPI44" s="156"/>
      <c r="NPJ44" s="156"/>
      <c r="NPK44" s="156"/>
      <c r="NPL44" s="156"/>
      <c r="NPM44" s="157"/>
      <c r="NPN44" s="153"/>
      <c r="NPO44" s="153"/>
      <c r="NPP44" s="154"/>
      <c r="NPQ44" s="155"/>
      <c r="NPR44" s="155"/>
      <c r="NPS44" s="155"/>
      <c r="NPT44" s="155"/>
      <c r="NPU44" s="155"/>
      <c r="NPV44" s="155"/>
      <c r="NPW44" s="156"/>
      <c r="NPX44" s="156"/>
      <c r="NPY44" s="156"/>
      <c r="NPZ44" s="156"/>
      <c r="NQA44" s="156"/>
      <c r="NQB44" s="156"/>
      <c r="NQC44" s="157"/>
      <c r="NQD44" s="153"/>
      <c r="NQE44" s="153"/>
      <c r="NQF44" s="154"/>
      <c r="NQG44" s="155"/>
      <c r="NQH44" s="155"/>
      <c r="NQI44" s="155"/>
      <c r="NQJ44" s="155"/>
      <c r="NQK44" s="155"/>
      <c r="NQL44" s="155"/>
      <c r="NQM44" s="156"/>
      <c r="NQN44" s="156"/>
      <c r="NQO44" s="156"/>
      <c r="NQP44" s="156"/>
      <c r="NQQ44" s="156"/>
      <c r="NQR44" s="156"/>
      <c r="NQS44" s="157"/>
      <c r="NQT44" s="153"/>
      <c r="NQU44" s="153"/>
      <c r="NQV44" s="154"/>
      <c r="NQW44" s="155"/>
      <c r="NQX44" s="155"/>
      <c r="NQY44" s="155"/>
      <c r="NQZ44" s="155"/>
      <c r="NRA44" s="155"/>
      <c r="NRB44" s="155"/>
      <c r="NRC44" s="156"/>
      <c r="NRD44" s="156"/>
      <c r="NRE44" s="156"/>
      <c r="NRF44" s="156"/>
      <c r="NRG44" s="156"/>
      <c r="NRH44" s="156"/>
      <c r="NRI44" s="157"/>
      <c r="NRJ44" s="153"/>
      <c r="NRK44" s="153"/>
      <c r="NRL44" s="154"/>
      <c r="NRM44" s="155"/>
      <c r="NRN44" s="155"/>
      <c r="NRO44" s="155"/>
      <c r="NRP44" s="155"/>
      <c r="NRQ44" s="155"/>
      <c r="NRR44" s="155"/>
      <c r="NRS44" s="156"/>
      <c r="NRT44" s="156"/>
      <c r="NRU44" s="156"/>
      <c r="NRV44" s="156"/>
      <c r="NRW44" s="156"/>
      <c r="NRX44" s="156"/>
      <c r="NRY44" s="157"/>
      <c r="NRZ44" s="153"/>
      <c r="NSA44" s="153"/>
      <c r="NSB44" s="154"/>
      <c r="NSC44" s="155"/>
      <c r="NSD44" s="155"/>
      <c r="NSE44" s="155"/>
      <c r="NSF44" s="155"/>
      <c r="NSG44" s="155"/>
      <c r="NSH44" s="155"/>
      <c r="NSI44" s="156"/>
      <c r="NSJ44" s="156"/>
      <c r="NSK44" s="156"/>
      <c r="NSL44" s="156"/>
      <c r="NSM44" s="156"/>
      <c r="NSN44" s="156"/>
      <c r="NSO44" s="157"/>
      <c r="NSP44" s="153"/>
      <c r="NSQ44" s="153"/>
      <c r="NSR44" s="154"/>
      <c r="NSS44" s="155"/>
      <c r="NST44" s="155"/>
      <c r="NSU44" s="155"/>
      <c r="NSV44" s="155"/>
      <c r="NSW44" s="155"/>
      <c r="NSX44" s="155"/>
      <c r="NSY44" s="156"/>
      <c r="NSZ44" s="156"/>
      <c r="NTA44" s="156"/>
      <c r="NTB44" s="156"/>
      <c r="NTC44" s="156"/>
      <c r="NTD44" s="156"/>
      <c r="NTE44" s="157"/>
      <c r="NTF44" s="153"/>
      <c r="NTG44" s="153"/>
      <c r="NTH44" s="154"/>
      <c r="NTI44" s="155"/>
      <c r="NTJ44" s="155"/>
      <c r="NTK44" s="155"/>
      <c r="NTL44" s="155"/>
      <c r="NTM44" s="155"/>
      <c r="NTN44" s="155"/>
      <c r="NTO44" s="156"/>
      <c r="NTP44" s="156"/>
      <c r="NTQ44" s="156"/>
      <c r="NTR44" s="156"/>
      <c r="NTS44" s="156"/>
      <c r="NTT44" s="156"/>
      <c r="NTU44" s="157"/>
      <c r="NTV44" s="153"/>
      <c r="NTW44" s="153"/>
      <c r="NTX44" s="154"/>
      <c r="NTY44" s="155"/>
      <c r="NTZ44" s="155"/>
      <c r="NUA44" s="155"/>
      <c r="NUB44" s="155"/>
      <c r="NUC44" s="155"/>
      <c r="NUD44" s="155"/>
      <c r="NUE44" s="156"/>
      <c r="NUF44" s="156"/>
      <c r="NUG44" s="156"/>
      <c r="NUH44" s="156"/>
      <c r="NUI44" s="156"/>
      <c r="NUJ44" s="156"/>
      <c r="NUK44" s="157"/>
      <c r="NUL44" s="153"/>
      <c r="NUM44" s="153"/>
      <c r="NUN44" s="154"/>
      <c r="NUO44" s="155"/>
      <c r="NUP44" s="155"/>
      <c r="NUQ44" s="155"/>
      <c r="NUR44" s="155"/>
      <c r="NUS44" s="155"/>
      <c r="NUT44" s="155"/>
      <c r="NUU44" s="156"/>
      <c r="NUV44" s="156"/>
      <c r="NUW44" s="156"/>
      <c r="NUX44" s="156"/>
      <c r="NUY44" s="156"/>
      <c r="NUZ44" s="156"/>
      <c r="NVA44" s="157"/>
      <c r="NVB44" s="153"/>
      <c r="NVC44" s="153"/>
      <c r="NVD44" s="154"/>
      <c r="NVE44" s="155"/>
      <c r="NVF44" s="155"/>
      <c r="NVG44" s="155"/>
      <c r="NVH44" s="155"/>
      <c r="NVI44" s="155"/>
      <c r="NVJ44" s="155"/>
      <c r="NVK44" s="156"/>
      <c r="NVL44" s="156"/>
      <c r="NVM44" s="156"/>
      <c r="NVN44" s="156"/>
      <c r="NVO44" s="156"/>
      <c r="NVP44" s="156"/>
      <c r="NVQ44" s="157"/>
      <c r="NVR44" s="153"/>
      <c r="NVS44" s="153"/>
      <c r="NVT44" s="154"/>
      <c r="NVU44" s="155"/>
      <c r="NVV44" s="155"/>
      <c r="NVW44" s="155"/>
      <c r="NVX44" s="155"/>
      <c r="NVY44" s="155"/>
      <c r="NVZ44" s="155"/>
      <c r="NWA44" s="156"/>
      <c r="NWB44" s="156"/>
      <c r="NWC44" s="156"/>
      <c r="NWD44" s="156"/>
      <c r="NWE44" s="156"/>
      <c r="NWF44" s="156"/>
      <c r="NWG44" s="157"/>
      <c r="NWH44" s="153"/>
      <c r="NWI44" s="153"/>
      <c r="NWJ44" s="154"/>
      <c r="NWK44" s="155"/>
      <c r="NWL44" s="155"/>
      <c r="NWM44" s="155"/>
      <c r="NWN44" s="155"/>
      <c r="NWO44" s="155"/>
      <c r="NWP44" s="155"/>
      <c r="NWQ44" s="156"/>
      <c r="NWR44" s="156"/>
      <c r="NWS44" s="156"/>
      <c r="NWT44" s="156"/>
      <c r="NWU44" s="156"/>
      <c r="NWV44" s="156"/>
      <c r="NWW44" s="157"/>
      <c r="NWX44" s="153"/>
      <c r="NWY44" s="153"/>
      <c r="NWZ44" s="154"/>
      <c r="NXA44" s="155"/>
      <c r="NXB44" s="155"/>
      <c r="NXC44" s="155"/>
      <c r="NXD44" s="155"/>
      <c r="NXE44" s="155"/>
      <c r="NXF44" s="155"/>
      <c r="NXG44" s="156"/>
      <c r="NXH44" s="156"/>
      <c r="NXI44" s="156"/>
      <c r="NXJ44" s="156"/>
      <c r="NXK44" s="156"/>
      <c r="NXL44" s="156"/>
      <c r="NXM44" s="157"/>
      <c r="NXN44" s="153"/>
      <c r="NXO44" s="153"/>
      <c r="NXP44" s="154"/>
      <c r="NXQ44" s="155"/>
      <c r="NXR44" s="155"/>
      <c r="NXS44" s="155"/>
      <c r="NXT44" s="155"/>
      <c r="NXU44" s="155"/>
      <c r="NXV44" s="155"/>
      <c r="NXW44" s="156"/>
      <c r="NXX44" s="156"/>
      <c r="NXY44" s="156"/>
      <c r="NXZ44" s="156"/>
      <c r="NYA44" s="156"/>
      <c r="NYB44" s="156"/>
      <c r="NYC44" s="157"/>
      <c r="NYD44" s="153"/>
      <c r="NYE44" s="153"/>
      <c r="NYF44" s="154"/>
      <c r="NYG44" s="155"/>
      <c r="NYH44" s="155"/>
      <c r="NYI44" s="155"/>
      <c r="NYJ44" s="155"/>
      <c r="NYK44" s="155"/>
      <c r="NYL44" s="155"/>
      <c r="NYM44" s="156"/>
      <c r="NYN44" s="156"/>
      <c r="NYO44" s="156"/>
      <c r="NYP44" s="156"/>
      <c r="NYQ44" s="156"/>
      <c r="NYR44" s="156"/>
      <c r="NYS44" s="157"/>
      <c r="NYT44" s="153"/>
      <c r="NYU44" s="153"/>
      <c r="NYV44" s="154"/>
      <c r="NYW44" s="155"/>
      <c r="NYX44" s="155"/>
      <c r="NYY44" s="155"/>
      <c r="NYZ44" s="155"/>
      <c r="NZA44" s="155"/>
      <c r="NZB44" s="155"/>
      <c r="NZC44" s="156"/>
      <c r="NZD44" s="156"/>
      <c r="NZE44" s="156"/>
      <c r="NZF44" s="156"/>
      <c r="NZG44" s="156"/>
      <c r="NZH44" s="156"/>
      <c r="NZI44" s="157"/>
      <c r="NZJ44" s="153"/>
      <c r="NZK44" s="153"/>
      <c r="NZL44" s="154"/>
      <c r="NZM44" s="155"/>
      <c r="NZN44" s="155"/>
      <c r="NZO44" s="155"/>
      <c r="NZP44" s="155"/>
      <c r="NZQ44" s="155"/>
      <c r="NZR44" s="155"/>
      <c r="NZS44" s="156"/>
      <c r="NZT44" s="156"/>
      <c r="NZU44" s="156"/>
      <c r="NZV44" s="156"/>
      <c r="NZW44" s="156"/>
      <c r="NZX44" s="156"/>
      <c r="NZY44" s="157"/>
      <c r="NZZ44" s="153"/>
      <c r="OAA44" s="153"/>
      <c r="OAB44" s="154"/>
      <c r="OAC44" s="155"/>
      <c r="OAD44" s="155"/>
      <c r="OAE44" s="155"/>
      <c r="OAF44" s="155"/>
      <c r="OAG44" s="155"/>
      <c r="OAH44" s="155"/>
      <c r="OAI44" s="156"/>
      <c r="OAJ44" s="156"/>
      <c r="OAK44" s="156"/>
      <c r="OAL44" s="156"/>
      <c r="OAM44" s="156"/>
      <c r="OAN44" s="156"/>
      <c r="OAO44" s="157"/>
      <c r="OAP44" s="153"/>
      <c r="OAQ44" s="153"/>
      <c r="OAR44" s="154"/>
      <c r="OAS44" s="155"/>
      <c r="OAT44" s="155"/>
      <c r="OAU44" s="155"/>
      <c r="OAV44" s="155"/>
      <c r="OAW44" s="155"/>
      <c r="OAX44" s="155"/>
      <c r="OAY44" s="156"/>
      <c r="OAZ44" s="156"/>
      <c r="OBA44" s="156"/>
      <c r="OBB44" s="156"/>
      <c r="OBC44" s="156"/>
      <c r="OBD44" s="156"/>
      <c r="OBE44" s="157"/>
      <c r="OBF44" s="153"/>
      <c r="OBG44" s="153"/>
      <c r="OBH44" s="154"/>
      <c r="OBI44" s="155"/>
      <c r="OBJ44" s="155"/>
      <c r="OBK44" s="155"/>
      <c r="OBL44" s="155"/>
      <c r="OBM44" s="155"/>
      <c r="OBN44" s="155"/>
      <c r="OBO44" s="156"/>
      <c r="OBP44" s="156"/>
      <c r="OBQ44" s="156"/>
      <c r="OBR44" s="156"/>
      <c r="OBS44" s="156"/>
      <c r="OBT44" s="156"/>
      <c r="OBU44" s="157"/>
      <c r="OBV44" s="153"/>
      <c r="OBW44" s="153"/>
      <c r="OBX44" s="154"/>
      <c r="OBY44" s="155"/>
      <c r="OBZ44" s="155"/>
      <c r="OCA44" s="155"/>
      <c r="OCB44" s="155"/>
      <c r="OCC44" s="155"/>
      <c r="OCD44" s="155"/>
      <c r="OCE44" s="156"/>
      <c r="OCF44" s="156"/>
      <c r="OCG44" s="156"/>
      <c r="OCH44" s="156"/>
      <c r="OCI44" s="156"/>
      <c r="OCJ44" s="156"/>
      <c r="OCK44" s="157"/>
      <c r="OCL44" s="153"/>
      <c r="OCM44" s="153"/>
      <c r="OCN44" s="154"/>
      <c r="OCO44" s="155"/>
      <c r="OCP44" s="155"/>
      <c r="OCQ44" s="155"/>
      <c r="OCR44" s="155"/>
      <c r="OCS44" s="155"/>
      <c r="OCT44" s="155"/>
      <c r="OCU44" s="156"/>
      <c r="OCV44" s="156"/>
      <c r="OCW44" s="156"/>
      <c r="OCX44" s="156"/>
      <c r="OCY44" s="156"/>
      <c r="OCZ44" s="156"/>
      <c r="ODA44" s="157"/>
      <c r="ODB44" s="153"/>
      <c r="ODC44" s="153"/>
      <c r="ODD44" s="154"/>
      <c r="ODE44" s="155"/>
      <c r="ODF44" s="155"/>
      <c r="ODG44" s="155"/>
      <c r="ODH44" s="155"/>
      <c r="ODI44" s="155"/>
      <c r="ODJ44" s="155"/>
      <c r="ODK44" s="156"/>
      <c r="ODL44" s="156"/>
      <c r="ODM44" s="156"/>
      <c r="ODN44" s="156"/>
      <c r="ODO44" s="156"/>
      <c r="ODP44" s="156"/>
      <c r="ODQ44" s="157"/>
      <c r="ODR44" s="153"/>
      <c r="ODS44" s="153"/>
      <c r="ODT44" s="154"/>
      <c r="ODU44" s="155"/>
      <c r="ODV44" s="155"/>
      <c r="ODW44" s="155"/>
      <c r="ODX44" s="155"/>
      <c r="ODY44" s="155"/>
      <c r="ODZ44" s="155"/>
      <c r="OEA44" s="156"/>
      <c r="OEB44" s="156"/>
      <c r="OEC44" s="156"/>
      <c r="OED44" s="156"/>
      <c r="OEE44" s="156"/>
      <c r="OEF44" s="156"/>
      <c r="OEG44" s="157"/>
      <c r="OEH44" s="153"/>
      <c r="OEI44" s="153"/>
      <c r="OEJ44" s="154"/>
      <c r="OEK44" s="155"/>
      <c r="OEL44" s="155"/>
      <c r="OEM44" s="155"/>
      <c r="OEN44" s="155"/>
      <c r="OEO44" s="155"/>
      <c r="OEP44" s="155"/>
      <c r="OEQ44" s="156"/>
      <c r="OER44" s="156"/>
      <c r="OES44" s="156"/>
      <c r="OET44" s="156"/>
      <c r="OEU44" s="156"/>
      <c r="OEV44" s="156"/>
      <c r="OEW44" s="157"/>
      <c r="OEX44" s="153"/>
      <c r="OEY44" s="153"/>
      <c r="OEZ44" s="154"/>
      <c r="OFA44" s="155"/>
      <c r="OFB44" s="155"/>
      <c r="OFC44" s="155"/>
      <c r="OFD44" s="155"/>
      <c r="OFE44" s="155"/>
      <c r="OFF44" s="155"/>
      <c r="OFG44" s="156"/>
      <c r="OFH44" s="156"/>
      <c r="OFI44" s="156"/>
      <c r="OFJ44" s="156"/>
      <c r="OFK44" s="156"/>
      <c r="OFL44" s="156"/>
      <c r="OFM44" s="157"/>
      <c r="OFN44" s="153"/>
      <c r="OFO44" s="153"/>
      <c r="OFP44" s="154"/>
      <c r="OFQ44" s="155"/>
      <c r="OFR44" s="155"/>
      <c r="OFS44" s="155"/>
      <c r="OFT44" s="155"/>
      <c r="OFU44" s="155"/>
      <c r="OFV44" s="155"/>
      <c r="OFW44" s="156"/>
      <c r="OFX44" s="156"/>
      <c r="OFY44" s="156"/>
      <c r="OFZ44" s="156"/>
      <c r="OGA44" s="156"/>
      <c r="OGB44" s="156"/>
      <c r="OGC44" s="157"/>
      <c r="OGD44" s="153"/>
      <c r="OGE44" s="153"/>
      <c r="OGF44" s="154"/>
      <c r="OGG44" s="155"/>
      <c r="OGH44" s="155"/>
      <c r="OGI44" s="155"/>
      <c r="OGJ44" s="155"/>
      <c r="OGK44" s="155"/>
      <c r="OGL44" s="155"/>
      <c r="OGM44" s="156"/>
      <c r="OGN44" s="156"/>
      <c r="OGO44" s="156"/>
      <c r="OGP44" s="156"/>
      <c r="OGQ44" s="156"/>
      <c r="OGR44" s="156"/>
      <c r="OGS44" s="157"/>
      <c r="OGT44" s="153"/>
      <c r="OGU44" s="153"/>
      <c r="OGV44" s="154"/>
      <c r="OGW44" s="155"/>
      <c r="OGX44" s="155"/>
      <c r="OGY44" s="155"/>
      <c r="OGZ44" s="155"/>
      <c r="OHA44" s="155"/>
      <c r="OHB44" s="155"/>
      <c r="OHC44" s="156"/>
      <c r="OHD44" s="156"/>
      <c r="OHE44" s="156"/>
      <c r="OHF44" s="156"/>
      <c r="OHG44" s="156"/>
      <c r="OHH44" s="156"/>
      <c r="OHI44" s="157"/>
      <c r="OHJ44" s="153"/>
      <c r="OHK44" s="153"/>
      <c r="OHL44" s="154"/>
      <c r="OHM44" s="155"/>
      <c r="OHN44" s="155"/>
      <c r="OHO44" s="155"/>
      <c r="OHP44" s="155"/>
      <c r="OHQ44" s="155"/>
      <c r="OHR44" s="155"/>
      <c r="OHS44" s="156"/>
      <c r="OHT44" s="156"/>
      <c r="OHU44" s="156"/>
      <c r="OHV44" s="156"/>
      <c r="OHW44" s="156"/>
      <c r="OHX44" s="156"/>
      <c r="OHY44" s="157"/>
      <c r="OHZ44" s="153"/>
      <c r="OIA44" s="153"/>
      <c r="OIB44" s="154"/>
      <c r="OIC44" s="155"/>
      <c r="OID44" s="155"/>
      <c r="OIE44" s="155"/>
      <c r="OIF44" s="155"/>
      <c r="OIG44" s="155"/>
      <c r="OIH44" s="155"/>
      <c r="OII44" s="156"/>
      <c r="OIJ44" s="156"/>
      <c r="OIK44" s="156"/>
      <c r="OIL44" s="156"/>
      <c r="OIM44" s="156"/>
      <c r="OIN44" s="156"/>
      <c r="OIO44" s="157"/>
      <c r="OIP44" s="153"/>
      <c r="OIQ44" s="153"/>
      <c r="OIR44" s="154"/>
      <c r="OIS44" s="155"/>
      <c r="OIT44" s="155"/>
      <c r="OIU44" s="155"/>
      <c r="OIV44" s="155"/>
      <c r="OIW44" s="155"/>
      <c r="OIX44" s="155"/>
      <c r="OIY44" s="156"/>
      <c r="OIZ44" s="156"/>
      <c r="OJA44" s="156"/>
      <c r="OJB44" s="156"/>
      <c r="OJC44" s="156"/>
      <c r="OJD44" s="156"/>
      <c r="OJE44" s="157"/>
      <c r="OJF44" s="153"/>
      <c r="OJG44" s="153"/>
      <c r="OJH44" s="154"/>
      <c r="OJI44" s="155"/>
      <c r="OJJ44" s="155"/>
      <c r="OJK44" s="155"/>
      <c r="OJL44" s="155"/>
      <c r="OJM44" s="155"/>
      <c r="OJN44" s="155"/>
      <c r="OJO44" s="156"/>
      <c r="OJP44" s="156"/>
      <c r="OJQ44" s="156"/>
      <c r="OJR44" s="156"/>
      <c r="OJS44" s="156"/>
      <c r="OJT44" s="156"/>
      <c r="OJU44" s="157"/>
      <c r="OJV44" s="153"/>
      <c r="OJW44" s="153"/>
      <c r="OJX44" s="154"/>
      <c r="OJY44" s="155"/>
      <c r="OJZ44" s="155"/>
      <c r="OKA44" s="155"/>
      <c r="OKB44" s="155"/>
      <c r="OKC44" s="155"/>
      <c r="OKD44" s="155"/>
      <c r="OKE44" s="156"/>
      <c r="OKF44" s="156"/>
      <c r="OKG44" s="156"/>
      <c r="OKH44" s="156"/>
      <c r="OKI44" s="156"/>
      <c r="OKJ44" s="156"/>
      <c r="OKK44" s="157"/>
      <c r="OKL44" s="153"/>
      <c r="OKM44" s="153"/>
      <c r="OKN44" s="154"/>
      <c r="OKO44" s="155"/>
      <c r="OKP44" s="155"/>
      <c r="OKQ44" s="155"/>
      <c r="OKR44" s="155"/>
      <c r="OKS44" s="155"/>
      <c r="OKT44" s="155"/>
      <c r="OKU44" s="156"/>
      <c r="OKV44" s="156"/>
      <c r="OKW44" s="156"/>
      <c r="OKX44" s="156"/>
      <c r="OKY44" s="156"/>
      <c r="OKZ44" s="156"/>
      <c r="OLA44" s="157"/>
      <c r="OLB44" s="153"/>
      <c r="OLC44" s="153"/>
      <c r="OLD44" s="154"/>
      <c r="OLE44" s="155"/>
      <c r="OLF44" s="155"/>
      <c r="OLG44" s="155"/>
      <c r="OLH44" s="155"/>
      <c r="OLI44" s="155"/>
      <c r="OLJ44" s="155"/>
      <c r="OLK44" s="156"/>
      <c r="OLL44" s="156"/>
      <c r="OLM44" s="156"/>
      <c r="OLN44" s="156"/>
      <c r="OLO44" s="156"/>
      <c r="OLP44" s="156"/>
      <c r="OLQ44" s="157"/>
      <c r="OLR44" s="153"/>
      <c r="OLS44" s="153"/>
      <c r="OLT44" s="154"/>
      <c r="OLU44" s="155"/>
      <c r="OLV44" s="155"/>
      <c r="OLW44" s="155"/>
      <c r="OLX44" s="155"/>
      <c r="OLY44" s="155"/>
      <c r="OLZ44" s="155"/>
      <c r="OMA44" s="156"/>
      <c r="OMB44" s="156"/>
      <c r="OMC44" s="156"/>
      <c r="OMD44" s="156"/>
      <c r="OME44" s="156"/>
      <c r="OMF44" s="156"/>
      <c r="OMG44" s="157"/>
      <c r="OMH44" s="153"/>
      <c r="OMI44" s="153"/>
      <c r="OMJ44" s="154"/>
      <c r="OMK44" s="155"/>
      <c r="OML44" s="155"/>
      <c r="OMM44" s="155"/>
      <c r="OMN44" s="155"/>
      <c r="OMO44" s="155"/>
      <c r="OMP44" s="155"/>
      <c r="OMQ44" s="156"/>
      <c r="OMR44" s="156"/>
      <c r="OMS44" s="156"/>
      <c r="OMT44" s="156"/>
      <c r="OMU44" s="156"/>
      <c r="OMV44" s="156"/>
      <c r="OMW44" s="157"/>
      <c r="OMX44" s="153"/>
      <c r="OMY44" s="153"/>
      <c r="OMZ44" s="154"/>
      <c r="ONA44" s="155"/>
      <c r="ONB44" s="155"/>
      <c r="ONC44" s="155"/>
      <c r="OND44" s="155"/>
      <c r="ONE44" s="155"/>
      <c r="ONF44" s="155"/>
      <c r="ONG44" s="156"/>
      <c r="ONH44" s="156"/>
      <c r="ONI44" s="156"/>
      <c r="ONJ44" s="156"/>
      <c r="ONK44" s="156"/>
      <c r="ONL44" s="156"/>
      <c r="ONM44" s="157"/>
      <c r="ONN44" s="153"/>
      <c r="ONO44" s="153"/>
      <c r="ONP44" s="154"/>
      <c r="ONQ44" s="155"/>
      <c r="ONR44" s="155"/>
      <c r="ONS44" s="155"/>
      <c r="ONT44" s="155"/>
      <c r="ONU44" s="155"/>
      <c r="ONV44" s="155"/>
      <c r="ONW44" s="156"/>
      <c r="ONX44" s="156"/>
      <c r="ONY44" s="156"/>
      <c r="ONZ44" s="156"/>
      <c r="OOA44" s="156"/>
      <c r="OOB44" s="156"/>
      <c r="OOC44" s="157"/>
      <c r="OOD44" s="153"/>
      <c r="OOE44" s="153"/>
      <c r="OOF44" s="154"/>
      <c r="OOG44" s="155"/>
      <c r="OOH44" s="155"/>
      <c r="OOI44" s="155"/>
      <c r="OOJ44" s="155"/>
      <c r="OOK44" s="155"/>
      <c r="OOL44" s="155"/>
      <c r="OOM44" s="156"/>
      <c r="OON44" s="156"/>
      <c r="OOO44" s="156"/>
      <c r="OOP44" s="156"/>
      <c r="OOQ44" s="156"/>
      <c r="OOR44" s="156"/>
      <c r="OOS44" s="157"/>
      <c r="OOT44" s="153"/>
      <c r="OOU44" s="153"/>
      <c r="OOV44" s="154"/>
      <c r="OOW44" s="155"/>
      <c r="OOX44" s="155"/>
      <c r="OOY44" s="155"/>
      <c r="OOZ44" s="155"/>
      <c r="OPA44" s="155"/>
      <c r="OPB44" s="155"/>
      <c r="OPC44" s="156"/>
      <c r="OPD44" s="156"/>
      <c r="OPE44" s="156"/>
      <c r="OPF44" s="156"/>
      <c r="OPG44" s="156"/>
      <c r="OPH44" s="156"/>
      <c r="OPI44" s="157"/>
      <c r="OPJ44" s="153"/>
      <c r="OPK44" s="153"/>
      <c r="OPL44" s="154"/>
      <c r="OPM44" s="155"/>
      <c r="OPN44" s="155"/>
      <c r="OPO44" s="155"/>
      <c r="OPP44" s="155"/>
      <c r="OPQ44" s="155"/>
      <c r="OPR44" s="155"/>
      <c r="OPS44" s="156"/>
      <c r="OPT44" s="156"/>
      <c r="OPU44" s="156"/>
      <c r="OPV44" s="156"/>
      <c r="OPW44" s="156"/>
      <c r="OPX44" s="156"/>
      <c r="OPY44" s="157"/>
      <c r="OPZ44" s="153"/>
      <c r="OQA44" s="153"/>
      <c r="OQB44" s="154"/>
      <c r="OQC44" s="155"/>
      <c r="OQD44" s="155"/>
      <c r="OQE44" s="155"/>
      <c r="OQF44" s="155"/>
      <c r="OQG44" s="155"/>
      <c r="OQH44" s="155"/>
      <c r="OQI44" s="156"/>
      <c r="OQJ44" s="156"/>
      <c r="OQK44" s="156"/>
      <c r="OQL44" s="156"/>
      <c r="OQM44" s="156"/>
      <c r="OQN44" s="156"/>
      <c r="OQO44" s="157"/>
      <c r="OQP44" s="153"/>
      <c r="OQQ44" s="153"/>
      <c r="OQR44" s="154"/>
      <c r="OQS44" s="155"/>
      <c r="OQT44" s="155"/>
      <c r="OQU44" s="155"/>
      <c r="OQV44" s="155"/>
      <c r="OQW44" s="155"/>
      <c r="OQX44" s="155"/>
      <c r="OQY44" s="156"/>
      <c r="OQZ44" s="156"/>
      <c r="ORA44" s="156"/>
      <c r="ORB44" s="156"/>
      <c r="ORC44" s="156"/>
      <c r="ORD44" s="156"/>
      <c r="ORE44" s="157"/>
      <c r="ORF44" s="153"/>
      <c r="ORG44" s="153"/>
      <c r="ORH44" s="154"/>
      <c r="ORI44" s="155"/>
      <c r="ORJ44" s="155"/>
      <c r="ORK44" s="155"/>
      <c r="ORL44" s="155"/>
      <c r="ORM44" s="155"/>
      <c r="ORN44" s="155"/>
      <c r="ORO44" s="156"/>
      <c r="ORP44" s="156"/>
      <c r="ORQ44" s="156"/>
      <c r="ORR44" s="156"/>
      <c r="ORS44" s="156"/>
      <c r="ORT44" s="156"/>
      <c r="ORU44" s="157"/>
      <c r="ORV44" s="153"/>
      <c r="ORW44" s="153"/>
      <c r="ORX44" s="154"/>
      <c r="ORY44" s="155"/>
      <c r="ORZ44" s="155"/>
      <c r="OSA44" s="155"/>
      <c r="OSB44" s="155"/>
      <c r="OSC44" s="155"/>
      <c r="OSD44" s="155"/>
      <c r="OSE44" s="156"/>
      <c r="OSF44" s="156"/>
      <c r="OSG44" s="156"/>
      <c r="OSH44" s="156"/>
      <c r="OSI44" s="156"/>
      <c r="OSJ44" s="156"/>
      <c r="OSK44" s="157"/>
      <c r="OSL44" s="153"/>
      <c r="OSM44" s="153"/>
      <c r="OSN44" s="154"/>
      <c r="OSO44" s="155"/>
      <c r="OSP44" s="155"/>
      <c r="OSQ44" s="155"/>
      <c r="OSR44" s="155"/>
      <c r="OSS44" s="155"/>
      <c r="OST44" s="155"/>
      <c r="OSU44" s="156"/>
      <c r="OSV44" s="156"/>
      <c r="OSW44" s="156"/>
      <c r="OSX44" s="156"/>
      <c r="OSY44" s="156"/>
      <c r="OSZ44" s="156"/>
      <c r="OTA44" s="157"/>
      <c r="OTB44" s="153"/>
      <c r="OTC44" s="153"/>
      <c r="OTD44" s="154"/>
      <c r="OTE44" s="155"/>
      <c r="OTF44" s="155"/>
      <c r="OTG44" s="155"/>
      <c r="OTH44" s="155"/>
      <c r="OTI44" s="155"/>
      <c r="OTJ44" s="155"/>
      <c r="OTK44" s="156"/>
      <c r="OTL44" s="156"/>
      <c r="OTM44" s="156"/>
      <c r="OTN44" s="156"/>
      <c r="OTO44" s="156"/>
      <c r="OTP44" s="156"/>
      <c r="OTQ44" s="157"/>
      <c r="OTR44" s="153"/>
      <c r="OTS44" s="153"/>
      <c r="OTT44" s="154"/>
      <c r="OTU44" s="155"/>
      <c r="OTV44" s="155"/>
      <c r="OTW44" s="155"/>
      <c r="OTX44" s="155"/>
      <c r="OTY44" s="155"/>
      <c r="OTZ44" s="155"/>
      <c r="OUA44" s="156"/>
      <c r="OUB44" s="156"/>
      <c r="OUC44" s="156"/>
      <c r="OUD44" s="156"/>
      <c r="OUE44" s="156"/>
      <c r="OUF44" s="156"/>
      <c r="OUG44" s="157"/>
      <c r="OUH44" s="153"/>
      <c r="OUI44" s="153"/>
      <c r="OUJ44" s="154"/>
      <c r="OUK44" s="155"/>
      <c r="OUL44" s="155"/>
      <c r="OUM44" s="155"/>
      <c r="OUN44" s="155"/>
      <c r="OUO44" s="155"/>
      <c r="OUP44" s="155"/>
      <c r="OUQ44" s="156"/>
      <c r="OUR44" s="156"/>
      <c r="OUS44" s="156"/>
      <c r="OUT44" s="156"/>
      <c r="OUU44" s="156"/>
      <c r="OUV44" s="156"/>
      <c r="OUW44" s="157"/>
      <c r="OUX44" s="153"/>
      <c r="OUY44" s="153"/>
      <c r="OUZ44" s="154"/>
      <c r="OVA44" s="155"/>
      <c r="OVB44" s="155"/>
      <c r="OVC44" s="155"/>
      <c r="OVD44" s="155"/>
      <c r="OVE44" s="155"/>
      <c r="OVF44" s="155"/>
      <c r="OVG44" s="156"/>
      <c r="OVH44" s="156"/>
      <c r="OVI44" s="156"/>
      <c r="OVJ44" s="156"/>
      <c r="OVK44" s="156"/>
      <c r="OVL44" s="156"/>
      <c r="OVM44" s="157"/>
      <c r="OVN44" s="153"/>
      <c r="OVO44" s="153"/>
      <c r="OVP44" s="154"/>
      <c r="OVQ44" s="155"/>
      <c r="OVR44" s="155"/>
      <c r="OVS44" s="155"/>
      <c r="OVT44" s="155"/>
      <c r="OVU44" s="155"/>
      <c r="OVV44" s="155"/>
      <c r="OVW44" s="156"/>
      <c r="OVX44" s="156"/>
      <c r="OVY44" s="156"/>
      <c r="OVZ44" s="156"/>
      <c r="OWA44" s="156"/>
      <c r="OWB44" s="156"/>
      <c r="OWC44" s="157"/>
      <c r="OWD44" s="153"/>
      <c r="OWE44" s="153"/>
      <c r="OWF44" s="154"/>
      <c r="OWG44" s="155"/>
      <c r="OWH44" s="155"/>
      <c r="OWI44" s="155"/>
      <c r="OWJ44" s="155"/>
      <c r="OWK44" s="155"/>
      <c r="OWL44" s="155"/>
      <c r="OWM44" s="156"/>
      <c r="OWN44" s="156"/>
      <c r="OWO44" s="156"/>
      <c r="OWP44" s="156"/>
      <c r="OWQ44" s="156"/>
      <c r="OWR44" s="156"/>
      <c r="OWS44" s="157"/>
      <c r="OWT44" s="153"/>
      <c r="OWU44" s="153"/>
      <c r="OWV44" s="154"/>
      <c r="OWW44" s="155"/>
      <c r="OWX44" s="155"/>
      <c r="OWY44" s="155"/>
      <c r="OWZ44" s="155"/>
      <c r="OXA44" s="155"/>
      <c r="OXB44" s="155"/>
      <c r="OXC44" s="156"/>
      <c r="OXD44" s="156"/>
      <c r="OXE44" s="156"/>
      <c r="OXF44" s="156"/>
      <c r="OXG44" s="156"/>
      <c r="OXH44" s="156"/>
      <c r="OXI44" s="157"/>
      <c r="OXJ44" s="153"/>
      <c r="OXK44" s="153"/>
      <c r="OXL44" s="154"/>
      <c r="OXM44" s="155"/>
      <c r="OXN44" s="155"/>
      <c r="OXO44" s="155"/>
      <c r="OXP44" s="155"/>
      <c r="OXQ44" s="155"/>
      <c r="OXR44" s="155"/>
      <c r="OXS44" s="156"/>
      <c r="OXT44" s="156"/>
      <c r="OXU44" s="156"/>
      <c r="OXV44" s="156"/>
      <c r="OXW44" s="156"/>
      <c r="OXX44" s="156"/>
      <c r="OXY44" s="157"/>
      <c r="OXZ44" s="153"/>
      <c r="OYA44" s="153"/>
      <c r="OYB44" s="154"/>
      <c r="OYC44" s="155"/>
      <c r="OYD44" s="155"/>
      <c r="OYE44" s="155"/>
      <c r="OYF44" s="155"/>
      <c r="OYG44" s="155"/>
      <c r="OYH44" s="155"/>
      <c r="OYI44" s="156"/>
      <c r="OYJ44" s="156"/>
      <c r="OYK44" s="156"/>
      <c r="OYL44" s="156"/>
      <c r="OYM44" s="156"/>
      <c r="OYN44" s="156"/>
      <c r="OYO44" s="157"/>
      <c r="OYP44" s="153"/>
      <c r="OYQ44" s="153"/>
      <c r="OYR44" s="154"/>
      <c r="OYS44" s="155"/>
      <c r="OYT44" s="155"/>
      <c r="OYU44" s="155"/>
      <c r="OYV44" s="155"/>
      <c r="OYW44" s="155"/>
      <c r="OYX44" s="155"/>
      <c r="OYY44" s="156"/>
      <c r="OYZ44" s="156"/>
      <c r="OZA44" s="156"/>
      <c r="OZB44" s="156"/>
      <c r="OZC44" s="156"/>
      <c r="OZD44" s="156"/>
      <c r="OZE44" s="157"/>
      <c r="OZF44" s="153"/>
      <c r="OZG44" s="153"/>
      <c r="OZH44" s="154"/>
      <c r="OZI44" s="155"/>
      <c r="OZJ44" s="155"/>
      <c r="OZK44" s="155"/>
      <c r="OZL44" s="155"/>
      <c r="OZM44" s="155"/>
      <c r="OZN44" s="155"/>
      <c r="OZO44" s="156"/>
      <c r="OZP44" s="156"/>
      <c r="OZQ44" s="156"/>
      <c r="OZR44" s="156"/>
      <c r="OZS44" s="156"/>
      <c r="OZT44" s="156"/>
      <c r="OZU44" s="157"/>
      <c r="OZV44" s="153"/>
      <c r="OZW44" s="153"/>
      <c r="OZX44" s="154"/>
      <c r="OZY44" s="155"/>
      <c r="OZZ44" s="155"/>
      <c r="PAA44" s="155"/>
      <c r="PAB44" s="155"/>
      <c r="PAC44" s="155"/>
      <c r="PAD44" s="155"/>
      <c r="PAE44" s="156"/>
      <c r="PAF44" s="156"/>
      <c r="PAG44" s="156"/>
      <c r="PAH44" s="156"/>
      <c r="PAI44" s="156"/>
      <c r="PAJ44" s="156"/>
      <c r="PAK44" s="157"/>
      <c r="PAL44" s="153"/>
      <c r="PAM44" s="153"/>
      <c r="PAN44" s="154"/>
      <c r="PAO44" s="155"/>
      <c r="PAP44" s="155"/>
      <c r="PAQ44" s="155"/>
      <c r="PAR44" s="155"/>
      <c r="PAS44" s="155"/>
      <c r="PAT44" s="155"/>
      <c r="PAU44" s="156"/>
      <c r="PAV44" s="156"/>
      <c r="PAW44" s="156"/>
      <c r="PAX44" s="156"/>
      <c r="PAY44" s="156"/>
      <c r="PAZ44" s="156"/>
      <c r="PBA44" s="157"/>
      <c r="PBB44" s="153"/>
      <c r="PBC44" s="153"/>
      <c r="PBD44" s="154"/>
      <c r="PBE44" s="155"/>
      <c r="PBF44" s="155"/>
      <c r="PBG44" s="155"/>
      <c r="PBH44" s="155"/>
      <c r="PBI44" s="155"/>
      <c r="PBJ44" s="155"/>
      <c r="PBK44" s="156"/>
      <c r="PBL44" s="156"/>
      <c r="PBM44" s="156"/>
      <c r="PBN44" s="156"/>
      <c r="PBO44" s="156"/>
      <c r="PBP44" s="156"/>
      <c r="PBQ44" s="157"/>
      <c r="PBR44" s="153"/>
      <c r="PBS44" s="153"/>
      <c r="PBT44" s="154"/>
      <c r="PBU44" s="155"/>
      <c r="PBV44" s="155"/>
      <c r="PBW44" s="155"/>
      <c r="PBX44" s="155"/>
      <c r="PBY44" s="155"/>
      <c r="PBZ44" s="155"/>
      <c r="PCA44" s="156"/>
      <c r="PCB44" s="156"/>
      <c r="PCC44" s="156"/>
      <c r="PCD44" s="156"/>
      <c r="PCE44" s="156"/>
      <c r="PCF44" s="156"/>
      <c r="PCG44" s="157"/>
      <c r="PCH44" s="153"/>
      <c r="PCI44" s="153"/>
      <c r="PCJ44" s="154"/>
      <c r="PCK44" s="155"/>
      <c r="PCL44" s="155"/>
      <c r="PCM44" s="155"/>
      <c r="PCN44" s="155"/>
      <c r="PCO44" s="155"/>
      <c r="PCP44" s="155"/>
      <c r="PCQ44" s="156"/>
      <c r="PCR44" s="156"/>
      <c r="PCS44" s="156"/>
      <c r="PCT44" s="156"/>
      <c r="PCU44" s="156"/>
      <c r="PCV44" s="156"/>
      <c r="PCW44" s="157"/>
      <c r="PCX44" s="153"/>
      <c r="PCY44" s="153"/>
      <c r="PCZ44" s="154"/>
      <c r="PDA44" s="155"/>
      <c r="PDB44" s="155"/>
      <c r="PDC44" s="155"/>
      <c r="PDD44" s="155"/>
      <c r="PDE44" s="155"/>
      <c r="PDF44" s="155"/>
      <c r="PDG44" s="156"/>
      <c r="PDH44" s="156"/>
      <c r="PDI44" s="156"/>
      <c r="PDJ44" s="156"/>
      <c r="PDK44" s="156"/>
      <c r="PDL44" s="156"/>
      <c r="PDM44" s="157"/>
      <c r="PDN44" s="153"/>
      <c r="PDO44" s="153"/>
      <c r="PDP44" s="154"/>
      <c r="PDQ44" s="155"/>
      <c r="PDR44" s="155"/>
      <c r="PDS44" s="155"/>
      <c r="PDT44" s="155"/>
      <c r="PDU44" s="155"/>
      <c r="PDV44" s="155"/>
      <c r="PDW44" s="156"/>
      <c r="PDX44" s="156"/>
      <c r="PDY44" s="156"/>
      <c r="PDZ44" s="156"/>
      <c r="PEA44" s="156"/>
      <c r="PEB44" s="156"/>
      <c r="PEC44" s="157"/>
      <c r="PED44" s="153"/>
      <c r="PEE44" s="153"/>
      <c r="PEF44" s="154"/>
      <c r="PEG44" s="155"/>
      <c r="PEH44" s="155"/>
      <c r="PEI44" s="155"/>
      <c r="PEJ44" s="155"/>
      <c r="PEK44" s="155"/>
      <c r="PEL44" s="155"/>
      <c r="PEM44" s="156"/>
      <c r="PEN44" s="156"/>
      <c r="PEO44" s="156"/>
      <c r="PEP44" s="156"/>
      <c r="PEQ44" s="156"/>
      <c r="PER44" s="156"/>
      <c r="PES44" s="157"/>
      <c r="PET44" s="153"/>
      <c r="PEU44" s="153"/>
      <c r="PEV44" s="154"/>
      <c r="PEW44" s="155"/>
      <c r="PEX44" s="155"/>
      <c r="PEY44" s="155"/>
      <c r="PEZ44" s="155"/>
      <c r="PFA44" s="155"/>
      <c r="PFB44" s="155"/>
      <c r="PFC44" s="156"/>
      <c r="PFD44" s="156"/>
      <c r="PFE44" s="156"/>
      <c r="PFF44" s="156"/>
      <c r="PFG44" s="156"/>
      <c r="PFH44" s="156"/>
      <c r="PFI44" s="157"/>
      <c r="PFJ44" s="153"/>
      <c r="PFK44" s="153"/>
      <c r="PFL44" s="154"/>
      <c r="PFM44" s="155"/>
      <c r="PFN44" s="155"/>
      <c r="PFO44" s="155"/>
      <c r="PFP44" s="155"/>
      <c r="PFQ44" s="155"/>
      <c r="PFR44" s="155"/>
      <c r="PFS44" s="156"/>
      <c r="PFT44" s="156"/>
      <c r="PFU44" s="156"/>
      <c r="PFV44" s="156"/>
      <c r="PFW44" s="156"/>
      <c r="PFX44" s="156"/>
      <c r="PFY44" s="157"/>
      <c r="PFZ44" s="153"/>
      <c r="PGA44" s="153"/>
      <c r="PGB44" s="154"/>
      <c r="PGC44" s="155"/>
      <c r="PGD44" s="155"/>
      <c r="PGE44" s="155"/>
      <c r="PGF44" s="155"/>
      <c r="PGG44" s="155"/>
      <c r="PGH44" s="155"/>
      <c r="PGI44" s="156"/>
      <c r="PGJ44" s="156"/>
      <c r="PGK44" s="156"/>
      <c r="PGL44" s="156"/>
      <c r="PGM44" s="156"/>
      <c r="PGN44" s="156"/>
      <c r="PGO44" s="157"/>
      <c r="PGP44" s="153"/>
      <c r="PGQ44" s="153"/>
      <c r="PGR44" s="154"/>
      <c r="PGS44" s="155"/>
      <c r="PGT44" s="155"/>
      <c r="PGU44" s="155"/>
      <c r="PGV44" s="155"/>
      <c r="PGW44" s="155"/>
      <c r="PGX44" s="155"/>
      <c r="PGY44" s="156"/>
      <c r="PGZ44" s="156"/>
      <c r="PHA44" s="156"/>
      <c r="PHB44" s="156"/>
      <c r="PHC44" s="156"/>
      <c r="PHD44" s="156"/>
      <c r="PHE44" s="157"/>
      <c r="PHF44" s="153"/>
      <c r="PHG44" s="153"/>
      <c r="PHH44" s="154"/>
      <c r="PHI44" s="155"/>
      <c r="PHJ44" s="155"/>
      <c r="PHK44" s="155"/>
      <c r="PHL44" s="155"/>
      <c r="PHM44" s="155"/>
      <c r="PHN44" s="155"/>
      <c r="PHO44" s="156"/>
      <c r="PHP44" s="156"/>
      <c r="PHQ44" s="156"/>
      <c r="PHR44" s="156"/>
      <c r="PHS44" s="156"/>
      <c r="PHT44" s="156"/>
      <c r="PHU44" s="157"/>
      <c r="PHV44" s="153"/>
      <c r="PHW44" s="153"/>
      <c r="PHX44" s="154"/>
      <c r="PHY44" s="155"/>
      <c r="PHZ44" s="155"/>
      <c r="PIA44" s="155"/>
      <c r="PIB44" s="155"/>
      <c r="PIC44" s="155"/>
      <c r="PID44" s="155"/>
      <c r="PIE44" s="156"/>
      <c r="PIF44" s="156"/>
      <c r="PIG44" s="156"/>
      <c r="PIH44" s="156"/>
      <c r="PII44" s="156"/>
      <c r="PIJ44" s="156"/>
      <c r="PIK44" s="157"/>
      <c r="PIL44" s="153"/>
      <c r="PIM44" s="153"/>
      <c r="PIN44" s="154"/>
      <c r="PIO44" s="155"/>
      <c r="PIP44" s="155"/>
      <c r="PIQ44" s="155"/>
      <c r="PIR44" s="155"/>
      <c r="PIS44" s="155"/>
      <c r="PIT44" s="155"/>
      <c r="PIU44" s="156"/>
      <c r="PIV44" s="156"/>
      <c r="PIW44" s="156"/>
      <c r="PIX44" s="156"/>
      <c r="PIY44" s="156"/>
      <c r="PIZ44" s="156"/>
      <c r="PJA44" s="157"/>
      <c r="PJB44" s="153"/>
      <c r="PJC44" s="153"/>
      <c r="PJD44" s="154"/>
      <c r="PJE44" s="155"/>
      <c r="PJF44" s="155"/>
      <c r="PJG44" s="155"/>
      <c r="PJH44" s="155"/>
      <c r="PJI44" s="155"/>
      <c r="PJJ44" s="155"/>
      <c r="PJK44" s="156"/>
      <c r="PJL44" s="156"/>
      <c r="PJM44" s="156"/>
      <c r="PJN44" s="156"/>
      <c r="PJO44" s="156"/>
      <c r="PJP44" s="156"/>
      <c r="PJQ44" s="157"/>
      <c r="PJR44" s="153"/>
      <c r="PJS44" s="153"/>
      <c r="PJT44" s="154"/>
      <c r="PJU44" s="155"/>
      <c r="PJV44" s="155"/>
      <c r="PJW44" s="155"/>
      <c r="PJX44" s="155"/>
      <c r="PJY44" s="155"/>
      <c r="PJZ44" s="155"/>
      <c r="PKA44" s="156"/>
      <c r="PKB44" s="156"/>
      <c r="PKC44" s="156"/>
      <c r="PKD44" s="156"/>
      <c r="PKE44" s="156"/>
      <c r="PKF44" s="156"/>
      <c r="PKG44" s="157"/>
      <c r="PKH44" s="153"/>
      <c r="PKI44" s="153"/>
      <c r="PKJ44" s="154"/>
      <c r="PKK44" s="155"/>
      <c r="PKL44" s="155"/>
      <c r="PKM44" s="155"/>
      <c r="PKN44" s="155"/>
      <c r="PKO44" s="155"/>
      <c r="PKP44" s="155"/>
      <c r="PKQ44" s="156"/>
      <c r="PKR44" s="156"/>
      <c r="PKS44" s="156"/>
      <c r="PKT44" s="156"/>
      <c r="PKU44" s="156"/>
      <c r="PKV44" s="156"/>
      <c r="PKW44" s="157"/>
      <c r="PKX44" s="153"/>
      <c r="PKY44" s="153"/>
      <c r="PKZ44" s="154"/>
      <c r="PLA44" s="155"/>
      <c r="PLB44" s="155"/>
      <c r="PLC44" s="155"/>
      <c r="PLD44" s="155"/>
      <c r="PLE44" s="155"/>
      <c r="PLF44" s="155"/>
      <c r="PLG44" s="156"/>
      <c r="PLH44" s="156"/>
      <c r="PLI44" s="156"/>
      <c r="PLJ44" s="156"/>
      <c r="PLK44" s="156"/>
      <c r="PLL44" s="156"/>
      <c r="PLM44" s="157"/>
      <c r="PLN44" s="153"/>
      <c r="PLO44" s="153"/>
      <c r="PLP44" s="154"/>
      <c r="PLQ44" s="155"/>
      <c r="PLR44" s="155"/>
      <c r="PLS44" s="155"/>
      <c r="PLT44" s="155"/>
      <c r="PLU44" s="155"/>
      <c r="PLV44" s="155"/>
      <c r="PLW44" s="156"/>
      <c r="PLX44" s="156"/>
      <c r="PLY44" s="156"/>
      <c r="PLZ44" s="156"/>
      <c r="PMA44" s="156"/>
      <c r="PMB44" s="156"/>
      <c r="PMC44" s="157"/>
      <c r="PMD44" s="153"/>
      <c r="PME44" s="153"/>
      <c r="PMF44" s="154"/>
      <c r="PMG44" s="155"/>
      <c r="PMH44" s="155"/>
      <c r="PMI44" s="155"/>
      <c r="PMJ44" s="155"/>
      <c r="PMK44" s="155"/>
      <c r="PML44" s="155"/>
      <c r="PMM44" s="156"/>
      <c r="PMN44" s="156"/>
      <c r="PMO44" s="156"/>
      <c r="PMP44" s="156"/>
      <c r="PMQ44" s="156"/>
      <c r="PMR44" s="156"/>
      <c r="PMS44" s="157"/>
      <c r="PMT44" s="153"/>
      <c r="PMU44" s="153"/>
      <c r="PMV44" s="154"/>
      <c r="PMW44" s="155"/>
      <c r="PMX44" s="155"/>
      <c r="PMY44" s="155"/>
      <c r="PMZ44" s="155"/>
      <c r="PNA44" s="155"/>
      <c r="PNB44" s="155"/>
      <c r="PNC44" s="156"/>
      <c r="PND44" s="156"/>
      <c r="PNE44" s="156"/>
      <c r="PNF44" s="156"/>
      <c r="PNG44" s="156"/>
      <c r="PNH44" s="156"/>
      <c r="PNI44" s="157"/>
      <c r="PNJ44" s="153"/>
      <c r="PNK44" s="153"/>
      <c r="PNL44" s="154"/>
      <c r="PNM44" s="155"/>
      <c r="PNN44" s="155"/>
      <c r="PNO44" s="155"/>
      <c r="PNP44" s="155"/>
      <c r="PNQ44" s="155"/>
      <c r="PNR44" s="155"/>
      <c r="PNS44" s="156"/>
      <c r="PNT44" s="156"/>
      <c r="PNU44" s="156"/>
      <c r="PNV44" s="156"/>
      <c r="PNW44" s="156"/>
      <c r="PNX44" s="156"/>
      <c r="PNY44" s="157"/>
      <c r="PNZ44" s="153"/>
      <c r="POA44" s="153"/>
      <c r="POB44" s="154"/>
      <c r="POC44" s="155"/>
      <c r="POD44" s="155"/>
      <c r="POE44" s="155"/>
      <c r="POF44" s="155"/>
      <c r="POG44" s="155"/>
      <c r="POH44" s="155"/>
      <c r="POI44" s="156"/>
      <c r="POJ44" s="156"/>
      <c r="POK44" s="156"/>
      <c r="POL44" s="156"/>
      <c r="POM44" s="156"/>
      <c r="PON44" s="156"/>
      <c r="POO44" s="157"/>
      <c r="POP44" s="153"/>
      <c r="POQ44" s="153"/>
      <c r="POR44" s="154"/>
      <c r="POS44" s="155"/>
      <c r="POT44" s="155"/>
      <c r="POU44" s="155"/>
      <c r="POV44" s="155"/>
      <c r="POW44" s="155"/>
      <c r="POX44" s="155"/>
      <c r="POY44" s="156"/>
      <c r="POZ44" s="156"/>
      <c r="PPA44" s="156"/>
      <c r="PPB44" s="156"/>
      <c r="PPC44" s="156"/>
      <c r="PPD44" s="156"/>
      <c r="PPE44" s="157"/>
      <c r="PPF44" s="153"/>
      <c r="PPG44" s="153"/>
      <c r="PPH44" s="154"/>
      <c r="PPI44" s="155"/>
      <c r="PPJ44" s="155"/>
      <c r="PPK44" s="155"/>
      <c r="PPL44" s="155"/>
      <c r="PPM44" s="155"/>
      <c r="PPN44" s="155"/>
      <c r="PPO44" s="156"/>
      <c r="PPP44" s="156"/>
      <c r="PPQ44" s="156"/>
      <c r="PPR44" s="156"/>
      <c r="PPS44" s="156"/>
      <c r="PPT44" s="156"/>
      <c r="PPU44" s="157"/>
      <c r="PPV44" s="153"/>
      <c r="PPW44" s="153"/>
      <c r="PPX44" s="154"/>
      <c r="PPY44" s="155"/>
      <c r="PPZ44" s="155"/>
      <c r="PQA44" s="155"/>
      <c r="PQB44" s="155"/>
      <c r="PQC44" s="155"/>
      <c r="PQD44" s="155"/>
      <c r="PQE44" s="156"/>
      <c r="PQF44" s="156"/>
      <c r="PQG44" s="156"/>
      <c r="PQH44" s="156"/>
      <c r="PQI44" s="156"/>
      <c r="PQJ44" s="156"/>
      <c r="PQK44" s="157"/>
      <c r="PQL44" s="153"/>
      <c r="PQM44" s="153"/>
      <c r="PQN44" s="154"/>
      <c r="PQO44" s="155"/>
      <c r="PQP44" s="155"/>
      <c r="PQQ44" s="155"/>
      <c r="PQR44" s="155"/>
      <c r="PQS44" s="155"/>
      <c r="PQT44" s="155"/>
      <c r="PQU44" s="156"/>
      <c r="PQV44" s="156"/>
      <c r="PQW44" s="156"/>
      <c r="PQX44" s="156"/>
      <c r="PQY44" s="156"/>
      <c r="PQZ44" s="156"/>
      <c r="PRA44" s="157"/>
      <c r="PRB44" s="153"/>
      <c r="PRC44" s="153"/>
      <c r="PRD44" s="154"/>
      <c r="PRE44" s="155"/>
      <c r="PRF44" s="155"/>
      <c r="PRG44" s="155"/>
      <c r="PRH44" s="155"/>
      <c r="PRI44" s="155"/>
      <c r="PRJ44" s="155"/>
      <c r="PRK44" s="156"/>
      <c r="PRL44" s="156"/>
      <c r="PRM44" s="156"/>
      <c r="PRN44" s="156"/>
      <c r="PRO44" s="156"/>
      <c r="PRP44" s="156"/>
      <c r="PRQ44" s="157"/>
      <c r="PRR44" s="153"/>
      <c r="PRS44" s="153"/>
      <c r="PRT44" s="154"/>
      <c r="PRU44" s="155"/>
      <c r="PRV44" s="155"/>
      <c r="PRW44" s="155"/>
      <c r="PRX44" s="155"/>
      <c r="PRY44" s="155"/>
      <c r="PRZ44" s="155"/>
      <c r="PSA44" s="156"/>
      <c r="PSB44" s="156"/>
      <c r="PSC44" s="156"/>
      <c r="PSD44" s="156"/>
      <c r="PSE44" s="156"/>
      <c r="PSF44" s="156"/>
      <c r="PSG44" s="157"/>
      <c r="PSH44" s="153"/>
      <c r="PSI44" s="153"/>
      <c r="PSJ44" s="154"/>
      <c r="PSK44" s="155"/>
      <c r="PSL44" s="155"/>
      <c r="PSM44" s="155"/>
      <c r="PSN44" s="155"/>
      <c r="PSO44" s="155"/>
      <c r="PSP44" s="155"/>
      <c r="PSQ44" s="156"/>
      <c r="PSR44" s="156"/>
      <c r="PSS44" s="156"/>
      <c r="PST44" s="156"/>
      <c r="PSU44" s="156"/>
      <c r="PSV44" s="156"/>
      <c r="PSW44" s="157"/>
      <c r="PSX44" s="153"/>
      <c r="PSY44" s="153"/>
      <c r="PSZ44" s="154"/>
      <c r="PTA44" s="155"/>
      <c r="PTB44" s="155"/>
      <c r="PTC44" s="155"/>
      <c r="PTD44" s="155"/>
      <c r="PTE44" s="155"/>
      <c r="PTF44" s="155"/>
      <c r="PTG44" s="156"/>
      <c r="PTH44" s="156"/>
      <c r="PTI44" s="156"/>
      <c r="PTJ44" s="156"/>
      <c r="PTK44" s="156"/>
      <c r="PTL44" s="156"/>
      <c r="PTM44" s="157"/>
      <c r="PTN44" s="153"/>
      <c r="PTO44" s="153"/>
      <c r="PTP44" s="154"/>
      <c r="PTQ44" s="155"/>
      <c r="PTR44" s="155"/>
      <c r="PTS44" s="155"/>
      <c r="PTT44" s="155"/>
      <c r="PTU44" s="155"/>
      <c r="PTV44" s="155"/>
      <c r="PTW44" s="156"/>
      <c r="PTX44" s="156"/>
      <c r="PTY44" s="156"/>
      <c r="PTZ44" s="156"/>
      <c r="PUA44" s="156"/>
      <c r="PUB44" s="156"/>
      <c r="PUC44" s="157"/>
      <c r="PUD44" s="153"/>
      <c r="PUE44" s="153"/>
      <c r="PUF44" s="154"/>
      <c r="PUG44" s="155"/>
      <c r="PUH44" s="155"/>
      <c r="PUI44" s="155"/>
      <c r="PUJ44" s="155"/>
      <c r="PUK44" s="155"/>
      <c r="PUL44" s="155"/>
      <c r="PUM44" s="156"/>
      <c r="PUN44" s="156"/>
      <c r="PUO44" s="156"/>
      <c r="PUP44" s="156"/>
      <c r="PUQ44" s="156"/>
      <c r="PUR44" s="156"/>
      <c r="PUS44" s="157"/>
      <c r="PUT44" s="153"/>
      <c r="PUU44" s="153"/>
      <c r="PUV44" s="154"/>
      <c r="PUW44" s="155"/>
      <c r="PUX44" s="155"/>
      <c r="PUY44" s="155"/>
      <c r="PUZ44" s="155"/>
      <c r="PVA44" s="155"/>
      <c r="PVB44" s="155"/>
      <c r="PVC44" s="156"/>
      <c r="PVD44" s="156"/>
      <c r="PVE44" s="156"/>
      <c r="PVF44" s="156"/>
      <c r="PVG44" s="156"/>
      <c r="PVH44" s="156"/>
      <c r="PVI44" s="157"/>
      <c r="PVJ44" s="153"/>
      <c r="PVK44" s="153"/>
      <c r="PVL44" s="154"/>
      <c r="PVM44" s="155"/>
      <c r="PVN44" s="155"/>
      <c r="PVO44" s="155"/>
      <c r="PVP44" s="155"/>
      <c r="PVQ44" s="155"/>
      <c r="PVR44" s="155"/>
      <c r="PVS44" s="156"/>
      <c r="PVT44" s="156"/>
      <c r="PVU44" s="156"/>
      <c r="PVV44" s="156"/>
      <c r="PVW44" s="156"/>
      <c r="PVX44" s="156"/>
      <c r="PVY44" s="157"/>
      <c r="PVZ44" s="153"/>
      <c r="PWA44" s="153"/>
      <c r="PWB44" s="154"/>
      <c r="PWC44" s="155"/>
      <c r="PWD44" s="155"/>
      <c r="PWE44" s="155"/>
      <c r="PWF44" s="155"/>
      <c r="PWG44" s="155"/>
      <c r="PWH44" s="155"/>
      <c r="PWI44" s="156"/>
      <c r="PWJ44" s="156"/>
      <c r="PWK44" s="156"/>
      <c r="PWL44" s="156"/>
      <c r="PWM44" s="156"/>
      <c r="PWN44" s="156"/>
      <c r="PWO44" s="157"/>
      <c r="PWP44" s="153"/>
      <c r="PWQ44" s="153"/>
      <c r="PWR44" s="154"/>
      <c r="PWS44" s="155"/>
      <c r="PWT44" s="155"/>
      <c r="PWU44" s="155"/>
      <c r="PWV44" s="155"/>
      <c r="PWW44" s="155"/>
      <c r="PWX44" s="155"/>
      <c r="PWY44" s="156"/>
      <c r="PWZ44" s="156"/>
      <c r="PXA44" s="156"/>
      <c r="PXB44" s="156"/>
      <c r="PXC44" s="156"/>
      <c r="PXD44" s="156"/>
      <c r="PXE44" s="157"/>
      <c r="PXF44" s="153"/>
      <c r="PXG44" s="153"/>
      <c r="PXH44" s="154"/>
      <c r="PXI44" s="155"/>
      <c r="PXJ44" s="155"/>
      <c r="PXK44" s="155"/>
      <c r="PXL44" s="155"/>
      <c r="PXM44" s="155"/>
      <c r="PXN44" s="155"/>
      <c r="PXO44" s="156"/>
      <c r="PXP44" s="156"/>
      <c r="PXQ44" s="156"/>
      <c r="PXR44" s="156"/>
      <c r="PXS44" s="156"/>
      <c r="PXT44" s="156"/>
      <c r="PXU44" s="157"/>
      <c r="PXV44" s="153"/>
      <c r="PXW44" s="153"/>
      <c r="PXX44" s="154"/>
      <c r="PXY44" s="155"/>
      <c r="PXZ44" s="155"/>
      <c r="PYA44" s="155"/>
      <c r="PYB44" s="155"/>
      <c r="PYC44" s="155"/>
      <c r="PYD44" s="155"/>
      <c r="PYE44" s="156"/>
      <c r="PYF44" s="156"/>
      <c r="PYG44" s="156"/>
      <c r="PYH44" s="156"/>
      <c r="PYI44" s="156"/>
      <c r="PYJ44" s="156"/>
      <c r="PYK44" s="157"/>
      <c r="PYL44" s="153"/>
      <c r="PYM44" s="153"/>
      <c r="PYN44" s="154"/>
      <c r="PYO44" s="155"/>
      <c r="PYP44" s="155"/>
      <c r="PYQ44" s="155"/>
      <c r="PYR44" s="155"/>
      <c r="PYS44" s="155"/>
      <c r="PYT44" s="155"/>
      <c r="PYU44" s="156"/>
      <c r="PYV44" s="156"/>
      <c r="PYW44" s="156"/>
      <c r="PYX44" s="156"/>
      <c r="PYY44" s="156"/>
      <c r="PYZ44" s="156"/>
      <c r="PZA44" s="157"/>
      <c r="PZB44" s="153"/>
      <c r="PZC44" s="153"/>
      <c r="PZD44" s="154"/>
      <c r="PZE44" s="155"/>
      <c r="PZF44" s="155"/>
      <c r="PZG44" s="155"/>
      <c r="PZH44" s="155"/>
      <c r="PZI44" s="155"/>
      <c r="PZJ44" s="155"/>
      <c r="PZK44" s="156"/>
      <c r="PZL44" s="156"/>
      <c r="PZM44" s="156"/>
      <c r="PZN44" s="156"/>
      <c r="PZO44" s="156"/>
      <c r="PZP44" s="156"/>
      <c r="PZQ44" s="157"/>
      <c r="PZR44" s="153"/>
      <c r="PZS44" s="153"/>
      <c r="PZT44" s="154"/>
      <c r="PZU44" s="155"/>
      <c r="PZV44" s="155"/>
      <c r="PZW44" s="155"/>
      <c r="PZX44" s="155"/>
      <c r="PZY44" s="155"/>
      <c r="PZZ44" s="155"/>
      <c r="QAA44" s="156"/>
      <c r="QAB44" s="156"/>
      <c r="QAC44" s="156"/>
      <c r="QAD44" s="156"/>
      <c r="QAE44" s="156"/>
      <c r="QAF44" s="156"/>
      <c r="QAG44" s="157"/>
      <c r="QAH44" s="153"/>
      <c r="QAI44" s="153"/>
      <c r="QAJ44" s="154"/>
      <c r="QAK44" s="155"/>
      <c r="QAL44" s="155"/>
      <c r="QAM44" s="155"/>
      <c r="QAN44" s="155"/>
      <c r="QAO44" s="155"/>
      <c r="QAP44" s="155"/>
      <c r="QAQ44" s="156"/>
      <c r="QAR44" s="156"/>
      <c r="QAS44" s="156"/>
      <c r="QAT44" s="156"/>
      <c r="QAU44" s="156"/>
      <c r="QAV44" s="156"/>
      <c r="QAW44" s="157"/>
      <c r="QAX44" s="153"/>
      <c r="QAY44" s="153"/>
      <c r="QAZ44" s="154"/>
      <c r="QBA44" s="155"/>
      <c r="QBB44" s="155"/>
      <c r="QBC44" s="155"/>
      <c r="QBD44" s="155"/>
      <c r="QBE44" s="155"/>
      <c r="QBF44" s="155"/>
      <c r="QBG44" s="156"/>
      <c r="QBH44" s="156"/>
      <c r="QBI44" s="156"/>
      <c r="QBJ44" s="156"/>
      <c r="QBK44" s="156"/>
      <c r="QBL44" s="156"/>
      <c r="QBM44" s="157"/>
      <c r="QBN44" s="153"/>
      <c r="QBO44" s="153"/>
      <c r="QBP44" s="154"/>
      <c r="QBQ44" s="155"/>
      <c r="QBR44" s="155"/>
      <c r="QBS44" s="155"/>
      <c r="QBT44" s="155"/>
      <c r="QBU44" s="155"/>
      <c r="QBV44" s="155"/>
      <c r="QBW44" s="156"/>
      <c r="QBX44" s="156"/>
      <c r="QBY44" s="156"/>
      <c r="QBZ44" s="156"/>
      <c r="QCA44" s="156"/>
      <c r="QCB44" s="156"/>
      <c r="QCC44" s="157"/>
      <c r="QCD44" s="153"/>
      <c r="QCE44" s="153"/>
      <c r="QCF44" s="154"/>
      <c r="QCG44" s="155"/>
      <c r="QCH44" s="155"/>
      <c r="QCI44" s="155"/>
      <c r="QCJ44" s="155"/>
      <c r="QCK44" s="155"/>
      <c r="QCL44" s="155"/>
      <c r="QCM44" s="156"/>
      <c r="QCN44" s="156"/>
      <c r="QCO44" s="156"/>
      <c r="QCP44" s="156"/>
      <c r="QCQ44" s="156"/>
      <c r="QCR44" s="156"/>
      <c r="QCS44" s="157"/>
      <c r="QCT44" s="153"/>
      <c r="QCU44" s="153"/>
      <c r="QCV44" s="154"/>
      <c r="QCW44" s="155"/>
      <c r="QCX44" s="155"/>
      <c r="QCY44" s="155"/>
      <c r="QCZ44" s="155"/>
      <c r="QDA44" s="155"/>
      <c r="QDB44" s="155"/>
      <c r="QDC44" s="156"/>
      <c r="QDD44" s="156"/>
      <c r="QDE44" s="156"/>
      <c r="QDF44" s="156"/>
      <c r="QDG44" s="156"/>
      <c r="QDH44" s="156"/>
      <c r="QDI44" s="157"/>
      <c r="QDJ44" s="153"/>
      <c r="QDK44" s="153"/>
      <c r="QDL44" s="154"/>
      <c r="QDM44" s="155"/>
      <c r="QDN44" s="155"/>
      <c r="QDO44" s="155"/>
      <c r="QDP44" s="155"/>
      <c r="QDQ44" s="155"/>
      <c r="QDR44" s="155"/>
      <c r="QDS44" s="156"/>
      <c r="QDT44" s="156"/>
      <c r="QDU44" s="156"/>
      <c r="QDV44" s="156"/>
      <c r="QDW44" s="156"/>
      <c r="QDX44" s="156"/>
      <c r="QDY44" s="157"/>
      <c r="QDZ44" s="153"/>
      <c r="QEA44" s="153"/>
      <c r="QEB44" s="154"/>
      <c r="QEC44" s="155"/>
      <c r="QED44" s="155"/>
      <c r="QEE44" s="155"/>
      <c r="QEF44" s="155"/>
      <c r="QEG44" s="155"/>
      <c r="QEH44" s="155"/>
      <c r="QEI44" s="156"/>
      <c r="QEJ44" s="156"/>
      <c r="QEK44" s="156"/>
      <c r="QEL44" s="156"/>
      <c r="QEM44" s="156"/>
      <c r="QEN44" s="156"/>
      <c r="QEO44" s="157"/>
      <c r="QEP44" s="153"/>
      <c r="QEQ44" s="153"/>
      <c r="QER44" s="154"/>
      <c r="QES44" s="155"/>
      <c r="QET44" s="155"/>
      <c r="QEU44" s="155"/>
      <c r="QEV44" s="155"/>
      <c r="QEW44" s="155"/>
      <c r="QEX44" s="155"/>
      <c r="QEY44" s="156"/>
      <c r="QEZ44" s="156"/>
      <c r="QFA44" s="156"/>
      <c r="QFB44" s="156"/>
      <c r="QFC44" s="156"/>
      <c r="QFD44" s="156"/>
      <c r="QFE44" s="157"/>
      <c r="QFF44" s="153"/>
      <c r="QFG44" s="153"/>
      <c r="QFH44" s="154"/>
      <c r="QFI44" s="155"/>
      <c r="QFJ44" s="155"/>
      <c r="QFK44" s="155"/>
      <c r="QFL44" s="155"/>
      <c r="QFM44" s="155"/>
      <c r="QFN44" s="155"/>
      <c r="QFO44" s="156"/>
      <c r="QFP44" s="156"/>
      <c r="QFQ44" s="156"/>
      <c r="QFR44" s="156"/>
      <c r="QFS44" s="156"/>
      <c r="QFT44" s="156"/>
      <c r="QFU44" s="157"/>
      <c r="QFV44" s="153"/>
      <c r="QFW44" s="153"/>
      <c r="QFX44" s="154"/>
      <c r="QFY44" s="155"/>
      <c r="QFZ44" s="155"/>
      <c r="QGA44" s="155"/>
      <c r="QGB44" s="155"/>
      <c r="QGC44" s="155"/>
      <c r="QGD44" s="155"/>
      <c r="QGE44" s="156"/>
      <c r="QGF44" s="156"/>
      <c r="QGG44" s="156"/>
      <c r="QGH44" s="156"/>
      <c r="QGI44" s="156"/>
      <c r="QGJ44" s="156"/>
      <c r="QGK44" s="157"/>
      <c r="QGL44" s="153"/>
      <c r="QGM44" s="153"/>
      <c r="QGN44" s="154"/>
      <c r="QGO44" s="155"/>
      <c r="QGP44" s="155"/>
      <c r="QGQ44" s="155"/>
      <c r="QGR44" s="155"/>
      <c r="QGS44" s="155"/>
      <c r="QGT44" s="155"/>
      <c r="QGU44" s="156"/>
      <c r="QGV44" s="156"/>
      <c r="QGW44" s="156"/>
      <c r="QGX44" s="156"/>
      <c r="QGY44" s="156"/>
      <c r="QGZ44" s="156"/>
      <c r="QHA44" s="157"/>
      <c r="QHB44" s="153"/>
      <c r="QHC44" s="153"/>
      <c r="QHD44" s="154"/>
      <c r="QHE44" s="155"/>
      <c r="QHF44" s="155"/>
      <c r="QHG44" s="155"/>
      <c r="QHH44" s="155"/>
      <c r="QHI44" s="155"/>
      <c r="QHJ44" s="155"/>
      <c r="QHK44" s="156"/>
      <c r="QHL44" s="156"/>
      <c r="QHM44" s="156"/>
      <c r="QHN44" s="156"/>
      <c r="QHO44" s="156"/>
      <c r="QHP44" s="156"/>
      <c r="QHQ44" s="157"/>
      <c r="QHR44" s="153"/>
      <c r="QHS44" s="153"/>
      <c r="QHT44" s="154"/>
      <c r="QHU44" s="155"/>
      <c r="QHV44" s="155"/>
      <c r="QHW44" s="155"/>
      <c r="QHX44" s="155"/>
      <c r="QHY44" s="155"/>
      <c r="QHZ44" s="155"/>
      <c r="QIA44" s="156"/>
      <c r="QIB44" s="156"/>
      <c r="QIC44" s="156"/>
      <c r="QID44" s="156"/>
      <c r="QIE44" s="156"/>
      <c r="QIF44" s="156"/>
      <c r="QIG44" s="157"/>
      <c r="QIH44" s="153"/>
      <c r="QII44" s="153"/>
      <c r="QIJ44" s="154"/>
      <c r="QIK44" s="155"/>
      <c r="QIL44" s="155"/>
      <c r="QIM44" s="155"/>
      <c r="QIN44" s="155"/>
      <c r="QIO44" s="155"/>
      <c r="QIP44" s="155"/>
      <c r="QIQ44" s="156"/>
      <c r="QIR44" s="156"/>
      <c r="QIS44" s="156"/>
      <c r="QIT44" s="156"/>
      <c r="QIU44" s="156"/>
      <c r="QIV44" s="156"/>
      <c r="QIW44" s="157"/>
      <c r="QIX44" s="153"/>
      <c r="QIY44" s="153"/>
      <c r="QIZ44" s="154"/>
      <c r="QJA44" s="155"/>
      <c r="QJB44" s="155"/>
      <c r="QJC44" s="155"/>
      <c r="QJD44" s="155"/>
      <c r="QJE44" s="155"/>
      <c r="QJF44" s="155"/>
      <c r="QJG44" s="156"/>
      <c r="QJH44" s="156"/>
      <c r="QJI44" s="156"/>
      <c r="QJJ44" s="156"/>
      <c r="QJK44" s="156"/>
      <c r="QJL44" s="156"/>
      <c r="QJM44" s="157"/>
      <c r="QJN44" s="153"/>
      <c r="QJO44" s="153"/>
      <c r="QJP44" s="154"/>
      <c r="QJQ44" s="155"/>
      <c r="QJR44" s="155"/>
      <c r="QJS44" s="155"/>
      <c r="QJT44" s="155"/>
      <c r="QJU44" s="155"/>
      <c r="QJV44" s="155"/>
      <c r="QJW44" s="156"/>
      <c r="QJX44" s="156"/>
      <c r="QJY44" s="156"/>
      <c r="QJZ44" s="156"/>
      <c r="QKA44" s="156"/>
      <c r="QKB44" s="156"/>
      <c r="QKC44" s="157"/>
      <c r="QKD44" s="153"/>
      <c r="QKE44" s="153"/>
      <c r="QKF44" s="154"/>
      <c r="QKG44" s="155"/>
      <c r="QKH44" s="155"/>
      <c r="QKI44" s="155"/>
      <c r="QKJ44" s="155"/>
      <c r="QKK44" s="155"/>
      <c r="QKL44" s="155"/>
      <c r="QKM44" s="156"/>
      <c r="QKN44" s="156"/>
      <c r="QKO44" s="156"/>
      <c r="QKP44" s="156"/>
      <c r="QKQ44" s="156"/>
      <c r="QKR44" s="156"/>
      <c r="QKS44" s="157"/>
      <c r="QKT44" s="153"/>
      <c r="QKU44" s="153"/>
      <c r="QKV44" s="154"/>
      <c r="QKW44" s="155"/>
      <c r="QKX44" s="155"/>
      <c r="QKY44" s="155"/>
      <c r="QKZ44" s="155"/>
      <c r="QLA44" s="155"/>
      <c r="QLB44" s="155"/>
      <c r="QLC44" s="156"/>
      <c r="QLD44" s="156"/>
      <c r="QLE44" s="156"/>
      <c r="QLF44" s="156"/>
      <c r="QLG44" s="156"/>
      <c r="QLH44" s="156"/>
      <c r="QLI44" s="157"/>
      <c r="QLJ44" s="153"/>
      <c r="QLK44" s="153"/>
      <c r="QLL44" s="154"/>
      <c r="QLM44" s="155"/>
      <c r="QLN44" s="155"/>
      <c r="QLO44" s="155"/>
      <c r="QLP44" s="155"/>
      <c r="QLQ44" s="155"/>
      <c r="QLR44" s="155"/>
      <c r="QLS44" s="156"/>
      <c r="QLT44" s="156"/>
      <c r="QLU44" s="156"/>
      <c r="QLV44" s="156"/>
      <c r="QLW44" s="156"/>
      <c r="QLX44" s="156"/>
      <c r="QLY44" s="157"/>
      <c r="QLZ44" s="153"/>
      <c r="QMA44" s="153"/>
      <c r="QMB44" s="154"/>
      <c r="QMC44" s="155"/>
      <c r="QMD44" s="155"/>
      <c r="QME44" s="155"/>
      <c r="QMF44" s="155"/>
      <c r="QMG44" s="155"/>
      <c r="QMH44" s="155"/>
      <c r="QMI44" s="156"/>
      <c r="QMJ44" s="156"/>
      <c r="QMK44" s="156"/>
      <c r="QML44" s="156"/>
      <c r="QMM44" s="156"/>
      <c r="QMN44" s="156"/>
      <c r="QMO44" s="157"/>
      <c r="QMP44" s="153"/>
      <c r="QMQ44" s="153"/>
      <c r="QMR44" s="154"/>
      <c r="QMS44" s="155"/>
      <c r="QMT44" s="155"/>
      <c r="QMU44" s="155"/>
      <c r="QMV44" s="155"/>
      <c r="QMW44" s="155"/>
      <c r="QMX44" s="155"/>
      <c r="QMY44" s="156"/>
      <c r="QMZ44" s="156"/>
      <c r="QNA44" s="156"/>
      <c r="QNB44" s="156"/>
      <c r="QNC44" s="156"/>
      <c r="QND44" s="156"/>
      <c r="QNE44" s="157"/>
      <c r="QNF44" s="153"/>
      <c r="QNG44" s="153"/>
      <c r="QNH44" s="154"/>
      <c r="QNI44" s="155"/>
      <c r="QNJ44" s="155"/>
      <c r="QNK44" s="155"/>
      <c r="QNL44" s="155"/>
      <c r="QNM44" s="155"/>
      <c r="QNN44" s="155"/>
      <c r="QNO44" s="156"/>
      <c r="QNP44" s="156"/>
      <c r="QNQ44" s="156"/>
      <c r="QNR44" s="156"/>
      <c r="QNS44" s="156"/>
      <c r="QNT44" s="156"/>
      <c r="QNU44" s="157"/>
      <c r="QNV44" s="153"/>
      <c r="QNW44" s="153"/>
      <c r="QNX44" s="154"/>
      <c r="QNY44" s="155"/>
      <c r="QNZ44" s="155"/>
      <c r="QOA44" s="155"/>
      <c r="QOB44" s="155"/>
      <c r="QOC44" s="155"/>
      <c r="QOD44" s="155"/>
      <c r="QOE44" s="156"/>
      <c r="QOF44" s="156"/>
      <c r="QOG44" s="156"/>
      <c r="QOH44" s="156"/>
      <c r="QOI44" s="156"/>
      <c r="QOJ44" s="156"/>
      <c r="QOK44" s="157"/>
      <c r="QOL44" s="153"/>
      <c r="QOM44" s="153"/>
      <c r="QON44" s="154"/>
      <c r="QOO44" s="155"/>
      <c r="QOP44" s="155"/>
      <c r="QOQ44" s="155"/>
      <c r="QOR44" s="155"/>
      <c r="QOS44" s="155"/>
      <c r="QOT44" s="155"/>
      <c r="QOU44" s="156"/>
      <c r="QOV44" s="156"/>
      <c r="QOW44" s="156"/>
      <c r="QOX44" s="156"/>
      <c r="QOY44" s="156"/>
      <c r="QOZ44" s="156"/>
      <c r="QPA44" s="157"/>
      <c r="QPB44" s="153"/>
      <c r="QPC44" s="153"/>
      <c r="QPD44" s="154"/>
      <c r="QPE44" s="155"/>
      <c r="QPF44" s="155"/>
      <c r="QPG44" s="155"/>
      <c r="QPH44" s="155"/>
      <c r="QPI44" s="155"/>
      <c r="QPJ44" s="155"/>
      <c r="QPK44" s="156"/>
      <c r="QPL44" s="156"/>
      <c r="QPM44" s="156"/>
      <c r="QPN44" s="156"/>
      <c r="QPO44" s="156"/>
      <c r="QPP44" s="156"/>
      <c r="QPQ44" s="157"/>
      <c r="QPR44" s="153"/>
      <c r="QPS44" s="153"/>
      <c r="QPT44" s="154"/>
      <c r="QPU44" s="155"/>
      <c r="QPV44" s="155"/>
      <c r="QPW44" s="155"/>
      <c r="QPX44" s="155"/>
      <c r="QPY44" s="155"/>
      <c r="QPZ44" s="155"/>
      <c r="QQA44" s="156"/>
      <c r="QQB44" s="156"/>
      <c r="QQC44" s="156"/>
      <c r="QQD44" s="156"/>
      <c r="QQE44" s="156"/>
      <c r="QQF44" s="156"/>
      <c r="QQG44" s="157"/>
      <c r="QQH44" s="153"/>
      <c r="QQI44" s="153"/>
      <c r="QQJ44" s="154"/>
      <c r="QQK44" s="155"/>
      <c r="QQL44" s="155"/>
      <c r="QQM44" s="155"/>
      <c r="QQN44" s="155"/>
      <c r="QQO44" s="155"/>
      <c r="QQP44" s="155"/>
      <c r="QQQ44" s="156"/>
      <c r="QQR44" s="156"/>
      <c r="QQS44" s="156"/>
      <c r="QQT44" s="156"/>
      <c r="QQU44" s="156"/>
      <c r="QQV44" s="156"/>
      <c r="QQW44" s="157"/>
      <c r="QQX44" s="153"/>
      <c r="QQY44" s="153"/>
      <c r="QQZ44" s="154"/>
      <c r="QRA44" s="155"/>
      <c r="QRB44" s="155"/>
      <c r="QRC44" s="155"/>
      <c r="QRD44" s="155"/>
      <c r="QRE44" s="155"/>
      <c r="QRF44" s="155"/>
      <c r="QRG44" s="156"/>
      <c r="QRH44" s="156"/>
      <c r="QRI44" s="156"/>
      <c r="QRJ44" s="156"/>
      <c r="QRK44" s="156"/>
      <c r="QRL44" s="156"/>
      <c r="QRM44" s="157"/>
      <c r="QRN44" s="153"/>
      <c r="QRO44" s="153"/>
      <c r="QRP44" s="154"/>
      <c r="QRQ44" s="155"/>
      <c r="QRR44" s="155"/>
      <c r="QRS44" s="155"/>
      <c r="QRT44" s="155"/>
      <c r="QRU44" s="155"/>
      <c r="QRV44" s="155"/>
      <c r="QRW44" s="156"/>
      <c r="QRX44" s="156"/>
      <c r="QRY44" s="156"/>
      <c r="QRZ44" s="156"/>
      <c r="QSA44" s="156"/>
      <c r="QSB44" s="156"/>
      <c r="QSC44" s="157"/>
      <c r="QSD44" s="153"/>
      <c r="QSE44" s="153"/>
      <c r="QSF44" s="154"/>
      <c r="QSG44" s="155"/>
      <c r="QSH44" s="155"/>
      <c r="QSI44" s="155"/>
      <c r="QSJ44" s="155"/>
      <c r="QSK44" s="155"/>
      <c r="QSL44" s="155"/>
      <c r="QSM44" s="156"/>
      <c r="QSN44" s="156"/>
      <c r="QSO44" s="156"/>
      <c r="QSP44" s="156"/>
      <c r="QSQ44" s="156"/>
      <c r="QSR44" s="156"/>
      <c r="QSS44" s="157"/>
      <c r="QST44" s="153"/>
      <c r="QSU44" s="153"/>
      <c r="QSV44" s="154"/>
      <c r="QSW44" s="155"/>
      <c r="QSX44" s="155"/>
      <c r="QSY44" s="155"/>
      <c r="QSZ44" s="155"/>
      <c r="QTA44" s="155"/>
      <c r="QTB44" s="155"/>
      <c r="QTC44" s="156"/>
      <c r="QTD44" s="156"/>
      <c r="QTE44" s="156"/>
      <c r="QTF44" s="156"/>
      <c r="QTG44" s="156"/>
      <c r="QTH44" s="156"/>
      <c r="QTI44" s="157"/>
      <c r="QTJ44" s="153"/>
      <c r="QTK44" s="153"/>
      <c r="QTL44" s="154"/>
      <c r="QTM44" s="155"/>
      <c r="QTN44" s="155"/>
      <c r="QTO44" s="155"/>
      <c r="QTP44" s="155"/>
      <c r="QTQ44" s="155"/>
      <c r="QTR44" s="155"/>
      <c r="QTS44" s="156"/>
      <c r="QTT44" s="156"/>
      <c r="QTU44" s="156"/>
      <c r="QTV44" s="156"/>
      <c r="QTW44" s="156"/>
      <c r="QTX44" s="156"/>
      <c r="QTY44" s="157"/>
      <c r="QTZ44" s="153"/>
      <c r="QUA44" s="153"/>
      <c r="QUB44" s="154"/>
      <c r="QUC44" s="155"/>
      <c r="QUD44" s="155"/>
      <c r="QUE44" s="155"/>
      <c r="QUF44" s="155"/>
      <c r="QUG44" s="155"/>
      <c r="QUH44" s="155"/>
      <c r="QUI44" s="156"/>
      <c r="QUJ44" s="156"/>
      <c r="QUK44" s="156"/>
      <c r="QUL44" s="156"/>
      <c r="QUM44" s="156"/>
      <c r="QUN44" s="156"/>
      <c r="QUO44" s="157"/>
      <c r="QUP44" s="153"/>
      <c r="QUQ44" s="153"/>
      <c r="QUR44" s="154"/>
      <c r="QUS44" s="155"/>
      <c r="QUT44" s="155"/>
      <c r="QUU44" s="155"/>
      <c r="QUV44" s="155"/>
      <c r="QUW44" s="155"/>
      <c r="QUX44" s="155"/>
      <c r="QUY44" s="156"/>
      <c r="QUZ44" s="156"/>
      <c r="QVA44" s="156"/>
      <c r="QVB44" s="156"/>
      <c r="QVC44" s="156"/>
      <c r="QVD44" s="156"/>
      <c r="QVE44" s="157"/>
      <c r="QVF44" s="153"/>
      <c r="QVG44" s="153"/>
      <c r="QVH44" s="154"/>
      <c r="QVI44" s="155"/>
      <c r="QVJ44" s="155"/>
      <c r="QVK44" s="155"/>
      <c r="QVL44" s="155"/>
      <c r="QVM44" s="155"/>
      <c r="QVN44" s="155"/>
      <c r="QVO44" s="156"/>
      <c r="QVP44" s="156"/>
      <c r="QVQ44" s="156"/>
      <c r="QVR44" s="156"/>
      <c r="QVS44" s="156"/>
      <c r="QVT44" s="156"/>
      <c r="QVU44" s="157"/>
      <c r="QVV44" s="153"/>
      <c r="QVW44" s="153"/>
      <c r="QVX44" s="154"/>
      <c r="QVY44" s="155"/>
      <c r="QVZ44" s="155"/>
      <c r="QWA44" s="155"/>
      <c r="QWB44" s="155"/>
      <c r="QWC44" s="155"/>
      <c r="QWD44" s="155"/>
      <c r="QWE44" s="156"/>
      <c r="QWF44" s="156"/>
      <c r="QWG44" s="156"/>
      <c r="QWH44" s="156"/>
      <c r="QWI44" s="156"/>
      <c r="QWJ44" s="156"/>
      <c r="QWK44" s="157"/>
      <c r="QWL44" s="153"/>
      <c r="QWM44" s="153"/>
      <c r="QWN44" s="154"/>
      <c r="QWO44" s="155"/>
      <c r="QWP44" s="155"/>
      <c r="QWQ44" s="155"/>
      <c r="QWR44" s="155"/>
      <c r="QWS44" s="155"/>
      <c r="QWT44" s="155"/>
      <c r="QWU44" s="156"/>
      <c r="QWV44" s="156"/>
      <c r="QWW44" s="156"/>
      <c r="QWX44" s="156"/>
      <c r="QWY44" s="156"/>
      <c r="QWZ44" s="156"/>
      <c r="QXA44" s="157"/>
      <c r="QXB44" s="153"/>
      <c r="QXC44" s="153"/>
      <c r="QXD44" s="154"/>
      <c r="QXE44" s="155"/>
      <c r="QXF44" s="155"/>
      <c r="QXG44" s="155"/>
      <c r="QXH44" s="155"/>
      <c r="QXI44" s="155"/>
      <c r="QXJ44" s="155"/>
      <c r="QXK44" s="156"/>
      <c r="QXL44" s="156"/>
      <c r="QXM44" s="156"/>
      <c r="QXN44" s="156"/>
      <c r="QXO44" s="156"/>
      <c r="QXP44" s="156"/>
      <c r="QXQ44" s="157"/>
      <c r="QXR44" s="153"/>
      <c r="QXS44" s="153"/>
      <c r="QXT44" s="154"/>
      <c r="QXU44" s="155"/>
      <c r="QXV44" s="155"/>
      <c r="QXW44" s="155"/>
      <c r="QXX44" s="155"/>
      <c r="QXY44" s="155"/>
      <c r="QXZ44" s="155"/>
      <c r="QYA44" s="156"/>
      <c r="QYB44" s="156"/>
      <c r="QYC44" s="156"/>
      <c r="QYD44" s="156"/>
      <c r="QYE44" s="156"/>
      <c r="QYF44" s="156"/>
      <c r="QYG44" s="157"/>
      <c r="QYH44" s="153"/>
      <c r="QYI44" s="153"/>
      <c r="QYJ44" s="154"/>
      <c r="QYK44" s="155"/>
      <c r="QYL44" s="155"/>
      <c r="QYM44" s="155"/>
      <c r="QYN44" s="155"/>
      <c r="QYO44" s="155"/>
      <c r="QYP44" s="155"/>
      <c r="QYQ44" s="156"/>
      <c r="QYR44" s="156"/>
      <c r="QYS44" s="156"/>
      <c r="QYT44" s="156"/>
      <c r="QYU44" s="156"/>
      <c r="QYV44" s="156"/>
      <c r="QYW44" s="157"/>
      <c r="QYX44" s="153"/>
      <c r="QYY44" s="153"/>
      <c r="QYZ44" s="154"/>
      <c r="QZA44" s="155"/>
      <c r="QZB44" s="155"/>
      <c r="QZC44" s="155"/>
      <c r="QZD44" s="155"/>
      <c r="QZE44" s="155"/>
      <c r="QZF44" s="155"/>
      <c r="QZG44" s="156"/>
      <c r="QZH44" s="156"/>
      <c r="QZI44" s="156"/>
      <c r="QZJ44" s="156"/>
      <c r="QZK44" s="156"/>
      <c r="QZL44" s="156"/>
      <c r="QZM44" s="157"/>
      <c r="QZN44" s="153"/>
      <c r="QZO44" s="153"/>
      <c r="QZP44" s="154"/>
      <c r="QZQ44" s="155"/>
      <c r="QZR44" s="155"/>
      <c r="QZS44" s="155"/>
      <c r="QZT44" s="155"/>
      <c r="QZU44" s="155"/>
      <c r="QZV44" s="155"/>
      <c r="QZW44" s="156"/>
      <c r="QZX44" s="156"/>
      <c r="QZY44" s="156"/>
      <c r="QZZ44" s="156"/>
      <c r="RAA44" s="156"/>
      <c r="RAB44" s="156"/>
      <c r="RAC44" s="157"/>
      <c r="RAD44" s="153"/>
      <c r="RAE44" s="153"/>
      <c r="RAF44" s="154"/>
      <c r="RAG44" s="155"/>
      <c r="RAH44" s="155"/>
      <c r="RAI44" s="155"/>
      <c r="RAJ44" s="155"/>
      <c r="RAK44" s="155"/>
      <c r="RAL44" s="155"/>
      <c r="RAM44" s="156"/>
      <c r="RAN44" s="156"/>
      <c r="RAO44" s="156"/>
      <c r="RAP44" s="156"/>
      <c r="RAQ44" s="156"/>
      <c r="RAR44" s="156"/>
      <c r="RAS44" s="157"/>
      <c r="RAT44" s="153"/>
      <c r="RAU44" s="153"/>
      <c r="RAV44" s="154"/>
      <c r="RAW44" s="155"/>
      <c r="RAX44" s="155"/>
      <c r="RAY44" s="155"/>
      <c r="RAZ44" s="155"/>
      <c r="RBA44" s="155"/>
      <c r="RBB44" s="155"/>
      <c r="RBC44" s="156"/>
      <c r="RBD44" s="156"/>
      <c r="RBE44" s="156"/>
      <c r="RBF44" s="156"/>
      <c r="RBG44" s="156"/>
      <c r="RBH44" s="156"/>
      <c r="RBI44" s="157"/>
      <c r="RBJ44" s="153"/>
      <c r="RBK44" s="153"/>
      <c r="RBL44" s="154"/>
      <c r="RBM44" s="155"/>
      <c r="RBN44" s="155"/>
      <c r="RBO44" s="155"/>
      <c r="RBP44" s="155"/>
      <c r="RBQ44" s="155"/>
      <c r="RBR44" s="155"/>
      <c r="RBS44" s="156"/>
      <c r="RBT44" s="156"/>
      <c r="RBU44" s="156"/>
      <c r="RBV44" s="156"/>
      <c r="RBW44" s="156"/>
      <c r="RBX44" s="156"/>
      <c r="RBY44" s="157"/>
      <c r="RBZ44" s="153"/>
      <c r="RCA44" s="153"/>
      <c r="RCB44" s="154"/>
      <c r="RCC44" s="155"/>
      <c r="RCD44" s="155"/>
      <c r="RCE44" s="155"/>
      <c r="RCF44" s="155"/>
      <c r="RCG44" s="155"/>
      <c r="RCH44" s="155"/>
      <c r="RCI44" s="156"/>
      <c r="RCJ44" s="156"/>
      <c r="RCK44" s="156"/>
      <c r="RCL44" s="156"/>
      <c r="RCM44" s="156"/>
      <c r="RCN44" s="156"/>
      <c r="RCO44" s="157"/>
      <c r="RCP44" s="153"/>
      <c r="RCQ44" s="153"/>
      <c r="RCR44" s="154"/>
      <c r="RCS44" s="155"/>
      <c r="RCT44" s="155"/>
      <c r="RCU44" s="155"/>
      <c r="RCV44" s="155"/>
      <c r="RCW44" s="155"/>
      <c r="RCX44" s="155"/>
      <c r="RCY44" s="156"/>
      <c r="RCZ44" s="156"/>
      <c r="RDA44" s="156"/>
      <c r="RDB44" s="156"/>
      <c r="RDC44" s="156"/>
      <c r="RDD44" s="156"/>
      <c r="RDE44" s="157"/>
      <c r="RDF44" s="153"/>
      <c r="RDG44" s="153"/>
      <c r="RDH44" s="154"/>
      <c r="RDI44" s="155"/>
      <c r="RDJ44" s="155"/>
      <c r="RDK44" s="155"/>
      <c r="RDL44" s="155"/>
      <c r="RDM44" s="155"/>
      <c r="RDN44" s="155"/>
      <c r="RDO44" s="156"/>
      <c r="RDP44" s="156"/>
      <c r="RDQ44" s="156"/>
      <c r="RDR44" s="156"/>
      <c r="RDS44" s="156"/>
      <c r="RDT44" s="156"/>
      <c r="RDU44" s="157"/>
      <c r="RDV44" s="153"/>
      <c r="RDW44" s="153"/>
      <c r="RDX44" s="154"/>
      <c r="RDY44" s="155"/>
      <c r="RDZ44" s="155"/>
      <c r="REA44" s="155"/>
      <c r="REB44" s="155"/>
      <c r="REC44" s="155"/>
      <c r="RED44" s="155"/>
      <c r="REE44" s="156"/>
      <c r="REF44" s="156"/>
      <c r="REG44" s="156"/>
      <c r="REH44" s="156"/>
      <c r="REI44" s="156"/>
      <c r="REJ44" s="156"/>
      <c r="REK44" s="157"/>
      <c r="REL44" s="153"/>
      <c r="REM44" s="153"/>
      <c r="REN44" s="154"/>
      <c r="REO44" s="155"/>
      <c r="REP44" s="155"/>
      <c r="REQ44" s="155"/>
      <c r="RER44" s="155"/>
      <c r="RES44" s="155"/>
      <c r="RET44" s="155"/>
      <c r="REU44" s="156"/>
      <c r="REV44" s="156"/>
      <c r="REW44" s="156"/>
      <c r="REX44" s="156"/>
      <c r="REY44" s="156"/>
      <c r="REZ44" s="156"/>
      <c r="RFA44" s="157"/>
      <c r="RFB44" s="153"/>
      <c r="RFC44" s="153"/>
      <c r="RFD44" s="154"/>
      <c r="RFE44" s="155"/>
      <c r="RFF44" s="155"/>
      <c r="RFG44" s="155"/>
      <c r="RFH44" s="155"/>
      <c r="RFI44" s="155"/>
      <c r="RFJ44" s="155"/>
      <c r="RFK44" s="156"/>
      <c r="RFL44" s="156"/>
      <c r="RFM44" s="156"/>
      <c r="RFN44" s="156"/>
      <c r="RFO44" s="156"/>
      <c r="RFP44" s="156"/>
      <c r="RFQ44" s="157"/>
      <c r="RFR44" s="153"/>
      <c r="RFS44" s="153"/>
      <c r="RFT44" s="154"/>
      <c r="RFU44" s="155"/>
      <c r="RFV44" s="155"/>
      <c r="RFW44" s="155"/>
      <c r="RFX44" s="155"/>
      <c r="RFY44" s="155"/>
      <c r="RFZ44" s="155"/>
      <c r="RGA44" s="156"/>
      <c r="RGB44" s="156"/>
      <c r="RGC44" s="156"/>
      <c r="RGD44" s="156"/>
      <c r="RGE44" s="156"/>
      <c r="RGF44" s="156"/>
      <c r="RGG44" s="157"/>
      <c r="RGH44" s="153"/>
      <c r="RGI44" s="153"/>
      <c r="RGJ44" s="154"/>
      <c r="RGK44" s="155"/>
      <c r="RGL44" s="155"/>
      <c r="RGM44" s="155"/>
      <c r="RGN44" s="155"/>
      <c r="RGO44" s="155"/>
      <c r="RGP44" s="155"/>
      <c r="RGQ44" s="156"/>
      <c r="RGR44" s="156"/>
      <c r="RGS44" s="156"/>
      <c r="RGT44" s="156"/>
      <c r="RGU44" s="156"/>
      <c r="RGV44" s="156"/>
      <c r="RGW44" s="157"/>
      <c r="RGX44" s="153"/>
      <c r="RGY44" s="153"/>
      <c r="RGZ44" s="154"/>
      <c r="RHA44" s="155"/>
      <c r="RHB44" s="155"/>
      <c r="RHC44" s="155"/>
      <c r="RHD44" s="155"/>
      <c r="RHE44" s="155"/>
      <c r="RHF44" s="155"/>
      <c r="RHG44" s="156"/>
      <c r="RHH44" s="156"/>
      <c r="RHI44" s="156"/>
      <c r="RHJ44" s="156"/>
      <c r="RHK44" s="156"/>
      <c r="RHL44" s="156"/>
      <c r="RHM44" s="157"/>
      <c r="RHN44" s="153"/>
      <c r="RHO44" s="153"/>
      <c r="RHP44" s="154"/>
      <c r="RHQ44" s="155"/>
      <c r="RHR44" s="155"/>
      <c r="RHS44" s="155"/>
      <c r="RHT44" s="155"/>
      <c r="RHU44" s="155"/>
      <c r="RHV44" s="155"/>
      <c r="RHW44" s="156"/>
      <c r="RHX44" s="156"/>
      <c r="RHY44" s="156"/>
      <c r="RHZ44" s="156"/>
      <c r="RIA44" s="156"/>
      <c r="RIB44" s="156"/>
      <c r="RIC44" s="157"/>
      <c r="RID44" s="153"/>
      <c r="RIE44" s="153"/>
      <c r="RIF44" s="154"/>
      <c r="RIG44" s="155"/>
      <c r="RIH44" s="155"/>
      <c r="RII44" s="155"/>
      <c r="RIJ44" s="155"/>
      <c r="RIK44" s="155"/>
      <c r="RIL44" s="155"/>
      <c r="RIM44" s="156"/>
      <c r="RIN44" s="156"/>
      <c r="RIO44" s="156"/>
      <c r="RIP44" s="156"/>
      <c r="RIQ44" s="156"/>
      <c r="RIR44" s="156"/>
      <c r="RIS44" s="157"/>
      <c r="RIT44" s="153"/>
      <c r="RIU44" s="153"/>
      <c r="RIV44" s="154"/>
      <c r="RIW44" s="155"/>
      <c r="RIX44" s="155"/>
      <c r="RIY44" s="155"/>
      <c r="RIZ44" s="155"/>
      <c r="RJA44" s="155"/>
      <c r="RJB44" s="155"/>
      <c r="RJC44" s="156"/>
      <c r="RJD44" s="156"/>
      <c r="RJE44" s="156"/>
      <c r="RJF44" s="156"/>
      <c r="RJG44" s="156"/>
      <c r="RJH44" s="156"/>
      <c r="RJI44" s="157"/>
      <c r="RJJ44" s="153"/>
      <c r="RJK44" s="153"/>
      <c r="RJL44" s="154"/>
      <c r="RJM44" s="155"/>
      <c r="RJN44" s="155"/>
      <c r="RJO44" s="155"/>
      <c r="RJP44" s="155"/>
      <c r="RJQ44" s="155"/>
      <c r="RJR44" s="155"/>
      <c r="RJS44" s="156"/>
      <c r="RJT44" s="156"/>
      <c r="RJU44" s="156"/>
      <c r="RJV44" s="156"/>
      <c r="RJW44" s="156"/>
      <c r="RJX44" s="156"/>
      <c r="RJY44" s="157"/>
      <c r="RJZ44" s="153"/>
      <c r="RKA44" s="153"/>
      <c r="RKB44" s="154"/>
      <c r="RKC44" s="155"/>
      <c r="RKD44" s="155"/>
      <c r="RKE44" s="155"/>
      <c r="RKF44" s="155"/>
      <c r="RKG44" s="155"/>
      <c r="RKH44" s="155"/>
      <c r="RKI44" s="156"/>
      <c r="RKJ44" s="156"/>
      <c r="RKK44" s="156"/>
      <c r="RKL44" s="156"/>
      <c r="RKM44" s="156"/>
      <c r="RKN44" s="156"/>
      <c r="RKO44" s="157"/>
      <c r="RKP44" s="153"/>
      <c r="RKQ44" s="153"/>
      <c r="RKR44" s="154"/>
      <c r="RKS44" s="155"/>
      <c r="RKT44" s="155"/>
      <c r="RKU44" s="155"/>
      <c r="RKV44" s="155"/>
      <c r="RKW44" s="155"/>
      <c r="RKX44" s="155"/>
      <c r="RKY44" s="156"/>
      <c r="RKZ44" s="156"/>
      <c r="RLA44" s="156"/>
      <c r="RLB44" s="156"/>
      <c r="RLC44" s="156"/>
      <c r="RLD44" s="156"/>
      <c r="RLE44" s="157"/>
      <c r="RLF44" s="153"/>
      <c r="RLG44" s="153"/>
      <c r="RLH44" s="154"/>
      <c r="RLI44" s="155"/>
      <c r="RLJ44" s="155"/>
      <c r="RLK44" s="155"/>
      <c r="RLL44" s="155"/>
      <c r="RLM44" s="155"/>
      <c r="RLN44" s="155"/>
      <c r="RLO44" s="156"/>
      <c r="RLP44" s="156"/>
      <c r="RLQ44" s="156"/>
      <c r="RLR44" s="156"/>
      <c r="RLS44" s="156"/>
      <c r="RLT44" s="156"/>
      <c r="RLU44" s="157"/>
      <c r="RLV44" s="153"/>
      <c r="RLW44" s="153"/>
      <c r="RLX44" s="154"/>
      <c r="RLY44" s="155"/>
      <c r="RLZ44" s="155"/>
      <c r="RMA44" s="155"/>
      <c r="RMB44" s="155"/>
      <c r="RMC44" s="155"/>
      <c r="RMD44" s="155"/>
      <c r="RME44" s="156"/>
      <c r="RMF44" s="156"/>
      <c r="RMG44" s="156"/>
      <c r="RMH44" s="156"/>
      <c r="RMI44" s="156"/>
      <c r="RMJ44" s="156"/>
      <c r="RMK44" s="157"/>
      <c r="RML44" s="153"/>
      <c r="RMM44" s="153"/>
      <c r="RMN44" s="154"/>
      <c r="RMO44" s="155"/>
      <c r="RMP44" s="155"/>
      <c r="RMQ44" s="155"/>
      <c r="RMR44" s="155"/>
      <c r="RMS44" s="155"/>
      <c r="RMT44" s="155"/>
      <c r="RMU44" s="156"/>
      <c r="RMV44" s="156"/>
      <c r="RMW44" s="156"/>
      <c r="RMX44" s="156"/>
      <c r="RMY44" s="156"/>
      <c r="RMZ44" s="156"/>
      <c r="RNA44" s="157"/>
      <c r="RNB44" s="153"/>
      <c r="RNC44" s="153"/>
      <c r="RND44" s="154"/>
      <c r="RNE44" s="155"/>
      <c r="RNF44" s="155"/>
      <c r="RNG44" s="155"/>
      <c r="RNH44" s="155"/>
      <c r="RNI44" s="155"/>
      <c r="RNJ44" s="155"/>
      <c r="RNK44" s="156"/>
      <c r="RNL44" s="156"/>
      <c r="RNM44" s="156"/>
      <c r="RNN44" s="156"/>
      <c r="RNO44" s="156"/>
      <c r="RNP44" s="156"/>
      <c r="RNQ44" s="157"/>
      <c r="RNR44" s="153"/>
      <c r="RNS44" s="153"/>
      <c r="RNT44" s="154"/>
      <c r="RNU44" s="155"/>
      <c r="RNV44" s="155"/>
      <c r="RNW44" s="155"/>
      <c r="RNX44" s="155"/>
      <c r="RNY44" s="155"/>
      <c r="RNZ44" s="155"/>
      <c r="ROA44" s="156"/>
      <c r="ROB44" s="156"/>
      <c r="ROC44" s="156"/>
      <c r="ROD44" s="156"/>
      <c r="ROE44" s="156"/>
      <c r="ROF44" s="156"/>
      <c r="ROG44" s="157"/>
      <c r="ROH44" s="153"/>
      <c r="ROI44" s="153"/>
      <c r="ROJ44" s="154"/>
      <c r="ROK44" s="155"/>
      <c r="ROL44" s="155"/>
      <c r="ROM44" s="155"/>
      <c r="RON44" s="155"/>
      <c r="ROO44" s="155"/>
      <c r="ROP44" s="155"/>
      <c r="ROQ44" s="156"/>
      <c r="ROR44" s="156"/>
      <c r="ROS44" s="156"/>
      <c r="ROT44" s="156"/>
      <c r="ROU44" s="156"/>
      <c r="ROV44" s="156"/>
      <c r="ROW44" s="157"/>
      <c r="ROX44" s="153"/>
      <c r="ROY44" s="153"/>
      <c r="ROZ44" s="154"/>
      <c r="RPA44" s="155"/>
      <c r="RPB44" s="155"/>
      <c r="RPC44" s="155"/>
      <c r="RPD44" s="155"/>
      <c r="RPE44" s="155"/>
      <c r="RPF44" s="155"/>
      <c r="RPG44" s="156"/>
      <c r="RPH44" s="156"/>
      <c r="RPI44" s="156"/>
      <c r="RPJ44" s="156"/>
      <c r="RPK44" s="156"/>
      <c r="RPL44" s="156"/>
      <c r="RPM44" s="157"/>
      <c r="RPN44" s="153"/>
      <c r="RPO44" s="153"/>
      <c r="RPP44" s="154"/>
      <c r="RPQ44" s="155"/>
      <c r="RPR44" s="155"/>
      <c r="RPS44" s="155"/>
      <c r="RPT44" s="155"/>
      <c r="RPU44" s="155"/>
      <c r="RPV44" s="155"/>
      <c r="RPW44" s="156"/>
      <c r="RPX44" s="156"/>
      <c r="RPY44" s="156"/>
      <c r="RPZ44" s="156"/>
      <c r="RQA44" s="156"/>
      <c r="RQB44" s="156"/>
      <c r="RQC44" s="157"/>
      <c r="RQD44" s="153"/>
      <c r="RQE44" s="153"/>
      <c r="RQF44" s="154"/>
      <c r="RQG44" s="155"/>
      <c r="RQH44" s="155"/>
      <c r="RQI44" s="155"/>
      <c r="RQJ44" s="155"/>
      <c r="RQK44" s="155"/>
      <c r="RQL44" s="155"/>
      <c r="RQM44" s="156"/>
      <c r="RQN44" s="156"/>
      <c r="RQO44" s="156"/>
      <c r="RQP44" s="156"/>
      <c r="RQQ44" s="156"/>
      <c r="RQR44" s="156"/>
      <c r="RQS44" s="157"/>
      <c r="RQT44" s="153"/>
      <c r="RQU44" s="153"/>
      <c r="RQV44" s="154"/>
      <c r="RQW44" s="155"/>
      <c r="RQX44" s="155"/>
      <c r="RQY44" s="155"/>
      <c r="RQZ44" s="155"/>
      <c r="RRA44" s="155"/>
      <c r="RRB44" s="155"/>
      <c r="RRC44" s="156"/>
      <c r="RRD44" s="156"/>
      <c r="RRE44" s="156"/>
      <c r="RRF44" s="156"/>
      <c r="RRG44" s="156"/>
      <c r="RRH44" s="156"/>
      <c r="RRI44" s="157"/>
      <c r="RRJ44" s="153"/>
      <c r="RRK44" s="153"/>
      <c r="RRL44" s="154"/>
      <c r="RRM44" s="155"/>
      <c r="RRN44" s="155"/>
      <c r="RRO44" s="155"/>
      <c r="RRP44" s="155"/>
      <c r="RRQ44" s="155"/>
      <c r="RRR44" s="155"/>
      <c r="RRS44" s="156"/>
      <c r="RRT44" s="156"/>
      <c r="RRU44" s="156"/>
      <c r="RRV44" s="156"/>
      <c r="RRW44" s="156"/>
      <c r="RRX44" s="156"/>
      <c r="RRY44" s="157"/>
      <c r="RRZ44" s="153"/>
      <c r="RSA44" s="153"/>
      <c r="RSB44" s="154"/>
      <c r="RSC44" s="155"/>
      <c r="RSD44" s="155"/>
      <c r="RSE44" s="155"/>
      <c r="RSF44" s="155"/>
      <c r="RSG44" s="155"/>
      <c r="RSH44" s="155"/>
      <c r="RSI44" s="156"/>
      <c r="RSJ44" s="156"/>
      <c r="RSK44" s="156"/>
      <c r="RSL44" s="156"/>
      <c r="RSM44" s="156"/>
      <c r="RSN44" s="156"/>
      <c r="RSO44" s="157"/>
      <c r="RSP44" s="153"/>
      <c r="RSQ44" s="153"/>
      <c r="RSR44" s="154"/>
      <c r="RSS44" s="155"/>
      <c r="RST44" s="155"/>
      <c r="RSU44" s="155"/>
      <c r="RSV44" s="155"/>
      <c r="RSW44" s="155"/>
      <c r="RSX44" s="155"/>
      <c r="RSY44" s="156"/>
      <c r="RSZ44" s="156"/>
      <c r="RTA44" s="156"/>
      <c r="RTB44" s="156"/>
      <c r="RTC44" s="156"/>
      <c r="RTD44" s="156"/>
      <c r="RTE44" s="157"/>
      <c r="RTF44" s="153"/>
      <c r="RTG44" s="153"/>
      <c r="RTH44" s="154"/>
      <c r="RTI44" s="155"/>
      <c r="RTJ44" s="155"/>
      <c r="RTK44" s="155"/>
      <c r="RTL44" s="155"/>
      <c r="RTM44" s="155"/>
      <c r="RTN44" s="155"/>
      <c r="RTO44" s="156"/>
      <c r="RTP44" s="156"/>
      <c r="RTQ44" s="156"/>
      <c r="RTR44" s="156"/>
      <c r="RTS44" s="156"/>
      <c r="RTT44" s="156"/>
      <c r="RTU44" s="157"/>
      <c r="RTV44" s="153"/>
      <c r="RTW44" s="153"/>
      <c r="RTX44" s="154"/>
      <c r="RTY44" s="155"/>
      <c r="RTZ44" s="155"/>
      <c r="RUA44" s="155"/>
      <c r="RUB44" s="155"/>
      <c r="RUC44" s="155"/>
      <c r="RUD44" s="155"/>
      <c r="RUE44" s="156"/>
      <c r="RUF44" s="156"/>
      <c r="RUG44" s="156"/>
      <c r="RUH44" s="156"/>
      <c r="RUI44" s="156"/>
      <c r="RUJ44" s="156"/>
      <c r="RUK44" s="157"/>
      <c r="RUL44" s="153"/>
      <c r="RUM44" s="153"/>
      <c r="RUN44" s="154"/>
      <c r="RUO44" s="155"/>
      <c r="RUP44" s="155"/>
      <c r="RUQ44" s="155"/>
      <c r="RUR44" s="155"/>
      <c r="RUS44" s="155"/>
      <c r="RUT44" s="155"/>
      <c r="RUU44" s="156"/>
      <c r="RUV44" s="156"/>
      <c r="RUW44" s="156"/>
      <c r="RUX44" s="156"/>
      <c r="RUY44" s="156"/>
      <c r="RUZ44" s="156"/>
      <c r="RVA44" s="157"/>
      <c r="RVB44" s="153"/>
      <c r="RVC44" s="153"/>
      <c r="RVD44" s="154"/>
      <c r="RVE44" s="155"/>
      <c r="RVF44" s="155"/>
      <c r="RVG44" s="155"/>
      <c r="RVH44" s="155"/>
      <c r="RVI44" s="155"/>
      <c r="RVJ44" s="155"/>
      <c r="RVK44" s="156"/>
      <c r="RVL44" s="156"/>
      <c r="RVM44" s="156"/>
      <c r="RVN44" s="156"/>
      <c r="RVO44" s="156"/>
      <c r="RVP44" s="156"/>
      <c r="RVQ44" s="157"/>
      <c r="RVR44" s="153"/>
      <c r="RVS44" s="153"/>
      <c r="RVT44" s="154"/>
      <c r="RVU44" s="155"/>
      <c r="RVV44" s="155"/>
      <c r="RVW44" s="155"/>
      <c r="RVX44" s="155"/>
      <c r="RVY44" s="155"/>
      <c r="RVZ44" s="155"/>
      <c r="RWA44" s="156"/>
      <c r="RWB44" s="156"/>
      <c r="RWC44" s="156"/>
      <c r="RWD44" s="156"/>
      <c r="RWE44" s="156"/>
      <c r="RWF44" s="156"/>
      <c r="RWG44" s="157"/>
      <c r="RWH44" s="153"/>
      <c r="RWI44" s="153"/>
      <c r="RWJ44" s="154"/>
      <c r="RWK44" s="155"/>
      <c r="RWL44" s="155"/>
      <c r="RWM44" s="155"/>
      <c r="RWN44" s="155"/>
      <c r="RWO44" s="155"/>
      <c r="RWP44" s="155"/>
      <c r="RWQ44" s="156"/>
      <c r="RWR44" s="156"/>
      <c r="RWS44" s="156"/>
      <c r="RWT44" s="156"/>
      <c r="RWU44" s="156"/>
      <c r="RWV44" s="156"/>
      <c r="RWW44" s="157"/>
      <c r="RWX44" s="153"/>
      <c r="RWY44" s="153"/>
      <c r="RWZ44" s="154"/>
      <c r="RXA44" s="155"/>
      <c r="RXB44" s="155"/>
      <c r="RXC44" s="155"/>
      <c r="RXD44" s="155"/>
      <c r="RXE44" s="155"/>
      <c r="RXF44" s="155"/>
      <c r="RXG44" s="156"/>
      <c r="RXH44" s="156"/>
      <c r="RXI44" s="156"/>
      <c r="RXJ44" s="156"/>
      <c r="RXK44" s="156"/>
      <c r="RXL44" s="156"/>
      <c r="RXM44" s="157"/>
      <c r="RXN44" s="153"/>
      <c r="RXO44" s="153"/>
      <c r="RXP44" s="154"/>
      <c r="RXQ44" s="155"/>
      <c r="RXR44" s="155"/>
      <c r="RXS44" s="155"/>
      <c r="RXT44" s="155"/>
      <c r="RXU44" s="155"/>
      <c r="RXV44" s="155"/>
      <c r="RXW44" s="156"/>
      <c r="RXX44" s="156"/>
      <c r="RXY44" s="156"/>
      <c r="RXZ44" s="156"/>
      <c r="RYA44" s="156"/>
      <c r="RYB44" s="156"/>
      <c r="RYC44" s="157"/>
      <c r="RYD44" s="153"/>
      <c r="RYE44" s="153"/>
      <c r="RYF44" s="154"/>
      <c r="RYG44" s="155"/>
      <c r="RYH44" s="155"/>
      <c r="RYI44" s="155"/>
      <c r="RYJ44" s="155"/>
      <c r="RYK44" s="155"/>
      <c r="RYL44" s="155"/>
      <c r="RYM44" s="156"/>
      <c r="RYN44" s="156"/>
      <c r="RYO44" s="156"/>
      <c r="RYP44" s="156"/>
      <c r="RYQ44" s="156"/>
      <c r="RYR44" s="156"/>
      <c r="RYS44" s="157"/>
      <c r="RYT44" s="153"/>
      <c r="RYU44" s="153"/>
      <c r="RYV44" s="154"/>
      <c r="RYW44" s="155"/>
      <c r="RYX44" s="155"/>
      <c r="RYY44" s="155"/>
      <c r="RYZ44" s="155"/>
      <c r="RZA44" s="155"/>
      <c r="RZB44" s="155"/>
      <c r="RZC44" s="156"/>
      <c r="RZD44" s="156"/>
      <c r="RZE44" s="156"/>
      <c r="RZF44" s="156"/>
      <c r="RZG44" s="156"/>
      <c r="RZH44" s="156"/>
      <c r="RZI44" s="157"/>
      <c r="RZJ44" s="153"/>
      <c r="RZK44" s="153"/>
      <c r="RZL44" s="154"/>
      <c r="RZM44" s="155"/>
      <c r="RZN44" s="155"/>
      <c r="RZO44" s="155"/>
      <c r="RZP44" s="155"/>
      <c r="RZQ44" s="155"/>
      <c r="RZR44" s="155"/>
      <c r="RZS44" s="156"/>
      <c r="RZT44" s="156"/>
      <c r="RZU44" s="156"/>
      <c r="RZV44" s="156"/>
      <c r="RZW44" s="156"/>
      <c r="RZX44" s="156"/>
      <c r="RZY44" s="157"/>
      <c r="RZZ44" s="153"/>
      <c r="SAA44" s="153"/>
      <c r="SAB44" s="154"/>
      <c r="SAC44" s="155"/>
      <c r="SAD44" s="155"/>
      <c r="SAE44" s="155"/>
      <c r="SAF44" s="155"/>
      <c r="SAG44" s="155"/>
      <c r="SAH44" s="155"/>
      <c r="SAI44" s="156"/>
      <c r="SAJ44" s="156"/>
      <c r="SAK44" s="156"/>
      <c r="SAL44" s="156"/>
      <c r="SAM44" s="156"/>
      <c r="SAN44" s="156"/>
      <c r="SAO44" s="157"/>
      <c r="SAP44" s="153"/>
      <c r="SAQ44" s="153"/>
      <c r="SAR44" s="154"/>
      <c r="SAS44" s="155"/>
      <c r="SAT44" s="155"/>
      <c r="SAU44" s="155"/>
      <c r="SAV44" s="155"/>
      <c r="SAW44" s="155"/>
      <c r="SAX44" s="155"/>
      <c r="SAY44" s="156"/>
      <c r="SAZ44" s="156"/>
      <c r="SBA44" s="156"/>
      <c r="SBB44" s="156"/>
      <c r="SBC44" s="156"/>
      <c r="SBD44" s="156"/>
      <c r="SBE44" s="157"/>
      <c r="SBF44" s="153"/>
      <c r="SBG44" s="153"/>
      <c r="SBH44" s="154"/>
      <c r="SBI44" s="155"/>
      <c r="SBJ44" s="155"/>
      <c r="SBK44" s="155"/>
      <c r="SBL44" s="155"/>
      <c r="SBM44" s="155"/>
      <c r="SBN44" s="155"/>
      <c r="SBO44" s="156"/>
      <c r="SBP44" s="156"/>
      <c r="SBQ44" s="156"/>
      <c r="SBR44" s="156"/>
      <c r="SBS44" s="156"/>
      <c r="SBT44" s="156"/>
      <c r="SBU44" s="157"/>
      <c r="SBV44" s="153"/>
      <c r="SBW44" s="153"/>
      <c r="SBX44" s="154"/>
      <c r="SBY44" s="155"/>
      <c r="SBZ44" s="155"/>
      <c r="SCA44" s="155"/>
      <c r="SCB44" s="155"/>
      <c r="SCC44" s="155"/>
      <c r="SCD44" s="155"/>
      <c r="SCE44" s="156"/>
      <c r="SCF44" s="156"/>
      <c r="SCG44" s="156"/>
      <c r="SCH44" s="156"/>
      <c r="SCI44" s="156"/>
      <c r="SCJ44" s="156"/>
      <c r="SCK44" s="157"/>
      <c r="SCL44" s="153"/>
      <c r="SCM44" s="153"/>
      <c r="SCN44" s="154"/>
      <c r="SCO44" s="155"/>
      <c r="SCP44" s="155"/>
      <c r="SCQ44" s="155"/>
      <c r="SCR44" s="155"/>
      <c r="SCS44" s="155"/>
      <c r="SCT44" s="155"/>
      <c r="SCU44" s="156"/>
      <c r="SCV44" s="156"/>
      <c r="SCW44" s="156"/>
      <c r="SCX44" s="156"/>
      <c r="SCY44" s="156"/>
      <c r="SCZ44" s="156"/>
      <c r="SDA44" s="157"/>
      <c r="SDB44" s="153"/>
      <c r="SDC44" s="153"/>
      <c r="SDD44" s="154"/>
      <c r="SDE44" s="155"/>
      <c r="SDF44" s="155"/>
      <c r="SDG44" s="155"/>
      <c r="SDH44" s="155"/>
      <c r="SDI44" s="155"/>
      <c r="SDJ44" s="155"/>
      <c r="SDK44" s="156"/>
      <c r="SDL44" s="156"/>
      <c r="SDM44" s="156"/>
      <c r="SDN44" s="156"/>
      <c r="SDO44" s="156"/>
      <c r="SDP44" s="156"/>
      <c r="SDQ44" s="157"/>
      <c r="SDR44" s="153"/>
      <c r="SDS44" s="153"/>
      <c r="SDT44" s="154"/>
      <c r="SDU44" s="155"/>
      <c r="SDV44" s="155"/>
      <c r="SDW44" s="155"/>
      <c r="SDX44" s="155"/>
      <c r="SDY44" s="155"/>
      <c r="SDZ44" s="155"/>
      <c r="SEA44" s="156"/>
      <c r="SEB44" s="156"/>
      <c r="SEC44" s="156"/>
      <c r="SED44" s="156"/>
      <c r="SEE44" s="156"/>
      <c r="SEF44" s="156"/>
      <c r="SEG44" s="157"/>
      <c r="SEH44" s="153"/>
      <c r="SEI44" s="153"/>
      <c r="SEJ44" s="154"/>
      <c r="SEK44" s="155"/>
      <c r="SEL44" s="155"/>
      <c r="SEM44" s="155"/>
      <c r="SEN44" s="155"/>
      <c r="SEO44" s="155"/>
      <c r="SEP44" s="155"/>
      <c r="SEQ44" s="156"/>
      <c r="SER44" s="156"/>
      <c r="SES44" s="156"/>
      <c r="SET44" s="156"/>
      <c r="SEU44" s="156"/>
      <c r="SEV44" s="156"/>
      <c r="SEW44" s="157"/>
      <c r="SEX44" s="153"/>
      <c r="SEY44" s="153"/>
      <c r="SEZ44" s="154"/>
      <c r="SFA44" s="155"/>
      <c r="SFB44" s="155"/>
      <c r="SFC44" s="155"/>
      <c r="SFD44" s="155"/>
      <c r="SFE44" s="155"/>
      <c r="SFF44" s="155"/>
      <c r="SFG44" s="156"/>
      <c r="SFH44" s="156"/>
      <c r="SFI44" s="156"/>
      <c r="SFJ44" s="156"/>
      <c r="SFK44" s="156"/>
      <c r="SFL44" s="156"/>
      <c r="SFM44" s="157"/>
      <c r="SFN44" s="153"/>
      <c r="SFO44" s="153"/>
      <c r="SFP44" s="154"/>
      <c r="SFQ44" s="155"/>
      <c r="SFR44" s="155"/>
      <c r="SFS44" s="155"/>
      <c r="SFT44" s="155"/>
      <c r="SFU44" s="155"/>
      <c r="SFV44" s="155"/>
      <c r="SFW44" s="156"/>
      <c r="SFX44" s="156"/>
      <c r="SFY44" s="156"/>
      <c r="SFZ44" s="156"/>
      <c r="SGA44" s="156"/>
      <c r="SGB44" s="156"/>
      <c r="SGC44" s="157"/>
      <c r="SGD44" s="153"/>
      <c r="SGE44" s="153"/>
      <c r="SGF44" s="154"/>
      <c r="SGG44" s="155"/>
      <c r="SGH44" s="155"/>
      <c r="SGI44" s="155"/>
      <c r="SGJ44" s="155"/>
      <c r="SGK44" s="155"/>
      <c r="SGL44" s="155"/>
      <c r="SGM44" s="156"/>
      <c r="SGN44" s="156"/>
      <c r="SGO44" s="156"/>
      <c r="SGP44" s="156"/>
      <c r="SGQ44" s="156"/>
      <c r="SGR44" s="156"/>
      <c r="SGS44" s="157"/>
      <c r="SGT44" s="153"/>
      <c r="SGU44" s="153"/>
      <c r="SGV44" s="154"/>
      <c r="SGW44" s="155"/>
      <c r="SGX44" s="155"/>
      <c r="SGY44" s="155"/>
      <c r="SGZ44" s="155"/>
      <c r="SHA44" s="155"/>
      <c r="SHB44" s="155"/>
      <c r="SHC44" s="156"/>
      <c r="SHD44" s="156"/>
      <c r="SHE44" s="156"/>
      <c r="SHF44" s="156"/>
      <c r="SHG44" s="156"/>
      <c r="SHH44" s="156"/>
      <c r="SHI44" s="157"/>
      <c r="SHJ44" s="153"/>
      <c r="SHK44" s="153"/>
      <c r="SHL44" s="154"/>
      <c r="SHM44" s="155"/>
      <c r="SHN44" s="155"/>
      <c r="SHO44" s="155"/>
      <c r="SHP44" s="155"/>
      <c r="SHQ44" s="155"/>
      <c r="SHR44" s="155"/>
      <c r="SHS44" s="156"/>
      <c r="SHT44" s="156"/>
      <c r="SHU44" s="156"/>
      <c r="SHV44" s="156"/>
      <c r="SHW44" s="156"/>
      <c r="SHX44" s="156"/>
      <c r="SHY44" s="157"/>
      <c r="SHZ44" s="153"/>
      <c r="SIA44" s="153"/>
      <c r="SIB44" s="154"/>
      <c r="SIC44" s="155"/>
      <c r="SID44" s="155"/>
      <c r="SIE44" s="155"/>
      <c r="SIF44" s="155"/>
      <c r="SIG44" s="155"/>
      <c r="SIH44" s="155"/>
      <c r="SII44" s="156"/>
      <c r="SIJ44" s="156"/>
      <c r="SIK44" s="156"/>
      <c r="SIL44" s="156"/>
      <c r="SIM44" s="156"/>
      <c r="SIN44" s="156"/>
      <c r="SIO44" s="157"/>
      <c r="SIP44" s="153"/>
      <c r="SIQ44" s="153"/>
      <c r="SIR44" s="154"/>
      <c r="SIS44" s="155"/>
      <c r="SIT44" s="155"/>
      <c r="SIU44" s="155"/>
      <c r="SIV44" s="155"/>
      <c r="SIW44" s="155"/>
      <c r="SIX44" s="155"/>
      <c r="SIY44" s="156"/>
      <c r="SIZ44" s="156"/>
      <c r="SJA44" s="156"/>
      <c r="SJB44" s="156"/>
      <c r="SJC44" s="156"/>
      <c r="SJD44" s="156"/>
      <c r="SJE44" s="157"/>
      <c r="SJF44" s="153"/>
      <c r="SJG44" s="153"/>
      <c r="SJH44" s="154"/>
      <c r="SJI44" s="155"/>
      <c r="SJJ44" s="155"/>
      <c r="SJK44" s="155"/>
      <c r="SJL44" s="155"/>
      <c r="SJM44" s="155"/>
      <c r="SJN44" s="155"/>
      <c r="SJO44" s="156"/>
      <c r="SJP44" s="156"/>
      <c r="SJQ44" s="156"/>
      <c r="SJR44" s="156"/>
      <c r="SJS44" s="156"/>
      <c r="SJT44" s="156"/>
      <c r="SJU44" s="157"/>
      <c r="SJV44" s="153"/>
      <c r="SJW44" s="153"/>
      <c r="SJX44" s="154"/>
      <c r="SJY44" s="155"/>
      <c r="SJZ44" s="155"/>
      <c r="SKA44" s="155"/>
      <c r="SKB44" s="155"/>
      <c r="SKC44" s="155"/>
      <c r="SKD44" s="155"/>
      <c r="SKE44" s="156"/>
      <c r="SKF44" s="156"/>
      <c r="SKG44" s="156"/>
      <c r="SKH44" s="156"/>
      <c r="SKI44" s="156"/>
      <c r="SKJ44" s="156"/>
      <c r="SKK44" s="157"/>
      <c r="SKL44" s="153"/>
      <c r="SKM44" s="153"/>
      <c r="SKN44" s="154"/>
      <c r="SKO44" s="155"/>
      <c r="SKP44" s="155"/>
      <c r="SKQ44" s="155"/>
      <c r="SKR44" s="155"/>
      <c r="SKS44" s="155"/>
      <c r="SKT44" s="155"/>
      <c r="SKU44" s="156"/>
      <c r="SKV44" s="156"/>
      <c r="SKW44" s="156"/>
      <c r="SKX44" s="156"/>
      <c r="SKY44" s="156"/>
      <c r="SKZ44" s="156"/>
      <c r="SLA44" s="157"/>
      <c r="SLB44" s="153"/>
      <c r="SLC44" s="153"/>
      <c r="SLD44" s="154"/>
      <c r="SLE44" s="155"/>
      <c r="SLF44" s="155"/>
      <c r="SLG44" s="155"/>
      <c r="SLH44" s="155"/>
      <c r="SLI44" s="155"/>
      <c r="SLJ44" s="155"/>
      <c r="SLK44" s="156"/>
      <c r="SLL44" s="156"/>
      <c r="SLM44" s="156"/>
      <c r="SLN44" s="156"/>
      <c r="SLO44" s="156"/>
      <c r="SLP44" s="156"/>
      <c r="SLQ44" s="157"/>
      <c r="SLR44" s="153"/>
      <c r="SLS44" s="153"/>
      <c r="SLT44" s="154"/>
      <c r="SLU44" s="155"/>
      <c r="SLV44" s="155"/>
      <c r="SLW44" s="155"/>
      <c r="SLX44" s="155"/>
      <c r="SLY44" s="155"/>
      <c r="SLZ44" s="155"/>
      <c r="SMA44" s="156"/>
      <c r="SMB44" s="156"/>
      <c r="SMC44" s="156"/>
      <c r="SMD44" s="156"/>
      <c r="SME44" s="156"/>
      <c r="SMF44" s="156"/>
      <c r="SMG44" s="157"/>
      <c r="SMH44" s="153"/>
      <c r="SMI44" s="153"/>
      <c r="SMJ44" s="154"/>
      <c r="SMK44" s="155"/>
      <c r="SML44" s="155"/>
      <c r="SMM44" s="155"/>
      <c r="SMN44" s="155"/>
      <c r="SMO44" s="155"/>
      <c r="SMP44" s="155"/>
      <c r="SMQ44" s="156"/>
      <c r="SMR44" s="156"/>
      <c r="SMS44" s="156"/>
      <c r="SMT44" s="156"/>
      <c r="SMU44" s="156"/>
      <c r="SMV44" s="156"/>
      <c r="SMW44" s="157"/>
      <c r="SMX44" s="153"/>
      <c r="SMY44" s="153"/>
      <c r="SMZ44" s="154"/>
      <c r="SNA44" s="155"/>
      <c r="SNB44" s="155"/>
      <c r="SNC44" s="155"/>
      <c r="SND44" s="155"/>
      <c r="SNE44" s="155"/>
      <c r="SNF44" s="155"/>
      <c r="SNG44" s="156"/>
      <c r="SNH44" s="156"/>
      <c r="SNI44" s="156"/>
      <c r="SNJ44" s="156"/>
      <c r="SNK44" s="156"/>
      <c r="SNL44" s="156"/>
      <c r="SNM44" s="157"/>
      <c r="SNN44" s="153"/>
      <c r="SNO44" s="153"/>
      <c r="SNP44" s="154"/>
      <c r="SNQ44" s="155"/>
      <c r="SNR44" s="155"/>
      <c r="SNS44" s="155"/>
      <c r="SNT44" s="155"/>
      <c r="SNU44" s="155"/>
      <c r="SNV44" s="155"/>
      <c r="SNW44" s="156"/>
      <c r="SNX44" s="156"/>
      <c r="SNY44" s="156"/>
      <c r="SNZ44" s="156"/>
      <c r="SOA44" s="156"/>
      <c r="SOB44" s="156"/>
      <c r="SOC44" s="157"/>
      <c r="SOD44" s="153"/>
      <c r="SOE44" s="153"/>
      <c r="SOF44" s="154"/>
      <c r="SOG44" s="155"/>
      <c r="SOH44" s="155"/>
      <c r="SOI44" s="155"/>
      <c r="SOJ44" s="155"/>
      <c r="SOK44" s="155"/>
      <c r="SOL44" s="155"/>
      <c r="SOM44" s="156"/>
      <c r="SON44" s="156"/>
      <c r="SOO44" s="156"/>
      <c r="SOP44" s="156"/>
      <c r="SOQ44" s="156"/>
      <c r="SOR44" s="156"/>
      <c r="SOS44" s="157"/>
      <c r="SOT44" s="153"/>
      <c r="SOU44" s="153"/>
      <c r="SOV44" s="154"/>
      <c r="SOW44" s="155"/>
      <c r="SOX44" s="155"/>
      <c r="SOY44" s="155"/>
      <c r="SOZ44" s="155"/>
      <c r="SPA44" s="155"/>
      <c r="SPB44" s="155"/>
      <c r="SPC44" s="156"/>
      <c r="SPD44" s="156"/>
      <c r="SPE44" s="156"/>
      <c r="SPF44" s="156"/>
      <c r="SPG44" s="156"/>
      <c r="SPH44" s="156"/>
      <c r="SPI44" s="157"/>
      <c r="SPJ44" s="153"/>
      <c r="SPK44" s="153"/>
      <c r="SPL44" s="154"/>
      <c r="SPM44" s="155"/>
      <c r="SPN44" s="155"/>
      <c r="SPO44" s="155"/>
      <c r="SPP44" s="155"/>
      <c r="SPQ44" s="155"/>
      <c r="SPR44" s="155"/>
      <c r="SPS44" s="156"/>
      <c r="SPT44" s="156"/>
      <c r="SPU44" s="156"/>
      <c r="SPV44" s="156"/>
      <c r="SPW44" s="156"/>
      <c r="SPX44" s="156"/>
      <c r="SPY44" s="157"/>
      <c r="SPZ44" s="153"/>
      <c r="SQA44" s="153"/>
      <c r="SQB44" s="154"/>
      <c r="SQC44" s="155"/>
      <c r="SQD44" s="155"/>
      <c r="SQE44" s="155"/>
      <c r="SQF44" s="155"/>
      <c r="SQG44" s="155"/>
      <c r="SQH44" s="155"/>
      <c r="SQI44" s="156"/>
      <c r="SQJ44" s="156"/>
      <c r="SQK44" s="156"/>
      <c r="SQL44" s="156"/>
      <c r="SQM44" s="156"/>
      <c r="SQN44" s="156"/>
      <c r="SQO44" s="157"/>
      <c r="SQP44" s="153"/>
      <c r="SQQ44" s="153"/>
      <c r="SQR44" s="154"/>
      <c r="SQS44" s="155"/>
      <c r="SQT44" s="155"/>
      <c r="SQU44" s="155"/>
      <c r="SQV44" s="155"/>
      <c r="SQW44" s="155"/>
      <c r="SQX44" s="155"/>
      <c r="SQY44" s="156"/>
      <c r="SQZ44" s="156"/>
      <c r="SRA44" s="156"/>
      <c r="SRB44" s="156"/>
      <c r="SRC44" s="156"/>
      <c r="SRD44" s="156"/>
      <c r="SRE44" s="157"/>
      <c r="SRF44" s="153"/>
      <c r="SRG44" s="153"/>
      <c r="SRH44" s="154"/>
      <c r="SRI44" s="155"/>
      <c r="SRJ44" s="155"/>
      <c r="SRK44" s="155"/>
      <c r="SRL44" s="155"/>
      <c r="SRM44" s="155"/>
      <c r="SRN44" s="155"/>
      <c r="SRO44" s="156"/>
      <c r="SRP44" s="156"/>
      <c r="SRQ44" s="156"/>
      <c r="SRR44" s="156"/>
      <c r="SRS44" s="156"/>
      <c r="SRT44" s="156"/>
      <c r="SRU44" s="157"/>
      <c r="SRV44" s="153"/>
      <c r="SRW44" s="153"/>
      <c r="SRX44" s="154"/>
      <c r="SRY44" s="155"/>
      <c r="SRZ44" s="155"/>
      <c r="SSA44" s="155"/>
      <c r="SSB44" s="155"/>
      <c r="SSC44" s="155"/>
      <c r="SSD44" s="155"/>
      <c r="SSE44" s="156"/>
      <c r="SSF44" s="156"/>
      <c r="SSG44" s="156"/>
      <c r="SSH44" s="156"/>
      <c r="SSI44" s="156"/>
      <c r="SSJ44" s="156"/>
      <c r="SSK44" s="157"/>
      <c r="SSL44" s="153"/>
      <c r="SSM44" s="153"/>
      <c r="SSN44" s="154"/>
      <c r="SSO44" s="155"/>
      <c r="SSP44" s="155"/>
      <c r="SSQ44" s="155"/>
      <c r="SSR44" s="155"/>
      <c r="SSS44" s="155"/>
      <c r="SST44" s="155"/>
      <c r="SSU44" s="156"/>
      <c r="SSV44" s="156"/>
      <c r="SSW44" s="156"/>
      <c r="SSX44" s="156"/>
      <c r="SSY44" s="156"/>
      <c r="SSZ44" s="156"/>
      <c r="STA44" s="157"/>
      <c r="STB44" s="153"/>
      <c r="STC44" s="153"/>
      <c r="STD44" s="154"/>
      <c r="STE44" s="155"/>
      <c r="STF44" s="155"/>
      <c r="STG44" s="155"/>
      <c r="STH44" s="155"/>
      <c r="STI44" s="155"/>
      <c r="STJ44" s="155"/>
      <c r="STK44" s="156"/>
      <c r="STL44" s="156"/>
      <c r="STM44" s="156"/>
      <c r="STN44" s="156"/>
      <c r="STO44" s="156"/>
      <c r="STP44" s="156"/>
      <c r="STQ44" s="157"/>
      <c r="STR44" s="153"/>
      <c r="STS44" s="153"/>
      <c r="STT44" s="154"/>
      <c r="STU44" s="155"/>
      <c r="STV44" s="155"/>
      <c r="STW44" s="155"/>
      <c r="STX44" s="155"/>
      <c r="STY44" s="155"/>
      <c r="STZ44" s="155"/>
      <c r="SUA44" s="156"/>
      <c r="SUB44" s="156"/>
      <c r="SUC44" s="156"/>
      <c r="SUD44" s="156"/>
      <c r="SUE44" s="156"/>
      <c r="SUF44" s="156"/>
      <c r="SUG44" s="157"/>
      <c r="SUH44" s="153"/>
      <c r="SUI44" s="153"/>
      <c r="SUJ44" s="154"/>
      <c r="SUK44" s="155"/>
      <c r="SUL44" s="155"/>
      <c r="SUM44" s="155"/>
      <c r="SUN44" s="155"/>
      <c r="SUO44" s="155"/>
      <c r="SUP44" s="155"/>
      <c r="SUQ44" s="156"/>
      <c r="SUR44" s="156"/>
      <c r="SUS44" s="156"/>
      <c r="SUT44" s="156"/>
      <c r="SUU44" s="156"/>
      <c r="SUV44" s="156"/>
      <c r="SUW44" s="157"/>
      <c r="SUX44" s="153"/>
      <c r="SUY44" s="153"/>
      <c r="SUZ44" s="154"/>
      <c r="SVA44" s="155"/>
      <c r="SVB44" s="155"/>
      <c r="SVC44" s="155"/>
      <c r="SVD44" s="155"/>
      <c r="SVE44" s="155"/>
      <c r="SVF44" s="155"/>
      <c r="SVG44" s="156"/>
      <c r="SVH44" s="156"/>
      <c r="SVI44" s="156"/>
      <c r="SVJ44" s="156"/>
      <c r="SVK44" s="156"/>
      <c r="SVL44" s="156"/>
      <c r="SVM44" s="157"/>
      <c r="SVN44" s="153"/>
      <c r="SVO44" s="153"/>
      <c r="SVP44" s="154"/>
      <c r="SVQ44" s="155"/>
      <c r="SVR44" s="155"/>
      <c r="SVS44" s="155"/>
      <c r="SVT44" s="155"/>
      <c r="SVU44" s="155"/>
      <c r="SVV44" s="155"/>
      <c r="SVW44" s="156"/>
      <c r="SVX44" s="156"/>
      <c r="SVY44" s="156"/>
      <c r="SVZ44" s="156"/>
      <c r="SWA44" s="156"/>
      <c r="SWB44" s="156"/>
      <c r="SWC44" s="157"/>
      <c r="SWD44" s="153"/>
      <c r="SWE44" s="153"/>
      <c r="SWF44" s="154"/>
      <c r="SWG44" s="155"/>
      <c r="SWH44" s="155"/>
      <c r="SWI44" s="155"/>
      <c r="SWJ44" s="155"/>
      <c r="SWK44" s="155"/>
      <c r="SWL44" s="155"/>
      <c r="SWM44" s="156"/>
      <c r="SWN44" s="156"/>
      <c r="SWO44" s="156"/>
      <c r="SWP44" s="156"/>
      <c r="SWQ44" s="156"/>
      <c r="SWR44" s="156"/>
      <c r="SWS44" s="157"/>
      <c r="SWT44" s="153"/>
      <c r="SWU44" s="153"/>
      <c r="SWV44" s="154"/>
      <c r="SWW44" s="155"/>
      <c r="SWX44" s="155"/>
      <c r="SWY44" s="155"/>
      <c r="SWZ44" s="155"/>
      <c r="SXA44" s="155"/>
      <c r="SXB44" s="155"/>
      <c r="SXC44" s="156"/>
      <c r="SXD44" s="156"/>
      <c r="SXE44" s="156"/>
      <c r="SXF44" s="156"/>
      <c r="SXG44" s="156"/>
      <c r="SXH44" s="156"/>
      <c r="SXI44" s="157"/>
      <c r="SXJ44" s="153"/>
      <c r="SXK44" s="153"/>
      <c r="SXL44" s="154"/>
      <c r="SXM44" s="155"/>
      <c r="SXN44" s="155"/>
      <c r="SXO44" s="155"/>
      <c r="SXP44" s="155"/>
      <c r="SXQ44" s="155"/>
      <c r="SXR44" s="155"/>
      <c r="SXS44" s="156"/>
      <c r="SXT44" s="156"/>
      <c r="SXU44" s="156"/>
      <c r="SXV44" s="156"/>
      <c r="SXW44" s="156"/>
      <c r="SXX44" s="156"/>
      <c r="SXY44" s="157"/>
      <c r="SXZ44" s="153"/>
      <c r="SYA44" s="153"/>
      <c r="SYB44" s="154"/>
      <c r="SYC44" s="155"/>
      <c r="SYD44" s="155"/>
      <c r="SYE44" s="155"/>
      <c r="SYF44" s="155"/>
      <c r="SYG44" s="155"/>
      <c r="SYH44" s="155"/>
      <c r="SYI44" s="156"/>
      <c r="SYJ44" s="156"/>
      <c r="SYK44" s="156"/>
      <c r="SYL44" s="156"/>
      <c r="SYM44" s="156"/>
      <c r="SYN44" s="156"/>
      <c r="SYO44" s="157"/>
      <c r="SYP44" s="153"/>
      <c r="SYQ44" s="153"/>
      <c r="SYR44" s="154"/>
      <c r="SYS44" s="155"/>
      <c r="SYT44" s="155"/>
      <c r="SYU44" s="155"/>
      <c r="SYV44" s="155"/>
      <c r="SYW44" s="155"/>
      <c r="SYX44" s="155"/>
      <c r="SYY44" s="156"/>
      <c r="SYZ44" s="156"/>
      <c r="SZA44" s="156"/>
      <c r="SZB44" s="156"/>
      <c r="SZC44" s="156"/>
      <c r="SZD44" s="156"/>
      <c r="SZE44" s="157"/>
      <c r="SZF44" s="153"/>
      <c r="SZG44" s="153"/>
      <c r="SZH44" s="154"/>
      <c r="SZI44" s="155"/>
      <c r="SZJ44" s="155"/>
      <c r="SZK44" s="155"/>
      <c r="SZL44" s="155"/>
      <c r="SZM44" s="155"/>
      <c r="SZN44" s="155"/>
      <c r="SZO44" s="156"/>
      <c r="SZP44" s="156"/>
      <c r="SZQ44" s="156"/>
      <c r="SZR44" s="156"/>
      <c r="SZS44" s="156"/>
      <c r="SZT44" s="156"/>
      <c r="SZU44" s="157"/>
      <c r="SZV44" s="153"/>
      <c r="SZW44" s="153"/>
      <c r="SZX44" s="154"/>
      <c r="SZY44" s="155"/>
      <c r="SZZ44" s="155"/>
      <c r="TAA44" s="155"/>
      <c r="TAB44" s="155"/>
      <c r="TAC44" s="155"/>
      <c r="TAD44" s="155"/>
      <c r="TAE44" s="156"/>
      <c r="TAF44" s="156"/>
      <c r="TAG44" s="156"/>
      <c r="TAH44" s="156"/>
      <c r="TAI44" s="156"/>
      <c r="TAJ44" s="156"/>
      <c r="TAK44" s="157"/>
      <c r="TAL44" s="153"/>
      <c r="TAM44" s="153"/>
      <c r="TAN44" s="154"/>
      <c r="TAO44" s="155"/>
      <c r="TAP44" s="155"/>
      <c r="TAQ44" s="155"/>
      <c r="TAR44" s="155"/>
      <c r="TAS44" s="155"/>
      <c r="TAT44" s="155"/>
      <c r="TAU44" s="156"/>
      <c r="TAV44" s="156"/>
      <c r="TAW44" s="156"/>
      <c r="TAX44" s="156"/>
      <c r="TAY44" s="156"/>
      <c r="TAZ44" s="156"/>
      <c r="TBA44" s="157"/>
      <c r="TBB44" s="153"/>
      <c r="TBC44" s="153"/>
      <c r="TBD44" s="154"/>
      <c r="TBE44" s="155"/>
      <c r="TBF44" s="155"/>
      <c r="TBG44" s="155"/>
      <c r="TBH44" s="155"/>
      <c r="TBI44" s="155"/>
      <c r="TBJ44" s="155"/>
      <c r="TBK44" s="156"/>
      <c r="TBL44" s="156"/>
      <c r="TBM44" s="156"/>
      <c r="TBN44" s="156"/>
      <c r="TBO44" s="156"/>
      <c r="TBP44" s="156"/>
      <c r="TBQ44" s="157"/>
      <c r="TBR44" s="153"/>
      <c r="TBS44" s="153"/>
      <c r="TBT44" s="154"/>
      <c r="TBU44" s="155"/>
      <c r="TBV44" s="155"/>
      <c r="TBW44" s="155"/>
      <c r="TBX44" s="155"/>
      <c r="TBY44" s="155"/>
      <c r="TBZ44" s="155"/>
      <c r="TCA44" s="156"/>
      <c r="TCB44" s="156"/>
      <c r="TCC44" s="156"/>
      <c r="TCD44" s="156"/>
      <c r="TCE44" s="156"/>
      <c r="TCF44" s="156"/>
      <c r="TCG44" s="157"/>
      <c r="TCH44" s="153"/>
      <c r="TCI44" s="153"/>
      <c r="TCJ44" s="154"/>
      <c r="TCK44" s="155"/>
      <c r="TCL44" s="155"/>
      <c r="TCM44" s="155"/>
      <c r="TCN44" s="155"/>
      <c r="TCO44" s="155"/>
      <c r="TCP44" s="155"/>
      <c r="TCQ44" s="156"/>
      <c r="TCR44" s="156"/>
      <c r="TCS44" s="156"/>
      <c r="TCT44" s="156"/>
      <c r="TCU44" s="156"/>
      <c r="TCV44" s="156"/>
      <c r="TCW44" s="157"/>
      <c r="TCX44" s="153"/>
      <c r="TCY44" s="153"/>
      <c r="TCZ44" s="154"/>
      <c r="TDA44" s="155"/>
      <c r="TDB44" s="155"/>
      <c r="TDC44" s="155"/>
      <c r="TDD44" s="155"/>
      <c r="TDE44" s="155"/>
      <c r="TDF44" s="155"/>
      <c r="TDG44" s="156"/>
      <c r="TDH44" s="156"/>
      <c r="TDI44" s="156"/>
      <c r="TDJ44" s="156"/>
      <c r="TDK44" s="156"/>
      <c r="TDL44" s="156"/>
      <c r="TDM44" s="157"/>
      <c r="TDN44" s="153"/>
      <c r="TDO44" s="153"/>
      <c r="TDP44" s="154"/>
      <c r="TDQ44" s="155"/>
      <c r="TDR44" s="155"/>
      <c r="TDS44" s="155"/>
      <c r="TDT44" s="155"/>
      <c r="TDU44" s="155"/>
      <c r="TDV44" s="155"/>
      <c r="TDW44" s="156"/>
      <c r="TDX44" s="156"/>
      <c r="TDY44" s="156"/>
      <c r="TDZ44" s="156"/>
      <c r="TEA44" s="156"/>
      <c r="TEB44" s="156"/>
      <c r="TEC44" s="157"/>
      <c r="TED44" s="153"/>
      <c r="TEE44" s="153"/>
      <c r="TEF44" s="154"/>
      <c r="TEG44" s="155"/>
      <c r="TEH44" s="155"/>
      <c r="TEI44" s="155"/>
      <c r="TEJ44" s="155"/>
      <c r="TEK44" s="155"/>
      <c r="TEL44" s="155"/>
      <c r="TEM44" s="156"/>
      <c r="TEN44" s="156"/>
      <c r="TEO44" s="156"/>
      <c r="TEP44" s="156"/>
      <c r="TEQ44" s="156"/>
      <c r="TER44" s="156"/>
      <c r="TES44" s="157"/>
      <c r="TET44" s="153"/>
      <c r="TEU44" s="153"/>
      <c r="TEV44" s="154"/>
      <c r="TEW44" s="155"/>
      <c r="TEX44" s="155"/>
      <c r="TEY44" s="155"/>
      <c r="TEZ44" s="155"/>
      <c r="TFA44" s="155"/>
      <c r="TFB44" s="155"/>
      <c r="TFC44" s="156"/>
      <c r="TFD44" s="156"/>
      <c r="TFE44" s="156"/>
      <c r="TFF44" s="156"/>
      <c r="TFG44" s="156"/>
      <c r="TFH44" s="156"/>
      <c r="TFI44" s="157"/>
      <c r="TFJ44" s="153"/>
      <c r="TFK44" s="153"/>
      <c r="TFL44" s="154"/>
      <c r="TFM44" s="155"/>
      <c r="TFN44" s="155"/>
      <c r="TFO44" s="155"/>
      <c r="TFP44" s="155"/>
      <c r="TFQ44" s="155"/>
      <c r="TFR44" s="155"/>
      <c r="TFS44" s="156"/>
      <c r="TFT44" s="156"/>
      <c r="TFU44" s="156"/>
      <c r="TFV44" s="156"/>
      <c r="TFW44" s="156"/>
      <c r="TFX44" s="156"/>
      <c r="TFY44" s="157"/>
      <c r="TFZ44" s="153"/>
      <c r="TGA44" s="153"/>
      <c r="TGB44" s="154"/>
      <c r="TGC44" s="155"/>
      <c r="TGD44" s="155"/>
      <c r="TGE44" s="155"/>
      <c r="TGF44" s="155"/>
      <c r="TGG44" s="155"/>
      <c r="TGH44" s="155"/>
      <c r="TGI44" s="156"/>
      <c r="TGJ44" s="156"/>
      <c r="TGK44" s="156"/>
      <c r="TGL44" s="156"/>
      <c r="TGM44" s="156"/>
      <c r="TGN44" s="156"/>
      <c r="TGO44" s="157"/>
      <c r="TGP44" s="153"/>
      <c r="TGQ44" s="153"/>
      <c r="TGR44" s="154"/>
      <c r="TGS44" s="155"/>
      <c r="TGT44" s="155"/>
      <c r="TGU44" s="155"/>
      <c r="TGV44" s="155"/>
      <c r="TGW44" s="155"/>
      <c r="TGX44" s="155"/>
      <c r="TGY44" s="156"/>
      <c r="TGZ44" s="156"/>
      <c r="THA44" s="156"/>
      <c r="THB44" s="156"/>
      <c r="THC44" s="156"/>
      <c r="THD44" s="156"/>
      <c r="THE44" s="157"/>
      <c r="THF44" s="153"/>
      <c r="THG44" s="153"/>
      <c r="THH44" s="154"/>
      <c r="THI44" s="155"/>
      <c r="THJ44" s="155"/>
      <c r="THK44" s="155"/>
      <c r="THL44" s="155"/>
      <c r="THM44" s="155"/>
      <c r="THN44" s="155"/>
      <c r="THO44" s="156"/>
      <c r="THP44" s="156"/>
      <c r="THQ44" s="156"/>
      <c r="THR44" s="156"/>
      <c r="THS44" s="156"/>
      <c r="THT44" s="156"/>
      <c r="THU44" s="157"/>
      <c r="THV44" s="153"/>
      <c r="THW44" s="153"/>
      <c r="THX44" s="154"/>
      <c r="THY44" s="155"/>
      <c r="THZ44" s="155"/>
      <c r="TIA44" s="155"/>
      <c r="TIB44" s="155"/>
      <c r="TIC44" s="155"/>
      <c r="TID44" s="155"/>
      <c r="TIE44" s="156"/>
      <c r="TIF44" s="156"/>
      <c r="TIG44" s="156"/>
      <c r="TIH44" s="156"/>
      <c r="TII44" s="156"/>
      <c r="TIJ44" s="156"/>
      <c r="TIK44" s="157"/>
      <c r="TIL44" s="153"/>
      <c r="TIM44" s="153"/>
      <c r="TIN44" s="154"/>
      <c r="TIO44" s="155"/>
      <c r="TIP44" s="155"/>
      <c r="TIQ44" s="155"/>
      <c r="TIR44" s="155"/>
      <c r="TIS44" s="155"/>
      <c r="TIT44" s="155"/>
      <c r="TIU44" s="156"/>
      <c r="TIV44" s="156"/>
      <c r="TIW44" s="156"/>
      <c r="TIX44" s="156"/>
      <c r="TIY44" s="156"/>
      <c r="TIZ44" s="156"/>
      <c r="TJA44" s="157"/>
      <c r="TJB44" s="153"/>
      <c r="TJC44" s="153"/>
      <c r="TJD44" s="154"/>
      <c r="TJE44" s="155"/>
      <c r="TJF44" s="155"/>
      <c r="TJG44" s="155"/>
      <c r="TJH44" s="155"/>
      <c r="TJI44" s="155"/>
      <c r="TJJ44" s="155"/>
      <c r="TJK44" s="156"/>
      <c r="TJL44" s="156"/>
      <c r="TJM44" s="156"/>
      <c r="TJN44" s="156"/>
      <c r="TJO44" s="156"/>
      <c r="TJP44" s="156"/>
      <c r="TJQ44" s="157"/>
      <c r="TJR44" s="153"/>
      <c r="TJS44" s="153"/>
      <c r="TJT44" s="154"/>
      <c r="TJU44" s="155"/>
      <c r="TJV44" s="155"/>
      <c r="TJW44" s="155"/>
      <c r="TJX44" s="155"/>
      <c r="TJY44" s="155"/>
      <c r="TJZ44" s="155"/>
      <c r="TKA44" s="156"/>
      <c r="TKB44" s="156"/>
      <c r="TKC44" s="156"/>
      <c r="TKD44" s="156"/>
      <c r="TKE44" s="156"/>
      <c r="TKF44" s="156"/>
      <c r="TKG44" s="157"/>
      <c r="TKH44" s="153"/>
      <c r="TKI44" s="153"/>
      <c r="TKJ44" s="154"/>
      <c r="TKK44" s="155"/>
      <c r="TKL44" s="155"/>
      <c r="TKM44" s="155"/>
      <c r="TKN44" s="155"/>
      <c r="TKO44" s="155"/>
      <c r="TKP44" s="155"/>
      <c r="TKQ44" s="156"/>
      <c r="TKR44" s="156"/>
      <c r="TKS44" s="156"/>
      <c r="TKT44" s="156"/>
      <c r="TKU44" s="156"/>
      <c r="TKV44" s="156"/>
      <c r="TKW44" s="157"/>
      <c r="TKX44" s="153"/>
      <c r="TKY44" s="153"/>
      <c r="TKZ44" s="154"/>
      <c r="TLA44" s="155"/>
      <c r="TLB44" s="155"/>
      <c r="TLC44" s="155"/>
      <c r="TLD44" s="155"/>
      <c r="TLE44" s="155"/>
      <c r="TLF44" s="155"/>
      <c r="TLG44" s="156"/>
      <c r="TLH44" s="156"/>
      <c r="TLI44" s="156"/>
      <c r="TLJ44" s="156"/>
      <c r="TLK44" s="156"/>
      <c r="TLL44" s="156"/>
      <c r="TLM44" s="157"/>
      <c r="TLN44" s="153"/>
      <c r="TLO44" s="153"/>
      <c r="TLP44" s="154"/>
      <c r="TLQ44" s="155"/>
      <c r="TLR44" s="155"/>
      <c r="TLS44" s="155"/>
      <c r="TLT44" s="155"/>
      <c r="TLU44" s="155"/>
      <c r="TLV44" s="155"/>
      <c r="TLW44" s="156"/>
      <c r="TLX44" s="156"/>
      <c r="TLY44" s="156"/>
      <c r="TLZ44" s="156"/>
      <c r="TMA44" s="156"/>
      <c r="TMB44" s="156"/>
      <c r="TMC44" s="157"/>
      <c r="TMD44" s="153"/>
      <c r="TME44" s="153"/>
      <c r="TMF44" s="154"/>
      <c r="TMG44" s="155"/>
      <c r="TMH44" s="155"/>
      <c r="TMI44" s="155"/>
      <c r="TMJ44" s="155"/>
      <c r="TMK44" s="155"/>
      <c r="TML44" s="155"/>
      <c r="TMM44" s="156"/>
      <c r="TMN44" s="156"/>
      <c r="TMO44" s="156"/>
      <c r="TMP44" s="156"/>
      <c r="TMQ44" s="156"/>
      <c r="TMR44" s="156"/>
      <c r="TMS44" s="157"/>
      <c r="TMT44" s="153"/>
      <c r="TMU44" s="153"/>
      <c r="TMV44" s="154"/>
      <c r="TMW44" s="155"/>
      <c r="TMX44" s="155"/>
      <c r="TMY44" s="155"/>
      <c r="TMZ44" s="155"/>
      <c r="TNA44" s="155"/>
      <c r="TNB44" s="155"/>
      <c r="TNC44" s="156"/>
      <c r="TND44" s="156"/>
      <c r="TNE44" s="156"/>
      <c r="TNF44" s="156"/>
      <c r="TNG44" s="156"/>
      <c r="TNH44" s="156"/>
      <c r="TNI44" s="157"/>
      <c r="TNJ44" s="153"/>
      <c r="TNK44" s="153"/>
      <c r="TNL44" s="154"/>
      <c r="TNM44" s="155"/>
      <c r="TNN44" s="155"/>
      <c r="TNO44" s="155"/>
      <c r="TNP44" s="155"/>
      <c r="TNQ44" s="155"/>
      <c r="TNR44" s="155"/>
      <c r="TNS44" s="156"/>
      <c r="TNT44" s="156"/>
      <c r="TNU44" s="156"/>
      <c r="TNV44" s="156"/>
      <c r="TNW44" s="156"/>
      <c r="TNX44" s="156"/>
      <c r="TNY44" s="157"/>
      <c r="TNZ44" s="153"/>
      <c r="TOA44" s="153"/>
      <c r="TOB44" s="154"/>
      <c r="TOC44" s="155"/>
      <c r="TOD44" s="155"/>
      <c r="TOE44" s="155"/>
      <c r="TOF44" s="155"/>
      <c r="TOG44" s="155"/>
      <c r="TOH44" s="155"/>
      <c r="TOI44" s="156"/>
      <c r="TOJ44" s="156"/>
      <c r="TOK44" s="156"/>
      <c r="TOL44" s="156"/>
      <c r="TOM44" s="156"/>
      <c r="TON44" s="156"/>
      <c r="TOO44" s="157"/>
      <c r="TOP44" s="153"/>
      <c r="TOQ44" s="153"/>
      <c r="TOR44" s="154"/>
      <c r="TOS44" s="155"/>
      <c r="TOT44" s="155"/>
      <c r="TOU44" s="155"/>
      <c r="TOV44" s="155"/>
      <c r="TOW44" s="155"/>
      <c r="TOX44" s="155"/>
      <c r="TOY44" s="156"/>
      <c r="TOZ44" s="156"/>
      <c r="TPA44" s="156"/>
      <c r="TPB44" s="156"/>
      <c r="TPC44" s="156"/>
      <c r="TPD44" s="156"/>
      <c r="TPE44" s="157"/>
      <c r="TPF44" s="153"/>
      <c r="TPG44" s="153"/>
      <c r="TPH44" s="154"/>
      <c r="TPI44" s="155"/>
      <c r="TPJ44" s="155"/>
      <c r="TPK44" s="155"/>
      <c r="TPL44" s="155"/>
      <c r="TPM44" s="155"/>
      <c r="TPN44" s="155"/>
      <c r="TPO44" s="156"/>
      <c r="TPP44" s="156"/>
      <c r="TPQ44" s="156"/>
      <c r="TPR44" s="156"/>
      <c r="TPS44" s="156"/>
      <c r="TPT44" s="156"/>
      <c r="TPU44" s="157"/>
      <c r="TPV44" s="153"/>
      <c r="TPW44" s="153"/>
      <c r="TPX44" s="154"/>
      <c r="TPY44" s="155"/>
      <c r="TPZ44" s="155"/>
      <c r="TQA44" s="155"/>
      <c r="TQB44" s="155"/>
      <c r="TQC44" s="155"/>
      <c r="TQD44" s="155"/>
      <c r="TQE44" s="156"/>
      <c r="TQF44" s="156"/>
      <c r="TQG44" s="156"/>
      <c r="TQH44" s="156"/>
      <c r="TQI44" s="156"/>
      <c r="TQJ44" s="156"/>
      <c r="TQK44" s="157"/>
      <c r="TQL44" s="153"/>
      <c r="TQM44" s="153"/>
      <c r="TQN44" s="154"/>
      <c r="TQO44" s="155"/>
      <c r="TQP44" s="155"/>
      <c r="TQQ44" s="155"/>
      <c r="TQR44" s="155"/>
      <c r="TQS44" s="155"/>
      <c r="TQT44" s="155"/>
      <c r="TQU44" s="156"/>
      <c r="TQV44" s="156"/>
      <c r="TQW44" s="156"/>
      <c r="TQX44" s="156"/>
      <c r="TQY44" s="156"/>
      <c r="TQZ44" s="156"/>
      <c r="TRA44" s="157"/>
      <c r="TRB44" s="153"/>
      <c r="TRC44" s="153"/>
      <c r="TRD44" s="154"/>
      <c r="TRE44" s="155"/>
      <c r="TRF44" s="155"/>
      <c r="TRG44" s="155"/>
      <c r="TRH44" s="155"/>
      <c r="TRI44" s="155"/>
      <c r="TRJ44" s="155"/>
      <c r="TRK44" s="156"/>
      <c r="TRL44" s="156"/>
      <c r="TRM44" s="156"/>
      <c r="TRN44" s="156"/>
      <c r="TRO44" s="156"/>
      <c r="TRP44" s="156"/>
      <c r="TRQ44" s="157"/>
      <c r="TRR44" s="153"/>
      <c r="TRS44" s="153"/>
      <c r="TRT44" s="154"/>
      <c r="TRU44" s="155"/>
      <c r="TRV44" s="155"/>
      <c r="TRW44" s="155"/>
      <c r="TRX44" s="155"/>
      <c r="TRY44" s="155"/>
      <c r="TRZ44" s="155"/>
      <c r="TSA44" s="156"/>
      <c r="TSB44" s="156"/>
      <c r="TSC44" s="156"/>
      <c r="TSD44" s="156"/>
      <c r="TSE44" s="156"/>
      <c r="TSF44" s="156"/>
      <c r="TSG44" s="157"/>
      <c r="TSH44" s="153"/>
      <c r="TSI44" s="153"/>
      <c r="TSJ44" s="154"/>
      <c r="TSK44" s="155"/>
      <c r="TSL44" s="155"/>
      <c r="TSM44" s="155"/>
      <c r="TSN44" s="155"/>
      <c r="TSO44" s="155"/>
      <c r="TSP44" s="155"/>
      <c r="TSQ44" s="156"/>
      <c r="TSR44" s="156"/>
      <c r="TSS44" s="156"/>
      <c r="TST44" s="156"/>
      <c r="TSU44" s="156"/>
      <c r="TSV44" s="156"/>
      <c r="TSW44" s="157"/>
      <c r="TSX44" s="153"/>
      <c r="TSY44" s="153"/>
      <c r="TSZ44" s="154"/>
      <c r="TTA44" s="155"/>
      <c r="TTB44" s="155"/>
      <c r="TTC44" s="155"/>
      <c r="TTD44" s="155"/>
      <c r="TTE44" s="155"/>
      <c r="TTF44" s="155"/>
      <c r="TTG44" s="156"/>
      <c r="TTH44" s="156"/>
      <c r="TTI44" s="156"/>
      <c r="TTJ44" s="156"/>
      <c r="TTK44" s="156"/>
      <c r="TTL44" s="156"/>
      <c r="TTM44" s="157"/>
      <c r="TTN44" s="153"/>
      <c r="TTO44" s="153"/>
      <c r="TTP44" s="154"/>
      <c r="TTQ44" s="155"/>
      <c r="TTR44" s="155"/>
      <c r="TTS44" s="155"/>
      <c r="TTT44" s="155"/>
      <c r="TTU44" s="155"/>
      <c r="TTV44" s="155"/>
      <c r="TTW44" s="156"/>
      <c r="TTX44" s="156"/>
      <c r="TTY44" s="156"/>
      <c r="TTZ44" s="156"/>
      <c r="TUA44" s="156"/>
      <c r="TUB44" s="156"/>
      <c r="TUC44" s="157"/>
      <c r="TUD44" s="153"/>
      <c r="TUE44" s="153"/>
      <c r="TUF44" s="154"/>
      <c r="TUG44" s="155"/>
      <c r="TUH44" s="155"/>
      <c r="TUI44" s="155"/>
      <c r="TUJ44" s="155"/>
      <c r="TUK44" s="155"/>
      <c r="TUL44" s="155"/>
      <c r="TUM44" s="156"/>
      <c r="TUN44" s="156"/>
      <c r="TUO44" s="156"/>
      <c r="TUP44" s="156"/>
      <c r="TUQ44" s="156"/>
      <c r="TUR44" s="156"/>
      <c r="TUS44" s="157"/>
      <c r="TUT44" s="153"/>
      <c r="TUU44" s="153"/>
      <c r="TUV44" s="154"/>
      <c r="TUW44" s="155"/>
      <c r="TUX44" s="155"/>
      <c r="TUY44" s="155"/>
      <c r="TUZ44" s="155"/>
      <c r="TVA44" s="155"/>
      <c r="TVB44" s="155"/>
      <c r="TVC44" s="156"/>
      <c r="TVD44" s="156"/>
      <c r="TVE44" s="156"/>
      <c r="TVF44" s="156"/>
      <c r="TVG44" s="156"/>
      <c r="TVH44" s="156"/>
      <c r="TVI44" s="157"/>
      <c r="TVJ44" s="153"/>
      <c r="TVK44" s="153"/>
      <c r="TVL44" s="154"/>
      <c r="TVM44" s="155"/>
      <c r="TVN44" s="155"/>
      <c r="TVO44" s="155"/>
      <c r="TVP44" s="155"/>
      <c r="TVQ44" s="155"/>
      <c r="TVR44" s="155"/>
      <c r="TVS44" s="156"/>
      <c r="TVT44" s="156"/>
      <c r="TVU44" s="156"/>
      <c r="TVV44" s="156"/>
      <c r="TVW44" s="156"/>
      <c r="TVX44" s="156"/>
      <c r="TVY44" s="157"/>
      <c r="TVZ44" s="153"/>
      <c r="TWA44" s="153"/>
      <c r="TWB44" s="154"/>
      <c r="TWC44" s="155"/>
      <c r="TWD44" s="155"/>
      <c r="TWE44" s="155"/>
      <c r="TWF44" s="155"/>
      <c r="TWG44" s="155"/>
      <c r="TWH44" s="155"/>
      <c r="TWI44" s="156"/>
      <c r="TWJ44" s="156"/>
      <c r="TWK44" s="156"/>
      <c r="TWL44" s="156"/>
      <c r="TWM44" s="156"/>
      <c r="TWN44" s="156"/>
      <c r="TWO44" s="157"/>
      <c r="TWP44" s="153"/>
      <c r="TWQ44" s="153"/>
      <c r="TWR44" s="154"/>
      <c r="TWS44" s="155"/>
      <c r="TWT44" s="155"/>
      <c r="TWU44" s="155"/>
      <c r="TWV44" s="155"/>
      <c r="TWW44" s="155"/>
      <c r="TWX44" s="155"/>
      <c r="TWY44" s="156"/>
      <c r="TWZ44" s="156"/>
      <c r="TXA44" s="156"/>
      <c r="TXB44" s="156"/>
      <c r="TXC44" s="156"/>
      <c r="TXD44" s="156"/>
      <c r="TXE44" s="157"/>
      <c r="TXF44" s="153"/>
      <c r="TXG44" s="153"/>
      <c r="TXH44" s="154"/>
      <c r="TXI44" s="155"/>
      <c r="TXJ44" s="155"/>
      <c r="TXK44" s="155"/>
      <c r="TXL44" s="155"/>
      <c r="TXM44" s="155"/>
      <c r="TXN44" s="155"/>
      <c r="TXO44" s="156"/>
      <c r="TXP44" s="156"/>
      <c r="TXQ44" s="156"/>
      <c r="TXR44" s="156"/>
      <c r="TXS44" s="156"/>
      <c r="TXT44" s="156"/>
      <c r="TXU44" s="157"/>
      <c r="TXV44" s="153"/>
      <c r="TXW44" s="153"/>
      <c r="TXX44" s="154"/>
      <c r="TXY44" s="155"/>
      <c r="TXZ44" s="155"/>
      <c r="TYA44" s="155"/>
      <c r="TYB44" s="155"/>
      <c r="TYC44" s="155"/>
      <c r="TYD44" s="155"/>
      <c r="TYE44" s="156"/>
      <c r="TYF44" s="156"/>
      <c r="TYG44" s="156"/>
      <c r="TYH44" s="156"/>
      <c r="TYI44" s="156"/>
      <c r="TYJ44" s="156"/>
      <c r="TYK44" s="157"/>
      <c r="TYL44" s="153"/>
      <c r="TYM44" s="153"/>
      <c r="TYN44" s="154"/>
      <c r="TYO44" s="155"/>
      <c r="TYP44" s="155"/>
      <c r="TYQ44" s="155"/>
      <c r="TYR44" s="155"/>
      <c r="TYS44" s="155"/>
      <c r="TYT44" s="155"/>
      <c r="TYU44" s="156"/>
      <c r="TYV44" s="156"/>
      <c r="TYW44" s="156"/>
      <c r="TYX44" s="156"/>
      <c r="TYY44" s="156"/>
      <c r="TYZ44" s="156"/>
      <c r="TZA44" s="157"/>
      <c r="TZB44" s="153"/>
      <c r="TZC44" s="153"/>
      <c r="TZD44" s="154"/>
      <c r="TZE44" s="155"/>
      <c r="TZF44" s="155"/>
      <c r="TZG44" s="155"/>
      <c r="TZH44" s="155"/>
      <c r="TZI44" s="155"/>
      <c r="TZJ44" s="155"/>
      <c r="TZK44" s="156"/>
      <c r="TZL44" s="156"/>
      <c r="TZM44" s="156"/>
      <c r="TZN44" s="156"/>
      <c r="TZO44" s="156"/>
      <c r="TZP44" s="156"/>
      <c r="TZQ44" s="157"/>
      <c r="TZR44" s="153"/>
      <c r="TZS44" s="153"/>
      <c r="TZT44" s="154"/>
      <c r="TZU44" s="155"/>
      <c r="TZV44" s="155"/>
      <c r="TZW44" s="155"/>
      <c r="TZX44" s="155"/>
      <c r="TZY44" s="155"/>
      <c r="TZZ44" s="155"/>
      <c r="UAA44" s="156"/>
      <c r="UAB44" s="156"/>
      <c r="UAC44" s="156"/>
      <c r="UAD44" s="156"/>
      <c r="UAE44" s="156"/>
      <c r="UAF44" s="156"/>
      <c r="UAG44" s="157"/>
      <c r="UAH44" s="153"/>
      <c r="UAI44" s="153"/>
      <c r="UAJ44" s="154"/>
      <c r="UAK44" s="155"/>
      <c r="UAL44" s="155"/>
      <c r="UAM44" s="155"/>
      <c r="UAN44" s="155"/>
      <c r="UAO44" s="155"/>
      <c r="UAP44" s="155"/>
      <c r="UAQ44" s="156"/>
      <c r="UAR44" s="156"/>
      <c r="UAS44" s="156"/>
      <c r="UAT44" s="156"/>
      <c r="UAU44" s="156"/>
      <c r="UAV44" s="156"/>
      <c r="UAW44" s="157"/>
      <c r="UAX44" s="153"/>
      <c r="UAY44" s="153"/>
      <c r="UAZ44" s="154"/>
      <c r="UBA44" s="155"/>
      <c r="UBB44" s="155"/>
      <c r="UBC44" s="155"/>
      <c r="UBD44" s="155"/>
      <c r="UBE44" s="155"/>
      <c r="UBF44" s="155"/>
      <c r="UBG44" s="156"/>
      <c r="UBH44" s="156"/>
      <c r="UBI44" s="156"/>
      <c r="UBJ44" s="156"/>
      <c r="UBK44" s="156"/>
      <c r="UBL44" s="156"/>
      <c r="UBM44" s="157"/>
      <c r="UBN44" s="153"/>
      <c r="UBO44" s="153"/>
      <c r="UBP44" s="154"/>
      <c r="UBQ44" s="155"/>
      <c r="UBR44" s="155"/>
      <c r="UBS44" s="155"/>
      <c r="UBT44" s="155"/>
      <c r="UBU44" s="155"/>
      <c r="UBV44" s="155"/>
      <c r="UBW44" s="156"/>
      <c r="UBX44" s="156"/>
      <c r="UBY44" s="156"/>
      <c r="UBZ44" s="156"/>
      <c r="UCA44" s="156"/>
      <c r="UCB44" s="156"/>
      <c r="UCC44" s="157"/>
      <c r="UCD44" s="153"/>
      <c r="UCE44" s="153"/>
      <c r="UCF44" s="154"/>
      <c r="UCG44" s="155"/>
      <c r="UCH44" s="155"/>
      <c r="UCI44" s="155"/>
      <c r="UCJ44" s="155"/>
      <c r="UCK44" s="155"/>
      <c r="UCL44" s="155"/>
      <c r="UCM44" s="156"/>
      <c r="UCN44" s="156"/>
      <c r="UCO44" s="156"/>
      <c r="UCP44" s="156"/>
      <c r="UCQ44" s="156"/>
      <c r="UCR44" s="156"/>
      <c r="UCS44" s="157"/>
      <c r="UCT44" s="153"/>
      <c r="UCU44" s="153"/>
      <c r="UCV44" s="154"/>
      <c r="UCW44" s="155"/>
      <c r="UCX44" s="155"/>
      <c r="UCY44" s="155"/>
      <c r="UCZ44" s="155"/>
      <c r="UDA44" s="155"/>
      <c r="UDB44" s="155"/>
      <c r="UDC44" s="156"/>
      <c r="UDD44" s="156"/>
      <c r="UDE44" s="156"/>
      <c r="UDF44" s="156"/>
      <c r="UDG44" s="156"/>
      <c r="UDH44" s="156"/>
      <c r="UDI44" s="157"/>
      <c r="UDJ44" s="153"/>
      <c r="UDK44" s="153"/>
      <c r="UDL44" s="154"/>
      <c r="UDM44" s="155"/>
      <c r="UDN44" s="155"/>
      <c r="UDO44" s="155"/>
      <c r="UDP44" s="155"/>
      <c r="UDQ44" s="155"/>
      <c r="UDR44" s="155"/>
      <c r="UDS44" s="156"/>
      <c r="UDT44" s="156"/>
      <c r="UDU44" s="156"/>
      <c r="UDV44" s="156"/>
      <c r="UDW44" s="156"/>
      <c r="UDX44" s="156"/>
      <c r="UDY44" s="157"/>
      <c r="UDZ44" s="153"/>
      <c r="UEA44" s="153"/>
      <c r="UEB44" s="154"/>
      <c r="UEC44" s="155"/>
      <c r="UED44" s="155"/>
      <c r="UEE44" s="155"/>
      <c r="UEF44" s="155"/>
      <c r="UEG44" s="155"/>
      <c r="UEH44" s="155"/>
      <c r="UEI44" s="156"/>
      <c r="UEJ44" s="156"/>
      <c r="UEK44" s="156"/>
      <c r="UEL44" s="156"/>
      <c r="UEM44" s="156"/>
      <c r="UEN44" s="156"/>
      <c r="UEO44" s="157"/>
      <c r="UEP44" s="153"/>
      <c r="UEQ44" s="153"/>
      <c r="UER44" s="154"/>
      <c r="UES44" s="155"/>
      <c r="UET44" s="155"/>
      <c r="UEU44" s="155"/>
      <c r="UEV44" s="155"/>
      <c r="UEW44" s="155"/>
      <c r="UEX44" s="155"/>
      <c r="UEY44" s="156"/>
      <c r="UEZ44" s="156"/>
      <c r="UFA44" s="156"/>
      <c r="UFB44" s="156"/>
      <c r="UFC44" s="156"/>
      <c r="UFD44" s="156"/>
      <c r="UFE44" s="157"/>
      <c r="UFF44" s="153"/>
      <c r="UFG44" s="153"/>
      <c r="UFH44" s="154"/>
      <c r="UFI44" s="155"/>
      <c r="UFJ44" s="155"/>
      <c r="UFK44" s="155"/>
      <c r="UFL44" s="155"/>
      <c r="UFM44" s="155"/>
      <c r="UFN44" s="155"/>
      <c r="UFO44" s="156"/>
      <c r="UFP44" s="156"/>
      <c r="UFQ44" s="156"/>
      <c r="UFR44" s="156"/>
      <c r="UFS44" s="156"/>
      <c r="UFT44" s="156"/>
      <c r="UFU44" s="157"/>
      <c r="UFV44" s="153"/>
      <c r="UFW44" s="153"/>
      <c r="UFX44" s="154"/>
      <c r="UFY44" s="155"/>
      <c r="UFZ44" s="155"/>
      <c r="UGA44" s="155"/>
      <c r="UGB44" s="155"/>
      <c r="UGC44" s="155"/>
      <c r="UGD44" s="155"/>
      <c r="UGE44" s="156"/>
      <c r="UGF44" s="156"/>
      <c r="UGG44" s="156"/>
      <c r="UGH44" s="156"/>
      <c r="UGI44" s="156"/>
      <c r="UGJ44" s="156"/>
      <c r="UGK44" s="157"/>
      <c r="UGL44" s="153"/>
      <c r="UGM44" s="153"/>
      <c r="UGN44" s="154"/>
      <c r="UGO44" s="155"/>
      <c r="UGP44" s="155"/>
      <c r="UGQ44" s="155"/>
      <c r="UGR44" s="155"/>
      <c r="UGS44" s="155"/>
      <c r="UGT44" s="155"/>
      <c r="UGU44" s="156"/>
      <c r="UGV44" s="156"/>
      <c r="UGW44" s="156"/>
      <c r="UGX44" s="156"/>
      <c r="UGY44" s="156"/>
      <c r="UGZ44" s="156"/>
      <c r="UHA44" s="157"/>
      <c r="UHB44" s="153"/>
      <c r="UHC44" s="153"/>
      <c r="UHD44" s="154"/>
      <c r="UHE44" s="155"/>
      <c r="UHF44" s="155"/>
      <c r="UHG44" s="155"/>
      <c r="UHH44" s="155"/>
      <c r="UHI44" s="155"/>
      <c r="UHJ44" s="155"/>
      <c r="UHK44" s="156"/>
      <c r="UHL44" s="156"/>
      <c r="UHM44" s="156"/>
      <c r="UHN44" s="156"/>
      <c r="UHO44" s="156"/>
      <c r="UHP44" s="156"/>
      <c r="UHQ44" s="157"/>
      <c r="UHR44" s="153"/>
      <c r="UHS44" s="153"/>
      <c r="UHT44" s="154"/>
      <c r="UHU44" s="155"/>
      <c r="UHV44" s="155"/>
      <c r="UHW44" s="155"/>
      <c r="UHX44" s="155"/>
      <c r="UHY44" s="155"/>
      <c r="UHZ44" s="155"/>
      <c r="UIA44" s="156"/>
      <c r="UIB44" s="156"/>
      <c r="UIC44" s="156"/>
      <c r="UID44" s="156"/>
      <c r="UIE44" s="156"/>
      <c r="UIF44" s="156"/>
      <c r="UIG44" s="157"/>
      <c r="UIH44" s="153"/>
      <c r="UII44" s="153"/>
      <c r="UIJ44" s="154"/>
      <c r="UIK44" s="155"/>
      <c r="UIL44" s="155"/>
      <c r="UIM44" s="155"/>
      <c r="UIN44" s="155"/>
      <c r="UIO44" s="155"/>
      <c r="UIP44" s="155"/>
      <c r="UIQ44" s="156"/>
      <c r="UIR44" s="156"/>
      <c r="UIS44" s="156"/>
      <c r="UIT44" s="156"/>
      <c r="UIU44" s="156"/>
      <c r="UIV44" s="156"/>
      <c r="UIW44" s="157"/>
      <c r="UIX44" s="153"/>
      <c r="UIY44" s="153"/>
      <c r="UIZ44" s="154"/>
      <c r="UJA44" s="155"/>
      <c r="UJB44" s="155"/>
      <c r="UJC44" s="155"/>
      <c r="UJD44" s="155"/>
      <c r="UJE44" s="155"/>
      <c r="UJF44" s="155"/>
      <c r="UJG44" s="156"/>
      <c r="UJH44" s="156"/>
      <c r="UJI44" s="156"/>
      <c r="UJJ44" s="156"/>
      <c r="UJK44" s="156"/>
      <c r="UJL44" s="156"/>
      <c r="UJM44" s="157"/>
      <c r="UJN44" s="153"/>
      <c r="UJO44" s="153"/>
      <c r="UJP44" s="154"/>
      <c r="UJQ44" s="155"/>
      <c r="UJR44" s="155"/>
      <c r="UJS44" s="155"/>
      <c r="UJT44" s="155"/>
      <c r="UJU44" s="155"/>
      <c r="UJV44" s="155"/>
      <c r="UJW44" s="156"/>
      <c r="UJX44" s="156"/>
      <c r="UJY44" s="156"/>
      <c r="UJZ44" s="156"/>
      <c r="UKA44" s="156"/>
      <c r="UKB44" s="156"/>
      <c r="UKC44" s="157"/>
      <c r="UKD44" s="153"/>
      <c r="UKE44" s="153"/>
      <c r="UKF44" s="154"/>
      <c r="UKG44" s="155"/>
      <c r="UKH44" s="155"/>
      <c r="UKI44" s="155"/>
      <c r="UKJ44" s="155"/>
      <c r="UKK44" s="155"/>
      <c r="UKL44" s="155"/>
      <c r="UKM44" s="156"/>
      <c r="UKN44" s="156"/>
      <c r="UKO44" s="156"/>
      <c r="UKP44" s="156"/>
      <c r="UKQ44" s="156"/>
      <c r="UKR44" s="156"/>
      <c r="UKS44" s="157"/>
      <c r="UKT44" s="153"/>
      <c r="UKU44" s="153"/>
      <c r="UKV44" s="154"/>
      <c r="UKW44" s="155"/>
      <c r="UKX44" s="155"/>
      <c r="UKY44" s="155"/>
      <c r="UKZ44" s="155"/>
      <c r="ULA44" s="155"/>
      <c r="ULB44" s="155"/>
      <c r="ULC44" s="156"/>
      <c r="ULD44" s="156"/>
      <c r="ULE44" s="156"/>
      <c r="ULF44" s="156"/>
      <c r="ULG44" s="156"/>
      <c r="ULH44" s="156"/>
      <c r="ULI44" s="157"/>
      <c r="ULJ44" s="153"/>
      <c r="ULK44" s="153"/>
      <c r="ULL44" s="154"/>
      <c r="ULM44" s="155"/>
      <c r="ULN44" s="155"/>
      <c r="ULO44" s="155"/>
      <c r="ULP44" s="155"/>
      <c r="ULQ44" s="155"/>
      <c r="ULR44" s="155"/>
      <c r="ULS44" s="156"/>
      <c r="ULT44" s="156"/>
      <c r="ULU44" s="156"/>
      <c r="ULV44" s="156"/>
      <c r="ULW44" s="156"/>
      <c r="ULX44" s="156"/>
      <c r="ULY44" s="157"/>
      <c r="ULZ44" s="153"/>
      <c r="UMA44" s="153"/>
      <c r="UMB44" s="154"/>
      <c r="UMC44" s="155"/>
      <c r="UMD44" s="155"/>
      <c r="UME44" s="155"/>
      <c r="UMF44" s="155"/>
      <c r="UMG44" s="155"/>
      <c r="UMH44" s="155"/>
      <c r="UMI44" s="156"/>
      <c r="UMJ44" s="156"/>
      <c r="UMK44" s="156"/>
      <c r="UML44" s="156"/>
      <c r="UMM44" s="156"/>
      <c r="UMN44" s="156"/>
      <c r="UMO44" s="157"/>
      <c r="UMP44" s="153"/>
      <c r="UMQ44" s="153"/>
      <c r="UMR44" s="154"/>
      <c r="UMS44" s="155"/>
      <c r="UMT44" s="155"/>
      <c r="UMU44" s="155"/>
      <c r="UMV44" s="155"/>
      <c r="UMW44" s="155"/>
      <c r="UMX44" s="155"/>
      <c r="UMY44" s="156"/>
      <c r="UMZ44" s="156"/>
      <c r="UNA44" s="156"/>
      <c r="UNB44" s="156"/>
      <c r="UNC44" s="156"/>
      <c r="UND44" s="156"/>
      <c r="UNE44" s="157"/>
      <c r="UNF44" s="153"/>
      <c r="UNG44" s="153"/>
      <c r="UNH44" s="154"/>
      <c r="UNI44" s="155"/>
      <c r="UNJ44" s="155"/>
      <c r="UNK44" s="155"/>
      <c r="UNL44" s="155"/>
      <c r="UNM44" s="155"/>
      <c r="UNN44" s="155"/>
      <c r="UNO44" s="156"/>
      <c r="UNP44" s="156"/>
      <c r="UNQ44" s="156"/>
      <c r="UNR44" s="156"/>
      <c r="UNS44" s="156"/>
      <c r="UNT44" s="156"/>
      <c r="UNU44" s="157"/>
      <c r="UNV44" s="153"/>
      <c r="UNW44" s="153"/>
      <c r="UNX44" s="154"/>
      <c r="UNY44" s="155"/>
      <c r="UNZ44" s="155"/>
      <c r="UOA44" s="155"/>
      <c r="UOB44" s="155"/>
      <c r="UOC44" s="155"/>
      <c r="UOD44" s="155"/>
      <c r="UOE44" s="156"/>
      <c r="UOF44" s="156"/>
      <c r="UOG44" s="156"/>
      <c r="UOH44" s="156"/>
      <c r="UOI44" s="156"/>
      <c r="UOJ44" s="156"/>
      <c r="UOK44" s="157"/>
      <c r="UOL44" s="153"/>
      <c r="UOM44" s="153"/>
      <c r="UON44" s="154"/>
      <c r="UOO44" s="155"/>
      <c r="UOP44" s="155"/>
      <c r="UOQ44" s="155"/>
      <c r="UOR44" s="155"/>
      <c r="UOS44" s="155"/>
      <c r="UOT44" s="155"/>
      <c r="UOU44" s="156"/>
      <c r="UOV44" s="156"/>
      <c r="UOW44" s="156"/>
      <c r="UOX44" s="156"/>
      <c r="UOY44" s="156"/>
      <c r="UOZ44" s="156"/>
      <c r="UPA44" s="157"/>
      <c r="UPB44" s="153"/>
      <c r="UPC44" s="153"/>
      <c r="UPD44" s="154"/>
      <c r="UPE44" s="155"/>
      <c r="UPF44" s="155"/>
      <c r="UPG44" s="155"/>
      <c r="UPH44" s="155"/>
      <c r="UPI44" s="155"/>
      <c r="UPJ44" s="155"/>
      <c r="UPK44" s="156"/>
      <c r="UPL44" s="156"/>
      <c r="UPM44" s="156"/>
      <c r="UPN44" s="156"/>
      <c r="UPO44" s="156"/>
      <c r="UPP44" s="156"/>
      <c r="UPQ44" s="157"/>
      <c r="UPR44" s="153"/>
      <c r="UPS44" s="153"/>
      <c r="UPT44" s="154"/>
      <c r="UPU44" s="155"/>
      <c r="UPV44" s="155"/>
      <c r="UPW44" s="155"/>
      <c r="UPX44" s="155"/>
      <c r="UPY44" s="155"/>
      <c r="UPZ44" s="155"/>
      <c r="UQA44" s="156"/>
      <c r="UQB44" s="156"/>
      <c r="UQC44" s="156"/>
      <c r="UQD44" s="156"/>
      <c r="UQE44" s="156"/>
      <c r="UQF44" s="156"/>
      <c r="UQG44" s="157"/>
      <c r="UQH44" s="153"/>
      <c r="UQI44" s="153"/>
      <c r="UQJ44" s="154"/>
      <c r="UQK44" s="155"/>
      <c r="UQL44" s="155"/>
      <c r="UQM44" s="155"/>
      <c r="UQN44" s="155"/>
      <c r="UQO44" s="155"/>
      <c r="UQP44" s="155"/>
      <c r="UQQ44" s="156"/>
      <c r="UQR44" s="156"/>
      <c r="UQS44" s="156"/>
      <c r="UQT44" s="156"/>
      <c r="UQU44" s="156"/>
      <c r="UQV44" s="156"/>
      <c r="UQW44" s="157"/>
      <c r="UQX44" s="153"/>
      <c r="UQY44" s="153"/>
      <c r="UQZ44" s="154"/>
      <c r="URA44" s="155"/>
      <c r="URB44" s="155"/>
      <c r="URC44" s="155"/>
      <c r="URD44" s="155"/>
      <c r="URE44" s="155"/>
      <c r="URF44" s="155"/>
      <c r="URG44" s="156"/>
      <c r="URH44" s="156"/>
      <c r="URI44" s="156"/>
      <c r="URJ44" s="156"/>
      <c r="URK44" s="156"/>
      <c r="URL44" s="156"/>
      <c r="URM44" s="157"/>
      <c r="URN44" s="153"/>
      <c r="URO44" s="153"/>
      <c r="URP44" s="154"/>
      <c r="URQ44" s="155"/>
      <c r="URR44" s="155"/>
      <c r="URS44" s="155"/>
      <c r="URT44" s="155"/>
      <c r="URU44" s="155"/>
      <c r="URV44" s="155"/>
      <c r="URW44" s="156"/>
      <c r="URX44" s="156"/>
      <c r="URY44" s="156"/>
      <c r="URZ44" s="156"/>
      <c r="USA44" s="156"/>
      <c r="USB44" s="156"/>
      <c r="USC44" s="157"/>
      <c r="USD44" s="153"/>
      <c r="USE44" s="153"/>
      <c r="USF44" s="154"/>
      <c r="USG44" s="155"/>
      <c r="USH44" s="155"/>
      <c r="USI44" s="155"/>
      <c r="USJ44" s="155"/>
      <c r="USK44" s="155"/>
      <c r="USL44" s="155"/>
      <c r="USM44" s="156"/>
      <c r="USN44" s="156"/>
      <c r="USO44" s="156"/>
      <c r="USP44" s="156"/>
      <c r="USQ44" s="156"/>
      <c r="USR44" s="156"/>
      <c r="USS44" s="157"/>
      <c r="UST44" s="153"/>
      <c r="USU44" s="153"/>
      <c r="USV44" s="154"/>
      <c r="USW44" s="155"/>
      <c r="USX44" s="155"/>
      <c r="USY44" s="155"/>
      <c r="USZ44" s="155"/>
      <c r="UTA44" s="155"/>
      <c r="UTB44" s="155"/>
      <c r="UTC44" s="156"/>
      <c r="UTD44" s="156"/>
      <c r="UTE44" s="156"/>
      <c r="UTF44" s="156"/>
      <c r="UTG44" s="156"/>
      <c r="UTH44" s="156"/>
      <c r="UTI44" s="157"/>
      <c r="UTJ44" s="153"/>
      <c r="UTK44" s="153"/>
      <c r="UTL44" s="154"/>
      <c r="UTM44" s="155"/>
      <c r="UTN44" s="155"/>
      <c r="UTO44" s="155"/>
      <c r="UTP44" s="155"/>
      <c r="UTQ44" s="155"/>
      <c r="UTR44" s="155"/>
      <c r="UTS44" s="156"/>
      <c r="UTT44" s="156"/>
      <c r="UTU44" s="156"/>
      <c r="UTV44" s="156"/>
      <c r="UTW44" s="156"/>
      <c r="UTX44" s="156"/>
      <c r="UTY44" s="157"/>
      <c r="UTZ44" s="153"/>
      <c r="UUA44" s="153"/>
      <c r="UUB44" s="154"/>
      <c r="UUC44" s="155"/>
      <c r="UUD44" s="155"/>
      <c r="UUE44" s="155"/>
      <c r="UUF44" s="155"/>
      <c r="UUG44" s="155"/>
      <c r="UUH44" s="155"/>
      <c r="UUI44" s="156"/>
      <c r="UUJ44" s="156"/>
      <c r="UUK44" s="156"/>
      <c r="UUL44" s="156"/>
      <c r="UUM44" s="156"/>
      <c r="UUN44" s="156"/>
      <c r="UUO44" s="157"/>
      <c r="UUP44" s="153"/>
      <c r="UUQ44" s="153"/>
      <c r="UUR44" s="154"/>
      <c r="UUS44" s="155"/>
      <c r="UUT44" s="155"/>
      <c r="UUU44" s="155"/>
      <c r="UUV44" s="155"/>
      <c r="UUW44" s="155"/>
      <c r="UUX44" s="155"/>
      <c r="UUY44" s="156"/>
      <c r="UUZ44" s="156"/>
      <c r="UVA44" s="156"/>
      <c r="UVB44" s="156"/>
      <c r="UVC44" s="156"/>
      <c r="UVD44" s="156"/>
      <c r="UVE44" s="157"/>
      <c r="UVF44" s="153"/>
      <c r="UVG44" s="153"/>
      <c r="UVH44" s="154"/>
      <c r="UVI44" s="155"/>
      <c r="UVJ44" s="155"/>
      <c r="UVK44" s="155"/>
      <c r="UVL44" s="155"/>
      <c r="UVM44" s="155"/>
      <c r="UVN44" s="155"/>
      <c r="UVO44" s="156"/>
      <c r="UVP44" s="156"/>
      <c r="UVQ44" s="156"/>
      <c r="UVR44" s="156"/>
      <c r="UVS44" s="156"/>
      <c r="UVT44" s="156"/>
      <c r="UVU44" s="157"/>
      <c r="UVV44" s="153"/>
      <c r="UVW44" s="153"/>
      <c r="UVX44" s="154"/>
      <c r="UVY44" s="155"/>
      <c r="UVZ44" s="155"/>
      <c r="UWA44" s="155"/>
      <c r="UWB44" s="155"/>
      <c r="UWC44" s="155"/>
      <c r="UWD44" s="155"/>
      <c r="UWE44" s="156"/>
      <c r="UWF44" s="156"/>
      <c r="UWG44" s="156"/>
      <c r="UWH44" s="156"/>
      <c r="UWI44" s="156"/>
      <c r="UWJ44" s="156"/>
      <c r="UWK44" s="157"/>
      <c r="UWL44" s="153"/>
      <c r="UWM44" s="153"/>
      <c r="UWN44" s="154"/>
      <c r="UWO44" s="155"/>
      <c r="UWP44" s="155"/>
      <c r="UWQ44" s="155"/>
      <c r="UWR44" s="155"/>
      <c r="UWS44" s="155"/>
      <c r="UWT44" s="155"/>
      <c r="UWU44" s="156"/>
      <c r="UWV44" s="156"/>
      <c r="UWW44" s="156"/>
      <c r="UWX44" s="156"/>
      <c r="UWY44" s="156"/>
      <c r="UWZ44" s="156"/>
      <c r="UXA44" s="157"/>
      <c r="UXB44" s="153"/>
      <c r="UXC44" s="153"/>
      <c r="UXD44" s="154"/>
      <c r="UXE44" s="155"/>
      <c r="UXF44" s="155"/>
      <c r="UXG44" s="155"/>
      <c r="UXH44" s="155"/>
      <c r="UXI44" s="155"/>
      <c r="UXJ44" s="155"/>
      <c r="UXK44" s="156"/>
      <c r="UXL44" s="156"/>
      <c r="UXM44" s="156"/>
      <c r="UXN44" s="156"/>
      <c r="UXO44" s="156"/>
      <c r="UXP44" s="156"/>
      <c r="UXQ44" s="157"/>
      <c r="UXR44" s="153"/>
      <c r="UXS44" s="153"/>
      <c r="UXT44" s="154"/>
      <c r="UXU44" s="155"/>
      <c r="UXV44" s="155"/>
      <c r="UXW44" s="155"/>
      <c r="UXX44" s="155"/>
      <c r="UXY44" s="155"/>
      <c r="UXZ44" s="155"/>
      <c r="UYA44" s="156"/>
      <c r="UYB44" s="156"/>
      <c r="UYC44" s="156"/>
      <c r="UYD44" s="156"/>
      <c r="UYE44" s="156"/>
      <c r="UYF44" s="156"/>
      <c r="UYG44" s="157"/>
      <c r="UYH44" s="153"/>
      <c r="UYI44" s="153"/>
      <c r="UYJ44" s="154"/>
      <c r="UYK44" s="155"/>
      <c r="UYL44" s="155"/>
      <c r="UYM44" s="155"/>
      <c r="UYN44" s="155"/>
      <c r="UYO44" s="155"/>
      <c r="UYP44" s="155"/>
      <c r="UYQ44" s="156"/>
      <c r="UYR44" s="156"/>
      <c r="UYS44" s="156"/>
      <c r="UYT44" s="156"/>
      <c r="UYU44" s="156"/>
      <c r="UYV44" s="156"/>
      <c r="UYW44" s="157"/>
      <c r="UYX44" s="153"/>
      <c r="UYY44" s="153"/>
      <c r="UYZ44" s="154"/>
      <c r="UZA44" s="155"/>
      <c r="UZB44" s="155"/>
      <c r="UZC44" s="155"/>
      <c r="UZD44" s="155"/>
      <c r="UZE44" s="155"/>
      <c r="UZF44" s="155"/>
      <c r="UZG44" s="156"/>
      <c r="UZH44" s="156"/>
      <c r="UZI44" s="156"/>
      <c r="UZJ44" s="156"/>
      <c r="UZK44" s="156"/>
      <c r="UZL44" s="156"/>
      <c r="UZM44" s="157"/>
      <c r="UZN44" s="153"/>
      <c r="UZO44" s="153"/>
      <c r="UZP44" s="154"/>
      <c r="UZQ44" s="155"/>
      <c r="UZR44" s="155"/>
      <c r="UZS44" s="155"/>
      <c r="UZT44" s="155"/>
      <c r="UZU44" s="155"/>
      <c r="UZV44" s="155"/>
      <c r="UZW44" s="156"/>
      <c r="UZX44" s="156"/>
      <c r="UZY44" s="156"/>
      <c r="UZZ44" s="156"/>
      <c r="VAA44" s="156"/>
      <c r="VAB44" s="156"/>
      <c r="VAC44" s="157"/>
      <c r="VAD44" s="153"/>
      <c r="VAE44" s="153"/>
      <c r="VAF44" s="154"/>
      <c r="VAG44" s="155"/>
      <c r="VAH44" s="155"/>
      <c r="VAI44" s="155"/>
      <c r="VAJ44" s="155"/>
      <c r="VAK44" s="155"/>
      <c r="VAL44" s="155"/>
      <c r="VAM44" s="156"/>
      <c r="VAN44" s="156"/>
      <c r="VAO44" s="156"/>
      <c r="VAP44" s="156"/>
      <c r="VAQ44" s="156"/>
      <c r="VAR44" s="156"/>
      <c r="VAS44" s="157"/>
      <c r="VAT44" s="153"/>
      <c r="VAU44" s="153"/>
      <c r="VAV44" s="154"/>
      <c r="VAW44" s="155"/>
      <c r="VAX44" s="155"/>
      <c r="VAY44" s="155"/>
      <c r="VAZ44" s="155"/>
      <c r="VBA44" s="155"/>
      <c r="VBB44" s="155"/>
      <c r="VBC44" s="156"/>
      <c r="VBD44" s="156"/>
      <c r="VBE44" s="156"/>
      <c r="VBF44" s="156"/>
      <c r="VBG44" s="156"/>
      <c r="VBH44" s="156"/>
      <c r="VBI44" s="157"/>
      <c r="VBJ44" s="153"/>
      <c r="VBK44" s="153"/>
      <c r="VBL44" s="154"/>
      <c r="VBM44" s="155"/>
      <c r="VBN44" s="155"/>
      <c r="VBO44" s="155"/>
      <c r="VBP44" s="155"/>
      <c r="VBQ44" s="155"/>
      <c r="VBR44" s="155"/>
      <c r="VBS44" s="156"/>
      <c r="VBT44" s="156"/>
      <c r="VBU44" s="156"/>
      <c r="VBV44" s="156"/>
      <c r="VBW44" s="156"/>
      <c r="VBX44" s="156"/>
      <c r="VBY44" s="157"/>
      <c r="VBZ44" s="153"/>
      <c r="VCA44" s="153"/>
      <c r="VCB44" s="154"/>
      <c r="VCC44" s="155"/>
      <c r="VCD44" s="155"/>
      <c r="VCE44" s="155"/>
      <c r="VCF44" s="155"/>
      <c r="VCG44" s="155"/>
      <c r="VCH44" s="155"/>
      <c r="VCI44" s="156"/>
      <c r="VCJ44" s="156"/>
      <c r="VCK44" s="156"/>
      <c r="VCL44" s="156"/>
      <c r="VCM44" s="156"/>
      <c r="VCN44" s="156"/>
      <c r="VCO44" s="157"/>
      <c r="VCP44" s="153"/>
      <c r="VCQ44" s="153"/>
      <c r="VCR44" s="154"/>
      <c r="VCS44" s="155"/>
      <c r="VCT44" s="155"/>
      <c r="VCU44" s="155"/>
      <c r="VCV44" s="155"/>
      <c r="VCW44" s="155"/>
      <c r="VCX44" s="155"/>
      <c r="VCY44" s="156"/>
      <c r="VCZ44" s="156"/>
      <c r="VDA44" s="156"/>
      <c r="VDB44" s="156"/>
      <c r="VDC44" s="156"/>
      <c r="VDD44" s="156"/>
      <c r="VDE44" s="157"/>
      <c r="VDF44" s="153"/>
      <c r="VDG44" s="153"/>
      <c r="VDH44" s="154"/>
      <c r="VDI44" s="155"/>
      <c r="VDJ44" s="155"/>
      <c r="VDK44" s="155"/>
      <c r="VDL44" s="155"/>
      <c r="VDM44" s="155"/>
      <c r="VDN44" s="155"/>
      <c r="VDO44" s="156"/>
      <c r="VDP44" s="156"/>
      <c r="VDQ44" s="156"/>
      <c r="VDR44" s="156"/>
      <c r="VDS44" s="156"/>
      <c r="VDT44" s="156"/>
      <c r="VDU44" s="157"/>
      <c r="VDV44" s="153"/>
      <c r="VDW44" s="153"/>
      <c r="VDX44" s="154"/>
      <c r="VDY44" s="155"/>
      <c r="VDZ44" s="155"/>
      <c r="VEA44" s="155"/>
      <c r="VEB44" s="155"/>
      <c r="VEC44" s="155"/>
      <c r="VED44" s="155"/>
      <c r="VEE44" s="156"/>
      <c r="VEF44" s="156"/>
      <c r="VEG44" s="156"/>
      <c r="VEH44" s="156"/>
      <c r="VEI44" s="156"/>
      <c r="VEJ44" s="156"/>
      <c r="VEK44" s="157"/>
      <c r="VEL44" s="153"/>
      <c r="VEM44" s="153"/>
      <c r="VEN44" s="154"/>
      <c r="VEO44" s="155"/>
      <c r="VEP44" s="155"/>
      <c r="VEQ44" s="155"/>
      <c r="VER44" s="155"/>
      <c r="VES44" s="155"/>
      <c r="VET44" s="155"/>
      <c r="VEU44" s="156"/>
      <c r="VEV44" s="156"/>
      <c r="VEW44" s="156"/>
      <c r="VEX44" s="156"/>
      <c r="VEY44" s="156"/>
      <c r="VEZ44" s="156"/>
      <c r="VFA44" s="157"/>
      <c r="VFB44" s="153"/>
      <c r="VFC44" s="153"/>
      <c r="VFD44" s="154"/>
      <c r="VFE44" s="155"/>
      <c r="VFF44" s="155"/>
      <c r="VFG44" s="155"/>
      <c r="VFH44" s="155"/>
      <c r="VFI44" s="155"/>
      <c r="VFJ44" s="155"/>
      <c r="VFK44" s="156"/>
      <c r="VFL44" s="156"/>
      <c r="VFM44" s="156"/>
      <c r="VFN44" s="156"/>
      <c r="VFO44" s="156"/>
      <c r="VFP44" s="156"/>
      <c r="VFQ44" s="157"/>
      <c r="VFR44" s="153"/>
      <c r="VFS44" s="153"/>
      <c r="VFT44" s="154"/>
      <c r="VFU44" s="155"/>
      <c r="VFV44" s="155"/>
      <c r="VFW44" s="155"/>
      <c r="VFX44" s="155"/>
      <c r="VFY44" s="155"/>
      <c r="VFZ44" s="155"/>
      <c r="VGA44" s="156"/>
      <c r="VGB44" s="156"/>
      <c r="VGC44" s="156"/>
      <c r="VGD44" s="156"/>
      <c r="VGE44" s="156"/>
      <c r="VGF44" s="156"/>
      <c r="VGG44" s="157"/>
      <c r="VGH44" s="153"/>
      <c r="VGI44" s="153"/>
      <c r="VGJ44" s="154"/>
      <c r="VGK44" s="155"/>
      <c r="VGL44" s="155"/>
      <c r="VGM44" s="155"/>
      <c r="VGN44" s="155"/>
      <c r="VGO44" s="155"/>
      <c r="VGP44" s="155"/>
      <c r="VGQ44" s="156"/>
      <c r="VGR44" s="156"/>
      <c r="VGS44" s="156"/>
      <c r="VGT44" s="156"/>
      <c r="VGU44" s="156"/>
      <c r="VGV44" s="156"/>
      <c r="VGW44" s="157"/>
      <c r="VGX44" s="153"/>
      <c r="VGY44" s="153"/>
      <c r="VGZ44" s="154"/>
      <c r="VHA44" s="155"/>
      <c r="VHB44" s="155"/>
      <c r="VHC44" s="155"/>
      <c r="VHD44" s="155"/>
      <c r="VHE44" s="155"/>
      <c r="VHF44" s="155"/>
      <c r="VHG44" s="156"/>
      <c r="VHH44" s="156"/>
      <c r="VHI44" s="156"/>
      <c r="VHJ44" s="156"/>
      <c r="VHK44" s="156"/>
      <c r="VHL44" s="156"/>
      <c r="VHM44" s="157"/>
      <c r="VHN44" s="153"/>
      <c r="VHO44" s="153"/>
      <c r="VHP44" s="154"/>
      <c r="VHQ44" s="155"/>
      <c r="VHR44" s="155"/>
      <c r="VHS44" s="155"/>
      <c r="VHT44" s="155"/>
      <c r="VHU44" s="155"/>
      <c r="VHV44" s="155"/>
      <c r="VHW44" s="156"/>
      <c r="VHX44" s="156"/>
      <c r="VHY44" s="156"/>
      <c r="VHZ44" s="156"/>
      <c r="VIA44" s="156"/>
      <c r="VIB44" s="156"/>
      <c r="VIC44" s="157"/>
      <c r="VID44" s="153"/>
      <c r="VIE44" s="153"/>
      <c r="VIF44" s="154"/>
      <c r="VIG44" s="155"/>
      <c r="VIH44" s="155"/>
      <c r="VII44" s="155"/>
      <c r="VIJ44" s="155"/>
      <c r="VIK44" s="155"/>
      <c r="VIL44" s="155"/>
      <c r="VIM44" s="156"/>
      <c r="VIN44" s="156"/>
      <c r="VIO44" s="156"/>
      <c r="VIP44" s="156"/>
      <c r="VIQ44" s="156"/>
      <c r="VIR44" s="156"/>
      <c r="VIS44" s="157"/>
      <c r="VIT44" s="153"/>
      <c r="VIU44" s="153"/>
      <c r="VIV44" s="154"/>
      <c r="VIW44" s="155"/>
      <c r="VIX44" s="155"/>
      <c r="VIY44" s="155"/>
      <c r="VIZ44" s="155"/>
      <c r="VJA44" s="155"/>
      <c r="VJB44" s="155"/>
      <c r="VJC44" s="156"/>
      <c r="VJD44" s="156"/>
      <c r="VJE44" s="156"/>
      <c r="VJF44" s="156"/>
      <c r="VJG44" s="156"/>
      <c r="VJH44" s="156"/>
      <c r="VJI44" s="157"/>
      <c r="VJJ44" s="153"/>
      <c r="VJK44" s="153"/>
      <c r="VJL44" s="154"/>
      <c r="VJM44" s="155"/>
      <c r="VJN44" s="155"/>
      <c r="VJO44" s="155"/>
      <c r="VJP44" s="155"/>
      <c r="VJQ44" s="155"/>
      <c r="VJR44" s="155"/>
      <c r="VJS44" s="156"/>
      <c r="VJT44" s="156"/>
      <c r="VJU44" s="156"/>
      <c r="VJV44" s="156"/>
      <c r="VJW44" s="156"/>
      <c r="VJX44" s="156"/>
      <c r="VJY44" s="157"/>
      <c r="VJZ44" s="153"/>
      <c r="VKA44" s="153"/>
      <c r="VKB44" s="154"/>
      <c r="VKC44" s="155"/>
      <c r="VKD44" s="155"/>
      <c r="VKE44" s="155"/>
      <c r="VKF44" s="155"/>
      <c r="VKG44" s="155"/>
      <c r="VKH44" s="155"/>
      <c r="VKI44" s="156"/>
      <c r="VKJ44" s="156"/>
      <c r="VKK44" s="156"/>
      <c r="VKL44" s="156"/>
      <c r="VKM44" s="156"/>
      <c r="VKN44" s="156"/>
      <c r="VKO44" s="157"/>
      <c r="VKP44" s="153"/>
      <c r="VKQ44" s="153"/>
      <c r="VKR44" s="154"/>
      <c r="VKS44" s="155"/>
      <c r="VKT44" s="155"/>
      <c r="VKU44" s="155"/>
      <c r="VKV44" s="155"/>
      <c r="VKW44" s="155"/>
      <c r="VKX44" s="155"/>
      <c r="VKY44" s="156"/>
      <c r="VKZ44" s="156"/>
      <c r="VLA44" s="156"/>
      <c r="VLB44" s="156"/>
      <c r="VLC44" s="156"/>
      <c r="VLD44" s="156"/>
      <c r="VLE44" s="157"/>
      <c r="VLF44" s="153"/>
      <c r="VLG44" s="153"/>
      <c r="VLH44" s="154"/>
      <c r="VLI44" s="155"/>
      <c r="VLJ44" s="155"/>
      <c r="VLK44" s="155"/>
      <c r="VLL44" s="155"/>
      <c r="VLM44" s="155"/>
      <c r="VLN44" s="155"/>
      <c r="VLO44" s="156"/>
      <c r="VLP44" s="156"/>
      <c r="VLQ44" s="156"/>
      <c r="VLR44" s="156"/>
      <c r="VLS44" s="156"/>
      <c r="VLT44" s="156"/>
      <c r="VLU44" s="157"/>
      <c r="VLV44" s="153"/>
      <c r="VLW44" s="153"/>
      <c r="VLX44" s="154"/>
      <c r="VLY44" s="155"/>
      <c r="VLZ44" s="155"/>
      <c r="VMA44" s="155"/>
      <c r="VMB44" s="155"/>
      <c r="VMC44" s="155"/>
      <c r="VMD44" s="155"/>
      <c r="VME44" s="156"/>
      <c r="VMF44" s="156"/>
      <c r="VMG44" s="156"/>
      <c r="VMH44" s="156"/>
      <c r="VMI44" s="156"/>
      <c r="VMJ44" s="156"/>
      <c r="VMK44" s="157"/>
      <c r="VML44" s="153"/>
      <c r="VMM44" s="153"/>
      <c r="VMN44" s="154"/>
      <c r="VMO44" s="155"/>
      <c r="VMP44" s="155"/>
      <c r="VMQ44" s="155"/>
      <c r="VMR44" s="155"/>
      <c r="VMS44" s="155"/>
      <c r="VMT44" s="155"/>
      <c r="VMU44" s="156"/>
      <c r="VMV44" s="156"/>
      <c r="VMW44" s="156"/>
      <c r="VMX44" s="156"/>
      <c r="VMY44" s="156"/>
      <c r="VMZ44" s="156"/>
      <c r="VNA44" s="157"/>
      <c r="VNB44" s="153"/>
      <c r="VNC44" s="153"/>
      <c r="VND44" s="154"/>
      <c r="VNE44" s="155"/>
      <c r="VNF44" s="155"/>
      <c r="VNG44" s="155"/>
      <c r="VNH44" s="155"/>
      <c r="VNI44" s="155"/>
      <c r="VNJ44" s="155"/>
      <c r="VNK44" s="156"/>
      <c r="VNL44" s="156"/>
      <c r="VNM44" s="156"/>
      <c r="VNN44" s="156"/>
      <c r="VNO44" s="156"/>
      <c r="VNP44" s="156"/>
      <c r="VNQ44" s="157"/>
    </row>
    <row r="45" spans="1:15253" ht="20.149999999999999" customHeight="1" x14ac:dyDescent="0.4">
      <c r="A45" s="619"/>
      <c r="B45" s="139">
        <f t="shared" ref="B45:B48" si="23">+B44+1</f>
        <v>3</v>
      </c>
      <c r="C45" s="341" t="s">
        <v>4475</v>
      </c>
      <c r="D45" s="140">
        <v>3958</v>
      </c>
      <c r="E45" s="168">
        <f t="shared" ref="E45:P45" si="24">E20*$D45/10^3</f>
        <v>0</v>
      </c>
      <c r="F45" s="168">
        <f t="shared" si="24"/>
        <v>0</v>
      </c>
      <c r="G45" s="168">
        <f t="shared" si="24"/>
        <v>0</v>
      </c>
      <c r="H45" s="168">
        <f t="shared" si="24"/>
        <v>0</v>
      </c>
      <c r="I45" s="168">
        <f t="shared" si="24"/>
        <v>0</v>
      </c>
      <c r="J45" s="168">
        <f t="shared" si="24"/>
        <v>0</v>
      </c>
      <c r="K45" s="168">
        <f t="shared" si="24"/>
        <v>25.727</v>
      </c>
      <c r="L45" s="168">
        <f t="shared" si="24"/>
        <v>25.727</v>
      </c>
      <c r="M45" s="168">
        <f t="shared" si="24"/>
        <v>25.727</v>
      </c>
      <c r="N45" s="168">
        <f t="shared" si="24"/>
        <v>25.727</v>
      </c>
      <c r="O45" s="168">
        <f t="shared" si="24"/>
        <v>25.727</v>
      </c>
      <c r="P45" s="168">
        <f t="shared" si="24"/>
        <v>25.727</v>
      </c>
      <c r="Q45" s="152">
        <f t="shared" si="22"/>
        <v>154.36199999999999</v>
      </c>
      <c r="R45" s="153"/>
      <c r="S45" s="154"/>
      <c r="T45" s="155"/>
      <c r="U45" s="155"/>
      <c r="V45" s="155"/>
      <c r="W45" s="155"/>
      <c r="X45" s="155"/>
      <c r="Y45" s="155"/>
      <c r="Z45" s="156"/>
      <c r="AA45" s="156"/>
      <c r="AB45" s="156"/>
      <c r="AC45" s="156"/>
      <c r="AD45" s="156"/>
      <c r="AE45" s="156"/>
      <c r="AF45" s="157"/>
      <c r="AG45" s="153"/>
      <c r="AH45" s="153"/>
      <c r="AI45" s="154"/>
      <c r="AJ45" s="155"/>
      <c r="AK45" s="155"/>
      <c r="AL45" s="155"/>
      <c r="AM45" s="155"/>
      <c r="AN45" s="155"/>
      <c r="AO45" s="155"/>
      <c r="AP45" s="156"/>
      <c r="AQ45" s="156"/>
      <c r="AR45" s="156"/>
      <c r="AS45" s="156"/>
      <c r="AT45" s="156"/>
      <c r="AU45" s="156"/>
      <c r="AV45" s="157"/>
      <c r="AW45" s="153"/>
      <c r="AX45" s="153"/>
      <c r="AY45" s="154"/>
      <c r="AZ45" s="155"/>
      <c r="BA45" s="155"/>
      <c r="BB45" s="155"/>
      <c r="BC45" s="155"/>
      <c r="BD45" s="155"/>
      <c r="BE45" s="155"/>
      <c r="BF45" s="156"/>
      <c r="BG45" s="155"/>
      <c r="BH45" s="155"/>
      <c r="BI45" s="155"/>
      <c r="BJ45" s="155"/>
      <c r="BK45" s="156"/>
      <c r="BL45" s="156"/>
      <c r="BM45" s="156"/>
      <c r="BN45" s="156"/>
      <c r="BO45" s="156"/>
      <c r="BP45" s="156"/>
      <c r="BQ45" s="157"/>
      <c r="BR45" s="153"/>
      <c r="BS45" s="153"/>
      <c r="BT45" s="154"/>
      <c r="BU45" s="155"/>
      <c r="BV45" s="155"/>
      <c r="BW45" s="155"/>
      <c r="BX45" s="155"/>
      <c r="BY45" s="155"/>
      <c r="BZ45" s="155"/>
      <c r="CA45" s="156"/>
      <c r="CB45" s="156"/>
      <c r="CC45" s="156"/>
      <c r="CD45" s="156"/>
      <c r="CE45" s="156"/>
      <c r="CF45" s="156"/>
      <c r="CG45" s="157"/>
      <c r="CH45" s="153"/>
      <c r="CI45" s="153"/>
      <c r="CJ45" s="154"/>
      <c r="CK45" s="155"/>
      <c r="CL45" s="155"/>
      <c r="CM45" s="155"/>
      <c r="CN45" s="155"/>
      <c r="CO45" s="155"/>
      <c r="CP45" s="155"/>
      <c r="CQ45" s="156"/>
      <c r="CR45" s="156"/>
      <c r="CS45" s="156"/>
      <c r="CT45" s="156"/>
      <c r="CU45" s="156"/>
      <c r="CV45" s="156"/>
      <c r="CW45" s="157"/>
      <c r="CX45" s="153"/>
      <c r="CY45" s="153"/>
      <c r="CZ45" s="154"/>
      <c r="DA45" s="155"/>
      <c r="DB45" s="155"/>
      <c r="DC45" s="155"/>
      <c r="DD45" s="155"/>
      <c r="DE45" s="155"/>
      <c r="DF45" s="155"/>
      <c r="DG45" s="156"/>
      <c r="DH45" s="156"/>
      <c r="DI45" s="156"/>
      <c r="DJ45" s="156"/>
      <c r="DK45" s="156"/>
      <c r="DL45" s="156"/>
      <c r="DM45" s="157"/>
      <c r="DN45" s="153"/>
      <c r="DO45" s="153"/>
      <c r="DP45" s="154"/>
      <c r="DQ45" s="155"/>
      <c r="DR45" s="155"/>
      <c r="DS45" s="155"/>
      <c r="DT45" s="155"/>
      <c r="DU45" s="155"/>
      <c r="DV45" s="155"/>
      <c r="DW45" s="156"/>
      <c r="DX45" s="156"/>
      <c r="DY45" s="156"/>
      <c r="DZ45" s="156"/>
      <c r="EA45" s="156"/>
      <c r="EB45" s="156"/>
      <c r="EC45" s="157"/>
      <c r="ED45" s="153"/>
      <c r="EE45" s="153"/>
      <c r="EF45" s="154"/>
      <c r="EG45" s="155"/>
      <c r="EH45" s="155"/>
      <c r="EI45" s="155"/>
      <c r="EJ45" s="155"/>
      <c r="EK45" s="155"/>
      <c r="EL45" s="155"/>
      <c r="EM45" s="156"/>
      <c r="EN45" s="156"/>
      <c r="EO45" s="156"/>
      <c r="EP45" s="156"/>
      <c r="EQ45" s="156"/>
      <c r="ER45" s="156"/>
      <c r="ES45" s="157"/>
      <c r="ET45" s="153"/>
      <c r="EU45" s="153"/>
      <c r="EV45" s="154"/>
      <c r="EW45" s="155"/>
      <c r="EX45" s="155"/>
      <c r="EY45" s="155"/>
      <c r="EZ45" s="155"/>
      <c r="FA45" s="155"/>
      <c r="FB45" s="155"/>
      <c r="FC45" s="156"/>
      <c r="FD45" s="156"/>
      <c r="FE45" s="156"/>
      <c r="FF45" s="156"/>
      <c r="FG45" s="156"/>
      <c r="FH45" s="156"/>
      <c r="FI45" s="157"/>
      <c r="FJ45" s="153"/>
      <c r="FK45" s="153"/>
      <c r="FL45" s="154"/>
      <c r="FM45" s="155"/>
      <c r="FN45" s="155"/>
      <c r="FO45" s="155"/>
      <c r="FP45" s="155"/>
      <c r="FQ45" s="155"/>
      <c r="FR45" s="155"/>
      <c r="FS45" s="156"/>
      <c r="FT45" s="156"/>
      <c r="FU45" s="156"/>
      <c r="FV45" s="156"/>
      <c r="FW45" s="156"/>
      <c r="FX45" s="156"/>
      <c r="FY45" s="157"/>
      <c r="FZ45" s="153"/>
      <c r="GA45" s="153"/>
      <c r="GB45" s="154"/>
      <c r="GC45" s="155"/>
      <c r="GD45" s="155"/>
      <c r="GE45" s="155"/>
      <c r="GF45" s="155"/>
      <c r="GG45" s="155"/>
      <c r="GH45" s="155"/>
      <c r="GI45" s="156"/>
      <c r="GJ45" s="156"/>
      <c r="GK45" s="156"/>
      <c r="GL45" s="156"/>
      <c r="GM45" s="156"/>
      <c r="GN45" s="156"/>
      <c r="GO45" s="157"/>
      <c r="GP45" s="153"/>
      <c r="GQ45" s="153"/>
      <c r="GR45" s="154"/>
      <c r="GS45" s="155"/>
      <c r="GT45" s="155"/>
      <c r="GU45" s="155"/>
      <c r="GV45" s="155"/>
      <c r="GW45" s="155"/>
      <c r="GX45" s="155"/>
      <c r="GY45" s="156"/>
      <c r="GZ45" s="156"/>
      <c r="HA45" s="156"/>
      <c r="HB45" s="156"/>
      <c r="HC45" s="156"/>
      <c r="HD45" s="156"/>
      <c r="HE45" s="157"/>
      <c r="HF45" s="153"/>
      <c r="HG45" s="153"/>
      <c r="HH45" s="154"/>
      <c r="HI45" s="155"/>
      <c r="HJ45" s="155"/>
      <c r="HK45" s="155"/>
      <c r="HL45" s="155"/>
      <c r="HM45" s="155"/>
      <c r="HN45" s="155"/>
      <c r="HO45" s="156"/>
      <c r="HP45" s="156"/>
      <c r="HQ45" s="156"/>
      <c r="HR45" s="156"/>
      <c r="HS45" s="156"/>
      <c r="HT45" s="156"/>
      <c r="HU45" s="157"/>
      <c r="HV45" s="153"/>
      <c r="HW45" s="153"/>
      <c r="HX45" s="154"/>
      <c r="HY45" s="155"/>
      <c r="HZ45" s="155"/>
      <c r="IA45" s="155"/>
      <c r="IB45" s="155"/>
      <c r="IC45" s="155"/>
      <c r="ID45" s="155"/>
      <c r="IE45" s="156"/>
      <c r="IF45" s="156"/>
      <c r="IG45" s="156"/>
      <c r="IH45" s="156"/>
      <c r="II45" s="156"/>
      <c r="IJ45" s="156"/>
      <c r="IK45" s="157"/>
      <c r="IL45" s="153"/>
      <c r="IM45" s="153"/>
      <c r="IN45" s="154"/>
      <c r="IO45" s="155"/>
      <c r="IP45" s="155"/>
      <c r="IQ45" s="155"/>
      <c r="IR45" s="155"/>
      <c r="IS45" s="155"/>
      <c r="IT45" s="155"/>
      <c r="IU45" s="156"/>
      <c r="IV45" s="156"/>
      <c r="IW45" s="156"/>
      <c r="IX45" s="156"/>
      <c r="IY45" s="156"/>
      <c r="IZ45" s="156"/>
      <c r="JA45" s="157"/>
      <c r="JB45" s="153"/>
      <c r="JC45" s="153"/>
      <c r="JD45" s="154"/>
      <c r="JE45" s="155"/>
      <c r="JF45" s="155"/>
      <c r="JG45" s="155"/>
      <c r="JH45" s="155"/>
      <c r="JI45" s="155"/>
      <c r="JJ45" s="155"/>
      <c r="JK45" s="156"/>
      <c r="JL45" s="156"/>
      <c r="JM45" s="156"/>
      <c r="JN45" s="156"/>
      <c r="JO45" s="156"/>
      <c r="JP45" s="156"/>
      <c r="JQ45" s="157"/>
      <c r="JR45" s="153"/>
      <c r="JS45" s="153"/>
      <c r="JT45" s="154"/>
      <c r="JU45" s="155"/>
      <c r="JV45" s="155"/>
      <c r="JW45" s="155"/>
      <c r="JX45" s="155"/>
      <c r="JY45" s="155"/>
      <c r="JZ45" s="155"/>
      <c r="KA45" s="156"/>
      <c r="KB45" s="156"/>
      <c r="KC45" s="156"/>
      <c r="KD45" s="156"/>
      <c r="KE45" s="156"/>
      <c r="KF45" s="156"/>
      <c r="KG45" s="157"/>
      <c r="KH45" s="153"/>
      <c r="KI45" s="153"/>
      <c r="KJ45" s="154"/>
      <c r="KK45" s="155"/>
      <c r="KL45" s="155"/>
      <c r="KM45" s="155"/>
      <c r="KN45" s="155"/>
      <c r="KO45" s="155"/>
      <c r="KP45" s="155"/>
      <c r="KQ45" s="156"/>
      <c r="KR45" s="156"/>
      <c r="KS45" s="156"/>
      <c r="KT45" s="156"/>
      <c r="KU45" s="156"/>
      <c r="KV45" s="156"/>
      <c r="KW45" s="157"/>
      <c r="KX45" s="153"/>
      <c r="KY45" s="153"/>
      <c r="KZ45" s="154"/>
      <c r="LA45" s="155"/>
      <c r="LB45" s="155"/>
      <c r="LC45" s="155"/>
      <c r="LD45" s="155"/>
      <c r="LE45" s="155"/>
      <c r="LF45" s="155"/>
      <c r="LG45" s="156"/>
      <c r="LH45" s="156"/>
      <c r="LI45" s="156"/>
      <c r="LJ45" s="156"/>
      <c r="LK45" s="156"/>
      <c r="LL45" s="156"/>
      <c r="LM45" s="157"/>
      <c r="LN45" s="153"/>
      <c r="LO45" s="153"/>
      <c r="LP45" s="154"/>
      <c r="LQ45" s="155"/>
      <c r="LR45" s="155"/>
      <c r="LS45" s="155"/>
      <c r="LT45" s="155"/>
      <c r="LU45" s="155"/>
      <c r="LV45" s="155"/>
      <c r="LW45" s="156"/>
      <c r="LX45" s="156"/>
      <c r="LY45" s="156"/>
      <c r="LZ45" s="156"/>
      <c r="MA45" s="156"/>
      <c r="MB45" s="156"/>
      <c r="MC45" s="157"/>
      <c r="MD45" s="153"/>
      <c r="ME45" s="153"/>
      <c r="MF45" s="154"/>
      <c r="MG45" s="155"/>
      <c r="MH45" s="155"/>
      <c r="MI45" s="155"/>
      <c r="MJ45" s="155"/>
      <c r="MK45" s="155"/>
      <c r="ML45" s="155"/>
      <c r="MM45" s="156"/>
      <c r="MN45" s="156"/>
      <c r="MO45" s="156"/>
      <c r="MP45" s="156"/>
      <c r="MQ45" s="156"/>
      <c r="MR45" s="156"/>
      <c r="MS45" s="157"/>
      <c r="MT45" s="153"/>
      <c r="MU45" s="153"/>
      <c r="MV45" s="154"/>
      <c r="MW45" s="155"/>
      <c r="MX45" s="155"/>
      <c r="MY45" s="155"/>
      <c r="MZ45" s="155"/>
      <c r="NA45" s="155"/>
      <c r="NB45" s="155"/>
      <c r="NC45" s="156"/>
      <c r="ND45" s="156"/>
      <c r="NE45" s="156"/>
      <c r="NF45" s="156"/>
      <c r="NG45" s="156"/>
      <c r="NH45" s="156"/>
      <c r="NI45" s="157"/>
      <c r="NJ45" s="153"/>
      <c r="NK45" s="153"/>
      <c r="NL45" s="154"/>
      <c r="NM45" s="155"/>
      <c r="NN45" s="155"/>
      <c r="NO45" s="155"/>
      <c r="NP45" s="155"/>
      <c r="NQ45" s="155"/>
      <c r="NR45" s="155"/>
      <c r="NS45" s="156"/>
      <c r="NT45" s="156"/>
      <c r="NU45" s="156"/>
      <c r="NV45" s="156"/>
      <c r="NW45" s="156"/>
      <c r="NX45" s="156"/>
      <c r="NY45" s="157"/>
      <c r="NZ45" s="153"/>
      <c r="OA45" s="153"/>
      <c r="OB45" s="154"/>
      <c r="OC45" s="155"/>
      <c r="OD45" s="155"/>
      <c r="OE45" s="155"/>
      <c r="OF45" s="155"/>
      <c r="OG45" s="155"/>
      <c r="OH45" s="155"/>
      <c r="OI45" s="156"/>
      <c r="OJ45" s="156"/>
      <c r="OK45" s="156"/>
      <c r="OL45" s="156"/>
      <c r="OM45" s="156"/>
      <c r="ON45" s="156"/>
      <c r="OO45" s="157"/>
      <c r="OP45" s="153"/>
      <c r="OQ45" s="153"/>
      <c r="OR45" s="154"/>
      <c r="OS45" s="155"/>
      <c r="OT45" s="155"/>
      <c r="OU45" s="155"/>
      <c r="OV45" s="155"/>
      <c r="OW45" s="155"/>
      <c r="OX45" s="155"/>
      <c r="OY45" s="156"/>
      <c r="OZ45" s="156"/>
      <c r="PA45" s="156"/>
      <c r="PB45" s="156"/>
      <c r="PC45" s="156"/>
      <c r="PD45" s="156"/>
      <c r="PE45" s="157"/>
      <c r="PF45" s="153"/>
      <c r="PG45" s="153"/>
      <c r="PH45" s="154"/>
      <c r="PI45" s="155"/>
      <c r="PJ45" s="155"/>
      <c r="PK45" s="155"/>
      <c r="PL45" s="155"/>
      <c r="PM45" s="155"/>
      <c r="PN45" s="155"/>
      <c r="PO45" s="156"/>
      <c r="PP45" s="156"/>
      <c r="PQ45" s="156"/>
      <c r="PR45" s="156"/>
      <c r="PS45" s="156"/>
      <c r="PT45" s="156"/>
      <c r="PU45" s="157"/>
      <c r="PV45" s="153"/>
      <c r="PW45" s="153"/>
      <c r="PX45" s="154"/>
      <c r="PY45" s="155"/>
      <c r="PZ45" s="155"/>
      <c r="QA45" s="155"/>
      <c r="QB45" s="155"/>
      <c r="QC45" s="155"/>
      <c r="QD45" s="155"/>
      <c r="QE45" s="156"/>
      <c r="QF45" s="156"/>
      <c r="QG45" s="156"/>
      <c r="QH45" s="156"/>
      <c r="QI45" s="156"/>
      <c r="QJ45" s="156"/>
      <c r="QK45" s="157"/>
      <c r="QL45" s="153"/>
      <c r="QM45" s="153"/>
      <c r="QN45" s="154"/>
      <c r="QO45" s="155"/>
      <c r="QP45" s="155"/>
      <c r="QQ45" s="155"/>
      <c r="QR45" s="155"/>
      <c r="QS45" s="155"/>
      <c r="QT45" s="155"/>
      <c r="QU45" s="156"/>
      <c r="QV45" s="156"/>
      <c r="QW45" s="156"/>
      <c r="QX45" s="156"/>
      <c r="QY45" s="156"/>
      <c r="QZ45" s="156"/>
      <c r="RA45" s="157"/>
      <c r="RB45" s="153"/>
      <c r="RC45" s="153"/>
      <c r="RD45" s="154"/>
      <c r="RE45" s="155"/>
      <c r="RF45" s="155"/>
      <c r="RG45" s="155"/>
      <c r="RH45" s="155"/>
      <c r="RI45" s="155"/>
      <c r="RJ45" s="155"/>
      <c r="RK45" s="156"/>
      <c r="RL45" s="156"/>
      <c r="RM45" s="156"/>
      <c r="RN45" s="156"/>
      <c r="RO45" s="156"/>
      <c r="RP45" s="156"/>
      <c r="RQ45" s="157"/>
      <c r="RR45" s="153"/>
      <c r="RS45" s="153"/>
      <c r="RT45" s="154"/>
      <c r="RU45" s="155"/>
      <c r="RV45" s="155"/>
      <c r="RW45" s="155"/>
      <c r="RX45" s="155"/>
      <c r="RY45" s="155"/>
      <c r="RZ45" s="155"/>
      <c r="SA45" s="156"/>
      <c r="SB45" s="156"/>
      <c r="SC45" s="156"/>
      <c r="SD45" s="156"/>
      <c r="SE45" s="156"/>
      <c r="SF45" s="156"/>
      <c r="SG45" s="157"/>
      <c r="SH45" s="153"/>
      <c r="SI45" s="153"/>
      <c r="SJ45" s="154"/>
      <c r="SK45" s="155"/>
      <c r="SL45" s="155"/>
      <c r="SM45" s="155"/>
      <c r="SN45" s="155"/>
      <c r="SO45" s="155"/>
      <c r="SP45" s="155"/>
      <c r="SQ45" s="156"/>
      <c r="SR45" s="156"/>
      <c r="SS45" s="156"/>
      <c r="ST45" s="156"/>
      <c r="SU45" s="156"/>
      <c r="SV45" s="156"/>
      <c r="SW45" s="157"/>
      <c r="SX45" s="153"/>
      <c r="SY45" s="153"/>
      <c r="SZ45" s="154"/>
      <c r="TA45" s="155"/>
      <c r="TB45" s="155"/>
      <c r="TC45" s="155"/>
      <c r="TD45" s="155"/>
      <c r="TE45" s="155"/>
      <c r="TF45" s="155"/>
      <c r="TG45" s="156"/>
      <c r="TH45" s="156"/>
      <c r="TI45" s="156"/>
      <c r="TJ45" s="156"/>
      <c r="TK45" s="156"/>
      <c r="TL45" s="156"/>
      <c r="TM45" s="157"/>
      <c r="TN45" s="153"/>
      <c r="TO45" s="153"/>
      <c r="TP45" s="154"/>
      <c r="TQ45" s="155"/>
      <c r="TR45" s="155"/>
      <c r="TS45" s="155"/>
      <c r="TT45" s="155"/>
      <c r="TU45" s="155"/>
      <c r="TV45" s="155"/>
      <c r="TW45" s="156"/>
      <c r="TX45" s="156"/>
      <c r="TY45" s="156"/>
      <c r="TZ45" s="156"/>
      <c r="UA45" s="156"/>
      <c r="UB45" s="156"/>
      <c r="UC45" s="157"/>
      <c r="UD45" s="153"/>
      <c r="UE45" s="153"/>
      <c r="UF45" s="154"/>
      <c r="UG45" s="155"/>
      <c r="UH45" s="155"/>
      <c r="UI45" s="155"/>
      <c r="UJ45" s="155"/>
      <c r="UK45" s="155"/>
      <c r="UL45" s="155"/>
      <c r="UM45" s="156"/>
      <c r="UN45" s="156"/>
      <c r="UO45" s="156"/>
      <c r="UP45" s="156"/>
      <c r="UQ45" s="156"/>
      <c r="UR45" s="156"/>
      <c r="US45" s="157"/>
      <c r="UT45" s="153"/>
      <c r="UU45" s="153"/>
      <c r="UV45" s="154"/>
      <c r="UW45" s="155"/>
      <c r="UX45" s="155"/>
      <c r="UY45" s="155"/>
      <c r="UZ45" s="155"/>
      <c r="VA45" s="155"/>
      <c r="VB45" s="155"/>
      <c r="VC45" s="156"/>
      <c r="VD45" s="156"/>
      <c r="VE45" s="156"/>
      <c r="VF45" s="156"/>
      <c r="VG45" s="156"/>
      <c r="VH45" s="156"/>
      <c r="VI45" s="157"/>
      <c r="VJ45" s="153"/>
      <c r="VK45" s="153"/>
      <c r="VL45" s="154"/>
      <c r="VM45" s="155"/>
      <c r="VN45" s="155"/>
      <c r="VO45" s="155"/>
      <c r="VP45" s="155"/>
      <c r="VQ45" s="155"/>
      <c r="VR45" s="155"/>
      <c r="VS45" s="156"/>
      <c r="VT45" s="156"/>
      <c r="VU45" s="156"/>
      <c r="VV45" s="156"/>
      <c r="VW45" s="156"/>
      <c r="VX45" s="156"/>
      <c r="VY45" s="157"/>
      <c r="VZ45" s="153"/>
      <c r="WA45" s="153"/>
      <c r="WB45" s="154"/>
      <c r="WC45" s="155"/>
      <c r="WD45" s="155"/>
      <c r="WE45" s="155"/>
      <c r="WF45" s="155"/>
      <c r="WG45" s="155"/>
      <c r="WH45" s="155"/>
      <c r="WI45" s="156"/>
      <c r="WJ45" s="156"/>
      <c r="WK45" s="156"/>
      <c r="WL45" s="156"/>
      <c r="WM45" s="156"/>
      <c r="WN45" s="156"/>
      <c r="WO45" s="157"/>
      <c r="WP45" s="153"/>
      <c r="WQ45" s="153"/>
      <c r="WR45" s="154"/>
      <c r="WS45" s="155"/>
      <c r="WT45" s="155"/>
      <c r="WU45" s="155"/>
      <c r="WV45" s="155"/>
      <c r="WW45" s="155"/>
      <c r="WX45" s="155"/>
      <c r="WY45" s="156"/>
      <c r="WZ45" s="156"/>
      <c r="XA45" s="156"/>
      <c r="XB45" s="156"/>
      <c r="XC45" s="156"/>
      <c r="XD45" s="156"/>
      <c r="XE45" s="157"/>
      <c r="XF45" s="153"/>
      <c r="XG45" s="153"/>
      <c r="XH45" s="154"/>
      <c r="XI45" s="155"/>
      <c r="XJ45" s="155"/>
      <c r="XK45" s="155"/>
      <c r="XL45" s="155"/>
      <c r="XM45" s="155"/>
      <c r="XN45" s="155"/>
      <c r="XO45" s="156"/>
      <c r="XP45" s="156"/>
      <c r="XQ45" s="156"/>
      <c r="XR45" s="156"/>
      <c r="XS45" s="156"/>
      <c r="XT45" s="156"/>
      <c r="XU45" s="157"/>
      <c r="XV45" s="153"/>
      <c r="XW45" s="153"/>
      <c r="XX45" s="154"/>
      <c r="XY45" s="155"/>
      <c r="XZ45" s="155"/>
      <c r="YA45" s="155"/>
      <c r="YB45" s="155"/>
      <c r="YC45" s="155"/>
      <c r="YD45" s="155"/>
      <c r="YE45" s="156"/>
      <c r="YF45" s="156"/>
      <c r="YG45" s="156"/>
      <c r="YH45" s="156"/>
      <c r="YI45" s="156"/>
      <c r="YJ45" s="156"/>
      <c r="YK45" s="157"/>
      <c r="YL45" s="153"/>
      <c r="YM45" s="153"/>
      <c r="YN45" s="154"/>
      <c r="YO45" s="155"/>
      <c r="YP45" s="155"/>
      <c r="YQ45" s="155"/>
      <c r="YR45" s="155"/>
      <c r="YS45" s="155"/>
      <c r="YT45" s="155"/>
      <c r="YU45" s="156"/>
      <c r="YV45" s="156"/>
      <c r="YW45" s="156"/>
      <c r="YX45" s="156"/>
      <c r="YY45" s="156"/>
      <c r="YZ45" s="156"/>
      <c r="ZA45" s="157"/>
      <c r="ZB45" s="153"/>
      <c r="ZC45" s="153"/>
      <c r="ZD45" s="154"/>
      <c r="ZE45" s="155"/>
      <c r="ZF45" s="155"/>
      <c r="ZG45" s="155"/>
      <c r="ZH45" s="155"/>
      <c r="ZI45" s="155"/>
      <c r="ZJ45" s="155"/>
      <c r="ZK45" s="156"/>
      <c r="ZL45" s="156"/>
      <c r="ZM45" s="156"/>
      <c r="ZN45" s="156"/>
      <c r="ZO45" s="156"/>
      <c r="ZP45" s="156"/>
      <c r="ZQ45" s="157"/>
      <c r="ZR45" s="153"/>
      <c r="ZS45" s="153"/>
      <c r="ZT45" s="154"/>
      <c r="ZU45" s="155"/>
      <c r="ZV45" s="155"/>
      <c r="ZW45" s="155"/>
      <c r="ZX45" s="155"/>
      <c r="ZY45" s="155"/>
      <c r="ZZ45" s="155"/>
      <c r="AAA45" s="156"/>
      <c r="AAB45" s="156"/>
      <c r="AAC45" s="156"/>
      <c r="AAD45" s="156"/>
      <c r="AAE45" s="156"/>
      <c r="AAF45" s="156"/>
      <c r="AAG45" s="157"/>
      <c r="AAH45" s="153"/>
      <c r="AAI45" s="153"/>
      <c r="AAJ45" s="154"/>
      <c r="AAK45" s="155"/>
      <c r="AAL45" s="155"/>
      <c r="AAM45" s="155"/>
      <c r="AAN45" s="155"/>
      <c r="AAO45" s="155"/>
      <c r="AAP45" s="155"/>
      <c r="AAQ45" s="156"/>
      <c r="AAR45" s="156"/>
      <c r="AAS45" s="156"/>
      <c r="AAT45" s="156"/>
      <c r="AAU45" s="156"/>
      <c r="AAV45" s="156"/>
      <c r="AAW45" s="157"/>
      <c r="AAX45" s="153"/>
      <c r="AAY45" s="153"/>
      <c r="AAZ45" s="154"/>
      <c r="ABA45" s="155"/>
      <c r="ABB45" s="155"/>
      <c r="ABC45" s="155"/>
      <c r="ABD45" s="155"/>
      <c r="ABE45" s="155"/>
      <c r="ABF45" s="155"/>
      <c r="ABG45" s="156"/>
      <c r="ABH45" s="156"/>
      <c r="ABI45" s="156"/>
      <c r="ABJ45" s="156"/>
      <c r="ABK45" s="156"/>
      <c r="ABL45" s="156"/>
      <c r="ABM45" s="157"/>
      <c r="ABN45" s="153"/>
      <c r="ABO45" s="153"/>
      <c r="ABP45" s="154"/>
      <c r="ABQ45" s="155"/>
      <c r="ABR45" s="155"/>
      <c r="ABS45" s="155"/>
      <c r="ABT45" s="155"/>
      <c r="ABU45" s="155"/>
      <c r="ABV45" s="155"/>
      <c r="ABW45" s="156"/>
      <c r="ABX45" s="156"/>
      <c r="ABY45" s="156"/>
      <c r="ABZ45" s="156"/>
      <c r="ACA45" s="156"/>
      <c r="ACB45" s="156"/>
      <c r="ACC45" s="157"/>
      <c r="ACD45" s="153"/>
      <c r="ACE45" s="153"/>
      <c r="ACF45" s="154"/>
      <c r="ACG45" s="155"/>
      <c r="ACH45" s="155"/>
      <c r="ACI45" s="155"/>
      <c r="ACJ45" s="155"/>
      <c r="ACK45" s="155"/>
      <c r="ACL45" s="155"/>
      <c r="ACM45" s="156"/>
      <c r="ACN45" s="156"/>
      <c r="ACO45" s="156"/>
      <c r="ACP45" s="156"/>
      <c r="ACQ45" s="156"/>
      <c r="ACR45" s="156"/>
      <c r="ACS45" s="157"/>
      <c r="ACT45" s="153"/>
      <c r="ACU45" s="153"/>
      <c r="ACV45" s="154"/>
      <c r="ACW45" s="155"/>
      <c r="ACX45" s="155"/>
      <c r="ACY45" s="155"/>
      <c r="ACZ45" s="155"/>
      <c r="ADA45" s="155"/>
      <c r="ADB45" s="155"/>
      <c r="ADC45" s="156"/>
      <c r="ADD45" s="156"/>
      <c r="ADE45" s="156"/>
      <c r="ADF45" s="156"/>
      <c r="ADG45" s="156"/>
      <c r="ADH45" s="156"/>
      <c r="ADI45" s="157"/>
      <c r="ADJ45" s="153"/>
      <c r="ADK45" s="153"/>
      <c r="ADL45" s="154"/>
      <c r="ADM45" s="155"/>
      <c r="ADN45" s="155"/>
      <c r="ADO45" s="155"/>
      <c r="ADP45" s="155"/>
      <c r="ADQ45" s="155"/>
      <c r="ADR45" s="155"/>
      <c r="ADS45" s="156"/>
      <c r="ADT45" s="156"/>
      <c r="ADU45" s="156"/>
      <c r="ADV45" s="156"/>
      <c r="ADW45" s="156"/>
      <c r="ADX45" s="156"/>
      <c r="ADY45" s="157"/>
      <c r="ADZ45" s="153"/>
      <c r="AEA45" s="153"/>
      <c r="AEB45" s="154"/>
      <c r="AEC45" s="155"/>
      <c r="AED45" s="155"/>
      <c r="AEE45" s="155"/>
      <c r="AEF45" s="155"/>
      <c r="AEG45" s="155"/>
      <c r="AEH45" s="155"/>
      <c r="AEI45" s="156"/>
      <c r="AEJ45" s="156"/>
      <c r="AEK45" s="156"/>
      <c r="AEL45" s="156"/>
      <c r="AEM45" s="156"/>
      <c r="AEN45" s="156"/>
      <c r="AEO45" s="157"/>
      <c r="AEP45" s="153"/>
      <c r="AEQ45" s="153"/>
      <c r="AER45" s="154"/>
      <c r="AES45" s="155"/>
      <c r="AET45" s="155"/>
      <c r="AEU45" s="155"/>
      <c r="AEV45" s="155"/>
      <c r="AEW45" s="155"/>
      <c r="AEX45" s="155"/>
      <c r="AEY45" s="156"/>
      <c r="AEZ45" s="156"/>
      <c r="AFA45" s="156"/>
      <c r="AFB45" s="156"/>
      <c r="AFC45" s="156"/>
      <c r="AFD45" s="156"/>
      <c r="AFE45" s="157"/>
      <c r="AFF45" s="153"/>
      <c r="AFG45" s="153"/>
      <c r="AFH45" s="154"/>
      <c r="AFI45" s="155"/>
      <c r="AFJ45" s="155"/>
      <c r="AFK45" s="155"/>
      <c r="AFL45" s="155"/>
      <c r="AFM45" s="155"/>
      <c r="AFN45" s="155"/>
      <c r="AFO45" s="156"/>
      <c r="AFP45" s="156"/>
      <c r="AFQ45" s="156"/>
      <c r="AFR45" s="156"/>
      <c r="AFS45" s="156"/>
      <c r="AFT45" s="156"/>
      <c r="AFU45" s="157"/>
      <c r="AFV45" s="153"/>
      <c r="AFW45" s="153"/>
      <c r="AFX45" s="154"/>
      <c r="AFY45" s="155"/>
      <c r="AFZ45" s="155"/>
      <c r="AGA45" s="155"/>
      <c r="AGB45" s="155"/>
      <c r="AGC45" s="155"/>
      <c r="AGD45" s="155"/>
      <c r="AGE45" s="156"/>
      <c r="AGF45" s="156"/>
      <c r="AGG45" s="156"/>
      <c r="AGH45" s="156"/>
      <c r="AGI45" s="156"/>
      <c r="AGJ45" s="156"/>
      <c r="AGK45" s="157"/>
      <c r="AGL45" s="153"/>
      <c r="AGM45" s="153"/>
      <c r="AGN45" s="154"/>
      <c r="AGO45" s="155"/>
      <c r="AGP45" s="155"/>
      <c r="AGQ45" s="155"/>
      <c r="AGR45" s="155"/>
      <c r="AGS45" s="155"/>
      <c r="AGT45" s="155"/>
      <c r="AGU45" s="156"/>
      <c r="AGV45" s="156"/>
      <c r="AGW45" s="156"/>
      <c r="AGX45" s="156"/>
      <c r="AGY45" s="156"/>
      <c r="AGZ45" s="156"/>
      <c r="AHA45" s="157"/>
      <c r="AHB45" s="153"/>
      <c r="AHC45" s="153"/>
      <c r="AHD45" s="154"/>
      <c r="AHE45" s="155"/>
      <c r="AHF45" s="155"/>
      <c r="AHG45" s="155"/>
      <c r="AHH45" s="155"/>
      <c r="AHI45" s="155"/>
      <c r="AHJ45" s="155"/>
      <c r="AHK45" s="156"/>
      <c r="AHL45" s="156"/>
      <c r="AHM45" s="156"/>
      <c r="AHN45" s="156"/>
      <c r="AHO45" s="156"/>
      <c r="AHP45" s="156"/>
      <c r="AHQ45" s="157"/>
      <c r="AHR45" s="153"/>
      <c r="AHS45" s="153"/>
      <c r="AHT45" s="154"/>
      <c r="AHU45" s="155"/>
      <c r="AHV45" s="155"/>
      <c r="AHW45" s="155"/>
      <c r="AHX45" s="155"/>
      <c r="AHY45" s="155"/>
      <c r="AHZ45" s="155"/>
      <c r="AIA45" s="156"/>
      <c r="AIB45" s="156"/>
      <c r="AIC45" s="156"/>
      <c r="AID45" s="156"/>
      <c r="AIE45" s="156"/>
      <c r="AIF45" s="156"/>
      <c r="AIG45" s="157"/>
      <c r="AIH45" s="153"/>
      <c r="AII45" s="153"/>
      <c r="AIJ45" s="154"/>
      <c r="AIK45" s="155"/>
      <c r="AIL45" s="155"/>
      <c r="AIM45" s="155"/>
      <c r="AIN45" s="155"/>
      <c r="AIO45" s="155"/>
      <c r="AIP45" s="155"/>
      <c r="AIQ45" s="156"/>
      <c r="AIR45" s="156"/>
      <c r="AIS45" s="156"/>
      <c r="AIT45" s="156"/>
      <c r="AIU45" s="156"/>
      <c r="AIV45" s="156"/>
      <c r="AIW45" s="157"/>
      <c r="AIX45" s="153"/>
      <c r="AIY45" s="153"/>
      <c r="AIZ45" s="154"/>
      <c r="AJA45" s="155"/>
      <c r="AJB45" s="155"/>
      <c r="AJC45" s="155"/>
      <c r="AJD45" s="155"/>
      <c r="AJE45" s="155"/>
      <c r="AJF45" s="155"/>
      <c r="AJG45" s="156"/>
      <c r="AJH45" s="156"/>
      <c r="AJI45" s="156"/>
      <c r="AJJ45" s="156"/>
      <c r="AJK45" s="156"/>
      <c r="AJL45" s="156"/>
      <c r="AJM45" s="157"/>
      <c r="AJN45" s="153"/>
      <c r="AJO45" s="153"/>
      <c r="AJP45" s="154"/>
      <c r="AJQ45" s="155"/>
      <c r="AJR45" s="155"/>
      <c r="AJS45" s="155"/>
      <c r="AJT45" s="155"/>
      <c r="AJU45" s="155"/>
      <c r="AJV45" s="155"/>
      <c r="AJW45" s="156"/>
      <c r="AJX45" s="156"/>
      <c r="AJY45" s="156"/>
      <c r="AJZ45" s="156"/>
      <c r="AKA45" s="156"/>
      <c r="AKB45" s="156"/>
      <c r="AKC45" s="157"/>
      <c r="AKD45" s="153"/>
      <c r="AKE45" s="153"/>
      <c r="AKF45" s="154"/>
      <c r="AKG45" s="155"/>
      <c r="AKH45" s="155"/>
      <c r="AKI45" s="155"/>
      <c r="AKJ45" s="155"/>
      <c r="AKK45" s="155"/>
      <c r="AKL45" s="155"/>
      <c r="AKM45" s="156"/>
      <c r="AKN45" s="156"/>
      <c r="AKO45" s="156"/>
      <c r="AKP45" s="156"/>
      <c r="AKQ45" s="156"/>
      <c r="AKR45" s="156"/>
      <c r="AKS45" s="157"/>
      <c r="AKT45" s="153"/>
      <c r="AKU45" s="153"/>
      <c r="AKV45" s="154"/>
      <c r="AKW45" s="155"/>
      <c r="AKX45" s="155"/>
      <c r="AKY45" s="155"/>
      <c r="AKZ45" s="155"/>
      <c r="ALA45" s="155"/>
      <c r="ALB45" s="155"/>
      <c r="ALC45" s="156"/>
      <c r="ALD45" s="156"/>
      <c r="ALE45" s="156"/>
      <c r="ALF45" s="156"/>
      <c r="ALG45" s="156"/>
      <c r="ALH45" s="156"/>
      <c r="ALI45" s="157"/>
      <c r="ALJ45" s="153"/>
      <c r="ALK45" s="153"/>
      <c r="ALL45" s="154"/>
      <c r="ALM45" s="155"/>
      <c r="ALN45" s="155"/>
      <c r="ALO45" s="155"/>
      <c r="ALP45" s="155"/>
      <c r="ALQ45" s="155"/>
      <c r="ALR45" s="155"/>
      <c r="ALS45" s="156"/>
      <c r="ALT45" s="156"/>
      <c r="ALU45" s="156"/>
      <c r="ALV45" s="156"/>
      <c r="ALW45" s="156"/>
      <c r="ALX45" s="156"/>
      <c r="ALY45" s="157"/>
      <c r="ALZ45" s="153"/>
      <c r="AMA45" s="153"/>
      <c r="AMB45" s="154"/>
      <c r="AMC45" s="155"/>
      <c r="AMD45" s="155"/>
      <c r="AME45" s="155"/>
      <c r="AMF45" s="155"/>
      <c r="AMG45" s="155"/>
      <c r="AMH45" s="155"/>
      <c r="AMI45" s="156"/>
      <c r="AMJ45" s="156"/>
      <c r="AMK45" s="156"/>
      <c r="AML45" s="156"/>
      <c r="AMM45" s="156"/>
      <c r="AMN45" s="156"/>
      <c r="AMO45" s="157"/>
      <c r="AMP45" s="153"/>
      <c r="AMQ45" s="153"/>
      <c r="AMR45" s="154"/>
      <c r="AMS45" s="155"/>
      <c r="AMT45" s="155"/>
      <c r="AMU45" s="155"/>
      <c r="AMV45" s="155"/>
      <c r="AMW45" s="155"/>
      <c r="AMX45" s="155"/>
      <c r="AMY45" s="156"/>
      <c r="AMZ45" s="156"/>
      <c r="ANA45" s="156"/>
      <c r="ANB45" s="156"/>
      <c r="ANC45" s="156"/>
      <c r="AND45" s="156"/>
      <c r="ANE45" s="157"/>
      <c r="ANF45" s="153"/>
      <c r="ANG45" s="153"/>
      <c r="ANH45" s="154"/>
      <c r="ANI45" s="155"/>
      <c r="ANJ45" s="155"/>
      <c r="ANK45" s="155"/>
      <c r="ANL45" s="155"/>
      <c r="ANM45" s="155"/>
      <c r="ANN45" s="155"/>
      <c r="ANO45" s="156"/>
      <c r="ANP45" s="156"/>
      <c r="ANQ45" s="156"/>
      <c r="ANR45" s="156"/>
      <c r="ANS45" s="156"/>
      <c r="ANT45" s="156"/>
      <c r="ANU45" s="157"/>
      <c r="ANV45" s="153"/>
      <c r="ANW45" s="153"/>
      <c r="ANX45" s="154"/>
      <c r="ANY45" s="155"/>
      <c r="ANZ45" s="155"/>
      <c r="AOA45" s="155"/>
      <c r="AOB45" s="155"/>
      <c r="AOC45" s="155"/>
      <c r="AOD45" s="155"/>
      <c r="AOE45" s="156"/>
      <c r="AOF45" s="156"/>
      <c r="AOG45" s="156"/>
      <c r="AOH45" s="156"/>
      <c r="AOI45" s="156"/>
      <c r="AOJ45" s="156"/>
      <c r="AOK45" s="157"/>
      <c r="AOL45" s="153"/>
      <c r="AOM45" s="153"/>
      <c r="AON45" s="154"/>
      <c r="AOO45" s="155"/>
      <c r="AOP45" s="155"/>
      <c r="AOQ45" s="155"/>
      <c r="AOR45" s="155"/>
      <c r="AOS45" s="155"/>
      <c r="AOT45" s="155"/>
      <c r="AOU45" s="156"/>
      <c r="AOV45" s="156"/>
      <c r="AOW45" s="156"/>
      <c r="AOX45" s="156"/>
      <c r="AOY45" s="156"/>
      <c r="AOZ45" s="156"/>
      <c r="APA45" s="157"/>
      <c r="APB45" s="153"/>
      <c r="APC45" s="153"/>
      <c r="APD45" s="154"/>
      <c r="APE45" s="155"/>
      <c r="APF45" s="155"/>
      <c r="APG45" s="155"/>
      <c r="APH45" s="155"/>
      <c r="API45" s="155"/>
      <c r="APJ45" s="155"/>
      <c r="APK45" s="156"/>
      <c r="APL45" s="156"/>
      <c r="APM45" s="156"/>
      <c r="APN45" s="156"/>
      <c r="APO45" s="156"/>
      <c r="APP45" s="156"/>
      <c r="APQ45" s="157"/>
      <c r="APR45" s="153"/>
      <c r="APS45" s="153"/>
      <c r="APT45" s="154"/>
      <c r="APU45" s="155"/>
      <c r="APV45" s="155"/>
      <c r="APW45" s="155"/>
      <c r="APX45" s="155"/>
      <c r="APY45" s="155"/>
      <c r="APZ45" s="155"/>
      <c r="AQA45" s="156"/>
      <c r="AQB45" s="156"/>
      <c r="AQC45" s="156"/>
      <c r="AQD45" s="156"/>
      <c r="AQE45" s="156"/>
      <c r="AQF45" s="156"/>
      <c r="AQG45" s="157"/>
      <c r="AQH45" s="153"/>
      <c r="AQI45" s="153"/>
      <c r="AQJ45" s="154"/>
      <c r="AQK45" s="155"/>
      <c r="AQL45" s="155"/>
      <c r="AQM45" s="155"/>
      <c r="AQN45" s="155"/>
      <c r="AQO45" s="155"/>
      <c r="AQP45" s="155"/>
      <c r="AQQ45" s="156"/>
      <c r="AQR45" s="156"/>
      <c r="AQS45" s="156"/>
      <c r="AQT45" s="156"/>
      <c r="AQU45" s="156"/>
      <c r="AQV45" s="156"/>
      <c r="AQW45" s="157"/>
      <c r="AQX45" s="153"/>
      <c r="AQY45" s="153"/>
      <c r="AQZ45" s="154"/>
      <c r="ARA45" s="155"/>
      <c r="ARB45" s="155"/>
      <c r="ARC45" s="155"/>
      <c r="ARD45" s="155"/>
      <c r="ARE45" s="155"/>
      <c r="ARF45" s="155"/>
      <c r="ARG45" s="156"/>
      <c r="ARH45" s="156"/>
      <c r="ARI45" s="156"/>
      <c r="ARJ45" s="156"/>
      <c r="ARK45" s="156"/>
      <c r="ARL45" s="156"/>
      <c r="ARM45" s="157"/>
      <c r="ARN45" s="153"/>
      <c r="ARO45" s="153"/>
      <c r="ARP45" s="154"/>
      <c r="ARQ45" s="155"/>
      <c r="ARR45" s="155"/>
      <c r="ARS45" s="155"/>
      <c r="ART45" s="155"/>
      <c r="ARU45" s="155"/>
      <c r="ARV45" s="155"/>
      <c r="ARW45" s="156"/>
      <c r="ARX45" s="156"/>
      <c r="ARY45" s="156"/>
      <c r="ARZ45" s="156"/>
      <c r="ASA45" s="156"/>
      <c r="ASB45" s="156"/>
      <c r="ASC45" s="157"/>
      <c r="ASD45" s="153"/>
      <c r="ASE45" s="153"/>
      <c r="ASF45" s="154"/>
      <c r="ASG45" s="155"/>
      <c r="ASH45" s="155"/>
      <c r="ASI45" s="155"/>
      <c r="ASJ45" s="155"/>
      <c r="ASK45" s="155"/>
      <c r="ASL45" s="155"/>
      <c r="ASM45" s="156"/>
      <c r="ASN45" s="156"/>
      <c r="ASO45" s="156"/>
      <c r="ASP45" s="156"/>
      <c r="ASQ45" s="156"/>
      <c r="ASR45" s="156"/>
      <c r="ASS45" s="157"/>
      <c r="AST45" s="153"/>
      <c r="ASU45" s="153"/>
      <c r="ASV45" s="154"/>
      <c r="ASW45" s="155"/>
      <c r="ASX45" s="155"/>
      <c r="ASY45" s="155"/>
      <c r="ASZ45" s="155"/>
      <c r="ATA45" s="155"/>
      <c r="ATB45" s="155"/>
      <c r="ATC45" s="156"/>
      <c r="ATD45" s="156"/>
      <c r="ATE45" s="156"/>
      <c r="ATF45" s="156"/>
      <c r="ATG45" s="156"/>
      <c r="ATH45" s="156"/>
      <c r="ATI45" s="157"/>
      <c r="ATJ45" s="153"/>
      <c r="ATK45" s="153"/>
      <c r="ATL45" s="154"/>
      <c r="ATM45" s="155"/>
      <c r="ATN45" s="155"/>
      <c r="ATO45" s="155"/>
      <c r="ATP45" s="155"/>
      <c r="ATQ45" s="155"/>
      <c r="ATR45" s="155"/>
      <c r="ATS45" s="156"/>
      <c r="ATT45" s="156"/>
      <c r="ATU45" s="156"/>
      <c r="ATV45" s="156"/>
      <c r="ATW45" s="156"/>
      <c r="ATX45" s="156"/>
      <c r="ATY45" s="157"/>
      <c r="ATZ45" s="153"/>
      <c r="AUA45" s="153"/>
      <c r="AUB45" s="154"/>
      <c r="AUC45" s="155"/>
      <c r="AUD45" s="155"/>
      <c r="AUE45" s="155"/>
      <c r="AUF45" s="155"/>
      <c r="AUG45" s="155"/>
      <c r="AUH45" s="155"/>
      <c r="AUI45" s="156"/>
      <c r="AUJ45" s="156"/>
      <c r="AUK45" s="156"/>
      <c r="AUL45" s="156"/>
      <c r="AUM45" s="156"/>
      <c r="AUN45" s="156"/>
      <c r="AUO45" s="157"/>
      <c r="AUP45" s="153"/>
      <c r="AUQ45" s="153"/>
      <c r="AUR45" s="154"/>
      <c r="AUS45" s="155"/>
      <c r="AUT45" s="155"/>
      <c r="AUU45" s="155"/>
      <c r="AUV45" s="155"/>
      <c r="AUW45" s="155"/>
      <c r="AUX45" s="155"/>
      <c r="AUY45" s="156"/>
      <c r="AUZ45" s="156"/>
      <c r="AVA45" s="156"/>
      <c r="AVB45" s="156"/>
      <c r="AVC45" s="156"/>
      <c r="AVD45" s="156"/>
      <c r="AVE45" s="157"/>
      <c r="AVF45" s="153"/>
      <c r="AVG45" s="153"/>
      <c r="AVH45" s="154"/>
      <c r="AVI45" s="155"/>
      <c r="AVJ45" s="155"/>
      <c r="AVK45" s="155"/>
      <c r="AVL45" s="155"/>
      <c r="AVM45" s="155"/>
      <c r="AVN45" s="155"/>
      <c r="AVO45" s="156"/>
      <c r="AVP45" s="156"/>
      <c r="AVQ45" s="156"/>
      <c r="AVR45" s="156"/>
      <c r="AVS45" s="156"/>
      <c r="AVT45" s="156"/>
      <c r="AVU45" s="157"/>
      <c r="AVV45" s="153"/>
      <c r="AVW45" s="153"/>
      <c r="AVX45" s="154"/>
      <c r="AVY45" s="155"/>
      <c r="AVZ45" s="155"/>
      <c r="AWA45" s="155"/>
      <c r="AWB45" s="155"/>
      <c r="AWC45" s="155"/>
      <c r="AWD45" s="155"/>
      <c r="AWE45" s="156"/>
      <c r="AWF45" s="156"/>
      <c r="AWG45" s="156"/>
      <c r="AWH45" s="156"/>
      <c r="AWI45" s="156"/>
      <c r="AWJ45" s="156"/>
      <c r="AWK45" s="157"/>
      <c r="AWL45" s="153"/>
      <c r="AWM45" s="153"/>
      <c r="AWN45" s="154"/>
      <c r="AWO45" s="155"/>
      <c r="AWP45" s="155"/>
      <c r="AWQ45" s="155"/>
      <c r="AWR45" s="155"/>
      <c r="AWS45" s="155"/>
      <c r="AWT45" s="155"/>
      <c r="AWU45" s="156"/>
      <c r="AWV45" s="156"/>
      <c r="AWW45" s="156"/>
      <c r="AWX45" s="156"/>
      <c r="AWY45" s="156"/>
      <c r="AWZ45" s="156"/>
      <c r="AXA45" s="157"/>
      <c r="AXB45" s="153"/>
      <c r="AXC45" s="153"/>
      <c r="AXD45" s="154"/>
      <c r="AXE45" s="155"/>
      <c r="AXF45" s="155"/>
      <c r="AXG45" s="155"/>
      <c r="AXH45" s="155"/>
      <c r="AXI45" s="155"/>
      <c r="AXJ45" s="155"/>
      <c r="AXK45" s="156"/>
      <c r="AXL45" s="156"/>
      <c r="AXM45" s="156"/>
      <c r="AXN45" s="156"/>
      <c r="AXO45" s="156"/>
      <c r="AXP45" s="156"/>
      <c r="AXQ45" s="157"/>
      <c r="AXR45" s="153"/>
      <c r="AXS45" s="153"/>
      <c r="AXT45" s="154"/>
      <c r="AXU45" s="155"/>
      <c r="AXV45" s="155"/>
      <c r="AXW45" s="155"/>
      <c r="AXX45" s="155"/>
      <c r="AXY45" s="155"/>
      <c r="AXZ45" s="155"/>
      <c r="AYA45" s="156"/>
      <c r="AYB45" s="156"/>
      <c r="AYC45" s="156"/>
      <c r="AYD45" s="156"/>
      <c r="AYE45" s="156"/>
      <c r="AYF45" s="156"/>
      <c r="AYG45" s="157"/>
      <c r="AYH45" s="153"/>
      <c r="AYI45" s="153"/>
      <c r="AYJ45" s="154"/>
      <c r="AYK45" s="155"/>
      <c r="AYL45" s="155"/>
      <c r="AYM45" s="155"/>
      <c r="AYN45" s="155"/>
      <c r="AYO45" s="155"/>
      <c r="AYP45" s="155"/>
      <c r="AYQ45" s="156"/>
      <c r="AYR45" s="156"/>
      <c r="AYS45" s="156"/>
      <c r="AYT45" s="156"/>
      <c r="AYU45" s="156"/>
      <c r="AYV45" s="156"/>
      <c r="AYW45" s="157"/>
      <c r="AYX45" s="153"/>
      <c r="AYY45" s="153"/>
      <c r="AYZ45" s="154"/>
      <c r="AZA45" s="155"/>
      <c r="AZB45" s="155"/>
      <c r="AZC45" s="155"/>
      <c r="AZD45" s="155"/>
      <c r="AZE45" s="155"/>
      <c r="AZF45" s="155"/>
      <c r="AZG45" s="156"/>
      <c r="AZH45" s="156"/>
      <c r="AZI45" s="156"/>
      <c r="AZJ45" s="156"/>
      <c r="AZK45" s="156"/>
      <c r="AZL45" s="156"/>
      <c r="AZM45" s="157"/>
      <c r="AZN45" s="153"/>
      <c r="AZO45" s="153"/>
      <c r="AZP45" s="154"/>
      <c r="AZQ45" s="155"/>
      <c r="AZR45" s="155"/>
      <c r="AZS45" s="155"/>
      <c r="AZT45" s="155"/>
      <c r="AZU45" s="155"/>
      <c r="AZV45" s="155"/>
      <c r="AZW45" s="156"/>
      <c r="AZX45" s="156"/>
      <c r="AZY45" s="156"/>
      <c r="AZZ45" s="156"/>
      <c r="BAA45" s="156"/>
      <c r="BAB45" s="156"/>
      <c r="BAC45" s="157"/>
      <c r="BAD45" s="153"/>
      <c r="BAE45" s="153"/>
      <c r="BAF45" s="154"/>
      <c r="BAG45" s="155"/>
      <c r="BAH45" s="155"/>
      <c r="BAI45" s="155"/>
      <c r="BAJ45" s="155"/>
      <c r="BAK45" s="155"/>
      <c r="BAL45" s="155"/>
      <c r="BAM45" s="156"/>
      <c r="BAN45" s="156"/>
      <c r="BAO45" s="156"/>
      <c r="BAP45" s="156"/>
      <c r="BAQ45" s="156"/>
      <c r="BAR45" s="156"/>
      <c r="BAS45" s="157"/>
      <c r="BAT45" s="153"/>
      <c r="BAU45" s="153"/>
      <c r="BAV45" s="154"/>
      <c r="BAW45" s="155"/>
      <c r="BAX45" s="155"/>
      <c r="BAY45" s="155"/>
      <c r="BAZ45" s="155"/>
      <c r="BBA45" s="155"/>
      <c r="BBB45" s="155"/>
      <c r="BBC45" s="156"/>
      <c r="BBD45" s="156"/>
      <c r="BBE45" s="156"/>
      <c r="BBF45" s="156"/>
      <c r="BBG45" s="156"/>
      <c r="BBH45" s="156"/>
      <c r="BBI45" s="157"/>
      <c r="BBJ45" s="153"/>
      <c r="BBK45" s="153"/>
      <c r="BBL45" s="154"/>
      <c r="BBM45" s="155"/>
      <c r="BBN45" s="155"/>
      <c r="BBO45" s="155"/>
      <c r="BBP45" s="155"/>
      <c r="BBQ45" s="155"/>
      <c r="BBR45" s="155"/>
      <c r="BBS45" s="156"/>
      <c r="BBT45" s="156"/>
      <c r="BBU45" s="156"/>
      <c r="BBV45" s="156"/>
      <c r="BBW45" s="156"/>
      <c r="BBX45" s="156"/>
      <c r="BBY45" s="157"/>
      <c r="BBZ45" s="153"/>
      <c r="BCA45" s="153"/>
      <c r="BCB45" s="154"/>
      <c r="BCC45" s="155"/>
      <c r="BCD45" s="155"/>
      <c r="BCE45" s="155"/>
      <c r="BCF45" s="155"/>
      <c r="BCG45" s="155"/>
      <c r="BCH45" s="155"/>
      <c r="BCI45" s="156"/>
      <c r="BCJ45" s="156"/>
      <c r="BCK45" s="156"/>
      <c r="BCL45" s="156"/>
      <c r="BCM45" s="156"/>
      <c r="BCN45" s="156"/>
      <c r="BCO45" s="157"/>
      <c r="BCP45" s="153"/>
      <c r="BCQ45" s="153"/>
      <c r="BCR45" s="154"/>
      <c r="BCS45" s="155"/>
      <c r="BCT45" s="155"/>
      <c r="BCU45" s="155"/>
      <c r="BCV45" s="155"/>
      <c r="BCW45" s="155"/>
      <c r="BCX45" s="155"/>
      <c r="BCY45" s="156"/>
      <c r="BCZ45" s="156"/>
      <c r="BDA45" s="156"/>
      <c r="BDB45" s="156"/>
      <c r="BDC45" s="156"/>
      <c r="BDD45" s="156"/>
      <c r="BDE45" s="157"/>
      <c r="BDF45" s="153"/>
      <c r="BDG45" s="153"/>
      <c r="BDH45" s="154"/>
      <c r="BDI45" s="155"/>
      <c r="BDJ45" s="155"/>
      <c r="BDK45" s="155"/>
      <c r="BDL45" s="155"/>
      <c r="BDM45" s="155"/>
      <c r="BDN45" s="155"/>
      <c r="BDO45" s="156"/>
      <c r="BDP45" s="156"/>
      <c r="BDQ45" s="156"/>
      <c r="BDR45" s="156"/>
      <c r="BDS45" s="156"/>
      <c r="BDT45" s="156"/>
      <c r="BDU45" s="157"/>
      <c r="BDV45" s="153"/>
      <c r="BDW45" s="153"/>
      <c r="BDX45" s="154"/>
      <c r="BDY45" s="155"/>
      <c r="BDZ45" s="155"/>
      <c r="BEA45" s="155"/>
      <c r="BEB45" s="155"/>
      <c r="BEC45" s="155"/>
      <c r="BED45" s="155"/>
      <c r="BEE45" s="156"/>
      <c r="BEF45" s="156"/>
      <c r="BEG45" s="156"/>
      <c r="BEH45" s="156"/>
      <c r="BEI45" s="156"/>
      <c r="BEJ45" s="156"/>
      <c r="BEK45" s="157"/>
      <c r="BEL45" s="153"/>
      <c r="BEM45" s="153"/>
      <c r="BEN45" s="154"/>
      <c r="BEO45" s="155"/>
      <c r="BEP45" s="155"/>
      <c r="BEQ45" s="155"/>
      <c r="BER45" s="155"/>
      <c r="BES45" s="155"/>
      <c r="BET45" s="155"/>
      <c r="BEU45" s="156"/>
      <c r="BEV45" s="156"/>
      <c r="BEW45" s="156"/>
      <c r="BEX45" s="156"/>
      <c r="BEY45" s="156"/>
      <c r="BEZ45" s="156"/>
      <c r="BFA45" s="157"/>
      <c r="BFB45" s="153"/>
      <c r="BFC45" s="153"/>
      <c r="BFD45" s="154"/>
      <c r="BFE45" s="155"/>
      <c r="BFF45" s="155"/>
      <c r="BFG45" s="155"/>
      <c r="BFH45" s="155"/>
      <c r="BFI45" s="155"/>
      <c r="BFJ45" s="155"/>
      <c r="BFK45" s="156"/>
      <c r="BFL45" s="156"/>
      <c r="BFM45" s="156"/>
      <c r="BFN45" s="156"/>
      <c r="BFO45" s="156"/>
      <c r="BFP45" s="156"/>
      <c r="BFQ45" s="157"/>
      <c r="BFR45" s="153"/>
      <c r="BFS45" s="153"/>
      <c r="BFT45" s="154"/>
      <c r="BFU45" s="155"/>
      <c r="BFV45" s="155"/>
      <c r="BFW45" s="155"/>
      <c r="BFX45" s="155"/>
      <c r="BFY45" s="155"/>
      <c r="BFZ45" s="155"/>
      <c r="BGA45" s="156"/>
      <c r="BGB45" s="156"/>
      <c r="BGC45" s="156"/>
      <c r="BGD45" s="156"/>
      <c r="BGE45" s="156"/>
      <c r="BGF45" s="156"/>
      <c r="BGG45" s="157"/>
      <c r="BGH45" s="153"/>
      <c r="BGI45" s="153"/>
      <c r="BGJ45" s="154"/>
      <c r="BGK45" s="155"/>
      <c r="BGL45" s="155"/>
      <c r="BGM45" s="155"/>
      <c r="BGN45" s="155"/>
      <c r="BGO45" s="155"/>
      <c r="BGP45" s="155"/>
      <c r="BGQ45" s="156"/>
      <c r="BGR45" s="156"/>
      <c r="BGS45" s="156"/>
      <c r="BGT45" s="156"/>
      <c r="BGU45" s="156"/>
      <c r="BGV45" s="156"/>
      <c r="BGW45" s="157"/>
      <c r="BGX45" s="153"/>
      <c r="BGY45" s="153"/>
      <c r="BGZ45" s="154"/>
      <c r="BHA45" s="155"/>
      <c r="BHB45" s="155"/>
      <c r="BHC45" s="155"/>
      <c r="BHD45" s="155"/>
      <c r="BHE45" s="155"/>
      <c r="BHF45" s="155"/>
      <c r="BHG45" s="156"/>
      <c r="BHH45" s="156"/>
      <c r="BHI45" s="156"/>
      <c r="BHJ45" s="156"/>
      <c r="BHK45" s="156"/>
      <c r="BHL45" s="156"/>
      <c r="BHM45" s="157"/>
      <c r="BHN45" s="153"/>
      <c r="BHO45" s="153"/>
      <c r="BHP45" s="154"/>
      <c r="BHQ45" s="155"/>
      <c r="BHR45" s="155"/>
      <c r="BHS45" s="155"/>
      <c r="BHT45" s="155"/>
      <c r="BHU45" s="155"/>
      <c r="BHV45" s="155"/>
      <c r="BHW45" s="156"/>
      <c r="BHX45" s="156"/>
      <c r="BHY45" s="156"/>
      <c r="BHZ45" s="156"/>
      <c r="BIA45" s="156"/>
      <c r="BIB45" s="156"/>
      <c r="BIC45" s="157"/>
      <c r="BID45" s="153"/>
      <c r="BIE45" s="153"/>
      <c r="BIF45" s="154"/>
      <c r="BIG45" s="155"/>
      <c r="BIH45" s="155"/>
      <c r="BII45" s="155"/>
      <c r="BIJ45" s="155"/>
      <c r="BIK45" s="155"/>
      <c r="BIL45" s="155"/>
      <c r="BIM45" s="156"/>
      <c r="BIN45" s="156"/>
      <c r="BIO45" s="156"/>
      <c r="BIP45" s="156"/>
      <c r="BIQ45" s="156"/>
      <c r="BIR45" s="156"/>
      <c r="BIS45" s="157"/>
      <c r="BIT45" s="153"/>
      <c r="BIU45" s="153"/>
      <c r="BIV45" s="154"/>
      <c r="BIW45" s="155"/>
      <c r="BIX45" s="155"/>
      <c r="BIY45" s="155"/>
      <c r="BIZ45" s="155"/>
      <c r="BJA45" s="155"/>
      <c r="BJB45" s="155"/>
      <c r="BJC45" s="156"/>
      <c r="BJD45" s="156"/>
      <c r="BJE45" s="156"/>
      <c r="BJF45" s="156"/>
      <c r="BJG45" s="156"/>
      <c r="BJH45" s="156"/>
      <c r="BJI45" s="157"/>
      <c r="BJJ45" s="153"/>
      <c r="BJK45" s="153"/>
      <c r="BJL45" s="154"/>
      <c r="BJM45" s="155"/>
      <c r="BJN45" s="155"/>
      <c r="BJO45" s="155"/>
      <c r="BJP45" s="155"/>
      <c r="BJQ45" s="155"/>
      <c r="BJR45" s="155"/>
      <c r="BJS45" s="156"/>
      <c r="BJT45" s="156"/>
      <c r="BJU45" s="156"/>
      <c r="BJV45" s="156"/>
      <c r="BJW45" s="156"/>
      <c r="BJX45" s="156"/>
      <c r="BJY45" s="157"/>
      <c r="BJZ45" s="153"/>
      <c r="BKA45" s="153"/>
      <c r="BKB45" s="154"/>
      <c r="BKC45" s="155"/>
      <c r="BKD45" s="155"/>
      <c r="BKE45" s="155"/>
      <c r="BKF45" s="155"/>
      <c r="BKG45" s="155"/>
      <c r="BKH45" s="155"/>
      <c r="BKI45" s="156"/>
      <c r="BKJ45" s="156"/>
      <c r="BKK45" s="156"/>
      <c r="BKL45" s="156"/>
      <c r="BKM45" s="156"/>
      <c r="BKN45" s="156"/>
      <c r="BKO45" s="157"/>
      <c r="BKP45" s="153"/>
      <c r="BKQ45" s="153"/>
      <c r="BKR45" s="154"/>
      <c r="BKS45" s="155"/>
      <c r="BKT45" s="155"/>
      <c r="BKU45" s="155"/>
      <c r="BKV45" s="155"/>
      <c r="BKW45" s="155"/>
      <c r="BKX45" s="155"/>
      <c r="BKY45" s="156"/>
      <c r="BKZ45" s="156"/>
      <c r="BLA45" s="156"/>
      <c r="BLB45" s="156"/>
      <c r="BLC45" s="156"/>
      <c r="BLD45" s="156"/>
      <c r="BLE45" s="157"/>
      <c r="BLF45" s="153"/>
      <c r="BLG45" s="153"/>
      <c r="BLH45" s="154"/>
      <c r="BLI45" s="155"/>
      <c r="BLJ45" s="155"/>
      <c r="BLK45" s="155"/>
      <c r="BLL45" s="155"/>
      <c r="BLM45" s="155"/>
      <c r="BLN45" s="155"/>
      <c r="BLO45" s="156"/>
      <c r="BLP45" s="156"/>
      <c r="BLQ45" s="156"/>
      <c r="BLR45" s="156"/>
      <c r="BLS45" s="156"/>
      <c r="BLT45" s="156"/>
      <c r="BLU45" s="157"/>
      <c r="BLV45" s="153"/>
      <c r="BLW45" s="153"/>
      <c r="BLX45" s="154"/>
      <c r="BLY45" s="155"/>
      <c r="BLZ45" s="155"/>
      <c r="BMA45" s="155"/>
      <c r="BMB45" s="155"/>
      <c r="BMC45" s="155"/>
      <c r="BMD45" s="155"/>
      <c r="BME45" s="156"/>
      <c r="BMF45" s="156"/>
      <c r="BMG45" s="156"/>
      <c r="BMH45" s="156"/>
      <c r="BMI45" s="156"/>
      <c r="BMJ45" s="156"/>
      <c r="BMK45" s="157"/>
      <c r="BML45" s="153"/>
      <c r="BMM45" s="153"/>
      <c r="BMN45" s="154"/>
      <c r="BMO45" s="155"/>
      <c r="BMP45" s="155"/>
      <c r="BMQ45" s="155"/>
      <c r="BMR45" s="155"/>
      <c r="BMS45" s="155"/>
      <c r="BMT45" s="155"/>
      <c r="BMU45" s="156"/>
      <c r="BMV45" s="156"/>
      <c r="BMW45" s="156"/>
      <c r="BMX45" s="156"/>
      <c r="BMY45" s="156"/>
      <c r="BMZ45" s="156"/>
      <c r="BNA45" s="157"/>
      <c r="BNB45" s="153"/>
      <c r="BNC45" s="153"/>
      <c r="BND45" s="154"/>
      <c r="BNE45" s="155"/>
      <c r="BNF45" s="155"/>
      <c r="BNG45" s="155"/>
      <c r="BNH45" s="155"/>
      <c r="BNI45" s="155"/>
      <c r="BNJ45" s="155"/>
      <c r="BNK45" s="156"/>
      <c r="BNL45" s="156"/>
      <c r="BNM45" s="156"/>
      <c r="BNN45" s="156"/>
      <c r="BNO45" s="156"/>
      <c r="BNP45" s="156"/>
      <c r="BNQ45" s="157"/>
      <c r="BNR45" s="153"/>
      <c r="BNS45" s="153"/>
      <c r="BNT45" s="154"/>
      <c r="BNU45" s="155"/>
      <c r="BNV45" s="155"/>
      <c r="BNW45" s="155"/>
      <c r="BNX45" s="155"/>
      <c r="BNY45" s="155"/>
      <c r="BNZ45" s="155"/>
      <c r="BOA45" s="156"/>
      <c r="BOB45" s="156"/>
      <c r="BOC45" s="156"/>
      <c r="BOD45" s="156"/>
      <c r="BOE45" s="156"/>
      <c r="BOF45" s="156"/>
      <c r="BOG45" s="157"/>
      <c r="BOH45" s="153"/>
      <c r="BOI45" s="153"/>
      <c r="BOJ45" s="154"/>
      <c r="BOK45" s="155"/>
      <c r="BOL45" s="155"/>
      <c r="BOM45" s="155"/>
      <c r="BON45" s="155"/>
      <c r="BOO45" s="155"/>
      <c r="BOP45" s="155"/>
      <c r="BOQ45" s="156"/>
      <c r="BOR45" s="156"/>
      <c r="BOS45" s="156"/>
      <c r="BOT45" s="156"/>
      <c r="BOU45" s="156"/>
      <c r="BOV45" s="156"/>
      <c r="BOW45" s="157"/>
      <c r="BOX45" s="153"/>
      <c r="BOY45" s="153"/>
      <c r="BOZ45" s="154"/>
      <c r="BPA45" s="155"/>
      <c r="BPB45" s="155"/>
      <c r="BPC45" s="155"/>
      <c r="BPD45" s="155"/>
      <c r="BPE45" s="155"/>
      <c r="BPF45" s="155"/>
      <c r="BPG45" s="156"/>
      <c r="BPH45" s="156"/>
      <c r="BPI45" s="156"/>
      <c r="BPJ45" s="156"/>
      <c r="BPK45" s="156"/>
      <c r="BPL45" s="156"/>
      <c r="BPM45" s="157"/>
      <c r="BPN45" s="153"/>
      <c r="BPO45" s="153"/>
      <c r="BPP45" s="154"/>
      <c r="BPQ45" s="155"/>
      <c r="BPR45" s="155"/>
      <c r="BPS45" s="155"/>
      <c r="BPT45" s="155"/>
      <c r="BPU45" s="155"/>
      <c r="BPV45" s="155"/>
      <c r="BPW45" s="156"/>
      <c r="BPX45" s="156"/>
      <c r="BPY45" s="156"/>
      <c r="BPZ45" s="156"/>
      <c r="BQA45" s="156"/>
      <c r="BQB45" s="156"/>
      <c r="BQC45" s="157"/>
      <c r="BQD45" s="153"/>
      <c r="BQE45" s="153"/>
      <c r="BQF45" s="154"/>
      <c r="BQG45" s="155"/>
      <c r="BQH45" s="155"/>
      <c r="BQI45" s="155"/>
      <c r="BQJ45" s="155"/>
      <c r="BQK45" s="155"/>
      <c r="BQL45" s="155"/>
      <c r="BQM45" s="156"/>
      <c r="BQN45" s="156"/>
      <c r="BQO45" s="156"/>
      <c r="BQP45" s="156"/>
      <c r="BQQ45" s="156"/>
      <c r="BQR45" s="156"/>
      <c r="BQS45" s="157"/>
      <c r="BQT45" s="153"/>
      <c r="BQU45" s="153"/>
      <c r="BQV45" s="154"/>
      <c r="BQW45" s="155"/>
      <c r="BQX45" s="155"/>
      <c r="BQY45" s="155"/>
      <c r="BQZ45" s="155"/>
      <c r="BRA45" s="155"/>
      <c r="BRB45" s="155"/>
      <c r="BRC45" s="156"/>
      <c r="BRD45" s="156"/>
      <c r="BRE45" s="156"/>
      <c r="BRF45" s="156"/>
      <c r="BRG45" s="156"/>
      <c r="BRH45" s="156"/>
      <c r="BRI45" s="157"/>
      <c r="BRJ45" s="153"/>
      <c r="BRK45" s="153"/>
      <c r="BRL45" s="154"/>
      <c r="BRM45" s="155"/>
      <c r="BRN45" s="155"/>
      <c r="BRO45" s="155"/>
      <c r="BRP45" s="155"/>
      <c r="BRQ45" s="155"/>
      <c r="BRR45" s="155"/>
      <c r="BRS45" s="156"/>
      <c r="BRT45" s="156"/>
      <c r="BRU45" s="156"/>
      <c r="BRV45" s="156"/>
      <c r="BRW45" s="156"/>
      <c r="BRX45" s="156"/>
      <c r="BRY45" s="157"/>
      <c r="BRZ45" s="153"/>
      <c r="BSA45" s="153"/>
      <c r="BSB45" s="154"/>
      <c r="BSC45" s="155"/>
      <c r="BSD45" s="155"/>
      <c r="BSE45" s="155"/>
      <c r="BSF45" s="155"/>
      <c r="BSG45" s="155"/>
      <c r="BSH45" s="155"/>
      <c r="BSI45" s="156"/>
      <c r="BSJ45" s="156"/>
      <c r="BSK45" s="156"/>
      <c r="BSL45" s="156"/>
      <c r="BSM45" s="156"/>
      <c r="BSN45" s="156"/>
      <c r="BSO45" s="157"/>
      <c r="BSP45" s="153"/>
      <c r="BSQ45" s="153"/>
      <c r="BSR45" s="154"/>
      <c r="BSS45" s="155"/>
      <c r="BST45" s="155"/>
      <c r="BSU45" s="155"/>
      <c r="BSV45" s="155"/>
      <c r="BSW45" s="155"/>
      <c r="BSX45" s="155"/>
      <c r="BSY45" s="156"/>
      <c r="BSZ45" s="156"/>
      <c r="BTA45" s="156"/>
      <c r="BTB45" s="156"/>
      <c r="BTC45" s="156"/>
      <c r="BTD45" s="156"/>
      <c r="BTE45" s="157"/>
      <c r="BTF45" s="153"/>
      <c r="BTG45" s="153"/>
      <c r="BTH45" s="154"/>
      <c r="BTI45" s="155"/>
      <c r="BTJ45" s="155"/>
      <c r="BTK45" s="155"/>
      <c r="BTL45" s="155"/>
      <c r="BTM45" s="155"/>
      <c r="BTN45" s="155"/>
      <c r="BTO45" s="156"/>
      <c r="BTP45" s="156"/>
      <c r="BTQ45" s="156"/>
      <c r="BTR45" s="156"/>
      <c r="BTS45" s="156"/>
      <c r="BTT45" s="156"/>
      <c r="BTU45" s="157"/>
      <c r="BTV45" s="153"/>
      <c r="BTW45" s="153"/>
      <c r="BTX45" s="154"/>
      <c r="BTY45" s="155"/>
      <c r="BTZ45" s="155"/>
      <c r="BUA45" s="155"/>
      <c r="BUB45" s="155"/>
      <c r="BUC45" s="155"/>
      <c r="BUD45" s="155"/>
      <c r="BUE45" s="156"/>
      <c r="BUF45" s="156"/>
      <c r="BUG45" s="156"/>
      <c r="BUH45" s="156"/>
      <c r="BUI45" s="156"/>
      <c r="BUJ45" s="156"/>
      <c r="BUK45" s="157"/>
      <c r="BUL45" s="153"/>
      <c r="BUM45" s="153"/>
      <c r="BUN45" s="154"/>
      <c r="BUO45" s="155"/>
      <c r="BUP45" s="155"/>
      <c r="BUQ45" s="155"/>
      <c r="BUR45" s="155"/>
      <c r="BUS45" s="155"/>
      <c r="BUT45" s="155"/>
      <c r="BUU45" s="156"/>
      <c r="BUV45" s="156"/>
      <c r="BUW45" s="156"/>
      <c r="BUX45" s="156"/>
      <c r="BUY45" s="156"/>
      <c r="BUZ45" s="156"/>
      <c r="BVA45" s="157"/>
      <c r="BVB45" s="153"/>
      <c r="BVC45" s="153"/>
      <c r="BVD45" s="154"/>
      <c r="BVE45" s="155"/>
      <c r="BVF45" s="155"/>
      <c r="BVG45" s="155"/>
      <c r="BVH45" s="155"/>
      <c r="BVI45" s="155"/>
      <c r="BVJ45" s="155"/>
      <c r="BVK45" s="156"/>
      <c r="BVL45" s="156"/>
      <c r="BVM45" s="156"/>
      <c r="BVN45" s="156"/>
      <c r="BVO45" s="156"/>
      <c r="BVP45" s="156"/>
      <c r="BVQ45" s="157"/>
      <c r="BVR45" s="153"/>
      <c r="BVS45" s="153"/>
      <c r="BVT45" s="154"/>
      <c r="BVU45" s="155"/>
      <c r="BVV45" s="155"/>
      <c r="BVW45" s="155"/>
      <c r="BVX45" s="155"/>
      <c r="BVY45" s="155"/>
      <c r="BVZ45" s="155"/>
      <c r="BWA45" s="156"/>
      <c r="BWB45" s="156"/>
      <c r="BWC45" s="156"/>
      <c r="BWD45" s="156"/>
      <c r="BWE45" s="156"/>
      <c r="BWF45" s="156"/>
      <c r="BWG45" s="157"/>
      <c r="BWH45" s="153"/>
      <c r="BWI45" s="153"/>
      <c r="BWJ45" s="154"/>
      <c r="BWK45" s="155"/>
      <c r="BWL45" s="155"/>
      <c r="BWM45" s="155"/>
      <c r="BWN45" s="155"/>
      <c r="BWO45" s="155"/>
      <c r="BWP45" s="155"/>
      <c r="BWQ45" s="156"/>
      <c r="BWR45" s="156"/>
      <c r="BWS45" s="156"/>
      <c r="BWT45" s="156"/>
      <c r="BWU45" s="156"/>
      <c r="BWV45" s="156"/>
      <c r="BWW45" s="157"/>
      <c r="BWX45" s="153"/>
      <c r="BWY45" s="153"/>
      <c r="BWZ45" s="154"/>
      <c r="BXA45" s="155"/>
      <c r="BXB45" s="155"/>
      <c r="BXC45" s="155"/>
      <c r="BXD45" s="155"/>
      <c r="BXE45" s="155"/>
      <c r="BXF45" s="155"/>
      <c r="BXG45" s="156"/>
      <c r="BXH45" s="156"/>
      <c r="BXI45" s="156"/>
      <c r="BXJ45" s="156"/>
      <c r="BXK45" s="156"/>
      <c r="BXL45" s="156"/>
      <c r="BXM45" s="157"/>
      <c r="BXN45" s="153"/>
      <c r="BXO45" s="153"/>
      <c r="BXP45" s="154"/>
      <c r="BXQ45" s="155"/>
      <c r="BXR45" s="155"/>
      <c r="BXS45" s="155"/>
      <c r="BXT45" s="155"/>
      <c r="BXU45" s="155"/>
      <c r="BXV45" s="155"/>
      <c r="BXW45" s="156"/>
      <c r="BXX45" s="156"/>
      <c r="BXY45" s="156"/>
      <c r="BXZ45" s="156"/>
      <c r="BYA45" s="156"/>
      <c r="BYB45" s="156"/>
      <c r="BYC45" s="157"/>
      <c r="BYD45" s="153"/>
      <c r="BYE45" s="153"/>
      <c r="BYF45" s="154"/>
      <c r="BYG45" s="155"/>
      <c r="BYH45" s="155"/>
      <c r="BYI45" s="155"/>
      <c r="BYJ45" s="155"/>
      <c r="BYK45" s="155"/>
      <c r="BYL45" s="155"/>
      <c r="BYM45" s="156"/>
      <c r="BYN45" s="156"/>
      <c r="BYO45" s="156"/>
      <c r="BYP45" s="156"/>
      <c r="BYQ45" s="156"/>
      <c r="BYR45" s="156"/>
      <c r="BYS45" s="157"/>
      <c r="BYT45" s="153"/>
      <c r="BYU45" s="153"/>
      <c r="BYV45" s="154"/>
      <c r="BYW45" s="155"/>
      <c r="BYX45" s="155"/>
      <c r="BYY45" s="155"/>
      <c r="BYZ45" s="155"/>
      <c r="BZA45" s="155"/>
      <c r="BZB45" s="155"/>
      <c r="BZC45" s="156"/>
      <c r="BZD45" s="156"/>
      <c r="BZE45" s="156"/>
      <c r="BZF45" s="156"/>
      <c r="BZG45" s="156"/>
      <c r="BZH45" s="156"/>
      <c r="BZI45" s="157"/>
      <c r="BZJ45" s="153"/>
      <c r="BZK45" s="153"/>
      <c r="BZL45" s="154"/>
      <c r="BZM45" s="155"/>
      <c r="BZN45" s="155"/>
      <c r="BZO45" s="155"/>
      <c r="BZP45" s="155"/>
      <c r="BZQ45" s="155"/>
      <c r="BZR45" s="155"/>
      <c r="BZS45" s="156"/>
      <c r="BZT45" s="156"/>
      <c r="BZU45" s="156"/>
      <c r="BZV45" s="156"/>
      <c r="BZW45" s="156"/>
      <c r="BZX45" s="156"/>
      <c r="BZY45" s="157"/>
      <c r="BZZ45" s="153"/>
      <c r="CAA45" s="153"/>
      <c r="CAB45" s="154"/>
      <c r="CAC45" s="155"/>
      <c r="CAD45" s="155"/>
      <c r="CAE45" s="155"/>
      <c r="CAF45" s="155"/>
      <c r="CAG45" s="155"/>
      <c r="CAH45" s="155"/>
      <c r="CAI45" s="156"/>
      <c r="CAJ45" s="156"/>
      <c r="CAK45" s="156"/>
      <c r="CAL45" s="156"/>
      <c r="CAM45" s="156"/>
      <c r="CAN45" s="156"/>
      <c r="CAO45" s="157"/>
      <c r="CAP45" s="153"/>
      <c r="CAQ45" s="153"/>
      <c r="CAR45" s="154"/>
      <c r="CAS45" s="155"/>
      <c r="CAT45" s="155"/>
      <c r="CAU45" s="155"/>
      <c r="CAV45" s="155"/>
      <c r="CAW45" s="155"/>
      <c r="CAX45" s="155"/>
      <c r="CAY45" s="156"/>
      <c r="CAZ45" s="156"/>
      <c r="CBA45" s="156"/>
      <c r="CBB45" s="156"/>
      <c r="CBC45" s="156"/>
      <c r="CBD45" s="156"/>
      <c r="CBE45" s="157"/>
      <c r="CBF45" s="153"/>
      <c r="CBG45" s="153"/>
      <c r="CBH45" s="154"/>
      <c r="CBI45" s="155"/>
      <c r="CBJ45" s="155"/>
      <c r="CBK45" s="155"/>
      <c r="CBL45" s="155"/>
      <c r="CBM45" s="155"/>
      <c r="CBN45" s="155"/>
      <c r="CBO45" s="156"/>
      <c r="CBP45" s="156"/>
      <c r="CBQ45" s="156"/>
      <c r="CBR45" s="156"/>
      <c r="CBS45" s="156"/>
      <c r="CBT45" s="156"/>
      <c r="CBU45" s="157"/>
      <c r="CBV45" s="153"/>
      <c r="CBW45" s="153"/>
      <c r="CBX45" s="154"/>
      <c r="CBY45" s="155"/>
      <c r="CBZ45" s="155"/>
      <c r="CCA45" s="155"/>
      <c r="CCB45" s="155"/>
      <c r="CCC45" s="155"/>
      <c r="CCD45" s="155"/>
      <c r="CCE45" s="156"/>
      <c r="CCF45" s="156"/>
      <c r="CCG45" s="156"/>
      <c r="CCH45" s="156"/>
      <c r="CCI45" s="156"/>
      <c r="CCJ45" s="156"/>
      <c r="CCK45" s="157"/>
      <c r="CCL45" s="153"/>
      <c r="CCM45" s="153"/>
      <c r="CCN45" s="154"/>
      <c r="CCO45" s="155"/>
      <c r="CCP45" s="155"/>
      <c r="CCQ45" s="155"/>
      <c r="CCR45" s="155"/>
      <c r="CCS45" s="155"/>
      <c r="CCT45" s="155"/>
      <c r="CCU45" s="156"/>
      <c r="CCV45" s="156"/>
      <c r="CCW45" s="156"/>
      <c r="CCX45" s="156"/>
      <c r="CCY45" s="156"/>
      <c r="CCZ45" s="156"/>
      <c r="CDA45" s="157"/>
      <c r="CDB45" s="153"/>
      <c r="CDC45" s="153"/>
      <c r="CDD45" s="154"/>
      <c r="CDE45" s="155"/>
      <c r="CDF45" s="155"/>
      <c r="CDG45" s="155"/>
      <c r="CDH45" s="155"/>
      <c r="CDI45" s="155"/>
      <c r="CDJ45" s="155"/>
      <c r="CDK45" s="156"/>
      <c r="CDL45" s="156"/>
      <c r="CDM45" s="156"/>
      <c r="CDN45" s="156"/>
      <c r="CDO45" s="156"/>
      <c r="CDP45" s="156"/>
      <c r="CDQ45" s="157"/>
      <c r="CDR45" s="153"/>
      <c r="CDS45" s="153"/>
      <c r="CDT45" s="154"/>
      <c r="CDU45" s="155"/>
      <c r="CDV45" s="155"/>
      <c r="CDW45" s="155"/>
      <c r="CDX45" s="155"/>
      <c r="CDY45" s="155"/>
      <c r="CDZ45" s="155"/>
      <c r="CEA45" s="156"/>
      <c r="CEB45" s="156"/>
      <c r="CEC45" s="156"/>
      <c r="CED45" s="156"/>
      <c r="CEE45" s="156"/>
      <c r="CEF45" s="156"/>
      <c r="CEG45" s="157"/>
      <c r="CEH45" s="153"/>
      <c r="CEI45" s="153"/>
      <c r="CEJ45" s="154"/>
      <c r="CEK45" s="155"/>
      <c r="CEL45" s="155"/>
      <c r="CEM45" s="155"/>
      <c r="CEN45" s="155"/>
      <c r="CEO45" s="155"/>
      <c r="CEP45" s="155"/>
      <c r="CEQ45" s="156"/>
      <c r="CER45" s="156"/>
      <c r="CES45" s="156"/>
      <c r="CET45" s="156"/>
      <c r="CEU45" s="156"/>
      <c r="CEV45" s="156"/>
      <c r="CEW45" s="157"/>
      <c r="CEX45" s="153"/>
      <c r="CEY45" s="153"/>
      <c r="CEZ45" s="154"/>
      <c r="CFA45" s="155"/>
      <c r="CFB45" s="155"/>
      <c r="CFC45" s="155"/>
      <c r="CFD45" s="155"/>
      <c r="CFE45" s="155"/>
      <c r="CFF45" s="155"/>
      <c r="CFG45" s="156"/>
      <c r="CFH45" s="156"/>
      <c r="CFI45" s="156"/>
      <c r="CFJ45" s="156"/>
      <c r="CFK45" s="156"/>
      <c r="CFL45" s="156"/>
      <c r="CFM45" s="157"/>
      <c r="CFN45" s="153"/>
      <c r="CFO45" s="153"/>
      <c r="CFP45" s="154"/>
      <c r="CFQ45" s="155"/>
      <c r="CFR45" s="155"/>
      <c r="CFS45" s="155"/>
      <c r="CFT45" s="155"/>
      <c r="CFU45" s="155"/>
      <c r="CFV45" s="155"/>
      <c r="CFW45" s="156"/>
      <c r="CFX45" s="156"/>
      <c r="CFY45" s="156"/>
      <c r="CFZ45" s="156"/>
      <c r="CGA45" s="156"/>
      <c r="CGB45" s="156"/>
      <c r="CGC45" s="157"/>
      <c r="CGD45" s="153"/>
      <c r="CGE45" s="153"/>
      <c r="CGF45" s="154"/>
      <c r="CGG45" s="155"/>
      <c r="CGH45" s="155"/>
      <c r="CGI45" s="155"/>
      <c r="CGJ45" s="155"/>
      <c r="CGK45" s="155"/>
      <c r="CGL45" s="155"/>
      <c r="CGM45" s="156"/>
      <c r="CGN45" s="156"/>
      <c r="CGO45" s="156"/>
      <c r="CGP45" s="156"/>
      <c r="CGQ45" s="156"/>
      <c r="CGR45" s="156"/>
      <c r="CGS45" s="157"/>
      <c r="CGT45" s="153"/>
      <c r="CGU45" s="153"/>
      <c r="CGV45" s="154"/>
      <c r="CGW45" s="155"/>
      <c r="CGX45" s="155"/>
      <c r="CGY45" s="155"/>
      <c r="CGZ45" s="155"/>
      <c r="CHA45" s="155"/>
      <c r="CHB45" s="155"/>
      <c r="CHC45" s="156"/>
      <c r="CHD45" s="156"/>
      <c r="CHE45" s="156"/>
      <c r="CHF45" s="156"/>
      <c r="CHG45" s="156"/>
      <c r="CHH45" s="156"/>
      <c r="CHI45" s="157"/>
      <c r="CHJ45" s="153"/>
      <c r="CHK45" s="153"/>
      <c r="CHL45" s="154"/>
      <c r="CHM45" s="155"/>
      <c r="CHN45" s="155"/>
      <c r="CHO45" s="155"/>
      <c r="CHP45" s="155"/>
      <c r="CHQ45" s="155"/>
      <c r="CHR45" s="155"/>
      <c r="CHS45" s="156"/>
      <c r="CHT45" s="156"/>
      <c r="CHU45" s="156"/>
      <c r="CHV45" s="156"/>
      <c r="CHW45" s="156"/>
      <c r="CHX45" s="156"/>
      <c r="CHY45" s="157"/>
      <c r="CHZ45" s="153"/>
      <c r="CIA45" s="153"/>
      <c r="CIB45" s="154"/>
      <c r="CIC45" s="155"/>
      <c r="CID45" s="155"/>
      <c r="CIE45" s="155"/>
      <c r="CIF45" s="155"/>
      <c r="CIG45" s="155"/>
      <c r="CIH45" s="155"/>
      <c r="CII45" s="156"/>
      <c r="CIJ45" s="156"/>
      <c r="CIK45" s="156"/>
      <c r="CIL45" s="156"/>
      <c r="CIM45" s="156"/>
      <c r="CIN45" s="156"/>
      <c r="CIO45" s="157"/>
      <c r="CIP45" s="153"/>
      <c r="CIQ45" s="153"/>
      <c r="CIR45" s="154"/>
      <c r="CIS45" s="155"/>
      <c r="CIT45" s="155"/>
      <c r="CIU45" s="155"/>
      <c r="CIV45" s="155"/>
      <c r="CIW45" s="155"/>
      <c r="CIX45" s="155"/>
      <c r="CIY45" s="156"/>
      <c r="CIZ45" s="156"/>
      <c r="CJA45" s="156"/>
      <c r="CJB45" s="156"/>
      <c r="CJC45" s="156"/>
      <c r="CJD45" s="156"/>
      <c r="CJE45" s="157"/>
      <c r="CJF45" s="153"/>
      <c r="CJG45" s="153"/>
      <c r="CJH45" s="154"/>
      <c r="CJI45" s="155"/>
      <c r="CJJ45" s="155"/>
      <c r="CJK45" s="155"/>
      <c r="CJL45" s="155"/>
      <c r="CJM45" s="155"/>
      <c r="CJN45" s="155"/>
      <c r="CJO45" s="156"/>
      <c r="CJP45" s="156"/>
      <c r="CJQ45" s="156"/>
      <c r="CJR45" s="156"/>
      <c r="CJS45" s="156"/>
      <c r="CJT45" s="156"/>
      <c r="CJU45" s="157"/>
      <c r="CJV45" s="153"/>
      <c r="CJW45" s="153"/>
      <c r="CJX45" s="154"/>
      <c r="CJY45" s="155"/>
      <c r="CJZ45" s="155"/>
      <c r="CKA45" s="155"/>
      <c r="CKB45" s="155"/>
      <c r="CKC45" s="155"/>
      <c r="CKD45" s="155"/>
      <c r="CKE45" s="156"/>
      <c r="CKF45" s="156"/>
      <c r="CKG45" s="156"/>
      <c r="CKH45" s="156"/>
      <c r="CKI45" s="156"/>
      <c r="CKJ45" s="156"/>
      <c r="CKK45" s="157"/>
      <c r="CKL45" s="153"/>
      <c r="CKM45" s="153"/>
      <c r="CKN45" s="154"/>
      <c r="CKO45" s="155"/>
      <c r="CKP45" s="155"/>
      <c r="CKQ45" s="155"/>
      <c r="CKR45" s="155"/>
      <c r="CKS45" s="155"/>
      <c r="CKT45" s="155"/>
      <c r="CKU45" s="156"/>
      <c r="CKV45" s="156"/>
      <c r="CKW45" s="156"/>
      <c r="CKX45" s="156"/>
      <c r="CKY45" s="156"/>
      <c r="CKZ45" s="156"/>
      <c r="CLA45" s="157"/>
      <c r="CLB45" s="153"/>
      <c r="CLC45" s="153"/>
      <c r="CLD45" s="154"/>
      <c r="CLE45" s="155"/>
      <c r="CLF45" s="155"/>
      <c r="CLG45" s="155"/>
      <c r="CLH45" s="155"/>
      <c r="CLI45" s="155"/>
      <c r="CLJ45" s="155"/>
      <c r="CLK45" s="156"/>
      <c r="CLL45" s="156"/>
      <c r="CLM45" s="156"/>
      <c r="CLN45" s="156"/>
      <c r="CLO45" s="156"/>
      <c r="CLP45" s="156"/>
      <c r="CLQ45" s="157"/>
      <c r="CLR45" s="153"/>
      <c r="CLS45" s="153"/>
      <c r="CLT45" s="154"/>
      <c r="CLU45" s="155"/>
      <c r="CLV45" s="155"/>
      <c r="CLW45" s="155"/>
      <c r="CLX45" s="155"/>
      <c r="CLY45" s="155"/>
      <c r="CLZ45" s="155"/>
      <c r="CMA45" s="156"/>
      <c r="CMB45" s="156"/>
      <c r="CMC45" s="156"/>
      <c r="CMD45" s="156"/>
      <c r="CME45" s="156"/>
      <c r="CMF45" s="156"/>
      <c r="CMG45" s="157"/>
      <c r="CMH45" s="153"/>
      <c r="CMI45" s="153"/>
      <c r="CMJ45" s="154"/>
      <c r="CMK45" s="155"/>
      <c r="CML45" s="155"/>
      <c r="CMM45" s="155"/>
      <c r="CMN45" s="155"/>
      <c r="CMO45" s="155"/>
      <c r="CMP45" s="155"/>
      <c r="CMQ45" s="156"/>
      <c r="CMR45" s="156"/>
      <c r="CMS45" s="156"/>
      <c r="CMT45" s="156"/>
      <c r="CMU45" s="156"/>
      <c r="CMV45" s="156"/>
      <c r="CMW45" s="157"/>
      <c r="CMX45" s="153"/>
      <c r="CMY45" s="153"/>
      <c r="CMZ45" s="154"/>
      <c r="CNA45" s="155"/>
      <c r="CNB45" s="155"/>
      <c r="CNC45" s="155"/>
      <c r="CND45" s="155"/>
      <c r="CNE45" s="155"/>
      <c r="CNF45" s="155"/>
      <c r="CNG45" s="156"/>
      <c r="CNH45" s="156"/>
      <c r="CNI45" s="156"/>
      <c r="CNJ45" s="156"/>
      <c r="CNK45" s="156"/>
      <c r="CNL45" s="156"/>
      <c r="CNM45" s="157"/>
      <c r="CNN45" s="153"/>
      <c r="CNO45" s="153"/>
      <c r="CNP45" s="154"/>
      <c r="CNQ45" s="155"/>
      <c r="CNR45" s="155"/>
      <c r="CNS45" s="155"/>
      <c r="CNT45" s="155"/>
      <c r="CNU45" s="155"/>
      <c r="CNV45" s="155"/>
      <c r="CNW45" s="156"/>
      <c r="CNX45" s="156"/>
      <c r="CNY45" s="156"/>
      <c r="CNZ45" s="156"/>
      <c r="COA45" s="156"/>
      <c r="COB45" s="156"/>
      <c r="COC45" s="157"/>
      <c r="COD45" s="153"/>
      <c r="COE45" s="153"/>
      <c r="COF45" s="154"/>
      <c r="COG45" s="155"/>
      <c r="COH45" s="155"/>
      <c r="COI45" s="155"/>
      <c r="COJ45" s="155"/>
      <c r="COK45" s="155"/>
      <c r="COL45" s="155"/>
      <c r="COM45" s="156"/>
      <c r="CON45" s="156"/>
      <c r="COO45" s="156"/>
      <c r="COP45" s="156"/>
      <c r="COQ45" s="156"/>
      <c r="COR45" s="156"/>
      <c r="COS45" s="157"/>
      <c r="COT45" s="153"/>
      <c r="COU45" s="153"/>
      <c r="COV45" s="154"/>
      <c r="COW45" s="155"/>
      <c r="COX45" s="155"/>
      <c r="COY45" s="155"/>
      <c r="COZ45" s="155"/>
      <c r="CPA45" s="155"/>
      <c r="CPB45" s="155"/>
      <c r="CPC45" s="156"/>
      <c r="CPD45" s="156"/>
      <c r="CPE45" s="156"/>
      <c r="CPF45" s="156"/>
      <c r="CPG45" s="156"/>
      <c r="CPH45" s="156"/>
      <c r="CPI45" s="157"/>
      <c r="CPJ45" s="153"/>
      <c r="CPK45" s="153"/>
      <c r="CPL45" s="154"/>
      <c r="CPM45" s="155"/>
      <c r="CPN45" s="155"/>
      <c r="CPO45" s="155"/>
      <c r="CPP45" s="155"/>
      <c r="CPQ45" s="155"/>
      <c r="CPR45" s="155"/>
      <c r="CPS45" s="156"/>
      <c r="CPT45" s="156"/>
      <c r="CPU45" s="156"/>
      <c r="CPV45" s="156"/>
      <c r="CPW45" s="156"/>
      <c r="CPX45" s="156"/>
      <c r="CPY45" s="157"/>
      <c r="CPZ45" s="153"/>
      <c r="CQA45" s="153"/>
      <c r="CQB45" s="154"/>
      <c r="CQC45" s="155"/>
      <c r="CQD45" s="155"/>
      <c r="CQE45" s="155"/>
      <c r="CQF45" s="155"/>
      <c r="CQG45" s="155"/>
      <c r="CQH45" s="155"/>
      <c r="CQI45" s="156"/>
      <c r="CQJ45" s="156"/>
      <c r="CQK45" s="156"/>
      <c r="CQL45" s="156"/>
      <c r="CQM45" s="156"/>
      <c r="CQN45" s="156"/>
      <c r="CQO45" s="157"/>
      <c r="CQP45" s="153"/>
      <c r="CQQ45" s="153"/>
      <c r="CQR45" s="154"/>
      <c r="CQS45" s="155"/>
      <c r="CQT45" s="155"/>
      <c r="CQU45" s="155"/>
      <c r="CQV45" s="155"/>
      <c r="CQW45" s="155"/>
      <c r="CQX45" s="155"/>
      <c r="CQY45" s="156"/>
      <c r="CQZ45" s="156"/>
      <c r="CRA45" s="156"/>
      <c r="CRB45" s="156"/>
      <c r="CRC45" s="156"/>
      <c r="CRD45" s="156"/>
      <c r="CRE45" s="157"/>
      <c r="CRF45" s="153"/>
      <c r="CRG45" s="153"/>
      <c r="CRH45" s="154"/>
      <c r="CRI45" s="155"/>
      <c r="CRJ45" s="155"/>
      <c r="CRK45" s="155"/>
      <c r="CRL45" s="155"/>
      <c r="CRM45" s="155"/>
      <c r="CRN45" s="155"/>
      <c r="CRO45" s="156"/>
      <c r="CRP45" s="156"/>
      <c r="CRQ45" s="156"/>
      <c r="CRR45" s="156"/>
      <c r="CRS45" s="156"/>
      <c r="CRT45" s="156"/>
      <c r="CRU45" s="157"/>
      <c r="CRV45" s="153"/>
      <c r="CRW45" s="153"/>
      <c r="CRX45" s="154"/>
      <c r="CRY45" s="155"/>
      <c r="CRZ45" s="155"/>
      <c r="CSA45" s="155"/>
      <c r="CSB45" s="155"/>
      <c r="CSC45" s="155"/>
      <c r="CSD45" s="155"/>
      <c r="CSE45" s="156"/>
      <c r="CSF45" s="156"/>
      <c r="CSG45" s="156"/>
      <c r="CSH45" s="156"/>
      <c r="CSI45" s="156"/>
      <c r="CSJ45" s="156"/>
      <c r="CSK45" s="157"/>
      <c r="CSL45" s="153"/>
      <c r="CSM45" s="153"/>
      <c r="CSN45" s="154"/>
      <c r="CSO45" s="155"/>
      <c r="CSP45" s="155"/>
      <c r="CSQ45" s="155"/>
      <c r="CSR45" s="155"/>
      <c r="CSS45" s="155"/>
      <c r="CST45" s="155"/>
      <c r="CSU45" s="156"/>
      <c r="CSV45" s="156"/>
      <c r="CSW45" s="156"/>
      <c r="CSX45" s="156"/>
      <c r="CSY45" s="156"/>
      <c r="CSZ45" s="156"/>
      <c r="CTA45" s="157"/>
      <c r="CTB45" s="153"/>
      <c r="CTC45" s="153"/>
      <c r="CTD45" s="154"/>
      <c r="CTE45" s="155"/>
      <c r="CTF45" s="155"/>
      <c r="CTG45" s="155"/>
      <c r="CTH45" s="155"/>
      <c r="CTI45" s="155"/>
      <c r="CTJ45" s="155"/>
      <c r="CTK45" s="156"/>
      <c r="CTL45" s="156"/>
      <c r="CTM45" s="156"/>
      <c r="CTN45" s="156"/>
      <c r="CTO45" s="156"/>
      <c r="CTP45" s="156"/>
      <c r="CTQ45" s="157"/>
      <c r="CTR45" s="153"/>
      <c r="CTS45" s="153"/>
      <c r="CTT45" s="154"/>
      <c r="CTU45" s="155"/>
      <c r="CTV45" s="155"/>
      <c r="CTW45" s="155"/>
      <c r="CTX45" s="155"/>
      <c r="CTY45" s="155"/>
      <c r="CTZ45" s="155"/>
      <c r="CUA45" s="156"/>
      <c r="CUB45" s="156"/>
      <c r="CUC45" s="156"/>
      <c r="CUD45" s="156"/>
      <c r="CUE45" s="156"/>
      <c r="CUF45" s="156"/>
      <c r="CUG45" s="157"/>
      <c r="CUH45" s="153"/>
      <c r="CUI45" s="153"/>
      <c r="CUJ45" s="154"/>
      <c r="CUK45" s="155"/>
      <c r="CUL45" s="155"/>
      <c r="CUM45" s="155"/>
      <c r="CUN45" s="155"/>
      <c r="CUO45" s="155"/>
      <c r="CUP45" s="155"/>
      <c r="CUQ45" s="156"/>
      <c r="CUR45" s="156"/>
      <c r="CUS45" s="156"/>
      <c r="CUT45" s="156"/>
      <c r="CUU45" s="156"/>
      <c r="CUV45" s="156"/>
      <c r="CUW45" s="157"/>
      <c r="CUX45" s="153"/>
      <c r="CUY45" s="153"/>
      <c r="CUZ45" s="154"/>
      <c r="CVA45" s="155"/>
      <c r="CVB45" s="155"/>
      <c r="CVC45" s="155"/>
      <c r="CVD45" s="155"/>
      <c r="CVE45" s="155"/>
      <c r="CVF45" s="155"/>
      <c r="CVG45" s="156"/>
      <c r="CVH45" s="156"/>
      <c r="CVI45" s="156"/>
      <c r="CVJ45" s="156"/>
      <c r="CVK45" s="156"/>
      <c r="CVL45" s="156"/>
      <c r="CVM45" s="157"/>
      <c r="CVN45" s="153"/>
      <c r="CVO45" s="153"/>
      <c r="CVP45" s="154"/>
      <c r="CVQ45" s="155"/>
      <c r="CVR45" s="155"/>
      <c r="CVS45" s="155"/>
      <c r="CVT45" s="155"/>
      <c r="CVU45" s="155"/>
      <c r="CVV45" s="155"/>
      <c r="CVW45" s="156"/>
      <c r="CVX45" s="156"/>
      <c r="CVY45" s="156"/>
      <c r="CVZ45" s="156"/>
      <c r="CWA45" s="156"/>
      <c r="CWB45" s="156"/>
      <c r="CWC45" s="157"/>
      <c r="CWD45" s="153"/>
      <c r="CWE45" s="153"/>
      <c r="CWF45" s="154"/>
      <c r="CWG45" s="155"/>
      <c r="CWH45" s="155"/>
      <c r="CWI45" s="155"/>
      <c r="CWJ45" s="155"/>
      <c r="CWK45" s="155"/>
      <c r="CWL45" s="155"/>
      <c r="CWM45" s="156"/>
      <c r="CWN45" s="156"/>
      <c r="CWO45" s="156"/>
      <c r="CWP45" s="156"/>
      <c r="CWQ45" s="156"/>
      <c r="CWR45" s="156"/>
      <c r="CWS45" s="157"/>
      <c r="CWT45" s="153"/>
      <c r="CWU45" s="153"/>
      <c r="CWV45" s="154"/>
      <c r="CWW45" s="155"/>
      <c r="CWX45" s="155"/>
      <c r="CWY45" s="155"/>
      <c r="CWZ45" s="155"/>
      <c r="CXA45" s="155"/>
      <c r="CXB45" s="155"/>
      <c r="CXC45" s="156"/>
      <c r="CXD45" s="156"/>
      <c r="CXE45" s="156"/>
      <c r="CXF45" s="156"/>
      <c r="CXG45" s="156"/>
      <c r="CXH45" s="156"/>
      <c r="CXI45" s="157"/>
      <c r="CXJ45" s="153"/>
      <c r="CXK45" s="153"/>
      <c r="CXL45" s="154"/>
      <c r="CXM45" s="155"/>
      <c r="CXN45" s="155"/>
      <c r="CXO45" s="155"/>
      <c r="CXP45" s="155"/>
      <c r="CXQ45" s="155"/>
      <c r="CXR45" s="155"/>
      <c r="CXS45" s="156"/>
      <c r="CXT45" s="156"/>
      <c r="CXU45" s="156"/>
      <c r="CXV45" s="156"/>
      <c r="CXW45" s="156"/>
      <c r="CXX45" s="156"/>
      <c r="CXY45" s="157"/>
      <c r="CXZ45" s="153"/>
      <c r="CYA45" s="153"/>
      <c r="CYB45" s="154"/>
      <c r="CYC45" s="155"/>
      <c r="CYD45" s="155"/>
      <c r="CYE45" s="155"/>
      <c r="CYF45" s="155"/>
      <c r="CYG45" s="155"/>
      <c r="CYH45" s="155"/>
      <c r="CYI45" s="156"/>
      <c r="CYJ45" s="156"/>
      <c r="CYK45" s="156"/>
      <c r="CYL45" s="156"/>
      <c r="CYM45" s="156"/>
      <c r="CYN45" s="156"/>
      <c r="CYO45" s="157"/>
      <c r="CYP45" s="153"/>
      <c r="CYQ45" s="153"/>
      <c r="CYR45" s="154"/>
      <c r="CYS45" s="155"/>
      <c r="CYT45" s="155"/>
      <c r="CYU45" s="155"/>
      <c r="CYV45" s="155"/>
      <c r="CYW45" s="155"/>
      <c r="CYX45" s="155"/>
      <c r="CYY45" s="156"/>
      <c r="CYZ45" s="156"/>
      <c r="CZA45" s="156"/>
      <c r="CZB45" s="156"/>
      <c r="CZC45" s="156"/>
      <c r="CZD45" s="156"/>
      <c r="CZE45" s="157"/>
      <c r="CZF45" s="153"/>
      <c r="CZG45" s="153"/>
      <c r="CZH45" s="154"/>
      <c r="CZI45" s="155"/>
      <c r="CZJ45" s="155"/>
      <c r="CZK45" s="155"/>
      <c r="CZL45" s="155"/>
      <c r="CZM45" s="155"/>
      <c r="CZN45" s="155"/>
      <c r="CZO45" s="156"/>
      <c r="CZP45" s="156"/>
      <c r="CZQ45" s="156"/>
      <c r="CZR45" s="156"/>
      <c r="CZS45" s="156"/>
      <c r="CZT45" s="156"/>
      <c r="CZU45" s="157"/>
      <c r="CZV45" s="153"/>
      <c r="CZW45" s="153"/>
      <c r="CZX45" s="154"/>
      <c r="CZY45" s="155"/>
      <c r="CZZ45" s="155"/>
      <c r="DAA45" s="155"/>
      <c r="DAB45" s="155"/>
      <c r="DAC45" s="155"/>
      <c r="DAD45" s="155"/>
      <c r="DAE45" s="156"/>
      <c r="DAF45" s="156"/>
      <c r="DAG45" s="156"/>
      <c r="DAH45" s="156"/>
      <c r="DAI45" s="156"/>
      <c r="DAJ45" s="156"/>
      <c r="DAK45" s="157"/>
      <c r="DAL45" s="153"/>
      <c r="DAM45" s="153"/>
      <c r="DAN45" s="154"/>
      <c r="DAO45" s="155"/>
      <c r="DAP45" s="155"/>
      <c r="DAQ45" s="155"/>
      <c r="DAR45" s="155"/>
      <c r="DAS45" s="155"/>
      <c r="DAT45" s="155"/>
      <c r="DAU45" s="156"/>
      <c r="DAV45" s="156"/>
      <c r="DAW45" s="156"/>
      <c r="DAX45" s="156"/>
      <c r="DAY45" s="156"/>
      <c r="DAZ45" s="156"/>
      <c r="DBA45" s="157"/>
      <c r="DBB45" s="153"/>
      <c r="DBC45" s="153"/>
      <c r="DBD45" s="154"/>
      <c r="DBE45" s="155"/>
      <c r="DBF45" s="155"/>
      <c r="DBG45" s="155"/>
      <c r="DBH45" s="155"/>
      <c r="DBI45" s="155"/>
      <c r="DBJ45" s="155"/>
      <c r="DBK45" s="156"/>
      <c r="DBL45" s="156"/>
      <c r="DBM45" s="156"/>
      <c r="DBN45" s="156"/>
      <c r="DBO45" s="156"/>
      <c r="DBP45" s="156"/>
      <c r="DBQ45" s="157"/>
      <c r="DBR45" s="153"/>
      <c r="DBS45" s="153"/>
      <c r="DBT45" s="154"/>
      <c r="DBU45" s="155"/>
      <c r="DBV45" s="155"/>
      <c r="DBW45" s="155"/>
      <c r="DBX45" s="155"/>
      <c r="DBY45" s="155"/>
      <c r="DBZ45" s="155"/>
      <c r="DCA45" s="156"/>
      <c r="DCB45" s="156"/>
      <c r="DCC45" s="156"/>
      <c r="DCD45" s="156"/>
      <c r="DCE45" s="156"/>
      <c r="DCF45" s="156"/>
      <c r="DCG45" s="157"/>
      <c r="DCH45" s="153"/>
      <c r="DCI45" s="153"/>
      <c r="DCJ45" s="154"/>
      <c r="DCK45" s="155"/>
      <c r="DCL45" s="155"/>
      <c r="DCM45" s="155"/>
      <c r="DCN45" s="155"/>
      <c r="DCO45" s="155"/>
      <c r="DCP45" s="155"/>
      <c r="DCQ45" s="156"/>
      <c r="DCR45" s="156"/>
      <c r="DCS45" s="156"/>
      <c r="DCT45" s="156"/>
      <c r="DCU45" s="156"/>
      <c r="DCV45" s="156"/>
      <c r="DCW45" s="157"/>
      <c r="DCX45" s="153"/>
      <c r="DCY45" s="153"/>
      <c r="DCZ45" s="154"/>
      <c r="DDA45" s="155"/>
      <c r="DDB45" s="155"/>
      <c r="DDC45" s="155"/>
      <c r="DDD45" s="155"/>
      <c r="DDE45" s="155"/>
      <c r="DDF45" s="155"/>
      <c r="DDG45" s="156"/>
      <c r="DDH45" s="156"/>
      <c r="DDI45" s="156"/>
      <c r="DDJ45" s="156"/>
      <c r="DDK45" s="156"/>
      <c r="DDL45" s="156"/>
      <c r="DDM45" s="157"/>
      <c r="DDN45" s="153"/>
      <c r="DDO45" s="153"/>
      <c r="DDP45" s="154"/>
      <c r="DDQ45" s="155"/>
      <c r="DDR45" s="155"/>
      <c r="DDS45" s="155"/>
      <c r="DDT45" s="155"/>
      <c r="DDU45" s="155"/>
      <c r="DDV45" s="155"/>
      <c r="DDW45" s="156"/>
      <c r="DDX45" s="156"/>
      <c r="DDY45" s="156"/>
      <c r="DDZ45" s="156"/>
      <c r="DEA45" s="156"/>
      <c r="DEB45" s="156"/>
      <c r="DEC45" s="157"/>
      <c r="DED45" s="153"/>
      <c r="DEE45" s="153"/>
      <c r="DEF45" s="154"/>
      <c r="DEG45" s="155"/>
      <c r="DEH45" s="155"/>
      <c r="DEI45" s="155"/>
      <c r="DEJ45" s="155"/>
      <c r="DEK45" s="155"/>
      <c r="DEL45" s="155"/>
      <c r="DEM45" s="156"/>
      <c r="DEN45" s="156"/>
      <c r="DEO45" s="156"/>
      <c r="DEP45" s="156"/>
      <c r="DEQ45" s="156"/>
      <c r="DER45" s="156"/>
      <c r="DES45" s="157"/>
      <c r="DET45" s="153"/>
      <c r="DEU45" s="153"/>
      <c r="DEV45" s="154"/>
      <c r="DEW45" s="155"/>
      <c r="DEX45" s="155"/>
      <c r="DEY45" s="155"/>
      <c r="DEZ45" s="155"/>
      <c r="DFA45" s="155"/>
      <c r="DFB45" s="155"/>
      <c r="DFC45" s="156"/>
      <c r="DFD45" s="156"/>
      <c r="DFE45" s="156"/>
      <c r="DFF45" s="156"/>
      <c r="DFG45" s="156"/>
      <c r="DFH45" s="156"/>
      <c r="DFI45" s="157"/>
      <c r="DFJ45" s="153"/>
      <c r="DFK45" s="153"/>
      <c r="DFL45" s="154"/>
      <c r="DFM45" s="155"/>
      <c r="DFN45" s="155"/>
      <c r="DFO45" s="155"/>
      <c r="DFP45" s="155"/>
      <c r="DFQ45" s="155"/>
      <c r="DFR45" s="155"/>
      <c r="DFS45" s="156"/>
      <c r="DFT45" s="156"/>
      <c r="DFU45" s="156"/>
      <c r="DFV45" s="156"/>
      <c r="DFW45" s="156"/>
      <c r="DFX45" s="156"/>
      <c r="DFY45" s="157"/>
      <c r="DFZ45" s="153"/>
      <c r="DGA45" s="153"/>
      <c r="DGB45" s="154"/>
      <c r="DGC45" s="155"/>
      <c r="DGD45" s="155"/>
      <c r="DGE45" s="155"/>
      <c r="DGF45" s="155"/>
      <c r="DGG45" s="155"/>
      <c r="DGH45" s="155"/>
      <c r="DGI45" s="156"/>
      <c r="DGJ45" s="156"/>
      <c r="DGK45" s="156"/>
      <c r="DGL45" s="156"/>
      <c r="DGM45" s="156"/>
      <c r="DGN45" s="156"/>
      <c r="DGO45" s="157"/>
      <c r="DGP45" s="153"/>
      <c r="DGQ45" s="153"/>
      <c r="DGR45" s="154"/>
      <c r="DGS45" s="155"/>
      <c r="DGT45" s="155"/>
      <c r="DGU45" s="155"/>
      <c r="DGV45" s="155"/>
      <c r="DGW45" s="155"/>
      <c r="DGX45" s="155"/>
      <c r="DGY45" s="156"/>
      <c r="DGZ45" s="156"/>
      <c r="DHA45" s="156"/>
      <c r="DHB45" s="156"/>
      <c r="DHC45" s="156"/>
      <c r="DHD45" s="156"/>
      <c r="DHE45" s="157"/>
      <c r="DHF45" s="153"/>
      <c r="DHG45" s="153"/>
      <c r="DHH45" s="154"/>
      <c r="DHI45" s="155"/>
      <c r="DHJ45" s="155"/>
      <c r="DHK45" s="155"/>
      <c r="DHL45" s="155"/>
      <c r="DHM45" s="155"/>
      <c r="DHN45" s="155"/>
      <c r="DHO45" s="156"/>
      <c r="DHP45" s="156"/>
      <c r="DHQ45" s="156"/>
      <c r="DHR45" s="156"/>
      <c r="DHS45" s="156"/>
      <c r="DHT45" s="156"/>
      <c r="DHU45" s="157"/>
      <c r="DHV45" s="153"/>
      <c r="DHW45" s="153"/>
      <c r="DHX45" s="154"/>
      <c r="DHY45" s="155"/>
      <c r="DHZ45" s="155"/>
      <c r="DIA45" s="155"/>
      <c r="DIB45" s="155"/>
      <c r="DIC45" s="155"/>
      <c r="DID45" s="155"/>
      <c r="DIE45" s="156"/>
      <c r="DIF45" s="156"/>
      <c r="DIG45" s="156"/>
      <c r="DIH45" s="156"/>
      <c r="DII45" s="156"/>
      <c r="DIJ45" s="156"/>
      <c r="DIK45" s="157"/>
      <c r="DIL45" s="153"/>
      <c r="DIM45" s="153"/>
      <c r="DIN45" s="154"/>
      <c r="DIO45" s="155"/>
      <c r="DIP45" s="155"/>
      <c r="DIQ45" s="155"/>
      <c r="DIR45" s="155"/>
      <c r="DIS45" s="155"/>
      <c r="DIT45" s="155"/>
      <c r="DIU45" s="156"/>
      <c r="DIV45" s="156"/>
      <c r="DIW45" s="156"/>
      <c r="DIX45" s="156"/>
      <c r="DIY45" s="156"/>
      <c r="DIZ45" s="156"/>
      <c r="DJA45" s="157"/>
      <c r="DJB45" s="153"/>
      <c r="DJC45" s="153"/>
      <c r="DJD45" s="154"/>
      <c r="DJE45" s="155"/>
      <c r="DJF45" s="155"/>
      <c r="DJG45" s="155"/>
      <c r="DJH45" s="155"/>
      <c r="DJI45" s="155"/>
      <c r="DJJ45" s="155"/>
      <c r="DJK45" s="156"/>
      <c r="DJL45" s="156"/>
      <c r="DJM45" s="156"/>
      <c r="DJN45" s="156"/>
      <c r="DJO45" s="156"/>
      <c r="DJP45" s="156"/>
      <c r="DJQ45" s="157"/>
      <c r="DJR45" s="153"/>
      <c r="DJS45" s="153"/>
      <c r="DJT45" s="154"/>
      <c r="DJU45" s="155"/>
      <c r="DJV45" s="155"/>
      <c r="DJW45" s="155"/>
      <c r="DJX45" s="155"/>
      <c r="DJY45" s="155"/>
      <c r="DJZ45" s="155"/>
      <c r="DKA45" s="156"/>
      <c r="DKB45" s="156"/>
      <c r="DKC45" s="156"/>
      <c r="DKD45" s="156"/>
      <c r="DKE45" s="156"/>
      <c r="DKF45" s="156"/>
      <c r="DKG45" s="157"/>
      <c r="DKH45" s="153"/>
      <c r="DKI45" s="153"/>
      <c r="DKJ45" s="154"/>
      <c r="DKK45" s="155"/>
      <c r="DKL45" s="155"/>
      <c r="DKM45" s="155"/>
      <c r="DKN45" s="155"/>
      <c r="DKO45" s="155"/>
      <c r="DKP45" s="155"/>
      <c r="DKQ45" s="156"/>
      <c r="DKR45" s="156"/>
      <c r="DKS45" s="156"/>
      <c r="DKT45" s="156"/>
      <c r="DKU45" s="156"/>
      <c r="DKV45" s="156"/>
      <c r="DKW45" s="157"/>
      <c r="DKX45" s="153"/>
      <c r="DKY45" s="153"/>
      <c r="DKZ45" s="154"/>
      <c r="DLA45" s="155"/>
      <c r="DLB45" s="155"/>
      <c r="DLC45" s="155"/>
      <c r="DLD45" s="155"/>
      <c r="DLE45" s="155"/>
      <c r="DLF45" s="155"/>
      <c r="DLG45" s="156"/>
      <c r="DLH45" s="156"/>
      <c r="DLI45" s="156"/>
      <c r="DLJ45" s="156"/>
      <c r="DLK45" s="156"/>
      <c r="DLL45" s="156"/>
      <c r="DLM45" s="157"/>
      <c r="DLN45" s="153"/>
      <c r="DLO45" s="153"/>
      <c r="DLP45" s="154"/>
      <c r="DLQ45" s="155"/>
      <c r="DLR45" s="155"/>
      <c r="DLS45" s="155"/>
      <c r="DLT45" s="155"/>
      <c r="DLU45" s="155"/>
      <c r="DLV45" s="155"/>
      <c r="DLW45" s="156"/>
      <c r="DLX45" s="156"/>
      <c r="DLY45" s="156"/>
      <c r="DLZ45" s="156"/>
      <c r="DMA45" s="156"/>
      <c r="DMB45" s="156"/>
      <c r="DMC45" s="157"/>
      <c r="DMD45" s="153"/>
      <c r="DME45" s="153"/>
      <c r="DMF45" s="154"/>
      <c r="DMG45" s="155"/>
      <c r="DMH45" s="155"/>
      <c r="DMI45" s="155"/>
      <c r="DMJ45" s="155"/>
      <c r="DMK45" s="155"/>
      <c r="DML45" s="155"/>
      <c r="DMM45" s="156"/>
      <c r="DMN45" s="156"/>
      <c r="DMO45" s="156"/>
      <c r="DMP45" s="156"/>
      <c r="DMQ45" s="156"/>
      <c r="DMR45" s="156"/>
      <c r="DMS45" s="157"/>
      <c r="DMT45" s="153"/>
      <c r="DMU45" s="153"/>
      <c r="DMV45" s="154"/>
      <c r="DMW45" s="155"/>
      <c r="DMX45" s="155"/>
      <c r="DMY45" s="155"/>
      <c r="DMZ45" s="155"/>
      <c r="DNA45" s="155"/>
      <c r="DNB45" s="155"/>
      <c r="DNC45" s="156"/>
      <c r="DND45" s="156"/>
      <c r="DNE45" s="156"/>
      <c r="DNF45" s="156"/>
      <c r="DNG45" s="156"/>
      <c r="DNH45" s="156"/>
      <c r="DNI45" s="157"/>
      <c r="DNJ45" s="153"/>
      <c r="DNK45" s="153"/>
      <c r="DNL45" s="154"/>
      <c r="DNM45" s="155"/>
      <c r="DNN45" s="155"/>
      <c r="DNO45" s="155"/>
      <c r="DNP45" s="155"/>
      <c r="DNQ45" s="155"/>
      <c r="DNR45" s="155"/>
      <c r="DNS45" s="156"/>
      <c r="DNT45" s="156"/>
      <c r="DNU45" s="156"/>
      <c r="DNV45" s="156"/>
      <c r="DNW45" s="156"/>
      <c r="DNX45" s="156"/>
      <c r="DNY45" s="157"/>
      <c r="DNZ45" s="153"/>
      <c r="DOA45" s="153"/>
      <c r="DOB45" s="154"/>
      <c r="DOC45" s="155"/>
      <c r="DOD45" s="155"/>
      <c r="DOE45" s="155"/>
      <c r="DOF45" s="155"/>
      <c r="DOG45" s="155"/>
      <c r="DOH45" s="155"/>
      <c r="DOI45" s="156"/>
      <c r="DOJ45" s="156"/>
      <c r="DOK45" s="156"/>
      <c r="DOL45" s="156"/>
      <c r="DOM45" s="156"/>
      <c r="DON45" s="156"/>
      <c r="DOO45" s="157"/>
      <c r="DOP45" s="153"/>
      <c r="DOQ45" s="153"/>
      <c r="DOR45" s="154"/>
      <c r="DOS45" s="155"/>
      <c r="DOT45" s="155"/>
      <c r="DOU45" s="155"/>
      <c r="DOV45" s="155"/>
      <c r="DOW45" s="155"/>
      <c r="DOX45" s="155"/>
      <c r="DOY45" s="156"/>
      <c r="DOZ45" s="156"/>
      <c r="DPA45" s="156"/>
      <c r="DPB45" s="156"/>
      <c r="DPC45" s="156"/>
      <c r="DPD45" s="156"/>
      <c r="DPE45" s="157"/>
      <c r="DPF45" s="153"/>
      <c r="DPG45" s="153"/>
      <c r="DPH45" s="154"/>
      <c r="DPI45" s="155"/>
      <c r="DPJ45" s="155"/>
      <c r="DPK45" s="155"/>
      <c r="DPL45" s="155"/>
      <c r="DPM45" s="155"/>
      <c r="DPN45" s="155"/>
      <c r="DPO45" s="156"/>
      <c r="DPP45" s="156"/>
      <c r="DPQ45" s="156"/>
      <c r="DPR45" s="156"/>
      <c r="DPS45" s="156"/>
      <c r="DPT45" s="156"/>
      <c r="DPU45" s="157"/>
      <c r="DPV45" s="153"/>
      <c r="DPW45" s="153"/>
      <c r="DPX45" s="154"/>
      <c r="DPY45" s="155"/>
      <c r="DPZ45" s="155"/>
      <c r="DQA45" s="155"/>
      <c r="DQB45" s="155"/>
      <c r="DQC45" s="155"/>
      <c r="DQD45" s="155"/>
      <c r="DQE45" s="156"/>
      <c r="DQF45" s="156"/>
      <c r="DQG45" s="156"/>
      <c r="DQH45" s="156"/>
      <c r="DQI45" s="156"/>
      <c r="DQJ45" s="156"/>
      <c r="DQK45" s="157"/>
      <c r="DQL45" s="153"/>
      <c r="DQM45" s="153"/>
      <c r="DQN45" s="154"/>
      <c r="DQO45" s="155"/>
      <c r="DQP45" s="155"/>
      <c r="DQQ45" s="155"/>
      <c r="DQR45" s="155"/>
      <c r="DQS45" s="155"/>
      <c r="DQT45" s="155"/>
      <c r="DQU45" s="156"/>
      <c r="DQV45" s="156"/>
      <c r="DQW45" s="156"/>
      <c r="DQX45" s="156"/>
      <c r="DQY45" s="156"/>
      <c r="DQZ45" s="156"/>
      <c r="DRA45" s="157"/>
      <c r="DRB45" s="153"/>
      <c r="DRC45" s="153"/>
      <c r="DRD45" s="154"/>
      <c r="DRE45" s="155"/>
      <c r="DRF45" s="155"/>
      <c r="DRG45" s="155"/>
      <c r="DRH45" s="155"/>
      <c r="DRI45" s="155"/>
      <c r="DRJ45" s="155"/>
      <c r="DRK45" s="156"/>
      <c r="DRL45" s="156"/>
      <c r="DRM45" s="156"/>
      <c r="DRN45" s="156"/>
      <c r="DRO45" s="156"/>
      <c r="DRP45" s="156"/>
      <c r="DRQ45" s="157"/>
      <c r="DRR45" s="153"/>
      <c r="DRS45" s="153"/>
      <c r="DRT45" s="154"/>
      <c r="DRU45" s="155"/>
      <c r="DRV45" s="155"/>
      <c r="DRW45" s="155"/>
      <c r="DRX45" s="155"/>
      <c r="DRY45" s="155"/>
      <c r="DRZ45" s="155"/>
      <c r="DSA45" s="156"/>
      <c r="DSB45" s="156"/>
      <c r="DSC45" s="156"/>
      <c r="DSD45" s="156"/>
      <c r="DSE45" s="156"/>
      <c r="DSF45" s="156"/>
      <c r="DSG45" s="157"/>
      <c r="DSH45" s="153"/>
      <c r="DSI45" s="153"/>
      <c r="DSJ45" s="154"/>
      <c r="DSK45" s="155"/>
      <c r="DSL45" s="155"/>
      <c r="DSM45" s="155"/>
      <c r="DSN45" s="155"/>
      <c r="DSO45" s="155"/>
      <c r="DSP45" s="155"/>
      <c r="DSQ45" s="156"/>
      <c r="DSR45" s="156"/>
      <c r="DSS45" s="156"/>
      <c r="DST45" s="156"/>
      <c r="DSU45" s="156"/>
      <c r="DSV45" s="156"/>
      <c r="DSW45" s="157"/>
      <c r="DSX45" s="153"/>
      <c r="DSY45" s="153"/>
      <c r="DSZ45" s="154"/>
      <c r="DTA45" s="155"/>
      <c r="DTB45" s="155"/>
      <c r="DTC45" s="155"/>
      <c r="DTD45" s="155"/>
      <c r="DTE45" s="155"/>
      <c r="DTF45" s="155"/>
      <c r="DTG45" s="156"/>
      <c r="DTH45" s="156"/>
      <c r="DTI45" s="156"/>
      <c r="DTJ45" s="156"/>
      <c r="DTK45" s="156"/>
      <c r="DTL45" s="156"/>
      <c r="DTM45" s="157"/>
      <c r="DTN45" s="153"/>
      <c r="DTO45" s="153"/>
      <c r="DTP45" s="154"/>
      <c r="DTQ45" s="155"/>
      <c r="DTR45" s="155"/>
      <c r="DTS45" s="155"/>
      <c r="DTT45" s="155"/>
      <c r="DTU45" s="155"/>
      <c r="DTV45" s="155"/>
      <c r="DTW45" s="156"/>
      <c r="DTX45" s="156"/>
      <c r="DTY45" s="156"/>
      <c r="DTZ45" s="156"/>
      <c r="DUA45" s="156"/>
      <c r="DUB45" s="156"/>
      <c r="DUC45" s="157"/>
      <c r="DUD45" s="153"/>
      <c r="DUE45" s="153"/>
      <c r="DUF45" s="154"/>
      <c r="DUG45" s="155"/>
      <c r="DUH45" s="155"/>
      <c r="DUI45" s="155"/>
      <c r="DUJ45" s="155"/>
      <c r="DUK45" s="155"/>
      <c r="DUL45" s="155"/>
      <c r="DUM45" s="156"/>
      <c r="DUN45" s="156"/>
      <c r="DUO45" s="156"/>
      <c r="DUP45" s="156"/>
      <c r="DUQ45" s="156"/>
      <c r="DUR45" s="156"/>
      <c r="DUS45" s="157"/>
      <c r="DUT45" s="153"/>
      <c r="DUU45" s="153"/>
      <c r="DUV45" s="154"/>
      <c r="DUW45" s="155"/>
      <c r="DUX45" s="155"/>
      <c r="DUY45" s="155"/>
      <c r="DUZ45" s="155"/>
      <c r="DVA45" s="155"/>
      <c r="DVB45" s="155"/>
      <c r="DVC45" s="156"/>
      <c r="DVD45" s="156"/>
      <c r="DVE45" s="156"/>
      <c r="DVF45" s="156"/>
      <c r="DVG45" s="156"/>
      <c r="DVH45" s="156"/>
      <c r="DVI45" s="157"/>
      <c r="DVJ45" s="153"/>
      <c r="DVK45" s="153"/>
      <c r="DVL45" s="154"/>
      <c r="DVM45" s="155"/>
      <c r="DVN45" s="155"/>
      <c r="DVO45" s="155"/>
      <c r="DVP45" s="155"/>
      <c r="DVQ45" s="155"/>
      <c r="DVR45" s="155"/>
      <c r="DVS45" s="156"/>
      <c r="DVT45" s="156"/>
      <c r="DVU45" s="156"/>
      <c r="DVV45" s="156"/>
      <c r="DVW45" s="156"/>
      <c r="DVX45" s="156"/>
      <c r="DVY45" s="157"/>
      <c r="DVZ45" s="153"/>
      <c r="DWA45" s="153"/>
      <c r="DWB45" s="154"/>
      <c r="DWC45" s="155"/>
      <c r="DWD45" s="155"/>
      <c r="DWE45" s="155"/>
      <c r="DWF45" s="155"/>
      <c r="DWG45" s="155"/>
      <c r="DWH45" s="155"/>
      <c r="DWI45" s="156"/>
      <c r="DWJ45" s="156"/>
      <c r="DWK45" s="156"/>
      <c r="DWL45" s="156"/>
      <c r="DWM45" s="156"/>
      <c r="DWN45" s="156"/>
      <c r="DWO45" s="157"/>
      <c r="DWP45" s="153"/>
      <c r="DWQ45" s="153"/>
      <c r="DWR45" s="154"/>
      <c r="DWS45" s="155"/>
      <c r="DWT45" s="155"/>
      <c r="DWU45" s="155"/>
      <c r="DWV45" s="155"/>
      <c r="DWW45" s="155"/>
      <c r="DWX45" s="155"/>
      <c r="DWY45" s="156"/>
      <c r="DWZ45" s="156"/>
      <c r="DXA45" s="156"/>
      <c r="DXB45" s="156"/>
      <c r="DXC45" s="156"/>
      <c r="DXD45" s="156"/>
      <c r="DXE45" s="157"/>
      <c r="DXF45" s="153"/>
      <c r="DXG45" s="153"/>
      <c r="DXH45" s="154"/>
      <c r="DXI45" s="155"/>
      <c r="DXJ45" s="155"/>
      <c r="DXK45" s="155"/>
      <c r="DXL45" s="155"/>
      <c r="DXM45" s="155"/>
      <c r="DXN45" s="155"/>
      <c r="DXO45" s="156"/>
      <c r="DXP45" s="156"/>
      <c r="DXQ45" s="156"/>
      <c r="DXR45" s="156"/>
      <c r="DXS45" s="156"/>
      <c r="DXT45" s="156"/>
      <c r="DXU45" s="157"/>
      <c r="DXV45" s="153"/>
      <c r="DXW45" s="153"/>
      <c r="DXX45" s="154"/>
      <c r="DXY45" s="155"/>
      <c r="DXZ45" s="155"/>
      <c r="DYA45" s="155"/>
      <c r="DYB45" s="155"/>
      <c r="DYC45" s="155"/>
      <c r="DYD45" s="155"/>
      <c r="DYE45" s="156"/>
      <c r="DYF45" s="156"/>
      <c r="DYG45" s="156"/>
      <c r="DYH45" s="156"/>
      <c r="DYI45" s="156"/>
      <c r="DYJ45" s="156"/>
      <c r="DYK45" s="157"/>
      <c r="DYL45" s="153"/>
      <c r="DYM45" s="153"/>
      <c r="DYN45" s="154"/>
      <c r="DYO45" s="155"/>
      <c r="DYP45" s="155"/>
      <c r="DYQ45" s="155"/>
      <c r="DYR45" s="155"/>
      <c r="DYS45" s="155"/>
      <c r="DYT45" s="155"/>
      <c r="DYU45" s="156"/>
      <c r="DYV45" s="156"/>
      <c r="DYW45" s="156"/>
      <c r="DYX45" s="156"/>
      <c r="DYY45" s="156"/>
      <c r="DYZ45" s="156"/>
      <c r="DZA45" s="157"/>
      <c r="DZB45" s="153"/>
      <c r="DZC45" s="153"/>
      <c r="DZD45" s="154"/>
      <c r="DZE45" s="155"/>
      <c r="DZF45" s="155"/>
      <c r="DZG45" s="155"/>
      <c r="DZH45" s="155"/>
      <c r="DZI45" s="155"/>
      <c r="DZJ45" s="155"/>
      <c r="DZK45" s="156"/>
      <c r="DZL45" s="156"/>
      <c r="DZM45" s="156"/>
      <c r="DZN45" s="156"/>
      <c r="DZO45" s="156"/>
      <c r="DZP45" s="156"/>
      <c r="DZQ45" s="157"/>
      <c r="DZR45" s="153"/>
      <c r="DZS45" s="153"/>
      <c r="DZT45" s="154"/>
      <c r="DZU45" s="155"/>
      <c r="DZV45" s="155"/>
      <c r="DZW45" s="155"/>
      <c r="DZX45" s="155"/>
      <c r="DZY45" s="155"/>
      <c r="DZZ45" s="155"/>
      <c r="EAA45" s="156"/>
      <c r="EAB45" s="156"/>
      <c r="EAC45" s="156"/>
      <c r="EAD45" s="156"/>
      <c r="EAE45" s="156"/>
      <c r="EAF45" s="156"/>
      <c r="EAG45" s="157"/>
      <c r="EAH45" s="153"/>
      <c r="EAI45" s="153"/>
      <c r="EAJ45" s="154"/>
      <c r="EAK45" s="155"/>
      <c r="EAL45" s="155"/>
      <c r="EAM45" s="155"/>
      <c r="EAN45" s="155"/>
      <c r="EAO45" s="155"/>
      <c r="EAP45" s="155"/>
      <c r="EAQ45" s="156"/>
      <c r="EAR45" s="156"/>
      <c r="EAS45" s="156"/>
      <c r="EAT45" s="156"/>
      <c r="EAU45" s="156"/>
      <c r="EAV45" s="156"/>
      <c r="EAW45" s="157"/>
      <c r="EAX45" s="153"/>
      <c r="EAY45" s="153"/>
      <c r="EAZ45" s="154"/>
      <c r="EBA45" s="155"/>
      <c r="EBB45" s="155"/>
      <c r="EBC45" s="155"/>
      <c r="EBD45" s="155"/>
      <c r="EBE45" s="155"/>
      <c r="EBF45" s="155"/>
      <c r="EBG45" s="156"/>
      <c r="EBH45" s="156"/>
      <c r="EBI45" s="156"/>
      <c r="EBJ45" s="156"/>
      <c r="EBK45" s="156"/>
      <c r="EBL45" s="156"/>
      <c r="EBM45" s="157"/>
      <c r="EBN45" s="153"/>
      <c r="EBO45" s="153"/>
      <c r="EBP45" s="154"/>
      <c r="EBQ45" s="155"/>
      <c r="EBR45" s="155"/>
      <c r="EBS45" s="155"/>
      <c r="EBT45" s="155"/>
      <c r="EBU45" s="155"/>
      <c r="EBV45" s="155"/>
      <c r="EBW45" s="156"/>
      <c r="EBX45" s="156"/>
      <c r="EBY45" s="156"/>
      <c r="EBZ45" s="156"/>
      <c r="ECA45" s="156"/>
      <c r="ECB45" s="156"/>
      <c r="ECC45" s="157"/>
      <c r="ECD45" s="153"/>
      <c r="ECE45" s="153"/>
      <c r="ECF45" s="154"/>
      <c r="ECG45" s="155"/>
      <c r="ECH45" s="155"/>
      <c r="ECI45" s="155"/>
      <c r="ECJ45" s="155"/>
      <c r="ECK45" s="155"/>
      <c r="ECL45" s="155"/>
      <c r="ECM45" s="156"/>
      <c r="ECN45" s="156"/>
      <c r="ECO45" s="156"/>
      <c r="ECP45" s="156"/>
      <c r="ECQ45" s="156"/>
      <c r="ECR45" s="156"/>
      <c r="ECS45" s="157"/>
      <c r="ECT45" s="153"/>
      <c r="ECU45" s="153"/>
      <c r="ECV45" s="154"/>
      <c r="ECW45" s="155"/>
      <c r="ECX45" s="155"/>
      <c r="ECY45" s="155"/>
      <c r="ECZ45" s="155"/>
      <c r="EDA45" s="155"/>
      <c r="EDB45" s="155"/>
      <c r="EDC45" s="156"/>
      <c r="EDD45" s="156"/>
      <c r="EDE45" s="156"/>
      <c r="EDF45" s="156"/>
      <c r="EDG45" s="156"/>
      <c r="EDH45" s="156"/>
      <c r="EDI45" s="157"/>
      <c r="EDJ45" s="153"/>
      <c r="EDK45" s="153"/>
      <c r="EDL45" s="154"/>
      <c r="EDM45" s="155"/>
      <c r="EDN45" s="155"/>
      <c r="EDO45" s="155"/>
      <c r="EDP45" s="155"/>
      <c r="EDQ45" s="155"/>
      <c r="EDR45" s="155"/>
      <c r="EDS45" s="156"/>
      <c r="EDT45" s="156"/>
      <c r="EDU45" s="156"/>
      <c r="EDV45" s="156"/>
      <c r="EDW45" s="156"/>
      <c r="EDX45" s="156"/>
      <c r="EDY45" s="157"/>
      <c r="EDZ45" s="153"/>
      <c r="EEA45" s="153"/>
      <c r="EEB45" s="154"/>
      <c r="EEC45" s="155"/>
      <c r="EED45" s="155"/>
      <c r="EEE45" s="155"/>
      <c r="EEF45" s="155"/>
      <c r="EEG45" s="155"/>
      <c r="EEH45" s="155"/>
      <c r="EEI45" s="156"/>
      <c r="EEJ45" s="156"/>
      <c r="EEK45" s="156"/>
      <c r="EEL45" s="156"/>
      <c r="EEM45" s="156"/>
      <c r="EEN45" s="156"/>
      <c r="EEO45" s="157"/>
      <c r="EEP45" s="153"/>
      <c r="EEQ45" s="153"/>
      <c r="EER45" s="154"/>
      <c r="EES45" s="155"/>
      <c r="EET45" s="155"/>
      <c r="EEU45" s="155"/>
      <c r="EEV45" s="155"/>
      <c r="EEW45" s="155"/>
      <c r="EEX45" s="155"/>
      <c r="EEY45" s="156"/>
      <c r="EEZ45" s="156"/>
      <c r="EFA45" s="156"/>
      <c r="EFB45" s="156"/>
      <c r="EFC45" s="156"/>
      <c r="EFD45" s="156"/>
      <c r="EFE45" s="157"/>
      <c r="EFF45" s="153"/>
      <c r="EFG45" s="153"/>
      <c r="EFH45" s="154"/>
      <c r="EFI45" s="155"/>
      <c r="EFJ45" s="155"/>
      <c r="EFK45" s="155"/>
      <c r="EFL45" s="155"/>
      <c r="EFM45" s="155"/>
      <c r="EFN45" s="155"/>
      <c r="EFO45" s="156"/>
      <c r="EFP45" s="156"/>
      <c r="EFQ45" s="156"/>
      <c r="EFR45" s="156"/>
      <c r="EFS45" s="156"/>
      <c r="EFT45" s="156"/>
      <c r="EFU45" s="157"/>
      <c r="EFV45" s="153"/>
      <c r="EFW45" s="153"/>
      <c r="EFX45" s="154"/>
      <c r="EFY45" s="155"/>
      <c r="EFZ45" s="155"/>
      <c r="EGA45" s="155"/>
      <c r="EGB45" s="155"/>
      <c r="EGC45" s="155"/>
      <c r="EGD45" s="155"/>
      <c r="EGE45" s="156"/>
      <c r="EGF45" s="156"/>
      <c r="EGG45" s="156"/>
      <c r="EGH45" s="156"/>
      <c r="EGI45" s="156"/>
      <c r="EGJ45" s="156"/>
      <c r="EGK45" s="157"/>
      <c r="EGL45" s="153"/>
      <c r="EGM45" s="153"/>
      <c r="EGN45" s="154"/>
      <c r="EGO45" s="155"/>
      <c r="EGP45" s="155"/>
      <c r="EGQ45" s="155"/>
      <c r="EGR45" s="155"/>
      <c r="EGS45" s="155"/>
      <c r="EGT45" s="155"/>
      <c r="EGU45" s="156"/>
      <c r="EGV45" s="156"/>
      <c r="EGW45" s="156"/>
      <c r="EGX45" s="156"/>
      <c r="EGY45" s="156"/>
      <c r="EGZ45" s="156"/>
      <c r="EHA45" s="157"/>
      <c r="EHB45" s="153"/>
      <c r="EHC45" s="153"/>
      <c r="EHD45" s="154"/>
      <c r="EHE45" s="155"/>
      <c r="EHF45" s="155"/>
      <c r="EHG45" s="155"/>
      <c r="EHH45" s="155"/>
      <c r="EHI45" s="155"/>
      <c r="EHJ45" s="155"/>
      <c r="EHK45" s="156"/>
      <c r="EHL45" s="156"/>
      <c r="EHM45" s="156"/>
      <c r="EHN45" s="156"/>
      <c r="EHO45" s="156"/>
      <c r="EHP45" s="156"/>
      <c r="EHQ45" s="157"/>
      <c r="EHR45" s="153"/>
      <c r="EHS45" s="153"/>
      <c r="EHT45" s="154"/>
      <c r="EHU45" s="155"/>
      <c r="EHV45" s="155"/>
      <c r="EHW45" s="155"/>
      <c r="EHX45" s="155"/>
      <c r="EHY45" s="155"/>
      <c r="EHZ45" s="155"/>
      <c r="EIA45" s="156"/>
      <c r="EIB45" s="156"/>
      <c r="EIC45" s="156"/>
      <c r="EID45" s="156"/>
      <c r="EIE45" s="156"/>
      <c r="EIF45" s="156"/>
      <c r="EIG45" s="157"/>
      <c r="EIH45" s="153"/>
      <c r="EII45" s="153"/>
      <c r="EIJ45" s="154"/>
      <c r="EIK45" s="155"/>
      <c r="EIL45" s="155"/>
      <c r="EIM45" s="155"/>
      <c r="EIN45" s="155"/>
      <c r="EIO45" s="155"/>
      <c r="EIP45" s="155"/>
      <c r="EIQ45" s="156"/>
      <c r="EIR45" s="156"/>
      <c r="EIS45" s="156"/>
      <c r="EIT45" s="156"/>
      <c r="EIU45" s="156"/>
      <c r="EIV45" s="156"/>
      <c r="EIW45" s="157"/>
      <c r="EIX45" s="153"/>
      <c r="EIY45" s="153"/>
      <c r="EIZ45" s="154"/>
      <c r="EJA45" s="155"/>
      <c r="EJB45" s="155"/>
      <c r="EJC45" s="155"/>
      <c r="EJD45" s="155"/>
      <c r="EJE45" s="155"/>
      <c r="EJF45" s="155"/>
      <c r="EJG45" s="156"/>
      <c r="EJH45" s="156"/>
      <c r="EJI45" s="156"/>
      <c r="EJJ45" s="156"/>
      <c r="EJK45" s="156"/>
      <c r="EJL45" s="156"/>
      <c r="EJM45" s="157"/>
      <c r="EJN45" s="153"/>
      <c r="EJO45" s="153"/>
      <c r="EJP45" s="154"/>
      <c r="EJQ45" s="155"/>
      <c r="EJR45" s="155"/>
      <c r="EJS45" s="155"/>
      <c r="EJT45" s="155"/>
      <c r="EJU45" s="155"/>
      <c r="EJV45" s="155"/>
      <c r="EJW45" s="156"/>
      <c r="EJX45" s="156"/>
      <c r="EJY45" s="156"/>
      <c r="EJZ45" s="156"/>
      <c r="EKA45" s="156"/>
      <c r="EKB45" s="156"/>
      <c r="EKC45" s="157"/>
      <c r="EKD45" s="153"/>
      <c r="EKE45" s="153"/>
      <c r="EKF45" s="154"/>
      <c r="EKG45" s="155"/>
      <c r="EKH45" s="155"/>
      <c r="EKI45" s="155"/>
      <c r="EKJ45" s="155"/>
      <c r="EKK45" s="155"/>
      <c r="EKL45" s="155"/>
      <c r="EKM45" s="156"/>
      <c r="EKN45" s="156"/>
      <c r="EKO45" s="156"/>
      <c r="EKP45" s="156"/>
      <c r="EKQ45" s="156"/>
      <c r="EKR45" s="156"/>
      <c r="EKS45" s="157"/>
      <c r="EKT45" s="153"/>
      <c r="EKU45" s="153"/>
      <c r="EKV45" s="154"/>
      <c r="EKW45" s="155"/>
      <c r="EKX45" s="155"/>
      <c r="EKY45" s="155"/>
      <c r="EKZ45" s="155"/>
      <c r="ELA45" s="155"/>
      <c r="ELB45" s="155"/>
      <c r="ELC45" s="156"/>
      <c r="ELD45" s="156"/>
      <c r="ELE45" s="156"/>
      <c r="ELF45" s="156"/>
      <c r="ELG45" s="156"/>
      <c r="ELH45" s="156"/>
      <c r="ELI45" s="157"/>
      <c r="ELJ45" s="153"/>
      <c r="ELK45" s="153"/>
      <c r="ELL45" s="154"/>
      <c r="ELM45" s="155"/>
      <c r="ELN45" s="155"/>
      <c r="ELO45" s="155"/>
      <c r="ELP45" s="155"/>
      <c r="ELQ45" s="155"/>
      <c r="ELR45" s="155"/>
      <c r="ELS45" s="156"/>
      <c r="ELT45" s="156"/>
      <c r="ELU45" s="156"/>
      <c r="ELV45" s="156"/>
      <c r="ELW45" s="156"/>
      <c r="ELX45" s="156"/>
      <c r="ELY45" s="157"/>
      <c r="ELZ45" s="153"/>
      <c r="EMA45" s="153"/>
      <c r="EMB45" s="154"/>
      <c r="EMC45" s="155"/>
      <c r="EMD45" s="155"/>
      <c r="EME45" s="155"/>
      <c r="EMF45" s="155"/>
      <c r="EMG45" s="155"/>
      <c r="EMH45" s="155"/>
      <c r="EMI45" s="156"/>
      <c r="EMJ45" s="156"/>
      <c r="EMK45" s="156"/>
      <c r="EML45" s="156"/>
      <c r="EMM45" s="156"/>
      <c r="EMN45" s="156"/>
      <c r="EMO45" s="157"/>
      <c r="EMP45" s="153"/>
      <c r="EMQ45" s="153"/>
      <c r="EMR45" s="154"/>
      <c r="EMS45" s="155"/>
      <c r="EMT45" s="155"/>
      <c r="EMU45" s="155"/>
      <c r="EMV45" s="155"/>
      <c r="EMW45" s="155"/>
      <c r="EMX45" s="155"/>
      <c r="EMY45" s="156"/>
      <c r="EMZ45" s="156"/>
      <c r="ENA45" s="156"/>
      <c r="ENB45" s="156"/>
      <c r="ENC45" s="156"/>
      <c r="END45" s="156"/>
      <c r="ENE45" s="157"/>
      <c r="ENF45" s="153"/>
      <c r="ENG45" s="153"/>
      <c r="ENH45" s="154"/>
      <c r="ENI45" s="155"/>
      <c r="ENJ45" s="155"/>
      <c r="ENK45" s="155"/>
      <c r="ENL45" s="155"/>
      <c r="ENM45" s="155"/>
      <c r="ENN45" s="155"/>
      <c r="ENO45" s="156"/>
      <c r="ENP45" s="156"/>
      <c r="ENQ45" s="156"/>
      <c r="ENR45" s="156"/>
      <c r="ENS45" s="156"/>
      <c r="ENT45" s="156"/>
      <c r="ENU45" s="157"/>
      <c r="ENV45" s="153"/>
      <c r="ENW45" s="153"/>
      <c r="ENX45" s="154"/>
      <c r="ENY45" s="155"/>
      <c r="ENZ45" s="155"/>
      <c r="EOA45" s="155"/>
      <c r="EOB45" s="155"/>
      <c r="EOC45" s="155"/>
      <c r="EOD45" s="155"/>
      <c r="EOE45" s="156"/>
      <c r="EOF45" s="156"/>
      <c r="EOG45" s="156"/>
      <c r="EOH45" s="156"/>
      <c r="EOI45" s="156"/>
      <c r="EOJ45" s="156"/>
      <c r="EOK45" s="157"/>
      <c r="EOL45" s="153"/>
      <c r="EOM45" s="153"/>
      <c r="EON45" s="154"/>
      <c r="EOO45" s="155"/>
      <c r="EOP45" s="155"/>
      <c r="EOQ45" s="155"/>
      <c r="EOR45" s="155"/>
      <c r="EOS45" s="155"/>
      <c r="EOT45" s="155"/>
      <c r="EOU45" s="156"/>
      <c r="EOV45" s="156"/>
      <c r="EOW45" s="156"/>
      <c r="EOX45" s="156"/>
      <c r="EOY45" s="156"/>
      <c r="EOZ45" s="156"/>
      <c r="EPA45" s="157"/>
      <c r="EPB45" s="153"/>
      <c r="EPC45" s="153"/>
      <c r="EPD45" s="154"/>
      <c r="EPE45" s="155"/>
      <c r="EPF45" s="155"/>
      <c r="EPG45" s="155"/>
      <c r="EPH45" s="155"/>
      <c r="EPI45" s="155"/>
      <c r="EPJ45" s="155"/>
      <c r="EPK45" s="156"/>
      <c r="EPL45" s="156"/>
      <c r="EPM45" s="156"/>
      <c r="EPN45" s="156"/>
      <c r="EPO45" s="156"/>
      <c r="EPP45" s="156"/>
      <c r="EPQ45" s="157"/>
      <c r="EPR45" s="153"/>
      <c r="EPS45" s="153"/>
      <c r="EPT45" s="154"/>
      <c r="EPU45" s="155"/>
      <c r="EPV45" s="155"/>
      <c r="EPW45" s="155"/>
      <c r="EPX45" s="155"/>
      <c r="EPY45" s="155"/>
      <c r="EPZ45" s="155"/>
      <c r="EQA45" s="156"/>
      <c r="EQB45" s="156"/>
      <c r="EQC45" s="156"/>
      <c r="EQD45" s="156"/>
      <c r="EQE45" s="156"/>
      <c r="EQF45" s="156"/>
      <c r="EQG45" s="157"/>
      <c r="EQH45" s="153"/>
      <c r="EQI45" s="153"/>
      <c r="EQJ45" s="154"/>
      <c r="EQK45" s="155"/>
      <c r="EQL45" s="155"/>
      <c r="EQM45" s="155"/>
      <c r="EQN45" s="155"/>
      <c r="EQO45" s="155"/>
      <c r="EQP45" s="155"/>
      <c r="EQQ45" s="156"/>
      <c r="EQR45" s="156"/>
      <c r="EQS45" s="156"/>
      <c r="EQT45" s="156"/>
      <c r="EQU45" s="156"/>
      <c r="EQV45" s="156"/>
      <c r="EQW45" s="157"/>
      <c r="EQX45" s="153"/>
      <c r="EQY45" s="153"/>
      <c r="EQZ45" s="154"/>
      <c r="ERA45" s="155"/>
      <c r="ERB45" s="155"/>
      <c r="ERC45" s="155"/>
      <c r="ERD45" s="155"/>
      <c r="ERE45" s="155"/>
      <c r="ERF45" s="155"/>
      <c r="ERG45" s="156"/>
      <c r="ERH45" s="156"/>
      <c r="ERI45" s="156"/>
      <c r="ERJ45" s="156"/>
      <c r="ERK45" s="156"/>
      <c r="ERL45" s="156"/>
      <c r="ERM45" s="157"/>
      <c r="ERN45" s="153"/>
      <c r="ERO45" s="153"/>
      <c r="ERP45" s="154"/>
      <c r="ERQ45" s="155"/>
      <c r="ERR45" s="155"/>
      <c r="ERS45" s="155"/>
      <c r="ERT45" s="155"/>
      <c r="ERU45" s="155"/>
      <c r="ERV45" s="155"/>
      <c r="ERW45" s="156"/>
      <c r="ERX45" s="156"/>
      <c r="ERY45" s="156"/>
      <c r="ERZ45" s="156"/>
      <c r="ESA45" s="156"/>
      <c r="ESB45" s="156"/>
      <c r="ESC45" s="157"/>
      <c r="ESD45" s="153"/>
      <c r="ESE45" s="153"/>
      <c r="ESF45" s="154"/>
      <c r="ESG45" s="155"/>
      <c r="ESH45" s="155"/>
      <c r="ESI45" s="155"/>
      <c r="ESJ45" s="155"/>
      <c r="ESK45" s="155"/>
      <c r="ESL45" s="155"/>
      <c r="ESM45" s="156"/>
      <c r="ESN45" s="156"/>
      <c r="ESO45" s="156"/>
      <c r="ESP45" s="156"/>
      <c r="ESQ45" s="156"/>
      <c r="ESR45" s="156"/>
      <c r="ESS45" s="157"/>
      <c r="EST45" s="153"/>
      <c r="ESU45" s="153"/>
      <c r="ESV45" s="154"/>
      <c r="ESW45" s="155"/>
      <c r="ESX45" s="155"/>
      <c r="ESY45" s="155"/>
      <c r="ESZ45" s="155"/>
      <c r="ETA45" s="155"/>
      <c r="ETB45" s="155"/>
      <c r="ETC45" s="156"/>
      <c r="ETD45" s="156"/>
      <c r="ETE45" s="156"/>
      <c r="ETF45" s="156"/>
      <c r="ETG45" s="156"/>
      <c r="ETH45" s="156"/>
      <c r="ETI45" s="157"/>
      <c r="ETJ45" s="153"/>
      <c r="ETK45" s="153"/>
      <c r="ETL45" s="154"/>
      <c r="ETM45" s="155"/>
      <c r="ETN45" s="155"/>
      <c r="ETO45" s="155"/>
      <c r="ETP45" s="155"/>
      <c r="ETQ45" s="155"/>
      <c r="ETR45" s="155"/>
      <c r="ETS45" s="156"/>
      <c r="ETT45" s="156"/>
      <c r="ETU45" s="156"/>
      <c r="ETV45" s="156"/>
      <c r="ETW45" s="156"/>
      <c r="ETX45" s="156"/>
      <c r="ETY45" s="157"/>
      <c r="ETZ45" s="153"/>
      <c r="EUA45" s="153"/>
      <c r="EUB45" s="154"/>
      <c r="EUC45" s="155"/>
      <c r="EUD45" s="155"/>
      <c r="EUE45" s="155"/>
      <c r="EUF45" s="155"/>
      <c r="EUG45" s="155"/>
      <c r="EUH45" s="155"/>
      <c r="EUI45" s="156"/>
      <c r="EUJ45" s="156"/>
      <c r="EUK45" s="156"/>
      <c r="EUL45" s="156"/>
      <c r="EUM45" s="156"/>
      <c r="EUN45" s="156"/>
      <c r="EUO45" s="157"/>
      <c r="EUP45" s="153"/>
      <c r="EUQ45" s="153"/>
      <c r="EUR45" s="154"/>
      <c r="EUS45" s="155"/>
      <c r="EUT45" s="155"/>
      <c r="EUU45" s="155"/>
      <c r="EUV45" s="155"/>
      <c r="EUW45" s="155"/>
      <c r="EUX45" s="155"/>
      <c r="EUY45" s="156"/>
      <c r="EUZ45" s="156"/>
      <c r="EVA45" s="156"/>
      <c r="EVB45" s="156"/>
      <c r="EVC45" s="156"/>
      <c r="EVD45" s="156"/>
      <c r="EVE45" s="157"/>
      <c r="EVF45" s="153"/>
      <c r="EVG45" s="153"/>
      <c r="EVH45" s="154"/>
      <c r="EVI45" s="155"/>
      <c r="EVJ45" s="155"/>
      <c r="EVK45" s="155"/>
      <c r="EVL45" s="155"/>
      <c r="EVM45" s="155"/>
      <c r="EVN45" s="155"/>
      <c r="EVO45" s="156"/>
      <c r="EVP45" s="156"/>
      <c r="EVQ45" s="156"/>
      <c r="EVR45" s="156"/>
      <c r="EVS45" s="156"/>
      <c r="EVT45" s="156"/>
      <c r="EVU45" s="157"/>
      <c r="EVV45" s="153"/>
      <c r="EVW45" s="153"/>
      <c r="EVX45" s="154"/>
      <c r="EVY45" s="155"/>
      <c r="EVZ45" s="155"/>
      <c r="EWA45" s="155"/>
      <c r="EWB45" s="155"/>
      <c r="EWC45" s="155"/>
      <c r="EWD45" s="155"/>
      <c r="EWE45" s="156"/>
      <c r="EWF45" s="156"/>
      <c r="EWG45" s="156"/>
      <c r="EWH45" s="156"/>
      <c r="EWI45" s="156"/>
      <c r="EWJ45" s="156"/>
      <c r="EWK45" s="157"/>
      <c r="EWL45" s="153"/>
      <c r="EWM45" s="153"/>
      <c r="EWN45" s="154"/>
      <c r="EWO45" s="155"/>
      <c r="EWP45" s="155"/>
      <c r="EWQ45" s="155"/>
      <c r="EWR45" s="155"/>
      <c r="EWS45" s="155"/>
      <c r="EWT45" s="155"/>
      <c r="EWU45" s="156"/>
      <c r="EWV45" s="156"/>
      <c r="EWW45" s="156"/>
      <c r="EWX45" s="156"/>
      <c r="EWY45" s="156"/>
      <c r="EWZ45" s="156"/>
      <c r="EXA45" s="157"/>
      <c r="EXB45" s="153"/>
      <c r="EXC45" s="153"/>
      <c r="EXD45" s="154"/>
      <c r="EXE45" s="155"/>
      <c r="EXF45" s="155"/>
      <c r="EXG45" s="155"/>
      <c r="EXH45" s="155"/>
      <c r="EXI45" s="155"/>
      <c r="EXJ45" s="155"/>
      <c r="EXK45" s="156"/>
      <c r="EXL45" s="156"/>
      <c r="EXM45" s="156"/>
      <c r="EXN45" s="156"/>
      <c r="EXO45" s="156"/>
      <c r="EXP45" s="156"/>
      <c r="EXQ45" s="157"/>
      <c r="EXR45" s="153"/>
      <c r="EXS45" s="153"/>
      <c r="EXT45" s="154"/>
      <c r="EXU45" s="155"/>
      <c r="EXV45" s="155"/>
      <c r="EXW45" s="155"/>
      <c r="EXX45" s="155"/>
      <c r="EXY45" s="155"/>
      <c r="EXZ45" s="155"/>
      <c r="EYA45" s="156"/>
      <c r="EYB45" s="156"/>
      <c r="EYC45" s="156"/>
      <c r="EYD45" s="156"/>
      <c r="EYE45" s="156"/>
      <c r="EYF45" s="156"/>
      <c r="EYG45" s="157"/>
      <c r="EYH45" s="153"/>
      <c r="EYI45" s="153"/>
      <c r="EYJ45" s="154"/>
      <c r="EYK45" s="155"/>
      <c r="EYL45" s="155"/>
      <c r="EYM45" s="155"/>
      <c r="EYN45" s="155"/>
      <c r="EYO45" s="155"/>
      <c r="EYP45" s="155"/>
      <c r="EYQ45" s="156"/>
      <c r="EYR45" s="156"/>
      <c r="EYS45" s="156"/>
      <c r="EYT45" s="156"/>
      <c r="EYU45" s="156"/>
      <c r="EYV45" s="156"/>
      <c r="EYW45" s="157"/>
      <c r="EYX45" s="153"/>
      <c r="EYY45" s="153"/>
      <c r="EYZ45" s="154"/>
      <c r="EZA45" s="155"/>
      <c r="EZB45" s="155"/>
      <c r="EZC45" s="155"/>
      <c r="EZD45" s="155"/>
      <c r="EZE45" s="155"/>
      <c r="EZF45" s="155"/>
      <c r="EZG45" s="156"/>
      <c r="EZH45" s="156"/>
      <c r="EZI45" s="156"/>
      <c r="EZJ45" s="156"/>
      <c r="EZK45" s="156"/>
      <c r="EZL45" s="156"/>
      <c r="EZM45" s="157"/>
      <c r="EZN45" s="153"/>
      <c r="EZO45" s="153"/>
      <c r="EZP45" s="154"/>
      <c r="EZQ45" s="155"/>
      <c r="EZR45" s="155"/>
      <c r="EZS45" s="155"/>
      <c r="EZT45" s="155"/>
      <c r="EZU45" s="155"/>
      <c r="EZV45" s="155"/>
      <c r="EZW45" s="156"/>
      <c r="EZX45" s="156"/>
      <c r="EZY45" s="156"/>
      <c r="EZZ45" s="156"/>
      <c r="FAA45" s="156"/>
      <c r="FAB45" s="156"/>
      <c r="FAC45" s="157"/>
      <c r="FAD45" s="153"/>
      <c r="FAE45" s="153"/>
      <c r="FAF45" s="154"/>
      <c r="FAG45" s="155"/>
      <c r="FAH45" s="155"/>
      <c r="FAI45" s="155"/>
      <c r="FAJ45" s="155"/>
      <c r="FAK45" s="155"/>
      <c r="FAL45" s="155"/>
      <c r="FAM45" s="156"/>
      <c r="FAN45" s="156"/>
      <c r="FAO45" s="156"/>
      <c r="FAP45" s="156"/>
      <c r="FAQ45" s="156"/>
      <c r="FAR45" s="156"/>
      <c r="FAS45" s="157"/>
      <c r="FAT45" s="153"/>
      <c r="FAU45" s="153"/>
      <c r="FAV45" s="154"/>
      <c r="FAW45" s="155"/>
      <c r="FAX45" s="155"/>
      <c r="FAY45" s="155"/>
      <c r="FAZ45" s="155"/>
      <c r="FBA45" s="155"/>
      <c r="FBB45" s="155"/>
      <c r="FBC45" s="156"/>
      <c r="FBD45" s="156"/>
      <c r="FBE45" s="156"/>
      <c r="FBF45" s="156"/>
      <c r="FBG45" s="156"/>
      <c r="FBH45" s="156"/>
      <c r="FBI45" s="157"/>
      <c r="FBJ45" s="153"/>
      <c r="FBK45" s="153"/>
      <c r="FBL45" s="154"/>
      <c r="FBM45" s="155"/>
      <c r="FBN45" s="155"/>
      <c r="FBO45" s="155"/>
      <c r="FBP45" s="155"/>
      <c r="FBQ45" s="155"/>
      <c r="FBR45" s="155"/>
      <c r="FBS45" s="156"/>
      <c r="FBT45" s="156"/>
      <c r="FBU45" s="156"/>
      <c r="FBV45" s="156"/>
      <c r="FBW45" s="156"/>
      <c r="FBX45" s="156"/>
      <c r="FBY45" s="157"/>
      <c r="FBZ45" s="153"/>
      <c r="FCA45" s="153"/>
      <c r="FCB45" s="154"/>
      <c r="FCC45" s="155"/>
      <c r="FCD45" s="155"/>
      <c r="FCE45" s="155"/>
      <c r="FCF45" s="155"/>
      <c r="FCG45" s="155"/>
      <c r="FCH45" s="155"/>
      <c r="FCI45" s="156"/>
      <c r="FCJ45" s="156"/>
      <c r="FCK45" s="156"/>
      <c r="FCL45" s="156"/>
      <c r="FCM45" s="156"/>
      <c r="FCN45" s="156"/>
      <c r="FCO45" s="157"/>
      <c r="FCP45" s="153"/>
      <c r="FCQ45" s="153"/>
      <c r="FCR45" s="154"/>
      <c r="FCS45" s="155"/>
      <c r="FCT45" s="155"/>
      <c r="FCU45" s="155"/>
      <c r="FCV45" s="155"/>
      <c r="FCW45" s="155"/>
      <c r="FCX45" s="155"/>
      <c r="FCY45" s="156"/>
      <c r="FCZ45" s="156"/>
      <c r="FDA45" s="156"/>
      <c r="FDB45" s="156"/>
      <c r="FDC45" s="156"/>
      <c r="FDD45" s="156"/>
      <c r="FDE45" s="157"/>
      <c r="FDF45" s="153"/>
      <c r="FDG45" s="153"/>
      <c r="FDH45" s="154"/>
      <c r="FDI45" s="155"/>
      <c r="FDJ45" s="155"/>
      <c r="FDK45" s="155"/>
      <c r="FDL45" s="155"/>
      <c r="FDM45" s="155"/>
      <c r="FDN45" s="155"/>
      <c r="FDO45" s="156"/>
      <c r="FDP45" s="156"/>
      <c r="FDQ45" s="156"/>
      <c r="FDR45" s="156"/>
      <c r="FDS45" s="156"/>
      <c r="FDT45" s="156"/>
      <c r="FDU45" s="157"/>
      <c r="FDV45" s="153"/>
      <c r="FDW45" s="153"/>
      <c r="FDX45" s="154"/>
      <c r="FDY45" s="155"/>
      <c r="FDZ45" s="155"/>
      <c r="FEA45" s="155"/>
      <c r="FEB45" s="155"/>
      <c r="FEC45" s="155"/>
      <c r="FED45" s="155"/>
      <c r="FEE45" s="156"/>
      <c r="FEF45" s="156"/>
      <c r="FEG45" s="156"/>
      <c r="FEH45" s="156"/>
      <c r="FEI45" s="156"/>
      <c r="FEJ45" s="156"/>
      <c r="FEK45" s="157"/>
      <c r="FEL45" s="153"/>
      <c r="FEM45" s="153"/>
      <c r="FEN45" s="154"/>
      <c r="FEO45" s="155"/>
      <c r="FEP45" s="155"/>
      <c r="FEQ45" s="155"/>
      <c r="FER45" s="155"/>
      <c r="FES45" s="155"/>
      <c r="FET45" s="155"/>
      <c r="FEU45" s="156"/>
      <c r="FEV45" s="156"/>
      <c r="FEW45" s="156"/>
      <c r="FEX45" s="156"/>
      <c r="FEY45" s="156"/>
      <c r="FEZ45" s="156"/>
      <c r="FFA45" s="157"/>
      <c r="FFB45" s="153"/>
      <c r="FFC45" s="153"/>
      <c r="FFD45" s="154"/>
      <c r="FFE45" s="155"/>
      <c r="FFF45" s="155"/>
      <c r="FFG45" s="155"/>
      <c r="FFH45" s="155"/>
      <c r="FFI45" s="155"/>
      <c r="FFJ45" s="155"/>
      <c r="FFK45" s="156"/>
      <c r="FFL45" s="156"/>
      <c r="FFM45" s="156"/>
      <c r="FFN45" s="156"/>
      <c r="FFO45" s="156"/>
      <c r="FFP45" s="156"/>
      <c r="FFQ45" s="157"/>
      <c r="FFR45" s="153"/>
      <c r="FFS45" s="153"/>
      <c r="FFT45" s="154"/>
      <c r="FFU45" s="155"/>
      <c r="FFV45" s="155"/>
      <c r="FFW45" s="155"/>
      <c r="FFX45" s="155"/>
      <c r="FFY45" s="155"/>
      <c r="FFZ45" s="155"/>
      <c r="FGA45" s="156"/>
      <c r="FGB45" s="156"/>
      <c r="FGC45" s="156"/>
      <c r="FGD45" s="156"/>
      <c r="FGE45" s="156"/>
      <c r="FGF45" s="156"/>
      <c r="FGG45" s="157"/>
      <c r="FGH45" s="153"/>
      <c r="FGI45" s="153"/>
      <c r="FGJ45" s="154"/>
      <c r="FGK45" s="155"/>
      <c r="FGL45" s="155"/>
      <c r="FGM45" s="155"/>
      <c r="FGN45" s="155"/>
      <c r="FGO45" s="155"/>
      <c r="FGP45" s="155"/>
      <c r="FGQ45" s="156"/>
      <c r="FGR45" s="156"/>
      <c r="FGS45" s="156"/>
      <c r="FGT45" s="156"/>
      <c r="FGU45" s="156"/>
      <c r="FGV45" s="156"/>
      <c r="FGW45" s="157"/>
      <c r="FGX45" s="153"/>
      <c r="FGY45" s="153"/>
      <c r="FGZ45" s="154"/>
      <c r="FHA45" s="155"/>
      <c r="FHB45" s="155"/>
      <c r="FHC45" s="155"/>
      <c r="FHD45" s="155"/>
      <c r="FHE45" s="155"/>
      <c r="FHF45" s="155"/>
      <c r="FHG45" s="156"/>
      <c r="FHH45" s="156"/>
      <c r="FHI45" s="156"/>
      <c r="FHJ45" s="156"/>
      <c r="FHK45" s="156"/>
      <c r="FHL45" s="156"/>
      <c r="FHM45" s="157"/>
      <c r="FHN45" s="153"/>
      <c r="FHO45" s="153"/>
      <c r="FHP45" s="154"/>
      <c r="FHQ45" s="155"/>
      <c r="FHR45" s="155"/>
      <c r="FHS45" s="155"/>
      <c r="FHT45" s="155"/>
      <c r="FHU45" s="155"/>
      <c r="FHV45" s="155"/>
      <c r="FHW45" s="156"/>
      <c r="FHX45" s="156"/>
      <c r="FHY45" s="156"/>
      <c r="FHZ45" s="156"/>
      <c r="FIA45" s="156"/>
      <c r="FIB45" s="156"/>
      <c r="FIC45" s="157"/>
      <c r="FID45" s="153"/>
      <c r="FIE45" s="153"/>
      <c r="FIF45" s="154"/>
      <c r="FIG45" s="155"/>
      <c r="FIH45" s="155"/>
      <c r="FII45" s="155"/>
      <c r="FIJ45" s="155"/>
      <c r="FIK45" s="155"/>
      <c r="FIL45" s="155"/>
      <c r="FIM45" s="156"/>
      <c r="FIN45" s="156"/>
      <c r="FIO45" s="156"/>
      <c r="FIP45" s="156"/>
      <c r="FIQ45" s="156"/>
      <c r="FIR45" s="156"/>
      <c r="FIS45" s="157"/>
      <c r="FIT45" s="153"/>
      <c r="FIU45" s="153"/>
      <c r="FIV45" s="154"/>
      <c r="FIW45" s="155"/>
      <c r="FIX45" s="155"/>
      <c r="FIY45" s="155"/>
      <c r="FIZ45" s="155"/>
      <c r="FJA45" s="155"/>
      <c r="FJB45" s="155"/>
      <c r="FJC45" s="156"/>
      <c r="FJD45" s="156"/>
      <c r="FJE45" s="156"/>
      <c r="FJF45" s="156"/>
      <c r="FJG45" s="156"/>
      <c r="FJH45" s="156"/>
      <c r="FJI45" s="157"/>
      <c r="FJJ45" s="153"/>
      <c r="FJK45" s="153"/>
      <c r="FJL45" s="154"/>
      <c r="FJM45" s="155"/>
      <c r="FJN45" s="155"/>
      <c r="FJO45" s="155"/>
      <c r="FJP45" s="155"/>
      <c r="FJQ45" s="155"/>
      <c r="FJR45" s="155"/>
      <c r="FJS45" s="156"/>
      <c r="FJT45" s="156"/>
      <c r="FJU45" s="156"/>
      <c r="FJV45" s="156"/>
      <c r="FJW45" s="156"/>
      <c r="FJX45" s="156"/>
      <c r="FJY45" s="157"/>
      <c r="FJZ45" s="153"/>
      <c r="FKA45" s="153"/>
      <c r="FKB45" s="154"/>
      <c r="FKC45" s="155"/>
      <c r="FKD45" s="155"/>
      <c r="FKE45" s="155"/>
      <c r="FKF45" s="155"/>
      <c r="FKG45" s="155"/>
      <c r="FKH45" s="155"/>
      <c r="FKI45" s="156"/>
      <c r="FKJ45" s="156"/>
      <c r="FKK45" s="156"/>
      <c r="FKL45" s="156"/>
      <c r="FKM45" s="156"/>
      <c r="FKN45" s="156"/>
      <c r="FKO45" s="157"/>
      <c r="FKP45" s="153"/>
      <c r="FKQ45" s="153"/>
      <c r="FKR45" s="154"/>
      <c r="FKS45" s="155"/>
      <c r="FKT45" s="155"/>
      <c r="FKU45" s="155"/>
      <c r="FKV45" s="155"/>
      <c r="FKW45" s="155"/>
      <c r="FKX45" s="155"/>
      <c r="FKY45" s="156"/>
      <c r="FKZ45" s="156"/>
      <c r="FLA45" s="156"/>
      <c r="FLB45" s="156"/>
      <c r="FLC45" s="156"/>
      <c r="FLD45" s="156"/>
      <c r="FLE45" s="157"/>
      <c r="FLF45" s="153"/>
      <c r="FLG45" s="153"/>
      <c r="FLH45" s="154"/>
      <c r="FLI45" s="155"/>
      <c r="FLJ45" s="155"/>
      <c r="FLK45" s="155"/>
      <c r="FLL45" s="155"/>
      <c r="FLM45" s="155"/>
      <c r="FLN45" s="155"/>
      <c r="FLO45" s="156"/>
      <c r="FLP45" s="156"/>
      <c r="FLQ45" s="156"/>
      <c r="FLR45" s="156"/>
      <c r="FLS45" s="156"/>
      <c r="FLT45" s="156"/>
      <c r="FLU45" s="157"/>
      <c r="FLV45" s="153"/>
      <c r="FLW45" s="153"/>
      <c r="FLX45" s="154"/>
      <c r="FLY45" s="155"/>
      <c r="FLZ45" s="155"/>
      <c r="FMA45" s="155"/>
      <c r="FMB45" s="155"/>
      <c r="FMC45" s="155"/>
      <c r="FMD45" s="155"/>
      <c r="FME45" s="156"/>
      <c r="FMF45" s="156"/>
      <c r="FMG45" s="156"/>
      <c r="FMH45" s="156"/>
      <c r="FMI45" s="156"/>
      <c r="FMJ45" s="156"/>
      <c r="FMK45" s="157"/>
      <c r="FML45" s="153"/>
      <c r="FMM45" s="153"/>
      <c r="FMN45" s="154"/>
      <c r="FMO45" s="155"/>
      <c r="FMP45" s="155"/>
      <c r="FMQ45" s="155"/>
      <c r="FMR45" s="155"/>
      <c r="FMS45" s="155"/>
      <c r="FMT45" s="155"/>
      <c r="FMU45" s="156"/>
      <c r="FMV45" s="156"/>
      <c r="FMW45" s="156"/>
      <c r="FMX45" s="156"/>
      <c r="FMY45" s="156"/>
      <c r="FMZ45" s="156"/>
      <c r="FNA45" s="157"/>
      <c r="FNB45" s="153"/>
      <c r="FNC45" s="153"/>
      <c r="FND45" s="154"/>
      <c r="FNE45" s="155"/>
      <c r="FNF45" s="155"/>
      <c r="FNG45" s="155"/>
      <c r="FNH45" s="155"/>
      <c r="FNI45" s="155"/>
      <c r="FNJ45" s="155"/>
      <c r="FNK45" s="156"/>
      <c r="FNL45" s="156"/>
      <c r="FNM45" s="156"/>
      <c r="FNN45" s="156"/>
      <c r="FNO45" s="156"/>
      <c r="FNP45" s="156"/>
      <c r="FNQ45" s="157"/>
      <c r="FNR45" s="153"/>
      <c r="FNS45" s="153"/>
      <c r="FNT45" s="154"/>
      <c r="FNU45" s="155"/>
      <c r="FNV45" s="155"/>
      <c r="FNW45" s="155"/>
      <c r="FNX45" s="155"/>
      <c r="FNY45" s="155"/>
      <c r="FNZ45" s="155"/>
      <c r="FOA45" s="156"/>
      <c r="FOB45" s="156"/>
      <c r="FOC45" s="156"/>
      <c r="FOD45" s="156"/>
      <c r="FOE45" s="156"/>
      <c r="FOF45" s="156"/>
      <c r="FOG45" s="157"/>
      <c r="FOH45" s="153"/>
      <c r="FOI45" s="153"/>
      <c r="FOJ45" s="154"/>
      <c r="FOK45" s="155"/>
      <c r="FOL45" s="155"/>
      <c r="FOM45" s="155"/>
      <c r="FON45" s="155"/>
      <c r="FOO45" s="155"/>
      <c r="FOP45" s="155"/>
      <c r="FOQ45" s="156"/>
      <c r="FOR45" s="156"/>
      <c r="FOS45" s="156"/>
      <c r="FOT45" s="156"/>
      <c r="FOU45" s="156"/>
      <c r="FOV45" s="156"/>
      <c r="FOW45" s="157"/>
      <c r="FOX45" s="153"/>
      <c r="FOY45" s="153"/>
      <c r="FOZ45" s="154"/>
      <c r="FPA45" s="155"/>
      <c r="FPB45" s="155"/>
      <c r="FPC45" s="155"/>
      <c r="FPD45" s="155"/>
      <c r="FPE45" s="155"/>
      <c r="FPF45" s="155"/>
      <c r="FPG45" s="156"/>
      <c r="FPH45" s="156"/>
      <c r="FPI45" s="156"/>
      <c r="FPJ45" s="156"/>
      <c r="FPK45" s="156"/>
      <c r="FPL45" s="156"/>
      <c r="FPM45" s="157"/>
      <c r="FPN45" s="153"/>
      <c r="FPO45" s="153"/>
      <c r="FPP45" s="154"/>
      <c r="FPQ45" s="155"/>
      <c r="FPR45" s="155"/>
      <c r="FPS45" s="155"/>
      <c r="FPT45" s="155"/>
      <c r="FPU45" s="155"/>
      <c r="FPV45" s="155"/>
      <c r="FPW45" s="156"/>
      <c r="FPX45" s="156"/>
      <c r="FPY45" s="156"/>
      <c r="FPZ45" s="156"/>
      <c r="FQA45" s="156"/>
      <c r="FQB45" s="156"/>
      <c r="FQC45" s="157"/>
      <c r="FQD45" s="153"/>
      <c r="FQE45" s="153"/>
      <c r="FQF45" s="154"/>
      <c r="FQG45" s="155"/>
      <c r="FQH45" s="155"/>
      <c r="FQI45" s="155"/>
      <c r="FQJ45" s="155"/>
      <c r="FQK45" s="155"/>
      <c r="FQL45" s="155"/>
      <c r="FQM45" s="156"/>
      <c r="FQN45" s="156"/>
      <c r="FQO45" s="156"/>
      <c r="FQP45" s="156"/>
      <c r="FQQ45" s="156"/>
      <c r="FQR45" s="156"/>
      <c r="FQS45" s="157"/>
      <c r="FQT45" s="153"/>
      <c r="FQU45" s="153"/>
      <c r="FQV45" s="154"/>
      <c r="FQW45" s="155"/>
      <c r="FQX45" s="155"/>
      <c r="FQY45" s="155"/>
      <c r="FQZ45" s="155"/>
      <c r="FRA45" s="155"/>
      <c r="FRB45" s="155"/>
      <c r="FRC45" s="156"/>
      <c r="FRD45" s="156"/>
      <c r="FRE45" s="156"/>
      <c r="FRF45" s="156"/>
      <c r="FRG45" s="156"/>
      <c r="FRH45" s="156"/>
      <c r="FRI45" s="157"/>
      <c r="FRJ45" s="153"/>
      <c r="FRK45" s="153"/>
      <c r="FRL45" s="154"/>
      <c r="FRM45" s="155"/>
      <c r="FRN45" s="155"/>
      <c r="FRO45" s="155"/>
      <c r="FRP45" s="155"/>
      <c r="FRQ45" s="155"/>
      <c r="FRR45" s="155"/>
      <c r="FRS45" s="156"/>
      <c r="FRT45" s="156"/>
      <c r="FRU45" s="156"/>
      <c r="FRV45" s="156"/>
      <c r="FRW45" s="156"/>
      <c r="FRX45" s="156"/>
      <c r="FRY45" s="157"/>
      <c r="FRZ45" s="153"/>
      <c r="FSA45" s="153"/>
      <c r="FSB45" s="154"/>
      <c r="FSC45" s="155"/>
      <c r="FSD45" s="155"/>
      <c r="FSE45" s="155"/>
      <c r="FSF45" s="155"/>
      <c r="FSG45" s="155"/>
      <c r="FSH45" s="155"/>
      <c r="FSI45" s="156"/>
      <c r="FSJ45" s="156"/>
      <c r="FSK45" s="156"/>
      <c r="FSL45" s="156"/>
      <c r="FSM45" s="156"/>
      <c r="FSN45" s="156"/>
      <c r="FSO45" s="157"/>
      <c r="FSP45" s="153"/>
      <c r="FSQ45" s="153"/>
      <c r="FSR45" s="154"/>
      <c r="FSS45" s="155"/>
      <c r="FST45" s="155"/>
      <c r="FSU45" s="155"/>
      <c r="FSV45" s="155"/>
      <c r="FSW45" s="155"/>
      <c r="FSX45" s="155"/>
      <c r="FSY45" s="156"/>
      <c r="FSZ45" s="156"/>
      <c r="FTA45" s="156"/>
      <c r="FTB45" s="156"/>
      <c r="FTC45" s="156"/>
      <c r="FTD45" s="156"/>
      <c r="FTE45" s="157"/>
      <c r="FTF45" s="153"/>
      <c r="FTG45" s="153"/>
      <c r="FTH45" s="154"/>
      <c r="FTI45" s="155"/>
      <c r="FTJ45" s="155"/>
      <c r="FTK45" s="155"/>
      <c r="FTL45" s="155"/>
      <c r="FTM45" s="155"/>
      <c r="FTN45" s="155"/>
      <c r="FTO45" s="156"/>
      <c r="FTP45" s="156"/>
      <c r="FTQ45" s="156"/>
      <c r="FTR45" s="156"/>
      <c r="FTS45" s="156"/>
      <c r="FTT45" s="156"/>
      <c r="FTU45" s="157"/>
      <c r="FTV45" s="153"/>
      <c r="FTW45" s="153"/>
      <c r="FTX45" s="154"/>
      <c r="FTY45" s="155"/>
      <c r="FTZ45" s="155"/>
      <c r="FUA45" s="155"/>
      <c r="FUB45" s="155"/>
      <c r="FUC45" s="155"/>
      <c r="FUD45" s="155"/>
      <c r="FUE45" s="156"/>
      <c r="FUF45" s="156"/>
      <c r="FUG45" s="156"/>
      <c r="FUH45" s="156"/>
      <c r="FUI45" s="156"/>
      <c r="FUJ45" s="156"/>
      <c r="FUK45" s="157"/>
      <c r="FUL45" s="153"/>
      <c r="FUM45" s="153"/>
      <c r="FUN45" s="154"/>
      <c r="FUO45" s="155"/>
      <c r="FUP45" s="155"/>
      <c r="FUQ45" s="155"/>
      <c r="FUR45" s="155"/>
      <c r="FUS45" s="155"/>
      <c r="FUT45" s="155"/>
      <c r="FUU45" s="156"/>
      <c r="FUV45" s="156"/>
      <c r="FUW45" s="156"/>
      <c r="FUX45" s="156"/>
      <c r="FUY45" s="156"/>
      <c r="FUZ45" s="156"/>
      <c r="FVA45" s="157"/>
      <c r="FVB45" s="153"/>
      <c r="FVC45" s="153"/>
      <c r="FVD45" s="154"/>
      <c r="FVE45" s="155"/>
      <c r="FVF45" s="155"/>
      <c r="FVG45" s="155"/>
      <c r="FVH45" s="155"/>
      <c r="FVI45" s="155"/>
      <c r="FVJ45" s="155"/>
      <c r="FVK45" s="156"/>
      <c r="FVL45" s="156"/>
      <c r="FVM45" s="156"/>
      <c r="FVN45" s="156"/>
      <c r="FVO45" s="156"/>
      <c r="FVP45" s="156"/>
      <c r="FVQ45" s="157"/>
      <c r="FVR45" s="153"/>
      <c r="FVS45" s="153"/>
      <c r="FVT45" s="154"/>
      <c r="FVU45" s="155"/>
      <c r="FVV45" s="155"/>
      <c r="FVW45" s="155"/>
      <c r="FVX45" s="155"/>
      <c r="FVY45" s="155"/>
      <c r="FVZ45" s="155"/>
      <c r="FWA45" s="156"/>
      <c r="FWB45" s="156"/>
      <c r="FWC45" s="156"/>
      <c r="FWD45" s="156"/>
      <c r="FWE45" s="156"/>
      <c r="FWF45" s="156"/>
      <c r="FWG45" s="157"/>
      <c r="FWH45" s="153"/>
      <c r="FWI45" s="153"/>
      <c r="FWJ45" s="154"/>
      <c r="FWK45" s="155"/>
      <c r="FWL45" s="155"/>
      <c r="FWM45" s="155"/>
      <c r="FWN45" s="155"/>
      <c r="FWO45" s="155"/>
      <c r="FWP45" s="155"/>
      <c r="FWQ45" s="156"/>
      <c r="FWR45" s="156"/>
      <c r="FWS45" s="156"/>
      <c r="FWT45" s="156"/>
      <c r="FWU45" s="156"/>
      <c r="FWV45" s="156"/>
      <c r="FWW45" s="157"/>
      <c r="FWX45" s="153"/>
      <c r="FWY45" s="153"/>
      <c r="FWZ45" s="154"/>
      <c r="FXA45" s="155"/>
      <c r="FXB45" s="155"/>
      <c r="FXC45" s="155"/>
      <c r="FXD45" s="155"/>
      <c r="FXE45" s="155"/>
      <c r="FXF45" s="155"/>
      <c r="FXG45" s="156"/>
      <c r="FXH45" s="156"/>
      <c r="FXI45" s="156"/>
      <c r="FXJ45" s="156"/>
      <c r="FXK45" s="156"/>
      <c r="FXL45" s="156"/>
      <c r="FXM45" s="157"/>
      <c r="FXN45" s="153"/>
      <c r="FXO45" s="153"/>
      <c r="FXP45" s="154"/>
      <c r="FXQ45" s="155"/>
      <c r="FXR45" s="155"/>
      <c r="FXS45" s="155"/>
      <c r="FXT45" s="155"/>
      <c r="FXU45" s="155"/>
      <c r="FXV45" s="155"/>
      <c r="FXW45" s="156"/>
      <c r="FXX45" s="156"/>
      <c r="FXY45" s="156"/>
      <c r="FXZ45" s="156"/>
      <c r="FYA45" s="156"/>
      <c r="FYB45" s="156"/>
      <c r="FYC45" s="157"/>
      <c r="FYD45" s="153"/>
      <c r="FYE45" s="153"/>
      <c r="FYF45" s="154"/>
      <c r="FYG45" s="155"/>
      <c r="FYH45" s="155"/>
      <c r="FYI45" s="155"/>
      <c r="FYJ45" s="155"/>
      <c r="FYK45" s="155"/>
      <c r="FYL45" s="155"/>
      <c r="FYM45" s="156"/>
      <c r="FYN45" s="156"/>
      <c r="FYO45" s="156"/>
      <c r="FYP45" s="156"/>
      <c r="FYQ45" s="156"/>
      <c r="FYR45" s="156"/>
      <c r="FYS45" s="157"/>
      <c r="FYT45" s="153"/>
      <c r="FYU45" s="153"/>
      <c r="FYV45" s="154"/>
      <c r="FYW45" s="155"/>
      <c r="FYX45" s="155"/>
      <c r="FYY45" s="155"/>
      <c r="FYZ45" s="155"/>
      <c r="FZA45" s="155"/>
      <c r="FZB45" s="155"/>
      <c r="FZC45" s="156"/>
      <c r="FZD45" s="156"/>
      <c r="FZE45" s="156"/>
      <c r="FZF45" s="156"/>
      <c r="FZG45" s="156"/>
      <c r="FZH45" s="156"/>
      <c r="FZI45" s="157"/>
      <c r="FZJ45" s="153"/>
      <c r="FZK45" s="153"/>
      <c r="FZL45" s="154"/>
      <c r="FZM45" s="155"/>
      <c r="FZN45" s="155"/>
      <c r="FZO45" s="155"/>
      <c r="FZP45" s="155"/>
      <c r="FZQ45" s="155"/>
      <c r="FZR45" s="155"/>
      <c r="FZS45" s="156"/>
      <c r="FZT45" s="156"/>
      <c r="FZU45" s="156"/>
      <c r="FZV45" s="156"/>
      <c r="FZW45" s="156"/>
      <c r="FZX45" s="156"/>
      <c r="FZY45" s="157"/>
      <c r="FZZ45" s="153"/>
      <c r="GAA45" s="153"/>
      <c r="GAB45" s="154"/>
      <c r="GAC45" s="155"/>
      <c r="GAD45" s="155"/>
      <c r="GAE45" s="155"/>
      <c r="GAF45" s="155"/>
      <c r="GAG45" s="155"/>
      <c r="GAH45" s="155"/>
      <c r="GAI45" s="156"/>
      <c r="GAJ45" s="156"/>
      <c r="GAK45" s="156"/>
      <c r="GAL45" s="156"/>
      <c r="GAM45" s="156"/>
      <c r="GAN45" s="156"/>
      <c r="GAO45" s="157"/>
      <c r="GAP45" s="153"/>
      <c r="GAQ45" s="153"/>
      <c r="GAR45" s="154"/>
      <c r="GAS45" s="155"/>
      <c r="GAT45" s="155"/>
      <c r="GAU45" s="155"/>
      <c r="GAV45" s="155"/>
      <c r="GAW45" s="155"/>
      <c r="GAX45" s="155"/>
      <c r="GAY45" s="156"/>
      <c r="GAZ45" s="156"/>
      <c r="GBA45" s="156"/>
      <c r="GBB45" s="156"/>
      <c r="GBC45" s="156"/>
      <c r="GBD45" s="156"/>
      <c r="GBE45" s="157"/>
      <c r="GBF45" s="153"/>
      <c r="GBG45" s="153"/>
      <c r="GBH45" s="154"/>
      <c r="GBI45" s="155"/>
      <c r="GBJ45" s="155"/>
      <c r="GBK45" s="155"/>
      <c r="GBL45" s="155"/>
      <c r="GBM45" s="155"/>
      <c r="GBN45" s="155"/>
      <c r="GBO45" s="156"/>
      <c r="GBP45" s="156"/>
      <c r="GBQ45" s="156"/>
      <c r="GBR45" s="156"/>
      <c r="GBS45" s="156"/>
      <c r="GBT45" s="156"/>
      <c r="GBU45" s="157"/>
      <c r="GBV45" s="153"/>
      <c r="GBW45" s="153"/>
      <c r="GBX45" s="154"/>
      <c r="GBY45" s="155"/>
      <c r="GBZ45" s="155"/>
      <c r="GCA45" s="155"/>
      <c r="GCB45" s="155"/>
      <c r="GCC45" s="155"/>
      <c r="GCD45" s="155"/>
      <c r="GCE45" s="156"/>
      <c r="GCF45" s="156"/>
      <c r="GCG45" s="156"/>
      <c r="GCH45" s="156"/>
      <c r="GCI45" s="156"/>
      <c r="GCJ45" s="156"/>
      <c r="GCK45" s="157"/>
      <c r="GCL45" s="153"/>
      <c r="GCM45" s="153"/>
      <c r="GCN45" s="154"/>
      <c r="GCO45" s="155"/>
      <c r="GCP45" s="155"/>
      <c r="GCQ45" s="155"/>
      <c r="GCR45" s="155"/>
      <c r="GCS45" s="155"/>
      <c r="GCT45" s="155"/>
      <c r="GCU45" s="156"/>
      <c r="GCV45" s="156"/>
      <c r="GCW45" s="156"/>
      <c r="GCX45" s="156"/>
      <c r="GCY45" s="156"/>
      <c r="GCZ45" s="156"/>
      <c r="GDA45" s="157"/>
      <c r="GDB45" s="153"/>
      <c r="GDC45" s="153"/>
      <c r="GDD45" s="154"/>
      <c r="GDE45" s="155"/>
      <c r="GDF45" s="155"/>
      <c r="GDG45" s="155"/>
      <c r="GDH45" s="155"/>
      <c r="GDI45" s="155"/>
      <c r="GDJ45" s="155"/>
      <c r="GDK45" s="156"/>
      <c r="GDL45" s="156"/>
      <c r="GDM45" s="156"/>
      <c r="GDN45" s="156"/>
      <c r="GDO45" s="156"/>
      <c r="GDP45" s="156"/>
      <c r="GDQ45" s="157"/>
      <c r="GDR45" s="153"/>
      <c r="GDS45" s="153"/>
      <c r="GDT45" s="154"/>
      <c r="GDU45" s="155"/>
      <c r="GDV45" s="155"/>
      <c r="GDW45" s="155"/>
      <c r="GDX45" s="155"/>
      <c r="GDY45" s="155"/>
      <c r="GDZ45" s="155"/>
      <c r="GEA45" s="156"/>
      <c r="GEB45" s="156"/>
      <c r="GEC45" s="156"/>
      <c r="GED45" s="156"/>
      <c r="GEE45" s="156"/>
      <c r="GEF45" s="156"/>
      <c r="GEG45" s="157"/>
      <c r="GEH45" s="153"/>
      <c r="GEI45" s="153"/>
      <c r="GEJ45" s="154"/>
      <c r="GEK45" s="155"/>
      <c r="GEL45" s="155"/>
      <c r="GEM45" s="155"/>
      <c r="GEN45" s="155"/>
      <c r="GEO45" s="155"/>
      <c r="GEP45" s="155"/>
      <c r="GEQ45" s="156"/>
      <c r="GER45" s="156"/>
      <c r="GES45" s="156"/>
      <c r="GET45" s="156"/>
      <c r="GEU45" s="156"/>
      <c r="GEV45" s="156"/>
      <c r="GEW45" s="157"/>
      <c r="GEX45" s="153"/>
      <c r="GEY45" s="153"/>
      <c r="GEZ45" s="154"/>
      <c r="GFA45" s="155"/>
      <c r="GFB45" s="155"/>
      <c r="GFC45" s="155"/>
      <c r="GFD45" s="155"/>
      <c r="GFE45" s="155"/>
      <c r="GFF45" s="155"/>
      <c r="GFG45" s="156"/>
      <c r="GFH45" s="156"/>
      <c r="GFI45" s="156"/>
      <c r="GFJ45" s="156"/>
      <c r="GFK45" s="156"/>
      <c r="GFL45" s="156"/>
      <c r="GFM45" s="157"/>
      <c r="GFN45" s="153"/>
      <c r="GFO45" s="153"/>
      <c r="GFP45" s="154"/>
      <c r="GFQ45" s="155"/>
      <c r="GFR45" s="155"/>
      <c r="GFS45" s="155"/>
      <c r="GFT45" s="155"/>
      <c r="GFU45" s="155"/>
      <c r="GFV45" s="155"/>
      <c r="GFW45" s="156"/>
      <c r="GFX45" s="156"/>
      <c r="GFY45" s="156"/>
      <c r="GFZ45" s="156"/>
      <c r="GGA45" s="156"/>
      <c r="GGB45" s="156"/>
      <c r="GGC45" s="157"/>
      <c r="GGD45" s="153"/>
      <c r="GGE45" s="153"/>
      <c r="GGF45" s="154"/>
      <c r="GGG45" s="155"/>
      <c r="GGH45" s="155"/>
      <c r="GGI45" s="155"/>
      <c r="GGJ45" s="155"/>
      <c r="GGK45" s="155"/>
      <c r="GGL45" s="155"/>
      <c r="GGM45" s="156"/>
      <c r="GGN45" s="156"/>
      <c r="GGO45" s="156"/>
      <c r="GGP45" s="156"/>
      <c r="GGQ45" s="156"/>
      <c r="GGR45" s="156"/>
      <c r="GGS45" s="157"/>
      <c r="GGT45" s="153"/>
      <c r="GGU45" s="153"/>
      <c r="GGV45" s="154"/>
      <c r="GGW45" s="155"/>
      <c r="GGX45" s="155"/>
      <c r="GGY45" s="155"/>
      <c r="GGZ45" s="155"/>
      <c r="GHA45" s="155"/>
      <c r="GHB45" s="155"/>
      <c r="GHC45" s="156"/>
      <c r="GHD45" s="156"/>
      <c r="GHE45" s="156"/>
      <c r="GHF45" s="156"/>
      <c r="GHG45" s="156"/>
      <c r="GHH45" s="156"/>
      <c r="GHI45" s="157"/>
      <c r="GHJ45" s="153"/>
      <c r="GHK45" s="153"/>
      <c r="GHL45" s="154"/>
      <c r="GHM45" s="155"/>
      <c r="GHN45" s="155"/>
      <c r="GHO45" s="155"/>
      <c r="GHP45" s="155"/>
      <c r="GHQ45" s="155"/>
      <c r="GHR45" s="155"/>
      <c r="GHS45" s="156"/>
      <c r="GHT45" s="156"/>
      <c r="GHU45" s="156"/>
      <c r="GHV45" s="156"/>
      <c r="GHW45" s="156"/>
      <c r="GHX45" s="156"/>
      <c r="GHY45" s="157"/>
      <c r="GHZ45" s="153"/>
      <c r="GIA45" s="153"/>
      <c r="GIB45" s="154"/>
      <c r="GIC45" s="155"/>
      <c r="GID45" s="155"/>
      <c r="GIE45" s="155"/>
      <c r="GIF45" s="155"/>
      <c r="GIG45" s="155"/>
      <c r="GIH45" s="155"/>
      <c r="GII45" s="156"/>
      <c r="GIJ45" s="156"/>
      <c r="GIK45" s="156"/>
      <c r="GIL45" s="156"/>
      <c r="GIM45" s="156"/>
      <c r="GIN45" s="156"/>
      <c r="GIO45" s="157"/>
      <c r="GIP45" s="153"/>
      <c r="GIQ45" s="153"/>
      <c r="GIR45" s="154"/>
      <c r="GIS45" s="155"/>
      <c r="GIT45" s="155"/>
      <c r="GIU45" s="155"/>
      <c r="GIV45" s="155"/>
      <c r="GIW45" s="155"/>
      <c r="GIX45" s="155"/>
      <c r="GIY45" s="156"/>
      <c r="GIZ45" s="156"/>
      <c r="GJA45" s="156"/>
      <c r="GJB45" s="156"/>
      <c r="GJC45" s="156"/>
      <c r="GJD45" s="156"/>
      <c r="GJE45" s="157"/>
      <c r="GJF45" s="153"/>
      <c r="GJG45" s="153"/>
      <c r="GJH45" s="154"/>
      <c r="GJI45" s="155"/>
      <c r="GJJ45" s="155"/>
      <c r="GJK45" s="155"/>
      <c r="GJL45" s="155"/>
      <c r="GJM45" s="155"/>
      <c r="GJN45" s="155"/>
      <c r="GJO45" s="156"/>
      <c r="GJP45" s="156"/>
      <c r="GJQ45" s="156"/>
      <c r="GJR45" s="156"/>
      <c r="GJS45" s="156"/>
      <c r="GJT45" s="156"/>
      <c r="GJU45" s="157"/>
      <c r="GJV45" s="153"/>
      <c r="GJW45" s="153"/>
      <c r="GJX45" s="154"/>
      <c r="GJY45" s="155"/>
      <c r="GJZ45" s="155"/>
      <c r="GKA45" s="155"/>
      <c r="GKB45" s="155"/>
      <c r="GKC45" s="155"/>
      <c r="GKD45" s="155"/>
      <c r="GKE45" s="156"/>
      <c r="GKF45" s="156"/>
      <c r="GKG45" s="156"/>
      <c r="GKH45" s="156"/>
      <c r="GKI45" s="156"/>
      <c r="GKJ45" s="156"/>
      <c r="GKK45" s="157"/>
      <c r="GKL45" s="153"/>
      <c r="GKM45" s="153"/>
      <c r="GKN45" s="154"/>
      <c r="GKO45" s="155"/>
      <c r="GKP45" s="155"/>
      <c r="GKQ45" s="155"/>
      <c r="GKR45" s="155"/>
      <c r="GKS45" s="155"/>
      <c r="GKT45" s="155"/>
      <c r="GKU45" s="156"/>
      <c r="GKV45" s="156"/>
      <c r="GKW45" s="156"/>
      <c r="GKX45" s="156"/>
      <c r="GKY45" s="156"/>
      <c r="GKZ45" s="156"/>
      <c r="GLA45" s="157"/>
      <c r="GLB45" s="153"/>
      <c r="GLC45" s="153"/>
      <c r="GLD45" s="154"/>
      <c r="GLE45" s="155"/>
      <c r="GLF45" s="155"/>
      <c r="GLG45" s="155"/>
      <c r="GLH45" s="155"/>
      <c r="GLI45" s="155"/>
      <c r="GLJ45" s="155"/>
      <c r="GLK45" s="156"/>
      <c r="GLL45" s="156"/>
      <c r="GLM45" s="156"/>
      <c r="GLN45" s="156"/>
      <c r="GLO45" s="156"/>
      <c r="GLP45" s="156"/>
      <c r="GLQ45" s="157"/>
      <c r="GLR45" s="153"/>
      <c r="GLS45" s="153"/>
      <c r="GLT45" s="154"/>
      <c r="GLU45" s="155"/>
      <c r="GLV45" s="155"/>
      <c r="GLW45" s="155"/>
      <c r="GLX45" s="155"/>
      <c r="GLY45" s="155"/>
      <c r="GLZ45" s="155"/>
      <c r="GMA45" s="156"/>
      <c r="GMB45" s="156"/>
      <c r="GMC45" s="156"/>
      <c r="GMD45" s="156"/>
      <c r="GME45" s="156"/>
      <c r="GMF45" s="156"/>
      <c r="GMG45" s="157"/>
      <c r="GMH45" s="153"/>
      <c r="GMI45" s="153"/>
      <c r="GMJ45" s="154"/>
      <c r="GMK45" s="155"/>
      <c r="GML45" s="155"/>
      <c r="GMM45" s="155"/>
      <c r="GMN45" s="155"/>
      <c r="GMO45" s="155"/>
      <c r="GMP45" s="155"/>
      <c r="GMQ45" s="156"/>
      <c r="GMR45" s="156"/>
      <c r="GMS45" s="156"/>
      <c r="GMT45" s="156"/>
      <c r="GMU45" s="156"/>
      <c r="GMV45" s="156"/>
      <c r="GMW45" s="157"/>
      <c r="GMX45" s="153"/>
      <c r="GMY45" s="153"/>
      <c r="GMZ45" s="154"/>
      <c r="GNA45" s="155"/>
      <c r="GNB45" s="155"/>
      <c r="GNC45" s="155"/>
      <c r="GND45" s="155"/>
      <c r="GNE45" s="155"/>
      <c r="GNF45" s="155"/>
      <c r="GNG45" s="156"/>
      <c r="GNH45" s="156"/>
      <c r="GNI45" s="156"/>
      <c r="GNJ45" s="156"/>
      <c r="GNK45" s="156"/>
      <c r="GNL45" s="156"/>
      <c r="GNM45" s="157"/>
      <c r="GNN45" s="153"/>
      <c r="GNO45" s="153"/>
      <c r="GNP45" s="154"/>
      <c r="GNQ45" s="155"/>
      <c r="GNR45" s="155"/>
      <c r="GNS45" s="155"/>
      <c r="GNT45" s="155"/>
      <c r="GNU45" s="155"/>
      <c r="GNV45" s="155"/>
      <c r="GNW45" s="156"/>
      <c r="GNX45" s="156"/>
      <c r="GNY45" s="156"/>
      <c r="GNZ45" s="156"/>
      <c r="GOA45" s="156"/>
      <c r="GOB45" s="156"/>
      <c r="GOC45" s="157"/>
      <c r="GOD45" s="153"/>
      <c r="GOE45" s="153"/>
      <c r="GOF45" s="154"/>
      <c r="GOG45" s="155"/>
      <c r="GOH45" s="155"/>
      <c r="GOI45" s="155"/>
      <c r="GOJ45" s="155"/>
      <c r="GOK45" s="155"/>
      <c r="GOL45" s="155"/>
      <c r="GOM45" s="156"/>
      <c r="GON45" s="156"/>
      <c r="GOO45" s="156"/>
      <c r="GOP45" s="156"/>
      <c r="GOQ45" s="156"/>
      <c r="GOR45" s="156"/>
      <c r="GOS45" s="157"/>
      <c r="GOT45" s="153"/>
      <c r="GOU45" s="153"/>
      <c r="GOV45" s="154"/>
      <c r="GOW45" s="155"/>
      <c r="GOX45" s="155"/>
      <c r="GOY45" s="155"/>
      <c r="GOZ45" s="155"/>
      <c r="GPA45" s="155"/>
      <c r="GPB45" s="155"/>
      <c r="GPC45" s="156"/>
      <c r="GPD45" s="156"/>
      <c r="GPE45" s="156"/>
      <c r="GPF45" s="156"/>
      <c r="GPG45" s="156"/>
      <c r="GPH45" s="156"/>
      <c r="GPI45" s="157"/>
      <c r="GPJ45" s="153"/>
      <c r="GPK45" s="153"/>
      <c r="GPL45" s="154"/>
      <c r="GPM45" s="155"/>
      <c r="GPN45" s="155"/>
      <c r="GPO45" s="155"/>
      <c r="GPP45" s="155"/>
      <c r="GPQ45" s="155"/>
      <c r="GPR45" s="155"/>
      <c r="GPS45" s="156"/>
      <c r="GPT45" s="156"/>
      <c r="GPU45" s="156"/>
      <c r="GPV45" s="156"/>
      <c r="GPW45" s="156"/>
      <c r="GPX45" s="156"/>
      <c r="GPY45" s="157"/>
      <c r="GPZ45" s="153"/>
      <c r="GQA45" s="153"/>
      <c r="GQB45" s="154"/>
      <c r="GQC45" s="155"/>
      <c r="GQD45" s="155"/>
      <c r="GQE45" s="155"/>
      <c r="GQF45" s="155"/>
      <c r="GQG45" s="155"/>
      <c r="GQH45" s="155"/>
      <c r="GQI45" s="156"/>
      <c r="GQJ45" s="156"/>
      <c r="GQK45" s="156"/>
      <c r="GQL45" s="156"/>
      <c r="GQM45" s="156"/>
      <c r="GQN45" s="156"/>
      <c r="GQO45" s="157"/>
      <c r="GQP45" s="153"/>
      <c r="GQQ45" s="153"/>
      <c r="GQR45" s="154"/>
      <c r="GQS45" s="155"/>
      <c r="GQT45" s="155"/>
      <c r="GQU45" s="155"/>
      <c r="GQV45" s="155"/>
      <c r="GQW45" s="155"/>
      <c r="GQX45" s="155"/>
      <c r="GQY45" s="156"/>
      <c r="GQZ45" s="156"/>
      <c r="GRA45" s="156"/>
      <c r="GRB45" s="156"/>
      <c r="GRC45" s="156"/>
      <c r="GRD45" s="156"/>
      <c r="GRE45" s="157"/>
      <c r="GRF45" s="153"/>
      <c r="GRG45" s="153"/>
      <c r="GRH45" s="154"/>
      <c r="GRI45" s="155"/>
      <c r="GRJ45" s="155"/>
      <c r="GRK45" s="155"/>
      <c r="GRL45" s="155"/>
      <c r="GRM45" s="155"/>
      <c r="GRN45" s="155"/>
      <c r="GRO45" s="156"/>
      <c r="GRP45" s="156"/>
      <c r="GRQ45" s="156"/>
      <c r="GRR45" s="156"/>
      <c r="GRS45" s="156"/>
      <c r="GRT45" s="156"/>
      <c r="GRU45" s="157"/>
      <c r="GRV45" s="153"/>
      <c r="GRW45" s="153"/>
      <c r="GRX45" s="154"/>
      <c r="GRY45" s="155"/>
      <c r="GRZ45" s="155"/>
      <c r="GSA45" s="155"/>
      <c r="GSB45" s="155"/>
      <c r="GSC45" s="155"/>
      <c r="GSD45" s="155"/>
      <c r="GSE45" s="156"/>
      <c r="GSF45" s="156"/>
      <c r="GSG45" s="156"/>
      <c r="GSH45" s="156"/>
      <c r="GSI45" s="156"/>
      <c r="GSJ45" s="156"/>
      <c r="GSK45" s="157"/>
      <c r="GSL45" s="153"/>
      <c r="GSM45" s="153"/>
      <c r="GSN45" s="154"/>
      <c r="GSO45" s="155"/>
      <c r="GSP45" s="155"/>
      <c r="GSQ45" s="155"/>
      <c r="GSR45" s="155"/>
      <c r="GSS45" s="155"/>
      <c r="GST45" s="155"/>
      <c r="GSU45" s="156"/>
      <c r="GSV45" s="156"/>
      <c r="GSW45" s="156"/>
      <c r="GSX45" s="156"/>
      <c r="GSY45" s="156"/>
      <c r="GSZ45" s="156"/>
      <c r="GTA45" s="157"/>
      <c r="GTB45" s="153"/>
      <c r="GTC45" s="153"/>
      <c r="GTD45" s="154"/>
      <c r="GTE45" s="155"/>
      <c r="GTF45" s="155"/>
      <c r="GTG45" s="155"/>
      <c r="GTH45" s="155"/>
      <c r="GTI45" s="155"/>
      <c r="GTJ45" s="155"/>
      <c r="GTK45" s="156"/>
      <c r="GTL45" s="156"/>
      <c r="GTM45" s="156"/>
      <c r="GTN45" s="156"/>
      <c r="GTO45" s="156"/>
      <c r="GTP45" s="156"/>
      <c r="GTQ45" s="157"/>
      <c r="GTR45" s="153"/>
      <c r="GTS45" s="153"/>
      <c r="GTT45" s="154"/>
      <c r="GTU45" s="155"/>
      <c r="GTV45" s="155"/>
      <c r="GTW45" s="155"/>
      <c r="GTX45" s="155"/>
      <c r="GTY45" s="155"/>
      <c r="GTZ45" s="155"/>
      <c r="GUA45" s="156"/>
      <c r="GUB45" s="156"/>
      <c r="GUC45" s="156"/>
      <c r="GUD45" s="156"/>
      <c r="GUE45" s="156"/>
      <c r="GUF45" s="156"/>
      <c r="GUG45" s="157"/>
      <c r="GUH45" s="153"/>
      <c r="GUI45" s="153"/>
      <c r="GUJ45" s="154"/>
      <c r="GUK45" s="155"/>
      <c r="GUL45" s="155"/>
      <c r="GUM45" s="155"/>
      <c r="GUN45" s="155"/>
      <c r="GUO45" s="155"/>
      <c r="GUP45" s="155"/>
      <c r="GUQ45" s="156"/>
      <c r="GUR45" s="156"/>
      <c r="GUS45" s="156"/>
      <c r="GUT45" s="156"/>
      <c r="GUU45" s="156"/>
      <c r="GUV45" s="156"/>
      <c r="GUW45" s="157"/>
      <c r="GUX45" s="153"/>
      <c r="GUY45" s="153"/>
      <c r="GUZ45" s="154"/>
      <c r="GVA45" s="155"/>
      <c r="GVB45" s="155"/>
      <c r="GVC45" s="155"/>
      <c r="GVD45" s="155"/>
      <c r="GVE45" s="155"/>
      <c r="GVF45" s="155"/>
      <c r="GVG45" s="156"/>
      <c r="GVH45" s="156"/>
      <c r="GVI45" s="156"/>
      <c r="GVJ45" s="156"/>
      <c r="GVK45" s="156"/>
      <c r="GVL45" s="156"/>
      <c r="GVM45" s="157"/>
      <c r="GVN45" s="153"/>
      <c r="GVO45" s="153"/>
      <c r="GVP45" s="154"/>
      <c r="GVQ45" s="155"/>
      <c r="GVR45" s="155"/>
      <c r="GVS45" s="155"/>
      <c r="GVT45" s="155"/>
      <c r="GVU45" s="155"/>
      <c r="GVV45" s="155"/>
      <c r="GVW45" s="156"/>
      <c r="GVX45" s="156"/>
      <c r="GVY45" s="156"/>
      <c r="GVZ45" s="156"/>
      <c r="GWA45" s="156"/>
      <c r="GWB45" s="156"/>
      <c r="GWC45" s="157"/>
      <c r="GWD45" s="153"/>
      <c r="GWE45" s="153"/>
      <c r="GWF45" s="154"/>
      <c r="GWG45" s="155"/>
      <c r="GWH45" s="155"/>
      <c r="GWI45" s="155"/>
      <c r="GWJ45" s="155"/>
      <c r="GWK45" s="155"/>
      <c r="GWL45" s="155"/>
      <c r="GWM45" s="156"/>
      <c r="GWN45" s="156"/>
      <c r="GWO45" s="156"/>
      <c r="GWP45" s="156"/>
      <c r="GWQ45" s="156"/>
      <c r="GWR45" s="156"/>
      <c r="GWS45" s="157"/>
      <c r="GWT45" s="153"/>
      <c r="GWU45" s="153"/>
      <c r="GWV45" s="154"/>
      <c r="GWW45" s="155"/>
      <c r="GWX45" s="155"/>
      <c r="GWY45" s="155"/>
      <c r="GWZ45" s="155"/>
      <c r="GXA45" s="155"/>
      <c r="GXB45" s="155"/>
      <c r="GXC45" s="156"/>
      <c r="GXD45" s="156"/>
      <c r="GXE45" s="156"/>
      <c r="GXF45" s="156"/>
      <c r="GXG45" s="156"/>
      <c r="GXH45" s="156"/>
      <c r="GXI45" s="157"/>
      <c r="GXJ45" s="153"/>
      <c r="GXK45" s="153"/>
      <c r="GXL45" s="154"/>
      <c r="GXM45" s="155"/>
      <c r="GXN45" s="155"/>
      <c r="GXO45" s="155"/>
      <c r="GXP45" s="155"/>
      <c r="GXQ45" s="155"/>
      <c r="GXR45" s="155"/>
      <c r="GXS45" s="156"/>
      <c r="GXT45" s="156"/>
      <c r="GXU45" s="156"/>
      <c r="GXV45" s="156"/>
      <c r="GXW45" s="156"/>
      <c r="GXX45" s="156"/>
      <c r="GXY45" s="157"/>
      <c r="GXZ45" s="153"/>
      <c r="GYA45" s="153"/>
      <c r="GYB45" s="154"/>
      <c r="GYC45" s="155"/>
      <c r="GYD45" s="155"/>
      <c r="GYE45" s="155"/>
      <c r="GYF45" s="155"/>
      <c r="GYG45" s="155"/>
      <c r="GYH45" s="155"/>
      <c r="GYI45" s="156"/>
      <c r="GYJ45" s="156"/>
      <c r="GYK45" s="156"/>
      <c r="GYL45" s="156"/>
      <c r="GYM45" s="156"/>
      <c r="GYN45" s="156"/>
      <c r="GYO45" s="157"/>
      <c r="GYP45" s="153"/>
      <c r="GYQ45" s="153"/>
      <c r="GYR45" s="154"/>
      <c r="GYS45" s="155"/>
      <c r="GYT45" s="155"/>
      <c r="GYU45" s="155"/>
      <c r="GYV45" s="155"/>
      <c r="GYW45" s="155"/>
      <c r="GYX45" s="155"/>
      <c r="GYY45" s="156"/>
      <c r="GYZ45" s="156"/>
      <c r="GZA45" s="156"/>
      <c r="GZB45" s="156"/>
      <c r="GZC45" s="156"/>
      <c r="GZD45" s="156"/>
      <c r="GZE45" s="157"/>
      <c r="GZF45" s="153"/>
      <c r="GZG45" s="153"/>
      <c r="GZH45" s="154"/>
      <c r="GZI45" s="155"/>
      <c r="GZJ45" s="155"/>
      <c r="GZK45" s="155"/>
      <c r="GZL45" s="155"/>
      <c r="GZM45" s="155"/>
      <c r="GZN45" s="155"/>
      <c r="GZO45" s="156"/>
      <c r="GZP45" s="156"/>
      <c r="GZQ45" s="156"/>
      <c r="GZR45" s="156"/>
      <c r="GZS45" s="156"/>
      <c r="GZT45" s="156"/>
      <c r="GZU45" s="157"/>
      <c r="GZV45" s="153"/>
      <c r="GZW45" s="153"/>
      <c r="GZX45" s="154"/>
      <c r="GZY45" s="155"/>
      <c r="GZZ45" s="155"/>
      <c r="HAA45" s="155"/>
      <c r="HAB45" s="155"/>
      <c r="HAC45" s="155"/>
      <c r="HAD45" s="155"/>
      <c r="HAE45" s="156"/>
      <c r="HAF45" s="156"/>
      <c r="HAG45" s="156"/>
      <c r="HAH45" s="156"/>
      <c r="HAI45" s="156"/>
      <c r="HAJ45" s="156"/>
      <c r="HAK45" s="157"/>
      <c r="HAL45" s="153"/>
      <c r="HAM45" s="153"/>
      <c r="HAN45" s="154"/>
      <c r="HAO45" s="155"/>
      <c r="HAP45" s="155"/>
      <c r="HAQ45" s="155"/>
      <c r="HAR45" s="155"/>
      <c r="HAS45" s="155"/>
      <c r="HAT45" s="155"/>
      <c r="HAU45" s="156"/>
      <c r="HAV45" s="156"/>
      <c r="HAW45" s="156"/>
      <c r="HAX45" s="156"/>
      <c r="HAY45" s="156"/>
      <c r="HAZ45" s="156"/>
      <c r="HBA45" s="157"/>
      <c r="HBB45" s="153"/>
      <c r="HBC45" s="153"/>
      <c r="HBD45" s="154"/>
      <c r="HBE45" s="155"/>
      <c r="HBF45" s="155"/>
      <c r="HBG45" s="155"/>
      <c r="HBH45" s="155"/>
      <c r="HBI45" s="155"/>
      <c r="HBJ45" s="155"/>
      <c r="HBK45" s="156"/>
      <c r="HBL45" s="156"/>
      <c r="HBM45" s="156"/>
      <c r="HBN45" s="156"/>
      <c r="HBO45" s="156"/>
      <c r="HBP45" s="156"/>
      <c r="HBQ45" s="157"/>
      <c r="HBR45" s="153"/>
      <c r="HBS45" s="153"/>
      <c r="HBT45" s="154"/>
      <c r="HBU45" s="155"/>
      <c r="HBV45" s="155"/>
      <c r="HBW45" s="155"/>
      <c r="HBX45" s="155"/>
      <c r="HBY45" s="155"/>
      <c r="HBZ45" s="155"/>
      <c r="HCA45" s="156"/>
      <c r="HCB45" s="156"/>
      <c r="HCC45" s="156"/>
      <c r="HCD45" s="156"/>
      <c r="HCE45" s="156"/>
      <c r="HCF45" s="156"/>
      <c r="HCG45" s="157"/>
      <c r="HCH45" s="153"/>
      <c r="HCI45" s="153"/>
      <c r="HCJ45" s="154"/>
      <c r="HCK45" s="155"/>
      <c r="HCL45" s="155"/>
      <c r="HCM45" s="155"/>
      <c r="HCN45" s="155"/>
      <c r="HCO45" s="155"/>
      <c r="HCP45" s="155"/>
      <c r="HCQ45" s="156"/>
      <c r="HCR45" s="156"/>
      <c r="HCS45" s="156"/>
      <c r="HCT45" s="156"/>
      <c r="HCU45" s="156"/>
      <c r="HCV45" s="156"/>
      <c r="HCW45" s="157"/>
      <c r="HCX45" s="153"/>
      <c r="HCY45" s="153"/>
      <c r="HCZ45" s="154"/>
      <c r="HDA45" s="155"/>
      <c r="HDB45" s="155"/>
      <c r="HDC45" s="155"/>
      <c r="HDD45" s="155"/>
      <c r="HDE45" s="155"/>
      <c r="HDF45" s="155"/>
      <c r="HDG45" s="156"/>
      <c r="HDH45" s="156"/>
      <c r="HDI45" s="156"/>
      <c r="HDJ45" s="156"/>
      <c r="HDK45" s="156"/>
      <c r="HDL45" s="156"/>
      <c r="HDM45" s="157"/>
      <c r="HDN45" s="153"/>
      <c r="HDO45" s="153"/>
      <c r="HDP45" s="154"/>
      <c r="HDQ45" s="155"/>
      <c r="HDR45" s="155"/>
      <c r="HDS45" s="155"/>
      <c r="HDT45" s="155"/>
      <c r="HDU45" s="155"/>
      <c r="HDV45" s="155"/>
      <c r="HDW45" s="156"/>
      <c r="HDX45" s="156"/>
      <c r="HDY45" s="156"/>
      <c r="HDZ45" s="156"/>
      <c r="HEA45" s="156"/>
      <c r="HEB45" s="156"/>
      <c r="HEC45" s="157"/>
      <c r="HED45" s="153"/>
      <c r="HEE45" s="153"/>
      <c r="HEF45" s="154"/>
      <c r="HEG45" s="155"/>
      <c r="HEH45" s="155"/>
      <c r="HEI45" s="155"/>
      <c r="HEJ45" s="155"/>
      <c r="HEK45" s="155"/>
      <c r="HEL45" s="155"/>
      <c r="HEM45" s="156"/>
      <c r="HEN45" s="156"/>
      <c r="HEO45" s="156"/>
      <c r="HEP45" s="156"/>
      <c r="HEQ45" s="156"/>
      <c r="HER45" s="156"/>
      <c r="HES45" s="157"/>
      <c r="HET45" s="153"/>
      <c r="HEU45" s="153"/>
      <c r="HEV45" s="154"/>
      <c r="HEW45" s="155"/>
      <c r="HEX45" s="155"/>
      <c r="HEY45" s="155"/>
      <c r="HEZ45" s="155"/>
      <c r="HFA45" s="155"/>
      <c r="HFB45" s="155"/>
      <c r="HFC45" s="156"/>
      <c r="HFD45" s="156"/>
      <c r="HFE45" s="156"/>
      <c r="HFF45" s="156"/>
      <c r="HFG45" s="156"/>
      <c r="HFH45" s="156"/>
      <c r="HFI45" s="157"/>
      <c r="HFJ45" s="153"/>
      <c r="HFK45" s="153"/>
      <c r="HFL45" s="154"/>
      <c r="HFM45" s="155"/>
      <c r="HFN45" s="155"/>
      <c r="HFO45" s="155"/>
      <c r="HFP45" s="155"/>
      <c r="HFQ45" s="155"/>
      <c r="HFR45" s="155"/>
      <c r="HFS45" s="156"/>
      <c r="HFT45" s="156"/>
      <c r="HFU45" s="156"/>
      <c r="HFV45" s="156"/>
      <c r="HFW45" s="156"/>
      <c r="HFX45" s="156"/>
      <c r="HFY45" s="157"/>
      <c r="HFZ45" s="153"/>
      <c r="HGA45" s="153"/>
      <c r="HGB45" s="154"/>
      <c r="HGC45" s="155"/>
      <c r="HGD45" s="155"/>
      <c r="HGE45" s="155"/>
      <c r="HGF45" s="155"/>
      <c r="HGG45" s="155"/>
      <c r="HGH45" s="155"/>
      <c r="HGI45" s="156"/>
      <c r="HGJ45" s="156"/>
      <c r="HGK45" s="156"/>
      <c r="HGL45" s="156"/>
      <c r="HGM45" s="156"/>
      <c r="HGN45" s="156"/>
      <c r="HGO45" s="157"/>
      <c r="HGP45" s="153"/>
      <c r="HGQ45" s="153"/>
      <c r="HGR45" s="154"/>
      <c r="HGS45" s="155"/>
      <c r="HGT45" s="155"/>
      <c r="HGU45" s="155"/>
      <c r="HGV45" s="155"/>
      <c r="HGW45" s="155"/>
      <c r="HGX45" s="155"/>
      <c r="HGY45" s="156"/>
      <c r="HGZ45" s="156"/>
      <c r="HHA45" s="156"/>
      <c r="HHB45" s="156"/>
      <c r="HHC45" s="156"/>
      <c r="HHD45" s="156"/>
      <c r="HHE45" s="157"/>
      <c r="HHF45" s="153"/>
      <c r="HHG45" s="153"/>
      <c r="HHH45" s="154"/>
      <c r="HHI45" s="155"/>
      <c r="HHJ45" s="155"/>
      <c r="HHK45" s="155"/>
      <c r="HHL45" s="155"/>
      <c r="HHM45" s="155"/>
      <c r="HHN45" s="155"/>
      <c r="HHO45" s="156"/>
      <c r="HHP45" s="156"/>
      <c r="HHQ45" s="156"/>
      <c r="HHR45" s="156"/>
      <c r="HHS45" s="156"/>
      <c r="HHT45" s="156"/>
      <c r="HHU45" s="157"/>
      <c r="HHV45" s="153"/>
      <c r="HHW45" s="153"/>
      <c r="HHX45" s="154"/>
      <c r="HHY45" s="155"/>
      <c r="HHZ45" s="155"/>
      <c r="HIA45" s="155"/>
      <c r="HIB45" s="155"/>
      <c r="HIC45" s="155"/>
      <c r="HID45" s="155"/>
      <c r="HIE45" s="156"/>
      <c r="HIF45" s="156"/>
      <c r="HIG45" s="156"/>
      <c r="HIH45" s="156"/>
      <c r="HII45" s="156"/>
      <c r="HIJ45" s="156"/>
      <c r="HIK45" s="157"/>
      <c r="HIL45" s="153"/>
      <c r="HIM45" s="153"/>
      <c r="HIN45" s="154"/>
      <c r="HIO45" s="155"/>
      <c r="HIP45" s="155"/>
      <c r="HIQ45" s="155"/>
      <c r="HIR45" s="155"/>
      <c r="HIS45" s="155"/>
      <c r="HIT45" s="155"/>
      <c r="HIU45" s="156"/>
      <c r="HIV45" s="156"/>
      <c r="HIW45" s="156"/>
      <c r="HIX45" s="156"/>
      <c r="HIY45" s="156"/>
      <c r="HIZ45" s="156"/>
      <c r="HJA45" s="157"/>
      <c r="HJB45" s="153"/>
      <c r="HJC45" s="153"/>
      <c r="HJD45" s="154"/>
      <c r="HJE45" s="155"/>
      <c r="HJF45" s="155"/>
      <c r="HJG45" s="155"/>
      <c r="HJH45" s="155"/>
      <c r="HJI45" s="155"/>
      <c r="HJJ45" s="155"/>
      <c r="HJK45" s="156"/>
      <c r="HJL45" s="156"/>
      <c r="HJM45" s="156"/>
      <c r="HJN45" s="156"/>
      <c r="HJO45" s="156"/>
      <c r="HJP45" s="156"/>
      <c r="HJQ45" s="157"/>
      <c r="HJR45" s="153"/>
      <c r="HJS45" s="153"/>
      <c r="HJT45" s="154"/>
      <c r="HJU45" s="155"/>
      <c r="HJV45" s="155"/>
      <c r="HJW45" s="155"/>
      <c r="HJX45" s="155"/>
      <c r="HJY45" s="155"/>
      <c r="HJZ45" s="155"/>
      <c r="HKA45" s="156"/>
      <c r="HKB45" s="156"/>
      <c r="HKC45" s="156"/>
      <c r="HKD45" s="156"/>
      <c r="HKE45" s="156"/>
      <c r="HKF45" s="156"/>
      <c r="HKG45" s="157"/>
      <c r="HKH45" s="153"/>
      <c r="HKI45" s="153"/>
      <c r="HKJ45" s="154"/>
      <c r="HKK45" s="155"/>
      <c r="HKL45" s="155"/>
      <c r="HKM45" s="155"/>
      <c r="HKN45" s="155"/>
      <c r="HKO45" s="155"/>
      <c r="HKP45" s="155"/>
      <c r="HKQ45" s="156"/>
      <c r="HKR45" s="156"/>
      <c r="HKS45" s="156"/>
      <c r="HKT45" s="156"/>
      <c r="HKU45" s="156"/>
      <c r="HKV45" s="156"/>
      <c r="HKW45" s="157"/>
      <c r="HKX45" s="153"/>
      <c r="HKY45" s="153"/>
      <c r="HKZ45" s="154"/>
      <c r="HLA45" s="155"/>
      <c r="HLB45" s="155"/>
      <c r="HLC45" s="155"/>
      <c r="HLD45" s="155"/>
      <c r="HLE45" s="155"/>
      <c r="HLF45" s="155"/>
      <c r="HLG45" s="156"/>
      <c r="HLH45" s="156"/>
      <c r="HLI45" s="156"/>
      <c r="HLJ45" s="156"/>
      <c r="HLK45" s="156"/>
      <c r="HLL45" s="156"/>
      <c r="HLM45" s="157"/>
      <c r="HLN45" s="153"/>
      <c r="HLO45" s="153"/>
      <c r="HLP45" s="154"/>
      <c r="HLQ45" s="155"/>
      <c r="HLR45" s="155"/>
      <c r="HLS45" s="155"/>
      <c r="HLT45" s="155"/>
      <c r="HLU45" s="155"/>
      <c r="HLV45" s="155"/>
      <c r="HLW45" s="156"/>
      <c r="HLX45" s="156"/>
      <c r="HLY45" s="156"/>
      <c r="HLZ45" s="156"/>
      <c r="HMA45" s="156"/>
      <c r="HMB45" s="156"/>
      <c r="HMC45" s="157"/>
      <c r="HMD45" s="153"/>
      <c r="HME45" s="153"/>
      <c r="HMF45" s="154"/>
      <c r="HMG45" s="155"/>
      <c r="HMH45" s="155"/>
      <c r="HMI45" s="155"/>
      <c r="HMJ45" s="155"/>
      <c r="HMK45" s="155"/>
      <c r="HML45" s="155"/>
      <c r="HMM45" s="156"/>
      <c r="HMN45" s="156"/>
      <c r="HMO45" s="156"/>
      <c r="HMP45" s="156"/>
      <c r="HMQ45" s="156"/>
      <c r="HMR45" s="156"/>
      <c r="HMS45" s="157"/>
      <c r="HMT45" s="153"/>
      <c r="HMU45" s="153"/>
      <c r="HMV45" s="154"/>
      <c r="HMW45" s="155"/>
      <c r="HMX45" s="155"/>
      <c r="HMY45" s="155"/>
      <c r="HMZ45" s="155"/>
      <c r="HNA45" s="155"/>
      <c r="HNB45" s="155"/>
      <c r="HNC45" s="156"/>
      <c r="HND45" s="156"/>
      <c r="HNE45" s="156"/>
      <c r="HNF45" s="156"/>
      <c r="HNG45" s="156"/>
      <c r="HNH45" s="156"/>
      <c r="HNI45" s="157"/>
      <c r="HNJ45" s="153"/>
      <c r="HNK45" s="153"/>
      <c r="HNL45" s="154"/>
      <c r="HNM45" s="155"/>
      <c r="HNN45" s="155"/>
      <c r="HNO45" s="155"/>
      <c r="HNP45" s="155"/>
      <c r="HNQ45" s="155"/>
      <c r="HNR45" s="155"/>
      <c r="HNS45" s="156"/>
      <c r="HNT45" s="156"/>
      <c r="HNU45" s="156"/>
      <c r="HNV45" s="156"/>
      <c r="HNW45" s="156"/>
      <c r="HNX45" s="156"/>
      <c r="HNY45" s="157"/>
      <c r="HNZ45" s="153"/>
      <c r="HOA45" s="153"/>
      <c r="HOB45" s="154"/>
      <c r="HOC45" s="155"/>
      <c r="HOD45" s="155"/>
      <c r="HOE45" s="155"/>
      <c r="HOF45" s="155"/>
      <c r="HOG45" s="155"/>
      <c r="HOH45" s="155"/>
      <c r="HOI45" s="156"/>
      <c r="HOJ45" s="156"/>
      <c r="HOK45" s="156"/>
      <c r="HOL45" s="156"/>
      <c r="HOM45" s="156"/>
      <c r="HON45" s="156"/>
      <c r="HOO45" s="157"/>
      <c r="HOP45" s="153"/>
      <c r="HOQ45" s="153"/>
      <c r="HOR45" s="154"/>
      <c r="HOS45" s="155"/>
      <c r="HOT45" s="155"/>
      <c r="HOU45" s="155"/>
      <c r="HOV45" s="155"/>
      <c r="HOW45" s="155"/>
      <c r="HOX45" s="155"/>
      <c r="HOY45" s="156"/>
      <c r="HOZ45" s="156"/>
      <c r="HPA45" s="156"/>
      <c r="HPB45" s="156"/>
      <c r="HPC45" s="156"/>
      <c r="HPD45" s="156"/>
      <c r="HPE45" s="157"/>
      <c r="HPF45" s="153"/>
      <c r="HPG45" s="153"/>
      <c r="HPH45" s="154"/>
      <c r="HPI45" s="155"/>
      <c r="HPJ45" s="155"/>
      <c r="HPK45" s="155"/>
      <c r="HPL45" s="155"/>
      <c r="HPM45" s="155"/>
      <c r="HPN45" s="155"/>
      <c r="HPO45" s="156"/>
      <c r="HPP45" s="156"/>
      <c r="HPQ45" s="156"/>
      <c r="HPR45" s="156"/>
      <c r="HPS45" s="156"/>
      <c r="HPT45" s="156"/>
      <c r="HPU45" s="157"/>
      <c r="HPV45" s="153"/>
      <c r="HPW45" s="153"/>
      <c r="HPX45" s="154"/>
      <c r="HPY45" s="155"/>
      <c r="HPZ45" s="155"/>
      <c r="HQA45" s="155"/>
      <c r="HQB45" s="155"/>
      <c r="HQC45" s="155"/>
      <c r="HQD45" s="155"/>
      <c r="HQE45" s="156"/>
      <c r="HQF45" s="156"/>
      <c r="HQG45" s="156"/>
      <c r="HQH45" s="156"/>
      <c r="HQI45" s="156"/>
      <c r="HQJ45" s="156"/>
      <c r="HQK45" s="157"/>
      <c r="HQL45" s="153"/>
      <c r="HQM45" s="153"/>
      <c r="HQN45" s="154"/>
      <c r="HQO45" s="155"/>
      <c r="HQP45" s="155"/>
      <c r="HQQ45" s="155"/>
      <c r="HQR45" s="155"/>
      <c r="HQS45" s="155"/>
      <c r="HQT45" s="155"/>
      <c r="HQU45" s="156"/>
      <c r="HQV45" s="156"/>
      <c r="HQW45" s="156"/>
      <c r="HQX45" s="156"/>
      <c r="HQY45" s="156"/>
      <c r="HQZ45" s="156"/>
      <c r="HRA45" s="157"/>
      <c r="HRB45" s="153"/>
      <c r="HRC45" s="153"/>
      <c r="HRD45" s="154"/>
      <c r="HRE45" s="155"/>
      <c r="HRF45" s="155"/>
      <c r="HRG45" s="155"/>
      <c r="HRH45" s="155"/>
      <c r="HRI45" s="155"/>
      <c r="HRJ45" s="155"/>
      <c r="HRK45" s="156"/>
      <c r="HRL45" s="156"/>
      <c r="HRM45" s="156"/>
      <c r="HRN45" s="156"/>
      <c r="HRO45" s="156"/>
      <c r="HRP45" s="156"/>
      <c r="HRQ45" s="157"/>
      <c r="HRR45" s="153"/>
      <c r="HRS45" s="153"/>
      <c r="HRT45" s="154"/>
      <c r="HRU45" s="155"/>
      <c r="HRV45" s="155"/>
      <c r="HRW45" s="155"/>
      <c r="HRX45" s="155"/>
      <c r="HRY45" s="155"/>
      <c r="HRZ45" s="155"/>
      <c r="HSA45" s="156"/>
      <c r="HSB45" s="156"/>
      <c r="HSC45" s="156"/>
      <c r="HSD45" s="156"/>
      <c r="HSE45" s="156"/>
      <c r="HSF45" s="156"/>
      <c r="HSG45" s="157"/>
      <c r="HSH45" s="153"/>
      <c r="HSI45" s="153"/>
      <c r="HSJ45" s="154"/>
      <c r="HSK45" s="155"/>
      <c r="HSL45" s="155"/>
      <c r="HSM45" s="155"/>
      <c r="HSN45" s="155"/>
      <c r="HSO45" s="155"/>
      <c r="HSP45" s="155"/>
      <c r="HSQ45" s="156"/>
      <c r="HSR45" s="156"/>
      <c r="HSS45" s="156"/>
      <c r="HST45" s="156"/>
      <c r="HSU45" s="156"/>
      <c r="HSV45" s="156"/>
      <c r="HSW45" s="157"/>
      <c r="HSX45" s="153"/>
      <c r="HSY45" s="153"/>
      <c r="HSZ45" s="154"/>
      <c r="HTA45" s="155"/>
      <c r="HTB45" s="155"/>
      <c r="HTC45" s="155"/>
      <c r="HTD45" s="155"/>
      <c r="HTE45" s="155"/>
      <c r="HTF45" s="155"/>
      <c r="HTG45" s="156"/>
      <c r="HTH45" s="156"/>
      <c r="HTI45" s="156"/>
      <c r="HTJ45" s="156"/>
      <c r="HTK45" s="156"/>
      <c r="HTL45" s="156"/>
      <c r="HTM45" s="157"/>
      <c r="HTN45" s="153"/>
      <c r="HTO45" s="153"/>
      <c r="HTP45" s="154"/>
      <c r="HTQ45" s="155"/>
      <c r="HTR45" s="155"/>
      <c r="HTS45" s="155"/>
      <c r="HTT45" s="155"/>
      <c r="HTU45" s="155"/>
      <c r="HTV45" s="155"/>
      <c r="HTW45" s="156"/>
      <c r="HTX45" s="156"/>
      <c r="HTY45" s="156"/>
      <c r="HTZ45" s="156"/>
      <c r="HUA45" s="156"/>
      <c r="HUB45" s="156"/>
      <c r="HUC45" s="157"/>
      <c r="HUD45" s="153"/>
      <c r="HUE45" s="153"/>
      <c r="HUF45" s="154"/>
      <c r="HUG45" s="155"/>
      <c r="HUH45" s="155"/>
      <c r="HUI45" s="155"/>
      <c r="HUJ45" s="155"/>
      <c r="HUK45" s="155"/>
      <c r="HUL45" s="155"/>
      <c r="HUM45" s="156"/>
      <c r="HUN45" s="156"/>
      <c r="HUO45" s="156"/>
      <c r="HUP45" s="156"/>
      <c r="HUQ45" s="156"/>
      <c r="HUR45" s="156"/>
      <c r="HUS45" s="157"/>
      <c r="HUT45" s="153"/>
      <c r="HUU45" s="153"/>
      <c r="HUV45" s="154"/>
      <c r="HUW45" s="155"/>
      <c r="HUX45" s="155"/>
      <c r="HUY45" s="155"/>
      <c r="HUZ45" s="155"/>
      <c r="HVA45" s="155"/>
      <c r="HVB45" s="155"/>
      <c r="HVC45" s="156"/>
      <c r="HVD45" s="156"/>
      <c r="HVE45" s="156"/>
      <c r="HVF45" s="156"/>
      <c r="HVG45" s="156"/>
      <c r="HVH45" s="156"/>
      <c r="HVI45" s="157"/>
      <c r="HVJ45" s="153"/>
      <c r="HVK45" s="153"/>
      <c r="HVL45" s="154"/>
      <c r="HVM45" s="155"/>
      <c r="HVN45" s="155"/>
      <c r="HVO45" s="155"/>
      <c r="HVP45" s="155"/>
      <c r="HVQ45" s="155"/>
      <c r="HVR45" s="155"/>
      <c r="HVS45" s="156"/>
      <c r="HVT45" s="156"/>
      <c r="HVU45" s="156"/>
      <c r="HVV45" s="156"/>
      <c r="HVW45" s="156"/>
      <c r="HVX45" s="156"/>
      <c r="HVY45" s="157"/>
      <c r="HVZ45" s="153"/>
      <c r="HWA45" s="153"/>
      <c r="HWB45" s="154"/>
      <c r="HWC45" s="155"/>
      <c r="HWD45" s="155"/>
      <c r="HWE45" s="155"/>
      <c r="HWF45" s="155"/>
      <c r="HWG45" s="155"/>
      <c r="HWH45" s="155"/>
      <c r="HWI45" s="156"/>
      <c r="HWJ45" s="156"/>
      <c r="HWK45" s="156"/>
      <c r="HWL45" s="156"/>
      <c r="HWM45" s="156"/>
      <c r="HWN45" s="156"/>
      <c r="HWO45" s="157"/>
      <c r="HWP45" s="153"/>
      <c r="HWQ45" s="153"/>
      <c r="HWR45" s="154"/>
      <c r="HWS45" s="155"/>
      <c r="HWT45" s="155"/>
      <c r="HWU45" s="155"/>
      <c r="HWV45" s="155"/>
      <c r="HWW45" s="155"/>
      <c r="HWX45" s="155"/>
      <c r="HWY45" s="156"/>
      <c r="HWZ45" s="156"/>
      <c r="HXA45" s="156"/>
      <c r="HXB45" s="156"/>
      <c r="HXC45" s="156"/>
      <c r="HXD45" s="156"/>
      <c r="HXE45" s="157"/>
      <c r="HXF45" s="153"/>
      <c r="HXG45" s="153"/>
      <c r="HXH45" s="154"/>
      <c r="HXI45" s="155"/>
      <c r="HXJ45" s="155"/>
      <c r="HXK45" s="155"/>
      <c r="HXL45" s="155"/>
      <c r="HXM45" s="155"/>
      <c r="HXN45" s="155"/>
      <c r="HXO45" s="156"/>
      <c r="HXP45" s="156"/>
      <c r="HXQ45" s="156"/>
      <c r="HXR45" s="156"/>
      <c r="HXS45" s="156"/>
      <c r="HXT45" s="156"/>
      <c r="HXU45" s="157"/>
      <c r="HXV45" s="153"/>
      <c r="HXW45" s="153"/>
      <c r="HXX45" s="154"/>
      <c r="HXY45" s="155"/>
      <c r="HXZ45" s="155"/>
      <c r="HYA45" s="155"/>
      <c r="HYB45" s="155"/>
      <c r="HYC45" s="155"/>
      <c r="HYD45" s="155"/>
      <c r="HYE45" s="156"/>
      <c r="HYF45" s="156"/>
      <c r="HYG45" s="156"/>
      <c r="HYH45" s="156"/>
      <c r="HYI45" s="156"/>
      <c r="HYJ45" s="156"/>
      <c r="HYK45" s="157"/>
      <c r="HYL45" s="153"/>
      <c r="HYM45" s="153"/>
      <c r="HYN45" s="154"/>
      <c r="HYO45" s="155"/>
      <c r="HYP45" s="155"/>
      <c r="HYQ45" s="155"/>
      <c r="HYR45" s="155"/>
      <c r="HYS45" s="155"/>
      <c r="HYT45" s="155"/>
      <c r="HYU45" s="156"/>
      <c r="HYV45" s="156"/>
      <c r="HYW45" s="156"/>
      <c r="HYX45" s="156"/>
      <c r="HYY45" s="156"/>
      <c r="HYZ45" s="156"/>
      <c r="HZA45" s="157"/>
      <c r="HZB45" s="153"/>
      <c r="HZC45" s="153"/>
      <c r="HZD45" s="154"/>
      <c r="HZE45" s="155"/>
      <c r="HZF45" s="155"/>
      <c r="HZG45" s="155"/>
      <c r="HZH45" s="155"/>
      <c r="HZI45" s="155"/>
      <c r="HZJ45" s="155"/>
      <c r="HZK45" s="156"/>
      <c r="HZL45" s="156"/>
      <c r="HZM45" s="156"/>
      <c r="HZN45" s="156"/>
      <c r="HZO45" s="156"/>
      <c r="HZP45" s="156"/>
      <c r="HZQ45" s="157"/>
      <c r="HZR45" s="153"/>
      <c r="HZS45" s="153"/>
      <c r="HZT45" s="154"/>
      <c r="HZU45" s="155"/>
      <c r="HZV45" s="155"/>
      <c r="HZW45" s="155"/>
      <c r="HZX45" s="155"/>
      <c r="HZY45" s="155"/>
      <c r="HZZ45" s="155"/>
      <c r="IAA45" s="156"/>
      <c r="IAB45" s="156"/>
      <c r="IAC45" s="156"/>
      <c r="IAD45" s="156"/>
      <c r="IAE45" s="156"/>
      <c r="IAF45" s="156"/>
      <c r="IAG45" s="157"/>
      <c r="IAH45" s="153"/>
      <c r="IAI45" s="153"/>
      <c r="IAJ45" s="154"/>
      <c r="IAK45" s="155"/>
      <c r="IAL45" s="155"/>
      <c r="IAM45" s="155"/>
      <c r="IAN45" s="155"/>
      <c r="IAO45" s="155"/>
      <c r="IAP45" s="155"/>
      <c r="IAQ45" s="156"/>
      <c r="IAR45" s="156"/>
      <c r="IAS45" s="156"/>
      <c r="IAT45" s="156"/>
      <c r="IAU45" s="156"/>
      <c r="IAV45" s="156"/>
      <c r="IAW45" s="157"/>
      <c r="IAX45" s="153"/>
      <c r="IAY45" s="153"/>
      <c r="IAZ45" s="154"/>
      <c r="IBA45" s="155"/>
      <c r="IBB45" s="155"/>
      <c r="IBC45" s="155"/>
      <c r="IBD45" s="155"/>
      <c r="IBE45" s="155"/>
      <c r="IBF45" s="155"/>
      <c r="IBG45" s="156"/>
      <c r="IBH45" s="156"/>
      <c r="IBI45" s="156"/>
      <c r="IBJ45" s="156"/>
      <c r="IBK45" s="156"/>
      <c r="IBL45" s="156"/>
      <c r="IBM45" s="157"/>
      <c r="IBN45" s="153"/>
      <c r="IBO45" s="153"/>
      <c r="IBP45" s="154"/>
      <c r="IBQ45" s="155"/>
      <c r="IBR45" s="155"/>
      <c r="IBS45" s="155"/>
      <c r="IBT45" s="155"/>
      <c r="IBU45" s="155"/>
      <c r="IBV45" s="155"/>
      <c r="IBW45" s="156"/>
      <c r="IBX45" s="156"/>
      <c r="IBY45" s="156"/>
      <c r="IBZ45" s="156"/>
      <c r="ICA45" s="156"/>
      <c r="ICB45" s="156"/>
      <c r="ICC45" s="157"/>
      <c r="ICD45" s="153"/>
      <c r="ICE45" s="153"/>
      <c r="ICF45" s="154"/>
      <c r="ICG45" s="155"/>
      <c r="ICH45" s="155"/>
      <c r="ICI45" s="155"/>
      <c r="ICJ45" s="155"/>
      <c r="ICK45" s="155"/>
      <c r="ICL45" s="155"/>
      <c r="ICM45" s="156"/>
      <c r="ICN45" s="156"/>
      <c r="ICO45" s="156"/>
      <c r="ICP45" s="156"/>
      <c r="ICQ45" s="156"/>
      <c r="ICR45" s="156"/>
      <c r="ICS45" s="157"/>
      <c r="ICT45" s="153"/>
      <c r="ICU45" s="153"/>
      <c r="ICV45" s="154"/>
      <c r="ICW45" s="155"/>
      <c r="ICX45" s="155"/>
      <c r="ICY45" s="155"/>
      <c r="ICZ45" s="155"/>
      <c r="IDA45" s="155"/>
      <c r="IDB45" s="155"/>
      <c r="IDC45" s="156"/>
      <c r="IDD45" s="156"/>
      <c r="IDE45" s="156"/>
      <c r="IDF45" s="156"/>
      <c r="IDG45" s="156"/>
      <c r="IDH45" s="156"/>
      <c r="IDI45" s="157"/>
      <c r="IDJ45" s="153"/>
      <c r="IDK45" s="153"/>
      <c r="IDL45" s="154"/>
      <c r="IDM45" s="155"/>
      <c r="IDN45" s="155"/>
      <c r="IDO45" s="155"/>
      <c r="IDP45" s="155"/>
      <c r="IDQ45" s="155"/>
      <c r="IDR45" s="155"/>
      <c r="IDS45" s="156"/>
      <c r="IDT45" s="156"/>
      <c r="IDU45" s="156"/>
      <c r="IDV45" s="156"/>
      <c r="IDW45" s="156"/>
      <c r="IDX45" s="156"/>
      <c r="IDY45" s="157"/>
      <c r="IDZ45" s="153"/>
      <c r="IEA45" s="153"/>
      <c r="IEB45" s="154"/>
      <c r="IEC45" s="155"/>
      <c r="IED45" s="155"/>
      <c r="IEE45" s="155"/>
      <c r="IEF45" s="155"/>
      <c r="IEG45" s="155"/>
      <c r="IEH45" s="155"/>
      <c r="IEI45" s="156"/>
      <c r="IEJ45" s="156"/>
      <c r="IEK45" s="156"/>
      <c r="IEL45" s="156"/>
      <c r="IEM45" s="156"/>
      <c r="IEN45" s="156"/>
      <c r="IEO45" s="157"/>
      <c r="IEP45" s="153"/>
      <c r="IEQ45" s="153"/>
      <c r="IER45" s="154"/>
      <c r="IES45" s="155"/>
      <c r="IET45" s="155"/>
      <c r="IEU45" s="155"/>
      <c r="IEV45" s="155"/>
      <c r="IEW45" s="155"/>
      <c r="IEX45" s="155"/>
      <c r="IEY45" s="156"/>
      <c r="IEZ45" s="156"/>
      <c r="IFA45" s="156"/>
      <c r="IFB45" s="156"/>
      <c r="IFC45" s="156"/>
      <c r="IFD45" s="156"/>
      <c r="IFE45" s="157"/>
      <c r="IFF45" s="153"/>
      <c r="IFG45" s="153"/>
      <c r="IFH45" s="154"/>
      <c r="IFI45" s="155"/>
      <c r="IFJ45" s="155"/>
      <c r="IFK45" s="155"/>
      <c r="IFL45" s="155"/>
      <c r="IFM45" s="155"/>
      <c r="IFN45" s="155"/>
      <c r="IFO45" s="156"/>
      <c r="IFP45" s="156"/>
      <c r="IFQ45" s="156"/>
      <c r="IFR45" s="156"/>
      <c r="IFS45" s="156"/>
      <c r="IFT45" s="156"/>
      <c r="IFU45" s="157"/>
      <c r="IFV45" s="153"/>
      <c r="IFW45" s="153"/>
      <c r="IFX45" s="154"/>
      <c r="IFY45" s="155"/>
      <c r="IFZ45" s="155"/>
      <c r="IGA45" s="155"/>
      <c r="IGB45" s="155"/>
      <c r="IGC45" s="155"/>
      <c r="IGD45" s="155"/>
      <c r="IGE45" s="156"/>
      <c r="IGF45" s="156"/>
      <c r="IGG45" s="156"/>
      <c r="IGH45" s="156"/>
      <c r="IGI45" s="156"/>
      <c r="IGJ45" s="156"/>
      <c r="IGK45" s="157"/>
      <c r="IGL45" s="153"/>
      <c r="IGM45" s="153"/>
      <c r="IGN45" s="154"/>
      <c r="IGO45" s="155"/>
      <c r="IGP45" s="155"/>
      <c r="IGQ45" s="155"/>
      <c r="IGR45" s="155"/>
      <c r="IGS45" s="155"/>
      <c r="IGT45" s="155"/>
      <c r="IGU45" s="156"/>
      <c r="IGV45" s="156"/>
      <c r="IGW45" s="156"/>
      <c r="IGX45" s="156"/>
      <c r="IGY45" s="156"/>
      <c r="IGZ45" s="156"/>
      <c r="IHA45" s="157"/>
      <c r="IHB45" s="153"/>
      <c r="IHC45" s="153"/>
      <c r="IHD45" s="154"/>
      <c r="IHE45" s="155"/>
      <c r="IHF45" s="155"/>
      <c r="IHG45" s="155"/>
      <c r="IHH45" s="155"/>
      <c r="IHI45" s="155"/>
      <c r="IHJ45" s="155"/>
      <c r="IHK45" s="156"/>
      <c r="IHL45" s="156"/>
      <c r="IHM45" s="156"/>
      <c r="IHN45" s="156"/>
      <c r="IHO45" s="156"/>
      <c r="IHP45" s="156"/>
      <c r="IHQ45" s="157"/>
      <c r="IHR45" s="153"/>
      <c r="IHS45" s="153"/>
      <c r="IHT45" s="154"/>
      <c r="IHU45" s="155"/>
      <c r="IHV45" s="155"/>
      <c r="IHW45" s="155"/>
      <c r="IHX45" s="155"/>
      <c r="IHY45" s="155"/>
      <c r="IHZ45" s="155"/>
      <c r="IIA45" s="156"/>
      <c r="IIB45" s="156"/>
      <c r="IIC45" s="156"/>
      <c r="IID45" s="156"/>
      <c r="IIE45" s="156"/>
      <c r="IIF45" s="156"/>
      <c r="IIG45" s="157"/>
      <c r="IIH45" s="153"/>
      <c r="III45" s="153"/>
      <c r="IIJ45" s="154"/>
      <c r="IIK45" s="155"/>
      <c r="IIL45" s="155"/>
      <c r="IIM45" s="155"/>
      <c r="IIN45" s="155"/>
      <c r="IIO45" s="155"/>
      <c r="IIP45" s="155"/>
      <c r="IIQ45" s="156"/>
      <c r="IIR45" s="156"/>
      <c r="IIS45" s="156"/>
      <c r="IIT45" s="156"/>
      <c r="IIU45" s="156"/>
      <c r="IIV45" s="156"/>
      <c r="IIW45" s="157"/>
      <c r="IIX45" s="153"/>
      <c r="IIY45" s="153"/>
      <c r="IIZ45" s="154"/>
      <c r="IJA45" s="155"/>
      <c r="IJB45" s="155"/>
      <c r="IJC45" s="155"/>
      <c r="IJD45" s="155"/>
      <c r="IJE45" s="155"/>
      <c r="IJF45" s="155"/>
      <c r="IJG45" s="156"/>
      <c r="IJH45" s="156"/>
      <c r="IJI45" s="156"/>
      <c r="IJJ45" s="156"/>
      <c r="IJK45" s="156"/>
      <c r="IJL45" s="156"/>
      <c r="IJM45" s="157"/>
      <c r="IJN45" s="153"/>
      <c r="IJO45" s="153"/>
      <c r="IJP45" s="154"/>
      <c r="IJQ45" s="155"/>
      <c r="IJR45" s="155"/>
      <c r="IJS45" s="155"/>
      <c r="IJT45" s="155"/>
      <c r="IJU45" s="155"/>
      <c r="IJV45" s="155"/>
      <c r="IJW45" s="156"/>
      <c r="IJX45" s="156"/>
      <c r="IJY45" s="156"/>
      <c r="IJZ45" s="156"/>
      <c r="IKA45" s="156"/>
      <c r="IKB45" s="156"/>
      <c r="IKC45" s="157"/>
      <c r="IKD45" s="153"/>
      <c r="IKE45" s="153"/>
      <c r="IKF45" s="154"/>
      <c r="IKG45" s="155"/>
      <c r="IKH45" s="155"/>
      <c r="IKI45" s="155"/>
      <c r="IKJ45" s="155"/>
      <c r="IKK45" s="155"/>
      <c r="IKL45" s="155"/>
      <c r="IKM45" s="156"/>
      <c r="IKN45" s="156"/>
      <c r="IKO45" s="156"/>
      <c r="IKP45" s="156"/>
      <c r="IKQ45" s="156"/>
      <c r="IKR45" s="156"/>
      <c r="IKS45" s="157"/>
      <c r="IKT45" s="153"/>
      <c r="IKU45" s="153"/>
      <c r="IKV45" s="154"/>
      <c r="IKW45" s="155"/>
      <c r="IKX45" s="155"/>
      <c r="IKY45" s="155"/>
      <c r="IKZ45" s="155"/>
      <c r="ILA45" s="155"/>
      <c r="ILB45" s="155"/>
      <c r="ILC45" s="156"/>
      <c r="ILD45" s="156"/>
      <c r="ILE45" s="156"/>
      <c r="ILF45" s="156"/>
      <c r="ILG45" s="156"/>
      <c r="ILH45" s="156"/>
      <c r="ILI45" s="157"/>
      <c r="ILJ45" s="153"/>
      <c r="ILK45" s="153"/>
      <c r="ILL45" s="154"/>
      <c r="ILM45" s="155"/>
      <c r="ILN45" s="155"/>
      <c r="ILO45" s="155"/>
      <c r="ILP45" s="155"/>
      <c r="ILQ45" s="155"/>
      <c r="ILR45" s="155"/>
      <c r="ILS45" s="156"/>
      <c r="ILT45" s="156"/>
      <c r="ILU45" s="156"/>
      <c r="ILV45" s="156"/>
      <c r="ILW45" s="156"/>
      <c r="ILX45" s="156"/>
      <c r="ILY45" s="157"/>
      <c r="ILZ45" s="153"/>
      <c r="IMA45" s="153"/>
      <c r="IMB45" s="154"/>
      <c r="IMC45" s="155"/>
      <c r="IMD45" s="155"/>
      <c r="IME45" s="155"/>
      <c r="IMF45" s="155"/>
      <c r="IMG45" s="155"/>
      <c r="IMH45" s="155"/>
      <c r="IMI45" s="156"/>
      <c r="IMJ45" s="156"/>
      <c r="IMK45" s="156"/>
      <c r="IML45" s="156"/>
      <c r="IMM45" s="156"/>
      <c r="IMN45" s="156"/>
      <c r="IMO45" s="157"/>
      <c r="IMP45" s="153"/>
      <c r="IMQ45" s="153"/>
      <c r="IMR45" s="154"/>
      <c r="IMS45" s="155"/>
      <c r="IMT45" s="155"/>
      <c r="IMU45" s="155"/>
      <c r="IMV45" s="155"/>
      <c r="IMW45" s="155"/>
      <c r="IMX45" s="155"/>
      <c r="IMY45" s="156"/>
      <c r="IMZ45" s="156"/>
      <c r="INA45" s="156"/>
      <c r="INB45" s="156"/>
      <c r="INC45" s="156"/>
      <c r="IND45" s="156"/>
      <c r="INE45" s="157"/>
      <c r="INF45" s="153"/>
      <c r="ING45" s="153"/>
      <c r="INH45" s="154"/>
      <c r="INI45" s="155"/>
      <c r="INJ45" s="155"/>
      <c r="INK45" s="155"/>
      <c r="INL45" s="155"/>
      <c r="INM45" s="155"/>
      <c r="INN45" s="155"/>
      <c r="INO45" s="156"/>
      <c r="INP45" s="156"/>
      <c r="INQ45" s="156"/>
      <c r="INR45" s="156"/>
      <c r="INS45" s="156"/>
      <c r="INT45" s="156"/>
      <c r="INU45" s="157"/>
      <c r="INV45" s="153"/>
      <c r="INW45" s="153"/>
      <c r="INX45" s="154"/>
      <c r="INY45" s="155"/>
      <c r="INZ45" s="155"/>
      <c r="IOA45" s="155"/>
      <c r="IOB45" s="155"/>
      <c r="IOC45" s="155"/>
      <c r="IOD45" s="155"/>
      <c r="IOE45" s="156"/>
      <c r="IOF45" s="156"/>
      <c r="IOG45" s="156"/>
      <c r="IOH45" s="156"/>
      <c r="IOI45" s="156"/>
      <c r="IOJ45" s="156"/>
      <c r="IOK45" s="157"/>
      <c r="IOL45" s="153"/>
      <c r="IOM45" s="153"/>
      <c r="ION45" s="154"/>
      <c r="IOO45" s="155"/>
      <c r="IOP45" s="155"/>
      <c r="IOQ45" s="155"/>
      <c r="IOR45" s="155"/>
      <c r="IOS45" s="155"/>
      <c r="IOT45" s="155"/>
      <c r="IOU45" s="156"/>
      <c r="IOV45" s="156"/>
      <c r="IOW45" s="156"/>
      <c r="IOX45" s="156"/>
      <c r="IOY45" s="156"/>
      <c r="IOZ45" s="156"/>
      <c r="IPA45" s="157"/>
      <c r="IPB45" s="153"/>
      <c r="IPC45" s="153"/>
      <c r="IPD45" s="154"/>
      <c r="IPE45" s="155"/>
      <c r="IPF45" s="155"/>
      <c r="IPG45" s="155"/>
      <c r="IPH45" s="155"/>
      <c r="IPI45" s="155"/>
      <c r="IPJ45" s="155"/>
      <c r="IPK45" s="156"/>
      <c r="IPL45" s="156"/>
      <c r="IPM45" s="156"/>
      <c r="IPN45" s="156"/>
      <c r="IPO45" s="156"/>
      <c r="IPP45" s="156"/>
      <c r="IPQ45" s="157"/>
      <c r="IPR45" s="153"/>
      <c r="IPS45" s="153"/>
      <c r="IPT45" s="154"/>
      <c r="IPU45" s="155"/>
      <c r="IPV45" s="155"/>
      <c r="IPW45" s="155"/>
      <c r="IPX45" s="155"/>
      <c r="IPY45" s="155"/>
      <c r="IPZ45" s="155"/>
      <c r="IQA45" s="156"/>
      <c r="IQB45" s="156"/>
      <c r="IQC45" s="156"/>
      <c r="IQD45" s="156"/>
      <c r="IQE45" s="156"/>
      <c r="IQF45" s="156"/>
      <c r="IQG45" s="157"/>
      <c r="IQH45" s="153"/>
      <c r="IQI45" s="153"/>
      <c r="IQJ45" s="154"/>
      <c r="IQK45" s="155"/>
      <c r="IQL45" s="155"/>
      <c r="IQM45" s="155"/>
      <c r="IQN45" s="155"/>
      <c r="IQO45" s="155"/>
      <c r="IQP45" s="155"/>
      <c r="IQQ45" s="156"/>
      <c r="IQR45" s="156"/>
      <c r="IQS45" s="156"/>
      <c r="IQT45" s="156"/>
      <c r="IQU45" s="156"/>
      <c r="IQV45" s="156"/>
      <c r="IQW45" s="157"/>
      <c r="IQX45" s="153"/>
      <c r="IQY45" s="153"/>
      <c r="IQZ45" s="154"/>
      <c r="IRA45" s="155"/>
      <c r="IRB45" s="155"/>
      <c r="IRC45" s="155"/>
      <c r="IRD45" s="155"/>
      <c r="IRE45" s="155"/>
      <c r="IRF45" s="155"/>
      <c r="IRG45" s="156"/>
      <c r="IRH45" s="156"/>
      <c r="IRI45" s="156"/>
      <c r="IRJ45" s="156"/>
      <c r="IRK45" s="156"/>
      <c r="IRL45" s="156"/>
      <c r="IRM45" s="157"/>
      <c r="IRN45" s="153"/>
      <c r="IRO45" s="153"/>
      <c r="IRP45" s="154"/>
      <c r="IRQ45" s="155"/>
      <c r="IRR45" s="155"/>
      <c r="IRS45" s="155"/>
      <c r="IRT45" s="155"/>
      <c r="IRU45" s="155"/>
      <c r="IRV45" s="155"/>
      <c r="IRW45" s="156"/>
      <c r="IRX45" s="156"/>
      <c r="IRY45" s="156"/>
      <c r="IRZ45" s="156"/>
      <c r="ISA45" s="156"/>
      <c r="ISB45" s="156"/>
      <c r="ISC45" s="157"/>
      <c r="ISD45" s="153"/>
      <c r="ISE45" s="153"/>
      <c r="ISF45" s="154"/>
      <c r="ISG45" s="155"/>
      <c r="ISH45" s="155"/>
      <c r="ISI45" s="155"/>
      <c r="ISJ45" s="155"/>
      <c r="ISK45" s="155"/>
      <c r="ISL45" s="155"/>
      <c r="ISM45" s="156"/>
      <c r="ISN45" s="156"/>
      <c r="ISO45" s="156"/>
      <c r="ISP45" s="156"/>
      <c r="ISQ45" s="156"/>
      <c r="ISR45" s="156"/>
      <c r="ISS45" s="157"/>
      <c r="IST45" s="153"/>
      <c r="ISU45" s="153"/>
      <c r="ISV45" s="154"/>
      <c r="ISW45" s="155"/>
      <c r="ISX45" s="155"/>
      <c r="ISY45" s="155"/>
      <c r="ISZ45" s="155"/>
      <c r="ITA45" s="155"/>
      <c r="ITB45" s="155"/>
      <c r="ITC45" s="156"/>
      <c r="ITD45" s="156"/>
      <c r="ITE45" s="156"/>
      <c r="ITF45" s="156"/>
      <c r="ITG45" s="156"/>
      <c r="ITH45" s="156"/>
      <c r="ITI45" s="157"/>
      <c r="ITJ45" s="153"/>
      <c r="ITK45" s="153"/>
      <c r="ITL45" s="154"/>
      <c r="ITM45" s="155"/>
      <c r="ITN45" s="155"/>
      <c r="ITO45" s="155"/>
      <c r="ITP45" s="155"/>
      <c r="ITQ45" s="155"/>
      <c r="ITR45" s="155"/>
      <c r="ITS45" s="156"/>
      <c r="ITT45" s="156"/>
      <c r="ITU45" s="156"/>
      <c r="ITV45" s="156"/>
      <c r="ITW45" s="156"/>
      <c r="ITX45" s="156"/>
      <c r="ITY45" s="157"/>
      <c r="ITZ45" s="153"/>
      <c r="IUA45" s="153"/>
      <c r="IUB45" s="154"/>
      <c r="IUC45" s="155"/>
      <c r="IUD45" s="155"/>
      <c r="IUE45" s="155"/>
      <c r="IUF45" s="155"/>
      <c r="IUG45" s="155"/>
      <c r="IUH45" s="155"/>
      <c r="IUI45" s="156"/>
      <c r="IUJ45" s="156"/>
      <c r="IUK45" s="156"/>
      <c r="IUL45" s="156"/>
      <c r="IUM45" s="156"/>
      <c r="IUN45" s="156"/>
      <c r="IUO45" s="157"/>
      <c r="IUP45" s="153"/>
      <c r="IUQ45" s="153"/>
      <c r="IUR45" s="154"/>
      <c r="IUS45" s="155"/>
      <c r="IUT45" s="155"/>
      <c r="IUU45" s="155"/>
      <c r="IUV45" s="155"/>
      <c r="IUW45" s="155"/>
      <c r="IUX45" s="155"/>
      <c r="IUY45" s="156"/>
      <c r="IUZ45" s="156"/>
      <c r="IVA45" s="156"/>
      <c r="IVB45" s="156"/>
      <c r="IVC45" s="156"/>
      <c r="IVD45" s="156"/>
      <c r="IVE45" s="157"/>
      <c r="IVF45" s="153"/>
      <c r="IVG45" s="153"/>
      <c r="IVH45" s="154"/>
      <c r="IVI45" s="155"/>
      <c r="IVJ45" s="155"/>
      <c r="IVK45" s="155"/>
      <c r="IVL45" s="155"/>
      <c r="IVM45" s="155"/>
      <c r="IVN45" s="155"/>
      <c r="IVO45" s="156"/>
      <c r="IVP45" s="156"/>
      <c r="IVQ45" s="156"/>
      <c r="IVR45" s="156"/>
      <c r="IVS45" s="156"/>
      <c r="IVT45" s="156"/>
      <c r="IVU45" s="157"/>
      <c r="IVV45" s="153"/>
      <c r="IVW45" s="153"/>
      <c r="IVX45" s="154"/>
      <c r="IVY45" s="155"/>
      <c r="IVZ45" s="155"/>
      <c r="IWA45" s="155"/>
      <c r="IWB45" s="155"/>
      <c r="IWC45" s="155"/>
      <c r="IWD45" s="155"/>
      <c r="IWE45" s="156"/>
      <c r="IWF45" s="156"/>
      <c r="IWG45" s="156"/>
      <c r="IWH45" s="156"/>
      <c r="IWI45" s="156"/>
      <c r="IWJ45" s="156"/>
      <c r="IWK45" s="157"/>
      <c r="IWL45" s="153"/>
      <c r="IWM45" s="153"/>
      <c r="IWN45" s="154"/>
      <c r="IWO45" s="155"/>
      <c r="IWP45" s="155"/>
      <c r="IWQ45" s="155"/>
      <c r="IWR45" s="155"/>
      <c r="IWS45" s="155"/>
      <c r="IWT45" s="155"/>
      <c r="IWU45" s="156"/>
      <c r="IWV45" s="156"/>
      <c r="IWW45" s="156"/>
      <c r="IWX45" s="156"/>
      <c r="IWY45" s="156"/>
      <c r="IWZ45" s="156"/>
      <c r="IXA45" s="157"/>
      <c r="IXB45" s="153"/>
      <c r="IXC45" s="153"/>
      <c r="IXD45" s="154"/>
      <c r="IXE45" s="155"/>
      <c r="IXF45" s="155"/>
      <c r="IXG45" s="155"/>
      <c r="IXH45" s="155"/>
      <c r="IXI45" s="155"/>
      <c r="IXJ45" s="155"/>
      <c r="IXK45" s="156"/>
      <c r="IXL45" s="156"/>
      <c r="IXM45" s="156"/>
      <c r="IXN45" s="156"/>
      <c r="IXO45" s="156"/>
      <c r="IXP45" s="156"/>
      <c r="IXQ45" s="157"/>
      <c r="IXR45" s="153"/>
      <c r="IXS45" s="153"/>
      <c r="IXT45" s="154"/>
      <c r="IXU45" s="155"/>
      <c r="IXV45" s="155"/>
      <c r="IXW45" s="155"/>
      <c r="IXX45" s="155"/>
      <c r="IXY45" s="155"/>
      <c r="IXZ45" s="155"/>
      <c r="IYA45" s="156"/>
      <c r="IYB45" s="156"/>
      <c r="IYC45" s="156"/>
      <c r="IYD45" s="156"/>
      <c r="IYE45" s="156"/>
      <c r="IYF45" s="156"/>
      <c r="IYG45" s="157"/>
      <c r="IYH45" s="153"/>
      <c r="IYI45" s="153"/>
      <c r="IYJ45" s="154"/>
      <c r="IYK45" s="155"/>
      <c r="IYL45" s="155"/>
      <c r="IYM45" s="155"/>
      <c r="IYN45" s="155"/>
      <c r="IYO45" s="155"/>
      <c r="IYP45" s="155"/>
      <c r="IYQ45" s="156"/>
      <c r="IYR45" s="156"/>
      <c r="IYS45" s="156"/>
      <c r="IYT45" s="156"/>
      <c r="IYU45" s="156"/>
      <c r="IYV45" s="156"/>
      <c r="IYW45" s="157"/>
      <c r="IYX45" s="153"/>
      <c r="IYY45" s="153"/>
      <c r="IYZ45" s="154"/>
      <c r="IZA45" s="155"/>
      <c r="IZB45" s="155"/>
      <c r="IZC45" s="155"/>
      <c r="IZD45" s="155"/>
      <c r="IZE45" s="155"/>
      <c r="IZF45" s="155"/>
      <c r="IZG45" s="156"/>
      <c r="IZH45" s="156"/>
      <c r="IZI45" s="156"/>
      <c r="IZJ45" s="156"/>
      <c r="IZK45" s="156"/>
      <c r="IZL45" s="156"/>
      <c r="IZM45" s="157"/>
      <c r="IZN45" s="153"/>
      <c r="IZO45" s="153"/>
      <c r="IZP45" s="154"/>
      <c r="IZQ45" s="155"/>
      <c r="IZR45" s="155"/>
      <c r="IZS45" s="155"/>
      <c r="IZT45" s="155"/>
      <c r="IZU45" s="155"/>
      <c r="IZV45" s="155"/>
      <c r="IZW45" s="156"/>
      <c r="IZX45" s="156"/>
      <c r="IZY45" s="156"/>
      <c r="IZZ45" s="156"/>
      <c r="JAA45" s="156"/>
      <c r="JAB45" s="156"/>
      <c r="JAC45" s="157"/>
      <c r="JAD45" s="153"/>
      <c r="JAE45" s="153"/>
      <c r="JAF45" s="154"/>
      <c r="JAG45" s="155"/>
      <c r="JAH45" s="155"/>
      <c r="JAI45" s="155"/>
      <c r="JAJ45" s="155"/>
      <c r="JAK45" s="155"/>
      <c r="JAL45" s="155"/>
      <c r="JAM45" s="156"/>
      <c r="JAN45" s="156"/>
      <c r="JAO45" s="156"/>
      <c r="JAP45" s="156"/>
      <c r="JAQ45" s="156"/>
      <c r="JAR45" s="156"/>
      <c r="JAS45" s="157"/>
      <c r="JAT45" s="153"/>
      <c r="JAU45" s="153"/>
      <c r="JAV45" s="154"/>
      <c r="JAW45" s="155"/>
      <c r="JAX45" s="155"/>
      <c r="JAY45" s="155"/>
      <c r="JAZ45" s="155"/>
      <c r="JBA45" s="155"/>
      <c r="JBB45" s="155"/>
      <c r="JBC45" s="156"/>
      <c r="JBD45" s="156"/>
      <c r="JBE45" s="156"/>
      <c r="JBF45" s="156"/>
      <c r="JBG45" s="156"/>
      <c r="JBH45" s="156"/>
      <c r="JBI45" s="157"/>
      <c r="JBJ45" s="153"/>
      <c r="JBK45" s="153"/>
      <c r="JBL45" s="154"/>
      <c r="JBM45" s="155"/>
      <c r="JBN45" s="155"/>
      <c r="JBO45" s="155"/>
      <c r="JBP45" s="155"/>
      <c r="JBQ45" s="155"/>
      <c r="JBR45" s="155"/>
      <c r="JBS45" s="156"/>
      <c r="JBT45" s="156"/>
      <c r="JBU45" s="156"/>
      <c r="JBV45" s="156"/>
      <c r="JBW45" s="156"/>
      <c r="JBX45" s="156"/>
      <c r="JBY45" s="157"/>
      <c r="JBZ45" s="153"/>
      <c r="JCA45" s="153"/>
      <c r="JCB45" s="154"/>
      <c r="JCC45" s="155"/>
      <c r="JCD45" s="155"/>
      <c r="JCE45" s="155"/>
      <c r="JCF45" s="155"/>
      <c r="JCG45" s="155"/>
      <c r="JCH45" s="155"/>
      <c r="JCI45" s="156"/>
      <c r="JCJ45" s="156"/>
      <c r="JCK45" s="156"/>
      <c r="JCL45" s="156"/>
      <c r="JCM45" s="156"/>
      <c r="JCN45" s="156"/>
      <c r="JCO45" s="157"/>
      <c r="JCP45" s="153"/>
      <c r="JCQ45" s="153"/>
      <c r="JCR45" s="154"/>
      <c r="JCS45" s="155"/>
      <c r="JCT45" s="155"/>
      <c r="JCU45" s="155"/>
      <c r="JCV45" s="155"/>
      <c r="JCW45" s="155"/>
      <c r="JCX45" s="155"/>
      <c r="JCY45" s="156"/>
      <c r="JCZ45" s="156"/>
      <c r="JDA45" s="156"/>
      <c r="JDB45" s="156"/>
      <c r="JDC45" s="156"/>
      <c r="JDD45" s="156"/>
      <c r="JDE45" s="157"/>
      <c r="JDF45" s="153"/>
      <c r="JDG45" s="153"/>
      <c r="JDH45" s="154"/>
      <c r="JDI45" s="155"/>
      <c r="JDJ45" s="155"/>
      <c r="JDK45" s="155"/>
      <c r="JDL45" s="155"/>
      <c r="JDM45" s="155"/>
      <c r="JDN45" s="155"/>
      <c r="JDO45" s="156"/>
      <c r="JDP45" s="156"/>
      <c r="JDQ45" s="156"/>
      <c r="JDR45" s="156"/>
      <c r="JDS45" s="156"/>
      <c r="JDT45" s="156"/>
      <c r="JDU45" s="157"/>
      <c r="JDV45" s="153"/>
      <c r="JDW45" s="153"/>
      <c r="JDX45" s="154"/>
      <c r="JDY45" s="155"/>
      <c r="JDZ45" s="155"/>
      <c r="JEA45" s="155"/>
      <c r="JEB45" s="155"/>
      <c r="JEC45" s="155"/>
      <c r="JED45" s="155"/>
      <c r="JEE45" s="156"/>
      <c r="JEF45" s="156"/>
      <c r="JEG45" s="156"/>
      <c r="JEH45" s="156"/>
      <c r="JEI45" s="156"/>
      <c r="JEJ45" s="156"/>
      <c r="JEK45" s="157"/>
      <c r="JEL45" s="153"/>
      <c r="JEM45" s="153"/>
      <c r="JEN45" s="154"/>
      <c r="JEO45" s="155"/>
      <c r="JEP45" s="155"/>
      <c r="JEQ45" s="155"/>
      <c r="JER45" s="155"/>
      <c r="JES45" s="155"/>
      <c r="JET45" s="155"/>
      <c r="JEU45" s="156"/>
      <c r="JEV45" s="156"/>
      <c r="JEW45" s="156"/>
      <c r="JEX45" s="156"/>
      <c r="JEY45" s="156"/>
      <c r="JEZ45" s="156"/>
      <c r="JFA45" s="157"/>
      <c r="JFB45" s="153"/>
      <c r="JFC45" s="153"/>
      <c r="JFD45" s="154"/>
      <c r="JFE45" s="155"/>
      <c r="JFF45" s="155"/>
      <c r="JFG45" s="155"/>
      <c r="JFH45" s="155"/>
      <c r="JFI45" s="155"/>
      <c r="JFJ45" s="155"/>
      <c r="JFK45" s="156"/>
      <c r="JFL45" s="156"/>
      <c r="JFM45" s="156"/>
      <c r="JFN45" s="156"/>
      <c r="JFO45" s="156"/>
      <c r="JFP45" s="156"/>
      <c r="JFQ45" s="157"/>
      <c r="JFR45" s="153"/>
      <c r="JFS45" s="153"/>
      <c r="JFT45" s="154"/>
      <c r="JFU45" s="155"/>
      <c r="JFV45" s="155"/>
      <c r="JFW45" s="155"/>
      <c r="JFX45" s="155"/>
      <c r="JFY45" s="155"/>
      <c r="JFZ45" s="155"/>
      <c r="JGA45" s="156"/>
      <c r="JGB45" s="156"/>
      <c r="JGC45" s="156"/>
      <c r="JGD45" s="156"/>
      <c r="JGE45" s="156"/>
      <c r="JGF45" s="156"/>
      <c r="JGG45" s="157"/>
      <c r="JGH45" s="153"/>
      <c r="JGI45" s="153"/>
      <c r="JGJ45" s="154"/>
      <c r="JGK45" s="155"/>
      <c r="JGL45" s="155"/>
      <c r="JGM45" s="155"/>
      <c r="JGN45" s="155"/>
      <c r="JGO45" s="155"/>
      <c r="JGP45" s="155"/>
      <c r="JGQ45" s="156"/>
      <c r="JGR45" s="156"/>
      <c r="JGS45" s="156"/>
      <c r="JGT45" s="156"/>
      <c r="JGU45" s="156"/>
      <c r="JGV45" s="156"/>
      <c r="JGW45" s="157"/>
      <c r="JGX45" s="153"/>
      <c r="JGY45" s="153"/>
      <c r="JGZ45" s="154"/>
      <c r="JHA45" s="155"/>
      <c r="JHB45" s="155"/>
      <c r="JHC45" s="155"/>
      <c r="JHD45" s="155"/>
      <c r="JHE45" s="155"/>
      <c r="JHF45" s="155"/>
      <c r="JHG45" s="156"/>
      <c r="JHH45" s="156"/>
      <c r="JHI45" s="156"/>
      <c r="JHJ45" s="156"/>
      <c r="JHK45" s="156"/>
      <c r="JHL45" s="156"/>
      <c r="JHM45" s="157"/>
      <c r="JHN45" s="153"/>
      <c r="JHO45" s="153"/>
      <c r="JHP45" s="154"/>
      <c r="JHQ45" s="155"/>
      <c r="JHR45" s="155"/>
      <c r="JHS45" s="155"/>
      <c r="JHT45" s="155"/>
      <c r="JHU45" s="155"/>
      <c r="JHV45" s="155"/>
      <c r="JHW45" s="156"/>
      <c r="JHX45" s="156"/>
      <c r="JHY45" s="156"/>
      <c r="JHZ45" s="156"/>
      <c r="JIA45" s="156"/>
      <c r="JIB45" s="156"/>
      <c r="JIC45" s="157"/>
      <c r="JID45" s="153"/>
      <c r="JIE45" s="153"/>
      <c r="JIF45" s="154"/>
      <c r="JIG45" s="155"/>
      <c r="JIH45" s="155"/>
      <c r="JII45" s="155"/>
      <c r="JIJ45" s="155"/>
      <c r="JIK45" s="155"/>
      <c r="JIL45" s="155"/>
      <c r="JIM45" s="156"/>
      <c r="JIN45" s="156"/>
      <c r="JIO45" s="156"/>
      <c r="JIP45" s="156"/>
      <c r="JIQ45" s="156"/>
      <c r="JIR45" s="156"/>
      <c r="JIS45" s="157"/>
      <c r="JIT45" s="153"/>
      <c r="JIU45" s="153"/>
      <c r="JIV45" s="154"/>
      <c r="JIW45" s="155"/>
      <c r="JIX45" s="155"/>
      <c r="JIY45" s="155"/>
      <c r="JIZ45" s="155"/>
      <c r="JJA45" s="155"/>
      <c r="JJB45" s="155"/>
      <c r="JJC45" s="156"/>
      <c r="JJD45" s="156"/>
      <c r="JJE45" s="156"/>
      <c r="JJF45" s="156"/>
      <c r="JJG45" s="156"/>
      <c r="JJH45" s="156"/>
      <c r="JJI45" s="157"/>
      <c r="JJJ45" s="153"/>
      <c r="JJK45" s="153"/>
      <c r="JJL45" s="154"/>
      <c r="JJM45" s="155"/>
      <c r="JJN45" s="155"/>
      <c r="JJO45" s="155"/>
      <c r="JJP45" s="155"/>
      <c r="JJQ45" s="155"/>
      <c r="JJR45" s="155"/>
      <c r="JJS45" s="156"/>
      <c r="JJT45" s="156"/>
      <c r="JJU45" s="156"/>
      <c r="JJV45" s="156"/>
      <c r="JJW45" s="156"/>
      <c r="JJX45" s="156"/>
      <c r="JJY45" s="157"/>
      <c r="JJZ45" s="153"/>
      <c r="JKA45" s="153"/>
      <c r="JKB45" s="154"/>
      <c r="JKC45" s="155"/>
      <c r="JKD45" s="155"/>
      <c r="JKE45" s="155"/>
      <c r="JKF45" s="155"/>
      <c r="JKG45" s="155"/>
      <c r="JKH45" s="155"/>
      <c r="JKI45" s="156"/>
      <c r="JKJ45" s="156"/>
      <c r="JKK45" s="156"/>
      <c r="JKL45" s="156"/>
      <c r="JKM45" s="156"/>
      <c r="JKN45" s="156"/>
      <c r="JKO45" s="157"/>
      <c r="JKP45" s="153"/>
      <c r="JKQ45" s="153"/>
      <c r="JKR45" s="154"/>
      <c r="JKS45" s="155"/>
      <c r="JKT45" s="155"/>
      <c r="JKU45" s="155"/>
      <c r="JKV45" s="155"/>
      <c r="JKW45" s="155"/>
      <c r="JKX45" s="155"/>
      <c r="JKY45" s="156"/>
      <c r="JKZ45" s="156"/>
      <c r="JLA45" s="156"/>
      <c r="JLB45" s="156"/>
      <c r="JLC45" s="156"/>
      <c r="JLD45" s="156"/>
      <c r="JLE45" s="157"/>
      <c r="JLF45" s="153"/>
      <c r="JLG45" s="153"/>
      <c r="JLH45" s="154"/>
      <c r="JLI45" s="155"/>
      <c r="JLJ45" s="155"/>
      <c r="JLK45" s="155"/>
      <c r="JLL45" s="155"/>
      <c r="JLM45" s="155"/>
      <c r="JLN45" s="155"/>
      <c r="JLO45" s="156"/>
      <c r="JLP45" s="156"/>
      <c r="JLQ45" s="156"/>
      <c r="JLR45" s="156"/>
      <c r="JLS45" s="156"/>
      <c r="JLT45" s="156"/>
      <c r="JLU45" s="157"/>
      <c r="JLV45" s="153"/>
      <c r="JLW45" s="153"/>
      <c r="JLX45" s="154"/>
      <c r="JLY45" s="155"/>
      <c r="JLZ45" s="155"/>
      <c r="JMA45" s="155"/>
      <c r="JMB45" s="155"/>
      <c r="JMC45" s="155"/>
      <c r="JMD45" s="155"/>
      <c r="JME45" s="156"/>
      <c r="JMF45" s="156"/>
      <c r="JMG45" s="156"/>
      <c r="JMH45" s="156"/>
      <c r="JMI45" s="156"/>
      <c r="JMJ45" s="156"/>
      <c r="JMK45" s="157"/>
      <c r="JML45" s="153"/>
      <c r="JMM45" s="153"/>
      <c r="JMN45" s="154"/>
      <c r="JMO45" s="155"/>
      <c r="JMP45" s="155"/>
      <c r="JMQ45" s="155"/>
      <c r="JMR45" s="155"/>
      <c r="JMS45" s="155"/>
      <c r="JMT45" s="155"/>
      <c r="JMU45" s="156"/>
      <c r="JMV45" s="156"/>
      <c r="JMW45" s="156"/>
      <c r="JMX45" s="156"/>
      <c r="JMY45" s="156"/>
      <c r="JMZ45" s="156"/>
      <c r="JNA45" s="157"/>
      <c r="JNB45" s="153"/>
      <c r="JNC45" s="153"/>
      <c r="JND45" s="154"/>
      <c r="JNE45" s="155"/>
      <c r="JNF45" s="155"/>
      <c r="JNG45" s="155"/>
      <c r="JNH45" s="155"/>
      <c r="JNI45" s="155"/>
      <c r="JNJ45" s="155"/>
      <c r="JNK45" s="156"/>
      <c r="JNL45" s="156"/>
      <c r="JNM45" s="156"/>
      <c r="JNN45" s="156"/>
      <c r="JNO45" s="156"/>
      <c r="JNP45" s="156"/>
      <c r="JNQ45" s="157"/>
      <c r="JNR45" s="153"/>
      <c r="JNS45" s="153"/>
      <c r="JNT45" s="154"/>
      <c r="JNU45" s="155"/>
      <c r="JNV45" s="155"/>
      <c r="JNW45" s="155"/>
      <c r="JNX45" s="155"/>
      <c r="JNY45" s="155"/>
      <c r="JNZ45" s="155"/>
      <c r="JOA45" s="156"/>
      <c r="JOB45" s="156"/>
      <c r="JOC45" s="156"/>
      <c r="JOD45" s="156"/>
      <c r="JOE45" s="156"/>
      <c r="JOF45" s="156"/>
      <c r="JOG45" s="157"/>
      <c r="JOH45" s="153"/>
      <c r="JOI45" s="153"/>
      <c r="JOJ45" s="154"/>
      <c r="JOK45" s="155"/>
      <c r="JOL45" s="155"/>
      <c r="JOM45" s="155"/>
      <c r="JON45" s="155"/>
      <c r="JOO45" s="155"/>
      <c r="JOP45" s="155"/>
      <c r="JOQ45" s="156"/>
      <c r="JOR45" s="156"/>
      <c r="JOS45" s="156"/>
      <c r="JOT45" s="156"/>
      <c r="JOU45" s="156"/>
      <c r="JOV45" s="156"/>
      <c r="JOW45" s="157"/>
      <c r="JOX45" s="153"/>
      <c r="JOY45" s="153"/>
      <c r="JOZ45" s="154"/>
      <c r="JPA45" s="155"/>
      <c r="JPB45" s="155"/>
      <c r="JPC45" s="155"/>
      <c r="JPD45" s="155"/>
      <c r="JPE45" s="155"/>
      <c r="JPF45" s="155"/>
      <c r="JPG45" s="156"/>
      <c r="JPH45" s="156"/>
      <c r="JPI45" s="156"/>
      <c r="JPJ45" s="156"/>
      <c r="JPK45" s="156"/>
      <c r="JPL45" s="156"/>
      <c r="JPM45" s="157"/>
      <c r="JPN45" s="153"/>
      <c r="JPO45" s="153"/>
      <c r="JPP45" s="154"/>
      <c r="JPQ45" s="155"/>
      <c r="JPR45" s="155"/>
      <c r="JPS45" s="155"/>
      <c r="JPT45" s="155"/>
      <c r="JPU45" s="155"/>
      <c r="JPV45" s="155"/>
      <c r="JPW45" s="156"/>
      <c r="JPX45" s="156"/>
      <c r="JPY45" s="156"/>
      <c r="JPZ45" s="156"/>
      <c r="JQA45" s="156"/>
      <c r="JQB45" s="156"/>
      <c r="JQC45" s="157"/>
      <c r="JQD45" s="153"/>
      <c r="JQE45" s="153"/>
      <c r="JQF45" s="154"/>
      <c r="JQG45" s="155"/>
      <c r="JQH45" s="155"/>
      <c r="JQI45" s="155"/>
      <c r="JQJ45" s="155"/>
      <c r="JQK45" s="155"/>
      <c r="JQL45" s="155"/>
      <c r="JQM45" s="156"/>
      <c r="JQN45" s="156"/>
      <c r="JQO45" s="156"/>
      <c r="JQP45" s="156"/>
      <c r="JQQ45" s="156"/>
      <c r="JQR45" s="156"/>
      <c r="JQS45" s="157"/>
      <c r="JQT45" s="153"/>
      <c r="JQU45" s="153"/>
      <c r="JQV45" s="154"/>
      <c r="JQW45" s="155"/>
      <c r="JQX45" s="155"/>
      <c r="JQY45" s="155"/>
      <c r="JQZ45" s="155"/>
      <c r="JRA45" s="155"/>
      <c r="JRB45" s="155"/>
      <c r="JRC45" s="156"/>
      <c r="JRD45" s="156"/>
      <c r="JRE45" s="156"/>
      <c r="JRF45" s="156"/>
      <c r="JRG45" s="156"/>
      <c r="JRH45" s="156"/>
      <c r="JRI45" s="157"/>
      <c r="JRJ45" s="153"/>
      <c r="JRK45" s="153"/>
      <c r="JRL45" s="154"/>
      <c r="JRM45" s="155"/>
      <c r="JRN45" s="155"/>
      <c r="JRO45" s="155"/>
      <c r="JRP45" s="155"/>
      <c r="JRQ45" s="155"/>
      <c r="JRR45" s="155"/>
      <c r="JRS45" s="156"/>
      <c r="JRT45" s="156"/>
      <c r="JRU45" s="156"/>
      <c r="JRV45" s="156"/>
      <c r="JRW45" s="156"/>
      <c r="JRX45" s="156"/>
      <c r="JRY45" s="157"/>
      <c r="JRZ45" s="153"/>
      <c r="JSA45" s="153"/>
      <c r="JSB45" s="154"/>
      <c r="JSC45" s="155"/>
      <c r="JSD45" s="155"/>
      <c r="JSE45" s="155"/>
      <c r="JSF45" s="155"/>
      <c r="JSG45" s="155"/>
      <c r="JSH45" s="155"/>
      <c r="JSI45" s="156"/>
      <c r="JSJ45" s="156"/>
      <c r="JSK45" s="156"/>
      <c r="JSL45" s="156"/>
      <c r="JSM45" s="156"/>
      <c r="JSN45" s="156"/>
      <c r="JSO45" s="157"/>
      <c r="JSP45" s="153"/>
      <c r="JSQ45" s="153"/>
      <c r="JSR45" s="154"/>
      <c r="JSS45" s="155"/>
      <c r="JST45" s="155"/>
      <c r="JSU45" s="155"/>
      <c r="JSV45" s="155"/>
      <c r="JSW45" s="155"/>
      <c r="JSX45" s="155"/>
      <c r="JSY45" s="156"/>
      <c r="JSZ45" s="156"/>
      <c r="JTA45" s="156"/>
      <c r="JTB45" s="156"/>
      <c r="JTC45" s="156"/>
      <c r="JTD45" s="156"/>
      <c r="JTE45" s="157"/>
      <c r="JTF45" s="153"/>
      <c r="JTG45" s="153"/>
      <c r="JTH45" s="154"/>
      <c r="JTI45" s="155"/>
      <c r="JTJ45" s="155"/>
      <c r="JTK45" s="155"/>
      <c r="JTL45" s="155"/>
      <c r="JTM45" s="155"/>
      <c r="JTN45" s="155"/>
      <c r="JTO45" s="156"/>
      <c r="JTP45" s="156"/>
      <c r="JTQ45" s="156"/>
      <c r="JTR45" s="156"/>
      <c r="JTS45" s="156"/>
      <c r="JTT45" s="156"/>
      <c r="JTU45" s="157"/>
      <c r="JTV45" s="153"/>
      <c r="JTW45" s="153"/>
      <c r="JTX45" s="154"/>
      <c r="JTY45" s="155"/>
      <c r="JTZ45" s="155"/>
      <c r="JUA45" s="155"/>
      <c r="JUB45" s="155"/>
      <c r="JUC45" s="155"/>
      <c r="JUD45" s="155"/>
      <c r="JUE45" s="156"/>
      <c r="JUF45" s="156"/>
      <c r="JUG45" s="156"/>
      <c r="JUH45" s="156"/>
      <c r="JUI45" s="156"/>
      <c r="JUJ45" s="156"/>
      <c r="JUK45" s="157"/>
      <c r="JUL45" s="153"/>
      <c r="JUM45" s="153"/>
      <c r="JUN45" s="154"/>
      <c r="JUO45" s="155"/>
      <c r="JUP45" s="155"/>
      <c r="JUQ45" s="155"/>
      <c r="JUR45" s="155"/>
      <c r="JUS45" s="155"/>
      <c r="JUT45" s="155"/>
      <c r="JUU45" s="156"/>
      <c r="JUV45" s="156"/>
      <c r="JUW45" s="156"/>
      <c r="JUX45" s="156"/>
      <c r="JUY45" s="156"/>
      <c r="JUZ45" s="156"/>
      <c r="JVA45" s="157"/>
      <c r="JVB45" s="153"/>
      <c r="JVC45" s="153"/>
      <c r="JVD45" s="154"/>
      <c r="JVE45" s="155"/>
      <c r="JVF45" s="155"/>
      <c r="JVG45" s="155"/>
      <c r="JVH45" s="155"/>
      <c r="JVI45" s="155"/>
      <c r="JVJ45" s="155"/>
      <c r="JVK45" s="156"/>
      <c r="JVL45" s="156"/>
      <c r="JVM45" s="156"/>
      <c r="JVN45" s="156"/>
      <c r="JVO45" s="156"/>
      <c r="JVP45" s="156"/>
      <c r="JVQ45" s="157"/>
      <c r="JVR45" s="153"/>
      <c r="JVS45" s="153"/>
      <c r="JVT45" s="154"/>
      <c r="JVU45" s="155"/>
      <c r="JVV45" s="155"/>
      <c r="JVW45" s="155"/>
      <c r="JVX45" s="155"/>
      <c r="JVY45" s="155"/>
      <c r="JVZ45" s="155"/>
      <c r="JWA45" s="156"/>
      <c r="JWB45" s="156"/>
      <c r="JWC45" s="156"/>
      <c r="JWD45" s="156"/>
      <c r="JWE45" s="156"/>
      <c r="JWF45" s="156"/>
      <c r="JWG45" s="157"/>
      <c r="JWH45" s="153"/>
      <c r="JWI45" s="153"/>
      <c r="JWJ45" s="154"/>
      <c r="JWK45" s="155"/>
      <c r="JWL45" s="155"/>
      <c r="JWM45" s="155"/>
      <c r="JWN45" s="155"/>
      <c r="JWO45" s="155"/>
      <c r="JWP45" s="155"/>
      <c r="JWQ45" s="156"/>
      <c r="JWR45" s="156"/>
      <c r="JWS45" s="156"/>
      <c r="JWT45" s="156"/>
      <c r="JWU45" s="156"/>
      <c r="JWV45" s="156"/>
      <c r="JWW45" s="157"/>
      <c r="JWX45" s="153"/>
      <c r="JWY45" s="153"/>
      <c r="JWZ45" s="154"/>
      <c r="JXA45" s="155"/>
      <c r="JXB45" s="155"/>
      <c r="JXC45" s="155"/>
      <c r="JXD45" s="155"/>
      <c r="JXE45" s="155"/>
      <c r="JXF45" s="155"/>
      <c r="JXG45" s="156"/>
      <c r="JXH45" s="156"/>
      <c r="JXI45" s="156"/>
      <c r="JXJ45" s="156"/>
      <c r="JXK45" s="156"/>
      <c r="JXL45" s="156"/>
      <c r="JXM45" s="157"/>
      <c r="JXN45" s="153"/>
      <c r="JXO45" s="153"/>
      <c r="JXP45" s="154"/>
      <c r="JXQ45" s="155"/>
      <c r="JXR45" s="155"/>
      <c r="JXS45" s="155"/>
      <c r="JXT45" s="155"/>
      <c r="JXU45" s="155"/>
      <c r="JXV45" s="155"/>
      <c r="JXW45" s="156"/>
      <c r="JXX45" s="156"/>
      <c r="JXY45" s="156"/>
      <c r="JXZ45" s="156"/>
      <c r="JYA45" s="156"/>
      <c r="JYB45" s="156"/>
      <c r="JYC45" s="157"/>
      <c r="JYD45" s="153"/>
      <c r="JYE45" s="153"/>
      <c r="JYF45" s="154"/>
      <c r="JYG45" s="155"/>
      <c r="JYH45" s="155"/>
      <c r="JYI45" s="155"/>
      <c r="JYJ45" s="155"/>
      <c r="JYK45" s="155"/>
      <c r="JYL45" s="155"/>
      <c r="JYM45" s="156"/>
      <c r="JYN45" s="156"/>
      <c r="JYO45" s="156"/>
      <c r="JYP45" s="156"/>
      <c r="JYQ45" s="156"/>
      <c r="JYR45" s="156"/>
      <c r="JYS45" s="157"/>
      <c r="JYT45" s="153"/>
      <c r="JYU45" s="153"/>
      <c r="JYV45" s="154"/>
      <c r="JYW45" s="155"/>
      <c r="JYX45" s="155"/>
      <c r="JYY45" s="155"/>
      <c r="JYZ45" s="155"/>
      <c r="JZA45" s="155"/>
      <c r="JZB45" s="155"/>
      <c r="JZC45" s="156"/>
      <c r="JZD45" s="156"/>
      <c r="JZE45" s="156"/>
      <c r="JZF45" s="156"/>
      <c r="JZG45" s="156"/>
      <c r="JZH45" s="156"/>
      <c r="JZI45" s="157"/>
      <c r="JZJ45" s="153"/>
      <c r="JZK45" s="153"/>
      <c r="JZL45" s="154"/>
      <c r="JZM45" s="155"/>
      <c r="JZN45" s="155"/>
      <c r="JZO45" s="155"/>
      <c r="JZP45" s="155"/>
      <c r="JZQ45" s="155"/>
      <c r="JZR45" s="155"/>
      <c r="JZS45" s="156"/>
      <c r="JZT45" s="156"/>
      <c r="JZU45" s="156"/>
      <c r="JZV45" s="156"/>
      <c r="JZW45" s="156"/>
      <c r="JZX45" s="156"/>
      <c r="JZY45" s="157"/>
      <c r="JZZ45" s="153"/>
      <c r="KAA45" s="153"/>
      <c r="KAB45" s="154"/>
      <c r="KAC45" s="155"/>
      <c r="KAD45" s="155"/>
      <c r="KAE45" s="155"/>
      <c r="KAF45" s="155"/>
      <c r="KAG45" s="155"/>
      <c r="KAH45" s="155"/>
      <c r="KAI45" s="156"/>
      <c r="KAJ45" s="156"/>
      <c r="KAK45" s="156"/>
      <c r="KAL45" s="156"/>
      <c r="KAM45" s="156"/>
      <c r="KAN45" s="156"/>
      <c r="KAO45" s="157"/>
      <c r="KAP45" s="153"/>
      <c r="KAQ45" s="153"/>
      <c r="KAR45" s="154"/>
      <c r="KAS45" s="155"/>
      <c r="KAT45" s="155"/>
      <c r="KAU45" s="155"/>
      <c r="KAV45" s="155"/>
      <c r="KAW45" s="155"/>
      <c r="KAX45" s="155"/>
      <c r="KAY45" s="156"/>
      <c r="KAZ45" s="156"/>
      <c r="KBA45" s="156"/>
      <c r="KBB45" s="156"/>
      <c r="KBC45" s="156"/>
      <c r="KBD45" s="156"/>
      <c r="KBE45" s="157"/>
      <c r="KBF45" s="153"/>
      <c r="KBG45" s="153"/>
      <c r="KBH45" s="154"/>
      <c r="KBI45" s="155"/>
      <c r="KBJ45" s="155"/>
      <c r="KBK45" s="155"/>
      <c r="KBL45" s="155"/>
      <c r="KBM45" s="155"/>
      <c r="KBN45" s="155"/>
      <c r="KBO45" s="156"/>
      <c r="KBP45" s="156"/>
      <c r="KBQ45" s="156"/>
      <c r="KBR45" s="156"/>
      <c r="KBS45" s="156"/>
      <c r="KBT45" s="156"/>
      <c r="KBU45" s="157"/>
      <c r="KBV45" s="153"/>
      <c r="KBW45" s="153"/>
      <c r="KBX45" s="154"/>
      <c r="KBY45" s="155"/>
      <c r="KBZ45" s="155"/>
      <c r="KCA45" s="155"/>
      <c r="KCB45" s="155"/>
      <c r="KCC45" s="155"/>
      <c r="KCD45" s="155"/>
      <c r="KCE45" s="156"/>
      <c r="KCF45" s="156"/>
      <c r="KCG45" s="156"/>
      <c r="KCH45" s="156"/>
      <c r="KCI45" s="156"/>
      <c r="KCJ45" s="156"/>
      <c r="KCK45" s="157"/>
      <c r="KCL45" s="153"/>
      <c r="KCM45" s="153"/>
      <c r="KCN45" s="154"/>
      <c r="KCO45" s="155"/>
      <c r="KCP45" s="155"/>
      <c r="KCQ45" s="155"/>
      <c r="KCR45" s="155"/>
      <c r="KCS45" s="155"/>
      <c r="KCT45" s="155"/>
      <c r="KCU45" s="156"/>
      <c r="KCV45" s="156"/>
      <c r="KCW45" s="156"/>
      <c r="KCX45" s="156"/>
      <c r="KCY45" s="156"/>
      <c r="KCZ45" s="156"/>
      <c r="KDA45" s="157"/>
      <c r="KDB45" s="153"/>
      <c r="KDC45" s="153"/>
      <c r="KDD45" s="154"/>
      <c r="KDE45" s="155"/>
      <c r="KDF45" s="155"/>
      <c r="KDG45" s="155"/>
      <c r="KDH45" s="155"/>
      <c r="KDI45" s="155"/>
      <c r="KDJ45" s="155"/>
      <c r="KDK45" s="156"/>
      <c r="KDL45" s="156"/>
      <c r="KDM45" s="156"/>
      <c r="KDN45" s="156"/>
      <c r="KDO45" s="156"/>
      <c r="KDP45" s="156"/>
      <c r="KDQ45" s="157"/>
      <c r="KDR45" s="153"/>
      <c r="KDS45" s="153"/>
      <c r="KDT45" s="154"/>
      <c r="KDU45" s="155"/>
      <c r="KDV45" s="155"/>
      <c r="KDW45" s="155"/>
      <c r="KDX45" s="155"/>
      <c r="KDY45" s="155"/>
      <c r="KDZ45" s="155"/>
      <c r="KEA45" s="156"/>
      <c r="KEB45" s="156"/>
      <c r="KEC45" s="156"/>
      <c r="KED45" s="156"/>
      <c r="KEE45" s="156"/>
      <c r="KEF45" s="156"/>
      <c r="KEG45" s="157"/>
      <c r="KEH45" s="153"/>
      <c r="KEI45" s="153"/>
      <c r="KEJ45" s="154"/>
      <c r="KEK45" s="155"/>
      <c r="KEL45" s="155"/>
      <c r="KEM45" s="155"/>
      <c r="KEN45" s="155"/>
      <c r="KEO45" s="155"/>
      <c r="KEP45" s="155"/>
      <c r="KEQ45" s="156"/>
      <c r="KER45" s="156"/>
      <c r="KES45" s="156"/>
      <c r="KET45" s="156"/>
      <c r="KEU45" s="156"/>
      <c r="KEV45" s="156"/>
      <c r="KEW45" s="157"/>
      <c r="KEX45" s="153"/>
      <c r="KEY45" s="153"/>
      <c r="KEZ45" s="154"/>
      <c r="KFA45" s="155"/>
      <c r="KFB45" s="155"/>
      <c r="KFC45" s="155"/>
      <c r="KFD45" s="155"/>
      <c r="KFE45" s="155"/>
      <c r="KFF45" s="155"/>
      <c r="KFG45" s="156"/>
      <c r="KFH45" s="156"/>
      <c r="KFI45" s="156"/>
      <c r="KFJ45" s="156"/>
      <c r="KFK45" s="156"/>
      <c r="KFL45" s="156"/>
      <c r="KFM45" s="157"/>
      <c r="KFN45" s="153"/>
      <c r="KFO45" s="153"/>
      <c r="KFP45" s="154"/>
      <c r="KFQ45" s="155"/>
      <c r="KFR45" s="155"/>
      <c r="KFS45" s="155"/>
      <c r="KFT45" s="155"/>
      <c r="KFU45" s="155"/>
      <c r="KFV45" s="155"/>
      <c r="KFW45" s="156"/>
      <c r="KFX45" s="156"/>
      <c r="KFY45" s="156"/>
      <c r="KFZ45" s="156"/>
      <c r="KGA45" s="156"/>
      <c r="KGB45" s="156"/>
      <c r="KGC45" s="157"/>
      <c r="KGD45" s="153"/>
      <c r="KGE45" s="153"/>
      <c r="KGF45" s="154"/>
      <c r="KGG45" s="155"/>
      <c r="KGH45" s="155"/>
      <c r="KGI45" s="155"/>
      <c r="KGJ45" s="155"/>
      <c r="KGK45" s="155"/>
      <c r="KGL45" s="155"/>
      <c r="KGM45" s="156"/>
      <c r="KGN45" s="156"/>
      <c r="KGO45" s="156"/>
      <c r="KGP45" s="156"/>
      <c r="KGQ45" s="156"/>
      <c r="KGR45" s="156"/>
      <c r="KGS45" s="157"/>
      <c r="KGT45" s="153"/>
      <c r="KGU45" s="153"/>
      <c r="KGV45" s="154"/>
      <c r="KGW45" s="155"/>
      <c r="KGX45" s="155"/>
      <c r="KGY45" s="155"/>
      <c r="KGZ45" s="155"/>
      <c r="KHA45" s="155"/>
      <c r="KHB45" s="155"/>
      <c r="KHC45" s="156"/>
      <c r="KHD45" s="156"/>
      <c r="KHE45" s="156"/>
      <c r="KHF45" s="156"/>
      <c r="KHG45" s="156"/>
      <c r="KHH45" s="156"/>
      <c r="KHI45" s="157"/>
      <c r="KHJ45" s="153"/>
      <c r="KHK45" s="153"/>
      <c r="KHL45" s="154"/>
      <c r="KHM45" s="155"/>
      <c r="KHN45" s="155"/>
      <c r="KHO45" s="155"/>
      <c r="KHP45" s="155"/>
      <c r="KHQ45" s="155"/>
      <c r="KHR45" s="155"/>
      <c r="KHS45" s="156"/>
      <c r="KHT45" s="156"/>
      <c r="KHU45" s="156"/>
      <c r="KHV45" s="156"/>
      <c r="KHW45" s="156"/>
      <c r="KHX45" s="156"/>
      <c r="KHY45" s="157"/>
      <c r="KHZ45" s="153"/>
      <c r="KIA45" s="153"/>
      <c r="KIB45" s="154"/>
      <c r="KIC45" s="155"/>
      <c r="KID45" s="155"/>
      <c r="KIE45" s="155"/>
      <c r="KIF45" s="155"/>
      <c r="KIG45" s="155"/>
      <c r="KIH45" s="155"/>
      <c r="KII45" s="156"/>
      <c r="KIJ45" s="156"/>
      <c r="KIK45" s="156"/>
      <c r="KIL45" s="156"/>
      <c r="KIM45" s="156"/>
      <c r="KIN45" s="156"/>
      <c r="KIO45" s="157"/>
      <c r="KIP45" s="153"/>
      <c r="KIQ45" s="153"/>
      <c r="KIR45" s="154"/>
      <c r="KIS45" s="155"/>
      <c r="KIT45" s="155"/>
      <c r="KIU45" s="155"/>
      <c r="KIV45" s="155"/>
      <c r="KIW45" s="155"/>
      <c r="KIX45" s="155"/>
      <c r="KIY45" s="156"/>
      <c r="KIZ45" s="156"/>
      <c r="KJA45" s="156"/>
      <c r="KJB45" s="156"/>
      <c r="KJC45" s="156"/>
      <c r="KJD45" s="156"/>
      <c r="KJE45" s="157"/>
      <c r="KJF45" s="153"/>
      <c r="KJG45" s="153"/>
      <c r="KJH45" s="154"/>
      <c r="KJI45" s="155"/>
      <c r="KJJ45" s="155"/>
      <c r="KJK45" s="155"/>
      <c r="KJL45" s="155"/>
      <c r="KJM45" s="155"/>
      <c r="KJN45" s="155"/>
      <c r="KJO45" s="156"/>
      <c r="KJP45" s="156"/>
      <c r="KJQ45" s="156"/>
      <c r="KJR45" s="156"/>
      <c r="KJS45" s="156"/>
      <c r="KJT45" s="156"/>
      <c r="KJU45" s="157"/>
      <c r="KJV45" s="153"/>
      <c r="KJW45" s="153"/>
      <c r="KJX45" s="154"/>
      <c r="KJY45" s="155"/>
      <c r="KJZ45" s="155"/>
      <c r="KKA45" s="155"/>
      <c r="KKB45" s="155"/>
      <c r="KKC45" s="155"/>
      <c r="KKD45" s="155"/>
      <c r="KKE45" s="156"/>
      <c r="KKF45" s="156"/>
      <c r="KKG45" s="156"/>
      <c r="KKH45" s="156"/>
      <c r="KKI45" s="156"/>
      <c r="KKJ45" s="156"/>
      <c r="KKK45" s="157"/>
      <c r="KKL45" s="153"/>
      <c r="KKM45" s="153"/>
      <c r="KKN45" s="154"/>
      <c r="KKO45" s="155"/>
      <c r="KKP45" s="155"/>
      <c r="KKQ45" s="155"/>
      <c r="KKR45" s="155"/>
      <c r="KKS45" s="155"/>
      <c r="KKT45" s="155"/>
      <c r="KKU45" s="156"/>
      <c r="KKV45" s="156"/>
      <c r="KKW45" s="156"/>
      <c r="KKX45" s="156"/>
      <c r="KKY45" s="156"/>
      <c r="KKZ45" s="156"/>
      <c r="KLA45" s="157"/>
      <c r="KLB45" s="153"/>
      <c r="KLC45" s="153"/>
      <c r="KLD45" s="154"/>
      <c r="KLE45" s="155"/>
      <c r="KLF45" s="155"/>
      <c r="KLG45" s="155"/>
      <c r="KLH45" s="155"/>
      <c r="KLI45" s="155"/>
      <c r="KLJ45" s="155"/>
      <c r="KLK45" s="156"/>
      <c r="KLL45" s="156"/>
      <c r="KLM45" s="156"/>
      <c r="KLN45" s="156"/>
      <c r="KLO45" s="156"/>
      <c r="KLP45" s="156"/>
      <c r="KLQ45" s="157"/>
      <c r="KLR45" s="153"/>
      <c r="KLS45" s="153"/>
      <c r="KLT45" s="154"/>
      <c r="KLU45" s="155"/>
      <c r="KLV45" s="155"/>
      <c r="KLW45" s="155"/>
      <c r="KLX45" s="155"/>
      <c r="KLY45" s="155"/>
      <c r="KLZ45" s="155"/>
      <c r="KMA45" s="156"/>
      <c r="KMB45" s="156"/>
      <c r="KMC45" s="156"/>
      <c r="KMD45" s="156"/>
      <c r="KME45" s="156"/>
      <c r="KMF45" s="156"/>
      <c r="KMG45" s="157"/>
      <c r="KMH45" s="153"/>
      <c r="KMI45" s="153"/>
      <c r="KMJ45" s="154"/>
      <c r="KMK45" s="155"/>
      <c r="KML45" s="155"/>
      <c r="KMM45" s="155"/>
      <c r="KMN45" s="155"/>
      <c r="KMO45" s="155"/>
      <c r="KMP45" s="155"/>
      <c r="KMQ45" s="156"/>
      <c r="KMR45" s="156"/>
      <c r="KMS45" s="156"/>
      <c r="KMT45" s="156"/>
      <c r="KMU45" s="156"/>
      <c r="KMV45" s="156"/>
      <c r="KMW45" s="157"/>
      <c r="KMX45" s="153"/>
      <c r="KMY45" s="153"/>
      <c r="KMZ45" s="154"/>
      <c r="KNA45" s="155"/>
      <c r="KNB45" s="155"/>
      <c r="KNC45" s="155"/>
      <c r="KND45" s="155"/>
      <c r="KNE45" s="155"/>
      <c r="KNF45" s="155"/>
      <c r="KNG45" s="156"/>
      <c r="KNH45" s="156"/>
      <c r="KNI45" s="156"/>
      <c r="KNJ45" s="156"/>
      <c r="KNK45" s="156"/>
      <c r="KNL45" s="156"/>
      <c r="KNM45" s="157"/>
      <c r="KNN45" s="153"/>
      <c r="KNO45" s="153"/>
      <c r="KNP45" s="154"/>
      <c r="KNQ45" s="155"/>
      <c r="KNR45" s="155"/>
      <c r="KNS45" s="155"/>
      <c r="KNT45" s="155"/>
      <c r="KNU45" s="155"/>
      <c r="KNV45" s="155"/>
      <c r="KNW45" s="156"/>
      <c r="KNX45" s="156"/>
      <c r="KNY45" s="156"/>
      <c r="KNZ45" s="156"/>
      <c r="KOA45" s="156"/>
      <c r="KOB45" s="156"/>
      <c r="KOC45" s="157"/>
      <c r="KOD45" s="153"/>
      <c r="KOE45" s="153"/>
      <c r="KOF45" s="154"/>
      <c r="KOG45" s="155"/>
      <c r="KOH45" s="155"/>
      <c r="KOI45" s="155"/>
      <c r="KOJ45" s="155"/>
      <c r="KOK45" s="155"/>
      <c r="KOL45" s="155"/>
      <c r="KOM45" s="156"/>
      <c r="KON45" s="156"/>
      <c r="KOO45" s="156"/>
      <c r="KOP45" s="156"/>
      <c r="KOQ45" s="156"/>
      <c r="KOR45" s="156"/>
      <c r="KOS45" s="157"/>
      <c r="KOT45" s="153"/>
      <c r="KOU45" s="153"/>
      <c r="KOV45" s="154"/>
      <c r="KOW45" s="155"/>
      <c r="KOX45" s="155"/>
      <c r="KOY45" s="155"/>
      <c r="KOZ45" s="155"/>
      <c r="KPA45" s="155"/>
      <c r="KPB45" s="155"/>
      <c r="KPC45" s="156"/>
      <c r="KPD45" s="156"/>
      <c r="KPE45" s="156"/>
      <c r="KPF45" s="156"/>
      <c r="KPG45" s="156"/>
      <c r="KPH45" s="156"/>
      <c r="KPI45" s="157"/>
      <c r="KPJ45" s="153"/>
      <c r="KPK45" s="153"/>
      <c r="KPL45" s="154"/>
      <c r="KPM45" s="155"/>
      <c r="KPN45" s="155"/>
      <c r="KPO45" s="155"/>
      <c r="KPP45" s="155"/>
      <c r="KPQ45" s="155"/>
      <c r="KPR45" s="155"/>
      <c r="KPS45" s="156"/>
      <c r="KPT45" s="156"/>
      <c r="KPU45" s="156"/>
      <c r="KPV45" s="156"/>
      <c r="KPW45" s="156"/>
      <c r="KPX45" s="156"/>
      <c r="KPY45" s="157"/>
      <c r="KPZ45" s="153"/>
      <c r="KQA45" s="153"/>
      <c r="KQB45" s="154"/>
      <c r="KQC45" s="155"/>
      <c r="KQD45" s="155"/>
      <c r="KQE45" s="155"/>
      <c r="KQF45" s="155"/>
      <c r="KQG45" s="155"/>
      <c r="KQH45" s="155"/>
      <c r="KQI45" s="156"/>
      <c r="KQJ45" s="156"/>
      <c r="KQK45" s="156"/>
      <c r="KQL45" s="156"/>
      <c r="KQM45" s="156"/>
      <c r="KQN45" s="156"/>
      <c r="KQO45" s="157"/>
      <c r="KQP45" s="153"/>
      <c r="KQQ45" s="153"/>
      <c r="KQR45" s="154"/>
      <c r="KQS45" s="155"/>
      <c r="KQT45" s="155"/>
      <c r="KQU45" s="155"/>
      <c r="KQV45" s="155"/>
      <c r="KQW45" s="155"/>
      <c r="KQX45" s="155"/>
      <c r="KQY45" s="156"/>
      <c r="KQZ45" s="156"/>
      <c r="KRA45" s="156"/>
      <c r="KRB45" s="156"/>
      <c r="KRC45" s="156"/>
      <c r="KRD45" s="156"/>
      <c r="KRE45" s="157"/>
      <c r="KRF45" s="153"/>
      <c r="KRG45" s="153"/>
      <c r="KRH45" s="154"/>
      <c r="KRI45" s="155"/>
      <c r="KRJ45" s="155"/>
      <c r="KRK45" s="155"/>
      <c r="KRL45" s="155"/>
      <c r="KRM45" s="155"/>
      <c r="KRN45" s="155"/>
      <c r="KRO45" s="156"/>
      <c r="KRP45" s="156"/>
      <c r="KRQ45" s="156"/>
      <c r="KRR45" s="156"/>
      <c r="KRS45" s="156"/>
      <c r="KRT45" s="156"/>
      <c r="KRU45" s="157"/>
      <c r="KRV45" s="153"/>
      <c r="KRW45" s="153"/>
      <c r="KRX45" s="154"/>
      <c r="KRY45" s="155"/>
      <c r="KRZ45" s="155"/>
      <c r="KSA45" s="155"/>
      <c r="KSB45" s="155"/>
      <c r="KSC45" s="155"/>
      <c r="KSD45" s="155"/>
      <c r="KSE45" s="156"/>
      <c r="KSF45" s="156"/>
      <c r="KSG45" s="156"/>
      <c r="KSH45" s="156"/>
      <c r="KSI45" s="156"/>
      <c r="KSJ45" s="156"/>
      <c r="KSK45" s="157"/>
      <c r="KSL45" s="153"/>
      <c r="KSM45" s="153"/>
      <c r="KSN45" s="154"/>
      <c r="KSO45" s="155"/>
      <c r="KSP45" s="155"/>
      <c r="KSQ45" s="155"/>
      <c r="KSR45" s="155"/>
      <c r="KSS45" s="155"/>
      <c r="KST45" s="155"/>
      <c r="KSU45" s="156"/>
      <c r="KSV45" s="156"/>
      <c r="KSW45" s="156"/>
      <c r="KSX45" s="156"/>
      <c r="KSY45" s="156"/>
      <c r="KSZ45" s="156"/>
      <c r="KTA45" s="157"/>
      <c r="KTB45" s="153"/>
      <c r="KTC45" s="153"/>
      <c r="KTD45" s="154"/>
      <c r="KTE45" s="155"/>
      <c r="KTF45" s="155"/>
      <c r="KTG45" s="155"/>
      <c r="KTH45" s="155"/>
      <c r="KTI45" s="155"/>
      <c r="KTJ45" s="155"/>
      <c r="KTK45" s="156"/>
      <c r="KTL45" s="156"/>
      <c r="KTM45" s="156"/>
      <c r="KTN45" s="156"/>
      <c r="KTO45" s="156"/>
      <c r="KTP45" s="156"/>
      <c r="KTQ45" s="157"/>
      <c r="KTR45" s="153"/>
      <c r="KTS45" s="153"/>
      <c r="KTT45" s="154"/>
      <c r="KTU45" s="155"/>
      <c r="KTV45" s="155"/>
      <c r="KTW45" s="155"/>
      <c r="KTX45" s="155"/>
      <c r="KTY45" s="155"/>
      <c r="KTZ45" s="155"/>
      <c r="KUA45" s="156"/>
      <c r="KUB45" s="156"/>
      <c r="KUC45" s="156"/>
      <c r="KUD45" s="156"/>
      <c r="KUE45" s="156"/>
      <c r="KUF45" s="156"/>
      <c r="KUG45" s="157"/>
      <c r="KUH45" s="153"/>
      <c r="KUI45" s="153"/>
      <c r="KUJ45" s="154"/>
      <c r="KUK45" s="155"/>
      <c r="KUL45" s="155"/>
      <c r="KUM45" s="155"/>
      <c r="KUN45" s="155"/>
      <c r="KUO45" s="155"/>
      <c r="KUP45" s="155"/>
      <c r="KUQ45" s="156"/>
      <c r="KUR45" s="156"/>
      <c r="KUS45" s="156"/>
      <c r="KUT45" s="156"/>
      <c r="KUU45" s="156"/>
      <c r="KUV45" s="156"/>
      <c r="KUW45" s="157"/>
      <c r="KUX45" s="153"/>
      <c r="KUY45" s="153"/>
      <c r="KUZ45" s="154"/>
      <c r="KVA45" s="155"/>
      <c r="KVB45" s="155"/>
      <c r="KVC45" s="155"/>
      <c r="KVD45" s="155"/>
      <c r="KVE45" s="155"/>
      <c r="KVF45" s="155"/>
      <c r="KVG45" s="156"/>
      <c r="KVH45" s="156"/>
      <c r="KVI45" s="156"/>
      <c r="KVJ45" s="156"/>
      <c r="KVK45" s="156"/>
      <c r="KVL45" s="156"/>
      <c r="KVM45" s="157"/>
      <c r="KVN45" s="153"/>
      <c r="KVO45" s="153"/>
      <c r="KVP45" s="154"/>
      <c r="KVQ45" s="155"/>
      <c r="KVR45" s="155"/>
      <c r="KVS45" s="155"/>
      <c r="KVT45" s="155"/>
      <c r="KVU45" s="155"/>
      <c r="KVV45" s="155"/>
      <c r="KVW45" s="156"/>
      <c r="KVX45" s="156"/>
      <c r="KVY45" s="156"/>
      <c r="KVZ45" s="156"/>
      <c r="KWA45" s="156"/>
      <c r="KWB45" s="156"/>
      <c r="KWC45" s="157"/>
      <c r="KWD45" s="153"/>
      <c r="KWE45" s="153"/>
      <c r="KWF45" s="154"/>
      <c r="KWG45" s="155"/>
      <c r="KWH45" s="155"/>
      <c r="KWI45" s="155"/>
      <c r="KWJ45" s="155"/>
      <c r="KWK45" s="155"/>
      <c r="KWL45" s="155"/>
      <c r="KWM45" s="156"/>
      <c r="KWN45" s="156"/>
      <c r="KWO45" s="156"/>
      <c r="KWP45" s="156"/>
      <c r="KWQ45" s="156"/>
      <c r="KWR45" s="156"/>
      <c r="KWS45" s="157"/>
      <c r="KWT45" s="153"/>
      <c r="KWU45" s="153"/>
      <c r="KWV45" s="154"/>
      <c r="KWW45" s="155"/>
      <c r="KWX45" s="155"/>
      <c r="KWY45" s="155"/>
      <c r="KWZ45" s="155"/>
      <c r="KXA45" s="155"/>
      <c r="KXB45" s="155"/>
      <c r="KXC45" s="156"/>
      <c r="KXD45" s="156"/>
      <c r="KXE45" s="156"/>
      <c r="KXF45" s="156"/>
      <c r="KXG45" s="156"/>
      <c r="KXH45" s="156"/>
      <c r="KXI45" s="157"/>
      <c r="KXJ45" s="153"/>
      <c r="KXK45" s="153"/>
      <c r="KXL45" s="154"/>
      <c r="KXM45" s="155"/>
      <c r="KXN45" s="155"/>
      <c r="KXO45" s="155"/>
      <c r="KXP45" s="155"/>
      <c r="KXQ45" s="155"/>
      <c r="KXR45" s="155"/>
      <c r="KXS45" s="156"/>
      <c r="KXT45" s="156"/>
      <c r="KXU45" s="156"/>
      <c r="KXV45" s="156"/>
      <c r="KXW45" s="156"/>
      <c r="KXX45" s="156"/>
      <c r="KXY45" s="157"/>
      <c r="KXZ45" s="153"/>
      <c r="KYA45" s="153"/>
      <c r="KYB45" s="154"/>
      <c r="KYC45" s="155"/>
      <c r="KYD45" s="155"/>
      <c r="KYE45" s="155"/>
      <c r="KYF45" s="155"/>
      <c r="KYG45" s="155"/>
      <c r="KYH45" s="155"/>
      <c r="KYI45" s="156"/>
      <c r="KYJ45" s="156"/>
      <c r="KYK45" s="156"/>
      <c r="KYL45" s="156"/>
      <c r="KYM45" s="156"/>
      <c r="KYN45" s="156"/>
      <c r="KYO45" s="157"/>
      <c r="KYP45" s="153"/>
      <c r="KYQ45" s="153"/>
      <c r="KYR45" s="154"/>
      <c r="KYS45" s="155"/>
      <c r="KYT45" s="155"/>
      <c r="KYU45" s="155"/>
      <c r="KYV45" s="155"/>
      <c r="KYW45" s="155"/>
      <c r="KYX45" s="155"/>
      <c r="KYY45" s="156"/>
      <c r="KYZ45" s="156"/>
      <c r="KZA45" s="156"/>
      <c r="KZB45" s="156"/>
      <c r="KZC45" s="156"/>
      <c r="KZD45" s="156"/>
      <c r="KZE45" s="157"/>
      <c r="KZF45" s="153"/>
      <c r="KZG45" s="153"/>
      <c r="KZH45" s="154"/>
      <c r="KZI45" s="155"/>
      <c r="KZJ45" s="155"/>
      <c r="KZK45" s="155"/>
      <c r="KZL45" s="155"/>
      <c r="KZM45" s="155"/>
      <c r="KZN45" s="155"/>
      <c r="KZO45" s="156"/>
      <c r="KZP45" s="156"/>
      <c r="KZQ45" s="156"/>
      <c r="KZR45" s="156"/>
      <c r="KZS45" s="156"/>
      <c r="KZT45" s="156"/>
      <c r="KZU45" s="157"/>
      <c r="KZV45" s="153"/>
      <c r="KZW45" s="153"/>
      <c r="KZX45" s="154"/>
      <c r="KZY45" s="155"/>
      <c r="KZZ45" s="155"/>
      <c r="LAA45" s="155"/>
      <c r="LAB45" s="155"/>
      <c r="LAC45" s="155"/>
      <c r="LAD45" s="155"/>
      <c r="LAE45" s="156"/>
      <c r="LAF45" s="156"/>
      <c r="LAG45" s="156"/>
      <c r="LAH45" s="156"/>
      <c r="LAI45" s="156"/>
      <c r="LAJ45" s="156"/>
      <c r="LAK45" s="157"/>
      <c r="LAL45" s="153"/>
      <c r="LAM45" s="153"/>
      <c r="LAN45" s="154"/>
      <c r="LAO45" s="155"/>
      <c r="LAP45" s="155"/>
      <c r="LAQ45" s="155"/>
      <c r="LAR45" s="155"/>
      <c r="LAS45" s="155"/>
      <c r="LAT45" s="155"/>
      <c r="LAU45" s="156"/>
      <c r="LAV45" s="156"/>
      <c r="LAW45" s="156"/>
      <c r="LAX45" s="156"/>
      <c r="LAY45" s="156"/>
      <c r="LAZ45" s="156"/>
      <c r="LBA45" s="157"/>
      <c r="LBB45" s="153"/>
      <c r="LBC45" s="153"/>
      <c r="LBD45" s="154"/>
      <c r="LBE45" s="155"/>
      <c r="LBF45" s="155"/>
      <c r="LBG45" s="155"/>
      <c r="LBH45" s="155"/>
      <c r="LBI45" s="155"/>
      <c r="LBJ45" s="155"/>
      <c r="LBK45" s="156"/>
      <c r="LBL45" s="156"/>
      <c r="LBM45" s="156"/>
      <c r="LBN45" s="156"/>
      <c r="LBO45" s="156"/>
      <c r="LBP45" s="156"/>
      <c r="LBQ45" s="157"/>
      <c r="LBR45" s="153"/>
      <c r="LBS45" s="153"/>
      <c r="LBT45" s="154"/>
      <c r="LBU45" s="155"/>
      <c r="LBV45" s="155"/>
      <c r="LBW45" s="155"/>
      <c r="LBX45" s="155"/>
      <c r="LBY45" s="155"/>
      <c r="LBZ45" s="155"/>
      <c r="LCA45" s="156"/>
      <c r="LCB45" s="156"/>
      <c r="LCC45" s="156"/>
      <c r="LCD45" s="156"/>
      <c r="LCE45" s="156"/>
      <c r="LCF45" s="156"/>
      <c r="LCG45" s="157"/>
      <c r="LCH45" s="153"/>
      <c r="LCI45" s="153"/>
      <c r="LCJ45" s="154"/>
      <c r="LCK45" s="155"/>
      <c r="LCL45" s="155"/>
      <c r="LCM45" s="155"/>
      <c r="LCN45" s="155"/>
      <c r="LCO45" s="155"/>
      <c r="LCP45" s="155"/>
      <c r="LCQ45" s="156"/>
      <c r="LCR45" s="156"/>
      <c r="LCS45" s="156"/>
      <c r="LCT45" s="156"/>
      <c r="LCU45" s="156"/>
      <c r="LCV45" s="156"/>
      <c r="LCW45" s="157"/>
      <c r="LCX45" s="153"/>
      <c r="LCY45" s="153"/>
      <c r="LCZ45" s="154"/>
      <c r="LDA45" s="155"/>
      <c r="LDB45" s="155"/>
      <c r="LDC45" s="155"/>
      <c r="LDD45" s="155"/>
      <c r="LDE45" s="155"/>
      <c r="LDF45" s="155"/>
      <c r="LDG45" s="156"/>
      <c r="LDH45" s="156"/>
      <c r="LDI45" s="156"/>
      <c r="LDJ45" s="156"/>
      <c r="LDK45" s="156"/>
      <c r="LDL45" s="156"/>
      <c r="LDM45" s="157"/>
      <c r="LDN45" s="153"/>
      <c r="LDO45" s="153"/>
      <c r="LDP45" s="154"/>
      <c r="LDQ45" s="155"/>
      <c r="LDR45" s="155"/>
      <c r="LDS45" s="155"/>
      <c r="LDT45" s="155"/>
      <c r="LDU45" s="155"/>
      <c r="LDV45" s="155"/>
      <c r="LDW45" s="156"/>
      <c r="LDX45" s="156"/>
      <c r="LDY45" s="156"/>
      <c r="LDZ45" s="156"/>
      <c r="LEA45" s="156"/>
      <c r="LEB45" s="156"/>
      <c r="LEC45" s="157"/>
      <c r="LED45" s="153"/>
      <c r="LEE45" s="153"/>
      <c r="LEF45" s="154"/>
      <c r="LEG45" s="155"/>
      <c r="LEH45" s="155"/>
      <c r="LEI45" s="155"/>
      <c r="LEJ45" s="155"/>
      <c r="LEK45" s="155"/>
      <c r="LEL45" s="155"/>
      <c r="LEM45" s="156"/>
      <c r="LEN45" s="156"/>
      <c r="LEO45" s="156"/>
      <c r="LEP45" s="156"/>
      <c r="LEQ45" s="156"/>
      <c r="LER45" s="156"/>
      <c r="LES45" s="157"/>
      <c r="LET45" s="153"/>
      <c r="LEU45" s="153"/>
      <c r="LEV45" s="154"/>
      <c r="LEW45" s="155"/>
      <c r="LEX45" s="155"/>
      <c r="LEY45" s="155"/>
      <c r="LEZ45" s="155"/>
      <c r="LFA45" s="155"/>
      <c r="LFB45" s="155"/>
      <c r="LFC45" s="156"/>
      <c r="LFD45" s="156"/>
      <c r="LFE45" s="156"/>
      <c r="LFF45" s="156"/>
      <c r="LFG45" s="156"/>
      <c r="LFH45" s="156"/>
      <c r="LFI45" s="157"/>
      <c r="LFJ45" s="153"/>
      <c r="LFK45" s="153"/>
      <c r="LFL45" s="154"/>
      <c r="LFM45" s="155"/>
      <c r="LFN45" s="155"/>
      <c r="LFO45" s="155"/>
      <c r="LFP45" s="155"/>
      <c r="LFQ45" s="155"/>
      <c r="LFR45" s="155"/>
      <c r="LFS45" s="156"/>
      <c r="LFT45" s="156"/>
      <c r="LFU45" s="156"/>
      <c r="LFV45" s="156"/>
      <c r="LFW45" s="156"/>
      <c r="LFX45" s="156"/>
      <c r="LFY45" s="157"/>
      <c r="LFZ45" s="153"/>
      <c r="LGA45" s="153"/>
      <c r="LGB45" s="154"/>
      <c r="LGC45" s="155"/>
      <c r="LGD45" s="155"/>
      <c r="LGE45" s="155"/>
      <c r="LGF45" s="155"/>
      <c r="LGG45" s="155"/>
      <c r="LGH45" s="155"/>
      <c r="LGI45" s="156"/>
      <c r="LGJ45" s="156"/>
      <c r="LGK45" s="156"/>
      <c r="LGL45" s="156"/>
      <c r="LGM45" s="156"/>
      <c r="LGN45" s="156"/>
      <c r="LGO45" s="157"/>
      <c r="LGP45" s="153"/>
      <c r="LGQ45" s="153"/>
      <c r="LGR45" s="154"/>
      <c r="LGS45" s="155"/>
      <c r="LGT45" s="155"/>
      <c r="LGU45" s="155"/>
      <c r="LGV45" s="155"/>
      <c r="LGW45" s="155"/>
      <c r="LGX45" s="155"/>
      <c r="LGY45" s="156"/>
      <c r="LGZ45" s="156"/>
      <c r="LHA45" s="156"/>
      <c r="LHB45" s="156"/>
      <c r="LHC45" s="156"/>
      <c r="LHD45" s="156"/>
      <c r="LHE45" s="157"/>
      <c r="LHF45" s="153"/>
      <c r="LHG45" s="153"/>
      <c r="LHH45" s="154"/>
      <c r="LHI45" s="155"/>
      <c r="LHJ45" s="155"/>
      <c r="LHK45" s="155"/>
      <c r="LHL45" s="155"/>
      <c r="LHM45" s="155"/>
      <c r="LHN45" s="155"/>
      <c r="LHO45" s="156"/>
      <c r="LHP45" s="156"/>
      <c r="LHQ45" s="156"/>
      <c r="LHR45" s="156"/>
      <c r="LHS45" s="156"/>
      <c r="LHT45" s="156"/>
      <c r="LHU45" s="157"/>
      <c r="LHV45" s="153"/>
      <c r="LHW45" s="153"/>
      <c r="LHX45" s="154"/>
      <c r="LHY45" s="155"/>
      <c r="LHZ45" s="155"/>
      <c r="LIA45" s="155"/>
      <c r="LIB45" s="155"/>
      <c r="LIC45" s="155"/>
      <c r="LID45" s="155"/>
      <c r="LIE45" s="156"/>
      <c r="LIF45" s="156"/>
      <c r="LIG45" s="156"/>
      <c r="LIH45" s="156"/>
      <c r="LII45" s="156"/>
      <c r="LIJ45" s="156"/>
      <c r="LIK45" s="157"/>
      <c r="LIL45" s="153"/>
      <c r="LIM45" s="153"/>
      <c r="LIN45" s="154"/>
      <c r="LIO45" s="155"/>
      <c r="LIP45" s="155"/>
      <c r="LIQ45" s="155"/>
      <c r="LIR45" s="155"/>
      <c r="LIS45" s="155"/>
      <c r="LIT45" s="155"/>
      <c r="LIU45" s="156"/>
      <c r="LIV45" s="156"/>
      <c r="LIW45" s="156"/>
      <c r="LIX45" s="156"/>
      <c r="LIY45" s="156"/>
      <c r="LIZ45" s="156"/>
      <c r="LJA45" s="157"/>
      <c r="LJB45" s="153"/>
      <c r="LJC45" s="153"/>
      <c r="LJD45" s="154"/>
      <c r="LJE45" s="155"/>
      <c r="LJF45" s="155"/>
      <c r="LJG45" s="155"/>
      <c r="LJH45" s="155"/>
      <c r="LJI45" s="155"/>
      <c r="LJJ45" s="155"/>
      <c r="LJK45" s="156"/>
      <c r="LJL45" s="156"/>
      <c r="LJM45" s="156"/>
      <c r="LJN45" s="156"/>
      <c r="LJO45" s="156"/>
      <c r="LJP45" s="156"/>
      <c r="LJQ45" s="157"/>
      <c r="LJR45" s="153"/>
      <c r="LJS45" s="153"/>
      <c r="LJT45" s="154"/>
      <c r="LJU45" s="155"/>
      <c r="LJV45" s="155"/>
      <c r="LJW45" s="155"/>
      <c r="LJX45" s="155"/>
      <c r="LJY45" s="155"/>
      <c r="LJZ45" s="155"/>
      <c r="LKA45" s="156"/>
      <c r="LKB45" s="156"/>
      <c r="LKC45" s="156"/>
      <c r="LKD45" s="156"/>
      <c r="LKE45" s="156"/>
      <c r="LKF45" s="156"/>
      <c r="LKG45" s="157"/>
      <c r="LKH45" s="153"/>
      <c r="LKI45" s="153"/>
      <c r="LKJ45" s="154"/>
      <c r="LKK45" s="155"/>
      <c r="LKL45" s="155"/>
      <c r="LKM45" s="155"/>
      <c r="LKN45" s="155"/>
      <c r="LKO45" s="155"/>
      <c r="LKP45" s="155"/>
      <c r="LKQ45" s="156"/>
      <c r="LKR45" s="156"/>
      <c r="LKS45" s="156"/>
      <c r="LKT45" s="156"/>
      <c r="LKU45" s="156"/>
      <c r="LKV45" s="156"/>
      <c r="LKW45" s="157"/>
      <c r="LKX45" s="153"/>
      <c r="LKY45" s="153"/>
      <c r="LKZ45" s="154"/>
      <c r="LLA45" s="155"/>
      <c r="LLB45" s="155"/>
      <c r="LLC45" s="155"/>
      <c r="LLD45" s="155"/>
      <c r="LLE45" s="155"/>
      <c r="LLF45" s="155"/>
      <c r="LLG45" s="156"/>
      <c r="LLH45" s="156"/>
      <c r="LLI45" s="156"/>
      <c r="LLJ45" s="156"/>
      <c r="LLK45" s="156"/>
      <c r="LLL45" s="156"/>
      <c r="LLM45" s="157"/>
      <c r="LLN45" s="153"/>
      <c r="LLO45" s="153"/>
      <c r="LLP45" s="154"/>
      <c r="LLQ45" s="155"/>
      <c r="LLR45" s="155"/>
      <c r="LLS45" s="155"/>
      <c r="LLT45" s="155"/>
      <c r="LLU45" s="155"/>
      <c r="LLV45" s="155"/>
      <c r="LLW45" s="156"/>
      <c r="LLX45" s="156"/>
      <c r="LLY45" s="156"/>
      <c r="LLZ45" s="156"/>
      <c r="LMA45" s="156"/>
      <c r="LMB45" s="156"/>
      <c r="LMC45" s="157"/>
      <c r="LMD45" s="153"/>
      <c r="LME45" s="153"/>
      <c r="LMF45" s="154"/>
      <c r="LMG45" s="155"/>
      <c r="LMH45" s="155"/>
      <c r="LMI45" s="155"/>
      <c r="LMJ45" s="155"/>
      <c r="LMK45" s="155"/>
      <c r="LML45" s="155"/>
      <c r="LMM45" s="156"/>
      <c r="LMN45" s="156"/>
      <c r="LMO45" s="156"/>
      <c r="LMP45" s="156"/>
      <c r="LMQ45" s="156"/>
      <c r="LMR45" s="156"/>
      <c r="LMS45" s="157"/>
      <c r="LMT45" s="153"/>
      <c r="LMU45" s="153"/>
      <c r="LMV45" s="154"/>
      <c r="LMW45" s="155"/>
      <c r="LMX45" s="155"/>
      <c r="LMY45" s="155"/>
      <c r="LMZ45" s="155"/>
      <c r="LNA45" s="155"/>
      <c r="LNB45" s="155"/>
      <c r="LNC45" s="156"/>
      <c r="LND45" s="156"/>
      <c r="LNE45" s="156"/>
      <c r="LNF45" s="156"/>
      <c r="LNG45" s="156"/>
      <c r="LNH45" s="156"/>
      <c r="LNI45" s="157"/>
      <c r="LNJ45" s="153"/>
      <c r="LNK45" s="153"/>
      <c r="LNL45" s="154"/>
      <c r="LNM45" s="155"/>
      <c r="LNN45" s="155"/>
      <c r="LNO45" s="155"/>
      <c r="LNP45" s="155"/>
      <c r="LNQ45" s="155"/>
      <c r="LNR45" s="155"/>
      <c r="LNS45" s="156"/>
      <c r="LNT45" s="156"/>
      <c r="LNU45" s="156"/>
      <c r="LNV45" s="156"/>
      <c r="LNW45" s="156"/>
      <c r="LNX45" s="156"/>
      <c r="LNY45" s="157"/>
      <c r="LNZ45" s="153"/>
      <c r="LOA45" s="153"/>
      <c r="LOB45" s="154"/>
      <c r="LOC45" s="155"/>
      <c r="LOD45" s="155"/>
      <c r="LOE45" s="155"/>
      <c r="LOF45" s="155"/>
      <c r="LOG45" s="155"/>
      <c r="LOH45" s="155"/>
      <c r="LOI45" s="156"/>
      <c r="LOJ45" s="156"/>
      <c r="LOK45" s="156"/>
      <c r="LOL45" s="156"/>
      <c r="LOM45" s="156"/>
      <c r="LON45" s="156"/>
      <c r="LOO45" s="157"/>
      <c r="LOP45" s="153"/>
      <c r="LOQ45" s="153"/>
      <c r="LOR45" s="154"/>
      <c r="LOS45" s="155"/>
      <c r="LOT45" s="155"/>
      <c r="LOU45" s="155"/>
      <c r="LOV45" s="155"/>
      <c r="LOW45" s="155"/>
      <c r="LOX45" s="155"/>
      <c r="LOY45" s="156"/>
      <c r="LOZ45" s="156"/>
      <c r="LPA45" s="156"/>
      <c r="LPB45" s="156"/>
      <c r="LPC45" s="156"/>
      <c r="LPD45" s="156"/>
      <c r="LPE45" s="157"/>
      <c r="LPF45" s="153"/>
      <c r="LPG45" s="153"/>
      <c r="LPH45" s="154"/>
      <c r="LPI45" s="155"/>
      <c r="LPJ45" s="155"/>
      <c r="LPK45" s="155"/>
      <c r="LPL45" s="155"/>
      <c r="LPM45" s="155"/>
      <c r="LPN45" s="155"/>
      <c r="LPO45" s="156"/>
      <c r="LPP45" s="156"/>
      <c r="LPQ45" s="156"/>
      <c r="LPR45" s="156"/>
      <c r="LPS45" s="156"/>
      <c r="LPT45" s="156"/>
      <c r="LPU45" s="157"/>
      <c r="LPV45" s="153"/>
      <c r="LPW45" s="153"/>
      <c r="LPX45" s="154"/>
      <c r="LPY45" s="155"/>
      <c r="LPZ45" s="155"/>
      <c r="LQA45" s="155"/>
      <c r="LQB45" s="155"/>
      <c r="LQC45" s="155"/>
      <c r="LQD45" s="155"/>
      <c r="LQE45" s="156"/>
      <c r="LQF45" s="156"/>
      <c r="LQG45" s="156"/>
      <c r="LQH45" s="156"/>
      <c r="LQI45" s="156"/>
      <c r="LQJ45" s="156"/>
      <c r="LQK45" s="157"/>
      <c r="LQL45" s="153"/>
      <c r="LQM45" s="153"/>
      <c r="LQN45" s="154"/>
      <c r="LQO45" s="155"/>
      <c r="LQP45" s="155"/>
      <c r="LQQ45" s="155"/>
      <c r="LQR45" s="155"/>
      <c r="LQS45" s="155"/>
      <c r="LQT45" s="155"/>
      <c r="LQU45" s="156"/>
      <c r="LQV45" s="156"/>
      <c r="LQW45" s="156"/>
      <c r="LQX45" s="156"/>
      <c r="LQY45" s="156"/>
      <c r="LQZ45" s="156"/>
      <c r="LRA45" s="157"/>
      <c r="LRB45" s="153"/>
      <c r="LRC45" s="153"/>
      <c r="LRD45" s="154"/>
      <c r="LRE45" s="155"/>
      <c r="LRF45" s="155"/>
      <c r="LRG45" s="155"/>
      <c r="LRH45" s="155"/>
      <c r="LRI45" s="155"/>
      <c r="LRJ45" s="155"/>
      <c r="LRK45" s="156"/>
      <c r="LRL45" s="156"/>
      <c r="LRM45" s="156"/>
      <c r="LRN45" s="156"/>
      <c r="LRO45" s="156"/>
      <c r="LRP45" s="156"/>
      <c r="LRQ45" s="157"/>
      <c r="LRR45" s="153"/>
      <c r="LRS45" s="153"/>
      <c r="LRT45" s="154"/>
      <c r="LRU45" s="155"/>
      <c r="LRV45" s="155"/>
      <c r="LRW45" s="155"/>
      <c r="LRX45" s="155"/>
      <c r="LRY45" s="155"/>
      <c r="LRZ45" s="155"/>
      <c r="LSA45" s="156"/>
      <c r="LSB45" s="156"/>
      <c r="LSC45" s="156"/>
      <c r="LSD45" s="156"/>
      <c r="LSE45" s="156"/>
      <c r="LSF45" s="156"/>
      <c r="LSG45" s="157"/>
      <c r="LSH45" s="153"/>
      <c r="LSI45" s="153"/>
      <c r="LSJ45" s="154"/>
      <c r="LSK45" s="155"/>
      <c r="LSL45" s="155"/>
      <c r="LSM45" s="155"/>
      <c r="LSN45" s="155"/>
      <c r="LSO45" s="155"/>
      <c r="LSP45" s="155"/>
      <c r="LSQ45" s="156"/>
      <c r="LSR45" s="156"/>
      <c r="LSS45" s="156"/>
      <c r="LST45" s="156"/>
      <c r="LSU45" s="156"/>
      <c r="LSV45" s="156"/>
      <c r="LSW45" s="157"/>
      <c r="LSX45" s="153"/>
      <c r="LSY45" s="153"/>
      <c r="LSZ45" s="154"/>
      <c r="LTA45" s="155"/>
      <c r="LTB45" s="155"/>
      <c r="LTC45" s="155"/>
      <c r="LTD45" s="155"/>
      <c r="LTE45" s="155"/>
      <c r="LTF45" s="155"/>
      <c r="LTG45" s="156"/>
      <c r="LTH45" s="156"/>
      <c r="LTI45" s="156"/>
      <c r="LTJ45" s="156"/>
      <c r="LTK45" s="156"/>
      <c r="LTL45" s="156"/>
      <c r="LTM45" s="157"/>
      <c r="LTN45" s="153"/>
      <c r="LTO45" s="153"/>
      <c r="LTP45" s="154"/>
      <c r="LTQ45" s="155"/>
      <c r="LTR45" s="155"/>
      <c r="LTS45" s="155"/>
      <c r="LTT45" s="155"/>
      <c r="LTU45" s="155"/>
      <c r="LTV45" s="155"/>
      <c r="LTW45" s="156"/>
      <c r="LTX45" s="156"/>
      <c r="LTY45" s="156"/>
      <c r="LTZ45" s="156"/>
      <c r="LUA45" s="156"/>
      <c r="LUB45" s="156"/>
      <c r="LUC45" s="157"/>
      <c r="LUD45" s="153"/>
      <c r="LUE45" s="153"/>
      <c r="LUF45" s="154"/>
      <c r="LUG45" s="155"/>
      <c r="LUH45" s="155"/>
      <c r="LUI45" s="155"/>
      <c r="LUJ45" s="155"/>
      <c r="LUK45" s="155"/>
      <c r="LUL45" s="155"/>
      <c r="LUM45" s="156"/>
      <c r="LUN45" s="156"/>
      <c r="LUO45" s="156"/>
      <c r="LUP45" s="156"/>
      <c r="LUQ45" s="156"/>
      <c r="LUR45" s="156"/>
      <c r="LUS45" s="157"/>
      <c r="LUT45" s="153"/>
      <c r="LUU45" s="153"/>
      <c r="LUV45" s="154"/>
      <c r="LUW45" s="155"/>
      <c r="LUX45" s="155"/>
      <c r="LUY45" s="155"/>
      <c r="LUZ45" s="155"/>
      <c r="LVA45" s="155"/>
      <c r="LVB45" s="155"/>
      <c r="LVC45" s="156"/>
      <c r="LVD45" s="156"/>
      <c r="LVE45" s="156"/>
      <c r="LVF45" s="156"/>
      <c r="LVG45" s="156"/>
      <c r="LVH45" s="156"/>
      <c r="LVI45" s="157"/>
      <c r="LVJ45" s="153"/>
      <c r="LVK45" s="153"/>
      <c r="LVL45" s="154"/>
      <c r="LVM45" s="155"/>
      <c r="LVN45" s="155"/>
      <c r="LVO45" s="155"/>
      <c r="LVP45" s="155"/>
      <c r="LVQ45" s="155"/>
      <c r="LVR45" s="155"/>
      <c r="LVS45" s="156"/>
      <c r="LVT45" s="156"/>
      <c r="LVU45" s="156"/>
      <c r="LVV45" s="156"/>
      <c r="LVW45" s="156"/>
      <c r="LVX45" s="156"/>
      <c r="LVY45" s="157"/>
      <c r="LVZ45" s="153"/>
      <c r="LWA45" s="153"/>
      <c r="LWB45" s="154"/>
      <c r="LWC45" s="155"/>
      <c r="LWD45" s="155"/>
      <c r="LWE45" s="155"/>
      <c r="LWF45" s="155"/>
      <c r="LWG45" s="155"/>
      <c r="LWH45" s="155"/>
      <c r="LWI45" s="156"/>
      <c r="LWJ45" s="156"/>
      <c r="LWK45" s="156"/>
      <c r="LWL45" s="156"/>
      <c r="LWM45" s="156"/>
      <c r="LWN45" s="156"/>
      <c r="LWO45" s="157"/>
      <c r="LWP45" s="153"/>
      <c r="LWQ45" s="153"/>
      <c r="LWR45" s="154"/>
      <c r="LWS45" s="155"/>
      <c r="LWT45" s="155"/>
      <c r="LWU45" s="155"/>
      <c r="LWV45" s="155"/>
      <c r="LWW45" s="155"/>
      <c r="LWX45" s="155"/>
      <c r="LWY45" s="156"/>
      <c r="LWZ45" s="156"/>
      <c r="LXA45" s="156"/>
      <c r="LXB45" s="156"/>
      <c r="LXC45" s="156"/>
      <c r="LXD45" s="156"/>
      <c r="LXE45" s="157"/>
      <c r="LXF45" s="153"/>
      <c r="LXG45" s="153"/>
      <c r="LXH45" s="154"/>
      <c r="LXI45" s="155"/>
      <c r="LXJ45" s="155"/>
      <c r="LXK45" s="155"/>
      <c r="LXL45" s="155"/>
      <c r="LXM45" s="155"/>
      <c r="LXN45" s="155"/>
      <c r="LXO45" s="156"/>
      <c r="LXP45" s="156"/>
      <c r="LXQ45" s="156"/>
      <c r="LXR45" s="156"/>
      <c r="LXS45" s="156"/>
      <c r="LXT45" s="156"/>
      <c r="LXU45" s="157"/>
      <c r="LXV45" s="153"/>
      <c r="LXW45" s="153"/>
      <c r="LXX45" s="154"/>
      <c r="LXY45" s="155"/>
      <c r="LXZ45" s="155"/>
      <c r="LYA45" s="155"/>
      <c r="LYB45" s="155"/>
      <c r="LYC45" s="155"/>
      <c r="LYD45" s="155"/>
      <c r="LYE45" s="156"/>
      <c r="LYF45" s="156"/>
      <c r="LYG45" s="156"/>
      <c r="LYH45" s="156"/>
      <c r="LYI45" s="156"/>
      <c r="LYJ45" s="156"/>
      <c r="LYK45" s="157"/>
      <c r="LYL45" s="153"/>
      <c r="LYM45" s="153"/>
      <c r="LYN45" s="154"/>
      <c r="LYO45" s="155"/>
      <c r="LYP45" s="155"/>
      <c r="LYQ45" s="155"/>
      <c r="LYR45" s="155"/>
      <c r="LYS45" s="155"/>
      <c r="LYT45" s="155"/>
      <c r="LYU45" s="156"/>
      <c r="LYV45" s="156"/>
      <c r="LYW45" s="156"/>
      <c r="LYX45" s="156"/>
      <c r="LYY45" s="156"/>
      <c r="LYZ45" s="156"/>
      <c r="LZA45" s="157"/>
      <c r="LZB45" s="153"/>
      <c r="LZC45" s="153"/>
      <c r="LZD45" s="154"/>
      <c r="LZE45" s="155"/>
      <c r="LZF45" s="155"/>
      <c r="LZG45" s="155"/>
      <c r="LZH45" s="155"/>
      <c r="LZI45" s="155"/>
      <c r="LZJ45" s="155"/>
      <c r="LZK45" s="156"/>
      <c r="LZL45" s="156"/>
      <c r="LZM45" s="156"/>
      <c r="LZN45" s="156"/>
      <c r="LZO45" s="156"/>
      <c r="LZP45" s="156"/>
      <c r="LZQ45" s="157"/>
      <c r="LZR45" s="153"/>
      <c r="LZS45" s="153"/>
      <c r="LZT45" s="154"/>
      <c r="LZU45" s="155"/>
      <c r="LZV45" s="155"/>
      <c r="LZW45" s="155"/>
      <c r="LZX45" s="155"/>
      <c r="LZY45" s="155"/>
      <c r="LZZ45" s="155"/>
      <c r="MAA45" s="156"/>
      <c r="MAB45" s="156"/>
      <c r="MAC45" s="156"/>
      <c r="MAD45" s="156"/>
      <c r="MAE45" s="156"/>
      <c r="MAF45" s="156"/>
      <c r="MAG45" s="157"/>
      <c r="MAH45" s="153"/>
      <c r="MAI45" s="153"/>
      <c r="MAJ45" s="154"/>
      <c r="MAK45" s="155"/>
      <c r="MAL45" s="155"/>
      <c r="MAM45" s="155"/>
      <c r="MAN45" s="155"/>
      <c r="MAO45" s="155"/>
      <c r="MAP45" s="155"/>
      <c r="MAQ45" s="156"/>
      <c r="MAR45" s="156"/>
      <c r="MAS45" s="156"/>
      <c r="MAT45" s="156"/>
      <c r="MAU45" s="156"/>
      <c r="MAV45" s="156"/>
      <c r="MAW45" s="157"/>
      <c r="MAX45" s="153"/>
      <c r="MAY45" s="153"/>
      <c r="MAZ45" s="154"/>
      <c r="MBA45" s="155"/>
      <c r="MBB45" s="155"/>
      <c r="MBC45" s="155"/>
      <c r="MBD45" s="155"/>
      <c r="MBE45" s="155"/>
      <c r="MBF45" s="155"/>
      <c r="MBG45" s="156"/>
      <c r="MBH45" s="156"/>
      <c r="MBI45" s="156"/>
      <c r="MBJ45" s="156"/>
      <c r="MBK45" s="156"/>
      <c r="MBL45" s="156"/>
      <c r="MBM45" s="157"/>
      <c r="MBN45" s="153"/>
      <c r="MBO45" s="153"/>
      <c r="MBP45" s="154"/>
      <c r="MBQ45" s="155"/>
      <c r="MBR45" s="155"/>
      <c r="MBS45" s="155"/>
      <c r="MBT45" s="155"/>
      <c r="MBU45" s="155"/>
      <c r="MBV45" s="155"/>
      <c r="MBW45" s="156"/>
      <c r="MBX45" s="156"/>
      <c r="MBY45" s="156"/>
      <c r="MBZ45" s="156"/>
      <c r="MCA45" s="156"/>
      <c r="MCB45" s="156"/>
      <c r="MCC45" s="157"/>
      <c r="MCD45" s="153"/>
      <c r="MCE45" s="153"/>
      <c r="MCF45" s="154"/>
      <c r="MCG45" s="155"/>
      <c r="MCH45" s="155"/>
      <c r="MCI45" s="155"/>
      <c r="MCJ45" s="155"/>
      <c r="MCK45" s="155"/>
      <c r="MCL45" s="155"/>
      <c r="MCM45" s="156"/>
      <c r="MCN45" s="156"/>
      <c r="MCO45" s="156"/>
      <c r="MCP45" s="156"/>
      <c r="MCQ45" s="156"/>
      <c r="MCR45" s="156"/>
      <c r="MCS45" s="157"/>
      <c r="MCT45" s="153"/>
      <c r="MCU45" s="153"/>
      <c r="MCV45" s="154"/>
      <c r="MCW45" s="155"/>
      <c r="MCX45" s="155"/>
      <c r="MCY45" s="155"/>
      <c r="MCZ45" s="155"/>
      <c r="MDA45" s="155"/>
      <c r="MDB45" s="155"/>
      <c r="MDC45" s="156"/>
      <c r="MDD45" s="156"/>
      <c r="MDE45" s="156"/>
      <c r="MDF45" s="156"/>
      <c r="MDG45" s="156"/>
      <c r="MDH45" s="156"/>
      <c r="MDI45" s="157"/>
      <c r="MDJ45" s="153"/>
      <c r="MDK45" s="153"/>
      <c r="MDL45" s="154"/>
      <c r="MDM45" s="155"/>
      <c r="MDN45" s="155"/>
      <c r="MDO45" s="155"/>
      <c r="MDP45" s="155"/>
      <c r="MDQ45" s="155"/>
      <c r="MDR45" s="155"/>
      <c r="MDS45" s="156"/>
      <c r="MDT45" s="156"/>
      <c r="MDU45" s="156"/>
      <c r="MDV45" s="156"/>
      <c r="MDW45" s="156"/>
      <c r="MDX45" s="156"/>
      <c r="MDY45" s="157"/>
      <c r="MDZ45" s="153"/>
      <c r="MEA45" s="153"/>
      <c r="MEB45" s="154"/>
      <c r="MEC45" s="155"/>
      <c r="MED45" s="155"/>
      <c r="MEE45" s="155"/>
      <c r="MEF45" s="155"/>
      <c r="MEG45" s="155"/>
      <c r="MEH45" s="155"/>
      <c r="MEI45" s="156"/>
      <c r="MEJ45" s="156"/>
      <c r="MEK45" s="156"/>
      <c r="MEL45" s="156"/>
      <c r="MEM45" s="156"/>
      <c r="MEN45" s="156"/>
      <c r="MEO45" s="157"/>
      <c r="MEP45" s="153"/>
      <c r="MEQ45" s="153"/>
      <c r="MER45" s="154"/>
      <c r="MES45" s="155"/>
      <c r="MET45" s="155"/>
      <c r="MEU45" s="155"/>
      <c r="MEV45" s="155"/>
      <c r="MEW45" s="155"/>
      <c r="MEX45" s="155"/>
      <c r="MEY45" s="156"/>
      <c r="MEZ45" s="156"/>
      <c r="MFA45" s="156"/>
      <c r="MFB45" s="156"/>
      <c r="MFC45" s="156"/>
      <c r="MFD45" s="156"/>
      <c r="MFE45" s="157"/>
      <c r="MFF45" s="153"/>
      <c r="MFG45" s="153"/>
      <c r="MFH45" s="154"/>
      <c r="MFI45" s="155"/>
      <c r="MFJ45" s="155"/>
      <c r="MFK45" s="155"/>
      <c r="MFL45" s="155"/>
      <c r="MFM45" s="155"/>
      <c r="MFN45" s="155"/>
      <c r="MFO45" s="156"/>
      <c r="MFP45" s="156"/>
      <c r="MFQ45" s="156"/>
      <c r="MFR45" s="156"/>
      <c r="MFS45" s="156"/>
      <c r="MFT45" s="156"/>
      <c r="MFU45" s="157"/>
      <c r="MFV45" s="153"/>
      <c r="MFW45" s="153"/>
      <c r="MFX45" s="154"/>
      <c r="MFY45" s="155"/>
      <c r="MFZ45" s="155"/>
      <c r="MGA45" s="155"/>
      <c r="MGB45" s="155"/>
      <c r="MGC45" s="155"/>
      <c r="MGD45" s="155"/>
      <c r="MGE45" s="156"/>
      <c r="MGF45" s="156"/>
      <c r="MGG45" s="156"/>
      <c r="MGH45" s="156"/>
      <c r="MGI45" s="156"/>
      <c r="MGJ45" s="156"/>
      <c r="MGK45" s="157"/>
      <c r="MGL45" s="153"/>
      <c r="MGM45" s="153"/>
      <c r="MGN45" s="154"/>
      <c r="MGO45" s="155"/>
      <c r="MGP45" s="155"/>
      <c r="MGQ45" s="155"/>
      <c r="MGR45" s="155"/>
      <c r="MGS45" s="155"/>
      <c r="MGT45" s="155"/>
      <c r="MGU45" s="156"/>
      <c r="MGV45" s="156"/>
      <c r="MGW45" s="156"/>
      <c r="MGX45" s="156"/>
      <c r="MGY45" s="156"/>
      <c r="MGZ45" s="156"/>
      <c r="MHA45" s="157"/>
      <c r="MHB45" s="153"/>
      <c r="MHC45" s="153"/>
      <c r="MHD45" s="154"/>
      <c r="MHE45" s="155"/>
      <c r="MHF45" s="155"/>
      <c r="MHG45" s="155"/>
      <c r="MHH45" s="155"/>
      <c r="MHI45" s="155"/>
      <c r="MHJ45" s="155"/>
      <c r="MHK45" s="156"/>
      <c r="MHL45" s="156"/>
      <c r="MHM45" s="156"/>
      <c r="MHN45" s="156"/>
      <c r="MHO45" s="156"/>
      <c r="MHP45" s="156"/>
      <c r="MHQ45" s="157"/>
      <c r="MHR45" s="153"/>
      <c r="MHS45" s="153"/>
      <c r="MHT45" s="154"/>
      <c r="MHU45" s="155"/>
      <c r="MHV45" s="155"/>
      <c r="MHW45" s="155"/>
      <c r="MHX45" s="155"/>
      <c r="MHY45" s="155"/>
      <c r="MHZ45" s="155"/>
      <c r="MIA45" s="156"/>
      <c r="MIB45" s="156"/>
      <c r="MIC45" s="156"/>
      <c r="MID45" s="156"/>
      <c r="MIE45" s="156"/>
      <c r="MIF45" s="156"/>
      <c r="MIG45" s="157"/>
      <c r="MIH45" s="153"/>
      <c r="MII45" s="153"/>
      <c r="MIJ45" s="154"/>
      <c r="MIK45" s="155"/>
      <c r="MIL45" s="155"/>
      <c r="MIM45" s="155"/>
      <c r="MIN45" s="155"/>
      <c r="MIO45" s="155"/>
      <c r="MIP45" s="155"/>
      <c r="MIQ45" s="156"/>
      <c r="MIR45" s="156"/>
      <c r="MIS45" s="156"/>
      <c r="MIT45" s="156"/>
      <c r="MIU45" s="156"/>
      <c r="MIV45" s="156"/>
      <c r="MIW45" s="157"/>
      <c r="MIX45" s="153"/>
      <c r="MIY45" s="153"/>
      <c r="MIZ45" s="154"/>
      <c r="MJA45" s="155"/>
      <c r="MJB45" s="155"/>
      <c r="MJC45" s="155"/>
      <c r="MJD45" s="155"/>
      <c r="MJE45" s="155"/>
      <c r="MJF45" s="155"/>
      <c r="MJG45" s="156"/>
      <c r="MJH45" s="156"/>
      <c r="MJI45" s="156"/>
      <c r="MJJ45" s="156"/>
      <c r="MJK45" s="156"/>
      <c r="MJL45" s="156"/>
      <c r="MJM45" s="157"/>
      <c r="MJN45" s="153"/>
      <c r="MJO45" s="153"/>
      <c r="MJP45" s="154"/>
      <c r="MJQ45" s="155"/>
      <c r="MJR45" s="155"/>
      <c r="MJS45" s="155"/>
      <c r="MJT45" s="155"/>
      <c r="MJU45" s="155"/>
      <c r="MJV45" s="155"/>
      <c r="MJW45" s="156"/>
      <c r="MJX45" s="156"/>
      <c r="MJY45" s="156"/>
      <c r="MJZ45" s="156"/>
      <c r="MKA45" s="156"/>
      <c r="MKB45" s="156"/>
      <c r="MKC45" s="157"/>
      <c r="MKD45" s="153"/>
      <c r="MKE45" s="153"/>
      <c r="MKF45" s="154"/>
      <c r="MKG45" s="155"/>
      <c r="MKH45" s="155"/>
      <c r="MKI45" s="155"/>
      <c r="MKJ45" s="155"/>
      <c r="MKK45" s="155"/>
      <c r="MKL45" s="155"/>
      <c r="MKM45" s="156"/>
      <c r="MKN45" s="156"/>
      <c r="MKO45" s="156"/>
      <c r="MKP45" s="156"/>
      <c r="MKQ45" s="156"/>
      <c r="MKR45" s="156"/>
      <c r="MKS45" s="157"/>
      <c r="MKT45" s="153"/>
      <c r="MKU45" s="153"/>
      <c r="MKV45" s="154"/>
      <c r="MKW45" s="155"/>
      <c r="MKX45" s="155"/>
      <c r="MKY45" s="155"/>
      <c r="MKZ45" s="155"/>
      <c r="MLA45" s="155"/>
      <c r="MLB45" s="155"/>
      <c r="MLC45" s="156"/>
      <c r="MLD45" s="156"/>
      <c r="MLE45" s="156"/>
      <c r="MLF45" s="156"/>
      <c r="MLG45" s="156"/>
      <c r="MLH45" s="156"/>
      <c r="MLI45" s="157"/>
      <c r="MLJ45" s="153"/>
      <c r="MLK45" s="153"/>
      <c r="MLL45" s="154"/>
      <c r="MLM45" s="155"/>
      <c r="MLN45" s="155"/>
      <c r="MLO45" s="155"/>
      <c r="MLP45" s="155"/>
      <c r="MLQ45" s="155"/>
      <c r="MLR45" s="155"/>
      <c r="MLS45" s="156"/>
      <c r="MLT45" s="156"/>
      <c r="MLU45" s="156"/>
      <c r="MLV45" s="156"/>
      <c r="MLW45" s="156"/>
      <c r="MLX45" s="156"/>
      <c r="MLY45" s="157"/>
      <c r="MLZ45" s="153"/>
      <c r="MMA45" s="153"/>
      <c r="MMB45" s="154"/>
      <c r="MMC45" s="155"/>
      <c r="MMD45" s="155"/>
      <c r="MME45" s="155"/>
      <c r="MMF45" s="155"/>
      <c r="MMG45" s="155"/>
      <c r="MMH45" s="155"/>
      <c r="MMI45" s="156"/>
      <c r="MMJ45" s="156"/>
      <c r="MMK45" s="156"/>
      <c r="MML45" s="156"/>
      <c r="MMM45" s="156"/>
      <c r="MMN45" s="156"/>
      <c r="MMO45" s="157"/>
      <c r="MMP45" s="153"/>
      <c r="MMQ45" s="153"/>
      <c r="MMR45" s="154"/>
      <c r="MMS45" s="155"/>
      <c r="MMT45" s="155"/>
      <c r="MMU45" s="155"/>
      <c r="MMV45" s="155"/>
      <c r="MMW45" s="155"/>
      <c r="MMX45" s="155"/>
      <c r="MMY45" s="156"/>
      <c r="MMZ45" s="156"/>
      <c r="MNA45" s="156"/>
      <c r="MNB45" s="156"/>
      <c r="MNC45" s="156"/>
      <c r="MND45" s="156"/>
      <c r="MNE45" s="157"/>
      <c r="MNF45" s="153"/>
      <c r="MNG45" s="153"/>
      <c r="MNH45" s="154"/>
      <c r="MNI45" s="155"/>
      <c r="MNJ45" s="155"/>
      <c r="MNK45" s="155"/>
      <c r="MNL45" s="155"/>
      <c r="MNM45" s="155"/>
      <c r="MNN45" s="155"/>
      <c r="MNO45" s="156"/>
      <c r="MNP45" s="156"/>
      <c r="MNQ45" s="156"/>
      <c r="MNR45" s="156"/>
      <c r="MNS45" s="156"/>
      <c r="MNT45" s="156"/>
      <c r="MNU45" s="157"/>
      <c r="MNV45" s="153"/>
      <c r="MNW45" s="153"/>
      <c r="MNX45" s="154"/>
      <c r="MNY45" s="155"/>
      <c r="MNZ45" s="155"/>
      <c r="MOA45" s="155"/>
      <c r="MOB45" s="155"/>
      <c r="MOC45" s="155"/>
      <c r="MOD45" s="155"/>
      <c r="MOE45" s="156"/>
      <c r="MOF45" s="156"/>
      <c r="MOG45" s="156"/>
      <c r="MOH45" s="156"/>
      <c r="MOI45" s="156"/>
      <c r="MOJ45" s="156"/>
      <c r="MOK45" s="157"/>
      <c r="MOL45" s="153"/>
      <c r="MOM45" s="153"/>
      <c r="MON45" s="154"/>
      <c r="MOO45" s="155"/>
      <c r="MOP45" s="155"/>
      <c r="MOQ45" s="155"/>
      <c r="MOR45" s="155"/>
      <c r="MOS45" s="155"/>
      <c r="MOT45" s="155"/>
      <c r="MOU45" s="156"/>
      <c r="MOV45" s="156"/>
      <c r="MOW45" s="156"/>
      <c r="MOX45" s="156"/>
      <c r="MOY45" s="156"/>
      <c r="MOZ45" s="156"/>
      <c r="MPA45" s="157"/>
      <c r="MPB45" s="153"/>
      <c r="MPC45" s="153"/>
      <c r="MPD45" s="154"/>
      <c r="MPE45" s="155"/>
      <c r="MPF45" s="155"/>
      <c r="MPG45" s="155"/>
      <c r="MPH45" s="155"/>
      <c r="MPI45" s="155"/>
      <c r="MPJ45" s="155"/>
      <c r="MPK45" s="156"/>
      <c r="MPL45" s="156"/>
      <c r="MPM45" s="156"/>
      <c r="MPN45" s="156"/>
      <c r="MPO45" s="156"/>
      <c r="MPP45" s="156"/>
      <c r="MPQ45" s="157"/>
      <c r="MPR45" s="153"/>
      <c r="MPS45" s="153"/>
      <c r="MPT45" s="154"/>
      <c r="MPU45" s="155"/>
      <c r="MPV45" s="155"/>
      <c r="MPW45" s="155"/>
      <c r="MPX45" s="155"/>
      <c r="MPY45" s="155"/>
      <c r="MPZ45" s="155"/>
      <c r="MQA45" s="156"/>
      <c r="MQB45" s="156"/>
      <c r="MQC45" s="156"/>
      <c r="MQD45" s="156"/>
      <c r="MQE45" s="156"/>
      <c r="MQF45" s="156"/>
      <c r="MQG45" s="157"/>
      <c r="MQH45" s="153"/>
      <c r="MQI45" s="153"/>
      <c r="MQJ45" s="154"/>
      <c r="MQK45" s="155"/>
      <c r="MQL45" s="155"/>
      <c r="MQM45" s="155"/>
      <c r="MQN45" s="155"/>
      <c r="MQO45" s="155"/>
      <c r="MQP45" s="155"/>
      <c r="MQQ45" s="156"/>
      <c r="MQR45" s="156"/>
      <c r="MQS45" s="156"/>
      <c r="MQT45" s="156"/>
      <c r="MQU45" s="156"/>
      <c r="MQV45" s="156"/>
      <c r="MQW45" s="157"/>
      <c r="MQX45" s="153"/>
      <c r="MQY45" s="153"/>
      <c r="MQZ45" s="154"/>
      <c r="MRA45" s="155"/>
      <c r="MRB45" s="155"/>
      <c r="MRC45" s="155"/>
      <c r="MRD45" s="155"/>
      <c r="MRE45" s="155"/>
      <c r="MRF45" s="155"/>
      <c r="MRG45" s="156"/>
      <c r="MRH45" s="156"/>
      <c r="MRI45" s="156"/>
      <c r="MRJ45" s="156"/>
      <c r="MRK45" s="156"/>
      <c r="MRL45" s="156"/>
      <c r="MRM45" s="157"/>
      <c r="MRN45" s="153"/>
      <c r="MRO45" s="153"/>
      <c r="MRP45" s="154"/>
      <c r="MRQ45" s="155"/>
      <c r="MRR45" s="155"/>
      <c r="MRS45" s="155"/>
      <c r="MRT45" s="155"/>
      <c r="MRU45" s="155"/>
      <c r="MRV45" s="155"/>
      <c r="MRW45" s="156"/>
      <c r="MRX45" s="156"/>
      <c r="MRY45" s="156"/>
      <c r="MRZ45" s="156"/>
      <c r="MSA45" s="156"/>
      <c r="MSB45" s="156"/>
      <c r="MSC45" s="157"/>
      <c r="MSD45" s="153"/>
      <c r="MSE45" s="153"/>
      <c r="MSF45" s="154"/>
      <c r="MSG45" s="155"/>
      <c r="MSH45" s="155"/>
      <c r="MSI45" s="155"/>
      <c r="MSJ45" s="155"/>
      <c r="MSK45" s="155"/>
      <c r="MSL45" s="155"/>
      <c r="MSM45" s="156"/>
      <c r="MSN45" s="156"/>
      <c r="MSO45" s="156"/>
      <c r="MSP45" s="156"/>
      <c r="MSQ45" s="156"/>
      <c r="MSR45" s="156"/>
      <c r="MSS45" s="157"/>
      <c r="MST45" s="153"/>
      <c r="MSU45" s="153"/>
      <c r="MSV45" s="154"/>
      <c r="MSW45" s="155"/>
      <c r="MSX45" s="155"/>
      <c r="MSY45" s="155"/>
      <c r="MSZ45" s="155"/>
      <c r="MTA45" s="155"/>
      <c r="MTB45" s="155"/>
      <c r="MTC45" s="156"/>
      <c r="MTD45" s="156"/>
      <c r="MTE45" s="156"/>
      <c r="MTF45" s="156"/>
      <c r="MTG45" s="156"/>
      <c r="MTH45" s="156"/>
      <c r="MTI45" s="157"/>
      <c r="MTJ45" s="153"/>
      <c r="MTK45" s="153"/>
      <c r="MTL45" s="154"/>
      <c r="MTM45" s="155"/>
      <c r="MTN45" s="155"/>
      <c r="MTO45" s="155"/>
      <c r="MTP45" s="155"/>
      <c r="MTQ45" s="155"/>
      <c r="MTR45" s="155"/>
      <c r="MTS45" s="156"/>
      <c r="MTT45" s="156"/>
      <c r="MTU45" s="156"/>
      <c r="MTV45" s="156"/>
      <c r="MTW45" s="156"/>
      <c r="MTX45" s="156"/>
      <c r="MTY45" s="157"/>
      <c r="MTZ45" s="153"/>
      <c r="MUA45" s="153"/>
      <c r="MUB45" s="154"/>
      <c r="MUC45" s="155"/>
      <c r="MUD45" s="155"/>
      <c r="MUE45" s="155"/>
      <c r="MUF45" s="155"/>
      <c r="MUG45" s="155"/>
      <c r="MUH45" s="155"/>
      <c r="MUI45" s="156"/>
      <c r="MUJ45" s="156"/>
      <c r="MUK45" s="156"/>
      <c r="MUL45" s="156"/>
      <c r="MUM45" s="156"/>
      <c r="MUN45" s="156"/>
      <c r="MUO45" s="157"/>
      <c r="MUP45" s="153"/>
      <c r="MUQ45" s="153"/>
      <c r="MUR45" s="154"/>
      <c r="MUS45" s="155"/>
      <c r="MUT45" s="155"/>
      <c r="MUU45" s="155"/>
      <c r="MUV45" s="155"/>
      <c r="MUW45" s="155"/>
      <c r="MUX45" s="155"/>
      <c r="MUY45" s="156"/>
      <c r="MUZ45" s="156"/>
      <c r="MVA45" s="156"/>
      <c r="MVB45" s="156"/>
      <c r="MVC45" s="156"/>
      <c r="MVD45" s="156"/>
      <c r="MVE45" s="157"/>
      <c r="MVF45" s="153"/>
      <c r="MVG45" s="153"/>
      <c r="MVH45" s="154"/>
      <c r="MVI45" s="155"/>
      <c r="MVJ45" s="155"/>
      <c r="MVK45" s="155"/>
      <c r="MVL45" s="155"/>
      <c r="MVM45" s="155"/>
      <c r="MVN45" s="155"/>
      <c r="MVO45" s="156"/>
      <c r="MVP45" s="156"/>
      <c r="MVQ45" s="156"/>
      <c r="MVR45" s="156"/>
      <c r="MVS45" s="156"/>
      <c r="MVT45" s="156"/>
      <c r="MVU45" s="157"/>
      <c r="MVV45" s="153"/>
      <c r="MVW45" s="153"/>
      <c r="MVX45" s="154"/>
      <c r="MVY45" s="155"/>
      <c r="MVZ45" s="155"/>
      <c r="MWA45" s="155"/>
      <c r="MWB45" s="155"/>
      <c r="MWC45" s="155"/>
      <c r="MWD45" s="155"/>
      <c r="MWE45" s="156"/>
      <c r="MWF45" s="156"/>
      <c r="MWG45" s="156"/>
      <c r="MWH45" s="156"/>
      <c r="MWI45" s="156"/>
      <c r="MWJ45" s="156"/>
      <c r="MWK45" s="157"/>
      <c r="MWL45" s="153"/>
      <c r="MWM45" s="153"/>
      <c r="MWN45" s="154"/>
      <c r="MWO45" s="155"/>
      <c r="MWP45" s="155"/>
      <c r="MWQ45" s="155"/>
      <c r="MWR45" s="155"/>
      <c r="MWS45" s="155"/>
      <c r="MWT45" s="155"/>
      <c r="MWU45" s="156"/>
      <c r="MWV45" s="156"/>
      <c r="MWW45" s="156"/>
      <c r="MWX45" s="156"/>
      <c r="MWY45" s="156"/>
      <c r="MWZ45" s="156"/>
      <c r="MXA45" s="157"/>
      <c r="MXB45" s="153"/>
      <c r="MXC45" s="153"/>
      <c r="MXD45" s="154"/>
      <c r="MXE45" s="155"/>
      <c r="MXF45" s="155"/>
      <c r="MXG45" s="155"/>
      <c r="MXH45" s="155"/>
      <c r="MXI45" s="155"/>
      <c r="MXJ45" s="155"/>
      <c r="MXK45" s="156"/>
      <c r="MXL45" s="156"/>
      <c r="MXM45" s="156"/>
      <c r="MXN45" s="156"/>
      <c r="MXO45" s="156"/>
      <c r="MXP45" s="156"/>
      <c r="MXQ45" s="157"/>
      <c r="MXR45" s="153"/>
      <c r="MXS45" s="153"/>
      <c r="MXT45" s="154"/>
      <c r="MXU45" s="155"/>
      <c r="MXV45" s="155"/>
      <c r="MXW45" s="155"/>
      <c r="MXX45" s="155"/>
      <c r="MXY45" s="155"/>
      <c r="MXZ45" s="155"/>
      <c r="MYA45" s="156"/>
      <c r="MYB45" s="156"/>
      <c r="MYC45" s="156"/>
      <c r="MYD45" s="156"/>
      <c r="MYE45" s="156"/>
      <c r="MYF45" s="156"/>
      <c r="MYG45" s="157"/>
      <c r="MYH45" s="153"/>
      <c r="MYI45" s="153"/>
      <c r="MYJ45" s="154"/>
      <c r="MYK45" s="155"/>
      <c r="MYL45" s="155"/>
      <c r="MYM45" s="155"/>
      <c r="MYN45" s="155"/>
      <c r="MYO45" s="155"/>
      <c r="MYP45" s="155"/>
      <c r="MYQ45" s="156"/>
      <c r="MYR45" s="156"/>
      <c r="MYS45" s="156"/>
      <c r="MYT45" s="156"/>
      <c r="MYU45" s="156"/>
      <c r="MYV45" s="156"/>
      <c r="MYW45" s="157"/>
      <c r="MYX45" s="153"/>
      <c r="MYY45" s="153"/>
      <c r="MYZ45" s="154"/>
      <c r="MZA45" s="155"/>
      <c r="MZB45" s="155"/>
      <c r="MZC45" s="155"/>
      <c r="MZD45" s="155"/>
      <c r="MZE45" s="155"/>
      <c r="MZF45" s="155"/>
      <c r="MZG45" s="156"/>
      <c r="MZH45" s="156"/>
      <c r="MZI45" s="156"/>
      <c r="MZJ45" s="156"/>
      <c r="MZK45" s="156"/>
      <c r="MZL45" s="156"/>
      <c r="MZM45" s="157"/>
      <c r="MZN45" s="153"/>
      <c r="MZO45" s="153"/>
      <c r="MZP45" s="154"/>
      <c r="MZQ45" s="155"/>
      <c r="MZR45" s="155"/>
      <c r="MZS45" s="155"/>
      <c r="MZT45" s="155"/>
      <c r="MZU45" s="155"/>
      <c r="MZV45" s="155"/>
      <c r="MZW45" s="156"/>
      <c r="MZX45" s="156"/>
      <c r="MZY45" s="156"/>
      <c r="MZZ45" s="156"/>
      <c r="NAA45" s="156"/>
      <c r="NAB45" s="156"/>
      <c r="NAC45" s="157"/>
      <c r="NAD45" s="153"/>
      <c r="NAE45" s="153"/>
      <c r="NAF45" s="154"/>
      <c r="NAG45" s="155"/>
      <c r="NAH45" s="155"/>
      <c r="NAI45" s="155"/>
      <c r="NAJ45" s="155"/>
      <c r="NAK45" s="155"/>
      <c r="NAL45" s="155"/>
      <c r="NAM45" s="156"/>
      <c r="NAN45" s="156"/>
      <c r="NAO45" s="156"/>
      <c r="NAP45" s="156"/>
      <c r="NAQ45" s="156"/>
      <c r="NAR45" s="156"/>
      <c r="NAS45" s="157"/>
      <c r="NAT45" s="153"/>
      <c r="NAU45" s="153"/>
      <c r="NAV45" s="154"/>
      <c r="NAW45" s="155"/>
      <c r="NAX45" s="155"/>
      <c r="NAY45" s="155"/>
      <c r="NAZ45" s="155"/>
      <c r="NBA45" s="155"/>
      <c r="NBB45" s="155"/>
      <c r="NBC45" s="156"/>
      <c r="NBD45" s="156"/>
      <c r="NBE45" s="156"/>
      <c r="NBF45" s="156"/>
      <c r="NBG45" s="156"/>
      <c r="NBH45" s="156"/>
      <c r="NBI45" s="157"/>
      <c r="NBJ45" s="153"/>
      <c r="NBK45" s="153"/>
      <c r="NBL45" s="154"/>
      <c r="NBM45" s="155"/>
      <c r="NBN45" s="155"/>
      <c r="NBO45" s="155"/>
      <c r="NBP45" s="155"/>
      <c r="NBQ45" s="155"/>
      <c r="NBR45" s="155"/>
      <c r="NBS45" s="156"/>
      <c r="NBT45" s="156"/>
      <c r="NBU45" s="156"/>
      <c r="NBV45" s="156"/>
      <c r="NBW45" s="156"/>
      <c r="NBX45" s="156"/>
      <c r="NBY45" s="157"/>
      <c r="NBZ45" s="153"/>
      <c r="NCA45" s="153"/>
      <c r="NCB45" s="154"/>
      <c r="NCC45" s="155"/>
      <c r="NCD45" s="155"/>
      <c r="NCE45" s="155"/>
      <c r="NCF45" s="155"/>
      <c r="NCG45" s="155"/>
      <c r="NCH45" s="155"/>
      <c r="NCI45" s="156"/>
      <c r="NCJ45" s="156"/>
      <c r="NCK45" s="156"/>
      <c r="NCL45" s="156"/>
      <c r="NCM45" s="156"/>
      <c r="NCN45" s="156"/>
      <c r="NCO45" s="157"/>
      <c r="NCP45" s="153"/>
      <c r="NCQ45" s="153"/>
      <c r="NCR45" s="154"/>
      <c r="NCS45" s="155"/>
      <c r="NCT45" s="155"/>
      <c r="NCU45" s="155"/>
      <c r="NCV45" s="155"/>
      <c r="NCW45" s="155"/>
      <c r="NCX45" s="155"/>
      <c r="NCY45" s="156"/>
      <c r="NCZ45" s="156"/>
      <c r="NDA45" s="156"/>
      <c r="NDB45" s="156"/>
      <c r="NDC45" s="156"/>
      <c r="NDD45" s="156"/>
      <c r="NDE45" s="157"/>
      <c r="NDF45" s="153"/>
      <c r="NDG45" s="153"/>
      <c r="NDH45" s="154"/>
      <c r="NDI45" s="155"/>
      <c r="NDJ45" s="155"/>
      <c r="NDK45" s="155"/>
      <c r="NDL45" s="155"/>
      <c r="NDM45" s="155"/>
      <c r="NDN45" s="155"/>
      <c r="NDO45" s="156"/>
      <c r="NDP45" s="156"/>
      <c r="NDQ45" s="156"/>
      <c r="NDR45" s="156"/>
      <c r="NDS45" s="156"/>
      <c r="NDT45" s="156"/>
      <c r="NDU45" s="157"/>
      <c r="NDV45" s="153"/>
      <c r="NDW45" s="153"/>
      <c r="NDX45" s="154"/>
      <c r="NDY45" s="155"/>
      <c r="NDZ45" s="155"/>
      <c r="NEA45" s="155"/>
      <c r="NEB45" s="155"/>
      <c r="NEC45" s="155"/>
      <c r="NED45" s="155"/>
      <c r="NEE45" s="156"/>
      <c r="NEF45" s="156"/>
      <c r="NEG45" s="156"/>
      <c r="NEH45" s="156"/>
      <c r="NEI45" s="156"/>
      <c r="NEJ45" s="156"/>
      <c r="NEK45" s="157"/>
      <c r="NEL45" s="153"/>
      <c r="NEM45" s="153"/>
      <c r="NEN45" s="154"/>
      <c r="NEO45" s="155"/>
      <c r="NEP45" s="155"/>
      <c r="NEQ45" s="155"/>
      <c r="NER45" s="155"/>
      <c r="NES45" s="155"/>
      <c r="NET45" s="155"/>
      <c r="NEU45" s="156"/>
      <c r="NEV45" s="156"/>
      <c r="NEW45" s="156"/>
      <c r="NEX45" s="156"/>
      <c r="NEY45" s="156"/>
      <c r="NEZ45" s="156"/>
      <c r="NFA45" s="157"/>
      <c r="NFB45" s="153"/>
      <c r="NFC45" s="153"/>
      <c r="NFD45" s="154"/>
      <c r="NFE45" s="155"/>
      <c r="NFF45" s="155"/>
      <c r="NFG45" s="155"/>
      <c r="NFH45" s="155"/>
      <c r="NFI45" s="155"/>
      <c r="NFJ45" s="155"/>
      <c r="NFK45" s="156"/>
      <c r="NFL45" s="156"/>
      <c r="NFM45" s="156"/>
      <c r="NFN45" s="156"/>
      <c r="NFO45" s="156"/>
      <c r="NFP45" s="156"/>
      <c r="NFQ45" s="157"/>
      <c r="NFR45" s="153"/>
      <c r="NFS45" s="153"/>
      <c r="NFT45" s="154"/>
      <c r="NFU45" s="155"/>
      <c r="NFV45" s="155"/>
      <c r="NFW45" s="155"/>
      <c r="NFX45" s="155"/>
      <c r="NFY45" s="155"/>
      <c r="NFZ45" s="155"/>
      <c r="NGA45" s="156"/>
      <c r="NGB45" s="156"/>
      <c r="NGC45" s="156"/>
      <c r="NGD45" s="156"/>
      <c r="NGE45" s="156"/>
      <c r="NGF45" s="156"/>
      <c r="NGG45" s="157"/>
      <c r="NGH45" s="153"/>
      <c r="NGI45" s="153"/>
      <c r="NGJ45" s="154"/>
      <c r="NGK45" s="155"/>
      <c r="NGL45" s="155"/>
      <c r="NGM45" s="155"/>
      <c r="NGN45" s="155"/>
      <c r="NGO45" s="155"/>
      <c r="NGP45" s="155"/>
      <c r="NGQ45" s="156"/>
      <c r="NGR45" s="156"/>
      <c r="NGS45" s="156"/>
      <c r="NGT45" s="156"/>
      <c r="NGU45" s="156"/>
      <c r="NGV45" s="156"/>
      <c r="NGW45" s="157"/>
      <c r="NGX45" s="153"/>
      <c r="NGY45" s="153"/>
      <c r="NGZ45" s="154"/>
      <c r="NHA45" s="155"/>
      <c r="NHB45" s="155"/>
      <c r="NHC45" s="155"/>
      <c r="NHD45" s="155"/>
      <c r="NHE45" s="155"/>
      <c r="NHF45" s="155"/>
      <c r="NHG45" s="156"/>
      <c r="NHH45" s="156"/>
      <c r="NHI45" s="156"/>
      <c r="NHJ45" s="156"/>
      <c r="NHK45" s="156"/>
      <c r="NHL45" s="156"/>
      <c r="NHM45" s="157"/>
      <c r="NHN45" s="153"/>
      <c r="NHO45" s="153"/>
      <c r="NHP45" s="154"/>
      <c r="NHQ45" s="155"/>
      <c r="NHR45" s="155"/>
      <c r="NHS45" s="155"/>
      <c r="NHT45" s="155"/>
      <c r="NHU45" s="155"/>
      <c r="NHV45" s="155"/>
      <c r="NHW45" s="156"/>
      <c r="NHX45" s="156"/>
      <c r="NHY45" s="156"/>
      <c r="NHZ45" s="156"/>
      <c r="NIA45" s="156"/>
      <c r="NIB45" s="156"/>
      <c r="NIC45" s="157"/>
      <c r="NID45" s="153"/>
      <c r="NIE45" s="153"/>
      <c r="NIF45" s="154"/>
      <c r="NIG45" s="155"/>
      <c r="NIH45" s="155"/>
      <c r="NII45" s="155"/>
      <c r="NIJ45" s="155"/>
      <c r="NIK45" s="155"/>
      <c r="NIL45" s="155"/>
      <c r="NIM45" s="156"/>
      <c r="NIN45" s="156"/>
      <c r="NIO45" s="156"/>
      <c r="NIP45" s="156"/>
      <c r="NIQ45" s="156"/>
      <c r="NIR45" s="156"/>
      <c r="NIS45" s="157"/>
      <c r="NIT45" s="153"/>
      <c r="NIU45" s="153"/>
      <c r="NIV45" s="154"/>
      <c r="NIW45" s="155"/>
      <c r="NIX45" s="155"/>
      <c r="NIY45" s="155"/>
      <c r="NIZ45" s="155"/>
      <c r="NJA45" s="155"/>
      <c r="NJB45" s="155"/>
      <c r="NJC45" s="156"/>
      <c r="NJD45" s="156"/>
      <c r="NJE45" s="156"/>
      <c r="NJF45" s="156"/>
      <c r="NJG45" s="156"/>
      <c r="NJH45" s="156"/>
      <c r="NJI45" s="157"/>
      <c r="NJJ45" s="153"/>
      <c r="NJK45" s="153"/>
      <c r="NJL45" s="154"/>
      <c r="NJM45" s="155"/>
      <c r="NJN45" s="155"/>
      <c r="NJO45" s="155"/>
      <c r="NJP45" s="155"/>
      <c r="NJQ45" s="155"/>
      <c r="NJR45" s="155"/>
      <c r="NJS45" s="156"/>
      <c r="NJT45" s="156"/>
      <c r="NJU45" s="156"/>
      <c r="NJV45" s="156"/>
      <c r="NJW45" s="156"/>
      <c r="NJX45" s="156"/>
      <c r="NJY45" s="157"/>
      <c r="NJZ45" s="153"/>
      <c r="NKA45" s="153"/>
      <c r="NKB45" s="154"/>
      <c r="NKC45" s="155"/>
      <c r="NKD45" s="155"/>
      <c r="NKE45" s="155"/>
      <c r="NKF45" s="155"/>
      <c r="NKG45" s="155"/>
      <c r="NKH45" s="155"/>
      <c r="NKI45" s="156"/>
      <c r="NKJ45" s="156"/>
      <c r="NKK45" s="156"/>
      <c r="NKL45" s="156"/>
      <c r="NKM45" s="156"/>
      <c r="NKN45" s="156"/>
      <c r="NKO45" s="157"/>
      <c r="NKP45" s="153"/>
      <c r="NKQ45" s="153"/>
      <c r="NKR45" s="154"/>
      <c r="NKS45" s="155"/>
      <c r="NKT45" s="155"/>
      <c r="NKU45" s="155"/>
      <c r="NKV45" s="155"/>
      <c r="NKW45" s="155"/>
      <c r="NKX45" s="155"/>
      <c r="NKY45" s="156"/>
      <c r="NKZ45" s="156"/>
      <c r="NLA45" s="156"/>
      <c r="NLB45" s="156"/>
      <c r="NLC45" s="156"/>
      <c r="NLD45" s="156"/>
      <c r="NLE45" s="157"/>
      <c r="NLF45" s="153"/>
      <c r="NLG45" s="153"/>
      <c r="NLH45" s="154"/>
      <c r="NLI45" s="155"/>
      <c r="NLJ45" s="155"/>
      <c r="NLK45" s="155"/>
      <c r="NLL45" s="155"/>
      <c r="NLM45" s="155"/>
      <c r="NLN45" s="155"/>
      <c r="NLO45" s="156"/>
      <c r="NLP45" s="156"/>
      <c r="NLQ45" s="156"/>
      <c r="NLR45" s="156"/>
      <c r="NLS45" s="156"/>
      <c r="NLT45" s="156"/>
      <c r="NLU45" s="157"/>
      <c r="NLV45" s="153"/>
      <c r="NLW45" s="153"/>
      <c r="NLX45" s="154"/>
      <c r="NLY45" s="155"/>
      <c r="NLZ45" s="155"/>
      <c r="NMA45" s="155"/>
      <c r="NMB45" s="155"/>
      <c r="NMC45" s="155"/>
      <c r="NMD45" s="155"/>
      <c r="NME45" s="156"/>
      <c r="NMF45" s="156"/>
      <c r="NMG45" s="156"/>
      <c r="NMH45" s="156"/>
      <c r="NMI45" s="156"/>
      <c r="NMJ45" s="156"/>
      <c r="NMK45" s="157"/>
      <c r="NML45" s="153"/>
      <c r="NMM45" s="153"/>
      <c r="NMN45" s="154"/>
      <c r="NMO45" s="155"/>
      <c r="NMP45" s="155"/>
      <c r="NMQ45" s="155"/>
      <c r="NMR45" s="155"/>
      <c r="NMS45" s="155"/>
      <c r="NMT45" s="155"/>
      <c r="NMU45" s="156"/>
      <c r="NMV45" s="156"/>
      <c r="NMW45" s="156"/>
      <c r="NMX45" s="156"/>
      <c r="NMY45" s="156"/>
      <c r="NMZ45" s="156"/>
      <c r="NNA45" s="157"/>
      <c r="NNB45" s="153"/>
      <c r="NNC45" s="153"/>
      <c r="NND45" s="154"/>
      <c r="NNE45" s="155"/>
      <c r="NNF45" s="155"/>
      <c r="NNG45" s="155"/>
      <c r="NNH45" s="155"/>
      <c r="NNI45" s="155"/>
      <c r="NNJ45" s="155"/>
      <c r="NNK45" s="156"/>
      <c r="NNL45" s="156"/>
      <c r="NNM45" s="156"/>
      <c r="NNN45" s="156"/>
      <c r="NNO45" s="156"/>
      <c r="NNP45" s="156"/>
      <c r="NNQ45" s="157"/>
      <c r="NNR45" s="153"/>
      <c r="NNS45" s="153"/>
      <c r="NNT45" s="154"/>
      <c r="NNU45" s="155"/>
      <c r="NNV45" s="155"/>
      <c r="NNW45" s="155"/>
      <c r="NNX45" s="155"/>
      <c r="NNY45" s="155"/>
      <c r="NNZ45" s="155"/>
      <c r="NOA45" s="156"/>
      <c r="NOB45" s="156"/>
      <c r="NOC45" s="156"/>
      <c r="NOD45" s="156"/>
      <c r="NOE45" s="156"/>
      <c r="NOF45" s="156"/>
      <c r="NOG45" s="157"/>
      <c r="NOH45" s="153"/>
      <c r="NOI45" s="153"/>
      <c r="NOJ45" s="154"/>
      <c r="NOK45" s="155"/>
      <c r="NOL45" s="155"/>
      <c r="NOM45" s="155"/>
      <c r="NON45" s="155"/>
      <c r="NOO45" s="155"/>
      <c r="NOP45" s="155"/>
      <c r="NOQ45" s="156"/>
      <c r="NOR45" s="156"/>
      <c r="NOS45" s="156"/>
      <c r="NOT45" s="156"/>
      <c r="NOU45" s="156"/>
      <c r="NOV45" s="156"/>
      <c r="NOW45" s="157"/>
      <c r="NOX45" s="153"/>
      <c r="NOY45" s="153"/>
      <c r="NOZ45" s="154"/>
      <c r="NPA45" s="155"/>
      <c r="NPB45" s="155"/>
      <c r="NPC45" s="155"/>
      <c r="NPD45" s="155"/>
      <c r="NPE45" s="155"/>
      <c r="NPF45" s="155"/>
      <c r="NPG45" s="156"/>
      <c r="NPH45" s="156"/>
      <c r="NPI45" s="156"/>
      <c r="NPJ45" s="156"/>
      <c r="NPK45" s="156"/>
      <c r="NPL45" s="156"/>
      <c r="NPM45" s="157"/>
      <c r="NPN45" s="153"/>
      <c r="NPO45" s="153"/>
      <c r="NPP45" s="154"/>
      <c r="NPQ45" s="155"/>
      <c r="NPR45" s="155"/>
      <c r="NPS45" s="155"/>
      <c r="NPT45" s="155"/>
      <c r="NPU45" s="155"/>
      <c r="NPV45" s="155"/>
      <c r="NPW45" s="156"/>
      <c r="NPX45" s="156"/>
      <c r="NPY45" s="156"/>
      <c r="NPZ45" s="156"/>
      <c r="NQA45" s="156"/>
      <c r="NQB45" s="156"/>
      <c r="NQC45" s="157"/>
      <c r="NQD45" s="153"/>
      <c r="NQE45" s="153"/>
      <c r="NQF45" s="154"/>
      <c r="NQG45" s="155"/>
      <c r="NQH45" s="155"/>
      <c r="NQI45" s="155"/>
      <c r="NQJ45" s="155"/>
      <c r="NQK45" s="155"/>
      <c r="NQL45" s="155"/>
      <c r="NQM45" s="156"/>
      <c r="NQN45" s="156"/>
      <c r="NQO45" s="156"/>
      <c r="NQP45" s="156"/>
      <c r="NQQ45" s="156"/>
      <c r="NQR45" s="156"/>
      <c r="NQS45" s="157"/>
      <c r="NQT45" s="153"/>
      <c r="NQU45" s="153"/>
      <c r="NQV45" s="154"/>
      <c r="NQW45" s="155"/>
      <c r="NQX45" s="155"/>
      <c r="NQY45" s="155"/>
      <c r="NQZ45" s="155"/>
      <c r="NRA45" s="155"/>
      <c r="NRB45" s="155"/>
      <c r="NRC45" s="156"/>
      <c r="NRD45" s="156"/>
      <c r="NRE45" s="156"/>
      <c r="NRF45" s="156"/>
      <c r="NRG45" s="156"/>
      <c r="NRH45" s="156"/>
      <c r="NRI45" s="157"/>
      <c r="NRJ45" s="153"/>
      <c r="NRK45" s="153"/>
      <c r="NRL45" s="154"/>
      <c r="NRM45" s="155"/>
      <c r="NRN45" s="155"/>
      <c r="NRO45" s="155"/>
      <c r="NRP45" s="155"/>
      <c r="NRQ45" s="155"/>
      <c r="NRR45" s="155"/>
      <c r="NRS45" s="156"/>
      <c r="NRT45" s="156"/>
      <c r="NRU45" s="156"/>
      <c r="NRV45" s="156"/>
      <c r="NRW45" s="156"/>
      <c r="NRX45" s="156"/>
      <c r="NRY45" s="157"/>
      <c r="NRZ45" s="153"/>
      <c r="NSA45" s="153"/>
      <c r="NSB45" s="154"/>
      <c r="NSC45" s="155"/>
      <c r="NSD45" s="155"/>
      <c r="NSE45" s="155"/>
      <c r="NSF45" s="155"/>
      <c r="NSG45" s="155"/>
      <c r="NSH45" s="155"/>
      <c r="NSI45" s="156"/>
      <c r="NSJ45" s="156"/>
      <c r="NSK45" s="156"/>
      <c r="NSL45" s="156"/>
      <c r="NSM45" s="156"/>
      <c r="NSN45" s="156"/>
      <c r="NSO45" s="157"/>
      <c r="NSP45" s="153"/>
      <c r="NSQ45" s="153"/>
      <c r="NSR45" s="154"/>
      <c r="NSS45" s="155"/>
      <c r="NST45" s="155"/>
      <c r="NSU45" s="155"/>
      <c r="NSV45" s="155"/>
      <c r="NSW45" s="155"/>
      <c r="NSX45" s="155"/>
      <c r="NSY45" s="156"/>
      <c r="NSZ45" s="156"/>
      <c r="NTA45" s="156"/>
      <c r="NTB45" s="156"/>
      <c r="NTC45" s="156"/>
      <c r="NTD45" s="156"/>
      <c r="NTE45" s="157"/>
      <c r="NTF45" s="153"/>
      <c r="NTG45" s="153"/>
      <c r="NTH45" s="154"/>
      <c r="NTI45" s="155"/>
      <c r="NTJ45" s="155"/>
      <c r="NTK45" s="155"/>
      <c r="NTL45" s="155"/>
      <c r="NTM45" s="155"/>
      <c r="NTN45" s="155"/>
      <c r="NTO45" s="156"/>
      <c r="NTP45" s="156"/>
      <c r="NTQ45" s="156"/>
      <c r="NTR45" s="156"/>
      <c r="NTS45" s="156"/>
      <c r="NTT45" s="156"/>
      <c r="NTU45" s="157"/>
      <c r="NTV45" s="153"/>
      <c r="NTW45" s="153"/>
      <c r="NTX45" s="154"/>
      <c r="NTY45" s="155"/>
      <c r="NTZ45" s="155"/>
      <c r="NUA45" s="155"/>
      <c r="NUB45" s="155"/>
      <c r="NUC45" s="155"/>
      <c r="NUD45" s="155"/>
      <c r="NUE45" s="156"/>
      <c r="NUF45" s="156"/>
      <c r="NUG45" s="156"/>
      <c r="NUH45" s="156"/>
      <c r="NUI45" s="156"/>
      <c r="NUJ45" s="156"/>
      <c r="NUK45" s="157"/>
      <c r="NUL45" s="153"/>
      <c r="NUM45" s="153"/>
      <c r="NUN45" s="154"/>
      <c r="NUO45" s="155"/>
      <c r="NUP45" s="155"/>
      <c r="NUQ45" s="155"/>
      <c r="NUR45" s="155"/>
      <c r="NUS45" s="155"/>
      <c r="NUT45" s="155"/>
      <c r="NUU45" s="156"/>
      <c r="NUV45" s="156"/>
      <c r="NUW45" s="156"/>
      <c r="NUX45" s="156"/>
      <c r="NUY45" s="156"/>
      <c r="NUZ45" s="156"/>
      <c r="NVA45" s="157"/>
      <c r="NVB45" s="153"/>
      <c r="NVC45" s="153"/>
      <c r="NVD45" s="154"/>
      <c r="NVE45" s="155"/>
      <c r="NVF45" s="155"/>
      <c r="NVG45" s="155"/>
      <c r="NVH45" s="155"/>
      <c r="NVI45" s="155"/>
      <c r="NVJ45" s="155"/>
      <c r="NVK45" s="156"/>
      <c r="NVL45" s="156"/>
      <c r="NVM45" s="156"/>
      <c r="NVN45" s="156"/>
      <c r="NVO45" s="156"/>
      <c r="NVP45" s="156"/>
      <c r="NVQ45" s="157"/>
      <c r="NVR45" s="153"/>
      <c r="NVS45" s="153"/>
      <c r="NVT45" s="154"/>
      <c r="NVU45" s="155"/>
      <c r="NVV45" s="155"/>
      <c r="NVW45" s="155"/>
      <c r="NVX45" s="155"/>
      <c r="NVY45" s="155"/>
      <c r="NVZ45" s="155"/>
      <c r="NWA45" s="156"/>
      <c r="NWB45" s="156"/>
      <c r="NWC45" s="156"/>
      <c r="NWD45" s="156"/>
      <c r="NWE45" s="156"/>
      <c r="NWF45" s="156"/>
      <c r="NWG45" s="157"/>
      <c r="NWH45" s="153"/>
      <c r="NWI45" s="153"/>
      <c r="NWJ45" s="154"/>
      <c r="NWK45" s="155"/>
      <c r="NWL45" s="155"/>
      <c r="NWM45" s="155"/>
      <c r="NWN45" s="155"/>
      <c r="NWO45" s="155"/>
      <c r="NWP45" s="155"/>
      <c r="NWQ45" s="156"/>
      <c r="NWR45" s="156"/>
      <c r="NWS45" s="156"/>
      <c r="NWT45" s="156"/>
      <c r="NWU45" s="156"/>
      <c r="NWV45" s="156"/>
      <c r="NWW45" s="157"/>
      <c r="NWX45" s="153"/>
      <c r="NWY45" s="153"/>
      <c r="NWZ45" s="154"/>
      <c r="NXA45" s="155"/>
      <c r="NXB45" s="155"/>
      <c r="NXC45" s="155"/>
      <c r="NXD45" s="155"/>
      <c r="NXE45" s="155"/>
      <c r="NXF45" s="155"/>
      <c r="NXG45" s="156"/>
      <c r="NXH45" s="156"/>
      <c r="NXI45" s="156"/>
      <c r="NXJ45" s="156"/>
      <c r="NXK45" s="156"/>
      <c r="NXL45" s="156"/>
      <c r="NXM45" s="157"/>
      <c r="NXN45" s="153"/>
      <c r="NXO45" s="153"/>
      <c r="NXP45" s="154"/>
      <c r="NXQ45" s="155"/>
      <c r="NXR45" s="155"/>
      <c r="NXS45" s="155"/>
      <c r="NXT45" s="155"/>
      <c r="NXU45" s="155"/>
      <c r="NXV45" s="155"/>
      <c r="NXW45" s="156"/>
      <c r="NXX45" s="156"/>
      <c r="NXY45" s="156"/>
      <c r="NXZ45" s="156"/>
      <c r="NYA45" s="156"/>
      <c r="NYB45" s="156"/>
      <c r="NYC45" s="157"/>
      <c r="NYD45" s="153"/>
      <c r="NYE45" s="153"/>
      <c r="NYF45" s="154"/>
      <c r="NYG45" s="155"/>
      <c r="NYH45" s="155"/>
      <c r="NYI45" s="155"/>
      <c r="NYJ45" s="155"/>
      <c r="NYK45" s="155"/>
      <c r="NYL45" s="155"/>
      <c r="NYM45" s="156"/>
      <c r="NYN45" s="156"/>
      <c r="NYO45" s="156"/>
      <c r="NYP45" s="156"/>
      <c r="NYQ45" s="156"/>
      <c r="NYR45" s="156"/>
      <c r="NYS45" s="157"/>
      <c r="NYT45" s="153"/>
      <c r="NYU45" s="153"/>
      <c r="NYV45" s="154"/>
      <c r="NYW45" s="155"/>
      <c r="NYX45" s="155"/>
      <c r="NYY45" s="155"/>
      <c r="NYZ45" s="155"/>
      <c r="NZA45" s="155"/>
      <c r="NZB45" s="155"/>
      <c r="NZC45" s="156"/>
      <c r="NZD45" s="156"/>
      <c r="NZE45" s="156"/>
      <c r="NZF45" s="156"/>
      <c r="NZG45" s="156"/>
      <c r="NZH45" s="156"/>
      <c r="NZI45" s="157"/>
      <c r="NZJ45" s="153"/>
      <c r="NZK45" s="153"/>
      <c r="NZL45" s="154"/>
      <c r="NZM45" s="155"/>
      <c r="NZN45" s="155"/>
      <c r="NZO45" s="155"/>
      <c r="NZP45" s="155"/>
      <c r="NZQ45" s="155"/>
      <c r="NZR45" s="155"/>
      <c r="NZS45" s="156"/>
      <c r="NZT45" s="156"/>
      <c r="NZU45" s="156"/>
      <c r="NZV45" s="156"/>
      <c r="NZW45" s="156"/>
      <c r="NZX45" s="156"/>
      <c r="NZY45" s="157"/>
      <c r="NZZ45" s="153"/>
      <c r="OAA45" s="153"/>
      <c r="OAB45" s="154"/>
      <c r="OAC45" s="155"/>
      <c r="OAD45" s="155"/>
      <c r="OAE45" s="155"/>
      <c r="OAF45" s="155"/>
      <c r="OAG45" s="155"/>
      <c r="OAH45" s="155"/>
      <c r="OAI45" s="156"/>
      <c r="OAJ45" s="156"/>
      <c r="OAK45" s="156"/>
      <c r="OAL45" s="156"/>
      <c r="OAM45" s="156"/>
      <c r="OAN45" s="156"/>
      <c r="OAO45" s="157"/>
      <c r="OAP45" s="153"/>
      <c r="OAQ45" s="153"/>
      <c r="OAR45" s="154"/>
      <c r="OAS45" s="155"/>
      <c r="OAT45" s="155"/>
      <c r="OAU45" s="155"/>
      <c r="OAV45" s="155"/>
      <c r="OAW45" s="155"/>
      <c r="OAX45" s="155"/>
      <c r="OAY45" s="156"/>
      <c r="OAZ45" s="156"/>
      <c r="OBA45" s="156"/>
      <c r="OBB45" s="156"/>
      <c r="OBC45" s="156"/>
      <c r="OBD45" s="156"/>
      <c r="OBE45" s="157"/>
      <c r="OBF45" s="153"/>
      <c r="OBG45" s="153"/>
      <c r="OBH45" s="154"/>
      <c r="OBI45" s="155"/>
      <c r="OBJ45" s="155"/>
      <c r="OBK45" s="155"/>
      <c r="OBL45" s="155"/>
      <c r="OBM45" s="155"/>
      <c r="OBN45" s="155"/>
      <c r="OBO45" s="156"/>
      <c r="OBP45" s="156"/>
      <c r="OBQ45" s="156"/>
      <c r="OBR45" s="156"/>
      <c r="OBS45" s="156"/>
      <c r="OBT45" s="156"/>
      <c r="OBU45" s="157"/>
      <c r="OBV45" s="153"/>
      <c r="OBW45" s="153"/>
      <c r="OBX45" s="154"/>
      <c r="OBY45" s="155"/>
      <c r="OBZ45" s="155"/>
      <c r="OCA45" s="155"/>
      <c r="OCB45" s="155"/>
      <c r="OCC45" s="155"/>
      <c r="OCD45" s="155"/>
      <c r="OCE45" s="156"/>
      <c r="OCF45" s="156"/>
      <c r="OCG45" s="156"/>
      <c r="OCH45" s="156"/>
      <c r="OCI45" s="156"/>
      <c r="OCJ45" s="156"/>
      <c r="OCK45" s="157"/>
      <c r="OCL45" s="153"/>
      <c r="OCM45" s="153"/>
      <c r="OCN45" s="154"/>
      <c r="OCO45" s="155"/>
      <c r="OCP45" s="155"/>
      <c r="OCQ45" s="155"/>
      <c r="OCR45" s="155"/>
      <c r="OCS45" s="155"/>
      <c r="OCT45" s="155"/>
      <c r="OCU45" s="156"/>
      <c r="OCV45" s="156"/>
      <c r="OCW45" s="156"/>
      <c r="OCX45" s="156"/>
      <c r="OCY45" s="156"/>
      <c r="OCZ45" s="156"/>
      <c r="ODA45" s="157"/>
      <c r="ODB45" s="153"/>
      <c r="ODC45" s="153"/>
      <c r="ODD45" s="154"/>
      <c r="ODE45" s="155"/>
      <c r="ODF45" s="155"/>
      <c r="ODG45" s="155"/>
      <c r="ODH45" s="155"/>
      <c r="ODI45" s="155"/>
      <c r="ODJ45" s="155"/>
      <c r="ODK45" s="156"/>
      <c r="ODL45" s="156"/>
      <c r="ODM45" s="156"/>
      <c r="ODN45" s="156"/>
      <c r="ODO45" s="156"/>
      <c r="ODP45" s="156"/>
      <c r="ODQ45" s="157"/>
      <c r="ODR45" s="153"/>
      <c r="ODS45" s="153"/>
      <c r="ODT45" s="154"/>
      <c r="ODU45" s="155"/>
      <c r="ODV45" s="155"/>
      <c r="ODW45" s="155"/>
      <c r="ODX45" s="155"/>
      <c r="ODY45" s="155"/>
      <c r="ODZ45" s="155"/>
      <c r="OEA45" s="156"/>
      <c r="OEB45" s="156"/>
      <c r="OEC45" s="156"/>
      <c r="OED45" s="156"/>
      <c r="OEE45" s="156"/>
      <c r="OEF45" s="156"/>
      <c r="OEG45" s="157"/>
      <c r="OEH45" s="153"/>
      <c r="OEI45" s="153"/>
      <c r="OEJ45" s="154"/>
      <c r="OEK45" s="155"/>
      <c r="OEL45" s="155"/>
      <c r="OEM45" s="155"/>
      <c r="OEN45" s="155"/>
      <c r="OEO45" s="155"/>
      <c r="OEP45" s="155"/>
      <c r="OEQ45" s="156"/>
      <c r="OER45" s="156"/>
      <c r="OES45" s="156"/>
      <c r="OET45" s="156"/>
      <c r="OEU45" s="156"/>
      <c r="OEV45" s="156"/>
      <c r="OEW45" s="157"/>
      <c r="OEX45" s="153"/>
      <c r="OEY45" s="153"/>
      <c r="OEZ45" s="154"/>
      <c r="OFA45" s="155"/>
      <c r="OFB45" s="155"/>
      <c r="OFC45" s="155"/>
      <c r="OFD45" s="155"/>
      <c r="OFE45" s="155"/>
      <c r="OFF45" s="155"/>
      <c r="OFG45" s="156"/>
      <c r="OFH45" s="156"/>
      <c r="OFI45" s="156"/>
      <c r="OFJ45" s="156"/>
      <c r="OFK45" s="156"/>
      <c r="OFL45" s="156"/>
      <c r="OFM45" s="157"/>
      <c r="OFN45" s="153"/>
      <c r="OFO45" s="153"/>
      <c r="OFP45" s="154"/>
      <c r="OFQ45" s="155"/>
      <c r="OFR45" s="155"/>
      <c r="OFS45" s="155"/>
      <c r="OFT45" s="155"/>
      <c r="OFU45" s="155"/>
      <c r="OFV45" s="155"/>
      <c r="OFW45" s="156"/>
      <c r="OFX45" s="156"/>
      <c r="OFY45" s="156"/>
      <c r="OFZ45" s="156"/>
      <c r="OGA45" s="156"/>
      <c r="OGB45" s="156"/>
      <c r="OGC45" s="157"/>
      <c r="OGD45" s="153"/>
      <c r="OGE45" s="153"/>
      <c r="OGF45" s="154"/>
      <c r="OGG45" s="155"/>
      <c r="OGH45" s="155"/>
      <c r="OGI45" s="155"/>
      <c r="OGJ45" s="155"/>
      <c r="OGK45" s="155"/>
      <c r="OGL45" s="155"/>
      <c r="OGM45" s="156"/>
      <c r="OGN45" s="156"/>
      <c r="OGO45" s="156"/>
      <c r="OGP45" s="156"/>
      <c r="OGQ45" s="156"/>
      <c r="OGR45" s="156"/>
      <c r="OGS45" s="157"/>
      <c r="OGT45" s="153"/>
      <c r="OGU45" s="153"/>
      <c r="OGV45" s="154"/>
      <c r="OGW45" s="155"/>
      <c r="OGX45" s="155"/>
      <c r="OGY45" s="155"/>
      <c r="OGZ45" s="155"/>
      <c r="OHA45" s="155"/>
      <c r="OHB45" s="155"/>
      <c r="OHC45" s="156"/>
      <c r="OHD45" s="156"/>
      <c r="OHE45" s="156"/>
      <c r="OHF45" s="156"/>
      <c r="OHG45" s="156"/>
      <c r="OHH45" s="156"/>
      <c r="OHI45" s="157"/>
      <c r="OHJ45" s="153"/>
      <c r="OHK45" s="153"/>
      <c r="OHL45" s="154"/>
      <c r="OHM45" s="155"/>
      <c r="OHN45" s="155"/>
      <c r="OHO45" s="155"/>
      <c r="OHP45" s="155"/>
      <c r="OHQ45" s="155"/>
      <c r="OHR45" s="155"/>
      <c r="OHS45" s="156"/>
      <c r="OHT45" s="156"/>
      <c r="OHU45" s="156"/>
      <c r="OHV45" s="156"/>
      <c r="OHW45" s="156"/>
      <c r="OHX45" s="156"/>
      <c r="OHY45" s="157"/>
      <c r="OHZ45" s="153"/>
      <c r="OIA45" s="153"/>
      <c r="OIB45" s="154"/>
      <c r="OIC45" s="155"/>
      <c r="OID45" s="155"/>
      <c r="OIE45" s="155"/>
      <c r="OIF45" s="155"/>
      <c r="OIG45" s="155"/>
      <c r="OIH45" s="155"/>
      <c r="OII45" s="156"/>
      <c r="OIJ45" s="156"/>
      <c r="OIK45" s="156"/>
      <c r="OIL45" s="156"/>
      <c r="OIM45" s="156"/>
      <c r="OIN45" s="156"/>
      <c r="OIO45" s="157"/>
      <c r="OIP45" s="153"/>
      <c r="OIQ45" s="153"/>
      <c r="OIR45" s="154"/>
      <c r="OIS45" s="155"/>
      <c r="OIT45" s="155"/>
      <c r="OIU45" s="155"/>
      <c r="OIV45" s="155"/>
      <c r="OIW45" s="155"/>
      <c r="OIX45" s="155"/>
      <c r="OIY45" s="156"/>
      <c r="OIZ45" s="156"/>
      <c r="OJA45" s="156"/>
      <c r="OJB45" s="156"/>
      <c r="OJC45" s="156"/>
      <c r="OJD45" s="156"/>
      <c r="OJE45" s="157"/>
      <c r="OJF45" s="153"/>
      <c r="OJG45" s="153"/>
      <c r="OJH45" s="154"/>
      <c r="OJI45" s="155"/>
      <c r="OJJ45" s="155"/>
      <c r="OJK45" s="155"/>
      <c r="OJL45" s="155"/>
      <c r="OJM45" s="155"/>
      <c r="OJN45" s="155"/>
      <c r="OJO45" s="156"/>
      <c r="OJP45" s="156"/>
      <c r="OJQ45" s="156"/>
      <c r="OJR45" s="156"/>
      <c r="OJS45" s="156"/>
      <c r="OJT45" s="156"/>
      <c r="OJU45" s="157"/>
      <c r="OJV45" s="153"/>
      <c r="OJW45" s="153"/>
      <c r="OJX45" s="154"/>
      <c r="OJY45" s="155"/>
      <c r="OJZ45" s="155"/>
      <c r="OKA45" s="155"/>
      <c r="OKB45" s="155"/>
      <c r="OKC45" s="155"/>
      <c r="OKD45" s="155"/>
      <c r="OKE45" s="156"/>
      <c r="OKF45" s="156"/>
      <c r="OKG45" s="156"/>
      <c r="OKH45" s="156"/>
      <c r="OKI45" s="156"/>
      <c r="OKJ45" s="156"/>
      <c r="OKK45" s="157"/>
      <c r="OKL45" s="153"/>
      <c r="OKM45" s="153"/>
      <c r="OKN45" s="154"/>
      <c r="OKO45" s="155"/>
      <c r="OKP45" s="155"/>
      <c r="OKQ45" s="155"/>
      <c r="OKR45" s="155"/>
      <c r="OKS45" s="155"/>
      <c r="OKT45" s="155"/>
      <c r="OKU45" s="156"/>
      <c r="OKV45" s="156"/>
      <c r="OKW45" s="156"/>
      <c r="OKX45" s="156"/>
      <c r="OKY45" s="156"/>
      <c r="OKZ45" s="156"/>
      <c r="OLA45" s="157"/>
      <c r="OLB45" s="153"/>
      <c r="OLC45" s="153"/>
      <c r="OLD45" s="154"/>
      <c r="OLE45" s="155"/>
      <c r="OLF45" s="155"/>
      <c r="OLG45" s="155"/>
      <c r="OLH45" s="155"/>
      <c r="OLI45" s="155"/>
      <c r="OLJ45" s="155"/>
      <c r="OLK45" s="156"/>
      <c r="OLL45" s="156"/>
      <c r="OLM45" s="156"/>
      <c r="OLN45" s="156"/>
      <c r="OLO45" s="156"/>
      <c r="OLP45" s="156"/>
      <c r="OLQ45" s="157"/>
      <c r="OLR45" s="153"/>
      <c r="OLS45" s="153"/>
      <c r="OLT45" s="154"/>
      <c r="OLU45" s="155"/>
      <c r="OLV45" s="155"/>
      <c r="OLW45" s="155"/>
      <c r="OLX45" s="155"/>
      <c r="OLY45" s="155"/>
      <c r="OLZ45" s="155"/>
      <c r="OMA45" s="156"/>
      <c r="OMB45" s="156"/>
      <c r="OMC45" s="156"/>
      <c r="OMD45" s="156"/>
      <c r="OME45" s="156"/>
      <c r="OMF45" s="156"/>
      <c r="OMG45" s="157"/>
      <c r="OMH45" s="153"/>
      <c r="OMI45" s="153"/>
      <c r="OMJ45" s="154"/>
      <c r="OMK45" s="155"/>
      <c r="OML45" s="155"/>
      <c r="OMM45" s="155"/>
      <c r="OMN45" s="155"/>
      <c r="OMO45" s="155"/>
      <c r="OMP45" s="155"/>
      <c r="OMQ45" s="156"/>
      <c r="OMR45" s="156"/>
      <c r="OMS45" s="156"/>
      <c r="OMT45" s="156"/>
      <c r="OMU45" s="156"/>
      <c r="OMV45" s="156"/>
      <c r="OMW45" s="157"/>
      <c r="OMX45" s="153"/>
      <c r="OMY45" s="153"/>
      <c r="OMZ45" s="154"/>
      <c r="ONA45" s="155"/>
      <c r="ONB45" s="155"/>
      <c r="ONC45" s="155"/>
      <c r="OND45" s="155"/>
      <c r="ONE45" s="155"/>
      <c r="ONF45" s="155"/>
      <c r="ONG45" s="156"/>
      <c r="ONH45" s="156"/>
      <c r="ONI45" s="156"/>
      <c r="ONJ45" s="156"/>
      <c r="ONK45" s="156"/>
      <c r="ONL45" s="156"/>
      <c r="ONM45" s="157"/>
      <c r="ONN45" s="153"/>
      <c r="ONO45" s="153"/>
      <c r="ONP45" s="154"/>
      <c r="ONQ45" s="155"/>
      <c r="ONR45" s="155"/>
      <c r="ONS45" s="155"/>
      <c r="ONT45" s="155"/>
      <c r="ONU45" s="155"/>
      <c r="ONV45" s="155"/>
      <c r="ONW45" s="156"/>
      <c r="ONX45" s="156"/>
      <c r="ONY45" s="156"/>
      <c r="ONZ45" s="156"/>
      <c r="OOA45" s="156"/>
      <c r="OOB45" s="156"/>
      <c r="OOC45" s="157"/>
      <c r="OOD45" s="153"/>
      <c r="OOE45" s="153"/>
      <c r="OOF45" s="154"/>
      <c r="OOG45" s="155"/>
      <c r="OOH45" s="155"/>
      <c r="OOI45" s="155"/>
      <c r="OOJ45" s="155"/>
      <c r="OOK45" s="155"/>
      <c r="OOL45" s="155"/>
      <c r="OOM45" s="156"/>
      <c r="OON45" s="156"/>
      <c r="OOO45" s="156"/>
      <c r="OOP45" s="156"/>
      <c r="OOQ45" s="156"/>
      <c r="OOR45" s="156"/>
      <c r="OOS45" s="157"/>
      <c r="OOT45" s="153"/>
      <c r="OOU45" s="153"/>
      <c r="OOV45" s="154"/>
      <c r="OOW45" s="155"/>
      <c r="OOX45" s="155"/>
      <c r="OOY45" s="155"/>
      <c r="OOZ45" s="155"/>
      <c r="OPA45" s="155"/>
      <c r="OPB45" s="155"/>
      <c r="OPC45" s="156"/>
      <c r="OPD45" s="156"/>
      <c r="OPE45" s="156"/>
      <c r="OPF45" s="156"/>
      <c r="OPG45" s="156"/>
      <c r="OPH45" s="156"/>
      <c r="OPI45" s="157"/>
      <c r="OPJ45" s="153"/>
      <c r="OPK45" s="153"/>
      <c r="OPL45" s="154"/>
      <c r="OPM45" s="155"/>
      <c r="OPN45" s="155"/>
      <c r="OPO45" s="155"/>
      <c r="OPP45" s="155"/>
      <c r="OPQ45" s="155"/>
      <c r="OPR45" s="155"/>
      <c r="OPS45" s="156"/>
      <c r="OPT45" s="156"/>
      <c r="OPU45" s="156"/>
      <c r="OPV45" s="156"/>
      <c r="OPW45" s="156"/>
      <c r="OPX45" s="156"/>
      <c r="OPY45" s="157"/>
      <c r="OPZ45" s="153"/>
      <c r="OQA45" s="153"/>
      <c r="OQB45" s="154"/>
      <c r="OQC45" s="155"/>
      <c r="OQD45" s="155"/>
      <c r="OQE45" s="155"/>
      <c r="OQF45" s="155"/>
      <c r="OQG45" s="155"/>
      <c r="OQH45" s="155"/>
      <c r="OQI45" s="156"/>
      <c r="OQJ45" s="156"/>
      <c r="OQK45" s="156"/>
      <c r="OQL45" s="156"/>
      <c r="OQM45" s="156"/>
      <c r="OQN45" s="156"/>
      <c r="OQO45" s="157"/>
      <c r="OQP45" s="153"/>
      <c r="OQQ45" s="153"/>
      <c r="OQR45" s="154"/>
      <c r="OQS45" s="155"/>
      <c r="OQT45" s="155"/>
      <c r="OQU45" s="155"/>
      <c r="OQV45" s="155"/>
      <c r="OQW45" s="155"/>
      <c r="OQX45" s="155"/>
      <c r="OQY45" s="156"/>
      <c r="OQZ45" s="156"/>
      <c r="ORA45" s="156"/>
      <c r="ORB45" s="156"/>
      <c r="ORC45" s="156"/>
      <c r="ORD45" s="156"/>
      <c r="ORE45" s="157"/>
      <c r="ORF45" s="153"/>
      <c r="ORG45" s="153"/>
      <c r="ORH45" s="154"/>
      <c r="ORI45" s="155"/>
      <c r="ORJ45" s="155"/>
      <c r="ORK45" s="155"/>
      <c r="ORL45" s="155"/>
      <c r="ORM45" s="155"/>
      <c r="ORN45" s="155"/>
      <c r="ORO45" s="156"/>
      <c r="ORP45" s="156"/>
      <c r="ORQ45" s="156"/>
      <c r="ORR45" s="156"/>
      <c r="ORS45" s="156"/>
      <c r="ORT45" s="156"/>
      <c r="ORU45" s="157"/>
      <c r="ORV45" s="153"/>
      <c r="ORW45" s="153"/>
      <c r="ORX45" s="154"/>
      <c r="ORY45" s="155"/>
      <c r="ORZ45" s="155"/>
      <c r="OSA45" s="155"/>
      <c r="OSB45" s="155"/>
      <c r="OSC45" s="155"/>
      <c r="OSD45" s="155"/>
      <c r="OSE45" s="156"/>
      <c r="OSF45" s="156"/>
      <c r="OSG45" s="156"/>
      <c r="OSH45" s="156"/>
      <c r="OSI45" s="156"/>
      <c r="OSJ45" s="156"/>
      <c r="OSK45" s="157"/>
      <c r="OSL45" s="153"/>
      <c r="OSM45" s="153"/>
      <c r="OSN45" s="154"/>
      <c r="OSO45" s="155"/>
      <c r="OSP45" s="155"/>
      <c r="OSQ45" s="155"/>
      <c r="OSR45" s="155"/>
      <c r="OSS45" s="155"/>
      <c r="OST45" s="155"/>
      <c r="OSU45" s="156"/>
      <c r="OSV45" s="156"/>
      <c r="OSW45" s="156"/>
      <c r="OSX45" s="156"/>
      <c r="OSY45" s="156"/>
      <c r="OSZ45" s="156"/>
      <c r="OTA45" s="157"/>
      <c r="OTB45" s="153"/>
      <c r="OTC45" s="153"/>
      <c r="OTD45" s="154"/>
      <c r="OTE45" s="155"/>
      <c r="OTF45" s="155"/>
      <c r="OTG45" s="155"/>
      <c r="OTH45" s="155"/>
      <c r="OTI45" s="155"/>
      <c r="OTJ45" s="155"/>
      <c r="OTK45" s="156"/>
      <c r="OTL45" s="156"/>
      <c r="OTM45" s="156"/>
      <c r="OTN45" s="156"/>
      <c r="OTO45" s="156"/>
      <c r="OTP45" s="156"/>
      <c r="OTQ45" s="157"/>
      <c r="OTR45" s="153"/>
      <c r="OTS45" s="153"/>
      <c r="OTT45" s="154"/>
      <c r="OTU45" s="155"/>
      <c r="OTV45" s="155"/>
      <c r="OTW45" s="155"/>
      <c r="OTX45" s="155"/>
      <c r="OTY45" s="155"/>
      <c r="OTZ45" s="155"/>
      <c r="OUA45" s="156"/>
      <c r="OUB45" s="156"/>
      <c r="OUC45" s="156"/>
      <c r="OUD45" s="156"/>
      <c r="OUE45" s="156"/>
      <c r="OUF45" s="156"/>
      <c r="OUG45" s="157"/>
      <c r="OUH45" s="153"/>
      <c r="OUI45" s="153"/>
      <c r="OUJ45" s="154"/>
      <c r="OUK45" s="155"/>
      <c r="OUL45" s="155"/>
      <c r="OUM45" s="155"/>
      <c r="OUN45" s="155"/>
      <c r="OUO45" s="155"/>
      <c r="OUP45" s="155"/>
      <c r="OUQ45" s="156"/>
      <c r="OUR45" s="156"/>
      <c r="OUS45" s="156"/>
      <c r="OUT45" s="156"/>
      <c r="OUU45" s="156"/>
      <c r="OUV45" s="156"/>
      <c r="OUW45" s="157"/>
      <c r="OUX45" s="153"/>
      <c r="OUY45" s="153"/>
      <c r="OUZ45" s="154"/>
      <c r="OVA45" s="155"/>
      <c r="OVB45" s="155"/>
      <c r="OVC45" s="155"/>
      <c r="OVD45" s="155"/>
      <c r="OVE45" s="155"/>
      <c r="OVF45" s="155"/>
      <c r="OVG45" s="156"/>
      <c r="OVH45" s="156"/>
      <c r="OVI45" s="156"/>
      <c r="OVJ45" s="156"/>
      <c r="OVK45" s="156"/>
      <c r="OVL45" s="156"/>
      <c r="OVM45" s="157"/>
      <c r="OVN45" s="153"/>
      <c r="OVO45" s="153"/>
      <c r="OVP45" s="154"/>
      <c r="OVQ45" s="155"/>
      <c r="OVR45" s="155"/>
      <c r="OVS45" s="155"/>
      <c r="OVT45" s="155"/>
      <c r="OVU45" s="155"/>
      <c r="OVV45" s="155"/>
      <c r="OVW45" s="156"/>
      <c r="OVX45" s="156"/>
      <c r="OVY45" s="156"/>
      <c r="OVZ45" s="156"/>
      <c r="OWA45" s="156"/>
      <c r="OWB45" s="156"/>
      <c r="OWC45" s="157"/>
      <c r="OWD45" s="153"/>
      <c r="OWE45" s="153"/>
      <c r="OWF45" s="154"/>
      <c r="OWG45" s="155"/>
      <c r="OWH45" s="155"/>
      <c r="OWI45" s="155"/>
      <c r="OWJ45" s="155"/>
      <c r="OWK45" s="155"/>
      <c r="OWL45" s="155"/>
      <c r="OWM45" s="156"/>
      <c r="OWN45" s="156"/>
      <c r="OWO45" s="156"/>
      <c r="OWP45" s="156"/>
      <c r="OWQ45" s="156"/>
      <c r="OWR45" s="156"/>
      <c r="OWS45" s="157"/>
      <c r="OWT45" s="153"/>
      <c r="OWU45" s="153"/>
      <c r="OWV45" s="154"/>
      <c r="OWW45" s="155"/>
      <c r="OWX45" s="155"/>
      <c r="OWY45" s="155"/>
      <c r="OWZ45" s="155"/>
      <c r="OXA45" s="155"/>
      <c r="OXB45" s="155"/>
      <c r="OXC45" s="156"/>
      <c r="OXD45" s="156"/>
      <c r="OXE45" s="156"/>
      <c r="OXF45" s="156"/>
      <c r="OXG45" s="156"/>
      <c r="OXH45" s="156"/>
      <c r="OXI45" s="157"/>
      <c r="OXJ45" s="153"/>
      <c r="OXK45" s="153"/>
      <c r="OXL45" s="154"/>
      <c r="OXM45" s="155"/>
      <c r="OXN45" s="155"/>
      <c r="OXO45" s="155"/>
      <c r="OXP45" s="155"/>
      <c r="OXQ45" s="155"/>
      <c r="OXR45" s="155"/>
      <c r="OXS45" s="156"/>
      <c r="OXT45" s="156"/>
      <c r="OXU45" s="156"/>
      <c r="OXV45" s="156"/>
      <c r="OXW45" s="156"/>
      <c r="OXX45" s="156"/>
      <c r="OXY45" s="157"/>
      <c r="OXZ45" s="153"/>
      <c r="OYA45" s="153"/>
      <c r="OYB45" s="154"/>
      <c r="OYC45" s="155"/>
      <c r="OYD45" s="155"/>
      <c r="OYE45" s="155"/>
      <c r="OYF45" s="155"/>
      <c r="OYG45" s="155"/>
      <c r="OYH45" s="155"/>
      <c r="OYI45" s="156"/>
      <c r="OYJ45" s="156"/>
      <c r="OYK45" s="156"/>
      <c r="OYL45" s="156"/>
      <c r="OYM45" s="156"/>
      <c r="OYN45" s="156"/>
      <c r="OYO45" s="157"/>
      <c r="OYP45" s="153"/>
      <c r="OYQ45" s="153"/>
      <c r="OYR45" s="154"/>
      <c r="OYS45" s="155"/>
      <c r="OYT45" s="155"/>
      <c r="OYU45" s="155"/>
      <c r="OYV45" s="155"/>
      <c r="OYW45" s="155"/>
      <c r="OYX45" s="155"/>
      <c r="OYY45" s="156"/>
      <c r="OYZ45" s="156"/>
      <c r="OZA45" s="156"/>
      <c r="OZB45" s="156"/>
      <c r="OZC45" s="156"/>
      <c r="OZD45" s="156"/>
      <c r="OZE45" s="157"/>
      <c r="OZF45" s="153"/>
      <c r="OZG45" s="153"/>
      <c r="OZH45" s="154"/>
      <c r="OZI45" s="155"/>
      <c r="OZJ45" s="155"/>
      <c r="OZK45" s="155"/>
      <c r="OZL45" s="155"/>
      <c r="OZM45" s="155"/>
      <c r="OZN45" s="155"/>
      <c r="OZO45" s="156"/>
      <c r="OZP45" s="156"/>
      <c r="OZQ45" s="156"/>
      <c r="OZR45" s="156"/>
      <c r="OZS45" s="156"/>
      <c r="OZT45" s="156"/>
      <c r="OZU45" s="157"/>
      <c r="OZV45" s="153"/>
      <c r="OZW45" s="153"/>
      <c r="OZX45" s="154"/>
      <c r="OZY45" s="155"/>
      <c r="OZZ45" s="155"/>
      <c r="PAA45" s="155"/>
      <c r="PAB45" s="155"/>
      <c r="PAC45" s="155"/>
      <c r="PAD45" s="155"/>
      <c r="PAE45" s="156"/>
      <c r="PAF45" s="156"/>
      <c r="PAG45" s="156"/>
      <c r="PAH45" s="156"/>
      <c r="PAI45" s="156"/>
      <c r="PAJ45" s="156"/>
      <c r="PAK45" s="157"/>
      <c r="PAL45" s="153"/>
      <c r="PAM45" s="153"/>
      <c r="PAN45" s="154"/>
      <c r="PAO45" s="155"/>
      <c r="PAP45" s="155"/>
      <c r="PAQ45" s="155"/>
      <c r="PAR45" s="155"/>
      <c r="PAS45" s="155"/>
      <c r="PAT45" s="155"/>
      <c r="PAU45" s="156"/>
      <c r="PAV45" s="156"/>
      <c r="PAW45" s="156"/>
      <c r="PAX45" s="156"/>
      <c r="PAY45" s="156"/>
      <c r="PAZ45" s="156"/>
      <c r="PBA45" s="157"/>
      <c r="PBB45" s="153"/>
      <c r="PBC45" s="153"/>
      <c r="PBD45" s="154"/>
      <c r="PBE45" s="155"/>
      <c r="PBF45" s="155"/>
      <c r="PBG45" s="155"/>
      <c r="PBH45" s="155"/>
      <c r="PBI45" s="155"/>
      <c r="PBJ45" s="155"/>
      <c r="PBK45" s="156"/>
      <c r="PBL45" s="156"/>
      <c r="PBM45" s="156"/>
      <c r="PBN45" s="156"/>
      <c r="PBO45" s="156"/>
      <c r="PBP45" s="156"/>
      <c r="PBQ45" s="157"/>
      <c r="PBR45" s="153"/>
      <c r="PBS45" s="153"/>
      <c r="PBT45" s="154"/>
      <c r="PBU45" s="155"/>
      <c r="PBV45" s="155"/>
      <c r="PBW45" s="155"/>
      <c r="PBX45" s="155"/>
      <c r="PBY45" s="155"/>
      <c r="PBZ45" s="155"/>
      <c r="PCA45" s="156"/>
      <c r="PCB45" s="156"/>
      <c r="PCC45" s="156"/>
      <c r="PCD45" s="156"/>
      <c r="PCE45" s="156"/>
      <c r="PCF45" s="156"/>
      <c r="PCG45" s="157"/>
      <c r="PCH45" s="153"/>
      <c r="PCI45" s="153"/>
      <c r="PCJ45" s="154"/>
      <c r="PCK45" s="155"/>
      <c r="PCL45" s="155"/>
      <c r="PCM45" s="155"/>
      <c r="PCN45" s="155"/>
      <c r="PCO45" s="155"/>
      <c r="PCP45" s="155"/>
      <c r="PCQ45" s="156"/>
      <c r="PCR45" s="156"/>
      <c r="PCS45" s="156"/>
      <c r="PCT45" s="156"/>
      <c r="PCU45" s="156"/>
      <c r="PCV45" s="156"/>
      <c r="PCW45" s="157"/>
      <c r="PCX45" s="153"/>
      <c r="PCY45" s="153"/>
      <c r="PCZ45" s="154"/>
      <c r="PDA45" s="155"/>
      <c r="PDB45" s="155"/>
      <c r="PDC45" s="155"/>
      <c r="PDD45" s="155"/>
      <c r="PDE45" s="155"/>
      <c r="PDF45" s="155"/>
      <c r="PDG45" s="156"/>
      <c r="PDH45" s="156"/>
      <c r="PDI45" s="156"/>
      <c r="PDJ45" s="156"/>
      <c r="PDK45" s="156"/>
      <c r="PDL45" s="156"/>
      <c r="PDM45" s="157"/>
      <c r="PDN45" s="153"/>
      <c r="PDO45" s="153"/>
      <c r="PDP45" s="154"/>
      <c r="PDQ45" s="155"/>
      <c r="PDR45" s="155"/>
      <c r="PDS45" s="155"/>
      <c r="PDT45" s="155"/>
      <c r="PDU45" s="155"/>
      <c r="PDV45" s="155"/>
      <c r="PDW45" s="156"/>
      <c r="PDX45" s="156"/>
      <c r="PDY45" s="156"/>
      <c r="PDZ45" s="156"/>
      <c r="PEA45" s="156"/>
      <c r="PEB45" s="156"/>
      <c r="PEC45" s="157"/>
      <c r="PED45" s="153"/>
      <c r="PEE45" s="153"/>
      <c r="PEF45" s="154"/>
      <c r="PEG45" s="155"/>
      <c r="PEH45" s="155"/>
      <c r="PEI45" s="155"/>
      <c r="PEJ45" s="155"/>
      <c r="PEK45" s="155"/>
      <c r="PEL45" s="155"/>
      <c r="PEM45" s="156"/>
      <c r="PEN45" s="156"/>
      <c r="PEO45" s="156"/>
      <c r="PEP45" s="156"/>
      <c r="PEQ45" s="156"/>
      <c r="PER45" s="156"/>
      <c r="PES45" s="157"/>
      <c r="PET45" s="153"/>
      <c r="PEU45" s="153"/>
      <c r="PEV45" s="154"/>
      <c r="PEW45" s="155"/>
      <c r="PEX45" s="155"/>
      <c r="PEY45" s="155"/>
      <c r="PEZ45" s="155"/>
      <c r="PFA45" s="155"/>
      <c r="PFB45" s="155"/>
      <c r="PFC45" s="156"/>
      <c r="PFD45" s="156"/>
      <c r="PFE45" s="156"/>
      <c r="PFF45" s="156"/>
      <c r="PFG45" s="156"/>
      <c r="PFH45" s="156"/>
      <c r="PFI45" s="157"/>
      <c r="PFJ45" s="153"/>
      <c r="PFK45" s="153"/>
      <c r="PFL45" s="154"/>
      <c r="PFM45" s="155"/>
      <c r="PFN45" s="155"/>
      <c r="PFO45" s="155"/>
      <c r="PFP45" s="155"/>
      <c r="PFQ45" s="155"/>
      <c r="PFR45" s="155"/>
      <c r="PFS45" s="156"/>
      <c r="PFT45" s="156"/>
      <c r="PFU45" s="156"/>
      <c r="PFV45" s="156"/>
      <c r="PFW45" s="156"/>
      <c r="PFX45" s="156"/>
      <c r="PFY45" s="157"/>
      <c r="PFZ45" s="153"/>
      <c r="PGA45" s="153"/>
      <c r="PGB45" s="154"/>
      <c r="PGC45" s="155"/>
      <c r="PGD45" s="155"/>
      <c r="PGE45" s="155"/>
      <c r="PGF45" s="155"/>
      <c r="PGG45" s="155"/>
      <c r="PGH45" s="155"/>
      <c r="PGI45" s="156"/>
      <c r="PGJ45" s="156"/>
      <c r="PGK45" s="156"/>
      <c r="PGL45" s="156"/>
      <c r="PGM45" s="156"/>
      <c r="PGN45" s="156"/>
      <c r="PGO45" s="157"/>
      <c r="PGP45" s="153"/>
      <c r="PGQ45" s="153"/>
      <c r="PGR45" s="154"/>
      <c r="PGS45" s="155"/>
      <c r="PGT45" s="155"/>
      <c r="PGU45" s="155"/>
      <c r="PGV45" s="155"/>
      <c r="PGW45" s="155"/>
      <c r="PGX45" s="155"/>
      <c r="PGY45" s="156"/>
      <c r="PGZ45" s="156"/>
      <c r="PHA45" s="156"/>
      <c r="PHB45" s="156"/>
      <c r="PHC45" s="156"/>
      <c r="PHD45" s="156"/>
      <c r="PHE45" s="157"/>
      <c r="PHF45" s="153"/>
      <c r="PHG45" s="153"/>
      <c r="PHH45" s="154"/>
      <c r="PHI45" s="155"/>
      <c r="PHJ45" s="155"/>
      <c r="PHK45" s="155"/>
      <c r="PHL45" s="155"/>
      <c r="PHM45" s="155"/>
      <c r="PHN45" s="155"/>
      <c r="PHO45" s="156"/>
      <c r="PHP45" s="156"/>
      <c r="PHQ45" s="156"/>
      <c r="PHR45" s="156"/>
      <c r="PHS45" s="156"/>
      <c r="PHT45" s="156"/>
      <c r="PHU45" s="157"/>
      <c r="PHV45" s="153"/>
      <c r="PHW45" s="153"/>
      <c r="PHX45" s="154"/>
      <c r="PHY45" s="155"/>
      <c r="PHZ45" s="155"/>
      <c r="PIA45" s="155"/>
      <c r="PIB45" s="155"/>
      <c r="PIC45" s="155"/>
      <c r="PID45" s="155"/>
      <c r="PIE45" s="156"/>
      <c r="PIF45" s="156"/>
      <c r="PIG45" s="156"/>
      <c r="PIH45" s="156"/>
      <c r="PII45" s="156"/>
      <c r="PIJ45" s="156"/>
      <c r="PIK45" s="157"/>
      <c r="PIL45" s="153"/>
      <c r="PIM45" s="153"/>
      <c r="PIN45" s="154"/>
      <c r="PIO45" s="155"/>
      <c r="PIP45" s="155"/>
      <c r="PIQ45" s="155"/>
      <c r="PIR45" s="155"/>
      <c r="PIS45" s="155"/>
      <c r="PIT45" s="155"/>
      <c r="PIU45" s="156"/>
      <c r="PIV45" s="156"/>
      <c r="PIW45" s="156"/>
      <c r="PIX45" s="156"/>
      <c r="PIY45" s="156"/>
      <c r="PIZ45" s="156"/>
      <c r="PJA45" s="157"/>
      <c r="PJB45" s="153"/>
      <c r="PJC45" s="153"/>
      <c r="PJD45" s="154"/>
      <c r="PJE45" s="155"/>
      <c r="PJF45" s="155"/>
      <c r="PJG45" s="155"/>
      <c r="PJH45" s="155"/>
      <c r="PJI45" s="155"/>
      <c r="PJJ45" s="155"/>
      <c r="PJK45" s="156"/>
      <c r="PJL45" s="156"/>
      <c r="PJM45" s="156"/>
      <c r="PJN45" s="156"/>
      <c r="PJO45" s="156"/>
      <c r="PJP45" s="156"/>
      <c r="PJQ45" s="157"/>
      <c r="PJR45" s="153"/>
      <c r="PJS45" s="153"/>
      <c r="PJT45" s="154"/>
      <c r="PJU45" s="155"/>
      <c r="PJV45" s="155"/>
      <c r="PJW45" s="155"/>
      <c r="PJX45" s="155"/>
      <c r="PJY45" s="155"/>
      <c r="PJZ45" s="155"/>
      <c r="PKA45" s="156"/>
      <c r="PKB45" s="156"/>
      <c r="PKC45" s="156"/>
      <c r="PKD45" s="156"/>
      <c r="PKE45" s="156"/>
      <c r="PKF45" s="156"/>
      <c r="PKG45" s="157"/>
      <c r="PKH45" s="153"/>
      <c r="PKI45" s="153"/>
      <c r="PKJ45" s="154"/>
      <c r="PKK45" s="155"/>
      <c r="PKL45" s="155"/>
      <c r="PKM45" s="155"/>
      <c r="PKN45" s="155"/>
      <c r="PKO45" s="155"/>
      <c r="PKP45" s="155"/>
      <c r="PKQ45" s="156"/>
      <c r="PKR45" s="156"/>
      <c r="PKS45" s="156"/>
      <c r="PKT45" s="156"/>
      <c r="PKU45" s="156"/>
      <c r="PKV45" s="156"/>
      <c r="PKW45" s="157"/>
      <c r="PKX45" s="153"/>
      <c r="PKY45" s="153"/>
      <c r="PKZ45" s="154"/>
      <c r="PLA45" s="155"/>
      <c r="PLB45" s="155"/>
      <c r="PLC45" s="155"/>
      <c r="PLD45" s="155"/>
      <c r="PLE45" s="155"/>
      <c r="PLF45" s="155"/>
      <c r="PLG45" s="156"/>
      <c r="PLH45" s="156"/>
      <c r="PLI45" s="156"/>
      <c r="PLJ45" s="156"/>
      <c r="PLK45" s="156"/>
      <c r="PLL45" s="156"/>
      <c r="PLM45" s="157"/>
      <c r="PLN45" s="153"/>
      <c r="PLO45" s="153"/>
      <c r="PLP45" s="154"/>
      <c r="PLQ45" s="155"/>
      <c r="PLR45" s="155"/>
      <c r="PLS45" s="155"/>
      <c r="PLT45" s="155"/>
      <c r="PLU45" s="155"/>
      <c r="PLV45" s="155"/>
      <c r="PLW45" s="156"/>
      <c r="PLX45" s="156"/>
      <c r="PLY45" s="156"/>
      <c r="PLZ45" s="156"/>
      <c r="PMA45" s="156"/>
      <c r="PMB45" s="156"/>
      <c r="PMC45" s="157"/>
      <c r="PMD45" s="153"/>
      <c r="PME45" s="153"/>
      <c r="PMF45" s="154"/>
      <c r="PMG45" s="155"/>
      <c r="PMH45" s="155"/>
      <c r="PMI45" s="155"/>
      <c r="PMJ45" s="155"/>
      <c r="PMK45" s="155"/>
      <c r="PML45" s="155"/>
      <c r="PMM45" s="156"/>
      <c r="PMN45" s="156"/>
      <c r="PMO45" s="156"/>
      <c r="PMP45" s="156"/>
      <c r="PMQ45" s="156"/>
      <c r="PMR45" s="156"/>
      <c r="PMS45" s="157"/>
      <c r="PMT45" s="153"/>
      <c r="PMU45" s="153"/>
      <c r="PMV45" s="154"/>
      <c r="PMW45" s="155"/>
      <c r="PMX45" s="155"/>
      <c r="PMY45" s="155"/>
      <c r="PMZ45" s="155"/>
      <c r="PNA45" s="155"/>
      <c r="PNB45" s="155"/>
      <c r="PNC45" s="156"/>
      <c r="PND45" s="156"/>
      <c r="PNE45" s="156"/>
      <c r="PNF45" s="156"/>
      <c r="PNG45" s="156"/>
      <c r="PNH45" s="156"/>
      <c r="PNI45" s="157"/>
      <c r="PNJ45" s="153"/>
      <c r="PNK45" s="153"/>
      <c r="PNL45" s="154"/>
      <c r="PNM45" s="155"/>
      <c r="PNN45" s="155"/>
      <c r="PNO45" s="155"/>
      <c r="PNP45" s="155"/>
      <c r="PNQ45" s="155"/>
      <c r="PNR45" s="155"/>
      <c r="PNS45" s="156"/>
      <c r="PNT45" s="156"/>
      <c r="PNU45" s="156"/>
      <c r="PNV45" s="156"/>
      <c r="PNW45" s="156"/>
      <c r="PNX45" s="156"/>
      <c r="PNY45" s="157"/>
      <c r="PNZ45" s="153"/>
      <c r="POA45" s="153"/>
      <c r="POB45" s="154"/>
      <c r="POC45" s="155"/>
      <c r="POD45" s="155"/>
      <c r="POE45" s="155"/>
      <c r="POF45" s="155"/>
      <c r="POG45" s="155"/>
      <c r="POH45" s="155"/>
      <c r="POI45" s="156"/>
      <c r="POJ45" s="156"/>
      <c r="POK45" s="156"/>
      <c r="POL45" s="156"/>
      <c r="POM45" s="156"/>
      <c r="PON45" s="156"/>
      <c r="POO45" s="157"/>
      <c r="POP45" s="153"/>
      <c r="POQ45" s="153"/>
      <c r="POR45" s="154"/>
      <c r="POS45" s="155"/>
      <c r="POT45" s="155"/>
      <c r="POU45" s="155"/>
      <c r="POV45" s="155"/>
      <c r="POW45" s="155"/>
      <c r="POX45" s="155"/>
      <c r="POY45" s="156"/>
      <c r="POZ45" s="156"/>
      <c r="PPA45" s="156"/>
      <c r="PPB45" s="156"/>
      <c r="PPC45" s="156"/>
      <c r="PPD45" s="156"/>
      <c r="PPE45" s="157"/>
      <c r="PPF45" s="153"/>
      <c r="PPG45" s="153"/>
      <c r="PPH45" s="154"/>
      <c r="PPI45" s="155"/>
      <c r="PPJ45" s="155"/>
      <c r="PPK45" s="155"/>
      <c r="PPL45" s="155"/>
      <c r="PPM45" s="155"/>
      <c r="PPN45" s="155"/>
      <c r="PPO45" s="156"/>
      <c r="PPP45" s="156"/>
      <c r="PPQ45" s="156"/>
      <c r="PPR45" s="156"/>
      <c r="PPS45" s="156"/>
      <c r="PPT45" s="156"/>
      <c r="PPU45" s="157"/>
      <c r="PPV45" s="153"/>
      <c r="PPW45" s="153"/>
      <c r="PPX45" s="154"/>
      <c r="PPY45" s="155"/>
      <c r="PPZ45" s="155"/>
      <c r="PQA45" s="155"/>
      <c r="PQB45" s="155"/>
      <c r="PQC45" s="155"/>
      <c r="PQD45" s="155"/>
      <c r="PQE45" s="156"/>
      <c r="PQF45" s="156"/>
      <c r="PQG45" s="156"/>
      <c r="PQH45" s="156"/>
      <c r="PQI45" s="156"/>
      <c r="PQJ45" s="156"/>
      <c r="PQK45" s="157"/>
      <c r="PQL45" s="153"/>
      <c r="PQM45" s="153"/>
      <c r="PQN45" s="154"/>
      <c r="PQO45" s="155"/>
      <c r="PQP45" s="155"/>
      <c r="PQQ45" s="155"/>
      <c r="PQR45" s="155"/>
      <c r="PQS45" s="155"/>
      <c r="PQT45" s="155"/>
      <c r="PQU45" s="156"/>
      <c r="PQV45" s="156"/>
      <c r="PQW45" s="156"/>
      <c r="PQX45" s="156"/>
      <c r="PQY45" s="156"/>
      <c r="PQZ45" s="156"/>
      <c r="PRA45" s="157"/>
      <c r="PRB45" s="153"/>
      <c r="PRC45" s="153"/>
      <c r="PRD45" s="154"/>
      <c r="PRE45" s="155"/>
      <c r="PRF45" s="155"/>
      <c r="PRG45" s="155"/>
      <c r="PRH45" s="155"/>
      <c r="PRI45" s="155"/>
      <c r="PRJ45" s="155"/>
      <c r="PRK45" s="156"/>
      <c r="PRL45" s="156"/>
      <c r="PRM45" s="156"/>
      <c r="PRN45" s="156"/>
      <c r="PRO45" s="156"/>
      <c r="PRP45" s="156"/>
      <c r="PRQ45" s="157"/>
      <c r="PRR45" s="153"/>
      <c r="PRS45" s="153"/>
      <c r="PRT45" s="154"/>
      <c r="PRU45" s="155"/>
      <c r="PRV45" s="155"/>
      <c r="PRW45" s="155"/>
      <c r="PRX45" s="155"/>
      <c r="PRY45" s="155"/>
      <c r="PRZ45" s="155"/>
      <c r="PSA45" s="156"/>
      <c r="PSB45" s="156"/>
      <c r="PSC45" s="156"/>
      <c r="PSD45" s="156"/>
      <c r="PSE45" s="156"/>
      <c r="PSF45" s="156"/>
      <c r="PSG45" s="157"/>
      <c r="PSH45" s="153"/>
      <c r="PSI45" s="153"/>
      <c r="PSJ45" s="154"/>
      <c r="PSK45" s="155"/>
      <c r="PSL45" s="155"/>
      <c r="PSM45" s="155"/>
      <c r="PSN45" s="155"/>
      <c r="PSO45" s="155"/>
      <c r="PSP45" s="155"/>
      <c r="PSQ45" s="156"/>
      <c r="PSR45" s="156"/>
      <c r="PSS45" s="156"/>
      <c r="PST45" s="156"/>
      <c r="PSU45" s="156"/>
      <c r="PSV45" s="156"/>
      <c r="PSW45" s="157"/>
      <c r="PSX45" s="153"/>
      <c r="PSY45" s="153"/>
      <c r="PSZ45" s="154"/>
      <c r="PTA45" s="155"/>
      <c r="PTB45" s="155"/>
      <c r="PTC45" s="155"/>
      <c r="PTD45" s="155"/>
      <c r="PTE45" s="155"/>
      <c r="PTF45" s="155"/>
      <c r="PTG45" s="156"/>
      <c r="PTH45" s="156"/>
      <c r="PTI45" s="156"/>
      <c r="PTJ45" s="156"/>
      <c r="PTK45" s="156"/>
      <c r="PTL45" s="156"/>
      <c r="PTM45" s="157"/>
      <c r="PTN45" s="153"/>
      <c r="PTO45" s="153"/>
      <c r="PTP45" s="154"/>
      <c r="PTQ45" s="155"/>
      <c r="PTR45" s="155"/>
      <c r="PTS45" s="155"/>
      <c r="PTT45" s="155"/>
      <c r="PTU45" s="155"/>
      <c r="PTV45" s="155"/>
      <c r="PTW45" s="156"/>
      <c r="PTX45" s="156"/>
      <c r="PTY45" s="156"/>
      <c r="PTZ45" s="156"/>
      <c r="PUA45" s="156"/>
      <c r="PUB45" s="156"/>
      <c r="PUC45" s="157"/>
      <c r="PUD45" s="153"/>
      <c r="PUE45" s="153"/>
      <c r="PUF45" s="154"/>
      <c r="PUG45" s="155"/>
      <c r="PUH45" s="155"/>
      <c r="PUI45" s="155"/>
      <c r="PUJ45" s="155"/>
      <c r="PUK45" s="155"/>
      <c r="PUL45" s="155"/>
      <c r="PUM45" s="156"/>
      <c r="PUN45" s="156"/>
      <c r="PUO45" s="156"/>
      <c r="PUP45" s="156"/>
      <c r="PUQ45" s="156"/>
      <c r="PUR45" s="156"/>
      <c r="PUS45" s="157"/>
      <c r="PUT45" s="153"/>
      <c r="PUU45" s="153"/>
      <c r="PUV45" s="154"/>
      <c r="PUW45" s="155"/>
      <c r="PUX45" s="155"/>
      <c r="PUY45" s="155"/>
      <c r="PUZ45" s="155"/>
      <c r="PVA45" s="155"/>
      <c r="PVB45" s="155"/>
      <c r="PVC45" s="156"/>
      <c r="PVD45" s="156"/>
      <c r="PVE45" s="156"/>
      <c r="PVF45" s="156"/>
      <c r="PVG45" s="156"/>
      <c r="PVH45" s="156"/>
      <c r="PVI45" s="157"/>
      <c r="PVJ45" s="153"/>
      <c r="PVK45" s="153"/>
      <c r="PVL45" s="154"/>
      <c r="PVM45" s="155"/>
      <c r="PVN45" s="155"/>
      <c r="PVO45" s="155"/>
      <c r="PVP45" s="155"/>
      <c r="PVQ45" s="155"/>
      <c r="PVR45" s="155"/>
      <c r="PVS45" s="156"/>
      <c r="PVT45" s="156"/>
      <c r="PVU45" s="156"/>
      <c r="PVV45" s="156"/>
      <c r="PVW45" s="156"/>
      <c r="PVX45" s="156"/>
      <c r="PVY45" s="157"/>
      <c r="PVZ45" s="153"/>
      <c r="PWA45" s="153"/>
      <c r="PWB45" s="154"/>
      <c r="PWC45" s="155"/>
      <c r="PWD45" s="155"/>
      <c r="PWE45" s="155"/>
      <c r="PWF45" s="155"/>
      <c r="PWG45" s="155"/>
      <c r="PWH45" s="155"/>
      <c r="PWI45" s="156"/>
      <c r="PWJ45" s="156"/>
      <c r="PWK45" s="156"/>
      <c r="PWL45" s="156"/>
      <c r="PWM45" s="156"/>
      <c r="PWN45" s="156"/>
      <c r="PWO45" s="157"/>
      <c r="PWP45" s="153"/>
      <c r="PWQ45" s="153"/>
      <c r="PWR45" s="154"/>
      <c r="PWS45" s="155"/>
      <c r="PWT45" s="155"/>
      <c r="PWU45" s="155"/>
      <c r="PWV45" s="155"/>
      <c r="PWW45" s="155"/>
      <c r="PWX45" s="155"/>
      <c r="PWY45" s="156"/>
      <c r="PWZ45" s="156"/>
      <c r="PXA45" s="156"/>
      <c r="PXB45" s="156"/>
      <c r="PXC45" s="156"/>
      <c r="PXD45" s="156"/>
      <c r="PXE45" s="157"/>
      <c r="PXF45" s="153"/>
      <c r="PXG45" s="153"/>
      <c r="PXH45" s="154"/>
      <c r="PXI45" s="155"/>
      <c r="PXJ45" s="155"/>
      <c r="PXK45" s="155"/>
      <c r="PXL45" s="155"/>
      <c r="PXM45" s="155"/>
      <c r="PXN45" s="155"/>
      <c r="PXO45" s="156"/>
      <c r="PXP45" s="156"/>
      <c r="PXQ45" s="156"/>
      <c r="PXR45" s="156"/>
      <c r="PXS45" s="156"/>
      <c r="PXT45" s="156"/>
      <c r="PXU45" s="157"/>
      <c r="PXV45" s="153"/>
      <c r="PXW45" s="153"/>
      <c r="PXX45" s="154"/>
      <c r="PXY45" s="155"/>
      <c r="PXZ45" s="155"/>
      <c r="PYA45" s="155"/>
      <c r="PYB45" s="155"/>
      <c r="PYC45" s="155"/>
      <c r="PYD45" s="155"/>
      <c r="PYE45" s="156"/>
      <c r="PYF45" s="156"/>
      <c r="PYG45" s="156"/>
      <c r="PYH45" s="156"/>
      <c r="PYI45" s="156"/>
      <c r="PYJ45" s="156"/>
      <c r="PYK45" s="157"/>
      <c r="PYL45" s="153"/>
      <c r="PYM45" s="153"/>
      <c r="PYN45" s="154"/>
      <c r="PYO45" s="155"/>
      <c r="PYP45" s="155"/>
      <c r="PYQ45" s="155"/>
      <c r="PYR45" s="155"/>
      <c r="PYS45" s="155"/>
      <c r="PYT45" s="155"/>
      <c r="PYU45" s="156"/>
      <c r="PYV45" s="156"/>
      <c r="PYW45" s="156"/>
      <c r="PYX45" s="156"/>
      <c r="PYY45" s="156"/>
      <c r="PYZ45" s="156"/>
      <c r="PZA45" s="157"/>
      <c r="PZB45" s="153"/>
      <c r="PZC45" s="153"/>
      <c r="PZD45" s="154"/>
      <c r="PZE45" s="155"/>
      <c r="PZF45" s="155"/>
      <c r="PZG45" s="155"/>
      <c r="PZH45" s="155"/>
      <c r="PZI45" s="155"/>
      <c r="PZJ45" s="155"/>
      <c r="PZK45" s="156"/>
      <c r="PZL45" s="156"/>
      <c r="PZM45" s="156"/>
      <c r="PZN45" s="156"/>
      <c r="PZO45" s="156"/>
      <c r="PZP45" s="156"/>
      <c r="PZQ45" s="157"/>
      <c r="PZR45" s="153"/>
      <c r="PZS45" s="153"/>
      <c r="PZT45" s="154"/>
      <c r="PZU45" s="155"/>
      <c r="PZV45" s="155"/>
      <c r="PZW45" s="155"/>
      <c r="PZX45" s="155"/>
      <c r="PZY45" s="155"/>
      <c r="PZZ45" s="155"/>
      <c r="QAA45" s="156"/>
      <c r="QAB45" s="156"/>
      <c r="QAC45" s="156"/>
      <c r="QAD45" s="156"/>
      <c r="QAE45" s="156"/>
      <c r="QAF45" s="156"/>
      <c r="QAG45" s="157"/>
      <c r="QAH45" s="153"/>
      <c r="QAI45" s="153"/>
      <c r="QAJ45" s="154"/>
      <c r="QAK45" s="155"/>
      <c r="QAL45" s="155"/>
      <c r="QAM45" s="155"/>
      <c r="QAN45" s="155"/>
      <c r="QAO45" s="155"/>
      <c r="QAP45" s="155"/>
      <c r="QAQ45" s="156"/>
      <c r="QAR45" s="156"/>
      <c r="QAS45" s="156"/>
      <c r="QAT45" s="156"/>
      <c r="QAU45" s="156"/>
      <c r="QAV45" s="156"/>
      <c r="QAW45" s="157"/>
      <c r="QAX45" s="153"/>
      <c r="QAY45" s="153"/>
      <c r="QAZ45" s="154"/>
      <c r="QBA45" s="155"/>
      <c r="QBB45" s="155"/>
      <c r="QBC45" s="155"/>
      <c r="QBD45" s="155"/>
      <c r="QBE45" s="155"/>
      <c r="QBF45" s="155"/>
      <c r="QBG45" s="156"/>
      <c r="QBH45" s="156"/>
      <c r="QBI45" s="156"/>
      <c r="QBJ45" s="156"/>
      <c r="QBK45" s="156"/>
      <c r="QBL45" s="156"/>
      <c r="QBM45" s="157"/>
      <c r="QBN45" s="153"/>
      <c r="QBO45" s="153"/>
      <c r="QBP45" s="154"/>
      <c r="QBQ45" s="155"/>
      <c r="QBR45" s="155"/>
      <c r="QBS45" s="155"/>
      <c r="QBT45" s="155"/>
      <c r="QBU45" s="155"/>
      <c r="QBV45" s="155"/>
      <c r="QBW45" s="156"/>
      <c r="QBX45" s="156"/>
      <c r="QBY45" s="156"/>
      <c r="QBZ45" s="156"/>
      <c r="QCA45" s="156"/>
      <c r="QCB45" s="156"/>
      <c r="QCC45" s="157"/>
      <c r="QCD45" s="153"/>
      <c r="QCE45" s="153"/>
      <c r="QCF45" s="154"/>
      <c r="QCG45" s="155"/>
      <c r="QCH45" s="155"/>
      <c r="QCI45" s="155"/>
      <c r="QCJ45" s="155"/>
      <c r="QCK45" s="155"/>
      <c r="QCL45" s="155"/>
      <c r="QCM45" s="156"/>
      <c r="QCN45" s="156"/>
      <c r="QCO45" s="156"/>
      <c r="QCP45" s="156"/>
      <c r="QCQ45" s="156"/>
      <c r="QCR45" s="156"/>
      <c r="QCS45" s="157"/>
      <c r="QCT45" s="153"/>
      <c r="QCU45" s="153"/>
      <c r="QCV45" s="154"/>
      <c r="QCW45" s="155"/>
      <c r="QCX45" s="155"/>
      <c r="QCY45" s="155"/>
      <c r="QCZ45" s="155"/>
      <c r="QDA45" s="155"/>
      <c r="QDB45" s="155"/>
      <c r="QDC45" s="156"/>
      <c r="QDD45" s="156"/>
      <c r="QDE45" s="156"/>
      <c r="QDF45" s="156"/>
      <c r="QDG45" s="156"/>
      <c r="QDH45" s="156"/>
      <c r="QDI45" s="157"/>
      <c r="QDJ45" s="153"/>
      <c r="QDK45" s="153"/>
      <c r="QDL45" s="154"/>
      <c r="QDM45" s="155"/>
      <c r="QDN45" s="155"/>
      <c r="QDO45" s="155"/>
      <c r="QDP45" s="155"/>
      <c r="QDQ45" s="155"/>
      <c r="QDR45" s="155"/>
      <c r="QDS45" s="156"/>
      <c r="QDT45" s="156"/>
      <c r="QDU45" s="156"/>
      <c r="QDV45" s="156"/>
      <c r="QDW45" s="156"/>
      <c r="QDX45" s="156"/>
      <c r="QDY45" s="157"/>
      <c r="QDZ45" s="153"/>
      <c r="QEA45" s="153"/>
      <c r="QEB45" s="154"/>
      <c r="QEC45" s="155"/>
      <c r="QED45" s="155"/>
      <c r="QEE45" s="155"/>
      <c r="QEF45" s="155"/>
      <c r="QEG45" s="155"/>
      <c r="QEH45" s="155"/>
      <c r="QEI45" s="156"/>
      <c r="QEJ45" s="156"/>
      <c r="QEK45" s="156"/>
      <c r="QEL45" s="156"/>
      <c r="QEM45" s="156"/>
      <c r="QEN45" s="156"/>
      <c r="QEO45" s="157"/>
      <c r="QEP45" s="153"/>
      <c r="QEQ45" s="153"/>
      <c r="QER45" s="154"/>
      <c r="QES45" s="155"/>
      <c r="QET45" s="155"/>
      <c r="QEU45" s="155"/>
      <c r="QEV45" s="155"/>
      <c r="QEW45" s="155"/>
      <c r="QEX45" s="155"/>
      <c r="QEY45" s="156"/>
      <c r="QEZ45" s="156"/>
      <c r="QFA45" s="156"/>
      <c r="QFB45" s="156"/>
      <c r="QFC45" s="156"/>
      <c r="QFD45" s="156"/>
      <c r="QFE45" s="157"/>
      <c r="QFF45" s="153"/>
      <c r="QFG45" s="153"/>
      <c r="QFH45" s="154"/>
      <c r="QFI45" s="155"/>
      <c r="QFJ45" s="155"/>
      <c r="QFK45" s="155"/>
      <c r="QFL45" s="155"/>
      <c r="QFM45" s="155"/>
      <c r="QFN45" s="155"/>
      <c r="QFO45" s="156"/>
      <c r="QFP45" s="156"/>
      <c r="QFQ45" s="156"/>
      <c r="QFR45" s="156"/>
      <c r="QFS45" s="156"/>
      <c r="QFT45" s="156"/>
      <c r="QFU45" s="157"/>
      <c r="QFV45" s="153"/>
      <c r="QFW45" s="153"/>
      <c r="QFX45" s="154"/>
      <c r="QFY45" s="155"/>
      <c r="QFZ45" s="155"/>
      <c r="QGA45" s="155"/>
      <c r="QGB45" s="155"/>
      <c r="QGC45" s="155"/>
      <c r="QGD45" s="155"/>
      <c r="QGE45" s="156"/>
      <c r="QGF45" s="156"/>
      <c r="QGG45" s="156"/>
      <c r="QGH45" s="156"/>
      <c r="QGI45" s="156"/>
      <c r="QGJ45" s="156"/>
      <c r="QGK45" s="157"/>
      <c r="QGL45" s="153"/>
      <c r="QGM45" s="153"/>
      <c r="QGN45" s="154"/>
      <c r="QGO45" s="155"/>
      <c r="QGP45" s="155"/>
      <c r="QGQ45" s="155"/>
      <c r="QGR45" s="155"/>
      <c r="QGS45" s="155"/>
      <c r="QGT45" s="155"/>
      <c r="QGU45" s="156"/>
      <c r="QGV45" s="156"/>
      <c r="QGW45" s="156"/>
      <c r="QGX45" s="156"/>
      <c r="QGY45" s="156"/>
      <c r="QGZ45" s="156"/>
      <c r="QHA45" s="157"/>
      <c r="QHB45" s="153"/>
      <c r="QHC45" s="153"/>
      <c r="QHD45" s="154"/>
      <c r="QHE45" s="155"/>
      <c r="QHF45" s="155"/>
      <c r="QHG45" s="155"/>
      <c r="QHH45" s="155"/>
      <c r="QHI45" s="155"/>
      <c r="QHJ45" s="155"/>
      <c r="QHK45" s="156"/>
      <c r="QHL45" s="156"/>
      <c r="QHM45" s="156"/>
      <c r="QHN45" s="156"/>
      <c r="QHO45" s="156"/>
      <c r="QHP45" s="156"/>
      <c r="QHQ45" s="157"/>
      <c r="QHR45" s="153"/>
      <c r="QHS45" s="153"/>
      <c r="QHT45" s="154"/>
      <c r="QHU45" s="155"/>
      <c r="QHV45" s="155"/>
      <c r="QHW45" s="155"/>
      <c r="QHX45" s="155"/>
      <c r="QHY45" s="155"/>
      <c r="QHZ45" s="155"/>
      <c r="QIA45" s="156"/>
      <c r="QIB45" s="156"/>
      <c r="QIC45" s="156"/>
      <c r="QID45" s="156"/>
      <c r="QIE45" s="156"/>
      <c r="QIF45" s="156"/>
      <c r="QIG45" s="157"/>
      <c r="QIH45" s="153"/>
      <c r="QII45" s="153"/>
      <c r="QIJ45" s="154"/>
      <c r="QIK45" s="155"/>
      <c r="QIL45" s="155"/>
      <c r="QIM45" s="155"/>
      <c r="QIN45" s="155"/>
      <c r="QIO45" s="155"/>
      <c r="QIP45" s="155"/>
      <c r="QIQ45" s="156"/>
      <c r="QIR45" s="156"/>
      <c r="QIS45" s="156"/>
      <c r="QIT45" s="156"/>
      <c r="QIU45" s="156"/>
      <c r="QIV45" s="156"/>
      <c r="QIW45" s="157"/>
      <c r="QIX45" s="153"/>
      <c r="QIY45" s="153"/>
      <c r="QIZ45" s="154"/>
      <c r="QJA45" s="155"/>
      <c r="QJB45" s="155"/>
      <c r="QJC45" s="155"/>
      <c r="QJD45" s="155"/>
      <c r="QJE45" s="155"/>
      <c r="QJF45" s="155"/>
      <c r="QJG45" s="156"/>
      <c r="QJH45" s="156"/>
      <c r="QJI45" s="156"/>
      <c r="QJJ45" s="156"/>
      <c r="QJK45" s="156"/>
      <c r="QJL45" s="156"/>
      <c r="QJM45" s="157"/>
      <c r="QJN45" s="153"/>
      <c r="QJO45" s="153"/>
      <c r="QJP45" s="154"/>
      <c r="QJQ45" s="155"/>
      <c r="QJR45" s="155"/>
      <c r="QJS45" s="155"/>
      <c r="QJT45" s="155"/>
      <c r="QJU45" s="155"/>
      <c r="QJV45" s="155"/>
      <c r="QJW45" s="156"/>
      <c r="QJX45" s="156"/>
      <c r="QJY45" s="156"/>
      <c r="QJZ45" s="156"/>
      <c r="QKA45" s="156"/>
      <c r="QKB45" s="156"/>
      <c r="QKC45" s="157"/>
      <c r="QKD45" s="153"/>
      <c r="QKE45" s="153"/>
      <c r="QKF45" s="154"/>
      <c r="QKG45" s="155"/>
      <c r="QKH45" s="155"/>
      <c r="QKI45" s="155"/>
      <c r="QKJ45" s="155"/>
      <c r="QKK45" s="155"/>
      <c r="QKL45" s="155"/>
      <c r="QKM45" s="156"/>
      <c r="QKN45" s="156"/>
      <c r="QKO45" s="156"/>
      <c r="QKP45" s="156"/>
      <c r="QKQ45" s="156"/>
      <c r="QKR45" s="156"/>
      <c r="QKS45" s="157"/>
      <c r="QKT45" s="153"/>
      <c r="QKU45" s="153"/>
      <c r="QKV45" s="154"/>
      <c r="QKW45" s="155"/>
      <c r="QKX45" s="155"/>
      <c r="QKY45" s="155"/>
      <c r="QKZ45" s="155"/>
      <c r="QLA45" s="155"/>
      <c r="QLB45" s="155"/>
      <c r="QLC45" s="156"/>
      <c r="QLD45" s="156"/>
      <c r="QLE45" s="156"/>
      <c r="QLF45" s="156"/>
      <c r="QLG45" s="156"/>
      <c r="QLH45" s="156"/>
      <c r="QLI45" s="157"/>
      <c r="QLJ45" s="153"/>
      <c r="QLK45" s="153"/>
      <c r="QLL45" s="154"/>
      <c r="QLM45" s="155"/>
      <c r="QLN45" s="155"/>
      <c r="QLO45" s="155"/>
      <c r="QLP45" s="155"/>
      <c r="QLQ45" s="155"/>
      <c r="QLR45" s="155"/>
      <c r="QLS45" s="156"/>
      <c r="QLT45" s="156"/>
      <c r="QLU45" s="156"/>
      <c r="QLV45" s="156"/>
      <c r="QLW45" s="156"/>
      <c r="QLX45" s="156"/>
      <c r="QLY45" s="157"/>
      <c r="QLZ45" s="153"/>
      <c r="QMA45" s="153"/>
      <c r="QMB45" s="154"/>
      <c r="QMC45" s="155"/>
      <c r="QMD45" s="155"/>
      <c r="QME45" s="155"/>
      <c r="QMF45" s="155"/>
      <c r="QMG45" s="155"/>
      <c r="QMH45" s="155"/>
      <c r="QMI45" s="156"/>
      <c r="QMJ45" s="156"/>
      <c r="QMK45" s="156"/>
      <c r="QML45" s="156"/>
      <c r="QMM45" s="156"/>
      <c r="QMN45" s="156"/>
      <c r="QMO45" s="157"/>
      <c r="QMP45" s="153"/>
      <c r="QMQ45" s="153"/>
      <c r="QMR45" s="154"/>
      <c r="QMS45" s="155"/>
      <c r="QMT45" s="155"/>
      <c r="QMU45" s="155"/>
      <c r="QMV45" s="155"/>
      <c r="QMW45" s="155"/>
      <c r="QMX45" s="155"/>
      <c r="QMY45" s="156"/>
      <c r="QMZ45" s="156"/>
      <c r="QNA45" s="156"/>
      <c r="QNB45" s="156"/>
      <c r="QNC45" s="156"/>
      <c r="QND45" s="156"/>
      <c r="QNE45" s="157"/>
      <c r="QNF45" s="153"/>
      <c r="QNG45" s="153"/>
      <c r="QNH45" s="154"/>
      <c r="QNI45" s="155"/>
      <c r="QNJ45" s="155"/>
      <c r="QNK45" s="155"/>
      <c r="QNL45" s="155"/>
      <c r="QNM45" s="155"/>
      <c r="QNN45" s="155"/>
      <c r="QNO45" s="156"/>
      <c r="QNP45" s="156"/>
      <c r="QNQ45" s="156"/>
      <c r="QNR45" s="156"/>
      <c r="QNS45" s="156"/>
      <c r="QNT45" s="156"/>
      <c r="QNU45" s="157"/>
      <c r="QNV45" s="153"/>
      <c r="QNW45" s="153"/>
      <c r="QNX45" s="154"/>
      <c r="QNY45" s="155"/>
      <c r="QNZ45" s="155"/>
      <c r="QOA45" s="155"/>
      <c r="QOB45" s="155"/>
      <c r="QOC45" s="155"/>
      <c r="QOD45" s="155"/>
      <c r="QOE45" s="156"/>
      <c r="QOF45" s="156"/>
      <c r="QOG45" s="156"/>
      <c r="QOH45" s="156"/>
      <c r="QOI45" s="156"/>
      <c r="QOJ45" s="156"/>
      <c r="QOK45" s="157"/>
      <c r="QOL45" s="153"/>
      <c r="QOM45" s="153"/>
      <c r="QON45" s="154"/>
      <c r="QOO45" s="155"/>
      <c r="QOP45" s="155"/>
      <c r="QOQ45" s="155"/>
      <c r="QOR45" s="155"/>
      <c r="QOS45" s="155"/>
      <c r="QOT45" s="155"/>
      <c r="QOU45" s="156"/>
      <c r="QOV45" s="156"/>
      <c r="QOW45" s="156"/>
      <c r="QOX45" s="156"/>
      <c r="QOY45" s="156"/>
      <c r="QOZ45" s="156"/>
      <c r="QPA45" s="157"/>
      <c r="QPB45" s="153"/>
      <c r="QPC45" s="153"/>
      <c r="QPD45" s="154"/>
      <c r="QPE45" s="155"/>
      <c r="QPF45" s="155"/>
      <c r="QPG45" s="155"/>
      <c r="QPH45" s="155"/>
      <c r="QPI45" s="155"/>
      <c r="QPJ45" s="155"/>
      <c r="QPK45" s="156"/>
      <c r="QPL45" s="156"/>
      <c r="QPM45" s="156"/>
      <c r="QPN45" s="156"/>
      <c r="QPO45" s="156"/>
      <c r="QPP45" s="156"/>
      <c r="QPQ45" s="157"/>
      <c r="QPR45" s="153"/>
      <c r="QPS45" s="153"/>
      <c r="QPT45" s="154"/>
      <c r="QPU45" s="155"/>
      <c r="QPV45" s="155"/>
      <c r="QPW45" s="155"/>
      <c r="QPX45" s="155"/>
      <c r="QPY45" s="155"/>
      <c r="QPZ45" s="155"/>
      <c r="QQA45" s="156"/>
      <c r="QQB45" s="156"/>
      <c r="QQC45" s="156"/>
      <c r="QQD45" s="156"/>
      <c r="QQE45" s="156"/>
      <c r="QQF45" s="156"/>
      <c r="QQG45" s="157"/>
      <c r="QQH45" s="153"/>
      <c r="QQI45" s="153"/>
      <c r="QQJ45" s="154"/>
      <c r="QQK45" s="155"/>
      <c r="QQL45" s="155"/>
      <c r="QQM45" s="155"/>
      <c r="QQN45" s="155"/>
      <c r="QQO45" s="155"/>
      <c r="QQP45" s="155"/>
      <c r="QQQ45" s="156"/>
      <c r="QQR45" s="156"/>
      <c r="QQS45" s="156"/>
      <c r="QQT45" s="156"/>
      <c r="QQU45" s="156"/>
      <c r="QQV45" s="156"/>
      <c r="QQW45" s="157"/>
      <c r="QQX45" s="153"/>
      <c r="QQY45" s="153"/>
      <c r="QQZ45" s="154"/>
      <c r="QRA45" s="155"/>
      <c r="QRB45" s="155"/>
      <c r="QRC45" s="155"/>
      <c r="QRD45" s="155"/>
      <c r="QRE45" s="155"/>
      <c r="QRF45" s="155"/>
      <c r="QRG45" s="156"/>
      <c r="QRH45" s="156"/>
      <c r="QRI45" s="156"/>
      <c r="QRJ45" s="156"/>
      <c r="QRK45" s="156"/>
      <c r="QRL45" s="156"/>
      <c r="QRM45" s="157"/>
      <c r="QRN45" s="153"/>
      <c r="QRO45" s="153"/>
      <c r="QRP45" s="154"/>
      <c r="QRQ45" s="155"/>
      <c r="QRR45" s="155"/>
      <c r="QRS45" s="155"/>
      <c r="QRT45" s="155"/>
      <c r="QRU45" s="155"/>
      <c r="QRV45" s="155"/>
      <c r="QRW45" s="156"/>
      <c r="QRX45" s="156"/>
      <c r="QRY45" s="156"/>
      <c r="QRZ45" s="156"/>
      <c r="QSA45" s="156"/>
      <c r="QSB45" s="156"/>
      <c r="QSC45" s="157"/>
      <c r="QSD45" s="153"/>
      <c r="QSE45" s="153"/>
      <c r="QSF45" s="154"/>
      <c r="QSG45" s="155"/>
      <c r="QSH45" s="155"/>
      <c r="QSI45" s="155"/>
      <c r="QSJ45" s="155"/>
      <c r="QSK45" s="155"/>
      <c r="QSL45" s="155"/>
      <c r="QSM45" s="156"/>
      <c r="QSN45" s="156"/>
      <c r="QSO45" s="156"/>
      <c r="QSP45" s="156"/>
      <c r="QSQ45" s="156"/>
      <c r="QSR45" s="156"/>
      <c r="QSS45" s="157"/>
      <c r="QST45" s="153"/>
      <c r="QSU45" s="153"/>
      <c r="QSV45" s="154"/>
      <c r="QSW45" s="155"/>
      <c r="QSX45" s="155"/>
      <c r="QSY45" s="155"/>
      <c r="QSZ45" s="155"/>
      <c r="QTA45" s="155"/>
      <c r="QTB45" s="155"/>
      <c r="QTC45" s="156"/>
      <c r="QTD45" s="156"/>
      <c r="QTE45" s="156"/>
      <c r="QTF45" s="156"/>
      <c r="QTG45" s="156"/>
      <c r="QTH45" s="156"/>
      <c r="QTI45" s="157"/>
      <c r="QTJ45" s="153"/>
      <c r="QTK45" s="153"/>
      <c r="QTL45" s="154"/>
      <c r="QTM45" s="155"/>
      <c r="QTN45" s="155"/>
      <c r="QTO45" s="155"/>
      <c r="QTP45" s="155"/>
      <c r="QTQ45" s="155"/>
      <c r="QTR45" s="155"/>
      <c r="QTS45" s="156"/>
      <c r="QTT45" s="156"/>
      <c r="QTU45" s="156"/>
      <c r="QTV45" s="156"/>
      <c r="QTW45" s="156"/>
      <c r="QTX45" s="156"/>
      <c r="QTY45" s="157"/>
      <c r="QTZ45" s="153"/>
      <c r="QUA45" s="153"/>
      <c r="QUB45" s="154"/>
      <c r="QUC45" s="155"/>
      <c r="QUD45" s="155"/>
      <c r="QUE45" s="155"/>
      <c r="QUF45" s="155"/>
      <c r="QUG45" s="155"/>
      <c r="QUH45" s="155"/>
      <c r="QUI45" s="156"/>
      <c r="QUJ45" s="156"/>
      <c r="QUK45" s="156"/>
      <c r="QUL45" s="156"/>
      <c r="QUM45" s="156"/>
      <c r="QUN45" s="156"/>
      <c r="QUO45" s="157"/>
      <c r="QUP45" s="153"/>
      <c r="QUQ45" s="153"/>
      <c r="QUR45" s="154"/>
      <c r="QUS45" s="155"/>
      <c r="QUT45" s="155"/>
      <c r="QUU45" s="155"/>
      <c r="QUV45" s="155"/>
      <c r="QUW45" s="155"/>
      <c r="QUX45" s="155"/>
      <c r="QUY45" s="156"/>
      <c r="QUZ45" s="156"/>
      <c r="QVA45" s="156"/>
      <c r="QVB45" s="156"/>
      <c r="QVC45" s="156"/>
      <c r="QVD45" s="156"/>
      <c r="QVE45" s="157"/>
      <c r="QVF45" s="153"/>
      <c r="QVG45" s="153"/>
      <c r="QVH45" s="154"/>
      <c r="QVI45" s="155"/>
      <c r="QVJ45" s="155"/>
      <c r="QVK45" s="155"/>
      <c r="QVL45" s="155"/>
      <c r="QVM45" s="155"/>
      <c r="QVN45" s="155"/>
      <c r="QVO45" s="156"/>
      <c r="QVP45" s="156"/>
      <c r="QVQ45" s="156"/>
      <c r="QVR45" s="156"/>
      <c r="QVS45" s="156"/>
      <c r="QVT45" s="156"/>
      <c r="QVU45" s="157"/>
      <c r="QVV45" s="153"/>
      <c r="QVW45" s="153"/>
      <c r="QVX45" s="154"/>
      <c r="QVY45" s="155"/>
      <c r="QVZ45" s="155"/>
      <c r="QWA45" s="155"/>
      <c r="QWB45" s="155"/>
      <c r="QWC45" s="155"/>
      <c r="QWD45" s="155"/>
      <c r="QWE45" s="156"/>
      <c r="QWF45" s="156"/>
      <c r="QWG45" s="156"/>
      <c r="QWH45" s="156"/>
      <c r="QWI45" s="156"/>
      <c r="QWJ45" s="156"/>
      <c r="QWK45" s="157"/>
      <c r="QWL45" s="153"/>
      <c r="QWM45" s="153"/>
      <c r="QWN45" s="154"/>
      <c r="QWO45" s="155"/>
      <c r="QWP45" s="155"/>
      <c r="QWQ45" s="155"/>
      <c r="QWR45" s="155"/>
      <c r="QWS45" s="155"/>
      <c r="QWT45" s="155"/>
      <c r="QWU45" s="156"/>
      <c r="QWV45" s="156"/>
      <c r="QWW45" s="156"/>
      <c r="QWX45" s="156"/>
      <c r="QWY45" s="156"/>
      <c r="QWZ45" s="156"/>
      <c r="QXA45" s="157"/>
      <c r="QXB45" s="153"/>
      <c r="QXC45" s="153"/>
      <c r="QXD45" s="154"/>
      <c r="QXE45" s="155"/>
      <c r="QXF45" s="155"/>
      <c r="QXG45" s="155"/>
      <c r="QXH45" s="155"/>
      <c r="QXI45" s="155"/>
      <c r="QXJ45" s="155"/>
      <c r="QXK45" s="156"/>
      <c r="QXL45" s="156"/>
      <c r="QXM45" s="156"/>
      <c r="QXN45" s="156"/>
      <c r="QXO45" s="156"/>
      <c r="QXP45" s="156"/>
      <c r="QXQ45" s="157"/>
      <c r="QXR45" s="153"/>
      <c r="QXS45" s="153"/>
      <c r="QXT45" s="154"/>
      <c r="QXU45" s="155"/>
      <c r="QXV45" s="155"/>
      <c r="QXW45" s="155"/>
      <c r="QXX45" s="155"/>
      <c r="QXY45" s="155"/>
      <c r="QXZ45" s="155"/>
      <c r="QYA45" s="156"/>
      <c r="QYB45" s="156"/>
      <c r="QYC45" s="156"/>
      <c r="QYD45" s="156"/>
      <c r="QYE45" s="156"/>
      <c r="QYF45" s="156"/>
      <c r="QYG45" s="157"/>
      <c r="QYH45" s="153"/>
      <c r="QYI45" s="153"/>
      <c r="QYJ45" s="154"/>
      <c r="QYK45" s="155"/>
      <c r="QYL45" s="155"/>
      <c r="QYM45" s="155"/>
      <c r="QYN45" s="155"/>
      <c r="QYO45" s="155"/>
      <c r="QYP45" s="155"/>
      <c r="QYQ45" s="156"/>
      <c r="QYR45" s="156"/>
      <c r="QYS45" s="156"/>
      <c r="QYT45" s="156"/>
      <c r="QYU45" s="156"/>
      <c r="QYV45" s="156"/>
      <c r="QYW45" s="157"/>
      <c r="QYX45" s="153"/>
      <c r="QYY45" s="153"/>
      <c r="QYZ45" s="154"/>
      <c r="QZA45" s="155"/>
      <c r="QZB45" s="155"/>
      <c r="QZC45" s="155"/>
      <c r="QZD45" s="155"/>
      <c r="QZE45" s="155"/>
      <c r="QZF45" s="155"/>
      <c r="QZG45" s="156"/>
      <c r="QZH45" s="156"/>
      <c r="QZI45" s="156"/>
      <c r="QZJ45" s="156"/>
      <c r="QZK45" s="156"/>
      <c r="QZL45" s="156"/>
      <c r="QZM45" s="157"/>
      <c r="QZN45" s="153"/>
      <c r="QZO45" s="153"/>
      <c r="QZP45" s="154"/>
      <c r="QZQ45" s="155"/>
      <c r="QZR45" s="155"/>
      <c r="QZS45" s="155"/>
      <c r="QZT45" s="155"/>
      <c r="QZU45" s="155"/>
      <c r="QZV45" s="155"/>
      <c r="QZW45" s="156"/>
      <c r="QZX45" s="156"/>
      <c r="QZY45" s="156"/>
      <c r="QZZ45" s="156"/>
      <c r="RAA45" s="156"/>
      <c r="RAB45" s="156"/>
      <c r="RAC45" s="157"/>
      <c r="RAD45" s="153"/>
      <c r="RAE45" s="153"/>
      <c r="RAF45" s="154"/>
      <c r="RAG45" s="155"/>
      <c r="RAH45" s="155"/>
      <c r="RAI45" s="155"/>
      <c r="RAJ45" s="155"/>
      <c r="RAK45" s="155"/>
      <c r="RAL45" s="155"/>
      <c r="RAM45" s="156"/>
      <c r="RAN45" s="156"/>
      <c r="RAO45" s="156"/>
      <c r="RAP45" s="156"/>
      <c r="RAQ45" s="156"/>
      <c r="RAR45" s="156"/>
      <c r="RAS45" s="157"/>
      <c r="RAT45" s="153"/>
      <c r="RAU45" s="153"/>
      <c r="RAV45" s="154"/>
      <c r="RAW45" s="155"/>
      <c r="RAX45" s="155"/>
      <c r="RAY45" s="155"/>
      <c r="RAZ45" s="155"/>
      <c r="RBA45" s="155"/>
      <c r="RBB45" s="155"/>
      <c r="RBC45" s="156"/>
      <c r="RBD45" s="156"/>
      <c r="RBE45" s="156"/>
      <c r="RBF45" s="156"/>
      <c r="RBG45" s="156"/>
      <c r="RBH45" s="156"/>
      <c r="RBI45" s="157"/>
      <c r="RBJ45" s="153"/>
      <c r="RBK45" s="153"/>
      <c r="RBL45" s="154"/>
      <c r="RBM45" s="155"/>
      <c r="RBN45" s="155"/>
      <c r="RBO45" s="155"/>
      <c r="RBP45" s="155"/>
      <c r="RBQ45" s="155"/>
      <c r="RBR45" s="155"/>
      <c r="RBS45" s="156"/>
      <c r="RBT45" s="156"/>
      <c r="RBU45" s="156"/>
      <c r="RBV45" s="156"/>
      <c r="RBW45" s="156"/>
      <c r="RBX45" s="156"/>
      <c r="RBY45" s="157"/>
      <c r="RBZ45" s="153"/>
      <c r="RCA45" s="153"/>
      <c r="RCB45" s="154"/>
      <c r="RCC45" s="155"/>
      <c r="RCD45" s="155"/>
      <c r="RCE45" s="155"/>
      <c r="RCF45" s="155"/>
      <c r="RCG45" s="155"/>
      <c r="RCH45" s="155"/>
      <c r="RCI45" s="156"/>
      <c r="RCJ45" s="156"/>
      <c r="RCK45" s="156"/>
      <c r="RCL45" s="156"/>
      <c r="RCM45" s="156"/>
      <c r="RCN45" s="156"/>
      <c r="RCO45" s="157"/>
      <c r="RCP45" s="153"/>
      <c r="RCQ45" s="153"/>
      <c r="RCR45" s="154"/>
      <c r="RCS45" s="155"/>
      <c r="RCT45" s="155"/>
      <c r="RCU45" s="155"/>
      <c r="RCV45" s="155"/>
      <c r="RCW45" s="155"/>
      <c r="RCX45" s="155"/>
      <c r="RCY45" s="156"/>
      <c r="RCZ45" s="156"/>
      <c r="RDA45" s="156"/>
      <c r="RDB45" s="156"/>
      <c r="RDC45" s="156"/>
      <c r="RDD45" s="156"/>
      <c r="RDE45" s="157"/>
      <c r="RDF45" s="153"/>
      <c r="RDG45" s="153"/>
      <c r="RDH45" s="154"/>
      <c r="RDI45" s="155"/>
      <c r="RDJ45" s="155"/>
      <c r="RDK45" s="155"/>
      <c r="RDL45" s="155"/>
      <c r="RDM45" s="155"/>
      <c r="RDN45" s="155"/>
      <c r="RDO45" s="156"/>
      <c r="RDP45" s="156"/>
      <c r="RDQ45" s="156"/>
      <c r="RDR45" s="156"/>
      <c r="RDS45" s="156"/>
      <c r="RDT45" s="156"/>
      <c r="RDU45" s="157"/>
      <c r="RDV45" s="153"/>
      <c r="RDW45" s="153"/>
      <c r="RDX45" s="154"/>
      <c r="RDY45" s="155"/>
      <c r="RDZ45" s="155"/>
      <c r="REA45" s="155"/>
      <c r="REB45" s="155"/>
      <c r="REC45" s="155"/>
      <c r="RED45" s="155"/>
      <c r="REE45" s="156"/>
      <c r="REF45" s="156"/>
      <c r="REG45" s="156"/>
      <c r="REH45" s="156"/>
      <c r="REI45" s="156"/>
      <c r="REJ45" s="156"/>
      <c r="REK45" s="157"/>
      <c r="REL45" s="153"/>
      <c r="REM45" s="153"/>
      <c r="REN45" s="154"/>
      <c r="REO45" s="155"/>
      <c r="REP45" s="155"/>
      <c r="REQ45" s="155"/>
      <c r="RER45" s="155"/>
      <c r="RES45" s="155"/>
      <c r="RET45" s="155"/>
      <c r="REU45" s="156"/>
      <c r="REV45" s="156"/>
      <c r="REW45" s="156"/>
      <c r="REX45" s="156"/>
      <c r="REY45" s="156"/>
      <c r="REZ45" s="156"/>
      <c r="RFA45" s="157"/>
      <c r="RFB45" s="153"/>
      <c r="RFC45" s="153"/>
      <c r="RFD45" s="154"/>
      <c r="RFE45" s="155"/>
      <c r="RFF45" s="155"/>
      <c r="RFG45" s="155"/>
      <c r="RFH45" s="155"/>
      <c r="RFI45" s="155"/>
      <c r="RFJ45" s="155"/>
      <c r="RFK45" s="156"/>
      <c r="RFL45" s="156"/>
      <c r="RFM45" s="156"/>
      <c r="RFN45" s="156"/>
      <c r="RFO45" s="156"/>
      <c r="RFP45" s="156"/>
      <c r="RFQ45" s="157"/>
      <c r="RFR45" s="153"/>
      <c r="RFS45" s="153"/>
      <c r="RFT45" s="154"/>
      <c r="RFU45" s="155"/>
      <c r="RFV45" s="155"/>
      <c r="RFW45" s="155"/>
      <c r="RFX45" s="155"/>
      <c r="RFY45" s="155"/>
      <c r="RFZ45" s="155"/>
      <c r="RGA45" s="156"/>
      <c r="RGB45" s="156"/>
      <c r="RGC45" s="156"/>
      <c r="RGD45" s="156"/>
      <c r="RGE45" s="156"/>
      <c r="RGF45" s="156"/>
      <c r="RGG45" s="157"/>
      <c r="RGH45" s="153"/>
      <c r="RGI45" s="153"/>
      <c r="RGJ45" s="154"/>
      <c r="RGK45" s="155"/>
      <c r="RGL45" s="155"/>
      <c r="RGM45" s="155"/>
      <c r="RGN45" s="155"/>
      <c r="RGO45" s="155"/>
      <c r="RGP45" s="155"/>
      <c r="RGQ45" s="156"/>
      <c r="RGR45" s="156"/>
      <c r="RGS45" s="156"/>
      <c r="RGT45" s="156"/>
      <c r="RGU45" s="156"/>
      <c r="RGV45" s="156"/>
      <c r="RGW45" s="157"/>
      <c r="RGX45" s="153"/>
      <c r="RGY45" s="153"/>
      <c r="RGZ45" s="154"/>
      <c r="RHA45" s="155"/>
      <c r="RHB45" s="155"/>
      <c r="RHC45" s="155"/>
      <c r="RHD45" s="155"/>
      <c r="RHE45" s="155"/>
      <c r="RHF45" s="155"/>
      <c r="RHG45" s="156"/>
      <c r="RHH45" s="156"/>
      <c r="RHI45" s="156"/>
      <c r="RHJ45" s="156"/>
      <c r="RHK45" s="156"/>
      <c r="RHL45" s="156"/>
      <c r="RHM45" s="157"/>
      <c r="RHN45" s="153"/>
      <c r="RHO45" s="153"/>
      <c r="RHP45" s="154"/>
      <c r="RHQ45" s="155"/>
      <c r="RHR45" s="155"/>
      <c r="RHS45" s="155"/>
      <c r="RHT45" s="155"/>
      <c r="RHU45" s="155"/>
      <c r="RHV45" s="155"/>
      <c r="RHW45" s="156"/>
      <c r="RHX45" s="156"/>
      <c r="RHY45" s="156"/>
      <c r="RHZ45" s="156"/>
      <c r="RIA45" s="156"/>
      <c r="RIB45" s="156"/>
      <c r="RIC45" s="157"/>
      <c r="RID45" s="153"/>
      <c r="RIE45" s="153"/>
      <c r="RIF45" s="154"/>
      <c r="RIG45" s="155"/>
      <c r="RIH45" s="155"/>
      <c r="RII45" s="155"/>
      <c r="RIJ45" s="155"/>
      <c r="RIK45" s="155"/>
      <c r="RIL45" s="155"/>
      <c r="RIM45" s="156"/>
      <c r="RIN45" s="156"/>
      <c r="RIO45" s="156"/>
      <c r="RIP45" s="156"/>
      <c r="RIQ45" s="156"/>
      <c r="RIR45" s="156"/>
      <c r="RIS45" s="157"/>
      <c r="RIT45" s="153"/>
      <c r="RIU45" s="153"/>
      <c r="RIV45" s="154"/>
      <c r="RIW45" s="155"/>
      <c r="RIX45" s="155"/>
      <c r="RIY45" s="155"/>
      <c r="RIZ45" s="155"/>
      <c r="RJA45" s="155"/>
      <c r="RJB45" s="155"/>
      <c r="RJC45" s="156"/>
      <c r="RJD45" s="156"/>
      <c r="RJE45" s="156"/>
      <c r="RJF45" s="156"/>
      <c r="RJG45" s="156"/>
      <c r="RJH45" s="156"/>
      <c r="RJI45" s="157"/>
      <c r="RJJ45" s="153"/>
      <c r="RJK45" s="153"/>
      <c r="RJL45" s="154"/>
      <c r="RJM45" s="155"/>
      <c r="RJN45" s="155"/>
      <c r="RJO45" s="155"/>
      <c r="RJP45" s="155"/>
      <c r="RJQ45" s="155"/>
      <c r="RJR45" s="155"/>
      <c r="RJS45" s="156"/>
      <c r="RJT45" s="156"/>
      <c r="RJU45" s="156"/>
      <c r="RJV45" s="156"/>
      <c r="RJW45" s="156"/>
      <c r="RJX45" s="156"/>
      <c r="RJY45" s="157"/>
      <c r="RJZ45" s="153"/>
      <c r="RKA45" s="153"/>
      <c r="RKB45" s="154"/>
      <c r="RKC45" s="155"/>
      <c r="RKD45" s="155"/>
      <c r="RKE45" s="155"/>
      <c r="RKF45" s="155"/>
      <c r="RKG45" s="155"/>
      <c r="RKH45" s="155"/>
      <c r="RKI45" s="156"/>
      <c r="RKJ45" s="156"/>
      <c r="RKK45" s="156"/>
      <c r="RKL45" s="156"/>
      <c r="RKM45" s="156"/>
      <c r="RKN45" s="156"/>
      <c r="RKO45" s="157"/>
      <c r="RKP45" s="153"/>
      <c r="RKQ45" s="153"/>
      <c r="RKR45" s="154"/>
      <c r="RKS45" s="155"/>
      <c r="RKT45" s="155"/>
      <c r="RKU45" s="155"/>
      <c r="RKV45" s="155"/>
      <c r="RKW45" s="155"/>
      <c r="RKX45" s="155"/>
      <c r="RKY45" s="156"/>
      <c r="RKZ45" s="156"/>
      <c r="RLA45" s="156"/>
      <c r="RLB45" s="156"/>
      <c r="RLC45" s="156"/>
      <c r="RLD45" s="156"/>
      <c r="RLE45" s="157"/>
      <c r="RLF45" s="153"/>
      <c r="RLG45" s="153"/>
      <c r="RLH45" s="154"/>
      <c r="RLI45" s="155"/>
      <c r="RLJ45" s="155"/>
      <c r="RLK45" s="155"/>
      <c r="RLL45" s="155"/>
      <c r="RLM45" s="155"/>
      <c r="RLN45" s="155"/>
      <c r="RLO45" s="156"/>
      <c r="RLP45" s="156"/>
      <c r="RLQ45" s="156"/>
      <c r="RLR45" s="156"/>
      <c r="RLS45" s="156"/>
      <c r="RLT45" s="156"/>
      <c r="RLU45" s="157"/>
      <c r="RLV45" s="153"/>
      <c r="RLW45" s="153"/>
      <c r="RLX45" s="154"/>
      <c r="RLY45" s="155"/>
      <c r="RLZ45" s="155"/>
      <c r="RMA45" s="155"/>
      <c r="RMB45" s="155"/>
      <c r="RMC45" s="155"/>
      <c r="RMD45" s="155"/>
      <c r="RME45" s="156"/>
      <c r="RMF45" s="156"/>
      <c r="RMG45" s="156"/>
      <c r="RMH45" s="156"/>
      <c r="RMI45" s="156"/>
      <c r="RMJ45" s="156"/>
      <c r="RMK45" s="157"/>
      <c r="RML45" s="153"/>
      <c r="RMM45" s="153"/>
      <c r="RMN45" s="154"/>
      <c r="RMO45" s="155"/>
      <c r="RMP45" s="155"/>
      <c r="RMQ45" s="155"/>
      <c r="RMR45" s="155"/>
      <c r="RMS45" s="155"/>
      <c r="RMT45" s="155"/>
      <c r="RMU45" s="156"/>
      <c r="RMV45" s="156"/>
      <c r="RMW45" s="156"/>
      <c r="RMX45" s="156"/>
      <c r="RMY45" s="156"/>
      <c r="RMZ45" s="156"/>
      <c r="RNA45" s="157"/>
      <c r="RNB45" s="153"/>
      <c r="RNC45" s="153"/>
      <c r="RND45" s="154"/>
      <c r="RNE45" s="155"/>
      <c r="RNF45" s="155"/>
      <c r="RNG45" s="155"/>
      <c r="RNH45" s="155"/>
      <c r="RNI45" s="155"/>
      <c r="RNJ45" s="155"/>
      <c r="RNK45" s="156"/>
      <c r="RNL45" s="156"/>
      <c r="RNM45" s="156"/>
      <c r="RNN45" s="156"/>
      <c r="RNO45" s="156"/>
      <c r="RNP45" s="156"/>
      <c r="RNQ45" s="157"/>
      <c r="RNR45" s="153"/>
      <c r="RNS45" s="153"/>
      <c r="RNT45" s="154"/>
      <c r="RNU45" s="155"/>
      <c r="RNV45" s="155"/>
      <c r="RNW45" s="155"/>
      <c r="RNX45" s="155"/>
      <c r="RNY45" s="155"/>
      <c r="RNZ45" s="155"/>
      <c r="ROA45" s="156"/>
      <c r="ROB45" s="156"/>
      <c r="ROC45" s="156"/>
      <c r="ROD45" s="156"/>
      <c r="ROE45" s="156"/>
      <c r="ROF45" s="156"/>
      <c r="ROG45" s="157"/>
      <c r="ROH45" s="153"/>
      <c r="ROI45" s="153"/>
      <c r="ROJ45" s="154"/>
      <c r="ROK45" s="155"/>
      <c r="ROL45" s="155"/>
      <c r="ROM45" s="155"/>
      <c r="RON45" s="155"/>
      <c r="ROO45" s="155"/>
      <c r="ROP45" s="155"/>
      <c r="ROQ45" s="156"/>
      <c r="ROR45" s="156"/>
      <c r="ROS45" s="156"/>
      <c r="ROT45" s="156"/>
      <c r="ROU45" s="156"/>
      <c r="ROV45" s="156"/>
      <c r="ROW45" s="157"/>
      <c r="ROX45" s="153"/>
      <c r="ROY45" s="153"/>
      <c r="ROZ45" s="154"/>
      <c r="RPA45" s="155"/>
      <c r="RPB45" s="155"/>
      <c r="RPC45" s="155"/>
      <c r="RPD45" s="155"/>
      <c r="RPE45" s="155"/>
      <c r="RPF45" s="155"/>
      <c r="RPG45" s="156"/>
      <c r="RPH45" s="156"/>
      <c r="RPI45" s="156"/>
      <c r="RPJ45" s="156"/>
      <c r="RPK45" s="156"/>
      <c r="RPL45" s="156"/>
      <c r="RPM45" s="157"/>
      <c r="RPN45" s="153"/>
      <c r="RPO45" s="153"/>
      <c r="RPP45" s="154"/>
      <c r="RPQ45" s="155"/>
      <c r="RPR45" s="155"/>
      <c r="RPS45" s="155"/>
      <c r="RPT45" s="155"/>
      <c r="RPU45" s="155"/>
      <c r="RPV45" s="155"/>
      <c r="RPW45" s="156"/>
      <c r="RPX45" s="156"/>
      <c r="RPY45" s="156"/>
      <c r="RPZ45" s="156"/>
      <c r="RQA45" s="156"/>
      <c r="RQB45" s="156"/>
      <c r="RQC45" s="157"/>
      <c r="RQD45" s="153"/>
      <c r="RQE45" s="153"/>
      <c r="RQF45" s="154"/>
      <c r="RQG45" s="155"/>
      <c r="RQH45" s="155"/>
      <c r="RQI45" s="155"/>
      <c r="RQJ45" s="155"/>
      <c r="RQK45" s="155"/>
      <c r="RQL45" s="155"/>
      <c r="RQM45" s="156"/>
      <c r="RQN45" s="156"/>
      <c r="RQO45" s="156"/>
      <c r="RQP45" s="156"/>
      <c r="RQQ45" s="156"/>
      <c r="RQR45" s="156"/>
      <c r="RQS45" s="157"/>
      <c r="RQT45" s="153"/>
      <c r="RQU45" s="153"/>
      <c r="RQV45" s="154"/>
      <c r="RQW45" s="155"/>
      <c r="RQX45" s="155"/>
      <c r="RQY45" s="155"/>
      <c r="RQZ45" s="155"/>
      <c r="RRA45" s="155"/>
      <c r="RRB45" s="155"/>
      <c r="RRC45" s="156"/>
      <c r="RRD45" s="156"/>
      <c r="RRE45" s="156"/>
      <c r="RRF45" s="156"/>
      <c r="RRG45" s="156"/>
      <c r="RRH45" s="156"/>
      <c r="RRI45" s="157"/>
      <c r="RRJ45" s="153"/>
      <c r="RRK45" s="153"/>
      <c r="RRL45" s="154"/>
      <c r="RRM45" s="155"/>
      <c r="RRN45" s="155"/>
      <c r="RRO45" s="155"/>
      <c r="RRP45" s="155"/>
      <c r="RRQ45" s="155"/>
      <c r="RRR45" s="155"/>
      <c r="RRS45" s="156"/>
      <c r="RRT45" s="156"/>
      <c r="RRU45" s="156"/>
      <c r="RRV45" s="156"/>
      <c r="RRW45" s="156"/>
      <c r="RRX45" s="156"/>
      <c r="RRY45" s="157"/>
      <c r="RRZ45" s="153"/>
      <c r="RSA45" s="153"/>
      <c r="RSB45" s="154"/>
      <c r="RSC45" s="155"/>
      <c r="RSD45" s="155"/>
      <c r="RSE45" s="155"/>
      <c r="RSF45" s="155"/>
      <c r="RSG45" s="155"/>
      <c r="RSH45" s="155"/>
      <c r="RSI45" s="156"/>
      <c r="RSJ45" s="156"/>
      <c r="RSK45" s="156"/>
      <c r="RSL45" s="156"/>
      <c r="RSM45" s="156"/>
      <c r="RSN45" s="156"/>
      <c r="RSO45" s="157"/>
      <c r="RSP45" s="153"/>
      <c r="RSQ45" s="153"/>
      <c r="RSR45" s="154"/>
      <c r="RSS45" s="155"/>
      <c r="RST45" s="155"/>
      <c r="RSU45" s="155"/>
      <c r="RSV45" s="155"/>
      <c r="RSW45" s="155"/>
      <c r="RSX45" s="155"/>
      <c r="RSY45" s="156"/>
      <c r="RSZ45" s="156"/>
      <c r="RTA45" s="156"/>
      <c r="RTB45" s="156"/>
      <c r="RTC45" s="156"/>
      <c r="RTD45" s="156"/>
      <c r="RTE45" s="157"/>
      <c r="RTF45" s="153"/>
      <c r="RTG45" s="153"/>
      <c r="RTH45" s="154"/>
      <c r="RTI45" s="155"/>
      <c r="RTJ45" s="155"/>
      <c r="RTK45" s="155"/>
      <c r="RTL45" s="155"/>
      <c r="RTM45" s="155"/>
      <c r="RTN45" s="155"/>
      <c r="RTO45" s="156"/>
      <c r="RTP45" s="156"/>
      <c r="RTQ45" s="156"/>
      <c r="RTR45" s="156"/>
      <c r="RTS45" s="156"/>
      <c r="RTT45" s="156"/>
      <c r="RTU45" s="157"/>
      <c r="RTV45" s="153"/>
      <c r="RTW45" s="153"/>
      <c r="RTX45" s="154"/>
      <c r="RTY45" s="155"/>
      <c r="RTZ45" s="155"/>
      <c r="RUA45" s="155"/>
      <c r="RUB45" s="155"/>
      <c r="RUC45" s="155"/>
      <c r="RUD45" s="155"/>
      <c r="RUE45" s="156"/>
      <c r="RUF45" s="156"/>
      <c r="RUG45" s="156"/>
      <c r="RUH45" s="156"/>
      <c r="RUI45" s="156"/>
      <c r="RUJ45" s="156"/>
      <c r="RUK45" s="157"/>
      <c r="RUL45" s="153"/>
      <c r="RUM45" s="153"/>
      <c r="RUN45" s="154"/>
      <c r="RUO45" s="155"/>
      <c r="RUP45" s="155"/>
      <c r="RUQ45" s="155"/>
      <c r="RUR45" s="155"/>
      <c r="RUS45" s="155"/>
      <c r="RUT45" s="155"/>
      <c r="RUU45" s="156"/>
      <c r="RUV45" s="156"/>
      <c r="RUW45" s="156"/>
      <c r="RUX45" s="156"/>
      <c r="RUY45" s="156"/>
      <c r="RUZ45" s="156"/>
      <c r="RVA45" s="157"/>
      <c r="RVB45" s="153"/>
      <c r="RVC45" s="153"/>
      <c r="RVD45" s="154"/>
      <c r="RVE45" s="155"/>
      <c r="RVF45" s="155"/>
      <c r="RVG45" s="155"/>
      <c r="RVH45" s="155"/>
      <c r="RVI45" s="155"/>
      <c r="RVJ45" s="155"/>
      <c r="RVK45" s="156"/>
      <c r="RVL45" s="156"/>
      <c r="RVM45" s="156"/>
      <c r="RVN45" s="156"/>
      <c r="RVO45" s="156"/>
      <c r="RVP45" s="156"/>
      <c r="RVQ45" s="157"/>
      <c r="RVR45" s="153"/>
      <c r="RVS45" s="153"/>
      <c r="RVT45" s="154"/>
      <c r="RVU45" s="155"/>
      <c r="RVV45" s="155"/>
      <c r="RVW45" s="155"/>
      <c r="RVX45" s="155"/>
      <c r="RVY45" s="155"/>
      <c r="RVZ45" s="155"/>
      <c r="RWA45" s="156"/>
      <c r="RWB45" s="156"/>
      <c r="RWC45" s="156"/>
      <c r="RWD45" s="156"/>
      <c r="RWE45" s="156"/>
      <c r="RWF45" s="156"/>
      <c r="RWG45" s="157"/>
      <c r="RWH45" s="153"/>
      <c r="RWI45" s="153"/>
      <c r="RWJ45" s="154"/>
      <c r="RWK45" s="155"/>
      <c r="RWL45" s="155"/>
      <c r="RWM45" s="155"/>
      <c r="RWN45" s="155"/>
      <c r="RWO45" s="155"/>
      <c r="RWP45" s="155"/>
      <c r="RWQ45" s="156"/>
      <c r="RWR45" s="156"/>
      <c r="RWS45" s="156"/>
      <c r="RWT45" s="156"/>
      <c r="RWU45" s="156"/>
      <c r="RWV45" s="156"/>
      <c r="RWW45" s="157"/>
      <c r="RWX45" s="153"/>
      <c r="RWY45" s="153"/>
      <c r="RWZ45" s="154"/>
      <c r="RXA45" s="155"/>
      <c r="RXB45" s="155"/>
      <c r="RXC45" s="155"/>
      <c r="RXD45" s="155"/>
      <c r="RXE45" s="155"/>
      <c r="RXF45" s="155"/>
      <c r="RXG45" s="156"/>
      <c r="RXH45" s="156"/>
      <c r="RXI45" s="156"/>
      <c r="RXJ45" s="156"/>
      <c r="RXK45" s="156"/>
      <c r="RXL45" s="156"/>
      <c r="RXM45" s="157"/>
      <c r="RXN45" s="153"/>
      <c r="RXO45" s="153"/>
      <c r="RXP45" s="154"/>
      <c r="RXQ45" s="155"/>
      <c r="RXR45" s="155"/>
      <c r="RXS45" s="155"/>
      <c r="RXT45" s="155"/>
      <c r="RXU45" s="155"/>
      <c r="RXV45" s="155"/>
      <c r="RXW45" s="156"/>
      <c r="RXX45" s="156"/>
      <c r="RXY45" s="156"/>
      <c r="RXZ45" s="156"/>
      <c r="RYA45" s="156"/>
      <c r="RYB45" s="156"/>
      <c r="RYC45" s="157"/>
      <c r="RYD45" s="153"/>
      <c r="RYE45" s="153"/>
      <c r="RYF45" s="154"/>
      <c r="RYG45" s="155"/>
      <c r="RYH45" s="155"/>
      <c r="RYI45" s="155"/>
      <c r="RYJ45" s="155"/>
      <c r="RYK45" s="155"/>
      <c r="RYL45" s="155"/>
      <c r="RYM45" s="156"/>
      <c r="RYN45" s="156"/>
      <c r="RYO45" s="156"/>
      <c r="RYP45" s="156"/>
      <c r="RYQ45" s="156"/>
      <c r="RYR45" s="156"/>
      <c r="RYS45" s="157"/>
      <c r="RYT45" s="153"/>
      <c r="RYU45" s="153"/>
      <c r="RYV45" s="154"/>
      <c r="RYW45" s="155"/>
      <c r="RYX45" s="155"/>
      <c r="RYY45" s="155"/>
      <c r="RYZ45" s="155"/>
      <c r="RZA45" s="155"/>
      <c r="RZB45" s="155"/>
      <c r="RZC45" s="156"/>
      <c r="RZD45" s="156"/>
      <c r="RZE45" s="156"/>
      <c r="RZF45" s="156"/>
      <c r="RZG45" s="156"/>
      <c r="RZH45" s="156"/>
      <c r="RZI45" s="157"/>
      <c r="RZJ45" s="153"/>
      <c r="RZK45" s="153"/>
      <c r="RZL45" s="154"/>
      <c r="RZM45" s="155"/>
      <c r="RZN45" s="155"/>
      <c r="RZO45" s="155"/>
      <c r="RZP45" s="155"/>
      <c r="RZQ45" s="155"/>
      <c r="RZR45" s="155"/>
      <c r="RZS45" s="156"/>
      <c r="RZT45" s="156"/>
      <c r="RZU45" s="156"/>
      <c r="RZV45" s="156"/>
      <c r="RZW45" s="156"/>
      <c r="RZX45" s="156"/>
      <c r="RZY45" s="157"/>
      <c r="RZZ45" s="153"/>
      <c r="SAA45" s="153"/>
      <c r="SAB45" s="154"/>
      <c r="SAC45" s="155"/>
      <c r="SAD45" s="155"/>
      <c r="SAE45" s="155"/>
      <c r="SAF45" s="155"/>
      <c r="SAG45" s="155"/>
      <c r="SAH45" s="155"/>
      <c r="SAI45" s="156"/>
      <c r="SAJ45" s="156"/>
      <c r="SAK45" s="156"/>
      <c r="SAL45" s="156"/>
      <c r="SAM45" s="156"/>
      <c r="SAN45" s="156"/>
      <c r="SAO45" s="157"/>
      <c r="SAP45" s="153"/>
      <c r="SAQ45" s="153"/>
      <c r="SAR45" s="154"/>
      <c r="SAS45" s="155"/>
      <c r="SAT45" s="155"/>
      <c r="SAU45" s="155"/>
      <c r="SAV45" s="155"/>
      <c r="SAW45" s="155"/>
      <c r="SAX45" s="155"/>
      <c r="SAY45" s="156"/>
      <c r="SAZ45" s="156"/>
      <c r="SBA45" s="156"/>
      <c r="SBB45" s="156"/>
      <c r="SBC45" s="156"/>
      <c r="SBD45" s="156"/>
      <c r="SBE45" s="157"/>
      <c r="SBF45" s="153"/>
      <c r="SBG45" s="153"/>
      <c r="SBH45" s="154"/>
      <c r="SBI45" s="155"/>
      <c r="SBJ45" s="155"/>
      <c r="SBK45" s="155"/>
      <c r="SBL45" s="155"/>
      <c r="SBM45" s="155"/>
      <c r="SBN45" s="155"/>
      <c r="SBO45" s="156"/>
      <c r="SBP45" s="156"/>
      <c r="SBQ45" s="156"/>
      <c r="SBR45" s="156"/>
      <c r="SBS45" s="156"/>
      <c r="SBT45" s="156"/>
      <c r="SBU45" s="157"/>
      <c r="SBV45" s="153"/>
      <c r="SBW45" s="153"/>
      <c r="SBX45" s="154"/>
      <c r="SBY45" s="155"/>
      <c r="SBZ45" s="155"/>
      <c r="SCA45" s="155"/>
      <c r="SCB45" s="155"/>
      <c r="SCC45" s="155"/>
      <c r="SCD45" s="155"/>
      <c r="SCE45" s="156"/>
      <c r="SCF45" s="156"/>
      <c r="SCG45" s="156"/>
      <c r="SCH45" s="156"/>
      <c r="SCI45" s="156"/>
      <c r="SCJ45" s="156"/>
      <c r="SCK45" s="157"/>
      <c r="SCL45" s="153"/>
      <c r="SCM45" s="153"/>
      <c r="SCN45" s="154"/>
      <c r="SCO45" s="155"/>
      <c r="SCP45" s="155"/>
      <c r="SCQ45" s="155"/>
      <c r="SCR45" s="155"/>
      <c r="SCS45" s="155"/>
      <c r="SCT45" s="155"/>
      <c r="SCU45" s="156"/>
      <c r="SCV45" s="156"/>
      <c r="SCW45" s="156"/>
      <c r="SCX45" s="156"/>
      <c r="SCY45" s="156"/>
      <c r="SCZ45" s="156"/>
      <c r="SDA45" s="157"/>
      <c r="SDB45" s="153"/>
      <c r="SDC45" s="153"/>
      <c r="SDD45" s="154"/>
      <c r="SDE45" s="155"/>
      <c r="SDF45" s="155"/>
      <c r="SDG45" s="155"/>
      <c r="SDH45" s="155"/>
      <c r="SDI45" s="155"/>
      <c r="SDJ45" s="155"/>
      <c r="SDK45" s="156"/>
      <c r="SDL45" s="156"/>
      <c r="SDM45" s="156"/>
      <c r="SDN45" s="156"/>
      <c r="SDO45" s="156"/>
      <c r="SDP45" s="156"/>
      <c r="SDQ45" s="157"/>
      <c r="SDR45" s="153"/>
      <c r="SDS45" s="153"/>
      <c r="SDT45" s="154"/>
      <c r="SDU45" s="155"/>
      <c r="SDV45" s="155"/>
      <c r="SDW45" s="155"/>
      <c r="SDX45" s="155"/>
      <c r="SDY45" s="155"/>
      <c r="SDZ45" s="155"/>
      <c r="SEA45" s="156"/>
      <c r="SEB45" s="156"/>
      <c r="SEC45" s="156"/>
      <c r="SED45" s="156"/>
      <c r="SEE45" s="156"/>
      <c r="SEF45" s="156"/>
      <c r="SEG45" s="157"/>
      <c r="SEH45" s="153"/>
      <c r="SEI45" s="153"/>
      <c r="SEJ45" s="154"/>
      <c r="SEK45" s="155"/>
      <c r="SEL45" s="155"/>
      <c r="SEM45" s="155"/>
      <c r="SEN45" s="155"/>
      <c r="SEO45" s="155"/>
      <c r="SEP45" s="155"/>
      <c r="SEQ45" s="156"/>
      <c r="SER45" s="156"/>
      <c r="SES45" s="156"/>
      <c r="SET45" s="156"/>
      <c r="SEU45" s="156"/>
      <c r="SEV45" s="156"/>
      <c r="SEW45" s="157"/>
      <c r="SEX45" s="153"/>
      <c r="SEY45" s="153"/>
      <c r="SEZ45" s="154"/>
      <c r="SFA45" s="155"/>
      <c r="SFB45" s="155"/>
      <c r="SFC45" s="155"/>
      <c r="SFD45" s="155"/>
      <c r="SFE45" s="155"/>
      <c r="SFF45" s="155"/>
      <c r="SFG45" s="156"/>
      <c r="SFH45" s="156"/>
      <c r="SFI45" s="156"/>
      <c r="SFJ45" s="156"/>
      <c r="SFK45" s="156"/>
      <c r="SFL45" s="156"/>
      <c r="SFM45" s="157"/>
      <c r="SFN45" s="153"/>
      <c r="SFO45" s="153"/>
      <c r="SFP45" s="154"/>
      <c r="SFQ45" s="155"/>
      <c r="SFR45" s="155"/>
      <c r="SFS45" s="155"/>
      <c r="SFT45" s="155"/>
      <c r="SFU45" s="155"/>
      <c r="SFV45" s="155"/>
      <c r="SFW45" s="156"/>
      <c r="SFX45" s="156"/>
      <c r="SFY45" s="156"/>
      <c r="SFZ45" s="156"/>
      <c r="SGA45" s="156"/>
      <c r="SGB45" s="156"/>
      <c r="SGC45" s="157"/>
      <c r="SGD45" s="153"/>
      <c r="SGE45" s="153"/>
      <c r="SGF45" s="154"/>
      <c r="SGG45" s="155"/>
      <c r="SGH45" s="155"/>
      <c r="SGI45" s="155"/>
      <c r="SGJ45" s="155"/>
      <c r="SGK45" s="155"/>
      <c r="SGL45" s="155"/>
      <c r="SGM45" s="156"/>
      <c r="SGN45" s="156"/>
      <c r="SGO45" s="156"/>
      <c r="SGP45" s="156"/>
      <c r="SGQ45" s="156"/>
      <c r="SGR45" s="156"/>
      <c r="SGS45" s="157"/>
      <c r="SGT45" s="153"/>
      <c r="SGU45" s="153"/>
      <c r="SGV45" s="154"/>
      <c r="SGW45" s="155"/>
      <c r="SGX45" s="155"/>
      <c r="SGY45" s="155"/>
      <c r="SGZ45" s="155"/>
      <c r="SHA45" s="155"/>
      <c r="SHB45" s="155"/>
      <c r="SHC45" s="156"/>
      <c r="SHD45" s="156"/>
      <c r="SHE45" s="156"/>
      <c r="SHF45" s="156"/>
      <c r="SHG45" s="156"/>
      <c r="SHH45" s="156"/>
      <c r="SHI45" s="157"/>
      <c r="SHJ45" s="153"/>
      <c r="SHK45" s="153"/>
      <c r="SHL45" s="154"/>
      <c r="SHM45" s="155"/>
      <c r="SHN45" s="155"/>
      <c r="SHO45" s="155"/>
      <c r="SHP45" s="155"/>
      <c r="SHQ45" s="155"/>
      <c r="SHR45" s="155"/>
      <c r="SHS45" s="156"/>
      <c r="SHT45" s="156"/>
      <c r="SHU45" s="156"/>
      <c r="SHV45" s="156"/>
      <c r="SHW45" s="156"/>
      <c r="SHX45" s="156"/>
      <c r="SHY45" s="157"/>
      <c r="SHZ45" s="153"/>
      <c r="SIA45" s="153"/>
      <c r="SIB45" s="154"/>
      <c r="SIC45" s="155"/>
      <c r="SID45" s="155"/>
      <c r="SIE45" s="155"/>
      <c r="SIF45" s="155"/>
      <c r="SIG45" s="155"/>
      <c r="SIH45" s="155"/>
      <c r="SII45" s="156"/>
      <c r="SIJ45" s="156"/>
      <c r="SIK45" s="156"/>
      <c r="SIL45" s="156"/>
      <c r="SIM45" s="156"/>
      <c r="SIN45" s="156"/>
      <c r="SIO45" s="157"/>
      <c r="SIP45" s="153"/>
      <c r="SIQ45" s="153"/>
      <c r="SIR45" s="154"/>
      <c r="SIS45" s="155"/>
      <c r="SIT45" s="155"/>
      <c r="SIU45" s="155"/>
      <c r="SIV45" s="155"/>
      <c r="SIW45" s="155"/>
      <c r="SIX45" s="155"/>
      <c r="SIY45" s="156"/>
      <c r="SIZ45" s="156"/>
      <c r="SJA45" s="156"/>
      <c r="SJB45" s="156"/>
      <c r="SJC45" s="156"/>
      <c r="SJD45" s="156"/>
      <c r="SJE45" s="157"/>
      <c r="SJF45" s="153"/>
      <c r="SJG45" s="153"/>
      <c r="SJH45" s="154"/>
      <c r="SJI45" s="155"/>
      <c r="SJJ45" s="155"/>
      <c r="SJK45" s="155"/>
      <c r="SJL45" s="155"/>
      <c r="SJM45" s="155"/>
      <c r="SJN45" s="155"/>
      <c r="SJO45" s="156"/>
      <c r="SJP45" s="156"/>
      <c r="SJQ45" s="156"/>
      <c r="SJR45" s="156"/>
      <c r="SJS45" s="156"/>
      <c r="SJT45" s="156"/>
      <c r="SJU45" s="157"/>
      <c r="SJV45" s="153"/>
      <c r="SJW45" s="153"/>
      <c r="SJX45" s="154"/>
      <c r="SJY45" s="155"/>
      <c r="SJZ45" s="155"/>
      <c r="SKA45" s="155"/>
      <c r="SKB45" s="155"/>
      <c r="SKC45" s="155"/>
      <c r="SKD45" s="155"/>
      <c r="SKE45" s="156"/>
      <c r="SKF45" s="156"/>
      <c r="SKG45" s="156"/>
      <c r="SKH45" s="156"/>
      <c r="SKI45" s="156"/>
      <c r="SKJ45" s="156"/>
      <c r="SKK45" s="157"/>
      <c r="SKL45" s="153"/>
      <c r="SKM45" s="153"/>
      <c r="SKN45" s="154"/>
      <c r="SKO45" s="155"/>
      <c r="SKP45" s="155"/>
      <c r="SKQ45" s="155"/>
      <c r="SKR45" s="155"/>
      <c r="SKS45" s="155"/>
      <c r="SKT45" s="155"/>
      <c r="SKU45" s="156"/>
      <c r="SKV45" s="156"/>
      <c r="SKW45" s="156"/>
      <c r="SKX45" s="156"/>
      <c r="SKY45" s="156"/>
      <c r="SKZ45" s="156"/>
      <c r="SLA45" s="157"/>
      <c r="SLB45" s="153"/>
      <c r="SLC45" s="153"/>
      <c r="SLD45" s="154"/>
      <c r="SLE45" s="155"/>
      <c r="SLF45" s="155"/>
      <c r="SLG45" s="155"/>
      <c r="SLH45" s="155"/>
      <c r="SLI45" s="155"/>
      <c r="SLJ45" s="155"/>
      <c r="SLK45" s="156"/>
      <c r="SLL45" s="156"/>
      <c r="SLM45" s="156"/>
      <c r="SLN45" s="156"/>
      <c r="SLO45" s="156"/>
      <c r="SLP45" s="156"/>
      <c r="SLQ45" s="157"/>
      <c r="SLR45" s="153"/>
      <c r="SLS45" s="153"/>
      <c r="SLT45" s="154"/>
      <c r="SLU45" s="155"/>
      <c r="SLV45" s="155"/>
      <c r="SLW45" s="155"/>
      <c r="SLX45" s="155"/>
      <c r="SLY45" s="155"/>
      <c r="SLZ45" s="155"/>
      <c r="SMA45" s="156"/>
      <c r="SMB45" s="156"/>
      <c r="SMC45" s="156"/>
      <c r="SMD45" s="156"/>
      <c r="SME45" s="156"/>
      <c r="SMF45" s="156"/>
      <c r="SMG45" s="157"/>
      <c r="SMH45" s="153"/>
      <c r="SMI45" s="153"/>
      <c r="SMJ45" s="154"/>
      <c r="SMK45" s="155"/>
      <c r="SML45" s="155"/>
      <c r="SMM45" s="155"/>
      <c r="SMN45" s="155"/>
      <c r="SMO45" s="155"/>
      <c r="SMP45" s="155"/>
      <c r="SMQ45" s="156"/>
      <c r="SMR45" s="156"/>
      <c r="SMS45" s="156"/>
      <c r="SMT45" s="156"/>
      <c r="SMU45" s="156"/>
      <c r="SMV45" s="156"/>
      <c r="SMW45" s="157"/>
      <c r="SMX45" s="153"/>
      <c r="SMY45" s="153"/>
      <c r="SMZ45" s="154"/>
      <c r="SNA45" s="155"/>
      <c r="SNB45" s="155"/>
      <c r="SNC45" s="155"/>
      <c r="SND45" s="155"/>
      <c r="SNE45" s="155"/>
      <c r="SNF45" s="155"/>
      <c r="SNG45" s="156"/>
      <c r="SNH45" s="156"/>
      <c r="SNI45" s="156"/>
      <c r="SNJ45" s="156"/>
      <c r="SNK45" s="156"/>
      <c r="SNL45" s="156"/>
      <c r="SNM45" s="157"/>
      <c r="SNN45" s="153"/>
      <c r="SNO45" s="153"/>
      <c r="SNP45" s="154"/>
      <c r="SNQ45" s="155"/>
      <c r="SNR45" s="155"/>
      <c r="SNS45" s="155"/>
      <c r="SNT45" s="155"/>
      <c r="SNU45" s="155"/>
      <c r="SNV45" s="155"/>
      <c r="SNW45" s="156"/>
      <c r="SNX45" s="156"/>
      <c r="SNY45" s="156"/>
      <c r="SNZ45" s="156"/>
      <c r="SOA45" s="156"/>
      <c r="SOB45" s="156"/>
      <c r="SOC45" s="157"/>
      <c r="SOD45" s="153"/>
      <c r="SOE45" s="153"/>
      <c r="SOF45" s="154"/>
      <c r="SOG45" s="155"/>
      <c r="SOH45" s="155"/>
      <c r="SOI45" s="155"/>
      <c r="SOJ45" s="155"/>
      <c r="SOK45" s="155"/>
      <c r="SOL45" s="155"/>
      <c r="SOM45" s="156"/>
      <c r="SON45" s="156"/>
      <c r="SOO45" s="156"/>
      <c r="SOP45" s="156"/>
      <c r="SOQ45" s="156"/>
      <c r="SOR45" s="156"/>
      <c r="SOS45" s="157"/>
      <c r="SOT45" s="153"/>
      <c r="SOU45" s="153"/>
      <c r="SOV45" s="154"/>
      <c r="SOW45" s="155"/>
      <c r="SOX45" s="155"/>
      <c r="SOY45" s="155"/>
      <c r="SOZ45" s="155"/>
      <c r="SPA45" s="155"/>
      <c r="SPB45" s="155"/>
      <c r="SPC45" s="156"/>
      <c r="SPD45" s="156"/>
      <c r="SPE45" s="156"/>
      <c r="SPF45" s="156"/>
      <c r="SPG45" s="156"/>
      <c r="SPH45" s="156"/>
      <c r="SPI45" s="157"/>
      <c r="SPJ45" s="153"/>
      <c r="SPK45" s="153"/>
      <c r="SPL45" s="154"/>
      <c r="SPM45" s="155"/>
      <c r="SPN45" s="155"/>
      <c r="SPO45" s="155"/>
      <c r="SPP45" s="155"/>
      <c r="SPQ45" s="155"/>
      <c r="SPR45" s="155"/>
      <c r="SPS45" s="156"/>
      <c r="SPT45" s="156"/>
      <c r="SPU45" s="156"/>
      <c r="SPV45" s="156"/>
      <c r="SPW45" s="156"/>
      <c r="SPX45" s="156"/>
      <c r="SPY45" s="157"/>
      <c r="SPZ45" s="153"/>
      <c r="SQA45" s="153"/>
      <c r="SQB45" s="154"/>
      <c r="SQC45" s="155"/>
      <c r="SQD45" s="155"/>
      <c r="SQE45" s="155"/>
      <c r="SQF45" s="155"/>
      <c r="SQG45" s="155"/>
      <c r="SQH45" s="155"/>
      <c r="SQI45" s="156"/>
      <c r="SQJ45" s="156"/>
      <c r="SQK45" s="156"/>
      <c r="SQL45" s="156"/>
      <c r="SQM45" s="156"/>
      <c r="SQN45" s="156"/>
      <c r="SQO45" s="157"/>
      <c r="SQP45" s="153"/>
      <c r="SQQ45" s="153"/>
      <c r="SQR45" s="154"/>
      <c r="SQS45" s="155"/>
      <c r="SQT45" s="155"/>
      <c r="SQU45" s="155"/>
      <c r="SQV45" s="155"/>
      <c r="SQW45" s="155"/>
      <c r="SQX45" s="155"/>
      <c r="SQY45" s="156"/>
      <c r="SQZ45" s="156"/>
      <c r="SRA45" s="156"/>
      <c r="SRB45" s="156"/>
      <c r="SRC45" s="156"/>
      <c r="SRD45" s="156"/>
      <c r="SRE45" s="157"/>
      <c r="SRF45" s="153"/>
      <c r="SRG45" s="153"/>
      <c r="SRH45" s="154"/>
      <c r="SRI45" s="155"/>
      <c r="SRJ45" s="155"/>
      <c r="SRK45" s="155"/>
      <c r="SRL45" s="155"/>
      <c r="SRM45" s="155"/>
      <c r="SRN45" s="155"/>
      <c r="SRO45" s="156"/>
      <c r="SRP45" s="156"/>
      <c r="SRQ45" s="156"/>
      <c r="SRR45" s="156"/>
      <c r="SRS45" s="156"/>
      <c r="SRT45" s="156"/>
      <c r="SRU45" s="157"/>
      <c r="SRV45" s="153"/>
      <c r="SRW45" s="153"/>
      <c r="SRX45" s="154"/>
      <c r="SRY45" s="155"/>
      <c r="SRZ45" s="155"/>
      <c r="SSA45" s="155"/>
      <c r="SSB45" s="155"/>
      <c r="SSC45" s="155"/>
      <c r="SSD45" s="155"/>
      <c r="SSE45" s="156"/>
      <c r="SSF45" s="156"/>
      <c r="SSG45" s="156"/>
      <c r="SSH45" s="156"/>
      <c r="SSI45" s="156"/>
      <c r="SSJ45" s="156"/>
      <c r="SSK45" s="157"/>
      <c r="SSL45" s="153"/>
      <c r="SSM45" s="153"/>
      <c r="SSN45" s="154"/>
      <c r="SSO45" s="155"/>
      <c r="SSP45" s="155"/>
      <c r="SSQ45" s="155"/>
      <c r="SSR45" s="155"/>
      <c r="SSS45" s="155"/>
      <c r="SST45" s="155"/>
      <c r="SSU45" s="156"/>
      <c r="SSV45" s="156"/>
      <c r="SSW45" s="156"/>
      <c r="SSX45" s="156"/>
      <c r="SSY45" s="156"/>
      <c r="SSZ45" s="156"/>
      <c r="STA45" s="157"/>
      <c r="STB45" s="153"/>
      <c r="STC45" s="153"/>
      <c r="STD45" s="154"/>
      <c r="STE45" s="155"/>
      <c r="STF45" s="155"/>
      <c r="STG45" s="155"/>
      <c r="STH45" s="155"/>
      <c r="STI45" s="155"/>
      <c r="STJ45" s="155"/>
      <c r="STK45" s="156"/>
      <c r="STL45" s="156"/>
      <c r="STM45" s="156"/>
      <c r="STN45" s="156"/>
      <c r="STO45" s="156"/>
      <c r="STP45" s="156"/>
      <c r="STQ45" s="157"/>
      <c r="STR45" s="153"/>
      <c r="STS45" s="153"/>
      <c r="STT45" s="154"/>
      <c r="STU45" s="155"/>
      <c r="STV45" s="155"/>
      <c r="STW45" s="155"/>
      <c r="STX45" s="155"/>
      <c r="STY45" s="155"/>
      <c r="STZ45" s="155"/>
      <c r="SUA45" s="156"/>
      <c r="SUB45" s="156"/>
      <c r="SUC45" s="156"/>
      <c r="SUD45" s="156"/>
      <c r="SUE45" s="156"/>
      <c r="SUF45" s="156"/>
      <c r="SUG45" s="157"/>
      <c r="SUH45" s="153"/>
      <c r="SUI45" s="153"/>
      <c r="SUJ45" s="154"/>
      <c r="SUK45" s="155"/>
      <c r="SUL45" s="155"/>
      <c r="SUM45" s="155"/>
      <c r="SUN45" s="155"/>
      <c r="SUO45" s="155"/>
      <c r="SUP45" s="155"/>
      <c r="SUQ45" s="156"/>
      <c r="SUR45" s="156"/>
      <c r="SUS45" s="156"/>
      <c r="SUT45" s="156"/>
      <c r="SUU45" s="156"/>
      <c r="SUV45" s="156"/>
      <c r="SUW45" s="157"/>
      <c r="SUX45" s="153"/>
      <c r="SUY45" s="153"/>
      <c r="SUZ45" s="154"/>
      <c r="SVA45" s="155"/>
      <c r="SVB45" s="155"/>
      <c r="SVC45" s="155"/>
      <c r="SVD45" s="155"/>
      <c r="SVE45" s="155"/>
      <c r="SVF45" s="155"/>
      <c r="SVG45" s="156"/>
      <c r="SVH45" s="156"/>
      <c r="SVI45" s="156"/>
      <c r="SVJ45" s="156"/>
      <c r="SVK45" s="156"/>
      <c r="SVL45" s="156"/>
      <c r="SVM45" s="157"/>
      <c r="SVN45" s="153"/>
      <c r="SVO45" s="153"/>
      <c r="SVP45" s="154"/>
      <c r="SVQ45" s="155"/>
      <c r="SVR45" s="155"/>
      <c r="SVS45" s="155"/>
      <c r="SVT45" s="155"/>
      <c r="SVU45" s="155"/>
      <c r="SVV45" s="155"/>
      <c r="SVW45" s="156"/>
      <c r="SVX45" s="156"/>
      <c r="SVY45" s="156"/>
      <c r="SVZ45" s="156"/>
      <c r="SWA45" s="156"/>
      <c r="SWB45" s="156"/>
      <c r="SWC45" s="157"/>
      <c r="SWD45" s="153"/>
      <c r="SWE45" s="153"/>
      <c r="SWF45" s="154"/>
      <c r="SWG45" s="155"/>
      <c r="SWH45" s="155"/>
      <c r="SWI45" s="155"/>
      <c r="SWJ45" s="155"/>
      <c r="SWK45" s="155"/>
      <c r="SWL45" s="155"/>
      <c r="SWM45" s="156"/>
      <c r="SWN45" s="156"/>
      <c r="SWO45" s="156"/>
      <c r="SWP45" s="156"/>
      <c r="SWQ45" s="156"/>
      <c r="SWR45" s="156"/>
      <c r="SWS45" s="157"/>
      <c r="SWT45" s="153"/>
      <c r="SWU45" s="153"/>
      <c r="SWV45" s="154"/>
      <c r="SWW45" s="155"/>
      <c r="SWX45" s="155"/>
      <c r="SWY45" s="155"/>
      <c r="SWZ45" s="155"/>
      <c r="SXA45" s="155"/>
      <c r="SXB45" s="155"/>
      <c r="SXC45" s="156"/>
      <c r="SXD45" s="156"/>
      <c r="SXE45" s="156"/>
      <c r="SXF45" s="156"/>
      <c r="SXG45" s="156"/>
      <c r="SXH45" s="156"/>
      <c r="SXI45" s="157"/>
      <c r="SXJ45" s="153"/>
      <c r="SXK45" s="153"/>
      <c r="SXL45" s="154"/>
      <c r="SXM45" s="155"/>
      <c r="SXN45" s="155"/>
      <c r="SXO45" s="155"/>
      <c r="SXP45" s="155"/>
      <c r="SXQ45" s="155"/>
      <c r="SXR45" s="155"/>
      <c r="SXS45" s="156"/>
      <c r="SXT45" s="156"/>
      <c r="SXU45" s="156"/>
      <c r="SXV45" s="156"/>
      <c r="SXW45" s="156"/>
      <c r="SXX45" s="156"/>
      <c r="SXY45" s="157"/>
      <c r="SXZ45" s="153"/>
      <c r="SYA45" s="153"/>
      <c r="SYB45" s="154"/>
      <c r="SYC45" s="155"/>
      <c r="SYD45" s="155"/>
      <c r="SYE45" s="155"/>
      <c r="SYF45" s="155"/>
      <c r="SYG45" s="155"/>
      <c r="SYH45" s="155"/>
      <c r="SYI45" s="156"/>
      <c r="SYJ45" s="156"/>
      <c r="SYK45" s="156"/>
      <c r="SYL45" s="156"/>
      <c r="SYM45" s="156"/>
      <c r="SYN45" s="156"/>
      <c r="SYO45" s="157"/>
      <c r="SYP45" s="153"/>
      <c r="SYQ45" s="153"/>
      <c r="SYR45" s="154"/>
      <c r="SYS45" s="155"/>
      <c r="SYT45" s="155"/>
      <c r="SYU45" s="155"/>
      <c r="SYV45" s="155"/>
      <c r="SYW45" s="155"/>
      <c r="SYX45" s="155"/>
      <c r="SYY45" s="156"/>
      <c r="SYZ45" s="156"/>
      <c r="SZA45" s="156"/>
      <c r="SZB45" s="156"/>
      <c r="SZC45" s="156"/>
      <c r="SZD45" s="156"/>
      <c r="SZE45" s="157"/>
      <c r="SZF45" s="153"/>
      <c r="SZG45" s="153"/>
      <c r="SZH45" s="154"/>
      <c r="SZI45" s="155"/>
      <c r="SZJ45" s="155"/>
      <c r="SZK45" s="155"/>
      <c r="SZL45" s="155"/>
      <c r="SZM45" s="155"/>
      <c r="SZN45" s="155"/>
      <c r="SZO45" s="156"/>
      <c r="SZP45" s="156"/>
      <c r="SZQ45" s="156"/>
      <c r="SZR45" s="156"/>
      <c r="SZS45" s="156"/>
      <c r="SZT45" s="156"/>
      <c r="SZU45" s="157"/>
      <c r="SZV45" s="153"/>
      <c r="SZW45" s="153"/>
      <c r="SZX45" s="154"/>
      <c r="SZY45" s="155"/>
      <c r="SZZ45" s="155"/>
      <c r="TAA45" s="155"/>
      <c r="TAB45" s="155"/>
      <c r="TAC45" s="155"/>
      <c r="TAD45" s="155"/>
      <c r="TAE45" s="156"/>
      <c r="TAF45" s="156"/>
      <c r="TAG45" s="156"/>
      <c r="TAH45" s="156"/>
      <c r="TAI45" s="156"/>
      <c r="TAJ45" s="156"/>
      <c r="TAK45" s="157"/>
      <c r="TAL45" s="153"/>
      <c r="TAM45" s="153"/>
      <c r="TAN45" s="154"/>
      <c r="TAO45" s="155"/>
      <c r="TAP45" s="155"/>
      <c r="TAQ45" s="155"/>
      <c r="TAR45" s="155"/>
      <c r="TAS45" s="155"/>
      <c r="TAT45" s="155"/>
      <c r="TAU45" s="156"/>
      <c r="TAV45" s="156"/>
      <c r="TAW45" s="156"/>
      <c r="TAX45" s="156"/>
      <c r="TAY45" s="156"/>
      <c r="TAZ45" s="156"/>
      <c r="TBA45" s="157"/>
      <c r="TBB45" s="153"/>
      <c r="TBC45" s="153"/>
      <c r="TBD45" s="154"/>
      <c r="TBE45" s="155"/>
      <c r="TBF45" s="155"/>
      <c r="TBG45" s="155"/>
      <c r="TBH45" s="155"/>
      <c r="TBI45" s="155"/>
      <c r="TBJ45" s="155"/>
      <c r="TBK45" s="156"/>
      <c r="TBL45" s="156"/>
      <c r="TBM45" s="156"/>
      <c r="TBN45" s="156"/>
      <c r="TBO45" s="156"/>
      <c r="TBP45" s="156"/>
      <c r="TBQ45" s="157"/>
      <c r="TBR45" s="153"/>
      <c r="TBS45" s="153"/>
      <c r="TBT45" s="154"/>
      <c r="TBU45" s="155"/>
      <c r="TBV45" s="155"/>
      <c r="TBW45" s="155"/>
      <c r="TBX45" s="155"/>
      <c r="TBY45" s="155"/>
      <c r="TBZ45" s="155"/>
      <c r="TCA45" s="156"/>
      <c r="TCB45" s="156"/>
      <c r="TCC45" s="156"/>
      <c r="TCD45" s="156"/>
      <c r="TCE45" s="156"/>
      <c r="TCF45" s="156"/>
      <c r="TCG45" s="157"/>
      <c r="TCH45" s="153"/>
      <c r="TCI45" s="153"/>
      <c r="TCJ45" s="154"/>
      <c r="TCK45" s="155"/>
      <c r="TCL45" s="155"/>
      <c r="TCM45" s="155"/>
      <c r="TCN45" s="155"/>
      <c r="TCO45" s="155"/>
      <c r="TCP45" s="155"/>
      <c r="TCQ45" s="156"/>
      <c r="TCR45" s="156"/>
      <c r="TCS45" s="156"/>
      <c r="TCT45" s="156"/>
      <c r="TCU45" s="156"/>
      <c r="TCV45" s="156"/>
      <c r="TCW45" s="157"/>
      <c r="TCX45" s="153"/>
      <c r="TCY45" s="153"/>
      <c r="TCZ45" s="154"/>
      <c r="TDA45" s="155"/>
      <c r="TDB45" s="155"/>
      <c r="TDC45" s="155"/>
      <c r="TDD45" s="155"/>
      <c r="TDE45" s="155"/>
      <c r="TDF45" s="155"/>
      <c r="TDG45" s="156"/>
      <c r="TDH45" s="156"/>
      <c r="TDI45" s="156"/>
      <c r="TDJ45" s="156"/>
      <c r="TDK45" s="156"/>
      <c r="TDL45" s="156"/>
      <c r="TDM45" s="157"/>
      <c r="TDN45" s="153"/>
      <c r="TDO45" s="153"/>
      <c r="TDP45" s="154"/>
      <c r="TDQ45" s="155"/>
      <c r="TDR45" s="155"/>
      <c r="TDS45" s="155"/>
      <c r="TDT45" s="155"/>
      <c r="TDU45" s="155"/>
      <c r="TDV45" s="155"/>
      <c r="TDW45" s="156"/>
      <c r="TDX45" s="156"/>
      <c r="TDY45" s="156"/>
      <c r="TDZ45" s="156"/>
      <c r="TEA45" s="156"/>
      <c r="TEB45" s="156"/>
      <c r="TEC45" s="157"/>
      <c r="TED45" s="153"/>
      <c r="TEE45" s="153"/>
      <c r="TEF45" s="154"/>
      <c r="TEG45" s="155"/>
      <c r="TEH45" s="155"/>
      <c r="TEI45" s="155"/>
      <c r="TEJ45" s="155"/>
      <c r="TEK45" s="155"/>
      <c r="TEL45" s="155"/>
      <c r="TEM45" s="156"/>
      <c r="TEN45" s="156"/>
      <c r="TEO45" s="156"/>
      <c r="TEP45" s="156"/>
      <c r="TEQ45" s="156"/>
      <c r="TER45" s="156"/>
      <c r="TES45" s="157"/>
      <c r="TET45" s="153"/>
      <c r="TEU45" s="153"/>
      <c r="TEV45" s="154"/>
      <c r="TEW45" s="155"/>
      <c r="TEX45" s="155"/>
      <c r="TEY45" s="155"/>
      <c r="TEZ45" s="155"/>
      <c r="TFA45" s="155"/>
      <c r="TFB45" s="155"/>
      <c r="TFC45" s="156"/>
      <c r="TFD45" s="156"/>
      <c r="TFE45" s="156"/>
      <c r="TFF45" s="156"/>
      <c r="TFG45" s="156"/>
      <c r="TFH45" s="156"/>
      <c r="TFI45" s="157"/>
      <c r="TFJ45" s="153"/>
      <c r="TFK45" s="153"/>
      <c r="TFL45" s="154"/>
      <c r="TFM45" s="155"/>
      <c r="TFN45" s="155"/>
      <c r="TFO45" s="155"/>
      <c r="TFP45" s="155"/>
      <c r="TFQ45" s="155"/>
      <c r="TFR45" s="155"/>
      <c r="TFS45" s="156"/>
      <c r="TFT45" s="156"/>
      <c r="TFU45" s="156"/>
      <c r="TFV45" s="156"/>
      <c r="TFW45" s="156"/>
      <c r="TFX45" s="156"/>
      <c r="TFY45" s="157"/>
      <c r="TFZ45" s="153"/>
      <c r="TGA45" s="153"/>
      <c r="TGB45" s="154"/>
      <c r="TGC45" s="155"/>
      <c r="TGD45" s="155"/>
      <c r="TGE45" s="155"/>
      <c r="TGF45" s="155"/>
      <c r="TGG45" s="155"/>
      <c r="TGH45" s="155"/>
      <c r="TGI45" s="156"/>
      <c r="TGJ45" s="156"/>
      <c r="TGK45" s="156"/>
      <c r="TGL45" s="156"/>
      <c r="TGM45" s="156"/>
      <c r="TGN45" s="156"/>
      <c r="TGO45" s="157"/>
      <c r="TGP45" s="153"/>
      <c r="TGQ45" s="153"/>
      <c r="TGR45" s="154"/>
      <c r="TGS45" s="155"/>
      <c r="TGT45" s="155"/>
      <c r="TGU45" s="155"/>
      <c r="TGV45" s="155"/>
      <c r="TGW45" s="155"/>
      <c r="TGX45" s="155"/>
      <c r="TGY45" s="156"/>
      <c r="TGZ45" s="156"/>
      <c r="THA45" s="156"/>
      <c r="THB45" s="156"/>
      <c r="THC45" s="156"/>
      <c r="THD45" s="156"/>
      <c r="THE45" s="157"/>
      <c r="THF45" s="153"/>
      <c r="THG45" s="153"/>
      <c r="THH45" s="154"/>
      <c r="THI45" s="155"/>
      <c r="THJ45" s="155"/>
      <c r="THK45" s="155"/>
      <c r="THL45" s="155"/>
      <c r="THM45" s="155"/>
      <c r="THN45" s="155"/>
      <c r="THO45" s="156"/>
      <c r="THP45" s="156"/>
      <c r="THQ45" s="156"/>
      <c r="THR45" s="156"/>
      <c r="THS45" s="156"/>
      <c r="THT45" s="156"/>
      <c r="THU45" s="157"/>
      <c r="THV45" s="153"/>
      <c r="THW45" s="153"/>
      <c r="THX45" s="154"/>
      <c r="THY45" s="155"/>
      <c r="THZ45" s="155"/>
      <c r="TIA45" s="155"/>
      <c r="TIB45" s="155"/>
      <c r="TIC45" s="155"/>
      <c r="TID45" s="155"/>
      <c r="TIE45" s="156"/>
      <c r="TIF45" s="156"/>
      <c r="TIG45" s="156"/>
      <c r="TIH45" s="156"/>
      <c r="TII45" s="156"/>
      <c r="TIJ45" s="156"/>
      <c r="TIK45" s="157"/>
      <c r="TIL45" s="153"/>
      <c r="TIM45" s="153"/>
      <c r="TIN45" s="154"/>
      <c r="TIO45" s="155"/>
      <c r="TIP45" s="155"/>
      <c r="TIQ45" s="155"/>
      <c r="TIR45" s="155"/>
      <c r="TIS45" s="155"/>
      <c r="TIT45" s="155"/>
      <c r="TIU45" s="156"/>
      <c r="TIV45" s="156"/>
      <c r="TIW45" s="156"/>
      <c r="TIX45" s="156"/>
      <c r="TIY45" s="156"/>
      <c r="TIZ45" s="156"/>
      <c r="TJA45" s="157"/>
      <c r="TJB45" s="153"/>
      <c r="TJC45" s="153"/>
      <c r="TJD45" s="154"/>
      <c r="TJE45" s="155"/>
      <c r="TJF45" s="155"/>
      <c r="TJG45" s="155"/>
      <c r="TJH45" s="155"/>
      <c r="TJI45" s="155"/>
      <c r="TJJ45" s="155"/>
      <c r="TJK45" s="156"/>
      <c r="TJL45" s="156"/>
      <c r="TJM45" s="156"/>
      <c r="TJN45" s="156"/>
      <c r="TJO45" s="156"/>
      <c r="TJP45" s="156"/>
      <c r="TJQ45" s="157"/>
      <c r="TJR45" s="153"/>
      <c r="TJS45" s="153"/>
      <c r="TJT45" s="154"/>
      <c r="TJU45" s="155"/>
      <c r="TJV45" s="155"/>
      <c r="TJW45" s="155"/>
      <c r="TJX45" s="155"/>
      <c r="TJY45" s="155"/>
      <c r="TJZ45" s="155"/>
      <c r="TKA45" s="156"/>
      <c r="TKB45" s="156"/>
      <c r="TKC45" s="156"/>
      <c r="TKD45" s="156"/>
      <c r="TKE45" s="156"/>
      <c r="TKF45" s="156"/>
      <c r="TKG45" s="157"/>
      <c r="TKH45" s="153"/>
      <c r="TKI45" s="153"/>
      <c r="TKJ45" s="154"/>
      <c r="TKK45" s="155"/>
      <c r="TKL45" s="155"/>
      <c r="TKM45" s="155"/>
      <c r="TKN45" s="155"/>
      <c r="TKO45" s="155"/>
      <c r="TKP45" s="155"/>
      <c r="TKQ45" s="156"/>
      <c r="TKR45" s="156"/>
      <c r="TKS45" s="156"/>
      <c r="TKT45" s="156"/>
      <c r="TKU45" s="156"/>
      <c r="TKV45" s="156"/>
      <c r="TKW45" s="157"/>
      <c r="TKX45" s="153"/>
      <c r="TKY45" s="153"/>
      <c r="TKZ45" s="154"/>
      <c r="TLA45" s="155"/>
      <c r="TLB45" s="155"/>
      <c r="TLC45" s="155"/>
      <c r="TLD45" s="155"/>
      <c r="TLE45" s="155"/>
      <c r="TLF45" s="155"/>
      <c r="TLG45" s="156"/>
      <c r="TLH45" s="156"/>
      <c r="TLI45" s="156"/>
      <c r="TLJ45" s="156"/>
      <c r="TLK45" s="156"/>
      <c r="TLL45" s="156"/>
      <c r="TLM45" s="157"/>
      <c r="TLN45" s="153"/>
      <c r="TLO45" s="153"/>
      <c r="TLP45" s="154"/>
      <c r="TLQ45" s="155"/>
      <c r="TLR45" s="155"/>
      <c r="TLS45" s="155"/>
      <c r="TLT45" s="155"/>
      <c r="TLU45" s="155"/>
      <c r="TLV45" s="155"/>
      <c r="TLW45" s="156"/>
      <c r="TLX45" s="156"/>
      <c r="TLY45" s="156"/>
      <c r="TLZ45" s="156"/>
      <c r="TMA45" s="156"/>
      <c r="TMB45" s="156"/>
      <c r="TMC45" s="157"/>
      <c r="TMD45" s="153"/>
      <c r="TME45" s="153"/>
      <c r="TMF45" s="154"/>
      <c r="TMG45" s="155"/>
      <c r="TMH45" s="155"/>
      <c r="TMI45" s="155"/>
      <c r="TMJ45" s="155"/>
      <c r="TMK45" s="155"/>
      <c r="TML45" s="155"/>
      <c r="TMM45" s="156"/>
      <c r="TMN45" s="156"/>
      <c r="TMO45" s="156"/>
      <c r="TMP45" s="156"/>
      <c r="TMQ45" s="156"/>
      <c r="TMR45" s="156"/>
      <c r="TMS45" s="157"/>
      <c r="TMT45" s="153"/>
      <c r="TMU45" s="153"/>
      <c r="TMV45" s="154"/>
      <c r="TMW45" s="155"/>
      <c r="TMX45" s="155"/>
      <c r="TMY45" s="155"/>
      <c r="TMZ45" s="155"/>
      <c r="TNA45" s="155"/>
      <c r="TNB45" s="155"/>
      <c r="TNC45" s="156"/>
      <c r="TND45" s="156"/>
      <c r="TNE45" s="156"/>
      <c r="TNF45" s="156"/>
      <c r="TNG45" s="156"/>
      <c r="TNH45" s="156"/>
      <c r="TNI45" s="157"/>
      <c r="TNJ45" s="153"/>
      <c r="TNK45" s="153"/>
      <c r="TNL45" s="154"/>
      <c r="TNM45" s="155"/>
      <c r="TNN45" s="155"/>
      <c r="TNO45" s="155"/>
      <c r="TNP45" s="155"/>
      <c r="TNQ45" s="155"/>
      <c r="TNR45" s="155"/>
      <c r="TNS45" s="156"/>
      <c r="TNT45" s="156"/>
      <c r="TNU45" s="156"/>
      <c r="TNV45" s="156"/>
      <c r="TNW45" s="156"/>
      <c r="TNX45" s="156"/>
      <c r="TNY45" s="157"/>
      <c r="TNZ45" s="153"/>
      <c r="TOA45" s="153"/>
      <c r="TOB45" s="154"/>
      <c r="TOC45" s="155"/>
      <c r="TOD45" s="155"/>
      <c r="TOE45" s="155"/>
      <c r="TOF45" s="155"/>
      <c r="TOG45" s="155"/>
      <c r="TOH45" s="155"/>
      <c r="TOI45" s="156"/>
      <c r="TOJ45" s="156"/>
      <c r="TOK45" s="156"/>
      <c r="TOL45" s="156"/>
      <c r="TOM45" s="156"/>
      <c r="TON45" s="156"/>
      <c r="TOO45" s="157"/>
      <c r="TOP45" s="153"/>
      <c r="TOQ45" s="153"/>
      <c r="TOR45" s="154"/>
      <c r="TOS45" s="155"/>
      <c r="TOT45" s="155"/>
      <c r="TOU45" s="155"/>
      <c r="TOV45" s="155"/>
      <c r="TOW45" s="155"/>
      <c r="TOX45" s="155"/>
      <c r="TOY45" s="156"/>
      <c r="TOZ45" s="156"/>
      <c r="TPA45" s="156"/>
      <c r="TPB45" s="156"/>
      <c r="TPC45" s="156"/>
      <c r="TPD45" s="156"/>
      <c r="TPE45" s="157"/>
      <c r="TPF45" s="153"/>
      <c r="TPG45" s="153"/>
      <c r="TPH45" s="154"/>
      <c r="TPI45" s="155"/>
      <c r="TPJ45" s="155"/>
      <c r="TPK45" s="155"/>
      <c r="TPL45" s="155"/>
      <c r="TPM45" s="155"/>
      <c r="TPN45" s="155"/>
      <c r="TPO45" s="156"/>
      <c r="TPP45" s="156"/>
      <c r="TPQ45" s="156"/>
      <c r="TPR45" s="156"/>
      <c r="TPS45" s="156"/>
      <c r="TPT45" s="156"/>
      <c r="TPU45" s="157"/>
      <c r="TPV45" s="153"/>
      <c r="TPW45" s="153"/>
      <c r="TPX45" s="154"/>
      <c r="TPY45" s="155"/>
      <c r="TPZ45" s="155"/>
      <c r="TQA45" s="155"/>
      <c r="TQB45" s="155"/>
      <c r="TQC45" s="155"/>
      <c r="TQD45" s="155"/>
      <c r="TQE45" s="156"/>
      <c r="TQF45" s="156"/>
      <c r="TQG45" s="156"/>
      <c r="TQH45" s="156"/>
      <c r="TQI45" s="156"/>
      <c r="TQJ45" s="156"/>
      <c r="TQK45" s="157"/>
      <c r="TQL45" s="153"/>
      <c r="TQM45" s="153"/>
      <c r="TQN45" s="154"/>
      <c r="TQO45" s="155"/>
      <c r="TQP45" s="155"/>
      <c r="TQQ45" s="155"/>
      <c r="TQR45" s="155"/>
      <c r="TQS45" s="155"/>
      <c r="TQT45" s="155"/>
      <c r="TQU45" s="156"/>
      <c r="TQV45" s="156"/>
      <c r="TQW45" s="156"/>
      <c r="TQX45" s="156"/>
      <c r="TQY45" s="156"/>
      <c r="TQZ45" s="156"/>
      <c r="TRA45" s="157"/>
      <c r="TRB45" s="153"/>
      <c r="TRC45" s="153"/>
      <c r="TRD45" s="154"/>
      <c r="TRE45" s="155"/>
      <c r="TRF45" s="155"/>
      <c r="TRG45" s="155"/>
      <c r="TRH45" s="155"/>
      <c r="TRI45" s="155"/>
      <c r="TRJ45" s="155"/>
      <c r="TRK45" s="156"/>
      <c r="TRL45" s="156"/>
      <c r="TRM45" s="156"/>
      <c r="TRN45" s="156"/>
      <c r="TRO45" s="156"/>
      <c r="TRP45" s="156"/>
      <c r="TRQ45" s="157"/>
      <c r="TRR45" s="153"/>
      <c r="TRS45" s="153"/>
      <c r="TRT45" s="154"/>
      <c r="TRU45" s="155"/>
      <c r="TRV45" s="155"/>
      <c r="TRW45" s="155"/>
      <c r="TRX45" s="155"/>
      <c r="TRY45" s="155"/>
      <c r="TRZ45" s="155"/>
      <c r="TSA45" s="156"/>
      <c r="TSB45" s="156"/>
      <c r="TSC45" s="156"/>
      <c r="TSD45" s="156"/>
      <c r="TSE45" s="156"/>
      <c r="TSF45" s="156"/>
      <c r="TSG45" s="157"/>
      <c r="TSH45" s="153"/>
      <c r="TSI45" s="153"/>
      <c r="TSJ45" s="154"/>
      <c r="TSK45" s="155"/>
      <c r="TSL45" s="155"/>
      <c r="TSM45" s="155"/>
      <c r="TSN45" s="155"/>
      <c r="TSO45" s="155"/>
      <c r="TSP45" s="155"/>
      <c r="TSQ45" s="156"/>
      <c r="TSR45" s="156"/>
      <c r="TSS45" s="156"/>
      <c r="TST45" s="156"/>
      <c r="TSU45" s="156"/>
      <c r="TSV45" s="156"/>
      <c r="TSW45" s="157"/>
      <c r="TSX45" s="153"/>
      <c r="TSY45" s="153"/>
      <c r="TSZ45" s="154"/>
      <c r="TTA45" s="155"/>
      <c r="TTB45" s="155"/>
      <c r="TTC45" s="155"/>
      <c r="TTD45" s="155"/>
      <c r="TTE45" s="155"/>
      <c r="TTF45" s="155"/>
      <c r="TTG45" s="156"/>
      <c r="TTH45" s="156"/>
      <c r="TTI45" s="156"/>
      <c r="TTJ45" s="156"/>
      <c r="TTK45" s="156"/>
      <c r="TTL45" s="156"/>
      <c r="TTM45" s="157"/>
      <c r="TTN45" s="153"/>
      <c r="TTO45" s="153"/>
      <c r="TTP45" s="154"/>
      <c r="TTQ45" s="155"/>
      <c r="TTR45" s="155"/>
      <c r="TTS45" s="155"/>
      <c r="TTT45" s="155"/>
      <c r="TTU45" s="155"/>
      <c r="TTV45" s="155"/>
      <c r="TTW45" s="156"/>
      <c r="TTX45" s="156"/>
      <c r="TTY45" s="156"/>
      <c r="TTZ45" s="156"/>
      <c r="TUA45" s="156"/>
      <c r="TUB45" s="156"/>
      <c r="TUC45" s="157"/>
      <c r="TUD45" s="153"/>
      <c r="TUE45" s="153"/>
      <c r="TUF45" s="154"/>
      <c r="TUG45" s="155"/>
      <c r="TUH45" s="155"/>
      <c r="TUI45" s="155"/>
      <c r="TUJ45" s="155"/>
      <c r="TUK45" s="155"/>
      <c r="TUL45" s="155"/>
      <c r="TUM45" s="156"/>
      <c r="TUN45" s="156"/>
      <c r="TUO45" s="156"/>
      <c r="TUP45" s="156"/>
      <c r="TUQ45" s="156"/>
      <c r="TUR45" s="156"/>
      <c r="TUS45" s="157"/>
      <c r="TUT45" s="153"/>
      <c r="TUU45" s="153"/>
      <c r="TUV45" s="154"/>
      <c r="TUW45" s="155"/>
      <c r="TUX45" s="155"/>
      <c r="TUY45" s="155"/>
      <c r="TUZ45" s="155"/>
      <c r="TVA45" s="155"/>
      <c r="TVB45" s="155"/>
      <c r="TVC45" s="156"/>
      <c r="TVD45" s="156"/>
      <c r="TVE45" s="156"/>
      <c r="TVF45" s="156"/>
      <c r="TVG45" s="156"/>
      <c r="TVH45" s="156"/>
      <c r="TVI45" s="157"/>
      <c r="TVJ45" s="153"/>
      <c r="TVK45" s="153"/>
      <c r="TVL45" s="154"/>
      <c r="TVM45" s="155"/>
      <c r="TVN45" s="155"/>
      <c r="TVO45" s="155"/>
      <c r="TVP45" s="155"/>
      <c r="TVQ45" s="155"/>
      <c r="TVR45" s="155"/>
      <c r="TVS45" s="156"/>
      <c r="TVT45" s="156"/>
      <c r="TVU45" s="156"/>
      <c r="TVV45" s="156"/>
      <c r="TVW45" s="156"/>
      <c r="TVX45" s="156"/>
      <c r="TVY45" s="157"/>
      <c r="TVZ45" s="153"/>
      <c r="TWA45" s="153"/>
      <c r="TWB45" s="154"/>
      <c r="TWC45" s="155"/>
      <c r="TWD45" s="155"/>
      <c r="TWE45" s="155"/>
      <c r="TWF45" s="155"/>
      <c r="TWG45" s="155"/>
      <c r="TWH45" s="155"/>
      <c r="TWI45" s="156"/>
      <c r="TWJ45" s="156"/>
      <c r="TWK45" s="156"/>
      <c r="TWL45" s="156"/>
      <c r="TWM45" s="156"/>
      <c r="TWN45" s="156"/>
      <c r="TWO45" s="157"/>
      <c r="TWP45" s="153"/>
      <c r="TWQ45" s="153"/>
      <c r="TWR45" s="154"/>
      <c r="TWS45" s="155"/>
      <c r="TWT45" s="155"/>
      <c r="TWU45" s="155"/>
      <c r="TWV45" s="155"/>
      <c r="TWW45" s="155"/>
      <c r="TWX45" s="155"/>
      <c r="TWY45" s="156"/>
      <c r="TWZ45" s="156"/>
      <c r="TXA45" s="156"/>
      <c r="TXB45" s="156"/>
      <c r="TXC45" s="156"/>
      <c r="TXD45" s="156"/>
      <c r="TXE45" s="157"/>
      <c r="TXF45" s="153"/>
      <c r="TXG45" s="153"/>
      <c r="TXH45" s="154"/>
      <c r="TXI45" s="155"/>
      <c r="TXJ45" s="155"/>
      <c r="TXK45" s="155"/>
      <c r="TXL45" s="155"/>
      <c r="TXM45" s="155"/>
      <c r="TXN45" s="155"/>
      <c r="TXO45" s="156"/>
      <c r="TXP45" s="156"/>
      <c r="TXQ45" s="156"/>
      <c r="TXR45" s="156"/>
      <c r="TXS45" s="156"/>
      <c r="TXT45" s="156"/>
      <c r="TXU45" s="157"/>
      <c r="TXV45" s="153"/>
      <c r="TXW45" s="153"/>
      <c r="TXX45" s="154"/>
      <c r="TXY45" s="155"/>
      <c r="TXZ45" s="155"/>
      <c r="TYA45" s="155"/>
      <c r="TYB45" s="155"/>
      <c r="TYC45" s="155"/>
      <c r="TYD45" s="155"/>
      <c r="TYE45" s="156"/>
      <c r="TYF45" s="156"/>
      <c r="TYG45" s="156"/>
      <c r="TYH45" s="156"/>
      <c r="TYI45" s="156"/>
      <c r="TYJ45" s="156"/>
      <c r="TYK45" s="157"/>
      <c r="TYL45" s="153"/>
      <c r="TYM45" s="153"/>
      <c r="TYN45" s="154"/>
      <c r="TYO45" s="155"/>
      <c r="TYP45" s="155"/>
      <c r="TYQ45" s="155"/>
      <c r="TYR45" s="155"/>
      <c r="TYS45" s="155"/>
      <c r="TYT45" s="155"/>
      <c r="TYU45" s="156"/>
      <c r="TYV45" s="156"/>
      <c r="TYW45" s="156"/>
      <c r="TYX45" s="156"/>
      <c r="TYY45" s="156"/>
      <c r="TYZ45" s="156"/>
      <c r="TZA45" s="157"/>
      <c r="TZB45" s="153"/>
      <c r="TZC45" s="153"/>
      <c r="TZD45" s="154"/>
      <c r="TZE45" s="155"/>
      <c r="TZF45" s="155"/>
      <c r="TZG45" s="155"/>
      <c r="TZH45" s="155"/>
      <c r="TZI45" s="155"/>
      <c r="TZJ45" s="155"/>
      <c r="TZK45" s="156"/>
      <c r="TZL45" s="156"/>
      <c r="TZM45" s="156"/>
      <c r="TZN45" s="156"/>
      <c r="TZO45" s="156"/>
      <c r="TZP45" s="156"/>
      <c r="TZQ45" s="157"/>
      <c r="TZR45" s="153"/>
      <c r="TZS45" s="153"/>
      <c r="TZT45" s="154"/>
      <c r="TZU45" s="155"/>
      <c r="TZV45" s="155"/>
      <c r="TZW45" s="155"/>
      <c r="TZX45" s="155"/>
      <c r="TZY45" s="155"/>
      <c r="TZZ45" s="155"/>
      <c r="UAA45" s="156"/>
      <c r="UAB45" s="156"/>
      <c r="UAC45" s="156"/>
      <c r="UAD45" s="156"/>
      <c r="UAE45" s="156"/>
      <c r="UAF45" s="156"/>
      <c r="UAG45" s="157"/>
      <c r="UAH45" s="153"/>
      <c r="UAI45" s="153"/>
      <c r="UAJ45" s="154"/>
      <c r="UAK45" s="155"/>
      <c r="UAL45" s="155"/>
      <c r="UAM45" s="155"/>
      <c r="UAN45" s="155"/>
      <c r="UAO45" s="155"/>
      <c r="UAP45" s="155"/>
      <c r="UAQ45" s="156"/>
      <c r="UAR45" s="156"/>
      <c r="UAS45" s="156"/>
      <c r="UAT45" s="156"/>
      <c r="UAU45" s="156"/>
      <c r="UAV45" s="156"/>
      <c r="UAW45" s="157"/>
      <c r="UAX45" s="153"/>
      <c r="UAY45" s="153"/>
      <c r="UAZ45" s="154"/>
      <c r="UBA45" s="155"/>
      <c r="UBB45" s="155"/>
      <c r="UBC45" s="155"/>
      <c r="UBD45" s="155"/>
      <c r="UBE45" s="155"/>
      <c r="UBF45" s="155"/>
      <c r="UBG45" s="156"/>
      <c r="UBH45" s="156"/>
      <c r="UBI45" s="156"/>
      <c r="UBJ45" s="156"/>
      <c r="UBK45" s="156"/>
      <c r="UBL45" s="156"/>
      <c r="UBM45" s="157"/>
      <c r="UBN45" s="153"/>
      <c r="UBO45" s="153"/>
      <c r="UBP45" s="154"/>
      <c r="UBQ45" s="155"/>
      <c r="UBR45" s="155"/>
      <c r="UBS45" s="155"/>
      <c r="UBT45" s="155"/>
      <c r="UBU45" s="155"/>
      <c r="UBV45" s="155"/>
      <c r="UBW45" s="156"/>
      <c r="UBX45" s="156"/>
      <c r="UBY45" s="156"/>
      <c r="UBZ45" s="156"/>
      <c r="UCA45" s="156"/>
      <c r="UCB45" s="156"/>
      <c r="UCC45" s="157"/>
      <c r="UCD45" s="153"/>
      <c r="UCE45" s="153"/>
      <c r="UCF45" s="154"/>
      <c r="UCG45" s="155"/>
      <c r="UCH45" s="155"/>
      <c r="UCI45" s="155"/>
      <c r="UCJ45" s="155"/>
      <c r="UCK45" s="155"/>
      <c r="UCL45" s="155"/>
      <c r="UCM45" s="156"/>
      <c r="UCN45" s="156"/>
      <c r="UCO45" s="156"/>
      <c r="UCP45" s="156"/>
      <c r="UCQ45" s="156"/>
      <c r="UCR45" s="156"/>
      <c r="UCS45" s="157"/>
      <c r="UCT45" s="153"/>
      <c r="UCU45" s="153"/>
      <c r="UCV45" s="154"/>
      <c r="UCW45" s="155"/>
      <c r="UCX45" s="155"/>
      <c r="UCY45" s="155"/>
      <c r="UCZ45" s="155"/>
      <c r="UDA45" s="155"/>
      <c r="UDB45" s="155"/>
      <c r="UDC45" s="156"/>
      <c r="UDD45" s="156"/>
      <c r="UDE45" s="156"/>
      <c r="UDF45" s="156"/>
      <c r="UDG45" s="156"/>
      <c r="UDH45" s="156"/>
      <c r="UDI45" s="157"/>
      <c r="UDJ45" s="153"/>
      <c r="UDK45" s="153"/>
      <c r="UDL45" s="154"/>
      <c r="UDM45" s="155"/>
      <c r="UDN45" s="155"/>
      <c r="UDO45" s="155"/>
      <c r="UDP45" s="155"/>
      <c r="UDQ45" s="155"/>
      <c r="UDR45" s="155"/>
      <c r="UDS45" s="156"/>
      <c r="UDT45" s="156"/>
      <c r="UDU45" s="156"/>
      <c r="UDV45" s="156"/>
      <c r="UDW45" s="156"/>
      <c r="UDX45" s="156"/>
      <c r="UDY45" s="157"/>
      <c r="UDZ45" s="153"/>
      <c r="UEA45" s="153"/>
      <c r="UEB45" s="154"/>
      <c r="UEC45" s="155"/>
      <c r="UED45" s="155"/>
      <c r="UEE45" s="155"/>
      <c r="UEF45" s="155"/>
      <c r="UEG45" s="155"/>
      <c r="UEH45" s="155"/>
      <c r="UEI45" s="156"/>
      <c r="UEJ45" s="156"/>
      <c r="UEK45" s="156"/>
      <c r="UEL45" s="156"/>
      <c r="UEM45" s="156"/>
      <c r="UEN45" s="156"/>
      <c r="UEO45" s="157"/>
      <c r="UEP45" s="153"/>
      <c r="UEQ45" s="153"/>
      <c r="UER45" s="154"/>
      <c r="UES45" s="155"/>
      <c r="UET45" s="155"/>
      <c r="UEU45" s="155"/>
      <c r="UEV45" s="155"/>
      <c r="UEW45" s="155"/>
      <c r="UEX45" s="155"/>
      <c r="UEY45" s="156"/>
      <c r="UEZ45" s="156"/>
      <c r="UFA45" s="156"/>
      <c r="UFB45" s="156"/>
      <c r="UFC45" s="156"/>
      <c r="UFD45" s="156"/>
      <c r="UFE45" s="157"/>
      <c r="UFF45" s="153"/>
      <c r="UFG45" s="153"/>
      <c r="UFH45" s="154"/>
      <c r="UFI45" s="155"/>
      <c r="UFJ45" s="155"/>
      <c r="UFK45" s="155"/>
      <c r="UFL45" s="155"/>
      <c r="UFM45" s="155"/>
      <c r="UFN45" s="155"/>
      <c r="UFO45" s="156"/>
      <c r="UFP45" s="156"/>
      <c r="UFQ45" s="156"/>
      <c r="UFR45" s="156"/>
      <c r="UFS45" s="156"/>
      <c r="UFT45" s="156"/>
      <c r="UFU45" s="157"/>
      <c r="UFV45" s="153"/>
      <c r="UFW45" s="153"/>
      <c r="UFX45" s="154"/>
      <c r="UFY45" s="155"/>
      <c r="UFZ45" s="155"/>
      <c r="UGA45" s="155"/>
      <c r="UGB45" s="155"/>
      <c r="UGC45" s="155"/>
      <c r="UGD45" s="155"/>
      <c r="UGE45" s="156"/>
      <c r="UGF45" s="156"/>
      <c r="UGG45" s="156"/>
      <c r="UGH45" s="156"/>
      <c r="UGI45" s="156"/>
      <c r="UGJ45" s="156"/>
      <c r="UGK45" s="157"/>
      <c r="UGL45" s="153"/>
      <c r="UGM45" s="153"/>
      <c r="UGN45" s="154"/>
      <c r="UGO45" s="155"/>
      <c r="UGP45" s="155"/>
      <c r="UGQ45" s="155"/>
      <c r="UGR45" s="155"/>
      <c r="UGS45" s="155"/>
      <c r="UGT45" s="155"/>
      <c r="UGU45" s="156"/>
      <c r="UGV45" s="156"/>
      <c r="UGW45" s="156"/>
      <c r="UGX45" s="156"/>
      <c r="UGY45" s="156"/>
      <c r="UGZ45" s="156"/>
      <c r="UHA45" s="157"/>
      <c r="UHB45" s="153"/>
      <c r="UHC45" s="153"/>
      <c r="UHD45" s="154"/>
      <c r="UHE45" s="155"/>
      <c r="UHF45" s="155"/>
      <c r="UHG45" s="155"/>
      <c r="UHH45" s="155"/>
      <c r="UHI45" s="155"/>
      <c r="UHJ45" s="155"/>
      <c r="UHK45" s="156"/>
      <c r="UHL45" s="156"/>
      <c r="UHM45" s="156"/>
      <c r="UHN45" s="156"/>
      <c r="UHO45" s="156"/>
      <c r="UHP45" s="156"/>
      <c r="UHQ45" s="157"/>
      <c r="UHR45" s="153"/>
      <c r="UHS45" s="153"/>
      <c r="UHT45" s="154"/>
      <c r="UHU45" s="155"/>
      <c r="UHV45" s="155"/>
      <c r="UHW45" s="155"/>
      <c r="UHX45" s="155"/>
      <c r="UHY45" s="155"/>
      <c r="UHZ45" s="155"/>
      <c r="UIA45" s="156"/>
      <c r="UIB45" s="156"/>
      <c r="UIC45" s="156"/>
      <c r="UID45" s="156"/>
      <c r="UIE45" s="156"/>
      <c r="UIF45" s="156"/>
      <c r="UIG45" s="157"/>
      <c r="UIH45" s="153"/>
      <c r="UII45" s="153"/>
      <c r="UIJ45" s="154"/>
      <c r="UIK45" s="155"/>
      <c r="UIL45" s="155"/>
      <c r="UIM45" s="155"/>
      <c r="UIN45" s="155"/>
      <c r="UIO45" s="155"/>
      <c r="UIP45" s="155"/>
      <c r="UIQ45" s="156"/>
      <c r="UIR45" s="156"/>
      <c r="UIS45" s="156"/>
      <c r="UIT45" s="156"/>
      <c r="UIU45" s="156"/>
      <c r="UIV45" s="156"/>
      <c r="UIW45" s="157"/>
      <c r="UIX45" s="153"/>
      <c r="UIY45" s="153"/>
      <c r="UIZ45" s="154"/>
      <c r="UJA45" s="155"/>
      <c r="UJB45" s="155"/>
      <c r="UJC45" s="155"/>
      <c r="UJD45" s="155"/>
      <c r="UJE45" s="155"/>
      <c r="UJF45" s="155"/>
      <c r="UJG45" s="156"/>
      <c r="UJH45" s="156"/>
      <c r="UJI45" s="156"/>
      <c r="UJJ45" s="156"/>
      <c r="UJK45" s="156"/>
      <c r="UJL45" s="156"/>
      <c r="UJM45" s="157"/>
      <c r="UJN45" s="153"/>
      <c r="UJO45" s="153"/>
      <c r="UJP45" s="154"/>
      <c r="UJQ45" s="155"/>
      <c r="UJR45" s="155"/>
      <c r="UJS45" s="155"/>
      <c r="UJT45" s="155"/>
      <c r="UJU45" s="155"/>
      <c r="UJV45" s="155"/>
      <c r="UJW45" s="156"/>
      <c r="UJX45" s="156"/>
      <c r="UJY45" s="156"/>
      <c r="UJZ45" s="156"/>
      <c r="UKA45" s="156"/>
      <c r="UKB45" s="156"/>
      <c r="UKC45" s="157"/>
      <c r="UKD45" s="153"/>
      <c r="UKE45" s="153"/>
      <c r="UKF45" s="154"/>
      <c r="UKG45" s="155"/>
      <c r="UKH45" s="155"/>
      <c r="UKI45" s="155"/>
      <c r="UKJ45" s="155"/>
      <c r="UKK45" s="155"/>
      <c r="UKL45" s="155"/>
      <c r="UKM45" s="156"/>
      <c r="UKN45" s="156"/>
      <c r="UKO45" s="156"/>
      <c r="UKP45" s="156"/>
      <c r="UKQ45" s="156"/>
      <c r="UKR45" s="156"/>
      <c r="UKS45" s="157"/>
      <c r="UKT45" s="153"/>
      <c r="UKU45" s="153"/>
      <c r="UKV45" s="154"/>
      <c r="UKW45" s="155"/>
      <c r="UKX45" s="155"/>
      <c r="UKY45" s="155"/>
      <c r="UKZ45" s="155"/>
      <c r="ULA45" s="155"/>
      <c r="ULB45" s="155"/>
      <c r="ULC45" s="156"/>
      <c r="ULD45" s="156"/>
      <c r="ULE45" s="156"/>
      <c r="ULF45" s="156"/>
      <c r="ULG45" s="156"/>
      <c r="ULH45" s="156"/>
      <c r="ULI45" s="157"/>
      <c r="ULJ45" s="153"/>
      <c r="ULK45" s="153"/>
      <c r="ULL45" s="154"/>
      <c r="ULM45" s="155"/>
      <c r="ULN45" s="155"/>
      <c r="ULO45" s="155"/>
      <c r="ULP45" s="155"/>
      <c r="ULQ45" s="155"/>
      <c r="ULR45" s="155"/>
      <c r="ULS45" s="156"/>
      <c r="ULT45" s="156"/>
      <c r="ULU45" s="156"/>
      <c r="ULV45" s="156"/>
      <c r="ULW45" s="156"/>
      <c r="ULX45" s="156"/>
      <c r="ULY45" s="157"/>
      <c r="ULZ45" s="153"/>
      <c r="UMA45" s="153"/>
      <c r="UMB45" s="154"/>
      <c r="UMC45" s="155"/>
      <c r="UMD45" s="155"/>
      <c r="UME45" s="155"/>
      <c r="UMF45" s="155"/>
      <c r="UMG45" s="155"/>
      <c r="UMH45" s="155"/>
      <c r="UMI45" s="156"/>
      <c r="UMJ45" s="156"/>
      <c r="UMK45" s="156"/>
      <c r="UML45" s="156"/>
      <c r="UMM45" s="156"/>
      <c r="UMN45" s="156"/>
      <c r="UMO45" s="157"/>
      <c r="UMP45" s="153"/>
      <c r="UMQ45" s="153"/>
      <c r="UMR45" s="154"/>
      <c r="UMS45" s="155"/>
      <c r="UMT45" s="155"/>
      <c r="UMU45" s="155"/>
      <c r="UMV45" s="155"/>
      <c r="UMW45" s="155"/>
      <c r="UMX45" s="155"/>
      <c r="UMY45" s="156"/>
      <c r="UMZ45" s="156"/>
      <c r="UNA45" s="156"/>
      <c r="UNB45" s="156"/>
      <c r="UNC45" s="156"/>
      <c r="UND45" s="156"/>
      <c r="UNE45" s="157"/>
      <c r="UNF45" s="153"/>
      <c r="UNG45" s="153"/>
      <c r="UNH45" s="154"/>
      <c r="UNI45" s="155"/>
      <c r="UNJ45" s="155"/>
      <c r="UNK45" s="155"/>
      <c r="UNL45" s="155"/>
      <c r="UNM45" s="155"/>
      <c r="UNN45" s="155"/>
      <c r="UNO45" s="156"/>
      <c r="UNP45" s="156"/>
      <c r="UNQ45" s="156"/>
      <c r="UNR45" s="156"/>
      <c r="UNS45" s="156"/>
      <c r="UNT45" s="156"/>
      <c r="UNU45" s="157"/>
      <c r="UNV45" s="153"/>
      <c r="UNW45" s="153"/>
      <c r="UNX45" s="154"/>
      <c r="UNY45" s="155"/>
      <c r="UNZ45" s="155"/>
      <c r="UOA45" s="155"/>
      <c r="UOB45" s="155"/>
      <c r="UOC45" s="155"/>
      <c r="UOD45" s="155"/>
      <c r="UOE45" s="156"/>
      <c r="UOF45" s="156"/>
      <c r="UOG45" s="156"/>
      <c r="UOH45" s="156"/>
      <c r="UOI45" s="156"/>
      <c r="UOJ45" s="156"/>
      <c r="UOK45" s="157"/>
      <c r="UOL45" s="153"/>
      <c r="UOM45" s="153"/>
      <c r="UON45" s="154"/>
      <c r="UOO45" s="155"/>
      <c r="UOP45" s="155"/>
      <c r="UOQ45" s="155"/>
      <c r="UOR45" s="155"/>
      <c r="UOS45" s="155"/>
      <c r="UOT45" s="155"/>
      <c r="UOU45" s="156"/>
      <c r="UOV45" s="156"/>
      <c r="UOW45" s="156"/>
      <c r="UOX45" s="156"/>
      <c r="UOY45" s="156"/>
      <c r="UOZ45" s="156"/>
      <c r="UPA45" s="157"/>
      <c r="UPB45" s="153"/>
      <c r="UPC45" s="153"/>
      <c r="UPD45" s="154"/>
      <c r="UPE45" s="155"/>
      <c r="UPF45" s="155"/>
      <c r="UPG45" s="155"/>
      <c r="UPH45" s="155"/>
      <c r="UPI45" s="155"/>
      <c r="UPJ45" s="155"/>
      <c r="UPK45" s="156"/>
      <c r="UPL45" s="156"/>
      <c r="UPM45" s="156"/>
      <c r="UPN45" s="156"/>
      <c r="UPO45" s="156"/>
      <c r="UPP45" s="156"/>
      <c r="UPQ45" s="157"/>
      <c r="UPR45" s="153"/>
      <c r="UPS45" s="153"/>
      <c r="UPT45" s="154"/>
      <c r="UPU45" s="155"/>
      <c r="UPV45" s="155"/>
      <c r="UPW45" s="155"/>
      <c r="UPX45" s="155"/>
      <c r="UPY45" s="155"/>
      <c r="UPZ45" s="155"/>
      <c r="UQA45" s="156"/>
      <c r="UQB45" s="156"/>
      <c r="UQC45" s="156"/>
      <c r="UQD45" s="156"/>
      <c r="UQE45" s="156"/>
      <c r="UQF45" s="156"/>
      <c r="UQG45" s="157"/>
      <c r="UQH45" s="153"/>
      <c r="UQI45" s="153"/>
      <c r="UQJ45" s="154"/>
      <c r="UQK45" s="155"/>
      <c r="UQL45" s="155"/>
      <c r="UQM45" s="155"/>
      <c r="UQN45" s="155"/>
      <c r="UQO45" s="155"/>
      <c r="UQP45" s="155"/>
      <c r="UQQ45" s="156"/>
      <c r="UQR45" s="156"/>
      <c r="UQS45" s="156"/>
      <c r="UQT45" s="156"/>
      <c r="UQU45" s="156"/>
      <c r="UQV45" s="156"/>
      <c r="UQW45" s="157"/>
      <c r="UQX45" s="153"/>
      <c r="UQY45" s="153"/>
      <c r="UQZ45" s="154"/>
      <c r="URA45" s="155"/>
      <c r="URB45" s="155"/>
      <c r="URC45" s="155"/>
      <c r="URD45" s="155"/>
      <c r="URE45" s="155"/>
      <c r="URF45" s="155"/>
      <c r="URG45" s="156"/>
      <c r="URH45" s="156"/>
      <c r="URI45" s="156"/>
      <c r="URJ45" s="156"/>
      <c r="URK45" s="156"/>
      <c r="URL45" s="156"/>
      <c r="URM45" s="157"/>
      <c r="URN45" s="153"/>
      <c r="URO45" s="153"/>
      <c r="URP45" s="154"/>
      <c r="URQ45" s="155"/>
      <c r="URR45" s="155"/>
      <c r="URS45" s="155"/>
      <c r="URT45" s="155"/>
      <c r="URU45" s="155"/>
      <c r="URV45" s="155"/>
      <c r="URW45" s="156"/>
      <c r="URX45" s="156"/>
      <c r="URY45" s="156"/>
      <c r="URZ45" s="156"/>
      <c r="USA45" s="156"/>
      <c r="USB45" s="156"/>
      <c r="USC45" s="157"/>
      <c r="USD45" s="153"/>
      <c r="USE45" s="153"/>
      <c r="USF45" s="154"/>
      <c r="USG45" s="155"/>
      <c r="USH45" s="155"/>
      <c r="USI45" s="155"/>
      <c r="USJ45" s="155"/>
      <c r="USK45" s="155"/>
      <c r="USL45" s="155"/>
      <c r="USM45" s="156"/>
      <c r="USN45" s="156"/>
      <c r="USO45" s="156"/>
      <c r="USP45" s="156"/>
      <c r="USQ45" s="156"/>
      <c r="USR45" s="156"/>
      <c r="USS45" s="157"/>
      <c r="UST45" s="153"/>
      <c r="USU45" s="153"/>
      <c r="USV45" s="154"/>
      <c r="USW45" s="155"/>
      <c r="USX45" s="155"/>
      <c r="USY45" s="155"/>
      <c r="USZ45" s="155"/>
      <c r="UTA45" s="155"/>
      <c r="UTB45" s="155"/>
      <c r="UTC45" s="156"/>
      <c r="UTD45" s="156"/>
      <c r="UTE45" s="156"/>
      <c r="UTF45" s="156"/>
      <c r="UTG45" s="156"/>
      <c r="UTH45" s="156"/>
      <c r="UTI45" s="157"/>
      <c r="UTJ45" s="153"/>
      <c r="UTK45" s="153"/>
      <c r="UTL45" s="154"/>
      <c r="UTM45" s="155"/>
      <c r="UTN45" s="155"/>
      <c r="UTO45" s="155"/>
      <c r="UTP45" s="155"/>
      <c r="UTQ45" s="155"/>
      <c r="UTR45" s="155"/>
      <c r="UTS45" s="156"/>
      <c r="UTT45" s="156"/>
      <c r="UTU45" s="156"/>
      <c r="UTV45" s="156"/>
      <c r="UTW45" s="156"/>
      <c r="UTX45" s="156"/>
      <c r="UTY45" s="157"/>
      <c r="UTZ45" s="153"/>
      <c r="UUA45" s="153"/>
      <c r="UUB45" s="154"/>
      <c r="UUC45" s="155"/>
      <c r="UUD45" s="155"/>
      <c r="UUE45" s="155"/>
      <c r="UUF45" s="155"/>
      <c r="UUG45" s="155"/>
      <c r="UUH45" s="155"/>
      <c r="UUI45" s="156"/>
      <c r="UUJ45" s="156"/>
      <c r="UUK45" s="156"/>
      <c r="UUL45" s="156"/>
      <c r="UUM45" s="156"/>
      <c r="UUN45" s="156"/>
      <c r="UUO45" s="157"/>
      <c r="UUP45" s="153"/>
      <c r="UUQ45" s="153"/>
      <c r="UUR45" s="154"/>
      <c r="UUS45" s="155"/>
      <c r="UUT45" s="155"/>
      <c r="UUU45" s="155"/>
      <c r="UUV45" s="155"/>
      <c r="UUW45" s="155"/>
      <c r="UUX45" s="155"/>
      <c r="UUY45" s="156"/>
      <c r="UUZ45" s="156"/>
      <c r="UVA45" s="156"/>
      <c r="UVB45" s="156"/>
      <c r="UVC45" s="156"/>
      <c r="UVD45" s="156"/>
      <c r="UVE45" s="157"/>
      <c r="UVF45" s="153"/>
      <c r="UVG45" s="153"/>
      <c r="UVH45" s="154"/>
      <c r="UVI45" s="155"/>
      <c r="UVJ45" s="155"/>
      <c r="UVK45" s="155"/>
      <c r="UVL45" s="155"/>
      <c r="UVM45" s="155"/>
      <c r="UVN45" s="155"/>
      <c r="UVO45" s="156"/>
      <c r="UVP45" s="156"/>
      <c r="UVQ45" s="156"/>
      <c r="UVR45" s="156"/>
      <c r="UVS45" s="156"/>
      <c r="UVT45" s="156"/>
      <c r="UVU45" s="157"/>
      <c r="UVV45" s="153"/>
      <c r="UVW45" s="153"/>
      <c r="UVX45" s="154"/>
      <c r="UVY45" s="155"/>
      <c r="UVZ45" s="155"/>
      <c r="UWA45" s="155"/>
      <c r="UWB45" s="155"/>
      <c r="UWC45" s="155"/>
      <c r="UWD45" s="155"/>
      <c r="UWE45" s="156"/>
      <c r="UWF45" s="156"/>
      <c r="UWG45" s="156"/>
      <c r="UWH45" s="156"/>
      <c r="UWI45" s="156"/>
      <c r="UWJ45" s="156"/>
      <c r="UWK45" s="157"/>
      <c r="UWL45" s="153"/>
      <c r="UWM45" s="153"/>
      <c r="UWN45" s="154"/>
      <c r="UWO45" s="155"/>
      <c r="UWP45" s="155"/>
      <c r="UWQ45" s="155"/>
      <c r="UWR45" s="155"/>
      <c r="UWS45" s="155"/>
      <c r="UWT45" s="155"/>
      <c r="UWU45" s="156"/>
      <c r="UWV45" s="156"/>
      <c r="UWW45" s="156"/>
      <c r="UWX45" s="156"/>
      <c r="UWY45" s="156"/>
      <c r="UWZ45" s="156"/>
      <c r="UXA45" s="157"/>
      <c r="UXB45" s="153"/>
      <c r="UXC45" s="153"/>
      <c r="UXD45" s="154"/>
      <c r="UXE45" s="155"/>
      <c r="UXF45" s="155"/>
      <c r="UXG45" s="155"/>
      <c r="UXH45" s="155"/>
      <c r="UXI45" s="155"/>
      <c r="UXJ45" s="155"/>
      <c r="UXK45" s="156"/>
      <c r="UXL45" s="156"/>
      <c r="UXM45" s="156"/>
      <c r="UXN45" s="156"/>
      <c r="UXO45" s="156"/>
      <c r="UXP45" s="156"/>
      <c r="UXQ45" s="157"/>
      <c r="UXR45" s="153"/>
      <c r="UXS45" s="153"/>
      <c r="UXT45" s="154"/>
      <c r="UXU45" s="155"/>
      <c r="UXV45" s="155"/>
      <c r="UXW45" s="155"/>
      <c r="UXX45" s="155"/>
      <c r="UXY45" s="155"/>
      <c r="UXZ45" s="155"/>
      <c r="UYA45" s="156"/>
      <c r="UYB45" s="156"/>
      <c r="UYC45" s="156"/>
      <c r="UYD45" s="156"/>
      <c r="UYE45" s="156"/>
      <c r="UYF45" s="156"/>
      <c r="UYG45" s="157"/>
      <c r="UYH45" s="153"/>
      <c r="UYI45" s="153"/>
      <c r="UYJ45" s="154"/>
      <c r="UYK45" s="155"/>
      <c r="UYL45" s="155"/>
      <c r="UYM45" s="155"/>
      <c r="UYN45" s="155"/>
      <c r="UYO45" s="155"/>
      <c r="UYP45" s="155"/>
      <c r="UYQ45" s="156"/>
      <c r="UYR45" s="156"/>
      <c r="UYS45" s="156"/>
      <c r="UYT45" s="156"/>
      <c r="UYU45" s="156"/>
      <c r="UYV45" s="156"/>
      <c r="UYW45" s="157"/>
      <c r="UYX45" s="153"/>
      <c r="UYY45" s="153"/>
      <c r="UYZ45" s="154"/>
      <c r="UZA45" s="155"/>
      <c r="UZB45" s="155"/>
      <c r="UZC45" s="155"/>
      <c r="UZD45" s="155"/>
      <c r="UZE45" s="155"/>
      <c r="UZF45" s="155"/>
      <c r="UZG45" s="156"/>
      <c r="UZH45" s="156"/>
      <c r="UZI45" s="156"/>
      <c r="UZJ45" s="156"/>
      <c r="UZK45" s="156"/>
      <c r="UZL45" s="156"/>
      <c r="UZM45" s="157"/>
      <c r="UZN45" s="153"/>
      <c r="UZO45" s="153"/>
      <c r="UZP45" s="154"/>
      <c r="UZQ45" s="155"/>
      <c r="UZR45" s="155"/>
      <c r="UZS45" s="155"/>
      <c r="UZT45" s="155"/>
      <c r="UZU45" s="155"/>
      <c r="UZV45" s="155"/>
      <c r="UZW45" s="156"/>
      <c r="UZX45" s="156"/>
      <c r="UZY45" s="156"/>
      <c r="UZZ45" s="156"/>
      <c r="VAA45" s="156"/>
      <c r="VAB45" s="156"/>
      <c r="VAC45" s="157"/>
      <c r="VAD45" s="153"/>
      <c r="VAE45" s="153"/>
      <c r="VAF45" s="154"/>
      <c r="VAG45" s="155"/>
      <c r="VAH45" s="155"/>
      <c r="VAI45" s="155"/>
      <c r="VAJ45" s="155"/>
      <c r="VAK45" s="155"/>
      <c r="VAL45" s="155"/>
      <c r="VAM45" s="156"/>
      <c r="VAN45" s="156"/>
      <c r="VAO45" s="156"/>
      <c r="VAP45" s="156"/>
      <c r="VAQ45" s="156"/>
      <c r="VAR45" s="156"/>
      <c r="VAS45" s="157"/>
      <c r="VAT45" s="153"/>
      <c r="VAU45" s="153"/>
      <c r="VAV45" s="154"/>
      <c r="VAW45" s="155"/>
      <c r="VAX45" s="155"/>
      <c r="VAY45" s="155"/>
      <c r="VAZ45" s="155"/>
      <c r="VBA45" s="155"/>
      <c r="VBB45" s="155"/>
      <c r="VBC45" s="156"/>
      <c r="VBD45" s="156"/>
      <c r="VBE45" s="156"/>
      <c r="VBF45" s="156"/>
      <c r="VBG45" s="156"/>
      <c r="VBH45" s="156"/>
      <c r="VBI45" s="157"/>
      <c r="VBJ45" s="153"/>
      <c r="VBK45" s="153"/>
      <c r="VBL45" s="154"/>
      <c r="VBM45" s="155"/>
      <c r="VBN45" s="155"/>
      <c r="VBO45" s="155"/>
      <c r="VBP45" s="155"/>
      <c r="VBQ45" s="155"/>
      <c r="VBR45" s="155"/>
      <c r="VBS45" s="156"/>
      <c r="VBT45" s="156"/>
      <c r="VBU45" s="156"/>
      <c r="VBV45" s="156"/>
      <c r="VBW45" s="156"/>
      <c r="VBX45" s="156"/>
      <c r="VBY45" s="157"/>
      <c r="VBZ45" s="153"/>
      <c r="VCA45" s="153"/>
      <c r="VCB45" s="154"/>
      <c r="VCC45" s="155"/>
      <c r="VCD45" s="155"/>
      <c r="VCE45" s="155"/>
      <c r="VCF45" s="155"/>
      <c r="VCG45" s="155"/>
      <c r="VCH45" s="155"/>
      <c r="VCI45" s="156"/>
      <c r="VCJ45" s="156"/>
      <c r="VCK45" s="156"/>
      <c r="VCL45" s="156"/>
      <c r="VCM45" s="156"/>
      <c r="VCN45" s="156"/>
      <c r="VCO45" s="157"/>
      <c r="VCP45" s="153"/>
      <c r="VCQ45" s="153"/>
      <c r="VCR45" s="154"/>
      <c r="VCS45" s="155"/>
      <c r="VCT45" s="155"/>
      <c r="VCU45" s="155"/>
      <c r="VCV45" s="155"/>
      <c r="VCW45" s="155"/>
      <c r="VCX45" s="155"/>
      <c r="VCY45" s="156"/>
      <c r="VCZ45" s="156"/>
      <c r="VDA45" s="156"/>
      <c r="VDB45" s="156"/>
      <c r="VDC45" s="156"/>
      <c r="VDD45" s="156"/>
      <c r="VDE45" s="157"/>
      <c r="VDF45" s="153"/>
      <c r="VDG45" s="153"/>
      <c r="VDH45" s="154"/>
      <c r="VDI45" s="155"/>
      <c r="VDJ45" s="155"/>
      <c r="VDK45" s="155"/>
      <c r="VDL45" s="155"/>
      <c r="VDM45" s="155"/>
      <c r="VDN45" s="155"/>
      <c r="VDO45" s="156"/>
      <c r="VDP45" s="156"/>
      <c r="VDQ45" s="156"/>
      <c r="VDR45" s="156"/>
      <c r="VDS45" s="156"/>
      <c r="VDT45" s="156"/>
      <c r="VDU45" s="157"/>
      <c r="VDV45" s="153"/>
      <c r="VDW45" s="153"/>
      <c r="VDX45" s="154"/>
      <c r="VDY45" s="155"/>
      <c r="VDZ45" s="155"/>
      <c r="VEA45" s="155"/>
      <c r="VEB45" s="155"/>
      <c r="VEC45" s="155"/>
      <c r="VED45" s="155"/>
      <c r="VEE45" s="156"/>
      <c r="VEF45" s="156"/>
      <c r="VEG45" s="156"/>
      <c r="VEH45" s="156"/>
      <c r="VEI45" s="156"/>
      <c r="VEJ45" s="156"/>
      <c r="VEK45" s="157"/>
      <c r="VEL45" s="153"/>
      <c r="VEM45" s="153"/>
      <c r="VEN45" s="154"/>
      <c r="VEO45" s="155"/>
      <c r="VEP45" s="155"/>
      <c r="VEQ45" s="155"/>
      <c r="VER45" s="155"/>
      <c r="VES45" s="155"/>
      <c r="VET45" s="155"/>
      <c r="VEU45" s="156"/>
      <c r="VEV45" s="156"/>
      <c r="VEW45" s="156"/>
      <c r="VEX45" s="156"/>
      <c r="VEY45" s="156"/>
      <c r="VEZ45" s="156"/>
      <c r="VFA45" s="157"/>
      <c r="VFB45" s="153"/>
      <c r="VFC45" s="153"/>
      <c r="VFD45" s="154"/>
      <c r="VFE45" s="155"/>
      <c r="VFF45" s="155"/>
      <c r="VFG45" s="155"/>
      <c r="VFH45" s="155"/>
      <c r="VFI45" s="155"/>
      <c r="VFJ45" s="155"/>
      <c r="VFK45" s="156"/>
      <c r="VFL45" s="156"/>
      <c r="VFM45" s="156"/>
      <c r="VFN45" s="156"/>
      <c r="VFO45" s="156"/>
      <c r="VFP45" s="156"/>
      <c r="VFQ45" s="157"/>
      <c r="VFR45" s="153"/>
      <c r="VFS45" s="153"/>
      <c r="VFT45" s="154"/>
      <c r="VFU45" s="155"/>
      <c r="VFV45" s="155"/>
      <c r="VFW45" s="155"/>
      <c r="VFX45" s="155"/>
      <c r="VFY45" s="155"/>
      <c r="VFZ45" s="155"/>
      <c r="VGA45" s="156"/>
      <c r="VGB45" s="156"/>
      <c r="VGC45" s="156"/>
      <c r="VGD45" s="156"/>
      <c r="VGE45" s="156"/>
      <c r="VGF45" s="156"/>
      <c r="VGG45" s="157"/>
      <c r="VGH45" s="153"/>
      <c r="VGI45" s="153"/>
      <c r="VGJ45" s="154"/>
      <c r="VGK45" s="155"/>
      <c r="VGL45" s="155"/>
      <c r="VGM45" s="155"/>
      <c r="VGN45" s="155"/>
      <c r="VGO45" s="155"/>
      <c r="VGP45" s="155"/>
      <c r="VGQ45" s="156"/>
      <c r="VGR45" s="156"/>
      <c r="VGS45" s="156"/>
      <c r="VGT45" s="156"/>
      <c r="VGU45" s="156"/>
      <c r="VGV45" s="156"/>
      <c r="VGW45" s="157"/>
      <c r="VGX45" s="153"/>
      <c r="VGY45" s="153"/>
      <c r="VGZ45" s="154"/>
      <c r="VHA45" s="155"/>
      <c r="VHB45" s="155"/>
      <c r="VHC45" s="155"/>
      <c r="VHD45" s="155"/>
      <c r="VHE45" s="155"/>
      <c r="VHF45" s="155"/>
      <c r="VHG45" s="156"/>
      <c r="VHH45" s="156"/>
      <c r="VHI45" s="156"/>
      <c r="VHJ45" s="156"/>
      <c r="VHK45" s="156"/>
      <c r="VHL45" s="156"/>
      <c r="VHM45" s="157"/>
      <c r="VHN45" s="153"/>
      <c r="VHO45" s="153"/>
      <c r="VHP45" s="154"/>
      <c r="VHQ45" s="155"/>
      <c r="VHR45" s="155"/>
      <c r="VHS45" s="155"/>
      <c r="VHT45" s="155"/>
      <c r="VHU45" s="155"/>
      <c r="VHV45" s="155"/>
      <c r="VHW45" s="156"/>
      <c r="VHX45" s="156"/>
      <c r="VHY45" s="156"/>
      <c r="VHZ45" s="156"/>
      <c r="VIA45" s="156"/>
      <c r="VIB45" s="156"/>
      <c r="VIC45" s="157"/>
      <c r="VID45" s="153"/>
      <c r="VIE45" s="153"/>
      <c r="VIF45" s="154"/>
      <c r="VIG45" s="155"/>
      <c r="VIH45" s="155"/>
      <c r="VII45" s="155"/>
      <c r="VIJ45" s="155"/>
      <c r="VIK45" s="155"/>
      <c r="VIL45" s="155"/>
      <c r="VIM45" s="156"/>
      <c r="VIN45" s="156"/>
      <c r="VIO45" s="156"/>
      <c r="VIP45" s="156"/>
      <c r="VIQ45" s="156"/>
      <c r="VIR45" s="156"/>
      <c r="VIS45" s="157"/>
      <c r="VIT45" s="153"/>
      <c r="VIU45" s="153"/>
      <c r="VIV45" s="154"/>
      <c r="VIW45" s="155"/>
      <c r="VIX45" s="155"/>
      <c r="VIY45" s="155"/>
      <c r="VIZ45" s="155"/>
      <c r="VJA45" s="155"/>
      <c r="VJB45" s="155"/>
      <c r="VJC45" s="156"/>
      <c r="VJD45" s="156"/>
      <c r="VJE45" s="156"/>
      <c r="VJF45" s="156"/>
      <c r="VJG45" s="156"/>
      <c r="VJH45" s="156"/>
      <c r="VJI45" s="157"/>
      <c r="VJJ45" s="153"/>
      <c r="VJK45" s="153"/>
      <c r="VJL45" s="154"/>
      <c r="VJM45" s="155"/>
      <c r="VJN45" s="155"/>
      <c r="VJO45" s="155"/>
      <c r="VJP45" s="155"/>
      <c r="VJQ45" s="155"/>
      <c r="VJR45" s="155"/>
      <c r="VJS45" s="156"/>
      <c r="VJT45" s="156"/>
      <c r="VJU45" s="156"/>
      <c r="VJV45" s="156"/>
      <c r="VJW45" s="156"/>
      <c r="VJX45" s="156"/>
      <c r="VJY45" s="157"/>
      <c r="VJZ45" s="153"/>
      <c r="VKA45" s="153"/>
      <c r="VKB45" s="154"/>
      <c r="VKC45" s="155"/>
      <c r="VKD45" s="155"/>
      <c r="VKE45" s="155"/>
      <c r="VKF45" s="155"/>
      <c r="VKG45" s="155"/>
      <c r="VKH45" s="155"/>
      <c r="VKI45" s="156"/>
      <c r="VKJ45" s="156"/>
      <c r="VKK45" s="156"/>
      <c r="VKL45" s="156"/>
      <c r="VKM45" s="156"/>
      <c r="VKN45" s="156"/>
      <c r="VKO45" s="157"/>
      <c r="VKP45" s="153"/>
      <c r="VKQ45" s="153"/>
      <c r="VKR45" s="154"/>
      <c r="VKS45" s="155"/>
      <c r="VKT45" s="155"/>
      <c r="VKU45" s="155"/>
      <c r="VKV45" s="155"/>
      <c r="VKW45" s="155"/>
      <c r="VKX45" s="155"/>
      <c r="VKY45" s="156"/>
      <c r="VKZ45" s="156"/>
      <c r="VLA45" s="156"/>
      <c r="VLB45" s="156"/>
      <c r="VLC45" s="156"/>
      <c r="VLD45" s="156"/>
      <c r="VLE45" s="157"/>
      <c r="VLF45" s="153"/>
      <c r="VLG45" s="153"/>
      <c r="VLH45" s="154"/>
      <c r="VLI45" s="155"/>
      <c r="VLJ45" s="155"/>
      <c r="VLK45" s="155"/>
      <c r="VLL45" s="155"/>
      <c r="VLM45" s="155"/>
      <c r="VLN45" s="155"/>
      <c r="VLO45" s="156"/>
      <c r="VLP45" s="156"/>
      <c r="VLQ45" s="156"/>
      <c r="VLR45" s="156"/>
      <c r="VLS45" s="156"/>
      <c r="VLT45" s="156"/>
      <c r="VLU45" s="157"/>
      <c r="VLV45" s="153"/>
      <c r="VLW45" s="153"/>
      <c r="VLX45" s="154"/>
      <c r="VLY45" s="155"/>
      <c r="VLZ45" s="155"/>
      <c r="VMA45" s="155"/>
      <c r="VMB45" s="155"/>
      <c r="VMC45" s="155"/>
      <c r="VMD45" s="155"/>
      <c r="VME45" s="156"/>
      <c r="VMF45" s="156"/>
      <c r="VMG45" s="156"/>
      <c r="VMH45" s="156"/>
      <c r="VMI45" s="156"/>
      <c r="VMJ45" s="156"/>
      <c r="VMK45" s="157"/>
      <c r="VML45" s="153"/>
      <c r="VMM45" s="153"/>
      <c r="VMN45" s="154"/>
      <c r="VMO45" s="155"/>
      <c r="VMP45" s="155"/>
      <c r="VMQ45" s="155"/>
      <c r="VMR45" s="155"/>
      <c r="VMS45" s="155"/>
      <c r="VMT45" s="155"/>
      <c r="VMU45" s="156"/>
      <c r="VMV45" s="156"/>
      <c r="VMW45" s="156"/>
      <c r="VMX45" s="156"/>
      <c r="VMY45" s="156"/>
      <c r="VMZ45" s="156"/>
      <c r="VNA45" s="157"/>
      <c r="VNB45" s="153"/>
      <c r="VNC45" s="153"/>
      <c r="VND45" s="154"/>
      <c r="VNE45" s="155"/>
      <c r="VNF45" s="155"/>
      <c r="VNG45" s="155"/>
      <c r="VNH45" s="155"/>
      <c r="VNI45" s="155"/>
      <c r="VNJ45" s="155"/>
      <c r="VNK45" s="156"/>
      <c r="VNL45" s="156"/>
      <c r="VNM45" s="156"/>
      <c r="VNN45" s="156"/>
      <c r="VNO45" s="156"/>
      <c r="VNP45" s="156"/>
      <c r="VNQ45" s="157"/>
    </row>
    <row r="46" spans="1:15253" ht="20.149999999999999" customHeight="1" x14ac:dyDescent="0.4">
      <c r="A46" s="619"/>
      <c r="B46" s="139">
        <f t="shared" si="23"/>
        <v>4</v>
      </c>
      <c r="C46" s="341" t="s">
        <v>4797</v>
      </c>
      <c r="D46" s="140">
        <v>2500</v>
      </c>
      <c r="E46" s="168">
        <f t="shared" ref="E46:P46" si="25">E21*$D46/10^3</f>
        <v>0</v>
      </c>
      <c r="F46" s="168">
        <f t="shared" si="25"/>
        <v>0</v>
      </c>
      <c r="G46" s="168">
        <f t="shared" si="25"/>
        <v>0</v>
      </c>
      <c r="H46" s="168">
        <f t="shared" si="25"/>
        <v>0</v>
      </c>
      <c r="I46" s="168">
        <f t="shared" si="25"/>
        <v>0</v>
      </c>
      <c r="J46" s="168">
        <f t="shared" si="25"/>
        <v>0</v>
      </c>
      <c r="K46" s="168">
        <f t="shared" si="25"/>
        <v>125</v>
      </c>
      <c r="L46" s="168">
        <f t="shared" si="25"/>
        <v>125</v>
      </c>
      <c r="M46" s="168">
        <f t="shared" si="25"/>
        <v>125</v>
      </c>
      <c r="N46" s="168">
        <f t="shared" si="25"/>
        <v>125</v>
      </c>
      <c r="O46" s="168">
        <f t="shared" si="25"/>
        <v>125</v>
      </c>
      <c r="P46" s="168">
        <f t="shared" si="25"/>
        <v>125</v>
      </c>
      <c r="Q46" s="152">
        <f t="shared" si="22"/>
        <v>750</v>
      </c>
      <c r="R46" s="153"/>
      <c r="S46" s="154"/>
      <c r="T46" s="155"/>
      <c r="U46" s="155"/>
      <c r="V46" s="155"/>
      <c r="W46" s="155"/>
      <c r="X46" s="155"/>
      <c r="Y46" s="155"/>
      <c r="Z46" s="156"/>
      <c r="AA46" s="156"/>
      <c r="AB46" s="156"/>
      <c r="AC46" s="156"/>
      <c r="AD46" s="156"/>
      <c r="AE46" s="156"/>
      <c r="AF46" s="157"/>
      <c r="AG46" s="153"/>
      <c r="AH46" s="153"/>
      <c r="AI46" s="154"/>
      <c r="AJ46" s="155"/>
      <c r="AK46" s="155"/>
      <c r="AL46" s="155"/>
      <c r="AM46" s="155"/>
      <c r="AN46" s="155"/>
      <c r="AO46" s="155"/>
      <c r="AP46" s="156"/>
      <c r="AQ46" s="156"/>
      <c r="AR46" s="156"/>
      <c r="AS46" s="156"/>
      <c r="AT46" s="156"/>
      <c r="AU46" s="156"/>
      <c r="AV46" s="157"/>
      <c r="AW46" s="153"/>
      <c r="AX46" s="153"/>
      <c r="AY46" s="154"/>
      <c r="AZ46" s="155"/>
      <c r="BA46" s="155"/>
      <c r="BB46" s="155"/>
      <c r="BC46" s="155"/>
      <c r="BD46" s="155"/>
      <c r="BE46" s="155"/>
      <c r="BF46" s="156"/>
      <c r="BG46" s="155"/>
      <c r="BH46" s="155"/>
      <c r="BI46" s="155"/>
      <c r="BJ46" s="155"/>
      <c r="BK46" s="156"/>
      <c r="BL46" s="156"/>
      <c r="BM46" s="156"/>
      <c r="BN46" s="156"/>
      <c r="BO46" s="156"/>
      <c r="BP46" s="156"/>
      <c r="BQ46" s="157"/>
      <c r="BR46" s="153"/>
      <c r="BS46" s="153"/>
      <c r="BT46" s="154"/>
      <c r="BU46" s="155"/>
      <c r="BV46" s="155"/>
      <c r="BW46" s="155"/>
      <c r="BX46" s="155"/>
      <c r="BY46" s="155"/>
      <c r="BZ46" s="155"/>
      <c r="CA46" s="156"/>
      <c r="CB46" s="156"/>
      <c r="CC46" s="156"/>
      <c r="CD46" s="156"/>
      <c r="CE46" s="156"/>
      <c r="CF46" s="156"/>
      <c r="CG46" s="157"/>
      <c r="CH46" s="153"/>
      <c r="CI46" s="153"/>
      <c r="CJ46" s="154"/>
      <c r="CK46" s="155"/>
      <c r="CL46" s="155"/>
      <c r="CM46" s="155"/>
      <c r="CN46" s="155"/>
      <c r="CO46" s="155"/>
      <c r="CP46" s="155"/>
      <c r="CQ46" s="156"/>
      <c r="CR46" s="156"/>
      <c r="CS46" s="156"/>
      <c r="CT46" s="156"/>
      <c r="CU46" s="156"/>
      <c r="CV46" s="156"/>
      <c r="CW46" s="157"/>
      <c r="CX46" s="153"/>
      <c r="CY46" s="153"/>
      <c r="CZ46" s="154"/>
      <c r="DA46" s="155"/>
      <c r="DB46" s="155"/>
      <c r="DC46" s="155"/>
      <c r="DD46" s="155"/>
      <c r="DE46" s="155"/>
      <c r="DF46" s="155"/>
      <c r="DG46" s="156"/>
      <c r="DH46" s="156"/>
      <c r="DI46" s="156"/>
      <c r="DJ46" s="156"/>
      <c r="DK46" s="156"/>
      <c r="DL46" s="156"/>
      <c r="DM46" s="157"/>
      <c r="DN46" s="153"/>
      <c r="DO46" s="153"/>
      <c r="DP46" s="154"/>
      <c r="DQ46" s="155"/>
      <c r="DR46" s="155"/>
      <c r="DS46" s="155"/>
      <c r="DT46" s="155"/>
      <c r="DU46" s="155"/>
      <c r="DV46" s="155"/>
      <c r="DW46" s="156"/>
      <c r="DX46" s="156"/>
      <c r="DY46" s="156"/>
      <c r="DZ46" s="156"/>
      <c r="EA46" s="156"/>
      <c r="EB46" s="156"/>
      <c r="EC46" s="157"/>
      <c r="ED46" s="153"/>
      <c r="EE46" s="153"/>
      <c r="EF46" s="154"/>
      <c r="EG46" s="155"/>
      <c r="EH46" s="155"/>
      <c r="EI46" s="155"/>
      <c r="EJ46" s="155"/>
      <c r="EK46" s="155"/>
      <c r="EL46" s="155"/>
      <c r="EM46" s="156"/>
      <c r="EN46" s="156"/>
      <c r="EO46" s="156"/>
      <c r="EP46" s="156"/>
      <c r="EQ46" s="156"/>
      <c r="ER46" s="156"/>
      <c r="ES46" s="157"/>
      <c r="ET46" s="153"/>
      <c r="EU46" s="153"/>
      <c r="EV46" s="154"/>
      <c r="EW46" s="155"/>
      <c r="EX46" s="155"/>
      <c r="EY46" s="155"/>
      <c r="EZ46" s="155"/>
      <c r="FA46" s="155"/>
      <c r="FB46" s="155"/>
      <c r="FC46" s="156"/>
      <c r="FD46" s="156"/>
      <c r="FE46" s="156"/>
      <c r="FF46" s="156"/>
      <c r="FG46" s="156"/>
      <c r="FH46" s="156"/>
      <c r="FI46" s="157"/>
      <c r="FJ46" s="153"/>
      <c r="FK46" s="153"/>
      <c r="FL46" s="154"/>
      <c r="FM46" s="155"/>
      <c r="FN46" s="155"/>
      <c r="FO46" s="155"/>
      <c r="FP46" s="155"/>
      <c r="FQ46" s="155"/>
      <c r="FR46" s="155"/>
      <c r="FS46" s="156"/>
      <c r="FT46" s="156"/>
      <c r="FU46" s="156"/>
      <c r="FV46" s="156"/>
      <c r="FW46" s="156"/>
      <c r="FX46" s="156"/>
      <c r="FY46" s="157"/>
      <c r="FZ46" s="153"/>
      <c r="GA46" s="153"/>
      <c r="GB46" s="154"/>
      <c r="GC46" s="155"/>
      <c r="GD46" s="155"/>
      <c r="GE46" s="155"/>
      <c r="GF46" s="155"/>
      <c r="GG46" s="155"/>
      <c r="GH46" s="155"/>
      <c r="GI46" s="156"/>
      <c r="GJ46" s="156"/>
      <c r="GK46" s="156"/>
      <c r="GL46" s="156"/>
      <c r="GM46" s="156"/>
      <c r="GN46" s="156"/>
      <c r="GO46" s="157"/>
      <c r="GP46" s="153"/>
      <c r="GQ46" s="153"/>
      <c r="GR46" s="154"/>
      <c r="GS46" s="155"/>
      <c r="GT46" s="155"/>
      <c r="GU46" s="155"/>
      <c r="GV46" s="155"/>
      <c r="GW46" s="155"/>
      <c r="GX46" s="155"/>
      <c r="GY46" s="156"/>
      <c r="GZ46" s="156"/>
      <c r="HA46" s="156"/>
      <c r="HB46" s="156"/>
      <c r="HC46" s="156"/>
      <c r="HD46" s="156"/>
      <c r="HE46" s="157"/>
      <c r="HF46" s="153"/>
      <c r="HG46" s="153"/>
      <c r="HH46" s="154"/>
      <c r="HI46" s="155"/>
      <c r="HJ46" s="155"/>
      <c r="HK46" s="155"/>
      <c r="HL46" s="155"/>
      <c r="HM46" s="155"/>
      <c r="HN46" s="155"/>
      <c r="HO46" s="156"/>
      <c r="HP46" s="156"/>
      <c r="HQ46" s="156"/>
      <c r="HR46" s="156"/>
      <c r="HS46" s="156"/>
      <c r="HT46" s="156"/>
      <c r="HU46" s="157"/>
      <c r="HV46" s="153"/>
      <c r="HW46" s="153"/>
      <c r="HX46" s="154"/>
      <c r="HY46" s="155"/>
      <c r="HZ46" s="155"/>
      <c r="IA46" s="155"/>
      <c r="IB46" s="155"/>
      <c r="IC46" s="155"/>
      <c r="ID46" s="155"/>
      <c r="IE46" s="156"/>
      <c r="IF46" s="156"/>
      <c r="IG46" s="156"/>
      <c r="IH46" s="156"/>
      <c r="II46" s="156"/>
      <c r="IJ46" s="156"/>
      <c r="IK46" s="157"/>
      <c r="IL46" s="153"/>
      <c r="IM46" s="153"/>
      <c r="IN46" s="154"/>
      <c r="IO46" s="155"/>
      <c r="IP46" s="155"/>
      <c r="IQ46" s="155"/>
      <c r="IR46" s="155"/>
      <c r="IS46" s="155"/>
      <c r="IT46" s="155"/>
      <c r="IU46" s="156"/>
      <c r="IV46" s="156"/>
      <c r="IW46" s="156"/>
      <c r="IX46" s="156"/>
      <c r="IY46" s="156"/>
      <c r="IZ46" s="156"/>
      <c r="JA46" s="157"/>
      <c r="JB46" s="153"/>
      <c r="JC46" s="153"/>
      <c r="JD46" s="154"/>
      <c r="JE46" s="155"/>
      <c r="JF46" s="155"/>
      <c r="JG46" s="155"/>
      <c r="JH46" s="155"/>
      <c r="JI46" s="155"/>
      <c r="JJ46" s="155"/>
      <c r="JK46" s="156"/>
      <c r="JL46" s="156"/>
      <c r="JM46" s="156"/>
      <c r="JN46" s="156"/>
      <c r="JO46" s="156"/>
      <c r="JP46" s="156"/>
      <c r="JQ46" s="157"/>
      <c r="JR46" s="153"/>
      <c r="JS46" s="153"/>
      <c r="JT46" s="154"/>
      <c r="JU46" s="155"/>
      <c r="JV46" s="155"/>
      <c r="JW46" s="155"/>
      <c r="JX46" s="155"/>
      <c r="JY46" s="155"/>
      <c r="JZ46" s="155"/>
      <c r="KA46" s="156"/>
      <c r="KB46" s="156"/>
      <c r="KC46" s="156"/>
      <c r="KD46" s="156"/>
      <c r="KE46" s="156"/>
      <c r="KF46" s="156"/>
      <c r="KG46" s="157"/>
      <c r="KH46" s="153"/>
      <c r="KI46" s="153"/>
      <c r="KJ46" s="154"/>
      <c r="KK46" s="155"/>
      <c r="KL46" s="155"/>
      <c r="KM46" s="155"/>
      <c r="KN46" s="155"/>
      <c r="KO46" s="155"/>
      <c r="KP46" s="155"/>
      <c r="KQ46" s="156"/>
      <c r="KR46" s="156"/>
      <c r="KS46" s="156"/>
      <c r="KT46" s="156"/>
      <c r="KU46" s="156"/>
      <c r="KV46" s="156"/>
      <c r="KW46" s="157"/>
      <c r="KX46" s="153"/>
      <c r="KY46" s="153"/>
      <c r="KZ46" s="154"/>
      <c r="LA46" s="155"/>
      <c r="LB46" s="155"/>
      <c r="LC46" s="155"/>
      <c r="LD46" s="155"/>
      <c r="LE46" s="155"/>
      <c r="LF46" s="155"/>
      <c r="LG46" s="156"/>
      <c r="LH46" s="156"/>
      <c r="LI46" s="156"/>
      <c r="LJ46" s="156"/>
      <c r="LK46" s="156"/>
      <c r="LL46" s="156"/>
      <c r="LM46" s="157"/>
      <c r="LN46" s="153"/>
      <c r="LO46" s="153"/>
      <c r="LP46" s="154"/>
      <c r="LQ46" s="155"/>
      <c r="LR46" s="155"/>
      <c r="LS46" s="155"/>
      <c r="LT46" s="155"/>
      <c r="LU46" s="155"/>
      <c r="LV46" s="155"/>
      <c r="LW46" s="156"/>
      <c r="LX46" s="156"/>
      <c r="LY46" s="156"/>
      <c r="LZ46" s="156"/>
      <c r="MA46" s="156"/>
      <c r="MB46" s="156"/>
      <c r="MC46" s="157"/>
      <c r="MD46" s="153"/>
      <c r="ME46" s="153"/>
      <c r="MF46" s="154"/>
      <c r="MG46" s="155"/>
      <c r="MH46" s="155"/>
      <c r="MI46" s="155"/>
      <c r="MJ46" s="155"/>
      <c r="MK46" s="155"/>
      <c r="ML46" s="155"/>
      <c r="MM46" s="156"/>
      <c r="MN46" s="156"/>
      <c r="MO46" s="156"/>
      <c r="MP46" s="156"/>
      <c r="MQ46" s="156"/>
      <c r="MR46" s="156"/>
      <c r="MS46" s="157"/>
      <c r="MT46" s="153"/>
      <c r="MU46" s="153"/>
      <c r="MV46" s="154"/>
      <c r="MW46" s="155"/>
      <c r="MX46" s="155"/>
      <c r="MY46" s="155"/>
      <c r="MZ46" s="155"/>
      <c r="NA46" s="155"/>
      <c r="NB46" s="155"/>
      <c r="NC46" s="156"/>
      <c r="ND46" s="156"/>
      <c r="NE46" s="156"/>
      <c r="NF46" s="156"/>
      <c r="NG46" s="156"/>
      <c r="NH46" s="156"/>
      <c r="NI46" s="157"/>
      <c r="NJ46" s="153"/>
      <c r="NK46" s="153"/>
      <c r="NL46" s="154"/>
      <c r="NM46" s="155"/>
      <c r="NN46" s="155"/>
      <c r="NO46" s="155"/>
      <c r="NP46" s="155"/>
      <c r="NQ46" s="155"/>
      <c r="NR46" s="155"/>
      <c r="NS46" s="156"/>
      <c r="NT46" s="156"/>
      <c r="NU46" s="156"/>
      <c r="NV46" s="156"/>
      <c r="NW46" s="156"/>
      <c r="NX46" s="156"/>
      <c r="NY46" s="157"/>
      <c r="NZ46" s="153"/>
      <c r="OA46" s="153"/>
      <c r="OB46" s="154"/>
      <c r="OC46" s="155"/>
      <c r="OD46" s="155"/>
      <c r="OE46" s="155"/>
      <c r="OF46" s="155"/>
      <c r="OG46" s="155"/>
      <c r="OH46" s="155"/>
      <c r="OI46" s="156"/>
      <c r="OJ46" s="156"/>
      <c r="OK46" s="156"/>
      <c r="OL46" s="156"/>
      <c r="OM46" s="156"/>
      <c r="ON46" s="156"/>
      <c r="OO46" s="157"/>
      <c r="OP46" s="153"/>
      <c r="OQ46" s="153"/>
      <c r="OR46" s="154"/>
      <c r="OS46" s="155"/>
      <c r="OT46" s="155"/>
      <c r="OU46" s="155"/>
      <c r="OV46" s="155"/>
      <c r="OW46" s="155"/>
      <c r="OX46" s="155"/>
      <c r="OY46" s="156"/>
      <c r="OZ46" s="156"/>
      <c r="PA46" s="156"/>
      <c r="PB46" s="156"/>
      <c r="PC46" s="156"/>
      <c r="PD46" s="156"/>
      <c r="PE46" s="157"/>
      <c r="PF46" s="153"/>
      <c r="PG46" s="153"/>
      <c r="PH46" s="154"/>
      <c r="PI46" s="155"/>
      <c r="PJ46" s="155"/>
      <c r="PK46" s="155"/>
      <c r="PL46" s="155"/>
      <c r="PM46" s="155"/>
      <c r="PN46" s="155"/>
      <c r="PO46" s="156"/>
      <c r="PP46" s="156"/>
      <c r="PQ46" s="156"/>
      <c r="PR46" s="156"/>
      <c r="PS46" s="156"/>
      <c r="PT46" s="156"/>
      <c r="PU46" s="157"/>
      <c r="PV46" s="153"/>
      <c r="PW46" s="153"/>
      <c r="PX46" s="154"/>
      <c r="PY46" s="155"/>
      <c r="PZ46" s="155"/>
      <c r="QA46" s="155"/>
      <c r="QB46" s="155"/>
      <c r="QC46" s="155"/>
      <c r="QD46" s="155"/>
      <c r="QE46" s="156"/>
      <c r="QF46" s="156"/>
      <c r="QG46" s="156"/>
      <c r="QH46" s="156"/>
      <c r="QI46" s="156"/>
      <c r="QJ46" s="156"/>
      <c r="QK46" s="157"/>
      <c r="QL46" s="153"/>
      <c r="QM46" s="153"/>
      <c r="QN46" s="154"/>
      <c r="QO46" s="155"/>
      <c r="QP46" s="155"/>
      <c r="QQ46" s="155"/>
      <c r="QR46" s="155"/>
      <c r="QS46" s="155"/>
      <c r="QT46" s="155"/>
      <c r="QU46" s="156"/>
      <c r="QV46" s="156"/>
      <c r="QW46" s="156"/>
      <c r="QX46" s="156"/>
      <c r="QY46" s="156"/>
      <c r="QZ46" s="156"/>
      <c r="RA46" s="157"/>
      <c r="RB46" s="153"/>
      <c r="RC46" s="153"/>
      <c r="RD46" s="154"/>
      <c r="RE46" s="155"/>
      <c r="RF46" s="155"/>
      <c r="RG46" s="155"/>
      <c r="RH46" s="155"/>
      <c r="RI46" s="155"/>
      <c r="RJ46" s="155"/>
      <c r="RK46" s="156"/>
      <c r="RL46" s="156"/>
      <c r="RM46" s="156"/>
      <c r="RN46" s="156"/>
      <c r="RO46" s="156"/>
      <c r="RP46" s="156"/>
      <c r="RQ46" s="157"/>
      <c r="RR46" s="153"/>
      <c r="RS46" s="153"/>
      <c r="RT46" s="154"/>
      <c r="RU46" s="155"/>
      <c r="RV46" s="155"/>
      <c r="RW46" s="155"/>
      <c r="RX46" s="155"/>
      <c r="RY46" s="155"/>
      <c r="RZ46" s="155"/>
      <c r="SA46" s="156"/>
      <c r="SB46" s="156"/>
      <c r="SC46" s="156"/>
      <c r="SD46" s="156"/>
      <c r="SE46" s="156"/>
      <c r="SF46" s="156"/>
      <c r="SG46" s="157"/>
      <c r="SH46" s="153"/>
      <c r="SI46" s="153"/>
      <c r="SJ46" s="154"/>
      <c r="SK46" s="155"/>
      <c r="SL46" s="155"/>
      <c r="SM46" s="155"/>
      <c r="SN46" s="155"/>
      <c r="SO46" s="155"/>
      <c r="SP46" s="155"/>
      <c r="SQ46" s="156"/>
      <c r="SR46" s="156"/>
      <c r="SS46" s="156"/>
      <c r="ST46" s="156"/>
      <c r="SU46" s="156"/>
      <c r="SV46" s="156"/>
      <c r="SW46" s="157"/>
      <c r="SX46" s="153"/>
      <c r="SY46" s="153"/>
      <c r="SZ46" s="154"/>
      <c r="TA46" s="155"/>
      <c r="TB46" s="155"/>
      <c r="TC46" s="155"/>
      <c r="TD46" s="155"/>
      <c r="TE46" s="155"/>
      <c r="TF46" s="155"/>
      <c r="TG46" s="156"/>
      <c r="TH46" s="156"/>
      <c r="TI46" s="156"/>
      <c r="TJ46" s="156"/>
      <c r="TK46" s="156"/>
      <c r="TL46" s="156"/>
      <c r="TM46" s="157"/>
      <c r="TN46" s="153"/>
      <c r="TO46" s="153"/>
      <c r="TP46" s="154"/>
      <c r="TQ46" s="155"/>
      <c r="TR46" s="155"/>
      <c r="TS46" s="155"/>
      <c r="TT46" s="155"/>
      <c r="TU46" s="155"/>
      <c r="TV46" s="155"/>
      <c r="TW46" s="156"/>
      <c r="TX46" s="156"/>
      <c r="TY46" s="156"/>
      <c r="TZ46" s="156"/>
      <c r="UA46" s="156"/>
      <c r="UB46" s="156"/>
      <c r="UC46" s="157"/>
      <c r="UD46" s="153"/>
      <c r="UE46" s="153"/>
      <c r="UF46" s="154"/>
      <c r="UG46" s="155"/>
      <c r="UH46" s="155"/>
      <c r="UI46" s="155"/>
      <c r="UJ46" s="155"/>
      <c r="UK46" s="155"/>
      <c r="UL46" s="155"/>
      <c r="UM46" s="156"/>
      <c r="UN46" s="156"/>
      <c r="UO46" s="156"/>
      <c r="UP46" s="156"/>
      <c r="UQ46" s="156"/>
      <c r="UR46" s="156"/>
      <c r="US46" s="157"/>
      <c r="UT46" s="153"/>
      <c r="UU46" s="153"/>
      <c r="UV46" s="154"/>
      <c r="UW46" s="155"/>
      <c r="UX46" s="155"/>
      <c r="UY46" s="155"/>
      <c r="UZ46" s="155"/>
      <c r="VA46" s="155"/>
      <c r="VB46" s="155"/>
      <c r="VC46" s="156"/>
      <c r="VD46" s="156"/>
      <c r="VE46" s="156"/>
      <c r="VF46" s="156"/>
      <c r="VG46" s="156"/>
      <c r="VH46" s="156"/>
      <c r="VI46" s="157"/>
      <c r="VJ46" s="153"/>
      <c r="VK46" s="153"/>
      <c r="VL46" s="154"/>
      <c r="VM46" s="155"/>
      <c r="VN46" s="155"/>
      <c r="VO46" s="155"/>
      <c r="VP46" s="155"/>
      <c r="VQ46" s="155"/>
      <c r="VR46" s="155"/>
      <c r="VS46" s="156"/>
      <c r="VT46" s="156"/>
      <c r="VU46" s="156"/>
      <c r="VV46" s="156"/>
      <c r="VW46" s="156"/>
      <c r="VX46" s="156"/>
      <c r="VY46" s="157"/>
      <c r="VZ46" s="153"/>
      <c r="WA46" s="153"/>
      <c r="WB46" s="154"/>
      <c r="WC46" s="155"/>
      <c r="WD46" s="155"/>
      <c r="WE46" s="155"/>
      <c r="WF46" s="155"/>
      <c r="WG46" s="155"/>
      <c r="WH46" s="155"/>
      <c r="WI46" s="156"/>
      <c r="WJ46" s="156"/>
      <c r="WK46" s="156"/>
      <c r="WL46" s="156"/>
      <c r="WM46" s="156"/>
      <c r="WN46" s="156"/>
      <c r="WO46" s="157"/>
      <c r="WP46" s="153"/>
      <c r="WQ46" s="153"/>
      <c r="WR46" s="154"/>
      <c r="WS46" s="155"/>
      <c r="WT46" s="155"/>
      <c r="WU46" s="155"/>
      <c r="WV46" s="155"/>
      <c r="WW46" s="155"/>
      <c r="WX46" s="155"/>
      <c r="WY46" s="156"/>
      <c r="WZ46" s="156"/>
      <c r="XA46" s="156"/>
      <c r="XB46" s="156"/>
      <c r="XC46" s="156"/>
      <c r="XD46" s="156"/>
      <c r="XE46" s="157"/>
      <c r="XF46" s="153"/>
      <c r="XG46" s="153"/>
      <c r="XH46" s="154"/>
      <c r="XI46" s="155"/>
      <c r="XJ46" s="155"/>
      <c r="XK46" s="155"/>
      <c r="XL46" s="155"/>
      <c r="XM46" s="155"/>
      <c r="XN46" s="155"/>
      <c r="XO46" s="156"/>
      <c r="XP46" s="156"/>
      <c r="XQ46" s="156"/>
      <c r="XR46" s="156"/>
      <c r="XS46" s="156"/>
      <c r="XT46" s="156"/>
      <c r="XU46" s="157"/>
      <c r="XV46" s="153"/>
      <c r="XW46" s="153"/>
      <c r="XX46" s="154"/>
      <c r="XY46" s="155"/>
      <c r="XZ46" s="155"/>
      <c r="YA46" s="155"/>
      <c r="YB46" s="155"/>
      <c r="YC46" s="155"/>
      <c r="YD46" s="155"/>
      <c r="YE46" s="156"/>
      <c r="YF46" s="156"/>
      <c r="YG46" s="156"/>
      <c r="YH46" s="156"/>
      <c r="YI46" s="156"/>
      <c r="YJ46" s="156"/>
      <c r="YK46" s="157"/>
      <c r="YL46" s="153"/>
      <c r="YM46" s="153"/>
      <c r="YN46" s="154"/>
      <c r="YO46" s="155"/>
      <c r="YP46" s="155"/>
      <c r="YQ46" s="155"/>
      <c r="YR46" s="155"/>
      <c r="YS46" s="155"/>
      <c r="YT46" s="155"/>
      <c r="YU46" s="156"/>
      <c r="YV46" s="156"/>
      <c r="YW46" s="156"/>
      <c r="YX46" s="156"/>
      <c r="YY46" s="156"/>
      <c r="YZ46" s="156"/>
      <c r="ZA46" s="157"/>
      <c r="ZB46" s="153"/>
      <c r="ZC46" s="153"/>
      <c r="ZD46" s="154"/>
      <c r="ZE46" s="155"/>
      <c r="ZF46" s="155"/>
      <c r="ZG46" s="155"/>
      <c r="ZH46" s="155"/>
      <c r="ZI46" s="155"/>
      <c r="ZJ46" s="155"/>
      <c r="ZK46" s="156"/>
      <c r="ZL46" s="156"/>
      <c r="ZM46" s="156"/>
      <c r="ZN46" s="156"/>
      <c r="ZO46" s="156"/>
      <c r="ZP46" s="156"/>
      <c r="ZQ46" s="157"/>
      <c r="ZR46" s="153"/>
      <c r="ZS46" s="153"/>
      <c r="ZT46" s="154"/>
      <c r="ZU46" s="155"/>
      <c r="ZV46" s="155"/>
      <c r="ZW46" s="155"/>
      <c r="ZX46" s="155"/>
      <c r="ZY46" s="155"/>
      <c r="ZZ46" s="155"/>
      <c r="AAA46" s="156"/>
      <c r="AAB46" s="156"/>
      <c r="AAC46" s="156"/>
      <c r="AAD46" s="156"/>
      <c r="AAE46" s="156"/>
      <c r="AAF46" s="156"/>
      <c r="AAG46" s="157"/>
      <c r="AAH46" s="153"/>
      <c r="AAI46" s="153"/>
      <c r="AAJ46" s="154"/>
      <c r="AAK46" s="155"/>
      <c r="AAL46" s="155"/>
      <c r="AAM46" s="155"/>
      <c r="AAN46" s="155"/>
      <c r="AAO46" s="155"/>
      <c r="AAP46" s="155"/>
      <c r="AAQ46" s="156"/>
      <c r="AAR46" s="156"/>
      <c r="AAS46" s="156"/>
      <c r="AAT46" s="156"/>
      <c r="AAU46" s="156"/>
      <c r="AAV46" s="156"/>
      <c r="AAW46" s="157"/>
      <c r="AAX46" s="153"/>
      <c r="AAY46" s="153"/>
      <c r="AAZ46" s="154"/>
      <c r="ABA46" s="155"/>
      <c r="ABB46" s="155"/>
      <c r="ABC46" s="155"/>
      <c r="ABD46" s="155"/>
      <c r="ABE46" s="155"/>
      <c r="ABF46" s="155"/>
      <c r="ABG46" s="156"/>
      <c r="ABH46" s="156"/>
      <c r="ABI46" s="156"/>
      <c r="ABJ46" s="156"/>
      <c r="ABK46" s="156"/>
      <c r="ABL46" s="156"/>
      <c r="ABM46" s="157"/>
      <c r="ABN46" s="153"/>
      <c r="ABO46" s="153"/>
      <c r="ABP46" s="154"/>
      <c r="ABQ46" s="155"/>
      <c r="ABR46" s="155"/>
      <c r="ABS46" s="155"/>
      <c r="ABT46" s="155"/>
      <c r="ABU46" s="155"/>
      <c r="ABV46" s="155"/>
      <c r="ABW46" s="156"/>
      <c r="ABX46" s="156"/>
      <c r="ABY46" s="156"/>
      <c r="ABZ46" s="156"/>
      <c r="ACA46" s="156"/>
      <c r="ACB46" s="156"/>
      <c r="ACC46" s="157"/>
      <c r="ACD46" s="153"/>
      <c r="ACE46" s="153"/>
      <c r="ACF46" s="154"/>
      <c r="ACG46" s="155"/>
      <c r="ACH46" s="155"/>
      <c r="ACI46" s="155"/>
      <c r="ACJ46" s="155"/>
      <c r="ACK46" s="155"/>
      <c r="ACL46" s="155"/>
      <c r="ACM46" s="156"/>
      <c r="ACN46" s="156"/>
      <c r="ACO46" s="156"/>
      <c r="ACP46" s="156"/>
      <c r="ACQ46" s="156"/>
      <c r="ACR46" s="156"/>
      <c r="ACS46" s="157"/>
      <c r="ACT46" s="153"/>
      <c r="ACU46" s="153"/>
      <c r="ACV46" s="154"/>
      <c r="ACW46" s="155"/>
      <c r="ACX46" s="155"/>
      <c r="ACY46" s="155"/>
      <c r="ACZ46" s="155"/>
      <c r="ADA46" s="155"/>
      <c r="ADB46" s="155"/>
      <c r="ADC46" s="156"/>
      <c r="ADD46" s="156"/>
      <c r="ADE46" s="156"/>
      <c r="ADF46" s="156"/>
      <c r="ADG46" s="156"/>
      <c r="ADH46" s="156"/>
      <c r="ADI46" s="157"/>
      <c r="ADJ46" s="153"/>
      <c r="ADK46" s="153"/>
      <c r="ADL46" s="154"/>
      <c r="ADM46" s="155"/>
      <c r="ADN46" s="155"/>
      <c r="ADO46" s="155"/>
      <c r="ADP46" s="155"/>
      <c r="ADQ46" s="155"/>
      <c r="ADR46" s="155"/>
      <c r="ADS46" s="156"/>
      <c r="ADT46" s="156"/>
      <c r="ADU46" s="156"/>
      <c r="ADV46" s="156"/>
      <c r="ADW46" s="156"/>
      <c r="ADX46" s="156"/>
      <c r="ADY46" s="157"/>
      <c r="ADZ46" s="153"/>
      <c r="AEA46" s="153"/>
      <c r="AEB46" s="154"/>
      <c r="AEC46" s="155"/>
      <c r="AED46" s="155"/>
      <c r="AEE46" s="155"/>
      <c r="AEF46" s="155"/>
      <c r="AEG46" s="155"/>
      <c r="AEH46" s="155"/>
      <c r="AEI46" s="156"/>
      <c r="AEJ46" s="156"/>
      <c r="AEK46" s="156"/>
      <c r="AEL46" s="156"/>
      <c r="AEM46" s="156"/>
      <c r="AEN46" s="156"/>
      <c r="AEO46" s="157"/>
      <c r="AEP46" s="153"/>
      <c r="AEQ46" s="153"/>
      <c r="AER46" s="154"/>
      <c r="AES46" s="155"/>
      <c r="AET46" s="155"/>
      <c r="AEU46" s="155"/>
      <c r="AEV46" s="155"/>
      <c r="AEW46" s="155"/>
      <c r="AEX46" s="155"/>
      <c r="AEY46" s="156"/>
      <c r="AEZ46" s="156"/>
      <c r="AFA46" s="156"/>
      <c r="AFB46" s="156"/>
      <c r="AFC46" s="156"/>
      <c r="AFD46" s="156"/>
      <c r="AFE46" s="157"/>
      <c r="AFF46" s="153"/>
      <c r="AFG46" s="153"/>
      <c r="AFH46" s="154"/>
      <c r="AFI46" s="155"/>
      <c r="AFJ46" s="155"/>
      <c r="AFK46" s="155"/>
      <c r="AFL46" s="155"/>
      <c r="AFM46" s="155"/>
      <c r="AFN46" s="155"/>
      <c r="AFO46" s="156"/>
      <c r="AFP46" s="156"/>
      <c r="AFQ46" s="156"/>
      <c r="AFR46" s="156"/>
      <c r="AFS46" s="156"/>
      <c r="AFT46" s="156"/>
      <c r="AFU46" s="157"/>
      <c r="AFV46" s="153"/>
      <c r="AFW46" s="153"/>
      <c r="AFX46" s="154"/>
      <c r="AFY46" s="155"/>
      <c r="AFZ46" s="155"/>
      <c r="AGA46" s="155"/>
      <c r="AGB46" s="155"/>
      <c r="AGC46" s="155"/>
      <c r="AGD46" s="155"/>
      <c r="AGE46" s="156"/>
      <c r="AGF46" s="156"/>
      <c r="AGG46" s="156"/>
      <c r="AGH46" s="156"/>
      <c r="AGI46" s="156"/>
      <c r="AGJ46" s="156"/>
      <c r="AGK46" s="157"/>
      <c r="AGL46" s="153"/>
      <c r="AGM46" s="153"/>
      <c r="AGN46" s="154"/>
      <c r="AGO46" s="155"/>
      <c r="AGP46" s="155"/>
      <c r="AGQ46" s="155"/>
      <c r="AGR46" s="155"/>
      <c r="AGS46" s="155"/>
      <c r="AGT46" s="155"/>
      <c r="AGU46" s="156"/>
      <c r="AGV46" s="156"/>
      <c r="AGW46" s="156"/>
      <c r="AGX46" s="156"/>
      <c r="AGY46" s="156"/>
      <c r="AGZ46" s="156"/>
      <c r="AHA46" s="157"/>
      <c r="AHB46" s="153"/>
      <c r="AHC46" s="153"/>
      <c r="AHD46" s="154"/>
      <c r="AHE46" s="155"/>
      <c r="AHF46" s="155"/>
      <c r="AHG46" s="155"/>
      <c r="AHH46" s="155"/>
      <c r="AHI46" s="155"/>
      <c r="AHJ46" s="155"/>
      <c r="AHK46" s="156"/>
      <c r="AHL46" s="156"/>
      <c r="AHM46" s="156"/>
      <c r="AHN46" s="156"/>
      <c r="AHO46" s="156"/>
      <c r="AHP46" s="156"/>
      <c r="AHQ46" s="157"/>
      <c r="AHR46" s="153"/>
      <c r="AHS46" s="153"/>
      <c r="AHT46" s="154"/>
      <c r="AHU46" s="155"/>
      <c r="AHV46" s="155"/>
      <c r="AHW46" s="155"/>
      <c r="AHX46" s="155"/>
      <c r="AHY46" s="155"/>
      <c r="AHZ46" s="155"/>
      <c r="AIA46" s="156"/>
      <c r="AIB46" s="156"/>
      <c r="AIC46" s="156"/>
      <c r="AID46" s="156"/>
      <c r="AIE46" s="156"/>
      <c r="AIF46" s="156"/>
      <c r="AIG46" s="157"/>
      <c r="AIH46" s="153"/>
      <c r="AII46" s="153"/>
      <c r="AIJ46" s="154"/>
      <c r="AIK46" s="155"/>
      <c r="AIL46" s="155"/>
      <c r="AIM46" s="155"/>
      <c r="AIN46" s="155"/>
      <c r="AIO46" s="155"/>
      <c r="AIP46" s="155"/>
      <c r="AIQ46" s="156"/>
      <c r="AIR46" s="156"/>
      <c r="AIS46" s="156"/>
      <c r="AIT46" s="156"/>
      <c r="AIU46" s="156"/>
      <c r="AIV46" s="156"/>
      <c r="AIW46" s="157"/>
      <c r="AIX46" s="153"/>
      <c r="AIY46" s="153"/>
      <c r="AIZ46" s="154"/>
      <c r="AJA46" s="155"/>
      <c r="AJB46" s="155"/>
      <c r="AJC46" s="155"/>
      <c r="AJD46" s="155"/>
      <c r="AJE46" s="155"/>
      <c r="AJF46" s="155"/>
      <c r="AJG46" s="156"/>
      <c r="AJH46" s="156"/>
      <c r="AJI46" s="156"/>
      <c r="AJJ46" s="156"/>
      <c r="AJK46" s="156"/>
      <c r="AJL46" s="156"/>
      <c r="AJM46" s="157"/>
      <c r="AJN46" s="153"/>
      <c r="AJO46" s="153"/>
      <c r="AJP46" s="154"/>
      <c r="AJQ46" s="155"/>
      <c r="AJR46" s="155"/>
      <c r="AJS46" s="155"/>
      <c r="AJT46" s="155"/>
      <c r="AJU46" s="155"/>
      <c r="AJV46" s="155"/>
      <c r="AJW46" s="156"/>
      <c r="AJX46" s="156"/>
      <c r="AJY46" s="156"/>
      <c r="AJZ46" s="156"/>
      <c r="AKA46" s="156"/>
      <c r="AKB46" s="156"/>
      <c r="AKC46" s="157"/>
      <c r="AKD46" s="153"/>
      <c r="AKE46" s="153"/>
      <c r="AKF46" s="154"/>
      <c r="AKG46" s="155"/>
      <c r="AKH46" s="155"/>
      <c r="AKI46" s="155"/>
      <c r="AKJ46" s="155"/>
      <c r="AKK46" s="155"/>
      <c r="AKL46" s="155"/>
      <c r="AKM46" s="156"/>
      <c r="AKN46" s="156"/>
      <c r="AKO46" s="156"/>
      <c r="AKP46" s="156"/>
      <c r="AKQ46" s="156"/>
      <c r="AKR46" s="156"/>
      <c r="AKS46" s="157"/>
      <c r="AKT46" s="153"/>
      <c r="AKU46" s="153"/>
      <c r="AKV46" s="154"/>
      <c r="AKW46" s="155"/>
      <c r="AKX46" s="155"/>
      <c r="AKY46" s="155"/>
      <c r="AKZ46" s="155"/>
      <c r="ALA46" s="155"/>
      <c r="ALB46" s="155"/>
      <c r="ALC46" s="156"/>
      <c r="ALD46" s="156"/>
      <c r="ALE46" s="156"/>
      <c r="ALF46" s="156"/>
      <c r="ALG46" s="156"/>
      <c r="ALH46" s="156"/>
      <c r="ALI46" s="157"/>
      <c r="ALJ46" s="153"/>
      <c r="ALK46" s="153"/>
      <c r="ALL46" s="154"/>
      <c r="ALM46" s="155"/>
      <c r="ALN46" s="155"/>
      <c r="ALO46" s="155"/>
      <c r="ALP46" s="155"/>
      <c r="ALQ46" s="155"/>
      <c r="ALR46" s="155"/>
      <c r="ALS46" s="156"/>
      <c r="ALT46" s="156"/>
      <c r="ALU46" s="156"/>
      <c r="ALV46" s="156"/>
      <c r="ALW46" s="156"/>
      <c r="ALX46" s="156"/>
      <c r="ALY46" s="157"/>
      <c r="ALZ46" s="153"/>
      <c r="AMA46" s="153"/>
      <c r="AMB46" s="154"/>
      <c r="AMC46" s="155"/>
      <c r="AMD46" s="155"/>
      <c r="AME46" s="155"/>
      <c r="AMF46" s="155"/>
      <c r="AMG46" s="155"/>
      <c r="AMH46" s="155"/>
      <c r="AMI46" s="156"/>
      <c r="AMJ46" s="156"/>
      <c r="AMK46" s="156"/>
      <c r="AML46" s="156"/>
      <c r="AMM46" s="156"/>
      <c r="AMN46" s="156"/>
      <c r="AMO46" s="157"/>
      <c r="AMP46" s="153"/>
      <c r="AMQ46" s="153"/>
      <c r="AMR46" s="154"/>
      <c r="AMS46" s="155"/>
      <c r="AMT46" s="155"/>
      <c r="AMU46" s="155"/>
      <c r="AMV46" s="155"/>
      <c r="AMW46" s="155"/>
      <c r="AMX46" s="155"/>
      <c r="AMY46" s="156"/>
      <c r="AMZ46" s="156"/>
      <c r="ANA46" s="156"/>
      <c r="ANB46" s="156"/>
      <c r="ANC46" s="156"/>
      <c r="AND46" s="156"/>
      <c r="ANE46" s="157"/>
      <c r="ANF46" s="153"/>
      <c r="ANG46" s="153"/>
      <c r="ANH46" s="154"/>
      <c r="ANI46" s="155"/>
      <c r="ANJ46" s="155"/>
      <c r="ANK46" s="155"/>
      <c r="ANL46" s="155"/>
      <c r="ANM46" s="155"/>
      <c r="ANN46" s="155"/>
      <c r="ANO46" s="156"/>
      <c r="ANP46" s="156"/>
      <c r="ANQ46" s="156"/>
      <c r="ANR46" s="156"/>
      <c r="ANS46" s="156"/>
      <c r="ANT46" s="156"/>
      <c r="ANU46" s="157"/>
      <c r="ANV46" s="153"/>
      <c r="ANW46" s="153"/>
      <c r="ANX46" s="154"/>
      <c r="ANY46" s="155"/>
      <c r="ANZ46" s="155"/>
      <c r="AOA46" s="155"/>
      <c r="AOB46" s="155"/>
      <c r="AOC46" s="155"/>
      <c r="AOD46" s="155"/>
      <c r="AOE46" s="156"/>
      <c r="AOF46" s="156"/>
      <c r="AOG46" s="156"/>
      <c r="AOH46" s="156"/>
      <c r="AOI46" s="156"/>
      <c r="AOJ46" s="156"/>
      <c r="AOK46" s="157"/>
      <c r="AOL46" s="153"/>
      <c r="AOM46" s="153"/>
      <c r="AON46" s="154"/>
      <c r="AOO46" s="155"/>
      <c r="AOP46" s="155"/>
      <c r="AOQ46" s="155"/>
      <c r="AOR46" s="155"/>
      <c r="AOS46" s="155"/>
      <c r="AOT46" s="155"/>
      <c r="AOU46" s="156"/>
      <c r="AOV46" s="156"/>
      <c r="AOW46" s="156"/>
      <c r="AOX46" s="156"/>
      <c r="AOY46" s="156"/>
      <c r="AOZ46" s="156"/>
      <c r="APA46" s="157"/>
      <c r="APB46" s="153"/>
      <c r="APC46" s="153"/>
      <c r="APD46" s="154"/>
      <c r="APE46" s="155"/>
      <c r="APF46" s="155"/>
      <c r="APG46" s="155"/>
      <c r="APH46" s="155"/>
      <c r="API46" s="155"/>
      <c r="APJ46" s="155"/>
      <c r="APK46" s="156"/>
      <c r="APL46" s="156"/>
      <c r="APM46" s="156"/>
      <c r="APN46" s="156"/>
      <c r="APO46" s="156"/>
      <c r="APP46" s="156"/>
      <c r="APQ46" s="157"/>
      <c r="APR46" s="153"/>
      <c r="APS46" s="153"/>
      <c r="APT46" s="154"/>
      <c r="APU46" s="155"/>
      <c r="APV46" s="155"/>
      <c r="APW46" s="155"/>
      <c r="APX46" s="155"/>
      <c r="APY46" s="155"/>
      <c r="APZ46" s="155"/>
      <c r="AQA46" s="156"/>
      <c r="AQB46" s="156"/>
      <c r="AQC46" s="156"/>
      <c r="AQD46" s="156"/>
      <c r="AQE46" s="156"/>
      <c r="AQF46" s="156"/>
      <c r="AQG46" s="157"/>
      <c r="AQH46" s="153"/>
      <c r="AQI46" s="153"/>
      <c r="AQJ46" s="154"/>
      <c r="AQK46" s="155"/>
      <c r="AQL46" s="155"/>
      <c r="AQM46" s="155"/>
      <c r="AQN46" s="155"/>
      <c r="AQO46" s="155"/>
      <c r="AQP46" s="155"/>
      <c r="AQQ46" s="156"/>
      <c r="AQR46" s="156"/>
      <c r="AQS46" s="156"/>
      <c r="AQT46" s="156"/>
      <c r="AQU46" s="156"/>
      <c r="AQV46" s="156"/>
      <c r="AQW46" s="157"/>
      <c r="AQX46" s="153"/>
      <c r="AQY46" s="153"/>
      <c r="AQZ46" s="154"/>
      <c r="ARA46" s="155"/>
      <c r="ARB46" s="155"/>
      <c r="ARC46" s="155"/>
      <c r="ARD46" s="155"/>
      <c r="ARE46" s="155"/>
      <c r="ARF46" s="155"/>
      <c r="ARG46" s="156"/>
      <c r="ARH46" s="156"/>
      <c r="ARI46" s="156"/>
      <c r="ARJ46" s="156"/>
      <c r="ARK46" s="156"/>
      <c r="ARL46" s="156"/>
      <c r="ARM46" s="157"/>
      <c r="ARN46" s="153"/>
      <c r="ARO46" s="153"/>
      <c r="ARP46" s="154"/>
      <c r="ARQ46" s="155"/>
      <c r="ARR46" s="155"/>
      <c r="ARS46" s="155"/>
      <c r="ART46" s="155"/>
      <c r="ARU46" s="155"/>
      <c r="ARV46" s="155"/>
      <c r="ARW46" s="156"/>
      <c r="ARX46" s="156"/>
      <c r="ARY46" s="156"/>
      <c r="ARZ46" s="156"/>
      <c r="ASA46" s="156"/>
      <c r="ASB46" s="156"/>
      <c r="ASC46" s="157"/>
      <c r="ASD46" s="153"/>
      <c r="ASE46" s="153"/>
      <c r="ASF46" s="154"/>
      <c r="ASG46" s="155"/>
      <c r="ASH46" s="155"/>
      <c r="ASI46" s="155"/>
      <c r="ASJ46" s="155"/>
      <c r="ASK46" s="155"/>
      <c r="ASL46" s="155"/>
      <c r="ASM46" s="156"/>
      <c r="ASN46" s="156"/>
      <c r="ASO46" s="156"/>
      <c r="ASP46" s="156"/>
      <c r="ASQ46" s="156"/>
      <c r="ASR46" s="156"/>
      <c r="ASS46" s="157"/>
      <c r="AST46" s="153"/>
      <c r="ASU46" s="153"/>
      <c r="ASV46" s="154"/>
      <c r="ASW46" s="155"/>
      <c r="ASX46" s="155"/>
      <c r="ASY46" s="155"/>
      <c r="ASZ46" s="155"/>
      <c r="ATA46" s="155"/>
      <c r="ATB46" s="155"/>
      <c r="ATC46" s="156"/>
      <c r="ATD46" s="156"/>
      <c r="ATE46" s="156"/>
      <c r="ATF46" s="156"/>
      <c r="ATG46" s="156"/>
      <c r="ATH46" s="156"/>
      <c r="ATI46" s="157"/>
      <c r="ATJ46" s="153"/>
      <c r="ATK46" s="153"/>
      <c r="ATL46" s="154"/>
      <c r="ATM46" s="155"/>
      <c r="ATN46" s="155"/>
      <c r="ATO46" s="155"/>
      <c r="ATP46" s="155"/>
      <c r="ATQ46" s="155"/>
      <c r="ATR46" s="155"/>
      <c r="ATS46" s="156"/>
      <c r="ATT46" s="156"/>
      <c r="ATU46" s="156"/>
      <c r="ATV46" s="156"/>
      <c r="ATW46" s="156"/>
      <c r="ATX46" s="156"/>
      <c r="ATY46" s="157"/>
      <c r="ATZ46" s="153"/>
      <c r="AUA46" s="153"/>
      <c r="AUB46" s="154"/>
      <c r="AUC46" s="155"/>
      <c r="AUD46" s="155"/>
      <c r="AUE46" s="155"/>
      <c r="AUF46" s="155"/>
      <c r="AUG46" s="155"/>
      <c r="AUH46" s="155"/>
      <c r="AUI46" s="156"/>
      <c r="AUJ46" s="156"/>
      <c r="AUK46" s="156"/>
      <c r="AUL46" s="156"/>
      <c r="AUM46" s="156"/>
      <c r="AUN46" s="156"/>
      <c r="AUO46" s="157"/>
      <c r="AUP46" s="153"/>
      <c r="AUQ46" s="153"/>
      <c r="AUR46" s="154"/>
      <c r="AUS46" s="155"/>
      <c r="AUT46" s="155"/>
      <c r="AUU46" s="155"/>
      <c r="AUV46" s="155"/>
      <c r="AUW46" s="155"/>
      <c r="AUX46" s="155"/>
      <c r="AUY46" s="156"/>
      <c r="AUZ46" s="156"/>
      <c r="AVA46" s="156"/>
      <c r="AVB46" s="156"/>
      <c r="AVC46" s="156"/>
      <c r="AVD46" s="156"/>
      <c r="AVE46" s="157"/>
      <c r="AVF46" s="153"/>
      <c r="AVG46" s="153"/>
      <c r="AVH46" s="154"/>
      <c r="AVI46" s="155"/>
      <c r="AVJ46" s="155"/>
      <c r="AVK46" s="155"/>
      <c r="AVL46" s="155"/>
      <c r="AVM46" s="155"/>
      <c r="AVN46" s="155"/>
      <c r="AVO46" s="156"/>
      <c r="AVP46" s="156"/>
      <c r="AVQ46" s="156"/>
      <c r="AVR46" s="156"/>
      <c r="AVS46" s="156"/>
      <c r="AVT46" s="156"/>
      <c r="AVU46" s="157"/>
      <c r="AVV46" s="153"/>
      <c r="AVW46" s="153"/>
      <c r="AVX46" s="154"/>
      <c r="AVY46" s="155"/>
      <c r="AVZ46" s="155"/>
      <c r="AWA46" s="155"/>
      <c r="AWB46" s="155"/>
      <c r="AWC46" s="155"/>
      <c r="AWD46" s="155"/>
      <c r="AWE46" s="156"/>
      <c r="AWF46" s="156"/>
      <c r="AWG46" s="156"/>
      <c r="AWH46" s="156"/>
      <c r="AWI46" s="156"/>
      <c r="AWJ46" s="156"/>
      <c r="AWK46" s="157"/>
      <c r="AWL46" s="153"/>
      <c r="AWM46" s="153"/>
      <c r="AWN46" s="154"/>
      <c r="AWO46" s="155"/>
      <c r="AWP46" s="155"/>
      <c r="AWQ46" s="155"/>
      <c r="AWR46" s="155"/>
      <c r="AWS46" s="155"/>
      <c r="AWT46" s="155"/>
      <c r="AWU46" s="156"/>
      <c r="AWV46" s="156"/>
      <c r="AWW46" s="156"/>
      <c r="AWX46" s="156"/>
      <c r="AWY46" s="156"/>
      <c r="AWZ46" s="156"/>
      <c r="AXA46" s="157"/>
      <c r="AXB46" s="153"/>
      <c r="AXC46" s="153"/>
      <c r="AXD46" s="154"/>
      <c r="AXE46" s="155"/>
      <c r="AXF46" s="155"/>
      <c r="AXG46" s="155"/>
      <c r="AXH46" s="155"/>
      <c r="AXI46" s="155"/>
      <c r="AXJ46" s="155"/>
      <c r="AXK46" s="156"/>
      <c r="AXL46" s="156"/>
      <c r="AXM46" s="156"/>
      <c r="AXN46" s="156"/>
      <c r="AXO46" s="156"/>
      <c r="AXP46" s="156"/>
      <c r="AXQ46" s="157"/>
      <c r="AXR46" s="153"/>
      <c r="AXS46" s="153"/>
      <c r="AXT46" s="154"/>
      <c r="AXU46" s="155"/>
      <c r="AXV46" s="155"/>
      <c r="AXW46" s="155"/>
      <c r="AXX46" s="155"/>
      <c r="AXY46" s="155"/>
      <c r="AXZ46" s="155"/>
      <c r="AYA46" s="156"/>
      <c r="AYB46" s="156"/>
      <c r="AYC46" s="156"/>
      <c r="AYD46" s="156"/>
      <c r="AYE46" s="156"/>
      <c r="AYF46" s="156"/>
      <c r="AYG46" s="157"/>
      <c r="AYH46" s="153"/>
      <c r="AYI46" s="153"/>
      <c r="AYJ46" s="154"/>
      <c r="AYK46" s="155"/>
      <c r="AYL46" s="155"/>
      <c r="AYM46" s="155"/>
      <c r="AYN46" s="155"/>
      <c r="AYO46" s="155"/>
      <c r="AYP46" s="155"/>
      <c r="AYQ46" s="156"/>
      <c r="AYR46" s="156"/>
      <c r="AYS46" s="156"/>
      <c r="AYT46" s="156"/>
      <c r="AYU46" s="156"/>
      <c r="AYV46" s="156"/>
      <c r="AYW46" s="157"/>
      <c r="AYX46" s="153"/>
      <c r="AYY46" s="153"/>
      <c r="AYZ46" s="154"/>
      <c r="AZA46" s="155"/>
      <c r="AZB46" s="155"/>
      <c r="AZC46" s="155"/>
      <c r="AZD46" s="155"/>
      <c r="AZE46" s="155"/>
      <c r="AZF46" s="155"/>
      <c r="AZG46" s="156"/>
      <c r="AZH46" s="156"/>
      <c r="AZI46" s="156"/>
      <c r="AZJ46" s="156"/>
      <c r="AZK46" s="156"/>
      <c r="AZL46" s="156"/>
      <c r="AZM46" s="157"/>
      <c r="AZN46" s="153"/>
      <c r="AZO46" s="153"/>
      <c r="AZP46" s="154"/>
      <c r="AZQ46" s="155"/>
      <c r="AZR46" s="155"/>
      <c r="AZS46" s="155"/>
      <c r="AZT46" s="155"/>
      <c r="AZU46" s="155"/>
      <c r="AZV46" s="155"/>
      <c r="AZW46" s="156"/>
      <c r="AZX46" s="156"/>
      <c r="AZY46" s="156"/>
      <c r="AZZ46" s="156"/>
      <c r="BAA46" s="156"/>
      <c r="BAB46" s="156"/>
      <c r="BAC46" s="157"/>
      <c r="BAD46" s="153"/>
      <c r="BAE46" s="153"/>
      <c r="BAF46" s="154"/>
      <c r="BAG46" s="155"/>
      <c r="BAH46" s="155"/>
      <c r="BAI46" s="155"/>
      <c r="BAJ46" s="155"/>
      <c r="BAK46" s="155"/>
      <c r="BAL46" s="155"/>
      <c r="BAM46" s="156"/>
      <c r="BAN46" s="156"/>
      <c r="BAO46" s="156"/>
      <c r="BAP46" s="156"/>
      <c r="BAQ46" s="156"/>
      <c r="BAR46" s="156"/>
      <c r="BAS46" s="157"/>
      <c r="BAT46" s="153"/>
      <c r="BAU46" s="153"/>
      <c r="BAV46" s="154"/>
      <c r="BAW46" s="155"/>
      <c r="BAX46" s="155"/>
      <c r="BAY46" s="155"/>
      <c r="BAZ46" s="155"/>
      <c r="BBA46" s="155"/>
      <c r="BBB46" s="155"/>
      <c r="BBC46" s="156"/>
      <c r="BBD46" s="156"/>
      <c r="BBE46" s="156"/>
      <c r="BBF46" s="156"/>
      <c r="BBG46" s="156"/>
      <c r="BBH46" s="156"/>
      <c r="BBI46" s="157"/>
      <c r="BBJ46" s="153"/>
      <c r="BBK46" s="153"/>
      <c r="BBL46" s="154"/>
      <c r="BBM46" s="155"/>
      <c r="BBN46" s="155"/>
      <c r="BBO46" s="155"/>
      <c r="BBP46" s="155"/>
      <c r="BBQ46" s="155"/>
      <c r="BBR46" s="155"/>
      <c r="BBS46" s="156"/>
      <c r="BBT46" s="156"/>
      <c r="BBU46" s="156"/>
      <c r="BBV46" s="156"/>
      <c r="BBW46" s="156"/>
      <c r="BBX46" s="156"/>
      <c r="BBY46" s="157"/>
      <c r="BBZ46" s="153"/>
      <c r="BCA46" s="153"/>
      <c r="BCB46" s="154"/>
      <c r="BCC46" s="155"/>
      <c r="BCD46" s="155"/>
      <c r="BCE46" s="155"/>
      <c r="BCF46" s="155"/>
      <c r="BCG46" s="155"/>
      <c r="BCH46" s="155"/>
      <c r="BCI46" s="156"/>
      <c r="BCJ46" s="156"/>
      <c r="BCK46" s="156"/>
      <c r="BCL46" s="156"/>
      <c r="BCM46" s="156"/>
      <c r="BCN46" s="156"/>
      <c r="BCO46" s="157"/>
      <c r="BCP46" s="153"/>
      <c r="BCQ46" s="153"/>
      <c r="BCR46" s="154"/>
      <c r="BCS46" s="155"/>
      <c r="BCT46" s="155"/>
      <c r="BCU46" s="155"/>
      <c r="BCV46" s="155"/>
      <c r="BCW46" s="155"/>
      <c r="BCX46" s="155"/>
      <c r="BCY46" s="156"/>
      <c r="BCZ46" s="156"/>
      <c r="BDA46" s="156"/>
      <c r="BDB46" s="156"/>
      <c r="BDC46" s="156"/>
      <c r="BDD46" s="156"/>
      <c r="BDE46" s="157"/>
      <c r="BDF46" s="153"/>
      <c r="BDG46" s="153"/>
      <c r="BDH46" s="154"/>
      <c r="BDI46" s="155"/>
      <c r="BDJ46" s="155"/>
      <c r="BDK46" s="155"/>
      <c r="BDL46" s="155"/>
      <c r="BDM46" s="155"/>
      <c r="BDN46" s="155"/>
      <c r="BDO46" s="156"/>
      <c r="BDP46" s="156"/>
      <c r="BDQ46" s="156"/>
      <c r="BDR46" s="156"/>
      <c r="BDS46" s="156"/>
      <c r="BDT46" s="156"/>
      <c r="BDU46" s="157"/>
      <c r="BDV46" s="153"/>
      <c r="BDW46" s="153"/>
      <c r="BDX46" s="154"/>
      <c r="BDY46" s="155"/>
      <c r="BDZ46" s="155"/>
      <c r="BEA46" s="155"/>
      <c r="BEB46" s="155"/>
      <c r="BEC46" s="155"/>
      <c r="BED46" s="155"/>
      <c r="BEE46" s="156"/>
      <c r="BEF46" s="156"/>
      <c r="BEG46" s="156"/>
      <c r="BEH46" s="156"/>
      <c r="BEI46" s="156"/>
      <c r="BEJ46" s="156"/>
      <c r="BEK46" s="157"/>
      <c r="BEL46" s="153"/>
      <c r="BEM46" s="153"/>
      <c r="BEN46" s="154"/>
      <c r="BEO46" s="155"/>
      <c r="BEP46" s="155"/>
      <c r="BEQ46" s="155"/>
      <c r="BER46" s="155"/>
      <c r="BES46" s="155"/>
      <c r="BET46" s="155"/>
      <c r="BEU46" s="156"/>
      <c r="BEV46" s="156"/>
      <c r="BEW46" s="156"/>
      <c r="BEX46" s="156"/>
      <c r="BEY46" s="156"/>
      <c r="BEZ46" s="156"/>
      <c r="BFA46" s="157"/>
      <c r="BFB46" s="153"/>
      <c r="BFC46" s="153"/>
      <c r="BFD46" s="154"/>
      <c r="BFE46" s="155"/>
      <c r="BFF46" s="155"/>
      <c r="BFG46" s="155"/>
      <c r="BFH46" s="155"/>
      <c r="BFI46" s="155"/>
      <c r="BFJ46" s="155"/>
      <c r="BFK46" s="156"/>
      <c r="BFL46" s="156"/>
      <c r="BFM46" s="156"/>
      <c r="BFN46" s="156"/>
      <c r="BFO46" s="156"/>
      <c r="BFP46" s="156"/>
      <c r="BFQ46" s="157"/>
      <c r="BFR46" s="153"/>
      <c r="BFS46" s="153"/>
      <c r="BFT46" s="154"/>
      <c r="BFU46" s="155"/>
      <c r="BFV46" s="155"/>
      <c r="BFW46" s="155"/>
      <c r="BFX46" s="155"/>
      <c r="BFY46" s="155"/>
      <c r="BFZ46" s="155"/>
      <c r="BGA46" s="156"/>
      <c r="BGB46" s="156"/>
      <c r="BGC46" s="156"/>
      <c r="BGD46" s="156"/>
      <c r="BGE46" s="156"/>
      <c r="BGF46" s="156"/>
      <c r="BGG46" s="157"/>
      <c r="BGH46" s="153"/>
      <c r="BGI46" s="153"/>
      <c r="BGJ46" s="154"/>
      <c r="BGK46" s="155"/>
      <c r="BGL46" s="155"/>
      <c r="BGM46" s="155"/>
      <c r="BGN46" s="155"/>
      <c r="BGO46" s="155"/>
      <c r="BGP46" s="155"/>
      <c r="BGQ46" s="156"/>
      <c r="BGR46" s="156"/>
      <c r="BGS46" s="156"/>
      <c r="BGT46" s="156"/>
      <c r="BGU46" s="156"/>
      <c r="BGV46" s="156"/>
      <c r="BGW46" s="157"/>
      <c r="BGX46" s="153"/>
      <c r="BGY46" s="153"/>
      <c r="BGZ46" s="154"/>
      <c r="BHA46" s="155"/>
      <c r="BHB46" s="155"/>
      <c r="BHC46" s="155"/>
      <c r="BHD46" s="155"/>
      <c r="BHE46" s="155"/>
      <c r="BHF46" s="155"/>
      <c r="BHG46" s="156"/>
      <c r="BHH46" s="156"/>
      <c r="BHI46" s="156"/>
      <c r="BHJ46" s="156"/>
      <c r="BHK46" s="156"/>
      <c r="BHL46" s="156"/>
      <c r="BHM46" s="157"/>
      <c r="BHN46" s="153"/>
      <c r="BHO46" s="153"/>
      <c r="BHP46" s="154"/>
      <c r="BHQ46" s="155"/>
      <c r="BHR46" s="155"/>
      <c r="BHS46" s="155"/>
      <c r="BHT46" s="155"/>
      <c r="BHU46" s="155"/>
      <c r="BHV46" s="155"/>
      <c r="BHW46" s="156"/>
      <c r="BHX46" s="156"/>
      <c r="BHY46" s="156"/>
      <c r="BHZ46" s="156"/>
      <c r="BIA46" s="156"/>
      <c r="BIB46" s="156"/>
      <c r="BIC46" s="157"/>
      <c r="BID46" s="153"/>
      <c r="BIE46" s="153"/>
      <c r="BIF46" s="154"/>
      <c r="BIG46" s="155"/>
      <c r="BIH46" s="155"/>
      <c r="BII46" s="155"/>
      <c r="BIJ46" s="155"/>
      <c r="BIK46" s="155"/>
      <c r="BIL46" s="155"/>
      <c r="BIM46" s="156"/>
      <c r="BIN46" s="156"/>
      <c r="BIO46" s="156"/>
      <c r="BIP46" s="156"/>
      <c r="BIQ46" s="156"/>
      <c r="BIR46" s="156"/>
      <c r="BIS46" s="157"/>
      <c r="BIT46" s="153"/>
      <c r="BIU46" s="153"/>
      <c r="BIV46" s="154"/>
      <c r="BIW46" s="155"/>
      <c r="BIX46" s="155"/>
      <c r="BIY46" s="155"/>
      <c r="BIZ46" s="155"/>
      <c r="BJA46" s="155"/>
      <c r="BJB46" s="155"/>
      <c r="BJC46" s="156"/>
      <c r="BJD46" s="156"/>
      <c r="BJE46" s="156"/>
      <c r="BJF46" s="156"/>
      <c r="BJG46" s="156"/>
      <c r="BJH46" s="156"/>
      <c r="BJI46" s="157"/>
      <c r="BJJ46" s="153"/>
      <c r="BJK46" s="153"/>
      <c r="BJL46" s="154"/>
      <c r="BJM46" s="155"/>
      <c r="BJN46" s="155"/>
      <c r="BJO46" s="155"/>
      <c r="BJP46" s="155"/>
      <c r="BJQ46" s="155"/>
      <c r="BJR46" s="155"/>
      <c r="BJS46" s="156"/>
      <c r="BJT46" s="156"/>
      <c r="BJU46" s="156"/>
      <c r="BJV46" s="156"/>
      <c r="BJW46" s="156"/>
      <c r="BJX46" s="156"/>
      <c r="BJY46" s="157"/>
      <c r="BJZ46" s="153"/>
      <c r="BKA46" s="153"/>
      <c r="BKB46" s="154"/>
      <c r="BKC46" s="155"/>
      <c r="BKD46" s="155"/>
      <c r="BKE46" s="155"/>
      <c r="BKF46" s="155"/>
      <c r="BKG46" s="155"/>
      <c r="BKH46" s="155"/>
      <c r="BKI46" s="156"/>
      <c r="BKJ46" s="156"/>
      <c r="BKK46" s="156"/>
      <c r="BKL46" s="156"/>
      <c r="BKM46" s="156"/>
      <c r="BKN46" s="156"/>
      <c r="BKO46" s="157"/>
      <c r="BKP46" s="153"/>
      <c r="BKQ46" s="153"/>
      <c r="BKR46" s="154"/>
      <c r="BKS46" s="155"/>
      <c r="BKT46" s="155"/>
      <c r="BKU46" s="155"/>
      <c r="BKV46" s="155"/>
      <c r="BKW46" s="155"/>
      <c r="BKX46" s="155"/>
      <c r="BKY46" s="156"/>
      <c r="BKZ46" s="156"/>
      <c r="BLA46" s="156"/>
      <c r="BLB46" s="156"/>
      <c r="BLC46" s="156"/>
      <c r="BLD46" s="156"/>
      <c r="BLE46" s="157"/>
      <c r="BLF46" s="153"/>
      <c r="BLG46" s="153"/>
      <c r="BLH46" s="154"/>
      <c r="BLI46" s="155"/>
      <c r="BLJ46" s="155"/>
      <c r="BLK46" s="155"/>
      <c r="BLL46" s="155"/>
      <c r="BLM46" s="155"/>
      <c r="BLN46" s="155"/>
      <c r="BLO46" s="156"/>
      <c r="BLP46" s="156"/>
      <c r="BLQ46" s="156"/>
      <c r="BLR46" s="156"/>
      <c r="BLS46" s="156"/>
      <c r="BLT46" s="156"/>
      <c r="BLU46" s="157"/>
      <c r="BLV46" s="153"/>
      <c r="BLW46" s="153"/>
      <c r="BLX46" s="154"/>
      <c r="BLY46" s="155"/>
      <c r="BLZ46" s="155"/>
      <c r="BMA46" s="155"/>
      <c r="BMB46" s="155"/>
      <c r="BMC46" s="155"/>
      <c r="BMD46" s="155"/>
      <c r="BME46" s="156"/>
      <c r="BMF46" s="156"/>
      <c r="BMG46" s="156"/>
      <c r="BMH46" s="156"/>
      <c r="BMI46" s="156"/>
      <c r="BMJ46" s="156"/>
      <c r="BMK46" s="157"/>
      <c r="BML46" s="153"/>
      <c r="BMM46" s="153"/>
      <c r="BMN46" s="154"/>
      <c r="BMO46" s="155"/>
      <c r="BMP46" s="155"/>
      <c r="BMQ46" s="155"/>
      <c r="BMR46" s="155"/>
      <c r="BMS46" s="155"/>
      <c r="BMT46" s="155"/>
      <c r="BMU46" s="156"/>
      <c r="BMV46" s="156"/>
      <c r="BMW46" s="156"/>
      <c r="BMX46" s="156"/>
      <c r="BMY46" s="156"/>
      <c r="BMZ46" s="156"/>
      <c r="BNA46" s="157"/>
      <c r="BNB46" s="153"/>
      <c r="BNC46" s="153"/>
      <c r="BND46" s="154"/>
      <c r="BNE46" s="155"/>
      <c r="BNF46" s="155"/>
      <c r="BNG46" s="155"/>
      <c r="BNH46" s="155"/>
      <c r="BNI46" s="155"/>
      <c r="BNJ46" s="155"/>
      <c r="BNK46" s="156"/>
      <c r="BNL46" s="156"/>
      <c r="BNM46" s="156"/>
      <c r="BNN46" s="156"/>
      <c r="BNO46" s="156"/>
      <c r="BNP46" s="156"/>
      <c r="BNQ46" s="157"/>
      <c r="BNR46" s="153"/>
      <c r="BNS46" s="153"/>
      <c r="BNT46" s="154"/>
      <c r="BNU46" s="155"/>
      <c r="BNV46" s="155"/>
      <c r="BNW46" s="155"/>
      <c r="BNX46" s="155"/>
      <c r="BNY46" s="155"/>
      <c r="BNZ46" s="155"/>
      <c r="BOA46" s="156"/>
      <c r="BOB46" s="156"/>
      <c r="BOC46" s="156"/>
      <c r="BOD46" s="156"/>
      <c r="BOE46" s="156"/>
      <c r="BOF46" s="156"/>
      <c r="BOG46" s="157"/>
      <c r="BOH46" s="153"/>
      <c r="BOI46" s="153"/>
      <c r="BOJ46" s="154"/>
      <c r="BOK46" s="155"/>
      <c r="BOL46" s="155"/>
      <c r="BOM46" s="155"/>
      <c r="BON46" s="155"/>
      <c r="BOO46" s="155"/>
      <c r="BOP46" s="155"/>
      <c r="BOQ46" s="156"/>
      <c r="BOR46" s="156"/>
      <c r="BOS46" s="156"/>
      <c r="BOT46" s="156"/>
      <c r="BOU46" s="156"/>
      <c r="BOV46" s="156"/>
      <c r="BOW46" s="157"/>
      <c r="BOX46" s="153"/>
      <c r="BOY46" s="153"/>
      <c r="BOZ46" s="154"/>
      <c r="BPA46" s="155"/>
      <c r="BPB46" s="155"/>
      <c r="BPC46" s="155"/>
      <c r="BPD46" s="155"/>
      <c r="BPE46" s="155"/>
      <c r="BPF46" s="155"/>
      <c r="BPG46" s="156"/>
      <c r="BPH46" s="156"/>
      <c r="BPI46" s="156"/>
      <c r="BPJ46" s="156"/>
      <c r="BPK46" s="156"/>
      <c r="BPL46" s="156"/>
      <c r="BPM46" s="157"/>
      <c r="BPN46" s="153"/>
      <c r="BPO46" s="153"/>
      <c r="BPP46" s="154"/>
      <c r="BPQ46" s="155"/>
      <c r="BPR46" s="155"/>
      <c r="BPS46" s="155"/>
      <c r="BPT46" s="155"/>
      <c r="BPU46" s="155"/>
      <c r="BPV46" s="155"/>
      <c r="BPW46" s="156"/>
      <c r="BPX46" s="156"/>
      <c r="BPY46" s="156"/>
      <c r="BPZ46" s="156"/>
      <c r="BQA46" s="156"/>
      <c r="BQB46" s="156"/>
      <c r="BQC46" s="157"/>
      <c r="BQD46" s="153"/>
      <c r="BQE46" s="153"/>
      <c r="BQF46" s="154"/>
      <c r="BQG46" s="155"/>
      <c r="BQH46" s="155"/>
      <c r="BQI46" s="155"/>
      <c r="BQJ46" s="155"/>
      <c r="BQK46" s="155"/>
      <c r="BQL46" s="155"/>
      <c r="BQM46" s="156"/>
      <c r="BQN46" s="156"/>
      <c r="BQO46" s="156"/>
      <c r="BQP46" s="156"/>
      <c r="BQQ46" s="156"/>
      <c r="BQR46" s="156"/>
      <c r="BQS46" s="157"/>
      <c r="BQT46" s="153"/>
      <c r="BQU46" s="153"/>
      <c r="BQV46" s="154"/>
      <c r="BQW46" s="155"/>
      <c r="BQX46" s="155"/>
      <c r="BQY46" s="155"/>
      <c r="BQZ46" s="155"/>
      <c r="BRA46" s="155"/>
      <c r="BRB46" s="155"/>
      <c r="BRC46" s="156"/>
      <c r="BRD46" s="156"/>
      <c r="BRE46" s="156"/>
      <c r="BRF46" s="156"/>
      <c r="BRG46" s="156"/>
      <c r="BRH46" s="156"/>
      <c r="BRI46" s="157"/>
      <c r="BRJ46" s="153"/>
      <c r="BRK46" s="153"/>
      <c r="BRL46" s="154"/>
      <c r="BRM46" s="155"/>
      <c r="BRN46" s="155"/>
      <c r="BRO46" s="155"/>
      <c r="BRP46" s="155"/>
      <c r="BRQ46" s="155"/>
      <c r="BRR46" s="155"/>
      <c r="BRS46" s="156"/>
      <c r="BRT46" s="156"/>
      <c r="BRU46" s="156"/>
      <c r="BRV46" s="156"/>
      <c r="BRW46" s="156"/>
      <c r="BRX46" s="156"/>
      <c r="BRY46" s="157"/>
      <c r="BRZ46" s="153"/>
      <c r="BSA46" s="153"/>
      <c r="BSB46" s="154"/>
      <c r="BSC46" s="155"/>
      <c r="BSD46" s="155"/>
      <c r="BSE46" s="155"/>
      <c r="BSF46" s="155"/>
      <c r="BSG46" s="155"/>
      <c r="BSH46" s="155"/>
      <c r="BSI46" s="156"/>
      <c r="BSJ46" s="156"/>
      <c r="BSK46" s="156"/>
      <c r="BSL46" s="156"/>
      <c r="BSM46" s="156"/>
      <c r="BSN46" s="156"/>
      <c r="BSO46" s="157"/>
      <c r="BSP46" s="153"/>
      <c r="BSQ46" s="153"/>
      <c r="BSR46" s="154"/>
      <c r="BSS46" s="155"/>
      <c r="BST46" s="155"/>
      <c r="BSU46" s="155"/>
      <c r="BSV46" s="155"/>
      <c r="BSW46" s="155"/>
      <c r="BSX46" s="155"/>
      <c r="BSY46" s="156"/>
      <c r="BSZ46" s="156"/>
      <c r="BTA46" s="156"/>
      <c r="BTB46" s="156"/>
      <c r="BTC46" s="156"/>
      <c r="BTD46" s="156"/>
      <c r="BTE46" s="157"/>
      <c r="BTF46" s="153"/>
      <c r="BTG46" s="153"/>
      <c r="BTH46" s="154"/>
      <c r="BTI46" s="155"/>
      <c r="BTJ46" s="155"/>
      <c r="BTK46" s="155"/>
      <c r="BTL46" s="155"/>
      <c r="BTM46" s="155"/>
      <c r="BTN46" s="155"/>
      <c r="BTO46" s="156"/>
      <c r="BTP46" s="156"/>
      <c r="BTQ46" s="156"/>
      <c r="BTR46" s="156"/>
      <c r="BTS46" s="156"/>
      <c r="BTT46" s="156"/>
      <c r="BTU46" s="157"/>
      <c r="BTV46" s="153"/>
      <c r="BTW46" s="153"/>
      <c r="BTX46" s="154"/>
      <c r="BTY46" s="155"/>
      <c r="BTZ46" s="155"/>
      <c r="BUA46" s="155"/>
      <c r="BUB46" s="155"/>
      <c r="BUC46" s="155"/>
      <c r="BUD46" s="155"/>
      <c r="BUE46" s="156"/>
      <c r="BUF46" s="156"/>
      <c r="BUG46" s="156"/>
      <c r="BUH46" s="156"/>
      <c r="BUI46" s="156"/>
      <c r="BUJ46" s="156"/>
      <c r="BUK46" s="157"/>
      <c r="BUL46" s="153"/>
      <c r="BUM46" s="153"/>
      <c r="BUN46" s="154"/>
      <c r="BUO46" s="155"/>
      <c r="BUP46" s="155"/>
      <c r="BUQ46" s="155"/>
      <c r="BUR46" s="155"/>
      <c r="BUS46" s="155"/>
      <c r="BUT46" s="155"/>
      <c r="BUU46" s="156"/>
      <c r="BUV46" s="156"/>
      <c r="BUW46" s="156"/>
      <c r="BUX46" s="156"/>
      <c r="BUY46" s="156"/>
      <c r="BUZ46" s="156"/>
      <c r="BVA46" s="157"/>
      <c r="BVB46" s="153"/>
      <c r="BVC46" s="153"/>
      <c r="BVD46" s="154"/>
      <c r="BVE46" s="155"/>
      <c r="BVF46" s="155"/>
      <c r="BVG46" s="155"/>
      <c r="BVH46" s="155"/>
      <c r="BVI46" s="155"/>
      <c r="BVJ46" s="155"/>
      <c r="BVK46" s="156"/>
      <c r="BVL46" s="156"/>
      <c r="BVM46" s="156"/>
      <c r="BVN46" s="156"/>
      <c r="BVO46" s="156"/>
      <c r="BVP46" s="156"/>
      <c r="BVQ46" s="157"/>
      <c r="BVR46" s="153"/>
      <c r="BVS46" s="153"/>
      <c r="BVT46" s="154"/>
      <c r="BVU46" s="155"/>
      <c r="BVV46" s="155"/>
      <c r="BVW46" s="155"/>
      <c r="BVX46" s="155"/>
      <c r="BVY46" s="155"/>
      <c r="BVZ46" s="155"/>
      <c r="BWA46" s="156"/>
      <c r="BWB46" s="156"/>
      <c r="BWC46" s="156"/>
      <c r="BWD46" s="156"/>
      <c r="BWE46" s="156"/>
      <c r="BWF46" s="156"/>
      <c r="BWG46" s="157"/>
      <c r="BWH46" s="153"/>
      <c r="BWI46" s="153"/>
      <c r="BWJ46" s="154"/>
      <c r="BWK46" s="155"/>
      <c r="BWL46" s="155"/>
      <c r="BWM46" s="155"/>
      <c r="BWN46" s="155"/>
      <c r="BWO46" s="155"/>
      <c r="BWP46" s="155"/>
      <c r="BWQ46" s="156"/>
      <c r="BWR46" s="156"/>
      <c r="BWS46" s="156"/>
      <c r="BWT46" s="156"/>
      <c r="BWU46" s="156"/>
      <c r="BWV46" s="156"/>
      <c r="BWW46" s="157"/>
      <c r="BWX46" s="153"/>
      <c r="BWY46" s="153"/>
      <c r="BWZ46" s="154"/>
      <c r="BXA46" s="155"/>
      <c r="BXB46" s="155"/>
      <c r="BXC46" s="155"/>
      <c r="BXD46" s="155"/>
      <c r="BXE46" s="155"/>
      <c r="BXF46" s="155"/>
      <c r="BXG46" s="156"/>
      <c r="BXH46" s="156"/>
      <c r="BXI46" s="156"/>
      <c r="BXJ46" s="156"/>
      <c r="BXK46" s="156"/>
      <c r="BXL46" s="156"/>
      <c r="BXM46" s="157"/>
      <c r="BXN46" s="153"/>
      <c r="BXO46" s="153"/>
      <c r="BXP46" s="154"/>
      <c r="BXQ46" s="155"/>
      <c r="BXR46" s="155"/>
      <c r="BXS46" s="155"/>
      <c r="BXT46" s="155"/>
      <c r="BXU46" s="155"/>
      <c r="BXV46" s="155"/>
      <c r="BXW46" s="156"/>
      <c r="BXX46" s="156"/>
      <c r="BXY46" s="156"/>
      <c r="BXZ46" s="156"/>
      <c r="BYA46" s="156"/>
      <c r="BYB46" s="156"/>
      <c r="BYC46" s="157"/>
      <c r="BYD46" s="153"/>
      <c r="BYE46" s="153"/>
      <c r="BYF46" s="154"/>
      <c r="BYG46" s="155"/>
      <c r="BYH46" s="155"/>
      <c r="BYI46" s="155"/>
      <c r="BYJ46" s="155"/>
      <c r="BYK46" s="155"/>
      <c r="BYL46" s="155"/>
      <c r="BYM46" s="156"/>
      <c r="BYN46" s="156"/>
      <c r="BYO46" s="156"/>
      <c r="BYP46" s="156"/>
      <c r="BYQ46" s="156"/>
      <c r="BYR46" s="156"/>
      <c r="BYS46" s="157"/>
      <c r="BYT46" s="153"/>
      <c r="BYU46" s="153"/>
      <c r="BYV46" s="154"/>
      <c r="BYW46" s="155"/>
      <c r="BYX46" s="155"/>
      <c r="BYY46" s="155"/>
      <c r="BYZ46" s="155"/>
      <c r="BZA46" s="155"/>
      <c r="BZB46" s="155"/>
      <c r="BZC46" s="156"/>
      <c r="BZD46" s="156"/>
      <c r="BZE46" s="156"/>
      <c r="BZF46" s="156"/>
      <c r="BZG46" s="156"/>
      <c r="BZH46" s="156"/>
      <c r="BZI46" s="157"/>
      <c r="BZJ46" s="153"/>
      <c r="BZK46" s="153"/>
      <c r="BZL46" s="154"/>
      <c r="BZM46" s="155"/>
      <c r="BZN46" s="155"/>
      <c r="BZO46" s="155"/>
      <c r="BZP46" s="155"/>
      <c r="BZQ46" s="155"/>
      <c r="BZR46" s="155"/>
      <c r="BZS46" s="156"/>
      <c r="BZT46" s="156"/>
      <c r="BZU46" s="156"/>
      <c r="BZV46" s="156"/>
      <c r="BZW46" s="156"/>
      <c r="BZX46" s="156"/>
      <c r="BZY46" s="157"/>
      <c r="BZZ46" s="153"/>
      <c r="CAA46" s="153"/>
      <c r="CAB46" s="154"/>
      <c r="CAC46" s="155"/>
      <c r="CAD46" s="155"/>
      <c r="CAE46" s="155"/>
      <c r="CAF46" s="155"/>
      <c r="CAG46" s="155"/>
      <c r="CAH46" s="155"/>
      <c r="CAI46" s="156"/>
      <c r="CAJ46" s="156"/>
      <c r="CAK46" s="156"/>
      <c r="CAL46" s="156"/>
      <c r="CAM46" s="156"/>
      <c r="CAN46" s="156"/>
      <c r="CAO46" s="157"/>
      <c r="CAP46" s="153"/>
      <c r="CAQ46" s="153"/>
      <c r="CAR46" s="154"/>
      <c r="CAS46" s="155"/>
      <c r="CAT46" s="155"/>
      <c r="CAU46" s="155"/>
      <c r="CAV46" s="155"/>
      <c r="CAW46" s="155"/>
      <c r="CAX46" s="155"/>
      <c r="CAY46" s="156"/>
      <c r="CAZ46" s="156"/>
      <c r="CBA46" s="156"/>
      <c r="CBB46" s="156"/>
      <c r="CBC46" s="156"/>
      <c r="CBD46" s="156"/>
      <c r="CBE46" s="157"/>
      <c r="CBF46" s="153"/>
      <c r="CBG46" s="153"/>
      <c r="CBH46" s="154"/>
      <c r="CBI46" s="155"/>
      <c r="CBJ46" s="155"/>
      <c r="CBK46" s="155"/>
      <c r="CBL46" s="155"/>
      <c r="CBM46" s="155"/>
      <c r="CBN46" s="155"/>
      <c r="CBO46" s="156"/>
      <c r="CBP46" s="156"/>
      <c r="CBQ46" s="156"/>
      <c r="CBR46" s="156"/>
      <c r="CBS46" s="156"/>
      <c r="CBT46" s="156"/>
      <c r="CBU46" s="157"/>
      <c r="CBV46" s="153"/>
      <c r="CBW46" s="153"/>
      <c r="CBX46" s="154"/>
      <c r="CBY46" s="155"/>
      <c r="CBZ46" s="155"/>
      <c r="CCA46" s="155"/>
      <c r="CCB46" s="155"/>
      <c r="CCC46" s="155"/>
      <c r="CCD46" s="155"/>
      <c r="CCE46" s="156"/>
      <c r="CCF46" s="156"/>
      <c r="CCG46" s="156"/>
      <c r="CCH46" s="156"/>
      <c r="CCI46" s="156"/>
      <c r="CCJ46" s="156"/>
      <c r="CCK46" s="157"/>
      <c r="CCL46" s="153"/>
      <c r="CCM46" s="153"/>
      <c r="CCN46" s="154"/>
      <c r="CCO46" s="155"/>
      <c r="CCP46" s="155"/>
      <c r="CCQ46" s="155"/>
      <c r="CCR46" s="155"/>
      <c r="CCS46" s="155"/>
      <c r="CCT46" s="155"/>
      <c r="CCU46" s="156"/>
      <c r="CCV46" s="156"/>
      <c r="CCW46" s="156"/>
      <c r="CCX46" s="156"/>
      <c r="CCY46" s="156"/>
      <c r="CCZ46" s="156"/>
      <c r="CDA46" s="157"/>
      <c r="CDB46" s="153"/>
      <c r="CDC46" s="153"/>
      <c r="CDD46" s="154"/>
      <c r="CDE46" s="155"/>
      <c r="CDF46" s="155"/>
      <c r="CDG46" s="155"/>
      <c r="CDH46" s="155"/>
      <c r="CDI46" s="155"/>
      <c r="CDJ46" s="155"/>
      <c r="CDK46" s="156"/>
      <c r="CDL46" s="156"/>
      <c r="CDM46" s="156"/>
      <c r="CDN46" s="156"/>
      <c r="CDO46" s="156"/>
      <c r="CDP46" s="156"/>
      <c r="CDQ46" s="157"/>
      <c r="CDR46" s="153"/>
      <c r="CDS46" s="153"/>
      <c r="CDT46" s="154"/>
      <c r="CDU46" s="155"/>
      <c r="CDV46" s="155"/>
      <c r="CDW46" s="155"/>
      <c r="CDX46" s="155"/>
      <c r="CDY46" s="155"/>
      <c r="CDZ46" s="155"/>
      <c r="CEA46" s="156"/>
      <c r="CEB46" s="156"/>
      <c r="CEC46" s="156"/>
      <c r="CED46" s="156"/>
      <c r="CEE46" s="156"/>
      <c r="CEF46" s="156"/>
      <c r="CEG46" s="157"/>
      <c r="CEH46" s="153"/>
      <c r="CEI46" s="153"/>
      <c r="CEJ46" s="154"/>
      <c r="CEK46" s="155"/>
      <c r="CEL46" s="155"/>
      <c r="CEM46" s="155"/>
      <c r="CEN46" s="155"/>
      <c r="CEO46" s="155"/>
      <c r="CEP46" s="155"/>
      <c r="CEQ46" s="156"/>
      <c r="CER46" s="156"/>
      <c r="CES46" s="156"/>
      <c r="CET46" s="156"/>
      <c r="CEU46" s="156"/>
      <c r="CEV46" s="156"/>
      <c r="CEW46" s="157"/>
      <c r="CEX46" s="153"/>
      <c r="CEY46" s="153"/>
      <c r="CEZ46" s="154"/>
      <c r="CFA46" s="155"/>
      <c r="CFB46" s="155"/>
      <c r="CFC46" s="155"/>
      <c r="CFD46" s="155"/>
      <c r="CFE46" s="155"/>
      <c r="CFF46" s="155"/>
      <c r="CFG46" s="156"/>
      <c r="CFH46" s="156"/>
      <c r="CFI46" s="156"/>
      <c r="CFJ46" s="156"/>
      <c r="CFK46" s="156"/>
      <c r="CFL46" s="156"/>
      <c r="CFM46" s="157"/>
      <c r="CFN46" s="153"/>
      <c r="CFO46" s="153"/>
      <c r="CFP46" s="154"/>
      <c r="CFQ46" s="155"/>
      <c r="CFR46" s="155"/>
      <c r="CFS46" s="155"/>
      <c r="CFT46" s="155"/>
      <c r="CFU46" s="155"/>
      <c r="CFV46" s="155"/>
      <c r="CFW46" s="156"/>
      <c r="CFX46" s="156"/>
      <c r="CFY46" s="156"/>
      <c r="CFZ46" s="156"/>
      <c r="CGA46" s="156"/>
      <c r="CGB46" s="156"/>
      <c r="CGC46" s="157"/>
      <c r="CGD46" s="153"/>
      <c r="CGE46" s="153"/>
      <c r="CGF46" s="154"/>
      <c r="CGG46" s="155"/>
      <c r="CGH46" s="155"/>
      <c r="CGI46" s="155"/>
      <c r="CGJ46" s="155"/>
      <c r="CGK46" s="155"/>
      <c r="CGL46" s="155"/>
      <c r="CGM46" s="156"/>
      <c r="CGN46" s="156"/>
      <c r="CGO46" s="156"/>
      <c r="CGP46" s="156"/>
      <c r="CGQ46" s="156"/>
      <c r="CGR46" s="156"/>
      <c r="CGS46" s="157"/>
      <c r="CGT46" s="153"/>
      <c r="CGU46" s="153"/>
      <c r="CGV46" s="154"/>
      <c r="CGW46" s="155"/>
      <c r="CGX46" s="155"/>
      <c r="CGY46" s="155"/>
      <c r="CGZ46" s="155"/>
      <c r="CHA46" s="155"/>
      <c r="CHB46" s="155"/>
      <c r="CHC46" s="156"/>
      <c r="CHD46" s="156"/>
      <c r="CHE46" s="156"/>
      <c r="CHF46" s="156"/>
      <c r="CHG46" s="156"/>
      <c r="CHH46" s="156"/>
      <c r="CHI46" s="157"/>
      <c r="CHJ46" s="153"/>
      <c r="CHK46" s="153"/>
      <c r="CHL46" s="154"/>
      <c r="CHM46" s="155"/>
      <c r="CHN46" s="155"/>
      <c r="CHO46" s="155"/>
      <c r="CHP46" s="155"/>
      <c r="CHQ46" s="155"/>
      <c r="CHR46" s="155"/>
      <c r="CHS46" s="156"/>
      <c r="CHT46" s="156"/>
      <c r="CHU46" s="156"/>
      <c r="CHV46" s="156"/>
      <c r="CHW46" s="156"/>
      <c r="CHX46" s="156"/>
      <c r="CHY46" s="157"/>
      <c r="CHZ46" s="153"/>
      <c r="CIA46" s="153"/>
      <c r="CIB46" s="154"/>
      <c r="CIC46" s="155"/>
      <c r="CID46" s="155"/>
      <c r="CIE46" s="155"/>
      <c r="CIF46" s="155"/>
      <c r="CIG46" s="155"/>
      <c r="CIH46" s="155"/>
      <c r="CII46" s="156"/>
      <c r="CIJ46" s="156"/>
      <c r="CIK46" s="156"/>
      <c r="CIL46" s="156"/>
      <c r="CIM46" s="156"/>
      <c r="CIN46" s="156"/>
      <c r="CIO46" s="157"/>
      <c r="CIP46" s="153"/>
      <c r="CIQ46" s="153"/>
      <c r="CIR46" s="154"/>
      <c r="CIS46" s="155"/>
      <c r="CIT46" s="155"/>
      <c r="CIU46" s="155"/>
      <c r="CIV46" s="155"/>
      <c r="CIW46" s="155"/>
      <c r="CIX46" s="155"/>
      <c r="CIY46" s="156"/>
      <c r="CIZ46" s="156"/>
      <c r="CJA46" s="156"/>
      <c r="CJB46" s="156"/>
      <c r="CJC46" s="156"/>
      <c r="CJD46" s="156"/>
      <c r="CJE46" s="157"/>
      <c r="CJF46" s="153"/>
      <c r="CJG46" s="153"/>
      <c r="CJH46" s="154"/>
      <c r="CJI46" s="155"/>
      <c r="CJJ46" s="155"/>
      <c r="CJK46" s="155"/>
      <c r="CJL46" s="155"/>
      <c r="CJM46" s="155"/>
      <c r="CJN46" s="155"/>
      <c r="CJO46" s="156"/>
      <c r="CJP46" s="156"/>
      <c r="CJQ46" s="156"/>
      <c r="CJR46" s="156"/>
      <c r="CJS46" s="156"/>
      <c r="CJT46" s="156"/>
      <c r="CJU46" s="157"/>
      <c r="CJV46" s="153"/>
      <c r="CJW46" s="153"/>
      <c r="CJX46" s="154"/>
      <c r="CJY46" s="155"/>
      <c r="CJZ46" s="155"/>
      <c r="CKA46" s="155"/>
      <c r="CKB46" s="155"/>
      <c r="CKC46" s="155"/>
      <c r="CKD46" s="155"/>
      <c r="CKE46" s="156"/>
      <c r="CKF46" s="156"/>
      <c r="CKG46" s="156"/>
      <c r="CKH46" s="156"/>
      <c r="CKI46" s="156"/>
      <c r="CKJ46" s="156"/>
      <c r="CKK46" s="157"/>
      <c r="CKL46" s="153"/>
      <c r="CKM46" s="153"/>
      <c r="CKN46" s="154"/>
      <c r="CKO46" s="155"/>
      <c r="CKP46" s="155"/>
      <c r="CKQ46" s="155"/>
      <c r="CKR46" s="155"/>
      <c r="CKS46" s="155"/>
      <c r="CKT46" s="155"/>
      <c r="CKU46" s="156"/>
      <c r="CKV46" s="156"/>
      <c r="CKW46" s="156"/>
      <c r="CKX46" s="156"/>
      <c r="CKY46" s="156"/>
      <c r="CKZ46" s="156"/>
      <c r="CLA46" s="157"/>
      <c r="CLB46" s="153"/>
      <c r="CLC46" s="153"/>
      <c r="CLD46" s="154"/>
      <c r="CLE46" s="155"/>
      <c r="CLF46" s="155"/>
      <c r="CLG46" s="155"/>
      <c r="CLH46" s="155"/>
      <c r="CLI46" s="155"/>
      <c r="CLJ46" s="155"/>
      <c r="CLK46" s="156"/>
      <c r="CLL46" s="156"/>
      <c r="CLM46" s="156"/>
      <c r="CLN46" s="156"/>
      <c r="CLO46" s="156"/>
      <c r="CLP46" s="156"/>
      <c r="CLQ46" s="157"/>
      <c r="CLR46" s="153"/>
      <c r="CLS46" s="153"/>
      <c r="CLT46" s="154"/>
      <c r="CLU46" s="155"/>
      <c r="CLV46" s="155"/>
      <c r="CLW46" s="155"/>
      <c r="CLX46" s="155"/>
      <c r="CLY46" s="155"/>
      <c r="CLZ46" s="155"/>
      <c r="CMA46" s="156"/>
      <c r="CMB46" s="156"/>
      <c r="CMC46" s="156"/>
      <c r="CMD46" s="156"/>
      <c r="CME46" s="156"/>
      <c r="CMF46" s="156"/>
      <c r="CMG46" s="157"/>
      <c r="CMH46" s="153"/>
      <c r="CMI46" s="153"/>
      <c r="CMJ46" s="154"/>
      <c r="CMK46" s="155"/>
      <c r="CML46" s="155"/>
      <c r="CMM46" s="155"/>
      <c r="CMN46" s="155"/>
      <c r="CMO46" s="155"/>
      <c r="CMP46" s="155"/>
      <c r="CMQ46" s="156"/>
      <c r="CMR46" s="156"/>
      <c r="CMS46" s="156"/>
      <c r="CMT46" s="156"/>
      <c r="CMU46" s="156"/>
      <c r="CMV46" s="156"/>
      <c r="CMW46" s="157"/>
      <c r="CMX46" s="153"/>
      <c r="CMY46" s="153"/>
      <c r="CMZ46" s="154"/>
      <c r="CNA46" s="155"/>
      <c r="CNB46" s="155"/>
      <c r="CNC46" s="155"/>
      <c r="CND46" s="155"/>
      <c r="CNE46" s="155"/>
      <c r="CNF46" s="155"/>
      <c r="CNG46" s="156"/>
      <c r="CNH46" s="156"/>
      <c r="CNI46" s="156"/>
      <c r="CNJ46" s="156"/>
      <c r="CNK46" s="156"/>
      <c r="CNL46" s="156"/>
      <c r="CNM46" s="157"/>
      <c r="CNN46" s="153"/>
      <c r="CNO46" s="153"/>
      <c r="CNP46" s="154"/>
      <c r="CNQ46" s="155"/>
      <c r="CNR46" s="155"/>
      <c r="CNS46" s="155"/>
      <c r="CNT46" s="155"/>
      <c r="CNU46" s="155"/>
      <c r="CNV46" s="155"/>
      <c r="CNW46" s="156"/>
      <c r="CNX46" s="156"/>
      <c r="CNY46" s="156"/>
      <c r="CNZ46" s="156"/>
      <c r="COA46" s="156"/>
      <c r="COB46" s="156"/>
      <c r="COC46" s="157"/>
      <c r="COD46" s="153"/>
      <c r="COE46" s="153"/>
      <c r="COF46" s="154"/>
      <c r="COG46" s="155"/>
      <c r="COH46" s="155"/>
      <c r="COI46" s="155"/>
      <c r="COJ46" s="155"/>
      <c r="COK46" s="155"/>
      <c r="COL46" s="155"/>
      <c r="COM46" s="156"/>
      <c r="CON46" s="156"/>
      <c r="COO46" s="156"/>
      <c r="COP46" s="156"/>
      <c r="COQ46" s="156"/>
      <c r="COR46" s="156"/>
      <c r="COS46" s="157"/>
      <c r="COT46" s="153"/>
      <c r="COU46" s="153"/>
      <c r="COV46" s="154"/>
      <c r="COW46" s="155"/>
      <c r="COX46" s="155"/>
      <c r="COY46" s="155"/>
      <c r="COZ46" s="155"/>
      <c r="CPA46" s="155"/>
      <c r="CPB46" s="155"/>
      <c r="CPC46" s="156"/>
      <c r="CPD46" s="156"/>
      <c r="CPE46" s="156"/>
      <c r="CPF46" s="156"/>
      <c r="CPG46" s="156"/>
      <c r="CPH46" s="156"/>
      <c r="CPI46" s="157"/>
      <c r="CPJ46" s="153"/>
      <c r="CPK46" s="153"/>
      <c r="CPL46" s="154"/>
      <c r="CPM46" s="155"/>
      <c r="CPN46" s="155"/>
      <c r="CPO46" s="155"/>
      <c r="CPP46" s="155"/>
      <c r="CPQ46" s="155"/>
      <c r="CPR46" s="155"/>
      <c r="CPS46" s="156"/>
      <c r="CPT46" s="156"/>
      <c r="CPU46" s="156"/>
      <c r="CPV46" s="156"/>
      <c r="CPW46" s="156"/>
      <c r="CPX46" s="156"/>
      <c r="CPY46" s="157"/>
      <c r="CPZ46" s="153"/>
      <c r="CQA46" s="153"/>
      <c r="CQB46" s="154"/>
      <c r="CQC46" s="155"/>
      <c r="CQD46" s="155"/>
      <c r="CQE46" s="155"/>
      <c r="CQF46" s="155"/>
      <c r="CQG46" s="155"/>
      <c r="CQH46" s="155"/>
      <c r="CQI46" s="156"/>
      <c r="CQJ46" s="156"/>
      <c r="CQK46" s="156"/>
      <c r="CQL46" s="156"/>
      <c r="CQM46" s="156"/>
      <c r="CQN46" s="156"/>
      <c r="CQO46" s="157"/>
      <c r="CQP46" s="153"/>
      <c r="CQQ46" s="153"/>
      <c r="CQR46" s="154"/>
      <c r="CQS46" s="155"/>
      <c r="CQT46" s="155"/>
      <c r="CQU46" s="155"/>
      <c r="CQV46" s="155"/>
      <c r="CQW46" s="155"/>
      <c r="CQX46" s="155"/>
      <c r="CQY46" s="156"/>
      <c r="CQZ46" s="156"/>
      <c r="CRA46" s="156"/>
      <c r="CRB46" s="156"/>
      <c r="CRC46" s="156"/>
      <c r="CRD46" s="156"/>
      <c r="CRE46" s="157"/>
      <c r="CRF46" s="153"/>
      <c r="CRG46" s="153"/>
      <c r="CRH46" s="154"/>
      <c r="CRI46" s="155"/>
      <c r="CRJ46" s="155"/>
      <c r="CRK46" s="155"/>
      <c r="CRL46" s="155"/>
      <c r="CRM46" s="155"/>
      <c r="CRN46" s="155"/>
      <c r="CRO46" s="156"/>
      <c r="CRP46" s="156"/>
      <c r="CRQ46" s="156"/>
      <c r="CRR46" s="156"/>
      <c r="CRS46" s="156"/>
      <c r="CRT46" s="156"/>
      <c r="CRU46" s="157"/>
      <c r="CRV46" s="153"/>
      <c r="CRW46" s="153"/>
      <c r="CRX46" s="154"/>
      <c r="CRY46" s="155"/>
      <c r="CRZ46" s="155"/>
      <c r="CSA46" s="155"/>
      <c r="CSB46" s="155"/>
      <c r="CSC46" s="155"/>
      <c r="CSD46" s="155"/>
      <c r="CSE46" s="156"/>
      <c r="CSF46" s="156"/>
      <c r="CSG46" s="156"/>
      <c r="CSH46" s="156"/>
      <c r="CSI46" s="156"/>
      <c r="CSJ46" s="156"/>
      <c r="CSK46" s="157"/>
      <c r="CSL46" s="153"/>
      <c r="CSM46" s="153"/>
      <c r="CSN46" s="154"/>
      <c r="CSO46" s="155"/>
      <c r="CSP46" s="155"/>
      <c r="CSQ46" s="155"/>
      <c r="CSR46" s="155"/>
      <c r="CSS46" s="155"/>
      <c r="CST46" s="155"/>
      <c r="CSU46" s="156"/>
      <c r="CSV46" s="156"/>
      <c r="CSW46" s="156"/>
      <c r="CSX46" s="156"/>
      <c r="CSY46" s="156"/>
      <c r="CSZ46" s="156"/>
      <c r="CTA46" s="157"/>
      <c r="CTB46" s="153"/>
      <c r="CTC46" s="153"/>
      <c r="CTD46" s="154"/>
      <c r="CTE46" s="155"/>
      <c r="CTF46" s="155"/>
      <c r="CTG46" s="155"/>
      <c r="CTH46" s="155"/>
      <c r="CTI46" s="155"/>
      <c r="CTJ46" s="155"/>
      <c r="CTK46" s="156"/>
      <c r="CTL46" s="156"/>
      <c r="CTM46" s="156"/>
      <c r="CTN46" s="156"/>
      <c r="CTO46" s="156"/>
      <c r="CTP46" s="156"/>
      <c r="CTQ46" s="157"/>
      <c r="CTR46" s="153"/>
      <c r="CTS46" s="153"/>
      <c r="CTT46" s="154"/>
      <c r="CTU46" s="155"/>
      <c r="CTV46" s="155"/>
      <c r="CTW46" s="155"/>
      <c r="CTX46" s="155"/>
      <c r="CTY46" s="155"/>
      <c r="CTZ46" s="155"/>
      <c r="CUA46" s="156"/>
      <c r="CUB46" s="156"/>
      <c r="CUC46" s="156"/>
      <c r="CUD46" s="156"/>
      <c r="CUE46" s="156"/>
      <c r="CUF46" s="156"/>
      <c r="CUG46" s="157"/>
      <c r="CUH46" s="153"/>
      <c r="CUI46" s="153"/>
      <c r="CUJ46" s="154"/>
      <c r="CUK46" s="155"/>
      <c r="CUL46" s="155"/>
      <c r="CUM46" s="155"/>
      <c r="CUN46" s="155"/>
      <c r="CUO46" s="155"/>
      <c r="CUP46" s="155"/>
      <c r="CUQ46" s="156"/>
      <c r="CUR46" s="156"/>
      <c r="CUS46" s="156"/>
      <c r="CUT46" s="156"/>
      <c r="CUU46" s="156"/>
      <c r="CUV46" s="156"/>
      <c r="CUW46" s="157"/>
      <c r="CUX46" s="153"/>
      <c r="CUY46" s="153"/>
      <c r="CUZ46" s="154"/>
      <c r="CVA46" s="155"/>
      <c r="CVB46" s="155"/>
      <c r="CVC46" s="155"/>
      <c r="CVD46" s="155"/>
      <c r="CVE46" s="155"/>
      <c r="CVF46" s="155"/>
      <c r="CVG46" s="156"/>
      <c r="CVH46" s="156"/>
      <c r="CVI46" s="156"/>
      <c r="CVJ46" s="156"/>
      <c r="CVK46" s="156"/>
      <c r="CVL46" s="156"/>
      <c r="CVM46" s="157"/>
      <c r="CVN46" s="153"/>
      <c r="CVO46" s="153"/>
      <c r="CVP46" s="154"/>
      <c r="CVQ46" s="155"/>
      <c r="CVR46" s="155"/>
      <c r="CVS46" s="155"/>
      <c r="CVT46" s="155"/>
      <c r="CVU46" s="155"/>
      <c r="CVV46" s="155"/>
      <c r="CVW46" s="156"/>
      <c r="CVX46" s="156"/>
      <c r="CVY46" s="156"/>
      <c r="CVZ46" s="156"/>
      <c r="CWA46" s="156"/>
      <c r="CWB46" s="156"/>
      <c r="CWC46" s="157"/>
      <c r="CWD46" s="153"/>
      <c r="CWE46" s="153"/>
      <c r="CWF46" s="154"/>
      <c r="CWG46" s="155"/>
      <c r="CWH46" s="155"/>
      <c r="CWI46" s="155"/>
      <c r="CWJ46" s="155"/>
      <c r="CWK46" s="155"/>
      <c r="CWL46" s="155"/>
      <c r="CWM46" s="156"/>
      <c r="CWN46" s="156"/>
      <c r="CWO46" s="156"/>
      <c r="CWP46" s="156"/>
      <c r="CWQ46" s="156"/>
      <c r="CWR46" s="156"/>
      <c r="CWS46" s="157"/>
      <c r="CWT46" s="153"/>
      <c r="CWU46" s="153"/>
      <c r="CWV46" s="154"/>
      <c r="CWW46" s="155"/>
      <c r="CWX46" s="155"/>
      <c r="CWY46" s="155"/>
      <c r="CWZ46" s="155"/>
      <c r="CXA46" s="155"/>
      <c r="CXB46" s="155"/>
      <c r="CXC46" s="156"/>
      <c r="CXD46" s="156"/>
      <c r="CXE46" s="156"/>
      <c r="CXF46" s="156"/>
      <c r="CXG46" s="156"/>
      <c r="CXH46" s="156"/>
      <c r="CXI46" s="157"/>
      <c r="CXJ46" s="153"/>
      <c r="CXK46" s="153"/>
      <c r="CXL46" s="154"/>
      <c r="CXM46" s="155"/>
      <c r="CXN46" s="155"/>
      <c r="CXO46" s="155"/>
      <c r="CXP46" s="155"/>
      <c r="CXQ46" s="155"/>
      <c r="CXR46" s="155"/>
      <c r="CXS46" s="156"/>
      <c r="CXT46" s="156"/>
      <c r="CXU46" s="156"/>
      <c r="CXV46" s="156"/>
      <c r="CXW46" s="156"/>
      <c r="CXX46" s="156"/>
      <c r="CXY46" s="157"/>
      <c r="CXZ46" s="153"/>
      <c r="CYA46" s="153"/>
      <c r="CYB46" s="154"/>
      <c r="CYC46" s="155"/>
      <c r="CYD46" s="155"/>
      <c r="CYE46" s="155"/>
      <c r="CYF46" s="155"/>
      <c r="CYG46" s="155"/>
      <c r="CYH46" s="155"/>
      <c r="CYI46" s="156"/>
      <c r="CYJ46" s="156"/>
      <c r="CYK46" s="156"/>
      <c r="CYL46" s="156"/>
      <c r="CYM46" s="156"/>
      <c r="CYN46" s="156"/>
      <c r="CYO46" s="157"/>
      <c r="CYP46" s="153"/>
      <c r="CYQ46" s="153"/>
      <c r="CYR46" s="154"/>
      <c r="CYS46" s="155"/>
      <c r="CYT46" s="155"/>
      <c r="CYU46" s="155"/>
      <c r="CYV46" s="155"/>
      <c r="CYW46" s="155"/>
      <c r="CYX46" s="155"/>
      <c r="CYY46" s="156"/>
      <c r="CYZ46" s="156"/>
      <c r="CZA46" s="156"/>
      <c r="CZB46" s="156"/>
      <c r="CZC46" s="156"/>
      <c r="CZD46" s="156"/>
      <c r="CZE46" s="157"/>
      <c r="CZF46" s="153"/>
      <c r="CZG46" s="153"/>
      <c r="CZH46" s="154"/>
      <c r="CZI46" s="155"/>
      <c r="CZJ46" s="155"/>
      <c r="CZK46" s="155"/>
      <c r="CZL46" s="155"/>
      <c r="CZM46" s="155"/>
      <c r="CZN46" s="155"/>
      <c r="CZO46" s="156"/>
      <c r="CZP46" s="156"/>
      <c r="CZQ46" s="156"/>
      <c r="CZR46" s="156"/>
      <c r="CZS46" s="156"/>
      <c r="CZT46" s="156"/>
      <c r="CZU46" s="157"/>
      <c r="CZV46" s="153"/>
      <c r="CZW46" s="153"/>
      <c r="CZX46" s="154"/>
      <c r="CZY46" s="155"/>
      <c r="CZZ46" s="155"/>
      <c r="DAA46" s="155"/>
      <c r="DAB46" s="155"/>
      <c r="DAC46" s="155"/>
      <c r="DAD46" s="155"/>
      <c r="DAE46" s="156"/>
      <c r="DAF46" s="156"/>
      <c r="DAG46" s="156"/>
      <c r="DAH46" s="156"/>
      <c r="DAI46" s="156"/>
      <c r="DAJ46" s="156"/>
      <c r="DAK46" s="157"/>
      <c r="DAL46" s="153"/>
      <c r="DAM46" s="153"/>
      <c r="DAN46" s="154"/>
      <c r="DAO46" s="155"/>
      <c r="DAP46" s="155"/>
      <c r="DAQ46" s="155"/>
      <c r="DAR46" s="155"/>
      <c r="DAS46" s="155"/>
      <c r="DAT46" s="155"/>
      <c r="DAU46" s="156"/>
      <c r="DAV46" s="156"/>
      <c r="DAW46" s="156"/>
      <c r="DAX46" s="156"/>
      <c r="DAY46" s="156"/>
      <c r="DAZ46" s="156"/>
      <c r="DBA46" s="157"/>
      <c r="DBB46" s="153"/>
      <c r="DBC46" s="153"/>
      <c r="DBD46" s="154"/>
      <c r="DBE46" s="155"/>
      <c r="DBF46" s="155"/>
      <c r="DBG46" s="155"/>
      <c r="DBH46" s="155"/>
      <c r="DBI46" s="155"/>
      <c r="DBJ46" s="155"/>
      <c r="DBK46" s="156"/>
      <c r="DBL46" s="156"/>
      <c r="DBM46" s="156"/>
      <c r="DBN46" s="156"/>
      <c r="DBO46" s="156"/>
      <c r="DBP46" s="156"/>
      <c r="DBQ46" s="157"/>
      <c r="DBR46" s="153"/>
      <c r="DBS46" s="153"/>
      <c r="DBT46" s="154"/>
      <c r="DBU46" s="155"/>
      <c r="DBV46" s="155"/>
      <c r="DBW46" s="155"/>
      <c r="DBX46" s="155"/>
      <c r="DBY46" s="155"/>
      <c r="DBZ46" s="155"/>
      <c r="DCA46" s="156"/>
      <c r="DCB46" s="156"/>
      <c r="DCC46" s="156"/>
      <c r="DCD46" s="156"/>
      <c r="DCE46" s="156"/>
      <c r="DCF46" s="156"/>
      <c r="DCG46" s="157"/>
      <c r="DCH46" s="153"/>
      <c r="DCI46" s="153"/>
      <c r="DCJ46" s="154"/>
      <c r="DCK46" s="155"/>
      <c r="DCL46" s="155"/>
      <c r="DCM46" s="155"/>
      <c r="DCN46" s="155"/>
      <c r="DCO46" s="155"/>
      <c r="DCP46" s="155"/>
      <c r="DCQ46" s="156"/>
      <c r="DCR46" s="156"/>
      <c r="DCS46" s="156"/>
      <c r="DCT46" s="156"/>
      <c r="DCU46" s="156"/>
      <c r="DCV46" s="156"/>
      <c r="DCW46" s="157"/>
      <c r="DCX46" s="153"/>
      <c r="DCY46" s="153"/>
      <c r="DCZ46" s="154"/>
      <c r="DDA46" s="155"/>
      <c r="DDB46" s="155"/>
      <c r="DDC46" s="155"/>
      <c r="DDD46" s="155"/>
      <c r="DDE46" s="155"/>
      <c r="DDF46" s="155"/>
      <c r="DDG46" s="156"/>
      <c r="DDH46" s="156"/>
      <c r="DDI46" s="156"/>
      <c r="DDJ46" s="156"/>
      <c r="DDK46" s="156"/>
      <c r="DDL46" s="156"/>
      <c r="DDM46" s="157"/>
      <c r="DDN46" s="153"/>
      <c r="DDO46" s="153"/>
      <c r="DDP46" s="154"/>
      <c r="DDQ46" s="155"/>
      <c r="DDR46" s="155"/>
      <c r="DDS46" s="155"/>
      <c r="DDT46" s="155"/>
      <c r="DDU46" s="155"/>
      <c r="DDV46" s="155"/>
      <c r="DDW46" s="156"/>
      <c r="DDX46" s="156"/>
      <c r="DDY46" s="156"/>
      <c r="DDZ46" s="156"/>
      <c r="DEA46" s="156"/>
      <c r="DEB46" s="156"/>
      <c r="DEC46" s="157"/>
      <c r="DED46" s="153"/>
      <c r="DEE46" s="153"/>
      <c r="DEF46" s="154"/>
      <c r="DEG46" s="155"/>
      <c r="DEH46" s="155"/>
      <c r="DEI46" s="155"/>
      <c r="DEJ46" s="155"/>
      <c r="DEK46" s="155"/>
      <c r="DEL46" s="155"/>
      <c r="DEM46" s="156"/>
      <c r="DEN46" s="156"/>
      <c r="DEO46" s="156"/>
      <c r="DEP46" s="156"/>
      <c r="DEQ46" s="156"/>
      <c r="DER46" s="156"/>
      <c r="DES46" s="157"/>
      <c r="DET46" s="153"/>
      <c r="DEU46" s="153"/>
      <c r="DEV46" s="154"/>
      <c r="DEW46" s="155"/>
      <c r="DEX46" s="155"/>
      <c r="DEY46" s="155"/>
      <c r="DEZ46" s="155"/>
      <c r="DFA46" s="155"/>
      <c r="DFB46" s="155"/>
      <c r="DFC46" s="156"/>
      <c r="DFD46" s="156"/>
      <c r="DFE46" s="156"/>
      <c r="DFF46" s="156"/>
      <c r="DFG46" s="156"/>
      <c r="DFH46" s="156"/>
      <c r="DFI46" s="157"/>
      <c r="DFJ46" s="153"/>
      <c r="DFK46" s="153"/>
      <c r="DFL46" s="154"/>
      <c r="DFM46" s="155"/>
      <c r="DFN46" s="155"/>
      <c r="DFO46" s="155"/>
      <c r="DFP46" s="155"/>
      <c r="DFQ46" s="155"/>
      <c r="DFR46" s="155"/>
      <c r="DFS46" s="156"/>
      <c r="DFT46" s="156"/>
      <c r="DFU46" s="156"/>
      <c r="DFV46" s="156"/>
      <c r="DFW46" s="156"/>
      <c r="DFX46" s="156"/>
      <c r="DFY46" s="157"/>
      <c r="DFZ46" s="153"/>
      <c r="DGA46" s="153"/>
      <c r="DGB46" s="154"/>
      <c r="DGC46" s="155"/>
      <c r="DGD46" s="155"/>
      <c r="DGE46" s="155"/>
      <c r="DGF46" s="155"/>
      <c r="DGG46" s="155"/>
      <c r="DGH46" s="155"/>
      <c r="DGI46" s="156"/>
      <c r="DGJ46" s="156"/>
      <c r="DGK46" s="156"/>
      <c r="DGL46" s="156"/>
      <c r="DGM46" s="156"/>
      <c r="DGN46" s="156"/>
      <c r="DGO46" s="157"/>
      <c r="DGP46" s="153"/>
      <c r="DGQ46" s="153"/>
      <c r="DGR46" s="154"/>
      <c r="DGS46" s="155"/>
      <c r="DGT46" s="155"/>
      <c r="DGU46" s="155"/>
      <c r="DGV46" s="155"/>
      <c r="DGW46" s="155"/>
      <c r="DGX46" s="155"/>
      <c r="DGY46" s="156"/>
      <c r="DGZ46" s="156"/>
      <c r="DHA46" s="156"/>
      <c r="DHB46" s="156"/>
      <c r="DHC46" s="156"/>
      <c r="DHD46" s="156"/>
      <c r="DHE46" s="157"/>
      <c r="DHF46" s="153"/>
      <c r="DHG46" s="153"/>
      <c r="DHH46" s="154"/>
      <c r="DHI46" s="155"/>
      <c r="DHJ46" s="155"/>
      <c r="DHK46" s="155"/>
      <c r="DHL46" s="155"/>
      <c r="DHM46" s="155"/>
      <c r="DHN46" s="155"/>
      <c r="DHO46" s="156"/>
      <c r="DHP46" s="156"/>
      <c r="DHQ46" s="156"/>
      <c r="DHR46" s="156"/>
      <c r="DHS46" s="156"/>
      <c r="DHT46" s="156"/>
      <c r="DHU46" s="157"/>
      <c r="DHV46" s="153"/>
      <c r="DHW46" s="153"/>
      <c r="DHX46" s="154"/>
      <c r="DHY46" s="155"/>
      <c r="DHZ46" s="155"/>
      <c r="DIA46" s="155"/>
      <c r="DIB46" s="155"/>
      <c r="DIC46" s="155"/>
      <c r="DID46" s="155"/>
      <c r="DIE46" s="156"/>
      <c r="DIF46" s="156"/>
      <c r="DIG46" s="156"/>
      <c r="DIH46" s="156"/>
      <c r="DII46" s="156"/>
      <c r="DIJ46" s="156"/>
      <c r="DIK46" s="157"/>
      <c r="DIL46" s="153"/>
      <c r="DIM46" s="153"/>
      <c r="DIN46" s="154"/>
      <c r="DIO46" s="155"/>
      <c r="DIP46" s="155"/>
      <c r="DIQ46" s="155"/>
      <c r="DIR46" s="155"/>
      <c r="DIS46" s="155"/>
      <c r="DIT46" s="155"/>
      <c r="DIU46" s="156"/>
      <c r="DIV46" s="156"/>
      <c r="DIW46" s="156"/>
      <c r="DIX46" s="156"/>
      <c r="DIY46" s="156"/>
      <c r="DIZ46" s="156"/>
      <c r="DJA46" s="157"/>
      <c r="DJB46" s="153"/>
      <c r="DJC46" s="153"/>
      <c r="DJD46" s="154"/>
      <c r="DJE46" s="155"/>
      <c r="DJF46" s="155"/>
      <c r="DJG46" s="155"/>
      <c r="DJH46" s="155"/>
      <c r="DJI46" s="155"/>
      <c r="DJJ46" s="155"/>
      <c r="DJK46" s="156"/>
      <c r="DJL46" s="156"/>
      <c r="DJM46" s="156"/>
      <c r="DJN46" s="156"/>
      <c r="DJO46" s="156"/>
      <c r="DJP46" s="156"/>
      <c r="DJQ46" s="157"/>
      <c r="DJR46" s="153"/>
      <c r="DJS46" s="153"/>
      <c r="DJT46" s="154"/>
      <c r="DJU46" s="155"/>
      <c r="DJV46" s="155"/>
      <c r="DJW46" s="155"/>
      <c r="DJX46" s="155"/>
      <c r="DJY46" s="155"/>
      <c r="DJZ46" s="155"/>
      <c r="DKA46" s="156"/>
      <c r="DKB46" s="156"/>
      <c r="DKC46" s="156"/>
      <c r="DKD46" s="156"/>
      <c r="DKE46" s="156"/>
      <c r="DKF46" s="156"/>
      <c r="DKG46" s="157"/>
      <c r="DKH46" s="153"/>
      <c r="DKI46" s="153"/>
      <c r="DKJ46" s="154"/>
      <c r="DKK46" s="155"/>
      <c r="DKL46" s="155"/>
      <c r="DKM46" s="155"/>
      <c r="DKN46" s="155"/>
      <c r="DKO46" s="155"/>
      <c r="DKP46" s="155"/>
      <c r="DKQ46" s="156"/>
      <c r="DKR46" s="156"/>
      <c r="DKS46" s="156"/>
      <c r="DKT46" s="156"/>
      <c r="DKU46" s="156"/>
      <c r="DKV46" s="156"/>
      <c r="DKW46" s="157"/>
      <c r="DKX46" s="153"/>
      <c r="DKY46" s="153"/>
      <c r="DKZ46" s="154"/>
      <c r="DLA46" s="155"/>
      <c r="DLB46" s="155"/>
      <c r="DLC46" s="155"/>
      <c r="DLD46" s="155"/>
      <c r="DLE46" s="155"/>
      <c r="DLF46" s="155"/>
      <c r="DLG46" s="156"/>
      <c r="DLH46" s="156"/>
      <c r="DLI46" s="156"/>
      <c r="DLJ46" s="156"/>
      <c r="DLK46" s="156"/>
      <c r="DLL46" s="156"/>
      <c r="DLM46" s="157"/>
      <c r="DLN46" s="153"/>
      <c r="DLO46" s="153"/>
      <c r="DLP46" s="154"/>
      <c r="DLQ46" s="155"/>
      <c r="DLR46" s="155"/>
      <c r="DLS46" s="155"/>
      <c r="DLT46" s="155"/>
      <c r="DLU46" s="155"/>
      <c r="DLV46" s="155"/>
      <c r="DLW46" s="156"/>
      <c r="DLX46" s="156"/>
      <c r="DLY46" s="156"/>
      <c r="DLZ46" s="156"/>
      <c r="DMA46" s="156"/>
      <c r="DMB46" s="156"/>
      <c r="DMC46" s="157"/>
      <c r="DMD46" s="153"/>
      <c r="DME46" s="153"/>
      <c r="DMF46" s="154"/>
      <c r="DMG46" s="155"/>
      <c r="DMH46" s="155"/>
      <c r="DMI46" s="155"/>
      <c r="DMJ46" s="155"/>
      <c r="DMK46" s="155"/>
      <c r="DML46" s="155"/>
      <c r="DMM46" s="156"/>
      <c r="DMN46" s="156"/>
      <c r="DMO46" s="156"/>
      <c r="DMP46" s="156"/>
      <c r="DMQ46" s="156"/>
      <c r="DMR46" s="156"/>
      <c r="DMS46" s="157"/>
      <c r="DMT46" s="153"/>
      <c r="DMU46" s="153"/>
      <c r="DMV46" s="154"/>
      <c r="DMW46" s="155"/>
      <c r="DMX46" s="155"/>
      <c r="DMY46" s="155"/>
      <c r="DMZ46" s="155"/>
      <c r="DNA46" s="155"/>
      <c r="DNB46" s="155"/>
      <c r="DNC46" s="156"/>
      <c r="DND46" s="156"/>
      <c r="DNE46" s="156"/>
      <c r="DNF46" s="156"/>
      <c r="DNG46" s="156"/>
      <c r="DNH46" s="156"/>
      <c r="DNI46" s="157"/>
      <c r="DNJ46" s="153"/>
      <c r="DNK46" s="153"/>
      <c r="DNL46" s="154"/>
      <c r="DNM46" s="155"/>
      <c r="DNN46" s="155"/>
      <c r="DNO46" s="155"/>
      <c r="DNP46" s="155"/>
      <c r="DNQ46" s="155"/>
      <c r="DNR46" s="155"/>
      <c r="DNS46" s="156"/>
      <c r="DNT46" s="156"/>
      <c r="DNU46" s="156"/>
      <c r="DNV46" s="156"/>
      <c r="DNW46" s="156"/>
      <c r="DNX46" s="156"/>
      <c r="DNY46" s="157"/>
      <c r="DNZ46" s="153"/>
      <c r="DOA46" s="153"/>
      <c r="DOB46" s="154"/>
      <c r="DOC46" s="155"/>
      <c r="DOD46" s="155"/>
      <c r="DOE46" s="155"/>
      <c r="DOF46" s="155"/>
      <c r="DOG46" s="155"/>
      <c r="DOH46" s="155"/>
      <c r="DOI46" s="156"/>
      <c r="DOJ46" s="156"/>
      <c r="DOK46" s="156"/>
      <c r="DOL46" s="156"/>
      <c r="DOM46" s="156"/>
      <c r="DON46" s="156"/>
      <c r="DOO46" s="157"/>
      <c r="DOP46" s="153"/>
      <c r="DOQ46" s="153"/>
      <c r="DOR46" s="154"/>
      <c r="DOS46" s="155"/>
      <c r="DOT46" s="155"/>
      <c r="DOU46" s="155"/>
      <c r="DOV46" s="155"/>
      <c r="DOW46" s="155"/>
      <c r="DOX46" s="155"/>
      <c r="DOY46" s="156"/>
      <c r="DOZ46" s="156"/>
      <c r="DPA46" s="156"/>
      <c r="DPB46" s="156"/>
      <c r="DPC46" s="156"/>
      <c r="DPD46" s="156"/>
      <c r="DPE46" s="157"/>
      <c r="DPF46" s="153"/>
      <c r="DPG46" s="153"/>
      <c r="DPH46" s="154"/>
      <c r="DPI46" s="155"/>
      <c r="DPJ46" s="155"/>
      <c r="DPK46" s="155"/>
      <c r="DPL46" s="155"/>
      <c r="DPM46" s="155"/>
      <c r="DPN46" s="155"/>
      <c r="DPO46" s="156"/>
      <c r="DPP46" s="156"/>
      <c r="DPQ46" s="156"/>
      <c r="DPR46" s="156"/>
      <c r="DPS46" s="156"/>
      <c r="DPT46" s="156"/>
      <c r="DPU46" s="157"/>
      <c r="DPV46" s="153"/>
      <c r="DPW46" s="153"/>
      <c r="DPX46" s="154"/>
      <c r="DPY46" s="155"/>
      <c r="DPZ46" s="155"/>
      <c r="DQA46" s="155"/>
      <c r="DQB46" s="155"/>
      <c r="DQC46" s="155"/>
      <c r="DQD46" s="155"/>
      <c r="DQE46" s="156"/>
      <c r="DQF46" s="156"/>
      <c r="DQG46" s="156"/>
      <c r="DQH46" s="156"/>
      <c r="DQI46" s="156"/>
      <c r="DQJ46" s="156"/>
      <c r="DQK46" s="157"/>
      <c r="DQL46" s="153"/>
      <c r="DQM46" s="153"/>
      <c r="DQN46" s="154"/>
      <c r="DQO46" s="155"/>
      <c r="DQP46" s="155"/>
      <c r="DQQ46" s="155"/>
      <c r="DQR46" s="155"/>
      <c r="DQS46" s="155"/>
      <c r="DQT46" s="155"/>
      <c r="DQU46" s="156"/>
      <c r="DQV46" s="156"/>
      <c r="DQW46" s="156"/>
      <c r="DQX46" s="156"/>
      <c r="DQY46" s="156"/>
      <c r="DQZ46" s="156"/>
      <c r="DRA46" s="157"/>
      <c r="DRB46" s="153"/>
      <c r="DRC46" s="153"/>
      <c r="DRD46" s="154"/>
      <c r="DRE46" s="155"/>
      <c r="DRF46" s="155"/>
      <c r="DRG46" s="155"/>
      <c r="DRH46" s="155"/>
      <c r="DRI46" s="155"/>
      <c r="DRJ46" s="155"/>
      <c r="DRK46" s="156"/>
      <c r="DRL46" s="156"/>
      <c r="DRM46" s="156"/>
      <c r="DRN46" s="156"/>
      <c r="DRO46" s="156"/>
      <c r="DRP46" s="156"/>
      <c r="DRQ46" s="157"/>
      <c r="DRR46" s="153"/>
      <c r="DRS46" s="153"/>
      <c r="DRT46" s="154"/>
      <c r="DRU46" s="155"/>
      <c r="DRV46" s="155"/>
      <c r="DRW46" s="155"/>
      <c r="DRX46" s="155"/>
      <c r="DRY46" s="155"/>
      <c r="DRZ46" s="155"/>
      <c r="DSA46" s="156"/>
      <c r="DSB46" s="156"/>
      <c r="DSC46" s="156"/>
      <c r="DSD46" s="156"/>
      <c r="DSE46" s="156"/>
      <c r="DSF46" s="156"/>
      <c r="DSG46" s="157"/>
      <c r="DSH46" s="153"/>
      <c r="DSI46" s="153"/>
      <c r="DSJ46" s="154"/>
      <c r="DSK46" s="155"/>
      <c r="DSL46" s="155"/>
      <c r="DSM46" s="155"/>
      <c r="DSN46" s="155"/>
      <c r="DSO46" s="155"/>
      <c r="DSP46" s="155"/>
      <c r="DSQ46" s="156"/>
      <c r="DSR46" s="156"/>
      <c r="DSS46" s="156"/>
      <c r="DST46" s="156"/>
      <c r="DSU46" s="156"/>
      <c r="DSV46" s="156"/>
      <c r="DSW46" s="157"/>
      <c r="DSX46" s="153"/>
      <c r="DSY46" s="153"/>
      <c r="DSZ46" s="154"/>
      <c r="DTA46" s="155"/>
      <c r="DTB46" s="155"/>
      <c r="DTC46" s="155"/>
      <c r="DTD46" s="155"/>
      <c r="DTE46" s="155"/>
      <c r="DTF46" s="155"/>
      <c r="DTG46" s="156"/>
      <c r="DTH46" s="156"/>
      <c r="DTI46" s="156"/>
      <c r="DTJ46" s="156"/>
      <c r="DTK46" s="156"/>
      <c r="DTL46" s="156"/>
      <c r="DTM46" s="157"/>
      <c r="DTN46" s="153"/>
      <c r="DTO46" s="153"/>
      <c r="DTP46" s="154"/>
      <c r="DTQ46" s="155"/>
      <c r="DTR46" s="155"/>
      <c r="DTS46" s="155"/>
      <c r="DTT46" s="155"/>
      <c r="DTU46" s="155"/>
      <c r="DTV46" s="155"/>
      <c r="DTW46" s="156"/>
      <c r="DTX46" s="156"/>
      <c r="DTY46" s="156"/>
      <c r="DTZ46" s="156"/>
      <c r="DUA46" s="156"/>
      <c r="DUB46" s="156"/>
      <c r="DUC46" s="157"/>
      <c r="DUD46" s="153"/>
      <c r="DUE46" s="153"/>
      <c r="DUF46" s="154"/>
      <c r="DUG46" s="155"/>
      <c r="DUH46" s="155"/>
      <c r="DUI46" s="155"/>
      <c r="DUJ46" s="155"/>
      <c r="DUK46" s="155"/>
      <c r="DUL46" s="155"/>
      <c r="DUM46" s="156"/>
      <c r="DUN46" s="156"/>
      <c r="DUO46" s="156"/>
      <c r="DUP46" s="156"/>
      <c r="DUQ46" s="156"/>
      <c r="DUR46" s="156"/>
      <c r="DUS46" s="157"/>
      <c r="DUT46" s="153"/>
      <c r="DUU46" s="153"/>
      <c r="DUV46" s="154"/>
      <c r="DUW46" s="155"/>
      <c r="DUX46" s="155"/>
      <c r="DUY46" s="155"/>
      <c r="DUZ46" s="155"/>
      <c r="DVA46" s="155"/>
      <c r="DVB46" s="155"/>
      <c r="DVC46" s="156"/>
      <c r="DVD46" s="156"/>
      <c r="DVE46" s="156"/>
      <c r="DVF46" s="156"/>
      <c r="DVG46" s="156"/>
      <c r="DVH46" s="156"/>
      <c r="DVI46" s="157"/>
      <c r="DVJ46" s="153"/>
      <c r="DVK46" s="153"/>
      <c r="DVL46" s="154"/>
      <c r="DVM46" s="155"/>
      <c r="DVN46" s="155"/>
      <c r="DVO46" s="155"/>
      <c r="DVP46" s="155"/>
      <c r="DVQ46" s="155"/>
      <c r="DVR46" s="155"/>
      <c r="DVS46" s="156"/>
      <c r="DVT46" s="156"/>
      <c r="DVU46" s="156"/>
      <c r="DVV46" s="156"/>
      <c r="DVW46" s="156"/>
      <c r="DVX46" s="156"/>
      <c r="DVY46" s="157"/>
      <c r="DVZ46" s="153"/>
      <c r="DWA46" s="153"/>
      <c r="DWB46" s="154"/>
      <c r="DWC46" s="155"/>
      <c r="DWD46" s="155"/>
      <c r="DWE46" s="155"/>
      <c r="DWF46" s="155"/>
      <c r="DWG46" s="155"/>
      <c r="DWH46" s="155"/>
      <c r="DWI46" s="156"/>
      <c r="DWJ46" s="156"/>
      <c r="DWK46" s="156"/>
      <c r="DWL46" s="156"/>
      <c r="DWM46" s="156"/>
      <c r="DWN46" s="156"/>
      <c r="DWO46" s="157"/>
      <c r="DWP46" s="153"/>
      <c r="DWQ46" s="153"/>
      <c r="DWR46" s="154"/>
      <c r="DWS46" s="155"/>
      <c r="DWT46" s="155"/>
      <c r="DWU46" s="155"/>
      <c r="DWV46" s="155"/>
      <c r="DWW46" s="155"/>
      <c r="DWX46" s="155"/>
      <c r="DWY46" s="156"/>
      <c r="DWZ46" s="156"/>
      <c r="DXA46" s="156"/>
      <c r="DXB46" s="156"/>
      <c r="DXC46" s="156"/>
      <c r="DXD46" s="156"/>
      <c r="DXE46" s="157"/>
      <c r="DXF46" s="153"/>
      <c r="DXG46" s="153"/>
      <c r="DXH46" s="154"/>
      <c r="DXI46" s="155"/>
      <c r="DXJ46" s="155"/>
      <c r="DXK46" s="155"/>
      <c r="DXL46" s="155"/>
      <c r="DXM46" s="155"/>
      <c r="DXN46" s="155"/>
      <c r="DXO46" s="156"/>
      <c r="DXP46" s="156"/>
      <c r="DXQ46" s="156"/>
      <c r="DXR46" s="156"/>
      <c r="DXS46" s="156"/>
      <c r="DXT46" s="156"/>
      <c r="DXU46" s="157"/>
      <c r="DXV46" s="153"/>
      <c r="DXW46" s="153"/>
      <c r="DXX46" s="154"/>
      <c r="DXY46" s="155"/>
      <c r="DXZ46" s="155"/>
      <c r="DYA46" s="155"/>
      <c r="DYB46" s="155"/>
      <c r="DYC46" s="155"/>
      <c r="DYD46" s="155"/>
      <c r="DYE46" s="156"/>
      <c r="DYF46" s="156"/>
      <c r="DYG46" s="156"/>
      <c r="DYH46" s="156"/>
      <c r="DYI46" s="156"/>
      <c r="DYJ46" s="156"/>
      <c r="DYK46" s="157"/>
      <c r="DYL46" s="153"/>
      <c r="DYM46" s="153"/>
      <c r="DYN46" s="154"/>
      <c r="DYO46" s="155"/>
      <c r="DYP46" s="155"/>
      <c r="DYQ46" s="155"/>
      <c r="DYR46" s="155"/>
      <c r="DYS46" s="155"/>
      <c r="DYT46" s="155"/>
      <c r="DYU46" s="156"/>
      <c r="DYV46" s="156"/>
      <c r="DYW46" s="156"/>
      <c r="DYX46" s="156"/>
      <c r="DYY46" s="156"/>
      <c r="DYZ46" s="156"/>
      <c r="DZA46" s="157"/>
      <c r="DZB46" s="153"/>
      <c r="DZC46" s="153"/>
      <c r="DZD46" s="154"/>
      <c r="DZE46" s="155"/>
      <c r="DZF46" s="155"/>
      <c r="DZG46" s="155"/>
      <c r="DZH46" s="155"/>
      <c r="DZI46" s="155"/>
      <c r="DZJ46" s="155"/>
      <c r="DZK46" s="156"/>
      <c r="DZL46" s="156"/>
      <c r="DZM46" s="156"/>
      <c r="DZN46" s="156"/>
      <c r="DZO46" s="156"/>
      <c r="DZP46" s="156"/>
      <c r="DZQ46" s="157"/>
      <c r="DZR46" s="153"/>
      <c r="DZS46" s="153"/>
      <c r="DZT46" s="154"/>
      <c r="DZU46" s="155"/>
      <c r="DZV46" s="155"/>
      <c r="DZW46" s="155"/>
      <c r="DZX46" s="155"/>
      <c r="DZY46" s="155"/>
      <c r="DZZ46" s="155"/>
      <c r="EAA46" s="156"/>
      <c r="EAB46" s="156"/>
      <c r="EAC46" s="156"/>
      <c r="EAD46" s="156"/>
      <c r="EAE46" s="156"/>
      <c r="EAF46" s="156"/>
      <c r="EAG46" s="157"/>
      <c r="EAH46" s="153"/>
      <c r="EAI46" s="153"/>
      <c r="EAJ46" s="154"/>
      <c r="EAK46" s="155"/>
      <c r="EAL46" s="155"/>
      <c r="EAM46" s="155"/>
      <c r="EAN46" s="155"/>
      <c r="EAO46" s="155"/>
      <c r="EAP46" s="155"/>
      <c r="EAQ46" s="156"/>
      <c r="EAR46" s="156"/>
      <c r="EAS46" s="156"/>
      <c r="EAT46" s="156"/>
      <c r="EAU46" s="156"/>
      <c r="EAV46" s="156"/>
      <c r="EAW46" s="157"/>
      <c r="EAX46" s="153"/>
      <c r="EAY46" s="153"/>
      <c r="EAZ46" s="154"/>
      <c r="EBA46" s="155"/>
      <c r="EBB46" s="155"/>
      <c r="EBC46" s="155"/>
      <c r="EBD46" s="155"/>
      <c r="EBE46" s="155"/>
      <c r="EBF46" s="155"/>
      <c r="EBG46" s="156"/>
      <c r="EBH46" s="156"/>
      <c r="EBI46" s="156"/>
      <c r="EBJ46" s="156"/>
      <c r="EBK46" s="156"/>
      <c r="EBL46" s="156"/>
      <c r="EBM46" s="157"/>
      <c r="EBN46" s="153"/>
      <c r="EBO46" s="153"/>
      <c r="EBP46" s="154"/>
      <c r="EBQ46" s="155"/>
      <c r="EBR46" s="155"/>
      <c r="EBS46" s="155"/>
      <c r="EBT46" s="155"/>
      <c r="EBU46" s="155"/>
      <c r="EBV46" s="155"/>
      <c r="EBW46" s="156"/>
      <c r="EBX46" s="156"/>
      <c r="EBY46" s="156"/>
      <c r="EBZ46" s="156"/>
      <c r="ECA46" s="156"/>
      <c r="ECB46" s="156"/>
      <c r="ECC46" s="157"/>
      <c r="ECD46" s="153"/>
      <c r="ECE46" s="153"/>
      <c r="ECF46" s="154"/>
      <c r="ECG46" s="155"/>
      <c r="ECH46" s="155"/>
      <c r="ECI46" s="155"/>
      <c r="ECJ46" s="155"/>
      <c r="ECK46" s="155"/>
      <c r="ECL46" s="155"/>
      <c r="ECM46" s="156"/>
      <c r="ECN46" s="156"/>
      <c r="ECO46" s="156"/>
      <c r="ECP46" s="156"/>
      <c r="ECQ46" s="156"/>
      <c r="ECR46" s="156"/>
      <c r="ECS46" s="157"/>
      <c r="ECT46" s="153"/>
      <c r="ECU46" s="153"/>
      <c r="ECV46" s="154"/>
      <c r="ECW46" s="155"/>
      <c r="ECX46" s="155"/>
      <c r="ECY46" s="155"/>
      <c r="ECZ46" s="155"/>
      <c r="EDA46" s="155"/>
      <c r="EDB46" s="155"/>
      <c r="EDC46" s="156"/>
      <c r="EDD46" s="156"/>
      <c r="EDE46" s="156"/>
      <c r="EDF46" s="156"/>
      <c r="EDG46" s="156"/>
      <c r="EDH46" s="156"/>
      <c r="EDI46" s="157"/>
      <c r="EDJ46" s="153"/>
      <c r="EDK46" s="153"/>
      <c r="EDL46" s="154"/>
      <c r="EDM46" s="155"/>
      <c r="EDN46" s="155"/>
      <c r="EDO46" s="155"/>
      <c r="EDP46" s="155"/>
      <c r="EDQ46" s="155"/>
      <c r="EDR46" s="155"/>
      <c r="EDS46" s="156"/>
      <c r="EDT46" s="156"/>
      <c r="EDU46" s="156"/>
      <c r="EDV46" s="156"/>
      <c r="EDW46" s="156"/>
      <c r="EDX46" s="156"/>
      <c r="EDY46" s="157"/>
      <c r="EDZ46" s="153"/>
      <c r="EEA46" s="153"/>
      <c r="EEB46" s="154"/>
      <c r="EEC46" s="155"/>
      <c r="EED46" s="155"/>
      <c r="EEE46" s="155"/>
      <c r="EEF46" s="155"/>
      <c r="EEG46" s="155"/>
      <c r="EEH46" s="155"/>
      <c r="EEI46" s="156"/>
      <c r="EEJ46" s="156"/>
      <c r="EEK46" s="156"/>
      <c r="EEL46" s="156"/>
      <c r="EEM46" s="156"/>
      <c r="EEN46" s="156"/>
      <c r="EEO46" s="157"/>
      <c r="EEP46" s="153"/>
      <c r="EEQ46" s="153"/>
      <c r="EER46" s="154"/>
      <c r="EES46" s="155"/>
      <c r="EET46" s="155"/>
      <c r="EEU46" s="155"/>
      <c r="EEV46" s="155"/>
      <c r="EEW46" s="155"/>
      <c r="EEX46" s="155"/>
      <c r="EEY46" s="156"/>
      <c r="EEZ46" s="156"/>
      <c r="EFA46" s="156"/>
      <c r="EFB46" s="156"/>
      <c r="EFC46" s="156"/>
      <c r="EFD46" s="156"/>
      <c r="EFE46" s="157"/>
      <c r="EFF46" s="153"/>
      <c r="EFG46" s="153"/>
      <c r="EFH46" s="154"/>
      <c r="EFI46" s="155"/>
      <c r="EFJ46" s="155"/>
      <c r="EFK46" s="155"/>
      <c r="EFL46" s="155"/>
      <c r="EFM46" s="155"/>
      <c r="EFN46" s="155"/>
      <c r="EFO46" s="156"/>
      <c r="EFP46" s="156"/>
      <c r="EFQ46" s="156"/>
      <c r="EFR46" s="156"/>
      <c r="EFS46" s="156"/>
      <c r="EFT46" s="156"/>
      <c r="EFU46" s="157"/>
      <c r="EFV46" s="153"/>
      <c r="EFW46" s="153"/>
      <c r="EFX46" s="154"/>
      <c r="EFY46" s="155"/>
      <c r="EFZ46" s="155"/>
      <c r="EGA46" s="155"/>
      <c r="EGB46" s="155"/>
      <c r="EGC46" s="155"/>
      <c r="EGD46" s="155"/>
      <c r="EGE46" s="156"/>
      <c r="EGF46" s="156"/>
      <c r="EGG46" s="156"/>
      <c r="EGH46" s="156"/>
      <c r="EGI46" s="156"/>
      <c r="EGJ46" s="156"/>
      <c r="EGK46" s="157"/>
      <c r="EGL46" s="153"/>
      <c r="EGM46" s="153"/>
      <c r="EGN46" s="154"/>
      <c r="EGO46" s="155"/>
      <c r="EGP46" s="155"/>
      <c r="EGQ46" s="155"/>
      <c r="EGR46" s="155"/>
      <c r="EGS46" s="155"/>
      <c r="EGT46" s="155"/>
      <c r="EGU46" s="156"/>
      <c r="EGV46" s="156"/>
      <c r="EGW46" s="156"/>
      <c r="EGX46" s="156"/>
      <c r="EGY46" s="156"/>
      <c r="EGZ46" s="156"/>
      <c r="EHA46" s="157"/>
      <c r="EHB46" s="153"/>
      <c r="EHC46" s="153"/>
      <c r="EHD46" s="154"/>
      <c r="EHE46" s="155"/>
      <c r="EHF46" s="155"/>
      <c r="EHG46" s="155"/>
      <c r="EHH46" s="155"/>
      <c r="EHI46" s="155"/>
      <c r="EHJ46" s="155"/>
      <c r="EHK46" s="156"/>
      <c r="EHL46" s="156"/>
      <c r="EHM46" s="156"/>
      <c r="EHN46" s="156"/>
      <c r="EHO46" s="156"/>
      <c r="EHP46" s="156"/>
      <c r="EHQ46" s="157"/>
      <c r="EHR46" s="153"/>
      <c r="EHS46" s="153"/>
      <c r="EHT46" s="154"/>
      <c r="EHU46" s="155"/>
      <c r="EHV46" s="155"/>
      <c r="EHW46" s="155"/>
      <c r="EHX46" s="155"/>
      <c r="EHY46" s="155"/>
      <c r="EHZ46" s="155"/>
      <c r="EIA46" s="156"/>
      <c r="EIB46" s="156"/>
      <c r="EIC46" s="156"/>
      <c r="EID46" s="156"/>
      <c r="EIE46" s="156"/>
      <c r="EIF46" s="156"/>
      <c r="EIG46" s="157"/>
      <c r="EIH46" s="153"/>
      <c r="EII46" s="153"/>
      <c r="EIJ46" s="154"/>
      <c r="EIK46" s="155"/>
      <c r="EIL46" s="155"/>
      <c r="EIM46" s="155"/>
      <c r="EIN46" s="155"/>
      <c r="EIO46" s="155"/>
      <c r="EIP46" s="155"/>
      <c r="EIQ46" s="156"/>
      <c r="EIR46" s="156"/>
      <c r="EIS46" s="156"/>
      <c r="EIT46" s="156"/>
      <c r="EIU46" s="156"/>
      <c r="EIV46" s="156"/>
      <c r="EIW46" s="157"/>
      <c r="EIX46" s="153"/>
      <c r="EIY46" s="153"/>
      <c r="EIZ46" s="154"/>
      <c r="EJA46" s="155"/>
      <c r="EJB46" s="155"/>
      <c r="EJC46" s="155"/>
      <c r="EJD46" s="155"/>
      <c r="EJE46" s="155"/>
      <c r="EJF46" s="155"/>
      <c r="EJG46" s="156"/>
      <c r="EJH46" s="156"/>
      <c r="EJI46" s="156"/>
      <c r="EJJ46" s="156"/>
      <c r="EJK46" s="156"/>
      <c r="EJL46" s="156"/>
      <c r="EJM46" s="157"/>
      <c r="EJN46" s="153"/>
      <c r="EJO46" s="153"/>
      <c r="EJP46" s="154"/>
      <c r="EJQ46" s="155"/>
      <c r="EJR46" s="155"/>
      <c r="EJS46" s="155"/>
      <c r="EJT46" s="155"/>
      <c r="EJU46" s="155"/>
      <c r="EJV46" s="155"/>
      <c r="EJW46" s="156"/>
      <c r="EJX46" s="156"/>
      <c r="EJY46" s="156"/>
      <c r="EJZ46" s="156"/>
      <c r="EKA46" s="156"/>
      <c r="EKB46" s="156"/>
      <c r="EKC46" s="157"/>
      <c r="EKD46" s="153"/>
      <c r="EKE46" s="153"/>
      <c r="EKF46" s="154"/>
      <c r="EKG46" s="155"/>
      <c r="EKH46" s="155"/>
      <c r="EKI46" s="155"/>
      <c r="EKJ46" s="155"/>
      <c r="EKK46" s="155"/>
      <c r="EKL46" s="155"/>
      <c r="EKM46" s="156"/>
      <c r="EKN46" s="156"/>
      <c r="EKO46" s="156"/>
      <c r="EKP46" s="156"/>
      <c r="EKQ46" s="156"/>
      <c r="EKR46" s="156"/>
      <c r="EKS46" s="157"/>
      <c r="EKT46" s="153"/>
      <c r="EKU46" s="153"/>
      <c r="EKV46" s="154"/>
      <c r="EKW46" s="155"/>
      <c r="EKX46" s="155"/>
      <c r="EKY46" s="155"/>
      <c r="EKZ46" s="155"/>
      <c r="ELA46" s="155"/>
      <c r="ELB46" s="155"/>
      <c r="ELC46" s="156"/>
      <c r="ELD46" s="156"/>
      <c r="ELE46" s="156"/>
      <c r="ELF46" s="156"/>
      <c r="ELG46" s="156"/>
      <c r="ELH46" s="156"/>
      <c r="ELI46" s="157"/>
      <c r="ELJ46" s="153"/>
      <c r="ELK46" s="153"/>
      <c r="ELL46" s="154"/>
      <c r="ELM46" s="155"/>
      <c r="ELN46" s="155"/>
      <c r="ELO46" s="155"/>
      <c r="ELP46" s="155"/>
      <c r="ELQ46" s="155"/>
      <c r="ELR46" s="155"/>
      <c r="ELS46" s="156"/>
      <c r="ELT46" s="156"/>
      <c r="ELU46" s="156"/>
      <c r="ELV46" s="156"/>
      <c r="ELW46" s="156"/>
      <c r="ELX46" s="156"/>
      <c r="ELY46" s="157"/>
      <c r="ELZ46" s="153"/>
      <c r="EMA46" s="153"/>
      <c r="EMB46" s="154"/>
      <c r="EMC46" s="155"/>
      <c r="EMD46" s="155"/>
      <c r="EME46" s="155"/>
      <c r="EMF46" s="155"/>
      <c r="EMG46" s="155"/>
      <c r="EMH46" s="155"/>
      <c r="EMI46" s="156"/>
      <c r="EMJ46" s="156"/>
      <c r="EMK46" s="156"/>
      <c r="EML46" s="156"/>
      <c r="EMM46" s="156"/>
      <c r="EMN46" s="156"/>
      <c r="EMO46" s="157"/>
      <c r="EMP46" s="153"/>
      <c r="EMQ46" s="153"/>
      <c r="EMR46" s="154"/>
      <c r="EMS46" s="155"/>
      <c r="EMT46" s="155"/>
      <c r="EMU46" s="155"/>
      <c r="EMV46" s="155"/>
      <c r="EMW46" s="155"/>
      <c r="EMX46" s="155"/>
      <c r="EMY46" s="156"/>
      <c r="EMZ46" s="156"/>
      <c r="ENA46" s="156"/>
      <c r="ENB46" s="156"/>
      <c r="ENC46" s="156"/>
      <c r="END46" s="156"/>
      <c r="ENE46" s="157"/>
      <c r="ENF46" s="153"/>
      <c r="ENG46" s="153"/>
      <c r="ENH46" s="154"/>
      <c r="ENI46" s="155"/>
      <c r="ENJ46" s="155"/>
      <c r="ENK46" s="155"/>
      <c r="ENL46" s="155"/>
      <c r="ENM46" s="155"/>
      <c r="ENN46" s="155"/>
      <c r="ENO46" s="156"/>
      <c r="ENP46" s="156"/>
      <c r="ENQ46" s="156"/>
      <c r="ENR46" s="156"/>
      <c r="ENS46" s="156"/>
      <c r="ENT46" s="156"/>
      <c r="ENU46" s="157"/>
      <c r="ENV46" s="153"/>
      <c r="ENW46" s="153"/>
      <c r="ENX46" s="154"/>
      <c r="ENY46" s="155"/>
      <c r="ENZ46" s="155"/>
      <c r="EOA46" s="155"/>
      <c r="EOB46" s="155"/>
      <c r="EOC46" s="155"/>
      <c r="EOD46" s="155"/>
      <c r="EOE46" s="156"/>
      <c r="EOF46" s="156"/>
      <c r="EOG46" s="156"/>
      <c r="EOH46" s="156"/>
      <c r="EOI46" s="156"/>
      <c r="EOJ46" s="156"/>
      <c r="EOK46" s="157"/>
      <c r="EOL46" s="153"/>
      <c r="EOM46" s="153"/>
      <c r="EON46" s="154"/>
      <c r="EOO46" s="155"/>
      <c r="EOP46" s="155"/>
      <c r="EOQ46" s="155"/>
      <c r="EOR46" s="155"/>
      <c r="EOS46" s="155"/>
      <c r="EOT46" s="155"/>
      <c r="EOU46" s="156"/>
      <c r="EOV46" s="156"/>
      <c r="EOW46" s="156"/>
      <c r="EOX46" s="156"/>
      <c r="EOY46" s="156"/>
      <c r="EOZ46" s="156"/>
      <c r="EPA46" s="157"/>
      <c r="EPB46" s="153"/>
      <c r="EPC46" s="153"/>
      <c r="EPD46" s="154"/>
      <c r="EPE46" s="155"/>
      <c r="EPF46" s="155"/>
      <c r="EPG46" s="155"/>
      <c r="EPH46" s="155"/>
      <c r="EPI46" s="155"/>
      <c r="EPJ46" s="155"/>
      <c r="EPK46" s="156"/>
      <c r="EPL46" s="156"/>
      <c r="EPM46" s="156"/>
      <c r="EPN46" s="156"/>
      <c r="EPO46" s="156"/>
      <c r="EPP46" s="156"/>
      <c r="EPQ46" s="157"/>
      <c r="EPR46" s="153"/>
      <c r="EPS46" s="153"/>
      <c r="EPT46" s="154"/>
      <c r="EPU46" s="155"/>
      <c r="EPV46" s="155"/>
      <c r="EPW46" s="155"/>
      <c r="EPX46" s="155"/>
      <c r="EPY46" s="155"/>
      <c r="EPZ46" s="155"/>
      <c r="EQA46" s="156"/>
      <c r="EQB46" s="156"/>
      <c r="EQC46" s="156"/>
      <c r="EQD46" s="156"/>
      <c r="EQE46" s="156"/>
      <c r="EQF46" s="156"/>
      <c r="EQG46" s="157"/>
      <c r="EQH46" s="153"/>
      <c r="EQI46" s="153"/>
      <c r="EQJ46" s="154"/>
      <c r="EQK46" s="155"/>
      <c r="EQL46" s="155"/>
      <c r="EQM46" s="155"/>
      <c r="EQN46" s="155"/>
      <c r="EQO46" s="155"/>
      <c r="EQP46" s="155"/>
      <c r="EQQ46" s="156"/>
      <c r="EQR46" s="156"/>
      <c r="EQS46" s="156"/>
      <c r="EQT46" s="156"/>
      <c r="EQU46" s="156"/>
      <c r="EQV46" s="156"/>
      <c r="EQW46" s="157"/>
      <c r="EQX46" s="153"/>
      <c r="EQY46" s="153"/>
      <c r="EQZ46" s="154"/>
      <c r="ERA46" s="155"/>
      <c r="ERB46" s="155"/>
      <c r="ERC46" s="155"/>
      <c r="ERD46" s="155"/>
      <c r="ERE46" s="155"/>
      <c r="ERF46" s="155"/>
      <c r="ERG46" s="156"/>
      <c r="ERH46" s="156"/>
      <c r="ERI46" s="156"/>
      <c r="ERJ46" s="156"/>
      <c r="ERK46" s="156"/>
      <c r="ERL46" s="156"/>
      <c r="ERM46" s="157"/>
      <c r="ERN46" s="153"/>
      <c r="ERO46" s="153"/>
      <c r="ERP46" s="154"/>
      <c r="ERQ46" s="155"/>
      <c r="ERR46" s="155"/>
      <c r="ERS46" s="155"/>
      <c r="ERT46" s="155"/>
      <c r="ERU46" s="155"/>
      <c r="ERV46" s="155"/>
      <c r="ERW46" s="156"/>
      <c r="ERX46" s="156"/>
      <c r="ERY46" s="156"/>
      <c r="ERZ46" s="156"/>
      <c r="ESA46" s="156"/>
      <c r="ESB46" s="156"/>
      <c r="ESC46" s="157"/>
      <c r="ESD46" s="153"/>
      <c r="ESE46" s="153"/>
      <c r="ESF46" s="154"/>
      <c r="ESG46" s="155"/>
      <c r="ESH46" s="155"/>
      <c r="ESI46" s="155"/>
      <c r="ESJ46" s="155"/>
      <c r="ESK46" s="155"/>
      <c r="ESL46" s="155"/>
      <c r="ESM46" s="156"/>
      <c r="ESN46" s="156"/>
      <c r="ESO46" s="156"/>
      <c r="ESP46" s="156"/>
      <c r="ESQ46" s="156"/>
      <c r="ESR46" s="156"/>
      <c r="ESS46" s="157"/>
      <c r="EST46" s="153"/>
      <c r="ESU46" s="153"/>
      <c r="ESV46" s="154"/>
      <c r="ESW46" s="155"/>
      <c r="ESX46" s="155"/>
      <c r="ESY46" s="155"/>
      <c r="ESZ46" s="155"/>
      <c r="ETA46" s="155"/>
      <c r="ETB46" s="155"/>
      <c r="ETC46" s="156"/>
      <c r="ETD46" s="156"/>
      <c r="ETE46" s="156"/>
      <c r="ETF46" s="156"/>
      <c r="ETG46" s="156"/>
      <c r="ETH46" s="156"/>
      <c r="ETI46" s="157"/>
      <c r="ETJ46" s="153"/>
      <c r="ETK46" s="153"/>
      <c r="ETL46" s="154"/>
      <c r="ETM46" s="155"/>
      <c r="ETN46" s="155"/>
      <c r="ETO46" s="155"/>
      <c r="ETP46" s="155"/>
      <c r="ETQ46" s="155"/>
      <c r="ETR46" s="155"/>
      <c r="ETS46" s="156"/>
      <c r="ETT46" s="156"/>
      <c r="ETU46" s="156"/>
      <c r="ETV46" s="156"/>
      <c r="ETW46" s="156"/>
      <c r="ETX46" s="156"/>
      <c r="ETY46" s="157"/>
      <c r="ETZ46" s="153"/>
      <c r="EUA46" s="153"/>
      <c r="EUB46" s="154"/>
      <c r="EUC46" s="155"/>
      <c r="EUD46" s="155"/>
      <c r="EUE46" s="155"/>
      <c r="EUF46" s="155"/>
      <c r="EUG46" s="155"/>
      <c r="EUH46" s="155"/>
      <c r="EUI46" s="156"/>
      <c r="EUJ46" s="156"/>
      <c r="EUK46" s="156"/>
      <c r="EUL46" s="156"/>
      <c r="EUM46" s="156"/>
      <c r="EUN46" s="156"/>
      <c r="EUO46" s="157"/>
      <c r="EUP46" s="153"/>
      <c r="EUQ46" s="153"/>
      <c r="EUR46" s="154"/>
      <c r="EUS46" s="155"/>
      <c r="EUT46" s="155"/>
      <c r="EUU46" s="155"/>
      <c r="EUV46" s="155"/>
      <c r="EUW46" s="155"/>
      <c r="EUX46" s="155"/>
      <c r="EUY46" s="156"/>
      <c r="EUZ46" s="156"/>
      <c r="EVA46" s="156"/>
      <c r="EVB46" s="156"/>
      <c r="EVC46" s="156"/>
      <c r="EVD46" s="156"/>
      <c r="EVE46" s="157"/>
      <c r="EVF46" s="153"/>
      <c r="EVG46" s="153"/>
      <c r="EVH46" s="154"/>
      <c r="EVI46" s="155"/>
      <c r="EVJ46" s="155"/>
      <c r="EVK46" s="155"/>
      <c r="EVL46" s="155"/>
      <c r="EVM46" s="155"/>
      <c r="EVN46" s="155"/>
      <c r="EVO46" s="156"/>
      <c r="EVP46" s="156"/>
      <c r="EVQ46" s="156"/>
      <c r="EVR46" s="156"/>
      <c r="EVS46" s="156"/>
      <c r="EVT46" s="156"/>
      <c r="EVU46" s="157"/>
      <c r="EVV46" s="153"/>
      <c r="EVW46" s="153"/>
      <c r="EVX46" s="154"/>
      <c r="EVY46" s="155"/>
      <c r="EVZ46" s="155"/>
      <c r="EWA46" s="155"/>
      <c r="EWB46" s="155"/>
      <c r="EWC46" s="155"/>
      <c r="EWD46" s="155"/>
      <c r="EWE46" s="156"/>
      <c r="EWF46" s="156"/>
      <c r="EWG46" s="156"/>
      <c r="EWH46" s="156"/>
      <c r="EWI46" s="156"/>
      <c r="EWJ46" s="156"/>
      <c r="EWK46" s="157"/>
      <c r="EWL46" s="153"/>
      <c r="EWM46" s="153"/>
      <c r="EWN46" s="154"/>
      <c r="EWO46" s="155"/>
      <c r="EWP46" s="155"/>
      <c r="EWQ46" s="155"/>
      <c r="EWR46" s="155"/>
      <c r="EWS46" s="155"/>
      <c r="EWT46" s="155"/>
      <c r="EWU46" s="156"/>
      <c r="EWV46" s="156"/>
      <c r="EWW46" s="156"/>
      <c r="EWX46" s="156"/>
      <c r="EWY46" s="156"/>
      <c r="EWZ46" s="156"/>
      <c r="EXA46" s="157"/>
      <c r="EXB46" s="153"/>
      <c r="EXC46" s="153"/>
      <c r="EXD46" s="154"/>
      <c r="EXE46" s="155"/>
      <c r="EXF46" s="155"/>
      <c r="EXG46" s="155"/>
      <c r="EXH46" s="155"/>
      <c r="EXI46" s="155"/>
      <c r="EXJ46" s="155"/>
      <c r="EXK46" s="156"/>
      <c r="EXL46" s="156"/>
      <c r="EXM46" s="156"/>
      <c r="EXN46" s="156"/>
      <c r="EXO46" s="156"/>
      <c r="EXP46" s="156"/>
      <c r="EXQ46" s="157"/>
      <c r="EXR46" s="153"/>
      <c r="EXS46" s="153"/>
      <c r="EXT46" s="154"/>
      <c r="EXU46" s="155"/>
      <c r="EXV46" s="155"/>
      <c r="EXW46" s="155"/>
      <c r="EXX46" s="155"/>
      <c r="EXY46" s="155"/>
      <c r="EXZ46" s="155"/>
      <c r="EYA46" s="156"/>
      <c r="EYB46" s="156"/>
      <c r="EYC46" s="156"/>
      <c r="EYD46" s="156"/>
      <c r="EYE46" s="156"/>
      <c r="EYF46" s="156"/>
      <c r="EYG46" s="157"/>
      <c r="EYH46" s="153"/>
      <c r="EYI46" s="153"/>
      <c r="EYJ46" s="154"/>
      <c r="EYK46" s="155"/>
      <c r="EYL46" s="155"/>
      <c r="EYM46" s="155"/>
      <c r="EYN46" s="155"/>
      <c r="EYO46" s="155"/>
      <c r="EYP46" s="155"/>
      <c r="EYQ46" s="156"/>
      <c r="EYR46" s="156"/>
      <c r="EYS46" s="156"/>
      <c r="EYT46" s="156"/>
      <c r="EYU46" s="156"/>
      <c r="EYV46" s="156"/>
      <c r="EYW46" s="157"/>
      <c r="EYX46" s="153"/>
      <c r="EYY46" s="153"/>
      <c r="EYZ46" s="154"/>
      <c r="EZA46" s="155"/>
      <c r="EZB46" s="155"/>
      <c r="EZC46" s="155"/>
      <c r="EZD46" s="155"/>
      <c r="EZE46" s="155"/>
      <c r="EZF46" s="155"/>
      <c r="EZG46" s="156"/>
      <c r="EZH46" s="156"/>
      <c r="EZI46" s="156"/>
      <c r="EZJ46" s="156"/>
      <c r="EZK46" s="156"/>
      <c r="EZL46" s="156"/>
      <c r="EZM46" s="157"/>
      <c r="EZN46" s="153"/>
      <c r="EZO46" s="153"/>
      <c r="EZP46" s="154"/>
      <c r="EZQ46" s="155"/>
      <c r="EZR46" s="155"/>
      <c r="EZS46" s="155"/>
      <c r="EZT46" s="155"/>
      <c r="EZU46" s="155"/>
      <c r="EZV46" s="155"/>
      <c r="EZW46" s="156"/>
      <c r="EZX46" s="156"/>
      <c r="EZY46" s="156"/>
      <c r="EZZ46" s="156"/>
      <c r="FAA46" s="156"/>
      <c r="FAB46" s="156"/>
      <c r="FAC46" s="157"/>
      <c r="FAD46" s="153"/>
      <c r="FAE46" s="153"/>
      <c r="FAF46" s="154"/>
      <c r="FAG46" s="155"/>
      <c r="FAH46" s="155"/>
      <c r="FAI46" s="155"/>
      <c r="FAJ46" s="155"/>
      <c r="FAK46" s="155"/>
      <c r="FAL46" s="155"/>
      <c r="FAM46" s="156"/>
      <c r="FAN46" s="156"/>
      <c r="FAO46" s="156"/>
      <c r="FAP46" s="156"/>
      <c r="FAQ46" s="156"/>
      <c r="FAR46" s="156"/>
      <c r="FAS46" s="157"/>
      <c r="FAT46" s="153"/>
      <c r="FAU46" s="153"/>
      <c r="FAV46" s="154"/>
      <c r="FAW46" s="155"/>
      <c r="FAX46" s="155"/>
      <c r="FAY46" s="155"/>
      <c r="FAZ46" s="155"/>
      <c r="FBA46" s="155"/>
      <c r="FBB46" s="155"/>
      <c r="FBC46" s="156"/>
      <c r="FBD46" s="156"/>
      <c r="FBE46" s="156"/>
      <c r="FBF46" s="156"/>
      <c r="FBG46" s="156"/>
      <c r="FBH46" s="156"/>
      <c r="FBI46" s="157"/>
      <c r="FBJ46" s="153"/>
      <c r="FBK46" s="153"/>
      <c r="FBL46" s="154"/>
      <c r="FBM46" s="155"/>
      <c r="FBN46" s="155"/>
      <c r="FBO46" s="155"/>
      <c r="FBP46" s="155"/>
      <c r="FBQ46" s="155"/>
      <c r="FBR46" s="155"/>
      <c r="FBS46" s="156"/>
      <c r="FBT46" s="156"/>
      <c r="FBU46" s="156"/>
      <c r="FBV46" s="156"/>
      <c r="FBW46" s="156"/>
      <c r="FBX46" s="156"/>
      <c r="FBY46" s="157"/>
      <c r="FBZ46" s="153"/>
      <c r="FCA46" s="153"/>
      <c r="FCB46" s="154"/>
      <c r="FCC46" s="155"/>
      <c r="FCD46" s="155"/>
      <c r="FCE46" s="155"/>
      <c r="FCF46" s="155"/>
      <c r="FCG46" s="155"/>
      <c r="FCH46" s="155"/>
      <c r="FCI46" s="156"/>
      <c r="FCJ46" s="156"/>
      <c r="FCK46" s="156"/>
      <c r="FCL46" s="156"/>
      <c r="FCM46" s="156"/>
      <c r="FCN46" s="156"/>
      <c r="FCO46" s="157"/>
      <c r="FCP46" s="153"/>
      <c r="FCQ46" s="153"/>
      <c r="FCR46" s="154"/>
      <c r="FCS46" s="155"/>
      <c r="FCT46" s="155"/>
      <c r="FCU46" s="155"/>
      <c r="FCV46" s="155"/>
      <c r="FCW46" s="155"/>
      <c r="FCX46" s="155"/>
      <c r="FCY46" s="156"/>
      <c r="FCZ46" s="156"/>
      <c r="FDA46" s="156"/>
      <c r="FDB46" s="156"/>
      <c r="FDC46" s="156"/>
      <c r="FDD46" s="156"/>
      <c r="FDE46" s="157"/>
      <c r="FDF46" s="153"/>
      <c r="FDG46" s="153"/>
      <c r="FDH46" s="154"/>
      <c r="FDI46" s="155"/>
      <c r="FDJ46" s="155"/>
      <c r="FDK46" s="155"/>
      <c r="FDL46" s="155"/>
      <c r="FDM46" s="155"/>
      <c r="FDN46" s="155"/>
      <c r="FDO46" s="156"/>
      <c r="FDP46" s="156"/>
      <c r="FDQ46" s="156"/>
      <c r="FDR46" s="156"/>
      <c r="FDS46" s="156"/>
      <c r="FDT46" s="156"/>
      <c r="FDU46" s="157"/>
      <c r="FDV46" s="153"/>
      <c r="FDW46" s="153"/>
      <c r="FDX46" s="154"/>
      <c r="FDY46" s="155"/>
      <c r="FDZ46" s="155"/>
      <c r="FEA46" s="155"/>
      <c r="FEB46" s="155"/>
      <c r="FEC46" s="155"/>
      <c r="FED46" s="155"/>
      <c r="FEE46" s="156"/>
      <c r="FEF46" s="156"/>
      <c r="FEG46" s="156"/>
      <c r="FEH46" s="156"/>
      <c r="FEI46" s="156"/>
      <c r="FEJ46" s="156"/>
      <c r="FEK46" s="157"/>
      <c r="FEL46" s="153"/>
      <c r="FEM46" s="153"/>
      <c r="FEN46" s="154"/>
      <c r="FEO46" s="155"/>
      <c r="FEP46" s="155"/>
      <c r="FEQ46" s="155"/>
      <c r="FER46" s="155"/>
      <c r="FES46" s="155"/>
      <c r="FET46" s="155"/>
      <c r="FEU46" s="156"/>
      <c r="FEV46" s="156"/>
      <c r="FEW46" s="156"/>
      <c r="FEX46" s="156"/>
      <c r="FEY46" s="156"/>
      <c r="FEZ46" s="156"/>
      <c r="FFA46" s="157"/>
      <c r="FFB46" s="153"/>
      <c r="FFC46" s="153"/>
      <c r="FFD46" s="154"/>
      <c r="FFE46" s="155"/>
      <c r="FFF46" s="155"/>
      <c r="FFG46" s="155"/>
      <c r="FFH46" s="155"/>
      <c r="FFI46" s="155"/>
      <c r="FFJ46" s="155"/>
      <c r="FFK46" s="156"/>
      <c r="FFL46" s="156"/>
      <c r="FFM46" s="156"/>
      <c r="FFN46" s="156"/>
      <c r="FFO46" s="156"/>
      <c r="FFP46" s="156"/>
      <c r="FFQ46" s="157"/>
      <c r="FFR46" s="153"/>
      <c r="FFS46" s="153"/>
      <c r="FFT46" s="154"/>
      <c r="FFU46" s="155"/>
      <c r="FFV46" s="155"/>
      <c r="FFW46" s="155"/>
      <c r="FFX46" s="155"/>
      <c r="FFY46" s="155"/>
      <c r="FFZ46" s="155"/>
      <c r="FGA46" s="156"/>
      <c r="FGB46" s="156"/>
      <c r="FGC46" s="156"/>
      <c r="FGD46" s="156"/>
      <c r="FGE46" s="156"/>
      <c r="FGF46" s="156"/>
      <c r="FGG46" s="157"/>
      <c r="FGH46" s="153"/>
      <c r="FGI46" s="153"/>
      <c r="FGJ46" s="154"/>
      <c r="FGK46" s="155"/>
      <c r="FGL46" s="155"/>
      <c r="FGM46" s="155"/>
      <c r="FGN46" s="155"/>
      <c r="FGO46" s="155"/>
      <c r="FGP46" s="155"/>
      <c r="FGQ46" s="156"/>
      <c r="FGR46" s="156"/>
      <c r="FGS46" s="156"/>
      <c r="FGT46" s="156"/>
      <c r="FGU46" s="156"/>
      <c r="FGV46" s="156"/>
      <c r="FGW46" s="157"/>
      <c r="FGX46" s="153"/>
      <c r="FGY46" s="153"/>
      <c r="FGZ46" s="154"/>
      <c r="FHA46" s="155"/>
      <c r="FHB46" s="155"/>
      <c r="FHC46" s="155"/>
      <c r="FHD46" s="155"/>
      <c r="FHE46" s="155"/>
      <c r="FHF46" s="155"/>
      <c r="FHG46" s="156"/>
      <c r="FHH46" s="156"/>
      <c r="FHI46" s="156"/>
      <c r="FHJ46" s="156"/>
      <c r="FHK46" s="156"/>
      <c r="FHL46" s="156"/>
      <c r="FHM46" s="157"/>
      <c r="FHN46" s="153"/>
      <c r="FHO46" s="153"/>
      <c r="FHP46" s="154"/>
      <c r="FHQ46" s="155"/>
      <c r="FHR46" s="155"/>
      <c r="FHS46" s="155"/>
      <c r="FHT46" s="155"/>
      <c r="FHU46" s="155"/>
      <c r="FHV46" s="155"/>
      <c r="FHW46" s="156"/>
      <c r="FHX46" s="156"/>
      <c r="FHY46" s="156"/>
      <c r="FHZ46" s="156"/>
      <c r="FIA46" s="156"/>
      <c r="FIB46" s="156"/>
      <c r="FIC46" s="157"/>
      <c r="FID46" s="153"/>
      <c r="FIE46" s="153"/>
      <c r="FIF46" s="154"/>
      <c r="FIG46" s="155"/>
      <c r="FIH46" s="155"/>
      <c r="FII46" s="155"/>
      <c r="FIJ46" s="155"/>
      <c r="FIK46" s="155"/>
      <c r="FIL46" s="155"/>
      <c r="FIM46" s="156"/>
      <c r="FIN46" s="156"/>
      <c r="FIO46" s="156"/>
      <c r="FIP46" s="156"/>
      <c r="FIQ46" s="156"/>
      <c r="FIR46" s="156"/>
      <c r="FIS46" s="157"/>
      <c r="FIT46" s="153"/>
      <c r="FIU46" s="153"/>
      <c r="FIV46" s="154"/>
      <c r="FIW46" s="155"/>
      <c r="FIX46" s="155"/>
      <c r="FIY46" s="155"/>
      <c r="FIZ46" s="155"/>
      <c r="FJA46" s="155"/>
      <c r="FJB46" s="155"/>
      <c r="FJC46" s="156"/>
      <c r="FJD46" s="156"/>
      <c r="FJE46" s="156"/>
      <c r="FJF46" s="156"/>
      <c r="FJG46" s="156"/>
      <c r="FJH46" s="156"/>
      <c r="FJI46" s="157"/>
      <c r="FJJ46" s="153"/>
      <c r="FJK46" s="153"/>
      <c r="FJL46" s="154"/>
      <c r="FJM46" s="155"/>
      <c r="FJN46" s="155"/>
      <c r="FJO46" s="155"/>
      <c r="FJP46" s="155"/>
      <c r="FJQ46" s="155"/>
      <c r="FJR46" s="155"/>
      <c r="FJS46" s="156"/>
      <c r="FJT46" s="156"/>
      <c r="FJU46" s="156"/>
      <c r="FJV46" s="156"/>
      <c r="FJW46" s="156"/>
      <c r="FJX46" s="156"/>
      <c r="FJY46" s="157"/>
      <c r="FJZ46" s="153"/>
      <c r="FKA46" s="153"/>
      <c r="FKB46" s="154"/>
      <c r="FKC46" s="155"/>
      <c r="FKD46" s="155"/>
      <c r="FKE46" s="155"/>
      <c r="FKF46" s="155"/>
      <c r="FKG46" s="155"/>
      <c r="FKH46" s="155"/>
      <c r="FKI46" s="156"/>
      <c r="FKJ46" s="156"/>
      <c r="FKK46" s="156"/>
      <c r="FKL46" s="156"/>
      <c r="FKM46" s="156"/>
      <c r="FKN46" s="156"/>
      <c r="FKO46" s="157"/>
      <c r="FKP46" s="153"/>
      <c r="FKQ46" s="153"/>
      <c r="FKR46" s="154"/>
      <c r="FKS46" s="155"/>
      <c r="FKT46" s="155"/>
      <c r="FKU46" s="155"/>
      <c r="FKV46" s="155"/>
      <c r="FKW46" s="155"/>
      <c r="FKX46" s="155"/>
      <c r="FKY46" s="156"/>
      <c r="FKZ46" s="156"/>
      <c r="FLA46" s="156"/>
      <c r="FLB46" s="156"/>
      <c r="FLC46" s="156"/>
      <c r="FLD46" s="156"/>
      <c r="FLE46" s="157"/>
      <c r="FLF46" s="153"/>
      <c r="FLG46" s="153"/>
      <c r="FLH46" s="154"/>
      <c r="FLI46" s="155"/>
      <c r="FLJ46" s="155"/>
      <c r="FLK46" s="155"/>
      <c r="FLL46" s="155"/>
      <c r="FLM46" s="155"/>
      <c r="FLN46" s="155"/>
      <c r="FLO46" s="156"/>
      <c r="FLP46" s="156"/>
      <c r="FLQ46" s="156"/>
      <c r="FLR46" s="156"/>
      <c r="FLS46" s="156"/>
      <c r="FLT46" s="156"/>
      <c r="FLU46" s="157"/>
      <c r="FLV46" s="153"/>
      <c r="FLW46" s="153"/>
      <c r="FLX46" s="154"/>
      <c r="FLY46" s="155"/>
      <c r="FLZ46" s="155"/>
      <c r="FMA46" s="155"/>
      <c r="FMB46" s="155"/>
      <c r="FMC46" s="155"/>
      <c r="FMD46" s="155"/>
      <c r="FME46" s="156"/>
      <c r="FMF46" s="156"/>
      <c r="FMG46" s="156"/>
      <c r="FMH46" s="156"/>
      <c r="FMI46" s="156"/>
      <c r="FMJ46" s="156"/>
      <c r="FMK46" s="157"/>
      <c r="FML46" s="153"/>
      <c r="FMM46" s="153"/>
      <c r="FMN46" s="154"/>
      <c r="FMO46" s="155"/>
      <c r="FMP46" s="155"/>
      <c r="FMQ46" s="155"/>
      <c r="FMR46" s="155"/>
      <c r="FMS46" s="155"/>
      <c r="FMT46" s="155"/>
      <c r="FMU46" s="156"/>
      <c r="FMV46" s="156"/>
      <c r="FMW46" s="156"/>
      <c r="FMX46" s="156"/>
      <c r="FMY46" s="156"/>
      <c r="FMZ46" s="156"/>
      <c r="FNA46" s="157"/>
      <c r="FNB46" s="153"/>
      <c r="FNC46" s="153"/>
      <c r="FND46" s="154"/>
      <c r="FNE46" s="155"/>
      <c r="FNF46" s="155"/>
      <c r="FNG46" s="155"/>
      <c r="FNH46" s="155"/>
      <c r="FNI46" s="155"/>
      <c r="FNJ46" s="155"/>
      <c r="FNK46" s="156"/>
      <c r="FNL46" s="156"/>
      <c r="FNM46" s="156"/>
      <c r="FNN46" s="156"/>
      <c r="FNO46" s="156"/>
      <c r="FNP46" s="156"/>
      <c r="FNQ46" s="157"/>
      <c r="FNR46" s="153"/>
      <c r="FNS46" s="153"/>
      <c r="FNT46" s="154"/>
      <c r="FNU46" s="155"/>
      <c r="FNV46" s="155"/>
      <c r="FNW46" s="155"/>
      <c r="FNX46" s="155"/>
      <c r="FNY46" s="155"/>
      <c r="FNZ46" s="155"/>
      <c r="FOA46" s="156"/>
      <c r="FOB46" s="156"/>
      <c r="FOC46" s="156"/>
      <c r="FOD46" s="156"/>
      <c r="FOE46" s="156"/>
      <c r="FOF46" s="156"/>
      <c r="FOG46" s="157"/>
      <c r="FOH46" s="153"/>
      <c r="FOI46" s="153"/>
      <c r="FOJ46" s="154"/>
      <c r="FOK46" s="155"/>
      <c r="FOL46" s="155"/>
      <c r="FOM46" s="155"/>
      <c r="FON46" s="155"/>
      <c r="FOO46" s="155"/>
      <c r="FOP46" s="155"/>
      <c r="FOQ46" s="156"/>
      <c r="FOR46" s="156"/>
      <c r="FOS46" s="156"/>
      <c r="FOT46" s="156"/>
      <c r="FOU46" s="156"/>
      <c r="FOV46" s="156"/>
      <c r="FOW46" s="157"/>
      <c r="FOX46" s="153"/>
      <c r="FOY46" s="153"/>
      <c r="FOZ46" s="154"/>
      <c r="FPA46" s="155"/>
      <c r="FPB46" s="155"/>
      <c r="FPC46" s="155"/>
      <c r="FPD46" s="155"/>
      <c r="FPE46" s="155"/>
      <c r="FPF46" s="155"/>
      <c r="FPG46" s="156"/>
      <c r="FPH46" s="156"/>
      <c r="FPI46" s="156"/>
      <c r="FPJ46" s="156"/>
      <c r="FPK46" s="156"/>
      <c r="FPL46" s="156"/>
      <c r="FPM46" s="157"/>
      <c r="FPN46" s="153"/>
      <c r="FPO46" s="153"/>
      <c r="FPP46" s="154"/>
      <c r="FPQ46" s="155"/>
      <c r="FPR46" s="155"/>
      <c r="FPS46" s="155"/>
      <c r="FPT46" s="155"/>
      <c r="FPU46" s="155"/>
      <c r="FPV46" s="155"/>
      <c r="FPW46" s="156"/>
      <c r="FPX46" s="156"/>
      <c r="FPY46" s="156"/>
      <c r="FPZ46" s="156"/>
      <c r="FQA46" s="156"/>
      <c r="FQB46" s="156"/>
      <c r="FQC46" s="157"/>
      <c r="FQD46" s="153"/>
      <c r="FQE46" s="153"/>
      <c r="FQF46" s="154"/>
      <c r="FQG46" s="155"/>
      <c r="FQH46" s="155"/>
      <c r="FQI46" s="155"/>
      <c r="FQJ46" s="155"/>
      <c r="FQK46" s="155"/>
      <c r="FQL46" s="155"/>
      <c r="FQM46" s="156"/>
      <c r="FQN46" s="156"/>
      <c r="FQO46" s="156"/>
      <c r="FQP46" s="156"/>
      <c r="FQQ46" s="156"/>
      <c r="FQR46" s="156"/>
      <c r="FQS46" s="157"/>
      <c r="FQT46" s="153"/>
      <c r="FQU46" s="153"/>
      <c r="FQV46" s="154"/>
      <c r="FQW46" s="155"/>
      <c r="FQX46" s="155"/>
      <c r="FQY46" s="155"/>
      <c r="FQZ46" s="155"/>
      <c r="FRA46" s="155"/>
      <c r="FRB46" s="155"/>
      <c r="FRC46" s="156"/>
      <c r="FRD46" s="156"/>
      <c r="FRE46" s="156"/>
      <c r="FRF46" s="156"/>
      <c r="FRG46" s="156"/>
      <c r="FRH46" s="156"/>
      <c r="FRI46" s="157"/>
      <c r="FRJ46" s="153"/>
      <c r="FRK46" s="153"/>
      <c r="FRL46" s="154"/>
      <c r="FRM46" s="155"/>
      <c r="FRN46" s="155"/>
      <c r="FRO46" s="155"/>
      <c r="FRP46" s="155"/>
      <c r="FRQ46" s="155"/>
      <c r="FRR46" s="155"/>
      <c r="FRS46" s="156"/>
      <c r="FRT46" s="156"/>
      <c r="FRU46" s="156"/>
      <c r="FRV46" s="156"/>
      <c r="FRW46" s="156"/>
      <c r="FRX46" s="156"/>
      <c r="FRY46" s="157"/>
      <c r="FRZ46" s="153"/>
      <c r="FSA46" s="153"/>
      <c r="FSB46" s="154"/>
      <c r="FSC46" s="155"/>
      <c r="FSD46" s="155"/>
      <c r="FSE46" s="155"/>
      <c r="FSF46" s="155"/>
      <c r="FSG46" s="155"/>
      <c r="FSH46" s="155"/>
      <c r="FSI46" s="156"/>
      <c r="FSJ46" s="156"/>
      <c r="FSK46" s="156"/>
      <c r="FSL46" s="156"/>
      <c r="FSM46" s="156"/>
      <c r="FSN46" s="156"/>
      <c r="FSO46" s="157"/>
      <c r="FSP46" s="153"/>
      <c r="FSQ46" s="153"/>
      <c r="FSR46" s="154"/>
      <c r="FSS46" s="155"/>
      <c r="FST46" s="155"/>
      <c r="FSU46" s="155"/>
      <c r="FSV46" s="155"/>
      <c r="FSW46" s="155"/>
      <c r="FSX46" s="155"/>
      <c r="FSY46" s="156"/>
      <c r="FSZ46" s="156"/>
      <c r="FTA46" s="156"/>
      <c r="FTB46" s="156"/>
      <c r="FTC46" s="156"/>
      <c r="FTD46" s="156"/>
      <c r="FTE46" s="157"/>
      <c r="FTF46" s="153"/>
      <c r="FTG46" s="153"/>
      <c r="FTH46" s="154"/>
      <c r="FTI46" s="155"/>
      <c r="FTJ46" s="155"/>
      <c r="FTK46" s="155"/>
      <c r="FTL46" s="155"/>
      <c r="FTM46" s="155"/>
      <c r="FTN46" s="155"/>
      <c r="FTO46" s="156"/>
      <c r="FTP46" s="156"/>
      <c r="FTQ46" s="156"/>
      <c r="FTR46" s="156"/>
      <c r="FTS46" s="156"/>
      <c r="FTT46" s="156"/>
      <c r="FTU46" s="157"/>
      <c r="FTV46" s="153"/>
      <c r="FTW46" s="153"/>
      <c r="FTX46" s="154"/>
      <c r="FTY46" s="155"/>
      <c r="FTZ46" s="155"/>
      <c r="FUA46" s="155"/>
      <c r="FUB46" s="155"/>
      <c r="FUC46" s="155"/>
      <c r="FUD46" s="155"/>
      <c r="FUE46" s="156"/>
      <c r="FUF46" s="156"/>
      <c r="FUG46" s="156"/>
      <c r="FUH46" s="156"/>
      <c r="FUI46" s="156"/>
      <c r="FUJ46" s="156"/>
      <c r="FUK46" s="157"/>
      <c r="FUL46" s="153"/>
      <c r="FUM46" s="153"/>
      <c r="FUN46" s="154"/>
      <c r="FUO46" s="155"/>
      <c r="FUP46" s="155"/>
      <c r="FUQ46" s="155"/>
      <c r="FUR46" s="155"/>
      <c r="FUS46" s="155"/>
      <c r="FUT46" s="155"/>
      <c r="FUU46" s="156"/>
      <c r="FUV46" s="156"/>
      <c r="FUW46" s="156"/>
      <c r="FUX46" s="156"/>
      <c r="FUY46" s="156"/>
      <c r="FUZ46" s="156"/>
      <c r="FVA46" s="157"/>
      <c r="FVB46" s="153"/>
      <c r="FVC46" s="153"/>
      <c r="FVD46" s="154"/>
      <c r="FVE46" s="155"/>
      <c r="FVF46" s="155"/>
      <c r="FVG46" s="155"/>
      <c r="FVH46" s="155"/>
      <c r="FVI46" s="155"/>
      <c r="FVJ46" s="155"/>
      <c r="FVK46" s="156"/>
      <c r="FVL46" s="156"/>
      <c r="FVM46" s="156"/>
      <c r="FVN46" s="156"/>
      <c r="FVO46" s="156"/>
      <c r="FVP46" s="156"/>
      <c r="FVQ46" s="157"/>
      <c r="FVR46" s="153"/>
      <c r="FVS46" s="153"/>
      <c r="FVT46" s="154"/>
      <c r="FVU46" s="155"/>
      <c r="FVV46" s="155"/>
      <c r="FVW46" s="155"/>
      <c r="FVX46" s="155"/>
      <c r="FVY46" s="155"/>
      <c r="FVZ46" s="155"/>
      <c r="FWA46" s="156"/>
      <c r="FWB46" s="156"/>
      <c r="FWC46" s="156"/>
      <c r="FWD46" s="156"/>
      <c r="FWE46" s="156"/>
      <c r="FWF46" s="156"/>
      <c r="FWG46" s="157"/>
      <c r="FWH46" s="153"/>
      <c r="FWI46" s="153"/>
      <c r="FWJ46" s="154"/>
      <c r="FWK46" s="155"/>
      <c r="FWL46" s="155"/>
      <c r="FWM46" s="155"/>
      <c r="FWN46" s="155"/>
      <c r="FWO46" s="155"/>
      <c r="FWP46" s="155"/>
      <c r="FWQ46" s="156"/>
      <c r="FWR46" s="156"/>
      <c r="FWS46" s="156"/>
      <c r="FWT46" s="156"/>
      <c r="FWU46" s="156"/>
      <c r="FWV46" s="156"/>
      <c r="FWW46" s="157"/>
      <c r="FWX46" s="153"/>
      <c r="FWY46" s="153"/>
      <c r="FWZ46" s="154"/>
      <c r="FXA46" s="155"/>
      <c r="FXB46" s="155"/>
      <c r="FXC46" s="155"/>
      <c r="FXD46" s="155"/>
      <c r="FXE46" s="155"/>
      <c r="FXF46" s="155"/>
      <c r="FXG46" s="156"/>
      <c r="FXH46" s="156"/>
      <c r="FXI46" s="156"/>
      <c r="FXJ46" s="156"/>
      <c r="FXK46" s="156"/>
      <c r="FXL46" s="156"/>
      <c r="FXM46" s="157"/>
      <c r="FXN46" s="153"/>
      <c r="FXO46" s="153"/>
      <c r="FXP46" s="154"/>
      <c r="FXQ46" s="155"/>
      <c r="FXR46" s="155"/>
      <c r="FXS46" s="155"/>
      <c r="FXT46" s="155"/>
      <c r="FXU46" s="155"/>
      <c r="FXV46" s="155"/>
      <c r="FXW46" s="156"/>
      <c r="FXX46" s="156"/>
      <c r="FXY46" s="156"/>
      <c r="FXZ46" s="156"/>
      <c r="FYA46" s="156"/>
      <c r="FYB46" s="156"/>
      <c r="FYC46" s="157"/>
      <c r="FYD46" s="153"/>
      <c r="FYE46" s="153"/>
      <c r="FYF46" s="154"/>
      <c r="FYG46" s="155"/>
      <c r="FYH46" s="155"/>
      <c r="FYI46" s="155"/>
      <c r="FYJ46" s="155"/>
      <c r="FYK46" s="155"/>
      <c r="FYL46" s="155"/>
      <c r="FYM46" s="156"/>
      <c r="FYN46" s="156"/>
      <c r="FYO46" s="156"/>
      <c r="FYP46" s="156"/>
      <c r="FYQ46" s="156"/>
      <c r="FYR46" s="156"/>
      <c r="FYS46" s="157"/>
      <c r="FYT46" s="153"/>
      <c r="FYU46" s="153"/>
      <c r="FYV46" s="154"/>
      <c r="FYW46" s="155"/>
      <c r="FYX46" s="155"/>
      <c r="FYY46" s="155"/>
      <c r="FYZ46" s="155"/>
      <c r="FZA46" s="155"/>
      <c r="FZB46" s="155"/>
      <c r="FZC46" s="156"/>
      <c r="FZD46" s="156"/>
      <c r="FZE46" s="156"/>
      <c r="FZF46" s="156"/>
      <c r="FZG46" s="156"/>
      <c r="FZH46" s="156"/>
      <c r="FZI46" s="157"/>
      <c r="FZJ46" s="153"/>
      <c r="FZK46" s="153"/>
      <c r="FZL46" s="154"/>
      <c r="FZM46" s="155"/>
      <c r="FZN46" s="155"/>
      <c r="FZO46" s="155"/>
      <c r="FZP46" s="155"/>
      <c r="FZQ46" s="155"/>
      <c r="FZR46" s="155"/>
      <c r="FZS46" s="156"/>
      <c r="FZT46" s="156"/>
      <c r="FZU46" s="156"/>
      <c r="FZV46" s="156"/>
      <c r="FZW46" s="156"/>
      <c r="FZX46" s="156"/>
      <c r="FZY46" s="157"/>
      <c r="FZZ46" s="153"/>
      <c r="GAA46" s="153"/>
      <c r="GAB46" s="154"/>
      <c r="GAC46" s="155"/>
      <c r="GAD46" s="155"/>
      <c r="GAE46" s="155"/>
      <c r="GAF46" s="155"/>
      <c r="GAG46" s="155"/>
      <c r="GAH46" s="155"/>
      <c r="GAI46" s="156"/>
      <c r="GAJ46" s="156"/>
      <c r="GAK46" s="156"/>
      <c r="GAL46" s="156"/>
      <c r="GAM46" s="156"/>
      <c r="GAN46" s="156"/>
      <c r="GAO46" s="157"/>
      <c r="GAP46" s="153"/>
      <c r="GAQ46" s="153"/>
      <c r="GAR46" s="154"/>
      <c r="GAS46" s="155"/>
      <c r="GAT46" s="155"/>
      <c r="GAU46" s="155"/>
      <c r="GAV46" s="155"/>
      <c r="GAW46" s="155"/>
      <c r="GAX46" s="155"/>
      <c r="GAY46" s="156"/>
      <c r="GAZ46" s="156"/>
      <c r="GBA46" s="156"/>
      <c r="GBB46" s="156"/>
      <c r="GBC46" s="156"/>
      <c r="GBD46" s="156"/>
      <c r="GBE46" s="157"/>
      <c r="GBF46" s="153"/>
      <c r="GBG46" s="153"/>
      <c r="GBH46" s="154"/>
      <c r="GBI46" s="155"/>
      <c r="GBJ46" s="155"/>
      <c r="GBK46" s="155"/>
      <c r="GBL46" s="155"/>
      <c r="GBM46" s="155"/>
      <c r="GBN46" s="155"/>
      <c r="GBO46" s="156"/>
      <c r="GBP46" s="156"/>
      <c r="GBQ46" s="156"/>
      <c r="GBR46" s="156"/>
      <c r="GBS46" s="156"/>
      <c r="GBT46" s="156"/>
      <c r="GBU46" s="157"/>
      <c r="GBV46" s="153"/>
      <c r="GBW46" s="153"/>
      <c r="GBX46" s="154"/>
      <c r="GBY46" s="155"/>
      <c r="GBZ46" s="155"/>
      <c r="GCA46" s="155"/>
      <c r="GCB46" s="155"/>
      <c r="GCC46" s="155"/>
      <c r="GCD46" s="155"/>
      <c r="GCE46" s="156"/>
      <c r="GCF46" s="156"/>
      <c r="GCG46" s="156"/>
      <c r="GCH46" s="156"/>
      <c r="GCI46" s="156"/>
      <c r="GCJ46" s="156"/>
      <c r="GCK46" s="157"/>
      <c r="GCL46" s="153"/>
      <c r="GCM46" s="153"/>
      <c r="GCN46" s="154"/>
      <c r="GCO46" s="155"/>
      <c r="GCP46" s="155"/>
      <c r="GCQ46" s="155"/>
      <c r="GCR46" s="155"/>
      <c r="GCS46" s="155"/>
      <c r="GCT46" s="155"/>
      <c r="GCU46" s="156"/>
      <c r="GCV46" s="156"/>
      <c r="GCW46" s="156"/>
      <c r="GCX46" s="156"/>
      <c r="GCY46" s="156"/>
      <c r="GCZ46" s="156"/>
      <c r="GDA46" s="157"/>
      <c r="GDB46" s="153"/>
      <c r="GDC46" s="153"/>
      <c r="GDD46" s="154"/>
      <c r="GDE46" s="155"/>
      <c r="GDF46" s="155"/>
      <c r="GDG46" s="155"/>
      <c r="GDH46" s="155"/>
      <c r="GDI46" s="155"/>
      <c r="GDJ46" s="155"/>
      <c r="GDK46" s="156"/>
      <c r="GDL46" s="156"/>
      <c r="GDM46" s="156"/>
      <c r="GDN46" s="156"/>
      <c r="GDO46" s="156"/>
      <c r="GDP46" s="156"/>
      <c r="GDQ46" s="157"/>
      <c r="GDR46" s="153"/>
      <c r="GDS46" s="153"/>
      <c r="GDT46" s="154"/>
      <c r="GDU46" s="155"/>
      <c r="GDV46" s="155"/>
      <c r="GDW46" s="155"/>
      <c r="GDX46" s="155"/>
      <c r="GDY46" s="155"/>
      <c r="GDZ46" s="155"/>
      <c r="GEA46" s="156"/>
      <c r="GEB46" s="156"/>
      <c r="GEC46" s="156"/>
      <c r="GED46" s="156"/>
      <c r="GEE46" s="156"/>
      <c r="GEF46" s="156"/>
      <c r="GEG46" s="157"/>
      <c r="GEH46" s="153"/>
      <c r="GEI46" s="153"/>
      <c r="GEJ46" s="154"/>
      <c r="GEK46" s="155"/>
      <c r="GEL46" s="155"/>
      <c r="GEM46" s="155"/>
      <c r="GEN46" s="155"/>
      <c r="GEO46" s="155"/>
      <c r="GEP46" s="155"/>
      <c r="GEQ46" s="156"/>
      <c r="GER46" s="156"/>
      <c r="GES46" s="156"/>
      <c r="GET46" s="156"/>
      <c r="GEU46" s="156"/>
      <c r="GEV46" s="156"/>
      <c r="GEW46" s="157"/>
      <c r="GEX46" s="153"/>
      <c r="GEY46" s="153"/>
      <c r="GEZ46" s="154"/>
      <c r="GFA46" s="155"/>
      <c r="GFB46" s="155"/>
      <c r="GFC46" s="155"/>
      <c r="GFD46" s="155"/>
      <c r="GFE46" s="155"/>
      <c r="GFF46" s="155"/>
      <c r="GFG46" s="156"/>
      <c r="GFH46" s="156"/>
      <c r="GFI46" s="156"/>
      <c r="GFJ46" s="156"/>
      <c r="GFK46" s="156"/>
      <c r="GFL46" s="156"/>
      <c r="GFM46" s="157"/>
      <c r="GFN46" s="153"/>
      <c r="GFO46" s="153"/>
      <c r="GFP46" s="154"/>
      <c r="GFQ46" s="155"/>
      <c r="GFR46" s="155"/>
      <c r="GFS46" s="155"/>
      <c r="GFT46" s="155"/>
      <c r="GFU46" s="155"/>
      <c r="GFV46" s="155"/>
      <c r="GFW46" s="156"/>
      <c r="GFX46" s="156"/>
      <c r="GFY46" s="156"/>
      <c r="GFZ46" s="156"/>
      <c r="GGA46" s="156"/>
      <c r="GGB46" s="156"/>
      <c r="GGC46" s="157"/>
      <c r="GGD46" s="153"/>
      <c r="GGE46" s="153"/>
      <c r="GGF46" s="154"/>
      <c r="GGG46" s="155"/>
      <c r="GGH46" s="155"/>
      <c r="GGI46" s="155"/>
      <c r="GGJ46" s="155"/>
      <c r="GGK46" s="155"/>
      <c r="GGL46" s="155"/>
      <c r="GGM46" s="156"/>
      <c r="GGN46" s="156"/>
      <c r="GGO46" s="156"/>
      <c r="GGP46" s="156"/>
      <c r="GGQ46" s="156"/>
      <c r="GGR46" s="156"/>
      <c r="GGS46" s="157"/>
      <c r="GGT46" s="153"/>
      <c r="GGU46" s="153"/>
      <c r="GGV46" s="154"/>
      <c r="GGW46" s="155"/>
      <c r="GGX46" s="155"/>
      <c r="GGY46" s="155"/>
      <c r="GGZ46" s="155"/>
      <c r="GHA46" s="155"/>
      <c r="GHB46" s="155"/>
      <c r="GHC46" s="156"/>
      <c r="GHD46" s="156"/>
      <c r="GHE46" s="156"/>
      <c r="GHF46" s="156"/>
      <c r="GHG46" s="156"/>
      <c r="GHH46" s="156"/>
      <c r="GHI46" s="157"/>
      <c r="GHJ46" s="153"/>
      <c r="GHK46" s="153"/>
      <c r="GHL46" s="154"/>
      <c r="GHM46" s="155"/>
      <c r="GHN46" s="155"/>
      <c r="GHO46" s="155"/>
      <c r="GHP46" s="155"/>
      <c r="GHQ46" s="155"/>
      <c r="GHR46" s="155"/>
      <c r="GHS46" s="156"/>
      <c r="GHT46" s="156"/>
      <c r="GHU46" s="156"/>
      <c r="GHV46" s="156"/>
      <c r="GHW46" s="156"/>
      <c r="GHX46" s="156"/>
      <c r="GHY46" s="157"/>
      <c r="GHZ46" s="153"/>
      <c r="GIA46" s="153"/>
      <c r="GIB46" s="154"/>
      <c r="GIC46" s="155"/>
      <c r="GID46" s="155"/>
      <c r="GIE46" s="155"/>
      <c r="GIF46" s="155"/>
      <c r="GIG46" s="155"/>
      <c r="GIH46" s="155"/>
      <c r="GII46" s="156"/>
      <c r="GIJ46" s="156"/>
      <c r="GIK46" s="156"/>
      <c r="GIL46" s="156"/>
      <c r="GIM46" s="156"/>
      <c r="GIN46" s="156"/>
      <c r="GIO46" s="157"/>
      <c r="GIP46" s="153"/>
      <c r="GIQ46" s="153"/>
      <c r="GIR46" s="154"/>
      <c r="GIS46" s="155"/>
      <c r="GIT46" s="155"/>
      <c r="GIU46" s="155"/>
      <c r="GIV46" s="155"/>
      <c r="GIW46" s="155"/>
      <c r="GIX46" s="155"/>
      <c r="GIY46" s="156"/>
      <c r="GIZ46" s="156"/>
      <c r="GJA46" s="156"/>
      <c r="GJB46" s="156"/>
      <c r="GJC46" s="156"/>
      <c r="GJD46" s="156"/>
      <c r="GJE46" s="157"/>
      <c r="GJF46" s="153"/>
      <c r="GJG46" s="153"/>
      <c r="GJH46" s="154"/>
      <c r="GJI46" s="155"/>
      <c r="GJJ46" s="155"/>
      <c r="GJK46" s="155"/>
      <c r="GJL46" s="155"/>
      <c r="GJM46" s="155"/>
      <c r="GJN46" s="155"/>
      <c r="GJO46" s="156"/>
      <c r="GJP46" s="156"/>
      <c r="GJQ46" s="156"/>
      <c r="GJR46" s="156"/>
      <c r="GJS46" s="156"/>
      <c r="GJT46" s="156"/>
      <c r="GJU46" s="157"/>
      <c r="GJV46" s="153"/>
      <c r="GJW46" s="153"/>
      <c r="GJX46" s="154"/>
      <c r="GJY46" s="155"/>
      <c r="GJZ46" s="155"/>
      <c r="GKA46" s="155"/>
      <c r="GKB46" s="155"/>
      <c r="GKC46" s="155"/>
      <c r="GKD46" s="155"/>
      <c r="GKE46" s="156"/>
      <c r="GKF46" s="156"/>
      <c r="GKG46" s="156"/>
      <c r="GKH46" s="156"/>
      <c r="GKI46" s="156"/>
      <c r="GKJ46" s="156"/>
      <c r="GKK46" s="157"/>
      <c r="GKL46" s="153"/>
      <c r="GKM46" s="153"/>
      <c r="GKN46" s="154"/>
      <c r="GKO46" s="155"/>
      <c r="GKP46" s="155"/>
      <c r="GKQ46" s="155"/>
      <c r="GKR46" s="155"/>
      <c r="GKS46" s="155"/>
      <c r="GKT46" s="155"/>
      <c r="GKU46" s="156"/>
      <c r="GKV46" s="156"/>
      <c r="GKW46" s="156"/>
      <c r="GKX46" s="156"/>
      <c r="GKY46" s="156"/>
      <c r="GKZ46" s="156"/>
      <c r="GLA46" s="157"/>
      <c r="GLB46" s="153"/>
      <c r="GLC46" s="153"/>
      <c r="GLD46" s="154"/>
      <c r="GLE46" s="155"/>
      <c r="GLF46" s="155"/>
      <c r="GLG46" s="155"/>
      <c r="GLH46" s="155"/>
      <c r="GLI46" s="155"/>
      <c r="GLJ46" s="155"/>
      <c r="GLK46" s="156"/>
      <c r="GLL46" s="156"/>
      <c r="GLM46" s="156"/>
      <c r="GLN46" s="156"/>
      <c r="GLO46" s="156"/>
      <c r="GLP46" s="156"/>
      <c r="GLQ46" s="157"/>
      <c r="GLR46" s="153"/>
      <c r="GLS46" s="153"/>
      <c r="GLT46" s="154"/>
      <c r="GLU46" s="155"/>
      <c r="GLV46" s="155"/>
      <c r="GLW46" s="155"/>
      <c r="GLX46" s="155"/>
      <c r="GLY46" s="155"/>
      <c r="GLZ46" s="155"/>
      <c r="GMA46" s="156"/>
      <c r="GMB46" s="156"/>
      <c r="GMC46" s="156"/>
      <c r="GMD46" s="156"/>
      <c r="GME46" s="156"/>
      <c r="GMF46" s="156"/>
      <c r="GMG46" s="157"/>
      <c r="GMH46" s="153"/>
      <c r="GMI46" s="153"/>
      <c r="GMJ46" s="154"/>
      <c r="GMK46" s="155"/>
      <c r="GML46" s="155"/>
      <c r="GMM46" s="155"/>
      <c r="GMN46" s="155"/>
      <c r="GMO46" s="155"/>
      <c r="GMP46" s="155"/>
      <c r="GMQ46" s="156"/>
      <c r="GMR46" s="156"/>
      <c r="GMS46" s="156"/>
      <c r="GMT46" s="156"/>
      <c r="GMU46" s="156"/>
      <c r="GMV46" s="156"/>
      <c r="GMW46" s="157"/>
      <c r="GMX46" s="153"/>
      <c r="GMY46" s="153"/>
      <c r="GMZ46" s="154"/>
      <c r="GNA46" s="155"/>
      <c r="GNB46" s="155"/>
      <c r="GNC46" s="155"/>
      <c r="GND46" s="155"/>
      <c r="GNE46" s="155"/>
      <c r="GNF46" s="155"/>
      <c r="GNG46" s="156"/>
      <c r="GNH46" s="156"/>
      <c r="GNI46" s="156"/>
      <c r="GNJ46" s="156"/>
      <c r="GNK46" s="156"/>
      <c r="GNL46" s="156"/>
      <c r="GNM46" s="157"/>
      <c r="GNN46" s="153"/>
      <c r="GNO46" s="153"/>
      <c r="GNP46" s="154"/>
      <c r="GNQ46" s="155"/>
      <c r="GNR46" s="155"/>
      <c r="GNS46" s="155"/>
      <c r="GNT46" s="155"/>
      <c r="GNU46" s="155"/>
      <c r="GNV46" s="155"/>
      <c r="GNW46" s="156"/>
      <c r="GNX46" s="156"/>
      <c r="GNY46" s="156"/>
      <c r="GNZ46" s="156"/>
      <c r="GOA46" s="156"/>
      <c r="GOB46" s="156"/>
      <c r="GOC46" s="157"/>
      <c r="GOD46" s="153"/>
      <c r="GOE46" s="153"/>
      <c r="GOF46" s="154"/>
      <c r="GOG46" s="155"/>
      <c r="GOH46" s="155"/>
      <c r="GOI46" s="155"/>
      <c r="GOJ46" s="155"/>
      <c r="GOK46" s="155"/>
      <c r="GOL46" s="155"/>
      <c r="GOM46" s="156"/>
      <c r="GON46" s="156"/>
      <c r="GOO46" s="156"/>
      <c r="GOP46" s="156"/>
      <c r="GOQ46" s="156"/>
      <c r="GOR46" s="156"/>
      <c r="GOS46" s="157"/>
      <c r="GOT46" s="153"/>
      <c r="GOU46" s="153"/>
      <c r="GOV46" s="154"/>
      <c r="GOW46" s="155"/>
      <c r="GOX46" s="155"/>
      <c r="GOY46" s="155"/>
      <c r="GOZ46" s="155"/>
      <c r="GPA46" s="155"/>
      <c r="GPB46" s="155"/>
      <c r="GPC46" s="156"/>
      <c r="GPD46" s="156"/>
      <c r="GPE46" s="156"/>
      <c r="GPF46" s="156"/>
      <c r="GPG46" s="156"/>
      <c r="GPH46" s="156"/>
      <c r="GPI46" s="157"/>
      <c r="GPJ46" s="153"/>
      <c r="GPK46" s="153"/>
      <c r="GPL46" s="154"/>
      <c r="GPM46" s="155"/>
      <c r="GPN46" s="155"/>
      <c r="GPO46" s="155"/>
      <c r="GPP46" s="155"/>
      <c r="GPQ46" s="155"/>
      <c r="GPR46" s="155"/>
      <c r="GPS46" s="156"/>
      <c r="GPT46" s="156"/>
      <c r="GPU46" s="156"/>
      <c r="GPV46" s="156"/>
      <c r="GPW46" s="156"/>
      <c r="GPX46" s="156"/>
      <c r="GPY46" s="157"/>
      <c r="GPZ46" s="153"/>
      <c r="GQA46" s="153"/>
      <c r="GQB46" s="154"/>
      <c r="GQC46" s="155"/>
      <c r="GQD46" s="155"/>
      <c r="GQE46" s="155"/>
      <c r="GQF46" s="155"/>
      <c r="GQG46" s="155"/>
      <c r="GQH46" s="155"/>
      <c r="GQI46" s="156"/>
      <c r="GQJ46" s="156"/>
      <c r="GQK46" s="156"/>
      <c r="GQL46" s="156"/>
      <c r="GQM46" s="156"/>
      <c r="GQN46" s="156"/>
      <c r="GQO46" s="157"/>
      <c r="GQP46" s="153"/>
      <c r="GQQ46" s="153"/>
      <c r="GQR46" s="154"/>
      <c r="GQS46" s="155"/>
      <c r="GQT46" s="155"/>
      <c r="GQU46" s="155"/>
      <c r="GQV46" s="155"/>
      <c r="GQW46" s="155"/>
      <c r="GQX46" s="155"/>
      <c r="GQY46" s="156"/>
      <c r="GQZ46" s="156"/>
      <c r="GRA46" s="156"/>
      <c r="GRB46" s="156"/>
      <c r="GRC46" s="156"/>
      <c r="GRD46" s="156"/>
      <c r="GRE46" s="157"/>
      <c r="GRF46" s="153"/>
      <c r="GRG46" s="153"/>
      <c r="GRH46" s="154"/>
      <c r="GRI46" s="155"/>
      <c r="GRJ46" s="155"/>
      <c r="GRK46" s="155"/>
      <c r="GRL46" s="155"/>
      <c r="GRM46" s="155"/>
      <c r="GRN46" s="155"/>
      <c r="GRO46" s="156"/>
      <c r="GRP46" s="156"/>
      <c r="GRQ46" s="156"/>
      <c r="GRR46" s="156"/>
      <c r="GRS46" s="156"/>
      <c r="GRT46" s="156"/>
      <c r="GRU46" s="157"/>
      <c r="GRV46" s="153"/>
      <c r="GRW46" s="153"/>
      <c r="GRX46" s="154"/>
      <c r="GRY46" s="155"/>
      <c r="GRZ46" s="155"/>
      <c r="GSA46" s="155"/>
      <c r="GSB46" s="155"/>
      <c r="GSC46" s="155"/>
      <c r="GSD46" s="155"/>
      <c r="GSE46" s="156"/>
      <c r="GSF46" s="156"/>
      <c r="GSG46" s="156"/>
      <c r="GSH46" s="156"/>
      <c r="GSI46" s="156"/>
      <c r="GSJ46" s="156"/>
      <c r="GSK46" s="157"/>
      <c r="GSL46" s="153"/>
      <c r="GSM46" s="153"/>
      <c r="GSN46" s="154"/>
      <c r="GSO46" s="155"/>
      <c r="GSP46" s="155"/>
      <c r="GSQ46" s="155"/>
      <c r="GSR46" s="155"/>
      <c r="GSS46" s="155"/>
      <c r="GST46" s="155"/>
      <c r="GSU46" s="156"/>
      <c r="GSV46" s="156"/>
      <c r="GSW46" s="156"/>
      <c r="GSX46" s="156"/>
      <c r="GSY46" s="156"/>
      <c r="GSZ46" s="156"/>
      <c r="GTA46" s="157"/>
      <c r="GTB46" s="153"/>
      <c r="GTC46" s="153"/>
      <c r="GTD46" s="154"/>
      <c r="GTE46" s="155"/>
      <c r="GTF46" s="155"/>
      <c r="GTG46" s="155"/>
      <c r="GTH46" s="155"/>
      <c r="GTI46" s="155"/>
      <c r="GTJ46" s="155"/>
      <c r="GTK46" s="156"/>
      <c r="GTL46" s="156"/>
      <c r="GTM46" s="156"/>
      <c r="GTN46" s="156"/>
      <c r="GTO46" s="156"/>
      <c r="GTP46" s="156"/>
      <c r="GTQ46" s="157"/>
      <c r="GTR46" s="153"/>
      <c r="GTS46" s="153"/>
      <c r="GTT46" s="154"/>
      <c r="GTU46" s="155"/>
      <c r="GTV46" s="155"/>
      <c r="GTW46" s="155"/>
      <c r="GTX46" s="155"/>
      <c r="GTY46" s="155"/>
      <c r="GTZ46" s="155"/>
      <c r="GUA46" s="156"/>
      <c r="GUB46" s="156"/>
      <c r="GUC46" s="156"/>
      <c r="GUD46" s="156"/>
      <c r="GUE46" s="156"/>
      <c r="GUF46" s="156"/>
      <c r="GUG46" s="157"/>
      <c r="GUH46" s="153"/>
      <c r="GUI46" s="153"/>
      <c r="GUJ46" s="154"/>
      <c r="GUK46" s="155"/>
      <c r="GUL46" s="155"/>
      <c r="GUM46" s="155"/>
      <c r="GUN46" s="155"/>
      <c r="GUO46" s="155"/>
      <c r="GUP46" s="155"/>
      <c r="GUQ46" s="156"/>
      <c r="GUR46" s="156"/>
      <c r="GUS46" s="156"/>
      <c r="GUT46" s="156"/>
      <c r="GUU46" s="156"/>
      <c r="GUV46" s="156"/>
      <c r="GUW46" s="157"/>
      <c r="GUX46" s="153"/>
      <c r="GUY46" s="153"/>
      <c r="GUZ46" s="154"/>
      <c r="GVA46" s="155"/>
      <c r="GVB46" s="155"/>
      <c r="GVC46" s="155"/>
      <c r="GVD46" s="155"/>
      <c r="GVE46" s="155"/>
      <c r="GVF46" s="155"/>
      <c r="GVG46" s="156"/>
      <c r="GVH46" s="156"/>
      <c r="GVI46" s="156"/>
      <c r="GVJ46" s="156"/>
      <c r="GVK46" s="156"/>
      <c r="GVL46" s="156"/>
      <c r="GVM46" s="157"/>
      <c r="GVN46" s="153"/>
      <c r="GVO46" s="153"/>
      <c r="GVP46" s="154"/>
      <c r="GVQ46" s="155"/>
      <c r="GVR46" s="155"/>
      <c r="GVS46" s="155"/>
      <c r="GVT46" s="155"/>
      <c r="GVU46" s="155"/>
      <c r="GVV46" s="155"/>
      <c r="GVW46" s="156"/>
      <c r="GVX46" s="156"/>
      <c r="GVY46" s="156"/>
      <c r="GVZ46" s="156"/>
      <c r="GWA46" s="156"/>
      <c r="GWB46" s="156"/>
      <c r="GWC46" s="157"/>
      <c r="GWD46" s="153"/>
      <c r="GWE46" s="153"/>
      <c r="GWF46" s="154"/>
      <c r="GWG46" s="155"/>
      <c r="GWH46" s="155"/>
      <c r="GWI46" s="155"/>
      <c r="GWJ46" s="155"/>
      <c r="GWK46" s="155"/>
      <c r="GWL46" s="155"/>
      <c r="GWM46" s="156"/>
      <c r="GWN46" s="156"/>
      <c r="GWO46" s="156"/>
      <c r="GWP46" s="156"/>
      <c r="GWQ46" s="156"/>
      <c r="GWR46" s="156"/>
      <c r="GWS46" s="157"/>
      <c r="GWT46" s="153"/>
      <c r="GWU46" s="153"/>
      <c r="GWV46" s="154"/>
      <c r="GWW46" s="155"/>
      <c r="GWX46" s="155"/>
      <c r="GWY46" s="155"/>
      <c r="GWZ46" s="155"/>
      <c r="GXA46" s="155"/>
      <c r="GXB46" s="155"/>
      <c r="GXC46" s="156"/>
      <c r="GXD46" s="156"/>
      <c r="GXE46" s="156"/>
      <c r="GXF46" s="156"/>
      <c r="GXG46" s="156"/>
      <c r="GXH46" s="156"/>
      <c r="GXI46" s="157"/>
      <c r="GXJ46" s="153"/>
      <c r="GXK46" s="153"/>
      <c r="GXL46" s="154"/>
      <c r="GXM46" s="155"/>
      <c r="GXN46" s="155"/>
      <c r="GXO46" s="155"/>
      <c r="GXP46" s="155"/>
      <c r="GXQ46" s="155"/>
      <c r="GXR46" s="155"/>
      <c r="GXS46" s="156"/>
      <c r="GXT46" s="156"/>
      <c r="GXU46" s="156"/>
      <c r="GXV46" s="156"/>
      <c r="GXW46" s="156"/>
      <c r="GXX46" s="156"/>
      <c r="GXY46" s="157"/>
      <c r="GXZ46" s="153"/>
      <c r="GYA46" s="153"/>
      <c r="GYB46" s="154"/>
      <c r="GYC46" s="155"/>
      <c r="GYD46" s="155"/>
      <c r="GYE46" s="155"/>
      <c r="GYF46" s="155"/>
      <c r="GYG46" s="155"/>
      <c r="GYH46" s="155"/>
      <c r="GYI46" s="156"/>
      <c r="GYJ46" s="156"/>
      <c r="GYK46" s="156"/>
      <c r="GYL46" s="156"/>
      <c r="GYM46" s="156"/>
      <c r="GYN46" s="156"/>
      <c r="GYO46" s="157"/>
      <c r="GYP46" s="153"/>
      <c r="GYQ46" s="153"/>
      <c r="GYR46" s="154"/>
      <c r="GYS46" s="155"/>
      <c r="GYT46" s="155"/>
      <c r="GYU46" s="155"/>
      <c r="GYV46" s="155"/>
      <c r="GYW46" s="155"/>
      <c r="GYX46" s="155"/>
      <c r="GYY46" s="156"/>
      <c r="GYZ46" s="156"/>
      <c r="GZA46" s="156"/>
      <c r="GZB46" s="156"/>
      <c r="GZC46" s="156"/>
      <c r="GZD46" s="156"/>
      <c r="GZE46" s="157"/>
      <c r="GZF46" s="153"/>
      <c r="GZG46" s="153"/>
      <c r="GZH46" s="154"/>
      <c r="GZI46" s="155"/>
      <c r="GZJ46" s="155"/>
      <c r="GZK46" s="155"/>
      <c r="GZL46" s="155"/>
      <c r="GZM46" s="155"/>
      <c r="GZN46" s="155"/>
      <c r="GZO46" s="156"/>
      <c r="GZP46" s="156"/>
      <c r="GZQ46" s="156"/>
      <c r="GZR46" s="156"/>
      <c r="GZS46" s="156"/>
      <c r="GZT46" s="156"/>
      <c r="GZU46" s="157"/>
      <c r="GZV46" s="153"/>
      <c r="GZW46" s="153"/>
      <c r="GZX46" s="154"/>
      <c r="GZY46" s="155"/>
      <c r="GZZ46" s="155"/>
      <c r="HAA46" s="155"/>
      <c r="HAB46" s="155"/>
      <c r="HAC46" s="155"/>
      <c r="HAD46" s="155"/>
      <c r="HAE46" s="156"/>
      <c r="HAF46" s="156"/>
      <c r="HAG46" s="156"/>
      <c r="HAH46" s="156"/>
      <c r="HAI46" s="156"/>
      <c r="HAJ46" s="156"/>
      <c r="HAK46" s="157"/>
      <c r="HAL46" s="153"/>
      <c r="HAM46" s="153"/>
      <c r="HAN46" s="154"/>
      <c r="HAO46" s="155"/>
      <c r="HAP46" s="155"/>
      <c r="HAQ46" s="155"/>
      <c r="HAR46" s="155"/>
      <c r="HAS46" s="155"/>
      <c r="HAT46" s="155"/>
      <c r="HAU46" s="156"/>
      <c r="HAV46" s="156"/>
      <c r="HAW46" s="156"/>
      <c r="HAX46" s="156"/>
      <c r="HAY46" s="156"/>
      <c r="HAZ46" s="156"/>
      <c r="HBA46" s="157"/>
      <c r="HBB46" s="153"/>
      <c r="HBC46" s="153"/>
      <c r="HBD46" s="154"/>
      <c r="HBE46" s="155"/>
      <c r="HBF46" s="155"/>
      <c r="HBG46" s="155"/>
      <c r="HBH46" s="155"/>
      <c r="HBI46" s="155"/>
      <c r="HBJ46" s="155"/>
      <c r="HBK46" s="156"/>
      <c r="HBL46" s="156"/>
      <c r="HBM46" s="156"/>
      <c r="HBN46" s="156"/>
      <c r="HBO46" s="156"/>
      <c r="HBP46" s="156"/>
      <c r="HBQ46" s="157"/>
      <c r="HBR46" s="153"/>
      <c r="HBS46" s="153"/>
      <c r="HBT46" s="154"/>
      <c r="HBU46" s="155"/>
      <c r="HBV46" s="155"/>
      <c r="HBW46" s="155"/>
      <c r="HBX46" s="155"/>
      <c r="HBY46" s="155"/>
      <c r="HBZ46" s="155"/>
      <c r="HCA46" s="156"/>
      <c r="HCB46" s="156"/>
      <c r="HCC46" s="156"/>
      <c r="HCD46" s="156"/>
      <c r="HCE46" s="156"/>
      <c r="HCF46" s="156"/>
      <c r="HCG46" s="157"/>
      <c r="HCH46" s="153"/>
      <c r="HCI46" s="153"/>
      <c r="HCJ46" s="154"/>
      <c r="HCK46" s="155"/>
      <c r="HCL46" s="155"/>
      <c r="HCM46" s="155"/>
      <c r="HCN46" s="155"/>
      <c r="HCO46" s="155"/>
      <c r="HCP46" s="155"/>
      <c r="HCQ46" s="156"/>
      <c r="HCR46" s="156"/>
      <c r="HCS46" s="156"/>
      <c r="HCT46" s="156"/>
      <c r="HCU46" s="156"/>
      <c r="HCV46" s="156"/>
      <c r="HCW46" s="157"/>
      <c r="HCX46" s="153"/>
      <c r="HCY46" s="153"/>
      <c r="HCZ46" s="154"/>
      <c r="HDA46" s="155"/>
      <c r="HDB46" s="155"/>
      <c r="HDC46" s="155"/>
      <c r="HDD46" s="155"/>
      <c r="HDE46" s="155"/>
      <c r="HDF46" s="155"/>
      <c r="HDG46" s="156"/>
      <c r="HDH46" s="156"/>
      <c r="HDI46" s="156"/>
      <c r="HDJ46" s="156"/>
      <c r="HDK46" s="156"/>
      <c r="HDL46" s="156"/>
      <c r="HDM46" s="157"/>
      <c r="HDN46" s="153"/>
      <c r="HDO46" s="153"/>
      <c r="HDP46" s="154"/>
      <c r="HDQ46" s="155"/>
      <c r="HDR46" s="155"/>
      <c r="HDS46" s="155"/>
      <c r="HDT46" s="155"/>
      <c r="HDU46" s="155"/>
      <c r="HDV46" s="155"/>
      <c r="HDW46" s="156"/>
      <c r="HDX46" s="156"/>
      <c r="HDY46" s="156"/>
      <c r="HDZ46" s="156"/>
      <c r="HEA46" s="156"/>
      <c r="HEB46" s="156"/>
      <c r="HEC46" s="157"/>
      <c r="HED46" s="153"/>
      <c r="HEE46" s="153"/>
      <c r="HEF46" s="154"/>
      <c r="HEG46" s="155"/>
      <c r="HEH46" s="155"/>
      <c r="HEI46" s="155"/>
      <c r="HEJ46" s="155"/>
      <c r="HEK46" s="155"/>
      <c r="HEL46" s="155"/>
      <c r="HEM46" s="156"/>
      <c r="HEN46" s="156"/>
      <c r="HEO46" s="156"/>
      <c r="HEP46" s="156"/>
      <c r="HEQ46" s="156"/>
      <c r="HER46" s="156"/>
      <c r="HES46" s="157"/>
      <c r="HET46" s="153"/>
      <c r="HEU46" s="153"/>
      <c r="HEV46" s="154"/>
      <c r="HEW46" s="155"/>
      <c r="HEX46" s="155"/>
      <c r="HEY46" s="155"/>
      <c r="HEZ46" s="155"/>
      <c r="HFA46" s="155"/>
      <c r="HFB46" s="155"/>
      <c r="HFC46" s="156"/>
      <c r="HFD46" s="156"/>
      <c r="HFE46" s="156"/>
      <c r="HFF46" s="156"/>
      <c r="HFG46" s="156"/>
      <c r="HFH46" s="156"/>
      <c r="HFI46" s="157"/>
      <c r="HFJ46" s="153"/>
      <c r="HFK46" s="153"/>
      <c r="HFL46" s="154"/>
      <c r="HFM46" s="155"/>
      <c r="HFN46" s="155"/>
      <c r="HFO46" s="155"/>
      <c r="HFP46" s="155"/>
      <c r="HFQ46" s="155"/>
      <c r="HFR46" s="155"/>
      <c r="HFS46" s="156"/>
      <c r="HFT46" s="156"/>
      <c r="HFU46" s="156"/>
      <c r="HFV46" s="156"/>
      <c r="HFW46" s="156"/>
      <c r="HFX46" s="156"/>
      <c r="HFY46" s="157"/>
      <c r="HFZ46" s="153"/>
      <c r="HGA46" s="153"/>
      <c r="HGB46" s="154"/>
      <c r="HGC46" s="155"/>
      <c r="HGD46" s="155"/>
      <c r="HGE46" s="155"/>
      <c r="HGF46" s="155"/>
      <c r="HGG46" s="155"/>
      <c r="HGH46" s="155"/>
      <c r="HGI46" s="156"/>
      <c r="HGJ46" s="156"/>
      <c r="HGK46" s="156"/>
      <c r="HGL46" s="156"/>
      <c r="HGM46" s="156"/>
      <c r="HGN46" s="156"/>
      <c r="HGO46" s="157"/>
      <c r="HGP46" s="153"/>
      <c r="HGQ46" s="153"/>
      <c r="HGR46" s="154"/>
      <c r="HGS46" s="155"/>
      <c r="HGT46" s="155"/>
      <c r="HGU46" s="155"/>
      <c r="HGV46" s="155"/>
      <c r="HGW46" s="155"/>
      <c r="HGX46" s="155"/>
      <c r="HGY46" s="156"/>
      <c r="HGZ46" s="156"/>
      <c r="HHA46" s="156"/>
      <c r="HHB46" s="156"/>
      <c r="HHC46" s="156"/>
      <c r="HHD46" s="156"/>
      <c r="HHE46" s="157"/>
      <c r="HHF46" s="153"/>
      <c r="HHG46" s="153"/>
      <c r="HHH46" s="154"/>
      <c r="HHI46" s="155"/>
      <c r="HHJ46" s="155"/>
      <c r="HHK46" s="155"/>
      <c r="HHL46" s="155"/>
      <c r="HHM46" s="155"/>
      <c r="HHN46" s="155"/>
      <c r="HHO46" s="156"/>
      <c r="HHP46" s="156"/>
      <c r="HHQ46" s="156"/>
      <c r="HHR46" s="156"/>
      <c r="HHS46" s="156"/>
      <c r="HHT46" s="156"/>
      <c r="HHU46" s="157"/>
      <c r="HHV46" s="153"/>
      <c r="HHW46" s="153"/>
      <c r="HHX46" s="154"/>
      <c r="HHY46" s="155"/>
      <c r="HHZ46" s="155"/>
      <c r="HIA46" s="155"/>
      <c r="HIB46" s="155"/>
      <c r="HIC46" s="155"/>
      <c r="HID46" s="155"/>
      <c r="HIE46" s="156"/>
      <c r="HIF46" s="156"/>
      <c r="HIG46" s="156"/>
      <c r="HIH46" s="156"/>
      <c r="HII46" s="156"/>
      <c r="HIJ46" s="156"/>
      <c r="HIK46" s="157"/>
      <c r="HIL46" s="153"/>
      <c r="HIM46" s="153"/>
      <c r="HIN46" s="154"/>
      <c r="HIO46" s="155"/>
      <c r="HIP46" s="155"/>
      <c r="HIQ46" s="155"/>
      <c r="HIR46" s="155"/>
      <c r="HIS46" s="155"/>
      <c r="HIT46" s="155"/>
      <c r="HIU46" s="156"/>
      <c r="HIV46" s="156"/>
      <c r="HIW46" s="156"/>
      <c r="HIX46" s="156"/>
      <c r="HIY46" s="156"/>
      <c r="HIZ46" s="156"/>
      <c r="HJA46" s="157"/>
      <c r="HJB46" s="153"/>
      <c r="HJC46" s="153"/>
      <c r="HJD46" s="154"/>
      <c r="HJE46" s="155"/>
      <c r="HJF46" s="155"/>
      <c r="HJG46" s="155"/>
      <c r="HJH46" s="155"/>
      <c r="HJI46" s="155"/>
      <c r="HJJ46" s="155"/>
      <c r="HJK46" s="156"/>
      <c r="HJL46" s="156"/>
      <c r="HJM46" s="156"/>
      <c r="HJN46" s="156"/>
      <c r="HJO46" s="156"/>
      <c r="HJP46" s="156"/>
      <c r="HJQ46" s="157"/>
      <c r="HJR46" s="153"/>
      <c r="HJS46" s="153"/>
      <c r="HJT46" s="154"/>
      <c r="HJU46" s="155"/>
      <c r="HJV46" s="155"/>
      <c r="HJW46" s="155"/>
      <c r="HJX46" s="155"/>
      <c r="HJY46" s="155"/>
      <c r="HJZ46" s="155"/>
      <c r="HKA46" s="156"/>
      <c r="HKB46" s="156"/>
      <c r="HKC46" s="156"/>
      <c r="HKD46" s="156"/>
      <c r="HKE46" s="156"/>
      <c r="HKF46" s="156"/>
      <c r="HKG46" s="157"/>
      <c r="HKH46" s="153"/>
      <c r="HKI46" s="153"/>
      <c r="HKJ46" s="154"/>
      <c r="HKK46" s="155"/>
      <c r="HKL46" s="155"/>
      <c r="HKM46" s="155"/>
      <c r="HKN46" s="155"/>
      <c r="HKO46" s="155"/>
      <c r="HKP46" s="155"/>
      <c r="HKQ46" s="156"/>
      <c r="HKR46" s="156"/>
      <c r="HKS46" s="156"/>
      <c r="HKT46" s="156"/>
      <c r="HKU46" s="156"/>
      <c r="HKV46" s="156"/>
      <c r="HKW46" s="157"/>
      <c r="HKX46" s="153"/>
      <c r="HKY46" s="153"/>
      <c r="HKZ46" s="154"/>
      <c r="HLA46" s="155"/>
      <c r="HLB46" s="155"/>
      <c r="HLC46" s="155"/>
      <c r="HLD46" s="155"/>
      <c r="HLE46" s="155"/>
      <c r="HLF46" s="155"/>
      <c r="HLG46" s="156"/>
      <c r="HLH46" s="156"/>
      <c r="HLI46" s="156"/>
      <c r="HLJ46" s="156"/>
      <c r="HLK46" s="156"/>
      <c r="HLL46" s="156"/>
      <c r="HLM46" s="157"/>
      <c r="HLN46" s="153"/>
      <c r="HLO46" s="153"/>
      <c r="HLP46" s="154"/>
      <c r="HLQ46" s="155"/>
      <c r="HLR46" s="155"/>
      <c r="HLS46" s="155"/>
      <c r="HLT46" s="155"/>
      <c r="HLU46" s="155"/>
      <c r="HLV46" s="155"/>
      <c r="HLW46" s="156"/>
      <c r="HLX46" s="156"/>
      <c r="HLY46" s="156"/>
      <c r="HLZ46" s="156"/>
      <c r="HMA46" s="156"/>
      <c r="HMB46" s="156"/>
      <c r="HMC46" s="157"/>
      <c r="HMD46" s="153"/>
      <c r="HME46" s="153"/>
      <c r="HMF46" s="154"/>
      <c r="HMG46" s="155"/>
      <c r="HMH46" s="155"/>
      <c r="HMI46" s="155"/>
      <c r="HMJ46" s="155"/>
      <c r="HMK46" s="155"/>
      <c r="HML46" s="155"/>
      <c r="HMM46" s="156"/>
      <c r="HMN46" s="156"/>
      <c r="HMO46" s="156"/>
      <c r="HMP46" s="156"/>
      <c r="HMQ46" s="156"/>
      <c r="HMR46" s="156"/>
      <c r="HMS46" s="157"/>
      <c r="HMT46" s="153"/>
      <c r="HMU46" s="153"/>
      <c r="HMV46" s="154"/>
      <c r="HMW46" s="155"/>
      <c r="HMX46" s="155"/>
      <c r="HMY46" s="155"/>
      <c r="HMZ46" s="155"/>
      <c r="HNA46" s="155"/>
      <c r="HNB46" s="155"/>
      <c r="HNC46" s="156"/>
      <c r="HND46" s="156"/>
      <c r="HNE46" s="156"/>
      <c r="HNF46" s="156"/>
      <c r="HNG46" s="156"/>
      <c r="HNH46" s="156"/>
      <c r="HNI46" s="157"/>
      <c r="HNJ46" s="153"/>
      <c r="HNK46" s="153"/>
      <c r="HNL46" s="154"/>
      <c r="HNM46" s="155"/>
      <c r="HNN46" s="155"/>
      <c r="HNO46" s="155"/>
      <c r="HNP46" s="155"/>
      <c r="HNQ46" s="155"/>
      <c r="HNR46" s="155"/>
      <c r="HNS46" s="156"/>
      <c r="HNT46" s="156"/>
      <c r="HNU46" s="156"/>
      <c r="HNV46" s="156"/>
      <c r="HNW46" s="156"/>
      <c r="HNX46" s="156"/>
      <c r="HNY46" s="157"/>
      <c r="HNZ46" s="153"/>
      <c r="HOA46" s="153"/>
      <c r="HOB46" s="154"/>
      <c r="HOC46" s="155"/>
      <c r="HOD46" s="155"/>
      <c r="HOE46" s="155"/>
      <c r="HOF46" s="155"/>
      <c r="HOG46" s="155"/>
      <c r="HOH46" s="155"/>
      <c r="HOI46" s="156"/>
      <c r="HOJ46" s="156"/>
      <c r="HOK46" s="156"/>
      <c r="HOL46" s="156"/>
      <c r="HOM46" s="156"/>
      <c r="HON46" s="156"/>
      <c r="HOO46" s="157"/>
      <c r="HOP46" s="153"/>
      <c r="HOQ46" s="153"/>
      <c r="HOR46" s="154"/>
      <c r="HOS46" s="155"/>
      <c r="HOT46" s="155"/>
      <c r="HOU46" s="155"/>
      <c r="HOV46" s="155"/>
      <c r="HOW46" s="155"/>
      <c r="HOX46" s="155"/>
      <c r="HOY46" s="156"/>
      <c r="HOZ46" s="156"/>
      <c r="HPA46" s="156"/>
      <c r="HPB46" s="156"/>
      <c r="HPC46" s="156"/>
      <c r="HPD46" s="156"/>
      <c r="HPE46" s="157"/>
      <c r="HPF46" s="153"/>
      <c r="HPG46" s="153"/>
      <c r="HPH46" s="154"/>
      <c r="HPI46" s="155"/>
      <c r="HPJ46" s="155"/>
      <c r="HPK46" s="155"/>
      <c r="HPL46" s="155"/>
      <c r="HPM46" s="155"/>
      <c r="HPN46" s="155"/>
      <c r="HPO46" s="156"/>
      <c r="HPP46" s="156"/>
      <c r="HPQ46" s="156"/>
      <c r="HPR46" s="156"/>
      <c r="HPS46" s="156"/>
      <c r="HPT46" s="156"/>
      <c r="HPU46" s="157"/>
      <c r="HPV46" s="153"/>
      <c r="HPW46" s="153"/>
      <c r="HPX46" s="154"/>
      <c r="HPY46" s="155"/>
      <c r="HPZ46" s="155"/>
      <c r="HQA46" s="155"/>
      <c r="HQB46" s="155"/>
      <c r="HQC46" s="155"/>
      <c r="HQD46" s="155"/>
      <c r="HQE46" s="156"/>
      <c r="HQF46" s="156"/>
      <c r="HQG46" s="156"/>
      <c r="HQH46" s="156"/>
      <c r="HQI46" s="156"/>
      <c r="HQJ46" s="156"/>
      <c r="HQK46" s="157"/>
      <c r="HQL46" s="153"/>
      <c r="HQM46" s="153"/>
      <c r="HQN46" s="154"/>
      <c r="HQO46" s="155"/>
      <c r="HQP46" s="155"/>
      <c r="HQQ46" s="155"/>
      <c r="HQR46" s="155"/>
      <c r="HQS46" s="155"/>
      <c r="HQT46" s="155"/>
      <c r="HQU46" s="156"/>
      <c r="HQV46" s="156"/>
      <c r="HQW46" s="156"/>
      <c r="HQX46" s="156"/>
      <c r="HQY46" s="156"/>
      <c r="HQZ46" s="156"/>
      <c r="HRA46" s="157"/>
      <c r="HRB46" s="153"/>
      <c r="HRC46" s="153"/>
      <c r="HRD46" s="154"/>
      <c r="HRE46" s="155"/>
      <c r="HRF46" s="155"/>
      <c r="HRG46" s="155"/>
      <c r="HRH46" s="155"/>
      <c r="HRI46" s="155"/>
      <c r="HRJ46" s="155"/>
      <c r="HRK46" s="156"/>
      <c r="HRL46" s="156"/>
      <c r="HRM46" s="156"/>
      <c r="HRN46" s="156"/>
      <c r="HRO46" s="156"/>
      <c r="HRP46" s="156"/>
      <c r="HRQ46" s="157"/>
      <c r="HRR46" s="153"/>
      <c r="HRS46" s="153"/>
      <c r="HRT46" s="154"/>
      <c r="HRU46" s="155"/>
      <c r="HRV46" s="155"/>
      <c r="HRW46" s="155"/>
      <c r="HRX46" s="155"/>
      <c r="HRY46" s="155"/>
      <c r="HRZ46" s="155"/>
      <c r="HSA46" s="156"/>
      <c r="HSB46" s="156"/>
      <c r="HSC46" s="156"/>
      <c r="HSD46" s="156"/>
      <c r="HSE46" s="156"/>
      <c r="HSF46" s="156"/>
      <c r="HSG46" s="157"/>
      <c r="HSH46" s="153"/>
      <c r="HSI46" s="153"/>
      <c r="HSJ46" s="154"/>
      <c r="HSK46" s="155"/>
      <c r="HSL46" s="155"/>
      <c r="HSM46" s="155"/>
      <c r="HSN46" s="155"/>
      <c r="HSO46" s="155"/>
      <c r="HSP46" s="155"/>
      <c r="HSQ46" s="156"/>
      <c r="HSR46" s="156"/>
      <c r="HSS46" s="156"/>
      <c r="HST46" s="156"/>
      <c r="HSU46" s="156"/>
      <c r="HSV46" s="156"/>
      <c r="HSW46" s="157"/>
      <c r="HSX46" s="153"/>
      <c r="HSY46" s="153"/>
      <c r="HSZ46" s="154"/>
      <c r="HTA46" s="155"/>
      <c r="HTB46" s="155"/>
      <c r="HTC46" s="155"/>
      <c r="HTD46" s="155"/>
      <c r="HTE46" s="155"/>
      <c r="HTF46" s="155"/>
      <c r="HTG46" s="156"/>
      <c r="HTH46" s="156"/>
      <c r="HTI46" s="156"/>
      <c r="HTJ46" s="156"/>
      <c r="HTK46" s="156"/>
      <c r="HTL46" s="156"/>
      <c r="HTM46" s="157"/>
      <c r="HTN46" s="153"/>
      <c r="HTO46" s="153"/>
      <c r="HTP46" s="154"/>
      <c r="HTQ46" s="155"/>
      <c r="HTR46" s="155"/>
      <c r="HTS46" s="155"/>
      <c r="HTT46" s="155"/>
      <c r="HTU46" s="155"/>
      <c r="HTV46" s="155"/>
      <c r="HTW46" s="156"/>
      <c r="HTX46" s="156"/>
      <c r="HTY46" s="156"/>
      <c r="HTZ46" s="156"/>
      <c r="HUA46" s="156"/>
      <c r="HUB46" s="156"/>
      <c r="HUC46" s="157"/>
      <c r="HUD46" s="153"/>
      <c r="HUE46" s="153"/>
      <c r="HUF46" s="154"/>
      <c r="HUG46" s="155"/>
      <c r="HUH46" s="155"/>
      <c r="HUI46" s="155"/>
      <c r="HUJ46" s="155"/>
      <c r="HUK46" s="155"/>
      <c r="HUL46" s="155"/>
      <c r="HUM46" s="156"/>
      <c r="HUN46" s="156"/>
      <c r="HUO46" s="156"/>
      <c r="HUP46" s="156"/>
      <c r="HUQ46" s="156"/>
      <c r="HUR46" s="156"/>
      <c r="HUS46" s="157"/>
      <c r="HUT46" s="153"/>
      <c r="HUU46" s="153"/>
      <c r="HUV46" s="154"/>
      <c r="HUW46" s="155"/>
      <c r="HUX46" s="155"/>
      <c r="HUY46" s="155"/>
      <c r="HUZ46" s="155"/>
      <c r="HVA46" s="155"/>
      <c r="HVB46" s="155"/>
      <c r="HVC46" s="156"/>
      <c r="HVD46" s="156"/>
      <c r="HVE46" s="156"/>
      <c r="HVF46" s="156"/>
      <c r="HVG46" s="156"/>
      <c r="HVH46" s="156"/>
      <c r="HVI46" s="157"/>
      <c r="HVJ46" s="153"/>
      <c r="HVK46" s="153"/>
      <c r="HVL46" s="154"/>
      <c r="HVM46" s="155"/>
      <c r="HVN46" s="155"/>
      <c r="HVO46" s="155"/>
      <c r="HVP46" s="155"/>
      <c r="HVQ46" s="155"/>
      <c r="HVR46" s="155"/>
      <c r="HVS46" s="156"/>
      <c r="HVT46" s="156"/>
      <c r="HVU46" s="156"/>
      <c r="HVV46" s="156"/>
      <c r="HVW46" s="156"/>
      <c r="HVX46" s="156"/>
      <c r="HVY46" s="157"/>
      <c r="HVZ46" s="153"/>
      <c r="HWA46" s="153"/>
      <c r="HWB46" s="154"/>
      <c r="HWC46" s="155"/>
      <c r="HWD46" s="155"/>
      <c r="HWE46" s="155"/>
      <c r="HWF46" s="155"/>
      <c r="HWG46" s="155"/>
      <c r="HWH46" s="155"/>
      <c r="HWI46" s="156"/>
      <c r="HWJ46" s="156"/>
      <c r="HWK46" s="156"/>
      <c r="HWL46" s="156"/>
      <c r="HWM46" s="156"/>
      <c r="HWN46" s="156"/>
      <c r="HWO46" s="157"/>
      <c r="HWP46" s="153"/>
      <c r="HWQ46" s="153"/>
      <c r="HWR46" s="154"/>
      <c r="HWS46" s="155"/>
      <c r="HWT46" s="155"/>
      <c r="HWU46" s="155"/>
      <c r="HWV46" s="155"/>
      <c r="HWW46" s="155"/>
      <c r="HWX46" s="155"/>
      <c r="HWY46" s="156"/>
      <c r="HWZ46" s="156"/>
      <c r="HXA46" s="156"/>
      <c r="HXB46" s="156"/>
      <c r="HXC46" s="156"/>
      <c r="HXD46" s="156"/>
      <c r="HXE46" s="157"/>
      <c r="HXF46" s="153"/>
      <c r="HXG46" s="153"/>
      <c r="HXH46" s="154"/>
      <c r="HXI46" s="155"/>
      <c r="HXJ46" s="155"/>
      <c r="HXK46" s="155"/>
      <c r="HXL46" s="155"/>
      <c r="HXM46" s="155"/>
      <c r="HXN46" s="155"/>
      <c r="HXO46" s="156"/>
      <c r="HXP46" s="156"/>
      <c r="HXQ46" s="156"/>
      <c r="HXR46" s="156"/>
      <c r="HXS46" s="156"/>
      <c r="HXT46" s="156"/>
      <c r="HXU46" s="157"/>
      <c r="HXV46" s="153"/>
      <c r="HXW46" s="153"/>
      <c r="HXX46" s="154"/>
      <c r="HXY46" s="155"/>
      <c r="HXZ46" s="155"/>
      <c r="HYA46" s="155"/>
      <c r="HYB46" s="155"/>
      <c r="HYC46" s="155"/>
      <c r="HYD46" s="155"/>
      <c r="HYE46" s="156"/>
      <c r="HYF46" s="156"/>
      <c r="HYG46" s="156"/>
      <c r="HYH46" s="156"/>
      <c r="HYI46" s="156"/>
      <c r="HYJ46" s="156"/>
      <c r="HYK46" s="157"/>
      <c r="HYL46" s="153"/>
      <c r="HYM46" s="153"/>
      <c r="HYN46" s="154"/>
      <c r="HYO46" s="155"/>
      <c r="HYP46" s="155"/>
      <c r="HYQ46" s="155"/>
      <c r="HYR46" s="155"/>
      <c r="HYS46" s="155"/>
      <c r="HYT46" s="155"/>
      <c r="HYU46" s="156"/>
      <c r="HYV46" s="156"/>
      <c r="HYW46" s="156"/>
      <c r="HYX46" s="156"/>
      <c r="HYY46" s="156"/>
      <c r="HYZ46" s="156"/>
      <c r="HZA46" s="157"/>
      <c r="HZB46" s="153"/>
      <c r="HZC46" s="153"/>
      <c r="HZD46" s="154"/>
      <c r="HZE46" s="155"/>
      <c r="HZF46" s="155"/>
      <c r="HZG46" s="155"/>
      <c r="HZH46" s="155"/>
      <c r="HZI46" s="155"/>
      <c r="HZJ46" s="155"/>
      <c r="HZK46" s="156"/>
      <c r="HZL46" s="156"/>
      <c r="HZM46" s="156"/>
      <c r="HZN46" s="156"/>
      <c r="HZO46" s="156"/>
      <c r="HZP46" s="156"/>
      <c r="HZQ46" s="157"/>
      <c r="HZR46" s="153"/>
      <c r="HZS46" s="153"/>
      <c r="HZT46" s="154"/>
      <c r="HZU46" s="155"/>
      <c r="HZV46" s="155"/>
      <c r="HZW46" s="155"/>
      <c r="HZX46" s="155"/>
      <c r="HZY46" s="155"/>
      <c r="HZZ46" s="155"/>
      <c r="IAA46" s="156"/>
      <c r="IAB46" s="156"/>
      <c r="IAC46" s="156"/>
      <c r="IAD46" s="156"/>
      <c r="IAE46" s="156"/>
      <c r="IAF46" s="156"/>
      <c r="IAG46" s="157"/>
      <c r="IAH46" s="153"/>
      <c r="IAI46" s="153"/>
      <c r="IAJ46" s="154"/>
      <c r="IAK46" s="155"/>
      <c r="IAL46" s="155"/>
      <c r="IAM46" s="155"/>
      <c r="IAN46" s="155"/>
      <c r="IAO46" s="155"/>
      <c r="IAP46" s="155"/>
      <c r="IAQ46" s="156"/>
      <c r="IAR46" s="156"/>
      <c r="IAS46" s="156"/>
      <c r="IAT46" s="156"/>
      <c r="IAU46" s="156"/>
      <c r="IAV46" s="156"/>
      <c r="IAW46" s="157"/>
      <c r="IAX46" s="153"/>
      <c r="IAY46" s="153"/>
      <c r="IAZ46" s="154"/>
      <c r="IBA46" s="155"/>
      <c r="IBB46" s="155"/>
      <c r="IBC46" s="155"/>
      <c r="IBD46" s="155"/>
      <c r="IBE46" s="155"/>
      <c r="IBF46" s="155"/>
      <c r="IBG46" s="156"/>
      <c r="IBH46" s="156"/>
      <c r="IBI46" s="156"/>
      <c r="IBJ46" s="156"/>
      <c r="IBK46" s="156"/>
      <c r="IBL46" s="156"/>
      <c r="IBM46" s="157"/>
      <c r="IBN46" s="153"/>
      <c r="IBO46" s="153"/>
      <c r="IBP46" s="154"/>
      <c r="IBQ46" s="155"/>
      <c r="IBR46" s="155"/>
      <c r="IBS46" s="155"/>
      <c r="IBT46" s="155"/>
      <c r="IBU46" s="155"/>
      <c r="IBV46" s="155"/>
      <c r="IBW46" s="156"/>
      <c r="IBX46" s="156"/>
      <c r="IBY46" s="156"/>
      <c r="IBZ46" s="156"/>
      <c r="ICA46" s="156"/>
      <c r="ICB46" s="156"/>
      <c r="ICC46" s="157"/>
      <c r="ICD46" s="153"/>
      <c r="ICE46" s="153"/>
      <c r="ICF46" s="154"/>
      <c r="ICG46" s="155"/>
      <c r="ICH46" s="155"/>
      <c r="ICI46" s="155"/>
      <c r="ICJ46" s="155"/>
      <c r="ICK46" s="155"/>
      <c r="ICL46" s="155"/>
      <c r="ICM46" s="156"/>
      <c r="ICN46" s="156"/>
      <c r="ICO46" s="156"/>
      <c r="ICP46" s="156"/>
      <c r="ICQ46" s="156"/>
      <c r="ICR46" s="156"/>
      <c r="ICS46" s="157"/>
      <c r="ICT46" s="153"/>
      <c r="ICU46" s="153"/>
      <c r="ICV46" s="154"/>
      <c r="ICW46" s="155"/>
      <c r="ICX46" s="155"/>
      <c r="ICY46" s="155"/>
      <c r="ICZ46" s="155"/>
      <c r="IDA46" s="155"/>
      <c r="IDB46" s="155"/>
      <c r="IDC46" s="156"/>
      <c r="IDD46" s="156"/>
      <c r="IDE46" s="156"/>
      <c r="IDF46" s="156"/>
      <c r="IDG46" s="156"/>
      <c r="IDH46" s="156"/>
      <c r="IDI46" s="157"/>
      <c r="IDJ46" s="153"/>
      <c r="IDK46" s="153"/>
      <c r="IDL46" s="154"/>
      <c r="IDM46" s="155"/>
      <c r="IDN46" s="155"/>
      <c r="IDO46" s="155"/>
      <c r="IDP46" s="155"/>
      <c r="IDQ46" s="155"/>
      <c r="IDR46" s="155"/>
      <c r="IDS46" s="156"/>
      <c r="IDT46" s="156"/>
      <c r="IDU46" s="156"/>
      <c r="IDV46" s="156"/>
      <c r="IDW46" s="156"/>
      <c r="IDX46" s="156"/>
      <c r="IDY46" s="157"/>
      <c r="IDZ46" s="153"/>
      <c r="IEA46" s="153"/>
      <c r="IEB46" s="154"/>
      <c r="IEC46" s="155"/>
      <c r="IED46" s="155"/>
      <c r="IEE46" s="155"/>
      <c r="IEF46" s="155"/>
      <c r="IEG46" s="155"/>
      <c r="IEH46" s="155"/>
      <c r="IEI46" s="156"/>
      <c r="IEJ46" s="156"/>
      <c r="IEK46" s="156"/>
      <c r="IEL46" s="156"/>
      <c r="IEM46" s="156"/>
      <c r="IEN46" s="156"/>
      <c r="IEO46" s="157"/>
      <c r="IEP46" s="153"/>
      <c r="IEQ46" s="153"/>
      <c r="IER46" s="154"/>
      <c r="IES46" s="155"/>
      <c r="IET46" s="155"/>
      <c r="IEU46" s="155"/>
      <c r="IEV46" s="155"/>
      <c r="IEW46" s="155"/>
      <c r="IEX46" s="155"/>
      <c r="IEY46" s="156"/>
      <c r="IEZ46" s="156"/>
      <c r="IFA46" s="156"/>
      <c r="IFB46" s="156"/>
      <c r="IFC46" s="156"/>
      <c r="IFD46" s="156"/>
      <c r="IFE46" s="157"/>
      <c r="IFF46" s="153"/>
      <c r="IFG46" s="153"/>
      <c r="IFH46" s="154"/>
      <c r="IFI46" s="155"/>
      <c r="IFJ46" s="155"/>
      <c r="IFK46" s="155"/>
      <c r="IFL46" s="155"/>
      <c r="IFM46" s="155"/>
      <c r="IFN46" s="155"/>
      <c r="IFO46" s="156"/>
      <c r="IFP46" s="156"/>
      <c r="IFQ46" s="156"/>
      <c r="IFR46" s="156"/>
      <c r="IFS46" s="156"/>
      <c r="IFT46" s="156"/>
      <c r="IFU46" s="157"/>
      <c r="IFV46" s="153"/>
      <c r="IFW46" s="153"/>
      <c r="IFX46" s="154"/>
      <c r="IFY46" s="155"/>
      <c r="IFZ46" s="155"/>
      <c r="IGA46" s="155"/>
      <c r="IGB46" s="155"/>
      <c r="IGC46" s="155"/>
      <c r="IGD46" s="155"/>
      <c r="IGE46" s="156"/>
      <c r="IGF46" s="156"/>
      <c r="IGG46" s="156"/>
      <c r="IGH46" s="156"/>
      <c r="IGI46" s="156"/>
      <c r="IGJ46" s="156"/>
      <c r="IGK46" s="157"/>
      <c r="IGL46" s="153"/>
      <c r="IGM46" s="153"/>
      <c r="IGN46" s="154"/>
      <c r="IGO46" s="155"/>
      <c r="IGP46" s="155"/>
      <c r="IGQ46" s="155"/>
      <c r="IGR46" s="155"/>
      <c r="IGS46" s="155"/>
      <c r="IGT46" s="155"/>
      <c r="IGU46" s="156"/>
      <c r="IGV46" s="156"/>
      <c r="IGW46" s="156"/>
      <c r="IGX46" s="156"/>
      <c r="IGY46" s="156"/>
      <c r="IGZ46" s="156"/>
      <c r="IHA46" s="157"/>
      <c r="IHB46" s="153"/>
      <c r="IHC46" s="153"/>
      <c r="IHD46" s="154"/>
      <c r="IHE46" s="155"/>
      <c r="IHF46" s="155"/>
      <c r="IHG46" s="155"/>
      <c r="IHH46" s="155"/>
      <c r="IHI46" s="155"/>
      <c r="IHJ46" s="155"/>
      <c r="IHK46" s="156"/>
      <c r="IHL46" s="156"/>
      <c r="IHM46" s="156"/>
      <c r="IHN46" s="156"/>
      <c r="IHO46" s="156"/>
      <c r="IHP46" s="156"/>
      <c r="IHQ46" s="157"/>
      <c r="IHR46" s="153"/>
      <c r="IHS46" s="153"/>
      <c r="IHT46" s="154"/>
      <c r="IHU46" s="155"/>
      <c r="IHV46" s="155"/>
      <c r="IHW46" s="155"/>
      <c r="IHX46" s="155"/>
      <c r="IHY46" s="155"/>
      <c r="IHZ46" s="155"/>
      <c r="IIA46" s="156"/>
      <c r="IIB46" s="156"/>
      <c r="IIC46" s="156"/>
      <c r="IID46" s="156"/>
      <c r="IIE46" s="156"/>
      <c r="IIF46" s="156"/>
      <c r="IIG46" s="157"/>
      <c r="IIH46" s="153"/>
      <c r="III46" s="153"/>
      <c r="IIJ46" s="154"/>
      <c r="IIK46" s="155"/>
      <c r="IIL46" s="155"/>
      <c r="IIM46" s="155"/>
      <c r="IIN46" s="155"/>
      <c r="IIO46" s="155"/>
      <c r="IIP46" s="155"/>
      <c r="IIQ46" s="156"/>
      <c r="IIR46" s="156"/>
      <c r="IIS46" s="156"/>
      <c r="IIT46" s="156"/>
      <c r="IIU46" s="156"/>
      <c r="IIV46" s="156"/>
      <c r="IIW46" s="157"/>
      <c r="IIX46" s="153"/>
      <c r="IIY46" s="153"/>
      <c r="IIZ46" s="154"/>
      <c r="IJA46" s="155"/>
      <c r="IJB46" s="155"/>
      <c r="IJC46" s="155"/>
      <c r="IJD46" s="155"/>
      <c r="IJE46" s="155"/>
      <c r="IJF46" s="155"/>
      <c r="IJG46" s="156"/>
      <c r="IJH46" s="156"/>
      <c r="IJI46" s="156"/>
      <c r="IJJ46" s="156"/>
      <c r="IJK46" s="156"/>
      <c r="IJL46" s="156"/>
      <c r="IJM46" s="157"/>
      <c r="IJN46" s="153"/>
      <c r="IJO46" s="153"/>
      <c r="IJP46" s="154"/>
      <c r="IJQ46" s="155"/>
      <c r="IJR46" s="155"/>
      <c r="IJS46" s="155"/>
      <c r="IJT46" s="155"/>
      <c r="IJU46" s="155"/>
      <c r="IJV46" s="155"/>
      <c r="IJW46" s="156"/>
      <c r="IJX46" s="156"/>
      <c r="IJY46" s="156"/>
      <c r="IJZ46" s="156"/>
      <c r="IKA46" s="156"/>
      <c r="IKB46" s="156"/>
      <c r="IKC46" s="157"/>
      <c r="IKD46" s="153"/>
      <c r="IKE46" s="153"/>
      <c r="IKF46" s="154"/>
      <c r="IKG46" s="155"/>
      <c r="IKH46" s="155"/>
      <c r="IKI46" s="155"/>
      <c r="IKJ46" s="155"/>
      <c r="IKK46" s="155"/>
      <c r="IKL46" s="155"/>
      <c r="IKM46" s="156"/>
      <c r="IKN46" s="156"/>
      <c r="IKO46" s="156"/>
      <c r="IKP46" s="156"/>
      <c r="IKQ46" s="156"/>
      <c r="IKR46" s="156"/>
      <c r="IKS46" s="157"/>
      <c r="IKT46" s="153"/>
      <c r="IKU46" s="153"/>
      <c r="IKV46" s="154"/>
      <c r="IKW46" s="155"/>
      <c r="IKX46" s="155"/>
      <c r="IKY46" s="155"/>
      <c r="IKZ46" s="155"/>
      <c r="ILA46" s="155"/>
      <c r="ILB46" s="155"/>
      <c r="ILC46" s="156"/>
      <c r="ILD46" s="156"/>
      <c r="ILE46" s="156"/>
      <c r="ILF46" s="156"/>
      <c r="ILG46" s="156"/>
      <c r="ILH46" s="156"/>
      <c r="ILI46" s="157"/>
      <c r="ILJ46" s="153"/>
      <c r="ILK46" s="153"/>
      <c r="ILL46" s="154"/>
      <c r="ILM46" s="155"/>
      <c r="ILN46" s="155"/>
      <c r="ILO46" s="155"/>
      <c r="ILP46" s="155"/>
      <c r="ILQ46" s="155"/>
      <c r="ILR46" s="155"/>
      <c r="ILS46" s="156"/>
      <c r="ILT46" s="156"/>
      <c r="ILU46" s="156"/>
      <c r="ILV46" s="156"/>
      <c r="ILW46" s="156"/>
      <c r="ILX46" s="156"/>
      <c r="ILY46" s="157"/>
      <c r="ILZ46" s="153"/>
      <c r="IMA46" s="153"/>
      <c r="IMB46" s="154"/>
      <c r="IMC46" s="155"/>
      <c r="IMD46" s="155"/>
      <c r="IME46" s="155"/>
      <c r="IMF46" s="155"/>
      <c r="IMG46" s="155"/>
      <c r="IMH46" s="155"/>
      <c r="IMI46" s="156"/>
      <c r="IMJ46" s="156"/>
      <c r="IMK46" s="156"/>
      <c r="IML46" s="156"/>
      <c r="IMM46" s="156"/>
      <c r="IMN46" s="156"/>
      <c r="IMO46" s="157"/>
      <c r="IMP46" s="153"/>
      <c r="IMQ46" s="153"/>
      <c r="IMR46" s="154"/>
      <c r="IMS46" s="155"/>
      <c r="IMT46" s="155"/>
      <c r="IMU46" s="155"/>
      <c r="IMV46" s="155"/>
      <c r="IMW46" s="155"/>
      <c r="IMX46" s="155"/>
      <c r="IMY46" s="156"/>
      <c r="IMZ46" s="156"/>
      <c r="INA46" s="156"/>
      <c r="INB46" s="156"/>
      <c r="INC46" s="156"/>
      <c r="IND46" s="156"/>
      <c r="INE46" s="157"/>
      <c r="INF46" s="153"/>
      <c r="ING46" s="153"/>
      <c r="INH46" s="154"/>
      <c r="INI46" s="155"/>
      <c r="INJ46" s="155"/>
      <c r="INK46" s="155"/>
      <c r="INL46" s="155"/>
      <c r="INM46" s="155"/>
      <c r="INN46" s="155"/>
      <c r="INO46" s="156"/>
      <c r="INP46" s="156"/>
      <c r="INQ46" s="156"/>
      <c r="INR46" s="156"/>
      <c r="INS46" s="156"/>
      <c r="INT46" s="156"/>
      <c r="INU46" s="157"/>
      <c r="INV46" s="153"/>
      <c r="INW46" s="153"/>
      <c r="INX46" s="154"/>
      <c r="INY46" s="155"/>
      <c r="INZ46" s="155"/>
      <c r="IOA46" s="155"/>
      <c r="IOB46" s="155"/>
      <c r="IOC46" s="155"/>
      <c r="IOD46" s="155"/>
      <c r="IOE46" s="156"/>
      <c r="IOF46" s="156"/>
      <c r="IOG46" s="156"/>
      <c r="IOH46" s="156"/>
      <c r="IOI46" s="156"/>
      <c r="IOJ46" s="156"/>
      <c r="IOK46" s="157"/>
      <c r="IOL46" s="153"/>
      <c r="IOM46" s="153"/>
      <c r="ION46" s="154"/>
      <c r="IOO46" s="155"/>
      <c r="IOP46" s="155"/>
      <c r="IOQ46" s="155"/>
      <c r="IOR46" s="155"/>
      <c r="IOS46" s="155"/>
      <c r="IOT46" s="155"/>
      <c r="IOU46" s="156"/>
      <c r="IOV46" s="156"/>
      <c r="IOW46" s="156"/>
      <c r="IOX46" s="156"/>
      <c r="IOY46" s="156"/>
      <c r="IOZ46" s="156"/>
      <c r="IPA46" s="157"/>
      <c r="IPB46" s="153"/>
      <c r="IPC46" s="153"/>
      <c r="IPD46" s="154"/>
      <c r="IPE46" s="155"/>
      <c r="IPF46" s="155"/>
      <c r="IPG46" s="155"/>
      <c r="IPH46" s="155"/>
      <c r="IPI46" s="155"/>
      <c r="IPJ46" s="155"/>
      <c r="IPK46" s="156"/>
      <c r="IPL46" s="156"/>
      <c r="IPM46" s="156"/>
      <c r="IPN46" s="156"/>
      <c r="IPO46" s="156"/>
      <c r="IPP46" s="156"/>
      <c r="IPQ46" s="157"/>
      <c r="IPR46" s="153"/>
      <c r="IPS46" s="153"/>
      <c r="IPT46" s="154"/>
      <c r="IPU46" s="155"/>
      <c r="IPV46" s="155"/>
      <c r="IPW46" s="155"/>
      <c r="IPX46" s="155"/>
      <c r="IPY46" s="155"/>
      <c r="IPZ46" s="155"/>
      <c r="IQA46" s="156"/>
      <c r="IQB46" s="156"/>
      <c r="IQC46" s="156"/>
      <c r="IQD46" s="156"/>
      <c r="IQE46" s="156"/>
      <c r="IQF46" s="156"/>
      <c r="IQG46" s="157"/>
      <c r="IQH46" s="153"/>
      <c r="IQI46" s="153"/>
      <c r="IQJ46" s="154"/>
      <c r="IQK46" s="155"/>
      <c r="IQL46" s="155"/>
      <c r="IQM46" s="155"/>
      <c r="IQN46" s="155"/>
      <c r="IQO46" s="155"/>
      <c r="IQP46" s="155"/>
      <c r="IQQ46" s="156"/>
      <c r="IQR46" s="156"/>
      <c r="IQS46" s="156"/>
      <c r="IQT46" s="156"/>
      <c r="IQU46" s="156"/>
      <c r="IQV46" s="156"/>
      <c r="IQW46" s="157"/>
      <c r="IQX46" s="153"/>
      <c r="IQY46" s="153"/>
      <c r="IQZ46" s="154"/>
      <c r="IRA46" s="155"/>
      <c r="IRB46" s="155"/>
      <c r="IRC46" s="155"/>
      <c r="IRD46" s="155"/>
      <c r="IRE46" s="155"/>
      <c r="IRF46" s="155"/>
      <c r="IRG46" s="156"/>
      <c r="IRH46" s="156"/>
      <c r="IRI46" s="156"/>
      <c r="IRJ46" s="156"/>
      <c r="IRK46" s="156"/>
      <c r="IRL46" s="156"/>
      <c r="IRM46" s="157"/>
      <c r="IRN46" s="153"/>
      <c r="IRO46" s="153"/>
      <c r="IRP46" s="154"/>
      <c r="IRQ46" s="155"/>
      <c r="IRR46" s="155"/>
      <c r="IRS46" s="155"/>
      <c r="IRT46" s="155"/>
      <c r="IRU46" s="155"/>
      <c r="IRV46" s="155"/>
      <c r="IRW46" s="156"/>
      <c r="IRX46" s="156"/>
      <c r="IRY46" s="156"/>
      <c r="IRZ46" s="156"/>
      <c r="ISA46" s="156"/>
      <c r="ISB46" s="156"/>
      <c r="ISC46" s="157"/>
      <c r="ISD46" s="153"/>
      <c r="ISE46" s="153"/>
      <c r="ISF46" s="154"/>
      <c r="ISG46" s="155"/>
      <c r="ISH46" s="155"/>
      <c r="ISI46" s="155"/>
      <c r="ISJ46" s="155"/>
      <c r="ISK46" s="155"/>
      <c r="ISL46" s="155"/>
      <c r="ISM46" s="156"/>
      <c r="ISN46" s="156"/>
      <c r="ISO46" s="156"/>
      <c r="ISP46" s="156"/>
      <c r="ISQ46" s="156"/>
      <c r="ISR46" s="156"/>
      <c r="ISS46" s="157"/>
      <c r="IST46" s="153"/>
      <c r="ISU46" s="153"/>
      <c r="ISV46" s="154"/>
      <c r="ISW46" s="155"/>
      <c r="ISX46" s="155"/>
      <c r="ISY46" s="155"/>
      <c r="ISZ46" s="155"/>
      <c r="ITA46" s="155"/>
      <c r="ITB46" s="155"/>
      <c r="ITC46" s="156"/>
      <c r="ITD46" s="156"/>
      <c r="ITE46" s="156"/>
      <c r="ITF46" s="156"/>
      <c r="ITG46" s="156"/>
      <c r="ITH46" s="156"/>
      <c r="ITI46" s="157"/>
      <c r="ITJ46" s="153"/>
      <c r="ITK46" s="153"/>
      <c r="ITL46" s="154"/>
      <c r="ITM46" s="155"/>
      <c r="ITN46" s="155"/>
      <c r="ITO46" s="155"/>
      <c r="ITP46" s="155"/>
      <c r="ITQ46" s="155"/>
      <c r="ITR46" s="155"/>
      <c r="ITS46" s="156"/>
      <c r="ITT46" s="156"/>
      <c r="ITU46" s="156"/>
      <c r="ITV46" s="156"/>
      <c r="ITW46" s="156"/>
      <c r="ITX46" s="156"/>
      <c r="ITY46" s="157"/>
      <c r="ITZ46" s="153"/>
      <c r="IUA46" s="153"/>
      <c r="IUB46" s="154"/>
      <c r="IUC46" s="155"/>
      <c r="IUD46" s="155"/>
      <c r="IUE46" s="155"/>
      <c r="IUF46" s="155"/>
      <c r="IUG46" s="155"/>
      <c r="IUH46" s="155"/>
      <c r="IUI46" s="156"/>
      <c r="IUJ46" s="156"/>
      <c r="IUK46" s="156"/>
      <c r="IUL46" s="156"/>
      <c r="IUM46" s="156"/>
      <c r="IUN46" s="156"/>
      <c r="IUO46" s="157"/>
      <c r="IUP46" s="153"/>
      <c r="IUQ46" s="153"/>
      <c r="IUR46" s="154"/>
      <c r="IUS46" s="155"/>
      <c r="IUT46" s="155"/>
      <c r="IUU46" s="155"/>
      <c r="IUV46" s="155"/>
      <c r="IUW46" s="155"/>
      <c r="IUX46" s="155"/>
      <c r="IUY46" s="156"/>
      <c r="IUZ46" s="156"/>
      <c r="IVA46" s="156"/>
      <c r="IVB46" s="156"/>
      <c r="IVC46" s="156"/>
      <c r="IVD46" s="156"/>
      <c r="IVE46" s="157"/>
      <c r="IVF46" s="153"/>
      <c r="IVG46" s="153"/>
      <c r="IVH46" s="154"/>
      <c r="IVI46" s="155"/>
      <c r="IVJ46" s="155"/>
      <c r="IVK46" s="155"/>
      <c r="IVL46" s="155"/>
      <c r="IVM46" s="155"/>
      <c r="IVN46" s="155"/>
      <c r="IVO46" s="156"/>
      <c r="IVP46" s="156"/>
      <c r="IVQ46" s="156"/>
      <c r="IVR46" s="156"/>
      <c r="IVS46" s="156"/>
      <c r="IVT46" s="156"/>
      <c r="IVU46" s="157"/>
      <c r="IVV46" s="153"/>
      <c r="IVW46" s="153"/>
      <c r="IVX46" s="154"/>
      <c r="IVY46" s="155"/>
      <c r="IVZ46" s="155"/>
      <c r="IWA46" s="155"/>
      <c r="IWB46" s="155"/>
      <c r="IWC46" s="155"/>
      <c r="IWD46" s="155"/>
      <c r="IWE46" s="156"/>
      <c r="IWF46" s="156"/>
      <c r="IWG46" s="156"/>
      <c r="IWH46" s="156"/>
      <c r="IWI46" s="156"/>
      <c r="IWJ46" s="156"/>
      <c r="IWK46" s="157"/>
      <c r="IWL46" s="153"/>
      <c r="IWM46" s="153"/>
      <c r="IWN46" s="154"/>
      <c r="IWO46" s="155"/>
      <c r="IWP46" s="155"/>
      <c r="IWQ46" s="155"/>
      <c r="IWR46" s="155"/>
      <c r="IWS46" s="155"/>
      <c r="IWT46" s="155"/>
      <c r="IWU46" s="156"/>
      <c r="IWV46" s="156"/>
      <c r="IWW46" s="156"/>
      <c r="IWX46" s="156"/>
      <c r="IWY46" s="156"/>
      <c r="IWZ46" s="156"/>
      <c r="IXA46" s="157"/>
      <c r="IXB46" s="153"/>
      <c r="IXC46" s="153"/>
      <c r="IXD46" s="154"/>
      <c r="IXE46" s="155"/>
      <c r="IXF46" s="155"/>
      <c r="IXG46" s="155"/>
      <c r="IXH46" s="155"/>
      <c r="IXI46" s="155"/>
      <c r="IXJ46" s="155"/>
      <c r="IXK46" s="156"/>
      <c r="IXL46" s="156"/>
      <c r="IXM46" s="156"/>
      <c r="IXN46" s="156"/>
      <c r="IXO46" s="156"/>
      <c r="IXP46" s="156"/>
      <c r="IXQ46" s="157"/>
      <c r="IXR46" s="153"/>
      <c r="IXS46" s="153"/>
      <c r="IXT46" s="154"/>
      <c r="IXU46" s="155"/>
      <c r="IXV46" s="155"/>
      <c r="IXW46" s="155"/>
      <c r="IXX46" s="155"/>
      <c r="IXY46" s="155"/>
      <c r="IXZ46" s="155"/>
      <c r="IYA46" s="156"/>
      <c r="IYB46" s="156"/>
      <c r="IYC46" s="156"/>
      <c r="IYD46" s="156"/>
      <c r="IYE46" s="156"/>
      <c r="IYF46" s="156"/>
      <c r="IYG46" s="157"/>
      <c r="IYH46" s="153"/>
      <c r="IYI46" s="153"/>
      <c r="IYJ46" s="154"/>
      <c r="IYK46" s="155"/>
      <c r="IYL46" s="155"/>
      <c r="IYM46" s="155"/>
      <c r="IYN46" s="155"/>
      <c r="IYO46" s="155"/>
      <c r="IYP46" s="155"/>
      <c r="IYQ46" s="156"/>
      <c r="IYR46" s="156"/>
      <c r="IYS46" s="156"/>
      <c r="IYT46" s="156"/>
      <c r="IYU46" s="156"/>
      <c r="IYV46" s="156"/>
      <c r="IYW46" s="157"/>
      <c r="IYX46" s="153"/>
      <c r="IYY46" s="153"/>
      <c r="IYZ46" s="154"/>
      <c r="IZA46" s="155"/>
      <c r="IZB46" s="155"/>
      <c r="IZC46" s="155"/>
      <c r="IZD46" s="155"/>
      <c r="IZE46" s="155"/>
      <c r="IZF46" s="155"/>
      <c r="IZG46" s="156"/>
      <c r="IZH46" s="156"/>
      <c r="IZI46" s="156"/>
      <c r="IZJ46" s="156"/>
      <c r="IZK46" s="156"/>
      <c r="IZL46" s="156"/>
      <c r="IZM46" s="157"/>
      <c r="IZN46" s="153"/>
      <c r="IZO46" s="153"/>
      <c r="IZP46" s="154"/>
      <c r="IZQ46" s="155"/>
      <c r="IZR46" s="155"/>
      <c r="IZS46" s="155"/>
      <c r="IZT46" s="155"/>
      <c r="IZU46" s="155"/>
      <c r="IZV46" s="155"/>
      <c r="IZW46" s="156"/>
      <c r="IZX46" s="156"/>
      <c r="IZY46" s="156"/>
      <c r="IZZ46" s="156"/>
      <c r="JAA46" s="156"/>
      <c r="JAB46" s="156"/>
      <c r="JAC46" s="157"/>
      <c r="JAD46" s="153"/>
      <c r="JAE46" s="153"/>
      <c r="JAF46" s="154"/>
      <c r="JAG46" s="155"/>
      <c r="JAH46" s="155"/>
      <c r="JAI46" s="155"/>
      <c r="JAJ46" s="155"/>
      <c r="JAK46" s="155"/>
      <c r="JAL46" s="155"/>
      <c r="JAM46" s="156"/>
      <c r="JAN46" s="156"/>
      <c r="JAO46" s="156"/>
      <c r="JAP46" s="156"/>
      <c r="JAQ46" s="156"/>
      <c r="JAR46" s="156"/>
      <c r="JAS46" s="157"/>
      <c r="JAT46" s="153"/>
      <c r="JAU46" s="153"/>
      <c r="JAV46" s="154"/>
      <c r="JAW46" s="155"/>
      <c r="JAX46" s="155"/>
      <c r="JAY46" s="155"/>
      <c r="JAZ46" s="155"/>
      <c r="JBA46" s="155"/>
      <c r="JBB46" s="155"/>
      <c r="JBC46" s="156"/>
      <c r="JBD46" s="156"/>
      <c r="JBE46" s="156"/>
      <c r="JBF46" s="156"/>
      <c r="JBG46" s="156"/>
      <c r="JBH46" s="156"/>
      <c r="JBI46" s="157"/>
      <c r="JBJ46" s="153"/>
      <c r="JBK46" s="153"/>
      <c r="JBL46" s="154"/>
      <c r="JBM46" s="155"/>
      <c r="JBN46" s="155"/>
      <c r="JBO46" s="155"/>
      <c r="JBP46" s="155"/>
      <c r="JBQ46" s="155"/>
      <c r="JBR46" s="155"/>
      <c r="JBS46" s="156"/>
      <c r="JBT46" s="156"/>
      <c r="JBU46" s="156"/>
      <c r="JBV46" s="156"/>
      <c r="JBW46" s="156"/>
      <c r="JBX46" s="156"/>
      <c r="JBY46" s="157"/>
      <c r="JBZ46" s="153"/>
      <c r="JCA46" s="153"/>
      <c r="JCB46" s="154"/>
      <c r="JCC46" s="155"/>
      <c r="JCD46" s="155"/>
      <c r="JCE46" s="155"/>
      <c r="JCF46" s="155"/>
      <c r="JCG46" s="155"/>
      <c r="JCH46" s="155"/>
      <c r="JCI46" s="156"/>
      <c r="JCJ46" s="156"/>
      <c r="JCK46" s="156"/>
      <c r="JCL46" s="156"/>
      <c r="JCM46" s="156"/>
      <c r="JCN46" s="156"/>
      <c r="JCO46" s="157"/>
      <c r="JCP46" s="153"/>
      <c r="JCQ46" s="153"/>
      <c r="JCR46" s="154"/>
      <c r="JCS46" s="155"/>
      <c r="JCT46" s="155"/>
      <c r="JCU46" s="155"/>
      <c r="JCV46" s="155"/>
      <c r="JCW46" s="155"/>
      <c r="JCX46" s="155"/>
      <c r="JCY46" s="156"/>
      <c r="JCZ46" s="156"/>
      <c r="JDA46" s="156"/>
      <c r="JDB46" s="156"/>
      <c r="JDC46" s="156"/>
      <c r="JDD46" s="156"/>
      <c r="JDE46" s="157"/>
      <c r="JDF46" s="153"/>
      <c r="JDG46" s="153"/>
      <c r="JDH46" s="154"/>
      <c r="JDI46" s="155"/>
      <c r="JDJ46" s="155"/>
      <c r="JDK46" s="155"/>
      <c r="JDL46" s="155"/>
      <c r="JDM46" s="155"/>
      <c r="JDN46" s="155"/>
      <c r="JDO46" s="156"/>
      <c r="JDP46" s="156"/>
      <c r="JDQ46" s="156"/>
      <c r="JDR46" s="156"/>
      <c r="JDS46" s="156"/>
      <c r="JDT46" s="156"/>
      <c r="JDU46" s="157"/>
      <c r="JDV46" s="153"/>
      <c r="JDW46" s="153"/>
      <c r="JDX46" s="154"/>
      <c r="JDY46" s="155"/>
      <c r="JDZ46" s="155"/>
      <c r="JEA46" s="155"/>
      <c r="JEB46" s="155"/>
      <c r="JEC46" s="155"/>
      <c r="JED46" s="155"/>
      <c r="JEE46" s="156"/>
      <c r="JEF46" s="156"/>
      <c r="JEG46" s="156"/>
      <c r="JEH46" s="156"/>
      <c r="JEI46" s="156"/>
      <c r="JEJ46" s="156"/>
      <c r="JEK46" s="157"/>
      <c r="JEL46" s="153"/>
      <c r="JEM46" s="153"/>
      <c r="JEN46" s="154"/>
      <c r="JEO46" s="155"/>
      <c r="JEP46" s="155"/>
      <c r="JEQ46" s="155"/>
      <c r="JER46" s="155"/>
      <c r="JES46" s="155"/>
      <c r="JET46" s="155"/>
      <c r="JEU46" s="156"/>
      <c r="JEV46" s="156"/>
      <c r="JEW46" s="156"/>
      <c r="JEX46" s="156"/>
      <c r="JEY46" s="156"/>
      <c r="JEZ46" s="156"/>
      <c r="JFA46" s="157"/>
      <c r="JFB46" s="153"/>
      <c r="JFC46" s="153"/>
      <c r="JFD46" s="154"/>
      <c r="JFE46" s="155"/>
      <c r="JFF46" s="155"/>
      <c r="JFG46" s="155"/>
      <c r="JFH46" s="155"/>
      <c r="JFI46" s="155"/>
      <c r="JFJ46" s="155"/>
      <c r="JFK46" s="156"/>
      <c r="JFL46" s="156"/>
      <c r="JFM46" s="156"/>
      <c r="JFN46" s="156"/>
      <c r="JFO46" s="156"/>
      <c r="JFP46" s="156"/>
      <c r="JFQ46" s="157"/>
      <c r="JFR46" s="153"/>
      <c r="JFS46" s="153"/>
      <c r="JFT46" s="154"/>
      <c r="JFU46" s="155"/>
      <c r="JFV46" s="155"/>
      <c r="JFW46" s="155"/>
      <c r="JFX46" s="155"/>
      <c r="JFY46" s="155"/>
      <c r="JFZ46" s="155"/>
      <c r="JGA46" s="156"/>
      <c r="JGB46" s="156"/>
      <c r="JGC46" s="156"/>
      <c r="JGD46" s="156"/>
      <c r="JGE46" s="156"/>
      <c r="JGF46" s="156"/>
      <c r="JGG46" s="157"/>
      <c r="JGH46" s="153"/>
      <c r="JGI46" s="153"/>
      <c r="JGJ46" s="154"/>
      <c r="JGK46" s="155"/>
      <c r="JGL46" s="155"/>
      <c r="JGM46" s="155"/>
      <c r="JGN46" s="155"/>
      <c r="JGO46" s="155"/>
      <c r="JGP46" s="155"/>
      <c r="JGQ46" s="156"/>
      <c r="JGR46" s="156"/>
      <c r="JGS46" s="156"/>
      <c r="JGT46" s="156"/>
      <c r="JGU46" s="156"/>
      <c r="JGV46" s="156"/>
      <c r="JGW46" s="157"/>
      <c r="JGX46" s="153"/>
      <c r="JGY46" s="153"/>
      <c r="JGZ46" s="154"/>
      <c r="JHA46" s="155"/>
      <c r="JHB46" s="155"/>
      <c r="JHC46" s="155"/>
      <c r="JHD46" s="155"/>
      <c r="JHE46" s="155"/>
      <c r="JHF46" s="155"/>
      <c r="JHG46" s="156"/>
      <c r="JHH46" s="156"/>
      <c r="JHI46" s="156"/>
      <c r="JHJ46" s="156"/>
      <c r="JHK46" s="156"/>
      <c r="JHL46" s="156"/>
      <c r="JHM46" s="157"/>
      <c r="JHN46" s="153"/>
      <c r="JHO46" s="153"/>
      <c r="JHP46" s="154"/>
      <c r="JHQ46" s="155"/>
      <c r="JHR46" s="155"/>
      <c r="JHS46" s="155"/>
      <c r="JHT46" s="155"/>
      <c r="JHU46" s="155"/>
      <c r="JHV46" s="155"/>
      <c r="JHW46" s="156"/>
      <c r="JHX46" s="156"/>
      <c r="JHY46" s="156"/>
      <c r="JHZ46" s="156"/>
      <c r="JIA46" s="156"/>
      <c r="JIB46" s="156"/>
      <c r="JIC46" s="157"/>
      <c r="JID46" s="153"/>
      <c r="JIE46" s="153"/>
      <c r="JIF46" s="154"/>
      <c r="JIG46" s="155"/>
      <c r="JIH46" s="155"/>
      <c r="JII46" s="155"/>
      <c r="JIJ46" s="155"/>
      <c r="JIK46" s="155"/>
      <c r="JIL46" s="155"/>
      <c r="JIM46" s="156"/>
      <c r="JIN46" s="156"/>
      <c r="JIO46" s="156"/>
      <c r="JIP46" s="156"/>
      <c r="JIQ46" s="156"/>
      <c r="JIR46" s="156"/>
      <c r="JIS46" s="157"/>
      <c r="JIT46" s="153"/>
      <c r="JIU46" s="153"/>
      <c r="JIV46" s="154"/>
      <c r="JIW46" s="155"/>
      <c r="JIX46" s="155"/>
      <c r="JIY46" s="155"/>
      <c r="JIZ46" s="155"/>
      <c r="JJA46" s="155"/>
      <c r="JJB46" s="155"/>
      <c r="JJC46" s="156"/>
      <c r="JJD46" s="156"/>
      <c r="JJE46" s="156"/>
      <c r="JJF46" s="156"/>
      <c r="JJG46" s="156"/>
      <c r="JJH46" s="156"/>
      <c r="JJI46" s="157"/>
      <c r="JJJ46" s="153"/>
      <c r="JJK46" s="153"/>
      <c r="JJL46" s="154"/>
      <c r="JJM46" s="155"/>
      <c r="JJN46" s="155"/>
      <c r="JJO46" s="155"/>
      <c r="JJP46" s="155"/>
      <c r="JJQ46" s="155"/>
      <c r="JJR46" s="155"/>
      <c r="JJS46" s="156"/>
      <c r="JJT46" s="156"/>
      <c r="JJU46" s="156"/>
      <c r="JJV46" s="156"/>
      <c r="JJW46" s="156"/>
      <c r="JJX46" s="156"/>
      <c r="JJY46" s="157"/>
      <c r="JJZ46" s="153"/>
      <c r="JKA46" s="153"/>
      <c r="JKB46" s="154"/>
      <c r="JKC46" s="155"/>
      <c r="JKD46" s="155"/>
      <c r="JKE46" s="155"/>
      <c r="JKF46" s="155"/>
      <c r="JKG46" s="155"/>
      <c r="JKH46" s="155"/>
      <c r="JKI46" s="156"/>
      <c r="JKJ46" s="156"/>
      <c r="JKK46" s="156"/>
      <c r="JKL46" s="156"/>
      <c r="JKM46" s="156"/>
      <c r="JKN46" s="156"/>
      <c r="JKO46" s="157"/>
      <c r="JKP46" s="153"/>
      <c r="JKQ46" s="153"/>
      <c r="JKR46" s="154"/>
      <c r="JKS46" s="155"/>
      <c r="JKT46" s="155"/>
      <c r="JKU46" s="155"/>
      <c r="JKV46" s="155"/>
      <c r="JKW46" s="155"/>
      <c r="JKX46" s="155"/>
      <c r="JKY46" s="156"/>
      <c r="JKZ46" s="156"/>
      <c r="JLA46" s="156"/>
      <c r="JLB46" s="156"/>
      <c r="JLC46" s="156"/>
      <c r="JLD46" s="156"/>
      <c r="JLE46" s="157"/>
      <c r="JLF46" s="153"/>
      <c r="JLG46" s="153"/>
      <c r="JLH46" s="154"/>
      <c r="JLI46" s="155"/>
      <c r="JLJ46" s="155"/>
      <c r="JLK46" s="155"/>
      <c r="JLL46" s="155"/>
      <c r="JLM46" s="155"/>
      <c r="JLN46" s="155"/>
      <c r="JLO46" s="156"/>
      <c r="JLP46" s="156"/>
      <c r="JLQ46" s="156"/>
      <c r="JLR46" s="156"/>
      <c r="JLS46" s="156"/>
      <c r="JLT46" s="156"/>
      <c r="JLU46" s="157"/>
      <c r="JLV46" s="153"/>
      <c r="JLW46" s="153"/>
      <c r="JLX46" s="154"/>
      <c r="JLY46" s="155"/>
      <c r="JLZ46" s="155"/>
      <c r="JMA46" s="155"/>
      <c r="JMB46" s="155"/>
      <c r="JMC46" s="155"/>
      <c r="JMD46" s="155"/>
      <c r="JME46" s="156"/>
      <c r="JMF46" s="156"/>
      <c r="JMG46" s="156"/>
      <c r="JMH46" s="156"/>
      <c r="JMI46" s="156"/>
      <c r="JMJ46" s="156"/>
      <c r="JMK46" s="157"/>
      <c r="JML46" s="153"/>
      <c r="JMM46" s="153"/>
      <c r="JMN46" s="154"/>
      <c r="JMO46" s="155"/>
      <c r="JMP46" s="155"/>
      <c r="JMQ46" s="155"/>
      <c r="JMR46" s="155"/>
      <c r="JMS46" s="155"/>
      <c r="JMT46" s="155"/>
      <c r="JMU46" s="156"/>
      <c r="JMV46" s="156"/>
      <c r="JMW46" s="156"/>
      <c r="JMX46" s="156"/>
      <c r="JMY46" s="156"/>
      <c r="JMZ46" s="156"/>
      <c r="JNA46" s="157"/>
      <c r="JNB46" s="153"/>
      <c r="JNC46" s="153"/>
      <c r="JND46" s="154"/>
      <c r="JNE46" s="155"/>
      <c r="JNF46" s="155"/>
      <c r="JNG46" s="155"/>
      <c r="JNH46" s="155"/>
      <c r="JNI46" s="155"/>
      <c r="JNJ46" s="155"/>
      <c r="JNK46" s="156"/>
      <c r="JNL46" s="156"/>
      <c r="JNM46" s="156"/>
      <c r="JNN46" s="156"/>
      <c r="JNO46" s="156"/>
      <c r="JNP46" s="156"/>
      <c r="JNQ46" s="157"/>
      <c r="JNR46" s="153"/>
      <c r="JNS46" s="153"/>
      <c r="JNT46" s="154"/>
      <c r="JNU46" s="155"/>
      <c r="JNV46" s="155"/>
      <c r="JNW46" s="155"/>
      <c r="JNX46" s="155"/>
      <c r="JNY46" s="155"/>
      <c r="JNZ46" s="155"/>
      <c r="JOA46" s="156"/>
      <c r="JOB46" s="156"/>
      <c r="JOC46" s="156"/>
      <c r="JOD46" s="156"/>
      <c r="JOE46" s="156"/>
      <c r="JOF46" s="156"/>
      <c r="JOG46" s="157"/>
      <c r="JOH46" s="153"/>
      <c r="JOI46" s="153"/>
      <c r="JOJ46" s="154"/>
      <c r="JOK46" s="155"/>
      <c r="JOL46" s="155"/>
      <c r="JOM46" s="155"/>
      <c r="JON46" s="155"/>
      <c r="JOO46" s="155"/>
      <c r="JOP46" s="155"/>
      <c r="JOQ46" s="156"/>
      <c r="JOR46" s="156"/>
      <c r="JOS46" s="156"/>
      <c r="JOT46" s="156"/>
      <c r="JOU46" s="156"/>
      <c r="JOV46" s="156"/>
      <c r="JOW46" s="157"/>
      <c r="JOX46" s="153"/>
      <c r="JOY46" s="153"/>
      <c r="JOZ46" s="154"/>
      <c r="JPA46" s="155"/>
      <c r="JPB46" s="155"/>
      <c r="JPC46" s="155"/>
      <c r="JPD46" s="155"/>
      <c r="JPE46" s="155"/>
      <c r="JPF46" s="155"/>
      <c r="JPG46" s="156"/>
      <c r="JPH46" s="156"/>
      <c r="JPI46" s="156"/>
      <c r="JPJ46" s="156"/>
      <c r="JPK46" s="156"/>
      <c r="JPL46" s="156"/>
      <c r="JPM46" s="157"/>
      <c r="JPN46" s="153"/>
      <c r="JPO46" s="153"/>
      <c r="JPP46" s="154"/>
      <c r="JPQ46" s="155"/>
      <c r="JPR46" s="155"/>
      <c r="JPS46" s="155"/>
      <c r="JPT46" s="155"/>
      <c r="JPU46" s="155"/>
      <c r="JPV46" s="155"/>
      <c r="JPW46" s="156"/>
      <c r="JPX46" s="156"/>
      <c r="JPY46" s="156"/>
      <c r="JPZ46" s="156"/>
      <c r="JQA46" s="156"/>
      <c r="JQB46" s="156"/>
      <c r="JQC46" s="157"/>
      <c r="JQD46" s="153"/>
      <c r="JQE46" s="153"/>
      <c r="JQF46" s="154"/>
      <c r="JQG46" s="155"/>
      <c r="JQH46" s="155"/>
      <c r="JQI46" s="155"/>
      <c r="JQJ46" s="155"/>
      <c r="JQK46" s="155"/>
      <c r="JQL46" s="155"/>
      <c r="JQM46" s="156"/>
      <c r="JQN46" s="156"/>
      <c r="JQO46" s="156"/>
      <c r="JQP46" s="156"/>
      <c r="JQQ46" s="156"/>
      <c r="JQR46" s="156"/>
      <c r="JQS46" s="157"/>
      <c r="JQT46" s="153"/>
      <c r="JQU46" s="153"/>
      <c r="JQV46" s="154"/>
      <c r="JQW46" s="155"/>
      <c r="JQX46" s="155"/>
      <c r="JQY46" s="155"/>
      <c r="JQZ46" s="155"/>
      <c r="JRA46" s="155"/>
      <c r="JRB46" s="155"/>
      <c r="JRC46" s="156"/>
      <c r="JRD46" s="156"/>
      <c r="JRE46" s="156"/>
      <c r="JRF46" s="156"/>
      <c r="JRG46" s="156"/>
      <c r="JRH46" s="156"/>
      <c r="JRI46" s="157"/>
      <c r="JRJ46" s="153"/>
      <c r="JRK46" s="153"/>
      <c r="JRL46" s="154"/>
      <c r="JRM46" s="155"/>
      <c r="JRN46" s="155"/>
      <c r="JRO46" s="155"/>
      <c r="JRP46" s="155"/>
      <c r="JRQ46" s="155"/>
      <c r="JRR46" s="155"/>
      <c r="JRS46" s="156"/>
      <c r="JRT46" s="156"/>
      <c r="JRU46" s="156"/>
      <c r="JRV46" s="156"/>
      <c r="JRW46" s="156"/>
      <c r="JRX46" s="156"/>
      <c r="JRY46" s="157"/>
      <c r="JRZ46" s="153"/>
      <c r="JSA46" s="153"/>
      <c r="JSB46" s="154"/>
      <c r="JSC46" s="155"/>
      <c r="JSD46" s="155"/>
      <c r="JSE46" s="155"/>
      <c r="JSF46" s="155"/>
      <c r="JSG46" s="155"/>
      <c r="JSH46" s="155"/>
      <c r="JSI46" s="156"/>
      <c r="JSJ46" s="156"/>
      <c r="JSK46" s="156"/>
      <c r="JSL46" s="156"/>
      <c r="JSM46" s="156"/>
      <c r="JSN46" s="156"/>
      <c r="JSO46" s="157"/>
      <c r="JSP46" s="153"/>
      <c r="JSQ46" s="153"/>
      <c r="JSR46" s="154"/>
      <c r="JSS46" s="155"/>
      <c r="JST46" s="155"/>
      <c r="JSU46" s="155"/>
      <c r="JSV46" s="155"/>
      <c r="JSW46" s="155"/>
      <c r="JSX46" s="155"/>
      <c r="JSY46" s="156"/>
      <c r="JSZ46" s="156"/>
      <c r="JTA46" s="156"/>
      <c r="JTB46" s="156"/>
      <c r="JTC46" s="156"/>
      <c r="JTD46" s="156"/>
      <c r="JTE46" s="157"/>
      <c r="JTF46" s="153"/>
      <c r="JTG46" s="153"/>
      <c r="JTH46" s="154"/>
      <c r="JTI46" s="155"/>
      <c r="JTJ46" s="155"/>
      <c r="JTK46" s="155"/>
      <c r="JTL46" s="155"/>
      <c r="JTM46" s="155"/>
      <c r="JTN46" s="155"/>
      <c r="JTO46" s="156"/>
      <c r="JTP46" s="156"/>
      <c r="JTQ46" s="156"/>
      <c r="JTR46" s="156"/>
      <c r="JTS46" s="156"/>
      <c r="JTT46" s="156"/>
      <c r="JTU46" s="157"/>
      <c r="JTV46" s="153"/>
      <c r="JTW46" s="153"/>
      <c r="JTX46" s="154"/>
      <c r="JTY46" s="155"/>
      <c r="JTZ46" s="155"/>
      <c r="JUA46" s="155"/>
      <c r="JUB46" s="155"/>
      <c r="JUC46" s="155"/>
      <c r="JUD46" s="155"/>
      <c r="JUE46" s="156"/>
      <c r="JUF46" s="156"/>
      <c r="JUG46" s="156"/>
      <c r="JUH46" s="156"/>
      <c r="JUI46" s="156"/>
      <c r="JUJ46" s="156"/>
      <c r="JUK46" s="157"/>
      <c r="JUL46" s="153"/>
      <c r="JUM46" s="153"/>
      <c r="JUN46" s="154"/>
      <c r="JUO46" s="155"/>
      <c r="JUP46" s="155"/>
      <c r="JUQ46" s="155"/>
      <c r="JUR46" s="155"/>
      <c r="JUS46" s="155"/>
      <c r="JUT46" s="155"/>
      <c r="JUU46" s="156"/>
      <c r="JUV46" s="156"/>
      <c r="JUW46" s="156"/>
      <c r="JUX46" s="156"/>
      <c r="JUY46" s="156"/>
      <c r="JUZ46" s="156"/>
      <c r="JVA46" s="157"/>
      <c r="JVB46" s="153"/>
      <c r="JVC46" s="153"/>
      <c r="JVD46" s="154"/>
      <c r="JVE46" s="155"/>
      <c r="JVF46" s="155"/>
      <c r="JVG46" s="155"/>
      <c r="JVH46" s="155"/>
      <c r="JVI46" s="155"/>
      <c r="JVJ46" s="155"/>
      <c r="JVK46" s="156"/>
      <c r="JVL46" s="156"/>
      <c r="JVM46" s="156"/>
      <c r="JVN46" s="156"/>
      <c r="JVO46" s="156"/>
      <c r="JVP46" s="156"/>
      <c r="JVQ46" s="157"/>
      <c r="JVR46" s="153"/>
      <c r="JVS46" s="153"/>
      <c r="JVT46" s="154"/>
      <c r="JVU46" s="155"/>
      <c r="JVV46" s="155"/>
      <c r="JVW46" s="155"/>
      <c r="JVX46" s="155"/>
      <c r="JVY46" s="155"/>
      <c r="JVZ46" s="155"/>
      <c r="JWA46" s="156"/>
      <c r="JWB46" s="156"/>
      <c r="JWC46" s="156"/>
      <c r="JWD46" s="156"/>
      <c r="JWE46" s="156"/>
      <c r="JWF46" s="156"/>
      <c r="JWG46" s="157"/>
      <c r="JWH46" s="153"/>
      <c r="JWI46" s="153"/>
      <c r="JWJ46" s="154"/>
      <c r="JWK46" s="155"/>
      <c r="JWL46" s="155"/>
      <c r="JWM46" s="155"/>
      <c r="JWN46" s="155"/>
      <c r="JWO46" s="155"/>
      <c r="JWP46" s="155"/>
      <c r="JWQ46" s="156"/>
      <c r="JWR46" s="156"/>
      <c r="JWS46" s="156"/>
      <c r="JWT46" s="156"/>
      <c r="JWU46" s="156"/>
      <c r="JWV46" s="156"/>
      <c r="JWW46" s="157"/>
      <c r="JWX46" s="153"/>
      <c r="JWY46" s="153"/>
      <c r="JWZ46" s="154"/>
      <c r="JXA46" s="155"/>
      <c r="JXB46" s="155"/>
      <c r="JXC46" s="155"/>
      <c r="JXD46" s="155"/>
      <c r="JXE46" s="155"/>
      <c r="JXF46" s="155"/>
      <c r="JXG46" s="156"/>
      <c r="JXH46" s="156"/>
      <c r="JXI46" s="156"/>
      <c r="JXJ46" s="156"/>
      <c r="JXK46" s="156"/>
      <c r="JXL46" s="156"/>
      <c r="JXM46" s="157"/>
      <c r="JXN46" s="153"/>
      <c r="JXO46" s="153"/>
      <c r="JXP46" s="154"/>
      <c r="JXQ46" s="155"/>
      <c r="JXR46" s="155"/>
      <c r="JXS46" s="155"/>
      <c r="JXT46" s="155"/>
      <c r="JXU46" s="155"/>
      <c r="JXV46" s="155"/>
      <c r="JXW46" s="156"/>
      <c r="JXX46" s="156"/>
      <c r="JXY46" s="156"/>
      <c r="JXZ46" s="156"/>
      <c r="JYA46" s="156"/>
      <c r="JYB46" s="156"/>
      <c r="JYC46" s="157"/>
      <c r="JYD46" s="153"/>
      <c r="JYE46" s="153"/>
      <c r="JYF46" s="154"/>
      <c r="JYG46" s="155"/>
      <c r="JYH46" s="155"/>
      <c r="JYI46" s="155"/>
      <c r="JYJ46" s="155"/>
      <c r="JYK46" s="155"/>
      <c r="JYL46" s="155"/>
      <c r="JYM46" s="156"/>
      <c r="JYN46" s="156"/>
      <c r="JYO46" s="156"/>
      <c r="JYP46" s="156"/>
      <c r="JYQ46" s="156"/>
      <c r="JYR46" s="156"/>
      <c r="JYS46" s="157"/>
      <c r="JYT46" s="153"/>
      <c r="JYU46" s="153"/>
      <c r="JYV46" s="154"/>
      <c r="JYW46" s="155"/>
      <c r="JYX46" s="155"/>
      <c r="JYY46" s="155"/>
      <c r="JYZ46" s="155"/>
      <c r="JZA46" s="155"/>
      <c r="JZB46" s="155"/>
      <c r="JZC46" s="156"/>
      <c r="JZD46" s="156"/>
      <c r="JZE46" s="156"/>
      <c r="JZF46" s="156"/>
      <c r="JZG46" s="156"/>
      <c r="JZH46" s="156"/>
      <c r="JZI46" s="157"/>
      <c r="JZJ46" s="153"/>
      <c r="JZK46" s="153"/>
      <c r="JZL46" s="154"/>
      <c r="JZM46" s="155"/>
      <c r="JZN46" s="155"/>
      <c r="JZO46" s="155"/>
      <c r="JZP46" s="155"/>
      <c r="JZQ46" s="155"/>
      <c r="JZR46" s="155"/>
      <c r="JZS46" s="156"/>
      <c r="JZT46" s="156"/>
      <c r="JZU46" s="156"/>
      <c r="JZV46" s="156"/>
      <c r="JZW46" s="156"/>
      <c r="JZX46" s="156"/>
      <c r="JZY46" s="157"/>
      <c r="JZZ46" s="153"/>
      <c r="KAA46" s="153"/>
      <c r="KAB46" s="154"/>
      <c r="KAC46" s="155"/>
      <c r="KAD46" s="155"/>
      <c r="KAE46" s="155"/>
      <c r="KAF46" s="155"/>
      <c r="KAG46" s="155"/>
      <c r="KAH46" s="155"/>
      <c r="KAI46" s="156"/>
      <c r="KAJ46" s="156"/>
      <c r="KAK46" s="156"/>
      <c r="KAL46" s="156"/>
      <c r="KAM46" s="156"/>
      <c r="KAN46" s="156"/>
      <c r="KAO46" s="157"/>
      <c r="KAP46" s="153"/>
      <c r="KAQ46" s="153"/>
      <c r="KAR46" s="154"/>
      <c r="KAS46" s="155"/>
      <c r="KAT46" s="155"/>
      <c r="KAU46" s="155"/>
      <c r="KAV46" s="155"/>
      <c r="KAW46" s="155"/>
      <c r="KAX46" s="155"/>
      <c r="KAY46" s="156"/>
      <c r="KAZ46" s="156"/>
      <c r="KBA46" s="156"/>
      <c r="KBB46" s="156"/>
      <c r="KBC46" s="156"/>
      <c r="KBD46" s="156"/>
      <c r="KBE46" s="157"/>
      <c r="KBF46" s="153"/>
      <c r="KBG46" s="153"/>
      <c r="KBH46" s="154"/>
      <c r="KBI46" s="155"/>
      <c r="KBJ46" s="155"/>
      <c r="KBK46" s="155"/>
      <c r="KBL46" s="155"/>
      <c r="KBM46" s="155"/>
      <c r="KBN46" s="155"/>
      <c r="KBO46" s="156"/>
      <c r="KBP46" s="156"/>
      <c r="KBQ46" s="156"/>
      <c r="KBR46" s="156"/>
      <c r="KBS46" s="156"/>
      <c r="KBT46" s="156"/>
      <c r="KBU46" s="157"/>
      <c r="KBV46" s="153"/>
      <c r="KBW46" s="153"/>
      <c r="KBX46" s="154"/>
      <c r="KBY46" s="155"/>
      <c r="KBZ46" s="155"/>
      <c r="KCA46" s="155"/>
      <c r="KCB46" s="155"/>
      <c r="KCC46" s="155"/>
      <c r="KCD46" s="155"/>
      <c r="KCE46" s="156"/>
      <c r="KCF46" s="156"/>
      <c r="KCG46" s="156"/>
      <c r="KCH46" s="156"/>
      <c r="KCI46" s="156"/>
      <c r="KCJ46" s="156"/>
      <c r="KCK46" s="157"/>
      <c r="KCL46" s="153"/>
      <c r="KCM46" s="153"/>
      <c r="KCN46" s="154"/>
      <c r="KCO46" s="155"/>
      <c r="KCP46" s="155"/>
      <c r="KCQ46" s="155"/>
      <c r="KCR46" s="155"/>
      <c r="KCS46" s="155"/>
      <c r="KCT46" s="155"/>
      <c r="KCU46" s="156"/>
      <c r="KCV46" s="156"/>
      <c r="KCW46" s="156"/>
      <c r="KCX46" s="156"/>
      <c r="KCY46" s="156"/>
      <c r="KCZ46" s="156"/>
      <c r="KDA46" s="157"/>
      <c r="KDB46" s="153"/>
      <c r="KDC46" s="153"/>
      <c r="KDD46" s="154"/>
      <c r="KDE46" s="155"/>
      <c r="KDF46" s="155"/>
      <c r="KDG46" s="155"/>
      <c r="KDH46" s="155"/>
      <c r="KDI46" s="155"/>
      <c r="KDJ46" s="155"/>
      <c r="KDK46" s="156"/>
      <c r="KDL46" s="156"/>
      <c r="KDM46" s="156"/>
      <c r="KDN46" s="156"/>
      <c r="KDO46" s="156"/>
      <c r="KDP46" s="156"/>
      <c r="KDQ46" s="157"/>
      <c r="KDR46" s="153"/>
      <c r="KDS46" s="153"/>
      <c r="KDT46" s="154"/>
      <c r="KDU46" s="155"/>
      <c r="KDV46" s="155"/>
      <c r="KDW46" s="155"/>
      <c r="KDX46" s="155"/>
      <c r="KDY46" s="155"/>
      <c r="KDZ46" s="155"/>
      <c r="KEA46" s="156"/>
      <c r="KEB46" s="156"/>
      <c r="KEC46" s="156"/>
      <c r="KED46" s="156"/>
      <c r="KEE46" s="156"/>
      <c r="KEF46" s="156"/>
      <c r="KEG46" s="157"/>
      <c r="KEH46" s="153"/>
      <c r="KEI46" s="153"/>
      <c r="KEJ46" s="154"/>
      <c r="KEK46" s="155"/>
      <c r="KEL46" s="155"/>
      <c r="KEM46" s="155"/>
      <c r="KEN46" s="155"/>
      <c r="KEO46" s="155"/>
      <c r="KEP46" s="155"/>
      <c r="KEQ46" s="156"/>
      <c r="KER46" s="156"/>
      <c r="KES46" s="156"/>
      <c r="KET46" s="156"/>
      <c r="KEU46" s="156"/>
      <c r="KEV46" s="156"/>
      <c r="KEW46" s="157"/>
      <c r="KEX46" s="153"/>
      <c r="KEY46" s="153"/>
      <c r="KEZ46" s="154"/>
      <c r="KFA46" s="155"/>
      <c r="KFB46" s="155"/>
      <c r="KFC46" s="155"/>
      <c r="KFD46" s="155"/>
      <c r="KFE46" s="155"/>
      <c r="KFF46" s="155"/>
      <c r="KFG46" s="156"/>
      <c r="KFH46" s="156"/>
      <c r="KFI46" s="156"/>
      <c r="KFJ46" s="156"/>
      <c r="KFK46" s="156"/>
      <c r="KFL46" s="156"/>
      <c r="KFM46" s="157"/>
      <c r="KFN46" s="153"/>
      <c r="KFO46" s="153"/>
      <c r="KFP46" s="154"/>
      <c r="KFQ46" s="155"/>
      <c r="KFR46" s="155"/>
      <c r="KFS46" s="155"/>
      <c r="KFT46" s="155"/>
      <c r="KFU46" s="155"/>
      <c r="KFV46" s="155"/>
      <c r="KFW46" s="156"/>
      <c r="KFX46" s="156"/>
      <c r="KFY46" s="156"/>
      <c r="KFZ46" s="156"/>
      <c r="KGA46" s="156"/>
      <c r="KGB46" s="156"/>
      <c r="KGC46" s="157"/>
      <c r="KGD46" s="153"/>
      <c r="KGE46" s="153"/>
      <c r="KGF46" s="154"/>
      <c r="KGG46" s="155"/>
      <c r="KGH46" s="155"/>
      <c r="KGI46" s="155"/>
      <c r="KGJ46" s="155"/>
      <c r="KGK46" s="155"/>
      <c r="KGL46" s="155"/>
      <c r="KGM46" s="156"/>
      <c r="KGN46" s="156"/>
      <c r="KGO46" s="156"/>
      <c r="KGP46" s="156"/>
      <c r="KGQ46" s="156"/>
      <c r="KGR46" s="156"/>
      <c r="KGS46" s="157"/>
      <c r="KGT46" s="153"/>
      <c r="KGU46" s="153"/>
      <c r="KGV46" s="154"/>
      <c r="KGW46" s="155"/>
      <c r="KGX46" s="155"/>
      <c r="KGY46" s="155"/>
      <c r="KGZ46" s="155"/>
      <c r="KHA46" s="155"/>
      <c r="KHB46" s="155"/>
      <c r="KHC46" s="156"/>
      <c r="KHD46" s="156"/>
      <c r="KHE46" s="156"/>
      <c r="KHF46" s="156"/>
      <c r="KHG46" s="156"/>
      <c r="KHH46" s="156"/>
      <c r="KHI46" s="157"/>
      <c r="KHJ46" s="153"/>
      <c r="KHK46" s="153"/>
      <c r="KHL46" s="154"/>
      <c r="KHM46" s="155"/>
      <c r="KHN46" s="155"/>
      <c r="KHO46" s="155"/>
      <c r="KHP46" s="155"/>
      <c r="KHQ46" s="155"/>
      <c r="KHR46" s="155"/>
      <c r="KHS46" s="156"/>
      <c r="KHT46" s="156"/>
      <c r="KHU46" s="156"/>
      <c r="KHV46" s="156"/>
      <c r="KHW46" s="156"/>
      <c r="KHX46" s="156"/>
      <c r="KHY46" s="157"/>
      <c r="KHZ46" s="153"/>
      <c r="KIA46" s="153"/>
      <c r="KIB46" s="154"/>
      <c r="KIC46" s="155"/>
      <c r="KID46" s="155"/>
      <c r="KIE46" s="155"/>
      <c r="KIF46" s="155"/>
      <c r="KIG46" s="155"/>
      <c r="KIH46" s="155"/>
      <c r="KII46" s="156"/>
      <c r="KIJ46" s="156"/>
      <c r="KIK46" s="156"/>
      <c r="KIL46" s="156"/>
      <c r="KIM46" s="156"/>
      <c r="KIN46" s="156"/>
      <c r="KIO46" s="157"/>
      <c r="KIP46" s="153"/>
      <c r="KIQ46" s="153"/>
      <c r="KIR46" s="154"/>
      <c r="KIS46" s="155"/>
      <c r="KIT46" s="155"/>
      <c r="KIU46" s="155"/>
      <c r="KIV46" s="155"/>
      <c r="KIW46" s="155"/>
      <c r="KIX46" s="155"/>
      <c r="KIY46" s="156"/>
      <c r="KIZ46" s="156"/>
      <c r="KJA46" s="156"/>
      <c r="KJB46" s="156"/>
      <c r="KJC46" s="156"/>
      <c r="KJD46" s="156"/>
      <c r="KJE46" s="157"/>
      <c r="KJF46" s="153"/>
      <c r="KJG46" s="153"/>
      <c r="KJH46" s="154"/>
      <c r="KJI46" s="155"/>
      <c r="KJJ46" s="155"/>
      <c r="KJK46" s="155"/>
      <c r="KJL46" s="155"/>
      <c r="KJM46" s="155"/>
      <c r="KJN46" s="155"/>
      <c r="KJO46" s="156"/>
      <c r="KJP46" s="156"/>
      <c r="KJQ46" s="156"/>
      <c r="KJR46" s="156"/>
      <c r="KJS46" s="156"/>
      <c r="KJT46" s="156"/>
      <c r="KJU46" s="157"/>
      <c r="KJV46" s="153"/>
      <c r="KJW46" s="153"/>
      <c r="KJX46" s="154"/>
      <c r="KJY46" s="155"/>
      <c r="KJZ46" s="155"/>
      <c r="KKA46" s="155"/>
      <c r="KKB46" s="155"/>
      <c r="KKC46" s="155"/>
      <c r="KKD46" s="155"/>
      <c r="KKE46" s="156"/>
      <c r="KKF46" s="156"/>
      <c r="KKG46" s="156"/>
      <c r="KKH46" s="156"/>
      <c r="KKI46" s="156"/>
      <c r="KKJ46" s="156"/>
      <c r="KKK46" s="157"/>
      <c r="KKL46" s="153"/>
      <c r="KKM46" s="153"/>
      <c r="KKN46" s="154"/>
      <c r="KKO46" s="155"/>
      <c r="KKP46" s="155"/>
      <c r="KKQ46" s="155"/>
      <c r="KKR46" s="155"/>
      <c r="KKS46" s="155"/>
      <c r="KKT46" s="155"/>
      <c r="KKU46" s="156"/>
      <c r="KKV46" s="156"/>
      <c r="KKW46" s="156"/>
      <c r="KKX46" s="156"/>
      <c r="KKY46" s="156"/>
      <c r="KKZ46" s="156"/>
      <c r="KLA46" s="157"/>
      <c r="KLB46" s="153"/>
      <c r="KLC46" s="153"/>
      <c r="KLD46" s="154"/>
      <c r="KLE46" s="155"/>
      <c r="KLF46" s="155"/>
      <c r="KLG46" s="155"/>
      <c r="KLH46" s="155"/>
      <c r="KLI46" s="155"/>
      <c r="KLJ46" s="155"/>
      <c r="KLK46" s="156"/>
      <c r="KLL46" s="156"/>
      <c r="KLM46" s="156"/>
      <c r="KLN46" s="156"/>
      <c r="KLO46" s="156"/>
      <c r="KLP46" s="156"/>
      <c r="KLQ46" s="157"/>
      <c r="KLR46" s="153"/>
      <c r="KLS46" s="153"/>
      <c r="KLT46" s="154"/>
      <c r="KLU46" s="155"/>
      <c r="KLV46" s="155"/>
      <c r="KLW46" s="155"/>
      <c r="KLX46" s="155"/>
      <c r="KLY46" s="155"/>
      <c r="KLZ46" s="155"/>
      <c r="KMA46" s="156"/>
      <c r="KMB46" s="156"/>
      <c r="KMC46" s="156"/>
      <c r="KMD46" s="156"/>
      <c r="KME46" s="156"/>
      <c r="KMF46" s="156"/>
      <c r="KMG46" s="157"/>
      <c r="KMH46" s="153"/>
      <c r="KMI46" s="153"/>
      <c r="KMJ46" s="154"/>
      <c r="KMK46" s="155"/>
      <c r="KML46" s="155"/>
      <c r="KMM46" s="155"/>
      <c r="KMN46" s="155"/>
      <c r="KMO46" s="155"/>
      <c r="KMP46" s="155"/>
      <c r="KMQ46" s="156"/>
      <c r="KMR46" s="156"/>
      <c r="KMS46" s="156"/>
      <c r="KMT46" s="156"/>
      <c r="KMU46" s="156"/>
      <c r="KMV46" s="156"/>
      <c r="KMW46" s="157"/>
      <c r="KMX46" s="153"/>
      <c r="KMY46" s="153"/>
      <c r="KMZ46" s="154"/>
      <c r="KNA46" s="155"/>
      <c r="KNB46" s="155"/>
      <c r="KNC46" s="155"/>
      <c r="KND46" s="155"/>
      <c r="KNE46" s="155"/>
      <c r="KNF46" s="155"/>
      <c r="KNG46" s="156"/>
      <c r="KNH46" s="156"/>
      <c r="KNI46" s="156"/>
      <c r="KNJ46" s="156"/>
      <c r="KNK46" s="156"/>
      <c r="KNL46" s="156"/>
      <c r="KNM46" s="157"/>
      <c r="KNN46" s="153"/>
      <c r="KNO46" s="153"/>
      <c r="KNP46" s="154"/>
      <c r="KNQ46" s="155"/>
      <c r="KNR46" s="155"/>
      <c r="KNS46" s="155"/>
      <c r="KNT46" s="155"/>
      <c r="KNU46" s="155"/>
      <c r="KNV46" s="155"/>
      <c r="KNW46" s="156"/>
      <c r="KNX46" s="156"/>
      <c r="KNY46" s="156"/>
      <c r="KNZ46" s="156"/>
      <c r="KOA46" s="156"/>
      <c r="KOB46" s="156"/>
      <c r="KOC46" s="157"/>
      <c r="KOD46" s="153"/>
      <c r="KOE46" s="153"/>
      <c r="KOF46" s="154"/>
      <c r="KOG46" s="155"/>
      <c r="KOH46" s="155"/>
      <c r="KOI46" s="155"/>
      <c r="KOJ46" s="155"/>
      <c r="KOK46" s="155"/>
      <c r="KOL46" s="155"/>
      <c r="KOM46" s="156"/>
      <c r="KON46" s="156"/>
      <c r="KOO46" s="156"/>
      <c r="KOP46" s="156"/>
      <c r="KOQ46" s="156"/>
      <c r="KOR46" s="156"/>
      <c r="KOS46" s="157"/>
      <c r="KOT46" s="153"/>
      <c r="KOU46" s="153"/>
      <c r="KOV46" s="154"/>
      <c r="KOW46" s="155"/>
      <c r="KOX46" s="155"/>
      <c r="KOY46" s="155"/>
      <c r="KOZ46" s="155"/>
      <c r="KPA46" s="155"/>
      <c r="KPB46" s="155"/>
      <c r="KPC46" s="156"/>
      <c r="KPD46" s="156"/>
      <c r="KPE46" s="156"/>
      <c r="KPF46" s="156"/>
      <c r="KPG46" s="156"/>
      <c r="KPH46" s="156"/>
      <c r="KPI46" s="157"/>
      <c r="KPJ46" s="153"/>
      <c r="KPK46" s="153"/>
      <c r="KPL46" s="154"/>
      <c r="KPM46" s="155"/>
      <c r="KPN46" s="155"/>
      <c r="KPO46" s="155"/>
      <c r="KPP46" s="155"/>
      <c r="KPQ46" s="155"/>
      <c r="KPR46" s="155"/>
      <c r="KPS46" s="156"/>
      <c r="KPT46" s="156"/>
      <c r="KPU46" s="156"/>
      <c r="KPV46" s="156"/>
      <c r="KPW46" s="156"/>
      <c r="KPX46" s="156"/>
      <c r="KPY46" s="157"/>
      <c r="KPZ46" s="153"/>
      <c r="KQA46" s="153"/>
      <c r="KQB46" s="154"/>
      <c r="KQC46" s="155"/>
      <c r="KQD46" s="155"/>
      <c r="KQE46" s="155"/>
      <c r="KQF46" s="155"/>
      <c r="KQG46" s="155"/>
      <c r="KQH46" s="155"/>
      <c r="KQI46" s="156"/>
      <c r="KQJ46" s="156"/>
      <c r="KQK46" s="156"/>
      <c r="KQL46" s="156"/>
      <c r="KQM46" s="156"/>
      <c r="KQN46" s="156"/>
      <c r="KQO46" s="157"/>
      <c r="KQP46" s="153"/>
      <c r="KQQ46" s="153"/>
      <c r="KQR46" s="154"/>
      <c r="KQS46" s="155"/>
      <c r="KQT46" s="155"/>
      <c r="KQU46" s="155"/>
      <c r="KQV46" s="155"/>
      <c r="KQW46" s="155"/>
      <c r="KQX46" s="155"/>
      <c r="KQY46" s="156"/>
      <c r="KQZ46" s="156"/>
      <c r="KRA46" s="156"/>
      <c r="KRB46" s="156"/>
      <c r="KRC46" s="156"/>
      <c r="KRD46" s="156"/>
      <c r="KRE46" s="157"/>
      <c r="KRF46" s="153"/>
      <c r="KRG46" s="153"/>
      <c r="KRH46" s="154"/>
      <c r="KRI46" s="155"/>
      <c r="KRJ46" s="155"/>
      <c r="KRK46" s="155"/>
      <c r="KRL46" s="155"/>
      <c r="KRM46" s="155"/>
      <c r="KRN46" s="155"/>
      <c r="KRO46" s="156"/>
      <c r="KRP46" s="156"/>
      <c r="KRQ46" s="156"/>
      <c r="KRR46" s="156"/>
      <c r="KRS46" s="156"/>
      <c r="KRT46" s="156"/>
      <c r="KRU46" s="157"/>
      <c r="KRV46" s="153"/>
      <c r="KRW46" s="153"/>
      <c r="KRX46" s="154"/>
      <c r="KRY46" s="155"/>
      <c r="KRZ46" s="155"/>
      <c r="KSA46" s="155"/>
      <c r="KSB46" s="155"/>
      <c r="KSC46" s="155"/>
      <c r="KSD46" s="155"/>
      <c r="KSE46" s="156"/>
      <c r="KSF46" s="156"/>
      <c r="KSG46" s="156"/>
      <c r="KSH46" s="156"/>
      <c r="KSI46" s="156"/>
      <c r="KSJ46" s="156"/>
      <c r="KSK46" s="157"/>
      <c r="KSL46" s="153"/>
      <c r="KSM46" s="153"/>
      <c r="KSN46" s="154"/>
      <c r="KSO46" s="155"/>
      <c r="KSP46" s="155"/>
      <c r="KSQ46" s="155"/>
      <c r="KSR46" s="155"/>
      <c r="KSS46" s="155"/>
      <c r="KST46" s="155"/>
      <c r="KSU46" s="156"/>
      <c r="KSV46" s="156"/>
      <c r="KSW46" s="156"/>
      <c r="KSX46" s="156"/>
      <c r="KSY46" s="156"/>
      <c r="KSZ46" s="156"/>
      <c r="KTA46" s="157"/>
      <c r="KTB46" s="153"/>
      <c r="KTC46" s="153"/>
      <c r="KTD46" s="154"/>
      <c r="KTE46" s="155"/>
      <c r="KTF46" s="155"/>
      <c r="KTG46" s="155"/>
      <c r="KTH46" s="155"/>
      <c r="KTI46" s="155"/>
      <c r="KTJ46" s="155"/>
      <c r="KTK46" s="156"/>
      <c r="KTL46" s="156"/>
      <c r="KTM46" s="156"/>
      <c r="KTN46" s="156"/>
      <c r="KTO46" s="156"/>
      <c r="KTP46" s="156"/>
      <c r="KTQ46" s="157"/>
      <c r="KTR46" s="153"/>
      <c r="KTS46" s="153"/>
      <c r="KTT46" s="154"/>
      <c r="KTU46" s="155"/>
      <c r="KTV46" s="155"/>
      <c r="KTW46" s="155"/>
      <c r="KTX46" s="155"/>
      <c r="KTY46" s="155"/>
      <c r="KTZ46" s="155"/>
      <c r="KUA46" s="156"/>
      <c r="KUB46" s="156"/>
      <c r="KUC46" s="156"/>
      <c r="KUD46" s="156"/>
      <c r="KUE46" s="156"/>
      <c r="KUF46" s="156"/>
      <c r="KUG46" s="157"/>
      <c r="KUH46" s="153"/>
      <c r="KUI46" s="153"/>
      <c r="KUJ46" s="154"/>
      <c r="KUK46" s="155"/>
      <c r="KUL46" s="155"/>
      <c r="KUM46" s="155"/>
      <c r="KUN46" s="155"/>
      <c r="KUO46" s="155"/>
      <c r="KUP46" s="155"/>
      <c r="KUQ46" s="156"/>
      <c r="KUR46" s="156"/>
      <c r="KUS46" s="156"/>
      <c r="KUT46" s="156"/>
      <c r="KUU46" s="156"/>
      <c r="KUV46" s="156"/>
      <c r="KUW46" s="157"/>
      <c r="KUX46" s="153"/>
      <c r="KUY46" s="153"/>
      <c r="KUZ46" s="154"/>
      <c r="KVA46" s="155"/>
      <c r="KVB46" s="155"/>
      <c r="KVC46" s="155"/>
      <c r="KVD46" s="155"/>
      <c r="KVE46" s="155"/>
      <c r="KVF46" s="155"/>
      <c r="KVG46" s="156"/>
      <c r="KVH46" s="156"/>
      <c r="KVI46" s="156"/>
      <c r="KVJ46" s="156"/>
      <c r="KVK46" s="156"/>
      <c r="KVL46" s="156"/>
      <c r="KVM46" s="157"/>
      <c r="KVN46" s="153"/>
      <c r="KVO46" s="153"/>
      <c r="KVP46" s="154"/>
      <c r="KVQ46" s="155"/>
      <c r="KVR46" s="155"/>
      <c r="KVS46" s="155"/>
      <c r="KVT46" s="155"/>
      <c r="KVU46" s="155"/>
      <c r="KVV46" s="155"/>
      <c r="KVW46" s="156"/>
      <c r="KVX46" s="156"/>
      <c r="KVY46" s="156"/>
      <c r="KVZ46" s="156"/>
      <c r="KWA46" s="156"/>
      <c r="KWB46" s="156"/>
      <c r="KWC46" s="157"/>
      <c r="KWD46" s="153"/>
      <c r="KWE46" s="153"/>
      <c r="KWF46" s="154"/>
      <c r="KWG46" s="155"/>
      <c r="KWH46" s="155"/>
      <c r="KWI46" s="155"/>
      <c r="KWJ46" s="155"/>
      <c r="KWK46" s="155"/>
      <c r="KWL46" s="155"/>
      <c r="KWM46" s="156"/>
      <c r="KWN46" s="156"/>
      <c r="KWO46" s="156"/>
      <c r="KWP46" s="156"/>
      <c r="KWQ46" s="156"/>
      <c r="KWR46" s="156"/>
      <c r="KWS46" s="157"/>
      <c r="KWT46" s="153"/>
      <c r="KWU46" s="153"/>
      <c r="KWV46" s="154"/>
      <c r="KWW46" s="155"/>
      <c r="KWX46" s="155"/>
      <c r="KWY46" s="155"/>
      <c r="KWZ46" s="155"/>
      <c r="KXA46" s="155"/>
      <c r="KXB46" s="155"/>
      <c r="KXC46" s="156"/>
      <c r="KXD46" s="156"/>
      <c r="KXE46" s="156"/>
      <c r="KXF46" s="156"/>
      <c r="KXG46" s="156"/>
      <c r="KXH46" s="156"/>
      <c r="KXI46" s="157"/>
      <c r="KXJ46" s="153"/>
      <c r="KXK46" s="153"/>
      <c r="KXL46" s="154"/>
      <c r="KXM46" s="155"/>
      <c r="KXN46" s="155"/>
      <c r="KXO46" s="155"/>
      <c r="KXP46" s="155"/>
      <c r="KXQ46" s="155"/>
      <c r="KXR46" s="155"/>
      <c r="KXS46" s="156"/>
      <c r="KXT46" s="156"/>
      <c r="KXU46" s="156"/>
      <c r="KXV46" s="156"/>
      <c r="KXW46" s="156"/>
      <c r="KXX46" s="156"/>
      <c r="KXY46" s="157"/>
      <c r="KXZ46" s="153"/>
      <c r="KYA46" s="153"/>
      <c r="KYB46" s="154"/>
      <c r="KYC46" s="155"/>
      <c r="KYD46" s="155"/>
      <c r="KYE46" s="155"/>
      <c r="KYF46" s="155"/>
      <c r="KYG46" s="155"/>
      <c r="KYH46" s="155"/>
      <c r="KYI46" s="156"/>
      <c r="KYJ46" s="156"/>
      <c r="KYK46" s="156"/>
      <c r="KYL46" s="156"/>
      <c r="KYM46" s="156"/>
      <c r="KYN46" s="156"/>
      <c r="KYO46" s="157"/>
      <c r="KYP46" s="153"/>
      <c r="KYQ46" s="153"/>
      <c r="KYR46" s="154"/>
      <c r="KYS46" s="155"/>
      <c r="KYT46" s="155"/>
      <c r="KYU46" s="155"/>
      <c r="KYV46" s="155"/>
      <c r="KYW46" s="155"/>
      <c r="KYX46" s="155"/>
      <c r="KYY46" s="156"/>
      <c r="KYZ46" s="156"/>
      <c r="KZA46" s="156"/>
      <c r="KZB46" s="156"/>
      <c r="KZC46" s="156"/>
      <c r="KZD46" s="156"/>
      <c r="KZE46" s="157"/>
      <c r="KZF46" s="153"/>
      <c r="KZG46" s="153"/>
      <c r="KZH46" s="154"/>
      <c r="KZI46" s="155"/>
      <c r="KZJ46" s="155"/>
      <c r="KZK46" s="155"/>
      <c r="KZL46" s="155"/>
      <c r="KZM46" s="155"/>
      <c r="KZN46" s="155"/>
      <c r="KZO46" s="156"/>
      <c r="KZP46" s="156"/>
      <c r="KZQ46" s="156"/>
      <c r="KZR46" s="156"/>
      <c r="KZS46" s="156"/>
      <c r="KZT46" s="156"/>
      <c r="KZU46" s="157"/>
      <c r="KZV46" s="153"/>
      <c r="KZW46" s="153"/>
      <c r="KZX46" s="154"/>
      <c r="KZY46" s="155"/>
      <c r="KZZ46" s="155"/>
      <c r="LAA46" s="155"/>
      <c r="LAB46" s="155"/>
      <c r="LAC46" s="155"/>
      <c r="LAD46" s="155"/>
      <c r="LAE46" s="156"/>
      <c r="LAF46" s="156"/>
      <c r="LAG46" s="156"/>
      <c r="LAH46" s="156"/>
      <c r="LAI46" s="156"/>
      <c r="LAJ46" s="156"/>
      <c r="LAK46" s="157"/>
      <c r="LAL46" s="153"/>
      <c r="LAM46" s="153"/>
      <c r="LAN46" s="154"/>
      <c r="LAO46" s="155"/>
      <c r="LAP46" s="155"/>
      <c r="LAQ46" s="155"/>
      <c r="LAR46" s="155"/>
      <c r="LAS46" s="155"/>
      <c r="LAT46" s="155"/>
      <c r="LAU46" s="156"/>
      <c r="LAV46" s="156"/>
      <c r="LAW46" s="156"/>
      <c r="LAX46" s="156"/>
      <c r="LAY46" s="156"/>
      <c r="LAZ46" s="156"/>
      <c r="LBA46" s="157"/>
      <c r="LBB46" s="153"/>
      <c r="LBC46" s="153"/>
      <c r="LBD46" s="154"/>
      <c r="LBE46" s="155"/>
      <c r="LBF46" s="155"/>
      <c r="LBG46" s="155"/>
      <c r="LBH46" s="155"/>
      <c r="LBI46" s="155"/>
      <c r="LBJ46" s="155"/>
      <c r="LBK46" s="156"/>
      <c r="LBL46" s="156"/>
      <c r="LBM46" s="156"/>
      <c r="LBN46" s="156"/>
      <c r="LBO46" s="156"/>
      <c r="LBP46" s="156"/>
      <c r="LBQ46" s="157"/>
      <c r="LBR46" s="153"/>
      <c r="LBS46" s="153"/>
      <c r="LBT46" s="154"/>
      <c r="LBU46" s="155"/>
      <c r="LBV46" s="155"/>
      <c r="LBW46" s="155"/>
      <c r="LBX46" s="155"/>
      <c r="LBY46" s="155"/>
      <c r="LBZ46" s="155"/>
      <c r="LCA46" s="156"/>
      <c r="LCB46" s="156"/>
      <c r="LCC46" s="156"/>
      <c r="LCD46" s="156"/>
      <c r="LCE46" s="156"/>
      <c r="LCF46" s="156"/>
      <c r="LCG46" s="157"/>
      <c r="LCH46" s="153"/>
      <c r="LCI46" s="153"/>
      <c r="LCJ46" s="154"/>
      <c r="LCK46" s="155"/>
      <c r="LCL46" s="155"/>
      <c r="LCM46" s="155"/>
      <c r="LCN46" s="155"/>
      <c r="LCO46" s="155"/>
      <c r="LCP46" s="155"/>
      <c r="LCQ46" s="156"/>
      <c r="LCR46" s="156"/>
      <c r="LCS46" s="156"/>
      <c r="LCT46" s="156"/>
      <c r="LCU46" s="156"/>
      <c r="LCV46" s="156"/>
      <c r="LCW46" s="157"/>
      <c r="LCX46" s="153"/>
      <c r="LCY46" s="153"/>
      <c r="LCZ46" s="154"/>
      <c r="LDA46" s="155"/>
      <c r="LDB46" s="155"/>
      <c r="LDC46" s="155"/>
      <c r="LDD46" s="155"/>
      <c r="LDE46" s="155"/>
      <c r="LDF46" s="155"/>
      <c r="LDG46" s="156"/>
      <c r="LDH46" s="156"/>
      <c r="LDI46" s="156"/>
      <c r="LDJ46" s="156"/>
      <c r="LDK46" s="156"/>
      <c r="LDL46" s="156"/>
      <c r="LDM46" s="157"/>
      <c r="LDN46" s="153"/>
      <c r="LDO46" s="153"/>
      <c r="LDP46" s="154"/>
      <c r="LDQ46" s="155"/>
      <c r="LDR46" s="155"/>
      <c r="LDS46" s="155"/>
      <c r="LDT46" s="155"/>
      <c r="LDU46" s="155"/>
      <c r="LDV46" s="155"/>
      <c r="LDW46" s="156"/>
      <c r="LDX46" s="156"/>
      <c r="LDY46" s="156"/>
      <c r="LDZ46" s="156"/>
      <c r="LEA46" s="156"/>
      <c r="LEB46" s="156"/>
      <c r="LEC46" s="157"/>
      <c r="LED46" s="153"/>
      <c r="LEE46" s="153"/>
      <c r="LEF46" s="154"/>
      <c r="LEG46" s="155"/>
      <c r="LEH46" s="155"/>
      <c r="LEI46" s="155"/>
      <c r="LEJ46" s="155"/>
      <c r="LEK46" s="155"/>
      <c r="LEL46" s="155"/>
      <c r="LEM46" s="156"/>
      <c r="LEN46" s="156"/>
      <c r="LEO46" s="156"/>
      <c r="LEP46" s="156"/>
      <c r="LEQ46" s="156"/>
      <c r="LER46" s="156"/>
      <c r="LES46" s="157"/>
      <c r="LET46" s="153"/>
      <c r="LEU46" s="153"/>
      <c r="LEV46" s="154"/>
      <c r="LEW46" s="155"/>
      <c r="LEX46" s="155"/>
      <c r="LEY46" s="155"/>
      <c r="LEZ46" s="155"/>
      <c r="LFA46" s="155"/>
      <c r="LFB46" s="155"/>
      <c r="LFC46" s="156"/>
      <c r="LFD46" s="156"/>
      <c r="LFE46" s="156"/>
      <c r="LFF46" s="156"/>
      <c r="LFG46" s="156"/>
      <c r="LFH46" s="156"/>
      <c r="LFI46" s="157"/>
      <c r="LFJ46" s="153"/>
      <c r="LFK46" s="153"/>
      <c r="LFL46" s="154"/>
      <c r="LFM46" s="155"/>
      <c r="LFN46" s="155"/>
      <c r="LFO46" s="155"/>
      <c r="LFP46" s="155"/>
      <c r="LFQ46" s="155"/>
      <c r="LFR46" s="155"/>
      <c r="LFS46" s="156"/>
      <c r="LFT46" s="156"/>
      <c r="LFU46" s="156"/>
      <c r="LFV46" s="156"/>
      <c r="LFW46" s="156"/>
      <c r="LFX46" s="156"/>
      <c r="LFY46" s="157"/>
      <c r="LFZ46" s="153"/>
      <c r="LGA46" s="153"/>
      <c r="LGB46" s="154"/>
      <c r="LGC46" s="155"/>
      <c r="LGD46" s="155"/>
      <c r="LGE46" s="155"/>
      <c r="LGF46" s="155"/>
      <c r="LGG46" s="155"/>
      <c r="LGH46" s="155"/>
      <c r="LGI46" s="156"/>
      <c r="LGJ46" s="156"/>
      <c r="LGK46" s="156"/>
      <c r="LGL46" s="156"/>
      <c r="LGM46" s="156"/>
      <c r="LGN46" s="156"/>
      <c r="LGO46" s="157"/>
      <c r="LGP46" s="153"/>
      <c r="LGQ46" s="153"/>
      <c r="LGR46" s="154"/>
      <c r="LGS46" s="155"/>
      <c r="LGT46" s="155"/>
      <c r="LGU46" s="155"/>
      <c r="LGV46" s="155"/>
      <c r="LGW46" s="155"/>
      <c r="LGX46" s="155"/>
      <c r="LGY46" s="156"/>
      <c r="LGZ46" s="156"/>
      <c r="LHA46" s="156"/>
      <c r="LHB46" s="156"/>
      <c r="LHC46" s="156"/>
      <c r="LHD46" s="156"/>
      <c r="LHE46" s="157"/>
      <c r="LHF46" s="153"/>
      <c r="LHG46" s="153"/>
      <c r="LHH46" s="154"/>
      <c r="LHI46" s="155"/>
      <c r="LHJ46" s="155"/>
      <c r="LHK46" s="155"/>
      <c r="LHL46" s="155"/>
      <c r="LHM46" s="155"/>
      <c r="LHN46" s="155"/>
      <c r="LHO46" s="156"/>
      <c r="LHP46" s="156"/>
      <c r="LHQ46" s="156"/>
      <c r="LHR46" s="156"/>
      <c r="LHS46" s="156"/>
      <c r="LHT46" s="156"/>
      <c r="LHU46" s="157"/>
      <c r="LHV46" s="153"/>
      <c r="LHW46" s="153"/>
      <c r="LHX46" s="154"/>
      <c r="LHY46" s="155"/>
      <c r="LHZ46" s="155"/>
      <c r="LIA46" s="155"/>
      <c r="LIB46" s="155"/>
      <c r="LIC46" s="155"/>
      <c r="LID46" s="155"/>
      <c r="LIE46" s="156"/>
      <c r="LIF46" s="156"/>
      <c r="LIG46" s="156"/>
      <c r="LIH46" s="156"/>
      <c r="LII46" s="156"/>
      <c r="LIJ46" s="156"/>
      <c r="LIK46" s="157"/>
      <c r="LIL46" s="153"/>
      <c r="LIM46" s="153"/>
      <c r="LIN46" s="154"/>
      <c r="LIO46" s="155"/>
      <c r="LIP46" s="155"/>
      <c r="LIQ46" s="155"/>
      <c r="LIR46" s="155"/>
      <c r="LIS46" s="155"/>
      <c r="LIT46" s="155"/>
      <c r="LIU46" s="156"/>
      <c r="LIV46" s="156"/>
      <c r="LIW46" s="156"/>
      <c r="LIX46" s="156"/>
      <c r="LIY46" s="156"/>
      <c r="LIZ46" s="156"/>
      <c r="LJA46" s="157"/>
      <c r="LJB46" s="153"/>
      <c r="LJC46" s="153"/>
      <c r="LJD46" s="154"/>
      <c r="LJE46" s="155"/>
      <c r="LJF46" s="155"/>
      <c r="LJG46" s="155"/>
      <c r="LJH46" s="155"/>
      <c r="LJI46" s="155"/>
      <c r="LJJ46" s="155"/>
      <c r="LJK46" s="156"/>
      <c r="LJL46" s="156"/>
      <c r="LJM46" s="156"/>
      <c r="LJN46" s="156"/>
      <c r="LJO46" s="156"/>
      <c r="LJP46" s="156"/>
      <c r="LJQ46" s="157"/>
      <c r="LJR46" s="153"/>
      <c r="LJS46" s="153"/>
      <c r="LJT46" s="154"/>
      <c r="LJU46" s="155"/>
      <c r="LJV46" s="155"/>
      <c r="LJW46" s="155"/>
      <c r="LJX46" s="155"/>
      <c r="LJY46" s="155"/>
      <c r="LJZ46" s="155"/>
      <c r="LKA46" s="156"/>
      <c r="LKB46" s="156"/>
      <c r="LKC46" s="156"/>
      <c r="LKD46" s="156"/>
      <c r="LKE46" s="156"/>
      <c r="LKF46" s="156"/>
      <c r="LKG46" s="157"/>
      <c r="LKH46" s="153"/>
      <c r="LKI46" s="153"/>
      <c r="LKJ46" s="154"/>
      <c r="LKK46" s="155"/>
      <c r="LKL46" s="155"/>
      <c r="LKM46" s="155"/>
      <c r="LKN46" s="155"/>
      <c r="LKO46" s="155"/>
      <c r="LKP46" s="155"/>
      <c r="LKQ46" s="156"/>
      <c r="LKR46" s="156"/>
      <c r="LKS46" s="156"/>
      <c r="LKT46" s="156"/>
      <c r="LKU46" s="156"/>
      <c r="LKV46" s="156"/>
      <c r="LKW46" s="157"/>
      <c r="LKX46" s="153"/>
      <c r="LKY46" s="153"/>
      <c r="LKZ46" s="154"/>
      <c r="LLA46" s="155"/>
      <c r="LLB46" s="155"/>
      <c r="LLC46" s="155"/>
      <c r="LLD46" s="155"/>
      <c r="LLE46" s="155"/>
      <c r="LLF46" s="155"/>
      <c r="LLG46" s="156"/>
      <c r="LLH46" s="156"/>
      <c r="LLI46" s="156"/>
      <c r="LLJ46" s="156"/>
      <c r="LLK46" s="156"/>
      <c r="LLL46" s="156"/>
      <c r="LLM46" s="157"/>
      <c r="LLN46" s="153"/>
      <c r="LLO46" s="153"/>
      <c r="LLP46" s="154"/>
      <c r="LLQ46" s="155"/>
      <c r="LLR46" s="155"/>
      <c r="LLS46" s="155"/>
      <c r="LLT46" s="155"/>
      <c r="LLU46" s="155"/>
      <c r="LLV46" s="155"/>
      <c r="LLW46" s="156"/>
      <c r="LLX46" s="156"/>
      <c r="LLY46" s="156"/>
      <c r="LLZ46" s="156"/>
      <c r="LMA46" s="156"/>
      <c r="LMB46" s="156"/>
      <c r="LMC46" s="157"/>
      <c r="LMD46" s="153"/>
      <c r="LME46" s="153"/>
      <c r="LMF46" s="154"/>
      <c r="LMG46" s="155"/>
      <c r="LMH46" s="155"/>
      <c r="LMI46" s="155"/>
      <c r="LMJ46" s="155"/>
      <c r="LMK46" s="155"/>
      <c r="LML46" s="155"/>
      <c r="LMM46" s="156"/>
      <c r="LMN46" s="156"/>
      <c r="LMO46" s="156"/>
      <c r="LMP46" s="156"/>
      <c r="LMQ46" s="156"/>
      <c r="LMR46" s="156"/>
      <c r="LMS46" s="157"/>
      <c r="LMT46" s="153"/>
      <c r="LMU46" s="153"/>
      <c r="LMV46" s="154"/>
      <c r="LMW46" s="155"/>
      <c r="LMX46" s="155"/>
      <c r="LMY46" s="155"/>
      <c r="LMZ46" s="155"/>
      <c r="LNA46" s="155"/>
      <c r="LNB46" s="155"/>
      <c r="LNC46" s="156"/>
      <c r="LND46" s="156"/>
      <c r="LNE46" s="156"/>
      <c r="LNF46" s="156"/>
      <c r="LNG46" s="156"/>
      <c r="LNH46" s="156"/>
      <c r="LNI46" s="157"/>
      <c r="LNJ46" s="153"/>
      <c r="LNK46" s="153"/>
      <c r="LNL46" s="154"/>
      <c r="LNM46" s="155"/>
      <c r="LNN46" s="155"/>
      <c r="LNO46" s="155"/>
      <c r="LNP46" s="155"/>
      <c r="LNQ46" s="155"/>
      <c r="LNR46" s="155"/>
      <c r="LNS46" s="156"/>
      <c r="LNT46" s="156"/>
      <c r="LNU46" s="156"/>
      <c r="LNV46" s="156"/>
      <c r="LNW46" s="156"/>
      <c r="LNX46" s="156"/>
      <c r="LNY46" s="157"/>
      <c r="LNZ46" s="153"/>
      <c r="LOA46" s="153"/>
      <c r="LOB46" s="154"/>
      <c r="LOC46" s="155"/>
      <c r="LOD46" s="155"/>
      <c r="LOE46" s="155"/>
      <c r="LOF46" s="155"/>
      <c r="LOG46" s="155"/>
      <c r="LOH46" s="155"/>
      <c r="LOI46" s="156"/>
      <c r="LOJ46" s="156"/>
      <c r="LOK46" s="156"/>
      <c r="LOL46" s="156"/>
      <c r="LOM46" s="156"/>
      <c r="LON46" s="156"/>
      <c r="LOO46" s="157"/>
      <c r="LOP46" s="153"/>
      <c r="LOQ46" s="153"/>
      <c r="LOR46" s="154"/>
      <c r="LOS46" s="155"/>
      <c r="LOT46" s="155"/>
      <c r="LOU46" s="155"/>
      <c r="LOV46" s="155"/>
      <c r="LOW46" s="155"/>
      <c r="LOX46" s="155"/>
      <c r="LOY46" s="156"/>
      <c r="LOZ46" s="156"/>
      <c r="LPA46" s="156"/>
      <c r="LPB46" s="156"/>
      <c r="LPC46" s="156"/>
      <c r="LPD46" s="156"/>
      <c r="LPE46" s="157"/>
      <c r="LPF46" s="153"/>
      <c r="LPG46" s="153"/>
      <c r="LPH46" s="154"/>
      <c r="LPI46" s="155"/>
      <c r="LPJ46" s="155"/>
      <c r="LPK46" s="155"/>
      <c r="LPL46" s="155"/>
      <c r="LPM46" s="155"/>
      <c r="LPN46" s="155"/>
      <c r="LPO46" s="156"/>
      <c r="LPP46" s="156"/>
      <c r="LPQ46" s="156"/>
      <c r="LPR46" s="156"/>
      <c r="LPS46" s="156"/>
      <c r="LPT46" s="156"/>
      <c r="LPU46" s="157"/>
      <c r="LPV46" s="153"/>
      <c r="LPW46" s="153"/>
      <c r="LPX46" s="154"/>
      <c r="LPY46" s="155"/>
      <c r="LPZ46" s="155"/>
      <c r="LQA46" s="155"/>
      <c r="LQB46" s="155"/>
      <c r="LQC46" s="155"/>
      <c r="LQD46" s="155"/>
      <c r="LQE46" s="156"/>
      <c r="LQF46" s="156"/>
      <c r="LQG46" s="156"/>
      <c r="LQH46" s="156"/>
      <c r="LQI46" s="156"/>
      <c r="LQJ46" s="156"/>
      <c r="LQK46" s="157"/>
      <c r="LQL46" s="153"/>
      <c r="LQM46" s="153"/>
      <c r="LQN46" s="154"/>
      <c r="LQO46" s="155"/>
      <c r="LQP46" s="155"/>
      <c r="LQQ46" s="155"/>
      <c r="LQR46" s="155"/>
      <c r="LQS46" s="155"/>
      <c r="LQT46" s="155"/>
      <c r="LQU46" s="156"/>
      <c r="LQV46" s="156"/>
      <c r="LQW46" s="156"/>
      <c r="LQX46" s="156"/>
      <c r="LQY46" s="156"/>
      <c r="LQZ46" s="156"/>
      <c r="LRA46" s="157"/>
      <c r="LRB46" s="153"/>
      <c r="LRC46" s="153"/>
      <c r="LRD46" s="154"/>
      <c r="LRE46" s="155"/>
      <c r="LRF46" s="155"/>
      <c r="LRG46" s="155"/>
      <c r="LRH46" s="155"/>
      <c r="LRI46" s="155"/>
      <c r="LRJ46" s="155"/>
      <c r="LRK46" s="156"/>
      <c r="LRL46" s="156"/>
      <c r="LRM46" s="156"/>
      <c r="LRN46" s="156"/>
      <c r="LRO46" s="156"/>
      <c r="LRP46" s="156"/>
      <c r="LRQ46" s="157"/>
      <c r="LRR46" s="153"/>
      <c r="LRS46" s="153"/>
      <c r="LRT46" s="154"/>
      <c r="LRU46" s="155"/>
      <c r="LRV46" s="155"/>
      <c r="LRW46" s="155"/>
      <c r="LRX46" s="155"/>
      <c r="LRY46" s="155"/>
      <c r="LRZ46" s="155"/>
      <c r="LSA46" s="156"/>
      <c r="LSB46" s="156"/>
      <c r="LSC46" s="156"/>
      <c r="LSD46" s="156"/>
      <c r="LSE46" s="156"/>
      <c r="LSF46" s="156"/>
      <c r="LSG46" s="157"/>
      <c r="LSH46" s="153"/>
      <c r="LSI46" s="153"/>
      <c r="LSJ46" s="154"/>
      <c r="LSK46" s="155"/>
      <c r="LSL46" s="155"/>
      <c r="LSM46" s="155"/>
      <c r="LSN46" s="155"/>
      <c r="LSO46" s="155"/>
      <c r="LSP46" s="155"/>
      <c r="LSQ46" s="156"/>
      <c r="LSR46" s="156"/>
      <c r="LSS46" s="156"/>
      <c r="LST46" s="156"/>
      <c r="LSU46" s="156"/>
      <c r="LSV46" s="156"/>
      <c r="LSW46" s="157"/>
      <c r="LSX46" s="153"/>
      <c r="LSY46" s="153"/>
      <c r="LSZ46" s="154"/>
      <c r="LTA46" s="155"/>
      <c r="LTB46" s="155"/>
      <c r="LTC46" s="155"/>
      <c r="LTD46" s="155"/>
      <c r="LTE46" s="155"/>
      <c r="LTF46" s="155"/>
      <c r="LTG46" s="156"/>
      <c r="LTH46" s="156"/>
      <c r="LTI46" s="156"/>
      <c r="LTJ46" s="156"/>
      <c r="LTK46" s="156"/>
      <c r="LTL46" s="156"/>
      <c r="LTM46" s="157"/>
      <c r="LTN46" s="153"/>
      <c r="LTO46" s="153"/>
      <c r="LTP46" s="154"/>
      <c r="LTQ46" s="155"/>
      <c r="LTR46" s="155"/>
      <c r="LTS46" s="155"/>
      <c r="LTT46" s="155"/>
      <c r="LTU46" s="155"/>
      <c r="LTV46" s="155"/>
      <c r="LTW46" s="156"/>
      <c r="LTX46" s="156"/>
      <c r="LTY46" s="156"/>
      <c r="LTZ46" s="156"/>
      <c r="LUA46" s="156"/>
      <c r="LUB46" s="156"/>
      <c r="LUC46" s="157"/>
      <c r="LUD46" s="153"/>
      <c r="LUE46" s="153"/>
      <c r="LUF46" s="154"/>
      <c r="LUG46" s="155"/>
      <c r="LUH46" s="155"/>
      <c r="LUI46" s="155"/>
      <c r="LUJ46" s="155"/>
      <c r="LUK46" s="155"/>
      <c r="LUL46" s="155"/>
      <c r="LUM46" s="156"/>
      <c r="LUN46" s="156"/>
      <c r="LUO46" s="156"/>
      <c r="LUP46" s="156"/>
      <c r="LUQ46" s="156"/>
      <c r="LUR46" s="156"/>
      <c r="LUS46" s="157"/>
      <c r="LUT46" s="153"/>
      <c r="LUU46" s="153"/>
      <c r="LUV46" s="154"/>
      <c r="LUW46" s="155"/>
      <c r="LUX46" s="155"/>
      <c r="LUY46" s="155"/>
      <c r="LUZ46" s="155"/>
      <c r="LVA46" s="155"/>
      <c r="LVB46" s="155"/>
      <c r="LVC46" s="156"/>
      <c r="LVD46" s="156"/>
      <c r="LVE46" s="156"/>
      <c r="LVF46" s="156"/>
      <c r="LVG46" s="156"/>
      <c r="LVH46" s="156"/>
      <c r="LVI46" s="157"/>
      <c r="LVJ46" s="153"/>
      <c r="LVK46" s="153"/>
      <c r="LVL46" s="154"/>
      <c r="LVM46" s="155"/>
      <c r="LVN46" s="155"/>
      <c r="LVO46" s="155"/>
      <c r="LVP46" s="155"/>
      <c r="LVQ46" s="155"/>
      <c r="LVR46" s="155"/>
      <c r="LVS46" s="156"/>
      <c r="LVT46" s="156"/>
      <c r="LVU46" s="156"/>
      <c r="LVV46" s="156"/>
      <c r="LVW46" s="156"/>
      <c r="LVX46" s="156"/>
      <c r="LVY46" s="157"/>
      <c r="LVZ46" s="153"/>
      <c r="LWA46" s="153"/>
      <c r="LWB46" s="154"/>
      <c r="LWC46" s="155"/>
      <c r="LWD46" s="155"/>
      <c r="LWE46" s="155"/>
      <c r="LWF46" s="155"/>
      <c r="LWG46" s="155"/>
      <c r="LWH46" s="155"/>
      <c r="LWI46" s="156"/>
      <c r="LWJ46" s="156"/>
      <c r="LWK46" s="156"/>
      <c r="LWL46" s="156"/>
      <c r="LWM46" s="156"/>
      <c r="LWN46" s="156"/>
      <c r="LWO46" s="157"/>
      <c r="LWP46" s="153"/>
      <c r="LWQ46" s="153"/>
      <c r="LWR46" s="154"/>
      <c r="LWS46" s="155"/>
      <c r="LWT46" s="155"/>
      <c r="LWU46" s="155"/>
      <c r="LWV46" s="155"/>
      <c r="LWW46" s="155"/>
      <c r="LWX46" s="155"/>
      <c r="LWY46" s="156"/>
      <c r="LWZ46" s="156"/>
      <c r="LXA46" s="156"/>
      <c r="LXB46" s="156"/>
      <c r="LXC46" s="156"/>
      <c r="LXD46" s="156"/>
      <c r="LXE46" s="157"/>
      <c r="LXF46" s="153"/>
      <c r="LXG46" s="153"/>
      <c r="LXH46" s="154"/>
      <c r="LXI46" s="155"/>
      <c r="LXJ46" s="155"/>
      <c r="LXK46" s="155"/>
      <c r="LXL46" s="155"/>
      <c r="LXM46" s="155"/>
      <c r="LXN46" s="155"/>
      <c r="LXO46" s="156"/>
      <c r="LXP46" s="156"/>
      <c r="LXQ46" s="156"/>
      <c r="LXR46" s="156"/>
      <c r="LXS46" s="156"/>
      <c r="LXT46" s="156"/>
      <c r="LXU46" s="157"/>
      <c r="LXV46" s="153"/>
      <c r="LXW46" s="153"/>
      <c r="LXX46" s="154"/>
      <c r="LXY46" s="155"/>
      <c r="LXZ46" s="155"/>
      <c r="LYA46" s="155"/>
      <c r="LYB46" s="155"/>
      <c r="LYC46" s="155"/>
      <c r="LYD46" s="155"/>
      <c r="LYE46" s="156"/>
      <c r="LYF46" s="156"/>
      <c r="LYG46" s="156"/>
      <c r="LYH46" s="156"/>
      <c r="LYI46" s="156"/>
      <c r="LYJ46" s="156"/>
      <c r="LYK46" s="157"/>
      <c r="LYL46" s="153"/>
      <c r="LYM46" s="153"/>
      <c r="LYN46" s="154"/>
      <c r="LYO46" s="155"/>
      <c r="LYP46" s="155"/>
      <c r="LYQ46" s="155"/>
      <c r="LYR46" s="155"/>
      <c r="LYS46" s="155"/>
      <c r="LYT46" s="155"/>
      <c r="LYU46" s="156"/>
      <c r="LYV46" s="156"/>
      <c r="LYW46" s="156"/>
      <c r="LYX46" s="156"/>
      <c r="LYY46" s="156"/>
      <c r="LYZ46" s="156"/>
      <c r="LZA46" s="157"/>
      <c r="LZB46" s="153"/>
      <c r="LZC46" s="153"/>
      <c r="LZD46" s="154"/>
      <c r="LZE46" s="155"/>
      <c r="LZF46" s="155"/>
      <c r="LZG46" s="155"/>
      <c r="LZH46" s="155"/>
      <c r="LZI46" s="155"/>
      <c r="LZJ46" s="155"/>
      <c r="LZK46" s="156"/>
      <c r="LZL46" s="156"/>
      <c r="LZM46" s="156"/>
      <c r="LZN46" s="156"/>
      <c r="LZO46" s="156"/>
      <c r="LZP46" s="156"/>
      <c r="LZQ46" s="157"/>
      <c r="LZR46" s="153"/>
      <c r="LZS46" s="153"/>
      <c r="LZT46" s="154"/>
      <c r="LZU46" s="155"/>
      <c r="LZV46" s="155"/>
      <c r="LZW46" s="155"/>
      <c r="LZX46" s="155"/>
      <c r="LZY46" s="155"/>
      <c r="LZZ46" s="155"/>
      <c r="MAA46" s="156"/>
      <c r="MAB46" s="156"/>
      <c r="MAC46" s="156"/>
      <c r="MAD46" s="156"/>
      <c r="MAE46" s="156"/>
      <c r="MAF46" s="156"/>
      <c r="MAG46" s="157"/>
      <c r="MAH46" s="153"/>
      <c r="MAI46" s="153"/>
      <c r="MAJ46" s="154"/>
      <c r="MAK46" s="155"/>
      <c r="MAL46" s="155"/>
      <c r="MAM46" s="155"/>
      <c r="MAN46" s="155"/>
      <c r="MAO46" s="155"/>
      <c r="MAP46" s="155"/>
      <c r="MAQ46" s="156"/>
      <c r="MAR46" s="156"/>
      <c r="MAS46" s="156"/>
      <c r="MAT46" s="156"/>
      <c r="MAU46" s="156"/>
      <c r="MAV46" s="156"/>
      <c r="MAW46" s="157"/>
      <c r="MAX46" s="153"/>
      <c r="MAY46" s="153"/>
      <c r="MAZ46" s="154"/>
      <c r="MBA46" s="155"/>
      <c r="MBB46" s="155"/>
      <c r="MBC46" s="155"/>
      <c r="MBD46" s="155"/>
      <c r="MBE46" s="155"/>
      <c r="MBF46" s="155"/>
      <c r="MBG46" s="156"/>
      <c r="MBH46" s="156"/>
      <c r="MBI46" s="156"/>
      <c r="MBJ46" s="156"/>
      <c r="MBK46" s="156"/>
      <c r="MBL46" s="156"/>
      <c r="MBM46" s="157"/>
      <c r="MBN46" s="153"/>
      <c r="MBO46" s="153"/>
      <c r="MBP46" s="154"/>
      <c r="MBQ46" s="155"/>
      <c r="MBR46" s="155"/>
      <c r="MBS46" s="155"/>
      <c r="MBT46" s="155"/>
      <c r="MBU46" s="155"/>
      <c r="MBV46" s="155"/>
      <c r="MBW46" s="156"/>
      <c r="MBX46" s="156"/>
      <c r="MBY46" s="156"/>
      <c r="MBZ46" s="156"/>
      <c r="MCA46" s="156"/>
      <c r="MCB46" s="156"/>
      <c r="MCC46" s="157"/>
      <c r="MCD46" s="153"/>
      <c r="MCE46" s="153"/>
      <c r="MCF46" s="154"/>
      <c r="MCG46" s="155"/>
      <c r="MCH46" s="155"/>
      <c r="MCI46" s="155"/>
      <c r="MCJ46" s="155"/>
      <c r="MCK46" s="155"/>
      <c r="MCL46" s="155"/>
      <c r="MCM46" s="156"/>
      <c r="MCN46" s="156"/>
      <c r="MCO46" s="156"/>
      <c r="MCP46" s="156"/>
      <c r="MCQ46" s="156"/>
      <c r="MCR46" s="156"/>
      <c r="MCS46" s="157"/>
      <c r="MCT46" s="153"/>
      <c r="MCU46" s="153"/>
      <c r="MCV46" s="154"/>
      <c r="MCW46" s="155"/>
      <c r="MCX46" s="155"/>
      <c r="MCY46" s="155"/>
      <c r="MCZ46" s="155"/>
      <c r="MDA46" s="155"/>
      <c r="MDB46" s="155"/>
      <c r="MDC46" s="156"/>
      <c r="MDD46" s="156"/>
      <c r="MDE46" s="156"/>
      <c r="MDF46" s="156"/>
      <c r="MDG46" s="156"/>
      <c r="MDH46" s="156"/>
      <c r="MDI46" s="157"/>
      <c r="MDJ46" s="153"/>
      <c r="MDK46" s="153"/>
      <c r="MDL46" s="154"/>
      <c r="MDM46" s="155"/>
      <c r="MDN46" s="155"/>
      <c r="MDO46" s="155"/>
      <c r="MDP46" s="155"/>
      <c r="MDQ46" s="155"/>
      <c r="MDR46" s="155"/>
      <c r="MDS46" s="156"/>
      <c r="MDT46" s="156"/>
      <c r="MDU46" s="156"/>
      <c r="MDV46" s="156"/>
      <c r="MDW46" s="156"/>
      <c r="MDX46" s="156"/>
      <c r="MDY46" s="157"/>
      <c r="MDZ46" s="153"/>
      <c r="MEA46" s="153"/>
      <c r="MEB46" s="154"/>
      <c r="MEC46" s="155"/>
      <c r="MED46" s="155"/>
      <c r="MEE46" s="155"/>
      <c r="MEF46" s="155"/>
      <c r="MEG46" s="155"/>
      <c r="MEH46" s="155"/>
      <c r="MEI46" s="156"/>
      <c r="MEJ46" s="156"/>
      <c r="MEK46" s="156"/>
      <c r="MEL46" s="156"/>
      <c r="MEM46" s="156"/>
      <c r="MEN46" s="156"/>
      <c r="MEO46" s="157"/>
      <c r="MEP46" s="153"/>
      <c r="MEQ46" s="153"/>
      <c r="MER46" s="154"/>
      <c r="MES46" s="155"/>
      <c r="MET46" s="155"/>
      <c r="MEU46" s="155"/>
      <c r="MEV46" s="155"/>
      <c r="MEW46" s="155"/>
      <c r="MEX46" s="155"/>
      <c r="MEY46" s="156"/>
      <c r="MEZ46" s="156"/>
      <c r="MFA46" s="156"/>
      <c r="MFB46" s="156"/>
      <c r="MFC46" s="156"/>
      <c r="MFD46" s="156"/>
      <c r="MFE46" s="157"/>
      <c r="MFF46" s="153"/>
      <c r="MFG46" s="153"/>
      <c r="MFH46" s="154"/>
      <c r="MFI46" s="155"/>
      <c r="MFJ46" s="155"/>
      <c r="MFK46" s="155"/>
      <c r="MFL46" s="155"/>
      <c r="MFM46" s="155"/>
      <c r="MFN46" s="155"/>
      <c r="MFO46" s="156"/>
      <c r="MFP46" s="156"/>
      <c r="MFQ46" s="156"/>
      <c r="MFR46" s="156"/>
      <c r="MFS46" s="156"/>
      <c r="MFT46" s="156"/>
      <c r="MFU46" s="157"/>
      <c r="MFV46" s="153"/>
      <c r="MFW46" s="153"/>
      <c r="MFX46" s="154"/>
      <c r="MFY46" s="155"/>
      <c r="MFZ46" s="155"/>
      <c r="MGA46" s="155"/>
      <c r="MGB46" s="155"/>
      <c r="MGC46" s="155"/>
      <c r="MGD46" s="155"/>
      <c r="MGE46" s="156"/>
      <c r="MGF46" s="156"/>
      <c r="MGG46" s="156"/>
      <c r="MGH46" s="156"/>
      <c r="MGI46" s="156"/>
      <c r="MGJ46" s="156"/>
      <c r="MGK46" s="157"/>
      <c r="MGL46" s="153"/>
      <c r="MGM46" s="153"/>
      <c r="MGN46" s="154"/>
      <c r="MGO46" s="155"/>
      <c r="MGP46" s="155"/>
      <c r="MGQ46" s="155"/>
      <c r="MGR46" s="155"/>
      <c r="MGS46" s="155"/>
      <c r="MGT46" s="155"/>
      <c r="MGU46" s="156"/>
      <c r="MGV46" s="156"/>
      <c r="MGW46" s="156"/>
      <c r="MGX46" s="156"/>
      <c r="MGY46" s="156"/>
      <c r="MGZ46" s="156"/>
      <c r="MHA46" s="157"/>
      <c r="MHB46" s="153"/>
      <c r="MHC46" s="153"/>
      <c r="MHD46" s="154"/>
      <c r="MHE46" s="155"/>
      <c r="MHF46" s="155"/>
      <c r="MHG46" s="155"/>
      <c r="MHH46" s="155"/>
      <c r="MHI46" s="155"/>
      <c r="MHJ46" s="155"/>
      <c r="MHK46" s="156"/>
      <c r="MHL46" s="156"/>
      <c r="MHM46" s="156"/>
      <c r="MHN46" s="156"/>
      <c r="MHO46" s="156"/>
      <c r="MHP46" s="156"/>
      <c r="MHQ46" s="157"/>
      <c r="MHR46" s="153"/>
      <c r="MHS46" s="153"/>
      <c r="MHT46" s="154"/>
      <c r="MHU46" s="155"/>
      <c r="MHV46" s="155"/>
      <c r="MHW46" s="155"/>
      <c r="MHX46" s="155"/>
      <c r="MHY46" s="155"/>
      <c r="MHZ46" s="155"/>
      <c r="MIA46" s="156"/>
      <c r="MIB46" s="156"/>
      <c r="MIC46" s="156"/>
      <c r="MID46" s="156"/>
      <c r="MIE46" s="156"/>
      <c r="MIF46" s="156"/>
      <c r="MIG46" s="157"/>
      <c r="MIH46" s="153"/>
      <c r="MII46" s="153"/>
      <c r="MIJ46" s="154"/>
      <c r="MIK46" s="155"/>
      <c r="MIL46" s="155"/>
      <c r="MIM46" s="155"/>
      <c r="MIN46" s="155"/>
      <c r="MIO46" s="155"/>
      <c r="MIP46" s="155"/>
      <c r="MIQ46" s="156"/>
      <c r="MIR46" s="156"/>
      <c r="MIS46" s="156"/>
      <c r="MIT46" s="156"/>
      <c r="MIU46" s="156"/>
      <c r="MIV46" s="156"/>
      <c r="MIW46" s="157"/>
      <c r="MIX46" s="153"/>
      <c r="MIY46" s="153"/>
      <c r="MIZ46" s="154"/>
      <c r="MJA46" s="155"/>
      <c r="MJB46" s="155"/>
      <c r="MJC46" s="155"/>
      <c r="MJD46" s="155"/>
      <c r="MJE46" s="155"/>
      <c r="MJF46" s="155"/>
      <c r="MJG46" s="156"/>
      <c r="MJH46" s="156"/>
      <c r="MJI46" s="156"/>
      <c r="MJJ46" s="156"/>
      <c r="MJK46" s="156"/>
      <c r="MJL46" s="156"/>
      <c r="MJM46" s="157"/>
      <c r="MJN46" s="153"/>
      <c r="MJO46" s="153"/>
      <c r="MJP46" s="154"/>
      <c r="MJQ46" s="155"/>
      <c r="MJR46" s="155"/>
      <c r="MJS46" s="155"/>
      <c r="MJT46" s="155"/>
      <c r="MJU46" s="155"/>
      <c r="MJV46" s="155"/>
      <c r="MJW46" s="156"/>
      <c r="MJX46" s="156"/>
      <c r="MJY46" s="156"/>
      <c r="MJZ46" s="156"/>
      <c r="MKA46" s="156"/>
      <c r="MKB46" s="156"/>
      <c r="MKC46" s="157"/>
      <c r="MKD46" s="153"/>
      <c r="MKE46" s="153"/>
      <c r="MKF46" s="154"/>
      <c r="MKG46" s="155"/>
      <c r="MKH46" s="155"/>
      <c r="MKI46" s="155"/>
      <c r="MKJ46" s="155"/>
      <c r="MKK46" s="155"/>
      <c r="MKL46" s="155"/>
      <c r="MKM46" s="156"/>
      <c r="MKN46" s="156"/>
      <c r="MKO46" s="156"/>
      <c r="MKP46" s="156"/>
      <c r="MKQ46" s="156"/>
      <c r="MKR46" s="156"/>
      <c r="MKS46" s="157"/>
      <c r="MKT46" s="153"/>
      <c r="MKU46" s="153"/>
      <c r="MKV46" s="154"/>
      <c r="MKW46" s="155"/>
      <c r="MKX46" s="155"/>
      <c r="MKY46" s="155"/>
      <c r="MKZ46" s="155"/>
      <c r="MLA46" s="155"/>
      <c r="MLB46" s="155"/>
      <c r="MLC46" s="156"/>
      <c r="MLD46" s="156"/>
      <c r="MLE46" s="156"/>
      <c r="MLF46" s="156"/>
      <c r="MLG46" s="156"/>
      <c r="MLH46" s="156"/>
      <c r="MLI46" s="157"/>
      <c r="MLJ46" s="153"/>
      <c r="MLK46" s="153"/>
      <c r="MLL46" s="154"/>
      <c r="MLM46" s="155"/>
      <c r="MLN46" s="155"/>
      <c r="MLO46" s="155"/>
      <c r="MLP46" s="155"/>
      <c r="MLQ46" s="155"/>
      <c r="MLR46" s="155"/>
      <c r="MLS46" s="156"/>
      <c r="MLT46" s="156"/>
      <c r="MLU46" s="156"/>
      <c r="MLV46" s="156"/>
      <c r="MLW46" s="156"/>
      <c r="MLX46" s="156"/>
      <c r="MLY46" s="157"/>
      <c r="MLZ46" s="153"/>
      <c r="MMA46" s="153"/>
      <c r="MMB46" s="154"/>
      <c r="MMC46" s="155"/>
      <c r="MMD46" s="155"/>
      <c r="MME46" s="155"/>
      <c r="MMF46" s="155"/>
      <c r="MMG46" s="155"/>
      <c r="MMH46" s="155"/>
      <c r="MMI46" s="156"/>
      <c r="MMJ46" s="156"/>
      <c r="MMK46" s="156"/>
      <c r="MML46" s="156"/>
      <c r="MMM46" s="156"/>
      <c r="MMN46" s="156"/>
      <c r="MMO46" s="157"/>
      <c r="MMP46" s="153"/>
      <c r="MMQ46" s="153"/>
      <c r="MMR46" s="154"/>
      <c r="MMS46" s="155"/>
      <c r="MMT46" s="155"/>
      <c r="MMU46" s="155"/>
      <c r="MMV46" s="155"/>
      <c r="MMW46" s="155"/>
      <c r="MMX46" s="155"/>
      <c r="MMY46" s="156"/>
      <c r="MMZ46" s="156"/>
      <c r="MNA46" s="156"/>
      <c r="MNB46" s="156"/>
      <c r="MNC46" s="156"/>
      <c r="MND46" s="156"/>
      <c r="MNE46" s="157"/>
      <c r="MNF46" s="153"/>
      <c r="MNG46" s="153"/>
      <c r="MNH46" s="154"/>
      <c r="MNI46" s="155"/>
      <c r="MNJ46" s="155"/>
      <c r="MNK46" s="155"/>
      <c r="MNL46" s="155"/>
      <c r="MNM46" s="155"/>
      <c r="MNN46" s="155"/>
      <c r="MNO46" s="156"/>
      <c r="MNP46" s="156"/>
      <c r="MNQ46" s="156"/>
      <c r="MNR46" s="156"/>
      <c r="MNS46" s="156"/>
      <c r="MNT46" s="156"/>
      <c r="MNU46" s="157"/>
      <c r="MNV46" s="153"/>
      <c r="MNW46" s="153"/>
      <c r="MNX46" s="154"/>
      <c r="MNY46" s="155"/>
      <c r="MNZ46" s="155"/>
      <c r="MOA46" s="155"/>
      <c r="MOB46" s="155"/>
      <c r="MOC46" s="155"/>
      <c r="MOD46" s="155"/>
      <c r="MOE46" s="156"/>
      <c r="MOF46" s="156"/>
      <c r="MOG46" s="156"/>
      <c r="MOH46" s="156"/>
      <c r="MOI46" s="156"/>
      <c r="MOJ46" s="156"/>
      <c r="MOK46" s="157"/>
      <c r="MOL46" s="153"/>
      <c r="MOM46" s="153"/>
      <c r="MON46" s="154"/>
      <c r="MOO46" s="155"/>
      <c r="MOP46" s="155"/>
      <c r="MOQ46" s="155"/>
      <c r="MOR46" s="155"/>
      <c r="MOS46" s="155"/>
      <c r="MOT46" s="155"/>
      <c r="MOU46" s="156"/>
      <c r="MOV46" s="156"/>
      <c r="MOW46" s="156"/>
      <c r="MOX46" s="156"/>
      <c r="MOY46" s="156"/>
      <c r="MOZ46" s="156"/>
      <c r="MPA46" s="157"/>
      <c r="MPB46" s="153"/>
      <c r="MPC46" s="153"/>
      <c r="MPD46" s="154"/>
      <c r="MPE46" s="155"/>
      <c r="MPF46" s="155"/>
      <c r="MPG46" s="155"/>
      <c r="MPH46" s="155"/>
      <c r="MPI46" s="155"/>
      <c r="MPJ46" s="155"/>
      <c r="MPK46" s="156"/>
      <c r="MPL46" s="156"/>
      <c r="MPM46" s="156"/>
      <c r="MPN46" s="156"/>
      <c r="MPO46" s="156"/>
      <c r="MPP46" s="156"/>
      <c r="MPQ46" s="157"/>
      <c r="MPR46" s="153"/>
      <c r="MPS46" s="153"/>
      <c r="MPT46" s="154"/>
      <c r="MPU46" s="155"/>
      <c r="MPV46" s="155"/>
      <c r="MPW46" s="155"/>
      <c r="MPX46" s="155"/>
      <c r="MPY46" s="155"/>
      <c r="MPZ46" s="155"/>
      <c r="MQA46" s="156"/>
      <c r="MQB46" s="156"/>
      <c r="MQC46" s="156"/>
      <c r="MQD46" s="156"/>
      <c r="MQE46" s="156"/>
      <c r="MQF46" s="156"/>
      <c r="MQG46" s="157"/>
      <c r="MQH46" s="153"/>
      <c r="MQI46" s="153"/>
      <c r="MQJ46" s="154"/>
      <c r="MQK46" s="155"/>
      <c r="MQL46" s="155"/>
      <c r="MQM46" s="155"/>
      <c r="MQN46" s="155"/>
      <c r="MQO46" s="155"/>
      <c r="MQP46" s="155"/>
      <c r="MQQ46" s="156"/>
      <c r="MQR46" s="156"/>
      <c r="MQS46" s="156"/>
      <c r="MQT46" s="156"/>
      <c r="MQU46" s="156"/>
      <c r="MQV46" s="156"/>
      <c r="MQW46" s="157"/>
      <c r="MQX46" s="153"/>
      <c r="MQY46" s="153"/>
      <c r="MQZ46" s="154"/>
      <c r="MRA46" s="155"/>
      <c r="MRB46" s="155"/>
      <c r="MRC46" s="155"/>
      <c r="MRD46" s="155"/>
      <c r="MRE46" s="155"/>
      <c r="MRF46" s="155"/>
      <c r="MRG46" s="156"/>
      <c r="MRH46" s="156"/>
      <c r="MRI46" s="156"/>
      <c r="MRJ46" s="156"/>
      <c r="MRK46" s="156"/>
      <c r="MRL46" s="156"/>
      <c r="MRM46" s="157"/>
      <c r="MRN46" s="153"/>
      <c r="MRO46" s="153"/>
      <c r="MRP46" s="154"/>
      <c r="MRQ46" s="155"/>
      <c r="MRR46" s="155"/>
      <c r="MRS46" s="155"/>
      <c r="MRT46" s="155"/>
      <c r="MRU46" s="155"/>
      <c r="MRV46" s="155"/>
      <c r="MRW46" s="156"/>
      <c r="MRX46" s="156"/>
      <c r="MRY46" s="156"/>
      <c r="MRZ46" s="156"/>
      <c r="MSA46" s="156"/>
      <c r="MSB46" s="156"/>
      <c r="MSC46" s="157"/>
      <c r="MSD46" s="153"/>
      <c r="MSE46" s="153"/>
      <c r="MSF46" s="154"/>
      <c r="MSG46" s="155"/>
      <c r="MSH46" s="155"/>
      <c r="MSI46" s="155"/>
      <c r="MSJ46" s="155"/>
      <c r="MSK46" s="155"/>
      <c r="MSL46" s="155"/>
      <c r="MSM46" s="156"/>
      <c r="MSN46" s="156"/>
      <c r="MSO46" s="156"/>
      <c r="MSP46" s="156"/>
      <c r="MSQ46" s="156"/>
      <c r="MSR46" s="156"/>
      <c r="MSS46" s="157"/>
      <c r="MST46" s="153"/>
      <c r="MSU46" s="153"/>
      <c r="MSV46" s="154"/>
      <c r="MSW46" s="155"/>
      <c r="MSX46" s="155"/>
      <c r="MSY46" s="155"/>
      <c r="MSZ46" s="155"/>
      <c r="MTA46" s="155"/>
      <c r="MTB46" s="155"/>
      <c r="MTC46" s="156"/>
      <c r="MTD46" s="156"/>
      <c r="MTE46" s="156"/>
      <c r="MTF46" s="156"/>
      <c r="MTG46" s="156"/>
      <c r="MTH46" s="156"/>
      <c r="MTI46" s="157"/>
      <c r="MTJ46" s="153"/>
      <c r="MTK46" s="153"/>
      <c r="MTL46" s="154"/>
      <c r="MTM46" s="155"/>
      <c r="MTN46" s="155"/>
      <c r="MTO46" s="155"/>
      <c r="MTP46" s="155"/>
      <c r="MTQ46" s="155"/>
      <c r="MTR46" s="155"/>
      <c r="MTS46" s="156"/>
      <c r="MTT46" s="156"/>
      <c r="MTU46" s="156"/>
      <c r="MTV46" s="156"/>
      <c r="MTW46" s="156"/>
      <c r="MTX46" s="156"/>
      <c r="MTY46" s="157"/>
      <c r="MTZ46" s="153"/>
      <c r="MUA46" s="153"/>
      <c r="MUB46" s="154"/>
      <c r="MUC46" s="155"/>
      <c r="MUD46" s="155"/>
      <c r="MUE46" s="155"/>
      <c r="MUF46" s="155"/>
      <c r="MUG46" s="155"/>
      <c r="MUH46" s="155"/>
      <c r="MUI46" s="156"/>
      <c r="MUJ46" s="156"/>
      <c r="MUK46" s="156"/>
      <c r="MUL46" s="156"/>
      <c r="MUM46" s="156"/>
      <c r="MUN46" s="156"/>
      <c r="MUO46" s="157"/>
      <c r="MUP46" s="153"/>
      <c r="MUQ46" s="153"/>
      <c r="MUR46" s="154"/>
      <c r="MUS46" s="155"/>
      <c r="MUT46" s="155"/>
      <c r="MUU46" s="155"/>
      <c r="MUV46" s="155"/>
      <c r="MUW46" s="155"/>
      <c r="MUX46" s="155"/>
      <c r="MUY46" s="156"/>
      <c r="MUZ46" s="156"/>
      <c r="MVA46" s="156"/>
      <c r="MVB46" s="156"/>
      <c r="MVC46" s="156"/>
      <c r="MVD46" s="156"/>
      <c r="MVE46" s="157"/>
      <c r="MVF46" s="153"/>
      <c r="MVG46" s="153"/>
      <c r="MVH46" s="154"/>
      <c r="MVI46" s="155"/>
      <c r="MVJ46" s="155"/>
      <c r="MVK46" s="155"/>
      <c r="MVL46" s="155"/>
      <c r="MVM46" s="155"/>
      <c r="MVN46" s="155"/>
      <c r="MVO46" s="156"/>
      <c r="MVP46" s="156"/>
      <c r="MVQ46" s="156"/>
      <c r="MVR46" s="156"/>
      <c r="MVS46" s="156"/>
      <c r="MVT46" s="156"/>
      <c r="MVU46" s="157"/>
      <c r="MVV46" s="153"/>
      <c r="MVW46" s="153"/>
      <c r="MVX46" s="154"/>
      <c r="MVY46" s="155"/>
      <c r="MVZ46" s="155"/>
      <c r="MWA46" s="155"/>
      <c r="MWB46" s="155"/>
      <c r="MWC46" s="155"/>
      <c r="MWD46" s="155"/>
      <c r="MWE46" s="156"/>
      <c r="MWF46" s="156"/>
      <c r="MWG46" s="156"/>
      <c r="MWH46" s="156"/>
      <c r="MWI46" s="156"/>
      <c r="MWJ46" s="156"/>
      <c r="MWK46" s="157"/>
      <c r="MWL46" s="153"/>
      <c r="MWM46" s="153"/>
      <c r="MWN46" s="154"/>
      <c r="MWO46" s="155"/>
      <c r="MWP46" s="155"/>
      <c r="MWQ46" s="155"/>
      <c r="MWR46" s="155"/>
      <c r="MWS46" s="155"/>
      <c r="MWT46" s="155"/>
      <c r="MWU46" s="156"/>
      <c r="MWV46" s="156"/>
      <c r="MWW46" s="156"/>
      <c r="MWX46" s="156"/>
      <c r="MWY46" s="156"/>
      <c r="MWZ46" s="156"/>
      <c r="MXA46" s="157"/>
      <c r="MXB46" s="153"/>
      <c r="MXC46" s="153"/>
      <c r="MXD46" s="154"/>
      <c r="MXE46" s="155"/>
      <c r="MXF46" s="155"/>
      <c r="MXG46" s="155"/>
      <c r="MXH46" s="155"/>
      <c r="MXI46" s="155"/>
      <c r="MXJ46" s="155"/>
      <c r="MXK46" s="156"/>
      <c r="MXL46" s="156"/>
      <c r="MXM46" s="156"/>
      <c r="MXN46" s="156"/>
      <c r="MXO46" s="156"/>
      <c r="MXP46" s="156"/>
      <c r="MXQ46" s="157"/>
      <c r="MXR46" s="153"/>
      <c r="MXS46" s="153"/>
      <c r="MXT46" s="154"/>
      <c r="MXU46" s="155"/>
      <c r="MXV46" s="155"/>
      <c r="MXW46" s="155"/>
      <c r="MXX46" s="155"/>
      <c r="MXY46" s="155"/>
      <c r="MXZ46" s="155"/>
      <c r="MYA46" s="156"/>
      <c r="MYB46" s="156"/>
      <c r="MYC46" s="156"/>
      <c r="MYD46" s="156"/>
      <c r="MYE46" s="156"/>
      <c r="MYF46" s="156"/>
      <c r="MYG46" s="157"/>
      <c r="MYH46" s="153"/>
      <c r="MYI46" s="153"/>
      <c r="MYJ46" s="154"/>
      <c r="MYK46" s="155"/>
      <c r="MYL46" s="155"/>
      <c r="MYM46" s="155"/>
      <c r="MYN46" s="155"/>
      <c r="MYO46" s="155"/>
      <c r="MYP46" s="155"/>
      <c r="MYQ46" s="156"/>
      <c r="MYR46" s="156"/>
      <c r="MYS46" s="156"/>
      <c r="MYT46" s="156"/>
      <c r="MYU46" s="156"/>
      <c r="MYV46" s="156"/>
      <c r="MYW46" s="157"/>
      <c r="MYX46" s="153"/>
      <c r="MYY46" s="153"/>
      <c r="MYZ46" s="154"/>
      <c r="MZA46" s="155"/>
      <c r="MZB46" s="155"/>
      <c r="MZC46" s="155"/>
      <c r="MZD46" s="155"/>
      <c r="MZE46" s="155"/>
      <c r="MZF46" s="155"/>
      <c r="MZG46" s="156"/>
      <c r="MZH46" s="156"/>
      <c r="MZI46" s="156"/>
      <c r="MZJ46" s="156"/>
      <c r="MZK46" s="156"/>
      <c r="MZL46" s="156"/>
      <c r="MZM46" s="157"/>
      <c r="MZN46" s="153"/>
      <c r="MZO46" s="153"/>
      <c r="MZP46" s="154"/>
      <c r="MZQ46" s="155"/>
      <c r="MZR46" s="155"/>
      <c r="MZS46" s="155"/>
      <c r="MZT46" s="155"/>
      <c r="MZU46" s="155"/>
      <c r="MZV46" s="155"/>
      <c r="MZW46" s="156"/>
      <c r="MZX46" s="156"/>
      <c r="MZY46" s="156"/>
      <c r="MZZ46" s="156"/>
      <c r="NAA46" s="156"/>
      <c r="NAB46" s="156"/>
      <c r="NAC46" s="157"/>
      <c r="NAD46" s="153"/>
      <c r="NAE46" s="153"/>
      <c r="NAF46" s="154"/>
      <c r="NAG46" s="155"/>
      <c r="NAH46" s="155"/>
      <c r="NAI46" s="155"/>
      <c r="NAJ46" s="155"/>
      <c r="NAK46" s="155"/>
      <c r="NAL46" s="155"/>
      <c r="NAM46" s="156"/>
      <c r="NAN46" s="156"/>
      <c r="NAO46" s="156"/>
      <c r="NAP46" s="156"/>
      <c r="NAQ46" s="156"/>
      <c r="NAR46" s="156"/>
      <c r="NAS46" s="157"/>
      <c r="NAT46" s="153"/>
      <c r="NAU46" s="153"/>
      <c r="NAV46" s="154"/>
      <c r="NAW46" s="155"/>
      <c r="NAX46" s="155"/>
      <c r="NAY46" s="155"/>
      <c r="NAZ46" s="155"/>
      <c r="NBA46" s="155"/>
      <c r="NBB46" s="155"/>
      <c r="NBC46" s="156"/>
      <c r="NBD46" s="156"/>
      <c r="NBE46" s="156"/>
      <c r="NBF46" s="156"/>
      <c r="NBG46" s="156"/>
      <c r="NBH46" s="156"/>
      <c r="NBI46" s="157"/>
      <c r="NBJ46" s="153"/>
      <c r="NBK46" s="153"/>
      <c r="NBL46" s="154"/>
      <c r="NBM46" s="155"/>
      <c r="NBN46" s="155"/>
      <c r="NBO46" s="155"/>
      <c r="NBP46" s="155"/>
      <c r="NBQ46" s="155"/>
      <c r="NBR46" s="155"/>
      <c r="NBS46" s="156"/>
      <c r="NBT46" s="156"/>
      <c r="NBU46" s="156"/>
      <c r="NBV46" s="156"/>
      <c r="NBW46" s="156"/>
      <c r="NBX46" s="156"/>
      <c r="NBY46" s="157"/>
      <c r="NBZ46" s="153"/>
      <c r="NCA46" s="153"/>
      <c r="NCB46" s="154"/>
      <c r="NCC46" s="155"/>
      <c r="NCD46" s="155"/>
      <c r="NCE46" s="155"/>
      <c r="NCF46" s="155"/>
      <c r="NCG46" s="155"/>
      <c r="NCH46" s="155"/>
      <c r="NCI46" s="156"/>
      <c r="NCJ46" s="156"/>
      <c r="NCK46" s="156"/>
      <c r="NCL46" s="156"/>
      <c r="NCM46" s="156"/>
      <c r="NCN46" s="156"/>
      <c r="NCO46" s="157"/>
      <c r="NCP46" s="153"/>
      <c r="NCQ46" s="153"/>
      <c r="NCR46" s="154"/>
      <c r="NCS46" s="155"/>
      <c r="NCT46" s="155"/>
      <c r="NCU46" s="155"/>
      <c r="NCV46" s="155"/>
      <c r="NCW46" s="155"/>
      <c r="NCX46" s="155"/>
      <c r="NCY46" s="156"/>
      <c r="NCZ46" s="156"/>
      <c r="NDA46" s="156"/>
      <c r="NDB46" s="156"/>
      <c r="NDC46" s="156"/>
      <c r="NDD46" s="156"/>
      <c r="NDE46" s="157"/>
      <c r="NDF46" s="153"/>
      <c r="NDG46" s="153"/>
      <c r="NDH46" s="154"/>
      <c r="NDI46" s="155"/>
      <c r="NDJ46" s="155"/>
      <c r="NDK46" s="155"/>
      <c r="NDL46" s="155"/>
      <c r="NDM46" s="155"/>
      <c r="NDN46" s="155"/>
      <c r="NDO46" s="156"/>
      <c r="NDP46" s="156"/>
      <c r="NDQ46" s="156"/>
      <c r="NDR46" s="156"/>
      <c r="NDS46" s="156"/>
      <c r="NDT46" s="156"/>
      <c r="NDU46" s="157"/>
      <c r="NDV46" s="153"/>
      <c r="NDW46" s="153"/>
      <c r="NDX46" s="154"/>
      <c r="NDY46" s="155"/>
      <c r="NDZ46" s="155"/>
      <c r="NEA46" s="155"/>
      <c r="NEB46" s="155"/>
      <c r="NEC46" s="155"/>
      <c r="NED46" s="155"/>
      <c r="NEE46" s="156"/>
      <c r="NEF46" s="156"/>
      <c r="NEG46" s="156"/>
      <c r="NEH46" s="156"/>
      <c r="NEI46" s="156"/>
      <c r="NEJ46" s="156"/>
      <c r="NEK46" s="157"/>
      <c r="NEL46" s="153"/>
      <c r="NEM46" s="153"/>
      <c r="NEN46" s="154"/>
      <c r="NEO46" s="155"/>
      <c r="NEP46" s="155"/>
      <c r="NEQ46" s="155"/>
      <c r="NER46" s="155"/>
      <c r="NES46" s="155"/>
      <c r="NET46" s="155"/>
      <c r="NEU46" s="156"/>
      <c r="NEV46" s="156"/>
      <c r="NEW46" s="156"/>
      <c r="NEX46" s="156"/>
      <c r="NEY46" s="156"/>
      <c r="NEZ46" s="156"/>
      <c r="NFA46" s="157"/>
      <c r="NFB46" s="153"/>
      <c r="NFC46" s="153"/>
      <c r="NFD46" s="154"/>
      <c r="NFE46" s="155"/>
      <c r="NFF46" s="155"/>
      <c r="NFG46" s="155"/>
      <c r="NFH46" s="155"/>
      <c r="NFI46" s="155"/>
      <c r="NFJ46" s="155"/>
      <c r="NFK46" s="156"/>
      <c r="NFL46" s="156"/>
      <c r="NFM46" s="156"/>
      <c r="NFN46" s="156"/>
      <c r="NFO46" s="156"/>
      <c r="NFP46" s="156"/>
      <c r="NFQ46" s="157"/>
      <c r="NFR46" s="153"/>
      <c r="NFS46" s="153"/>
      <c r="NFT46" s="154"/>
      <c r="NFU46" s="155"/>
      <c r="NFV46" s="155"/>
      <c r="NFW46" s="155"/>
      <c r="NFX46" s="155"/>
      <c r="NFY46" s="155"/>
      <c r="NFZ46" s="155"/>
      <c r="NGA46" s="156"/>
      <c r="NGB46" s="156"/>
      <c r="NGC46" s="156"/>
      <c r="NGD46" s="156"/>
      <c r="NGE46" s="156"/>
      <c r="NGF46" s="156"/>
      <c r="NGG46" s="157"/>
      <c r="NGH46" s="153"/>
      <c r="NGI46" s="153"/>
      <c r="NGJ46" s="154"/>
      <c r="NGK46" s="155"/>
      <c r="NGL46" s="155"/>
      <c r="NGM46" s="155"/>
      <c r="NGN46" s="155"/>
      <c r="NGO46" s="155"/>
      <c r="NGP46" s="155"/>
      <c r="NGQ46" s="156"/>
      <c r="NGR46" s="156"/>
      <c r="NGS46" s="156"/>
      <c r="NGT46" s="156"/>
      <c r="NGU46" s="156"/>
      <c r="NGV46" s="156"/>
      <c r="NGW46" s="157"/>
      <c r="NGX46" s="153"/>
      <c r="NGY46" s="153"/>
      <c r="NGZ46" s="154"/>
      <c r="NHA46" s="155"/>
      <c r="NHB46" s="155"/>
      <c r="NHC46" s="155"/>
      <c r="NHD46" s="155"/>
      <c r="NHE46" s="155"/>
      <c r="NHF46" s="155"/>
      <c r="NHG46" s="156"/>
      <c r="NHH46" s="156"/>
      <c r="NHI46" s="156"/>
      <c r="NHJ46" s="156"/>
      <c r="NHK46" s="156"/>
      <c r="NHL46" s="156"/>
      <c r="NHM46" s="157"/>
      <c r="NHN46" s="153"/>
      <c r="NHO46" s="153"/>
      <c r="NHP46" s="154"/>
      <c r="NHQ46" s="155"/>
      <c r="NHR46" s="155"/>
      <c r="NHS46" s="155"/>
      <c r="NHT46" s="155"/>
      <c r="NHU46" s="155"/>
      <c r="NHV46" s="155"/>
      <c r="NHW46" s="156"/>
      <c r="NHX46" s="156"/>
      <c r="NHY46" s="156"/>
      <c r="NHZ46" s="156"/>
      <c r="NIA46" s="156"/>
      <c r="NIB46" s="156"/>
      <c r="NIC46" s="157"/>
      <c r="NID46" s="153"/>
      <c r="NIE46" s="153"/>
      <c r="NIF46" s="154"/>
      <c r="NIG46" s="155"/>
      <c r="NIH46" s="155"/>
      <c r="NII46" s="155"/>
      <c r="NIJ46" s="155"/>
      <c r="NIK46" s="155"/>
      <c r="NIL46" s="155"/>
      <c r="NIM46" s="156"/>
      <c r="NIN46" s="156"/>
      <c r="NIO46" s="156"/>
      <c r="NIP46" s="156"/>
      <c r="NIQ46" s="156"/>
      <c r="NIR46" s="156"/>
      <c r="NIS46" s="157"/>
      <c r="NIT46" s="153"/>
      <c r="NIU46" s="153"/>
      <c r="NIV46" s="154"/>
      <c r="NIW46" s="155"/>
      <c r="NIX46" s="155"/>
      <c r="NIY46" s="155"/>
      <c r="NIZ46" s="155"/>
      <c r="NJA46" s="155"/>
      <c r="NJB46" s="155"/>
      <c r="NJC46" s="156"/>
      <c r="NJD46" s="156"/>
      <c r="NJE46" s="156"/>
      <c r="NJF46" s="156"/>
      <c r="NJG46" s="156"/>
      <c r="NJH46" s="156"/>
      <c r="NJI46" s="157"/>
      <c r="NJJ46" s="153"/>
      <c r="NJK46" s="153"/>
      <c r="NJL46" s="154"/>
      <c r="NJM46" s="155"/>
      <c r="NJN46" s="155"/>
      <c r="NJO46" s="155"/>
      <c r="NJP46" s="155"/>
      <c r="NJQ46" s="155"/>
      <c r="NJR46" s="155"/>
      <c r="NJS46" s="156"/>
      <c r="NJT46" s="156"/>
      <c r="NJU46" s="156"/>
      <c r="NJV46" s="156"/>
      <c r="NJW46" s="156"/>
      <c r="NJX46" s="156"/>
      <c r="NJY46" s="157"/>
      <c r="NJZ46" s="153"/>
      <c r="NKA46" s="153"/>
      <c r="NKB46" s="154"/>
      <c r="NKC46" s="155"/>
      <c r="NKD46" s="155"/>
      <c r="NKE46" s="155"/>
      <c r="NKF46" s="155"/>
      <c r="NKG46" s="155"/>
      <c r="NKH46" s="155"/>
      <c r="NKI46" s="156"/>
      <c r="NKJ46" s="156"/>
      <c r="NKK46" s="156"/>
      <c r="NKL46" s="156"/>
      <c r="NKM46" s="156"/>
      <c r="NKN46" s="156"/>
      <c r="NKO46" s="157"/>
      <c r="NKP46" s="153"/>
      <c r="NKQ46" s="153"/>
      <c r="NKR46" s="154"/>
      <c r="NKS46" s="155"/>
      <c r="NKT46" s="155"/>
      <c r="NKU46" s="155"/>
      <c r="NKV46" s="155"/>
      <c r="NKW46" s="155"/>
      <c r="NKX46" s="155"/>
      <c r="NKY46" s="156"/>
      <c r="NKZ46" s="156"/>
      <c r="NLA46" s="156"/>
      <c r="NLB46" s="156"/>
      <c r="NLC46" s="156"/>
      <c r="NLD46" s="156"/>
      <c r="NLE46" s="157"/>
      <c r="NLF46" s="153"/>
      <c r="NLG46" s="153"/>
      <c r="NLH46" s="154"/>
      <c r="NLI46" s="155"/>
      <c r="NLJ46" s="155"/>
      <c r="NLK46" s="155"/>
      <c r="NLL46" s="155"/>
      <c r="NLM46" s="155"/>
      <c r="NLN46" s="155"/>
      <c r="NLO46" s="156"/>
      <c r="NLP46" s="156"/>
      <c r="NLQ46" s="156"/>
      <c r="NLR46" s="156"/>
      <c r="NLS46" s="156"/>
      <c r="NLT46" s="156"/>
      <c r="NLU46" s="157"/>
      <c r="NLV46" s="153"/>
      <c r="NLW46" s="153"/>
      <c r="NLX46" s="154"/>
      <c r="NLY46" s="155"/>
      <c r="NLZ46" s="155"/>
      <c r="NMA46" s="155"/>
      <c r="NMB46" s="155"/>
      <c r="NMC46" s="155"/>
      <c r="NMD46" s="155"/>
      <c r="NME46" s="156"/>
      <c r="NMF46" s="156"/>
      <c r="NMG46" s="156"/>
      <c r="NMH46" s="156"/>
      <c r="NMI46" s="156"/>
      <c r="NMJ46" s="156"/>
      <c r="NMK46" s="157"/>
      <c r="NML46" s="153"/>
      <c r="NMM46" s="153"/>
      <c r="NMN46" s="154"/>
      <c r="NMO46" s="155"/>
      <c r="NMP46" s="155"/>
      <c r="NMQ46" s="155"/>
      <c r="NMR46" s="155"/>
      <c r="NMS46" s="155"/>
      <c r="NMT46" s="155"/>
      <c r="NMU46" s="156"/>
      <c r="NMV46" s="156"/>
      <c r="NMW46" s="156"/>
      <c r="NMX46" s="156"/>
      <c r="NMY46" s="156"/>
      <c r="NMZ46" s="156"/>
      <c r="NNA46" s="157"/>
      <c r="NNB46" s="153"/>
      <c r="NNC46" s="153"/>
      <c r="NND46" s="154"/>
      <c r="NNE46" s="155"/>
      <c r="NNF46" s="155"/>
      <c r="NNG46" s="155"/>
      <c r="NNH46" s="155"/>
      <c r="NNI46" s="155"/>
      <c r="NNJ46" s="155"/>
      <c r="NNK46" s="156"/>
      <c r="NNL46" s="156"/>
      <c r="NNM46" s="156"/>
      <c r="NNN46" s="156"/>
      <c r="NNO46" s="156"/>
      <c r="NNP46" s="156"/>
      <c r="NNQ46" s="157"/>
      <c r="NNR46" s="153"/>
      <c r="NNS46" s="153"/>
      <c r="NNT46" s="154"/>
      <c r="NNU46" s="155"/>
      <c r="NNV46" s="155"/>
      <c r="NNW46" s="155"/>
      <c r="NNX46" s="155"/>
      <c r="NNY46" s="155"/>
      <c r="NNZ46" s="155"/>
      <c r="NOA46" s="156"/>
      <c r="NOB46" s="156"/>
      <c r="NOC46" s="156"/>
      <c r="NOD46" s="156"/>
      <c r="NOE46" s="156"/>
      <c r="NOF46" s="156"/>
      <c r="NOG46" s="157"/>
      <c r="NOH46" s="153"/>
      <c r="NOI46" s="153"/>
      <c r="NOJ46" s="154"/>
      <c r="NOK46" s="155"/>
      <c r="NOL46" s="155"/>
      <c r="NOM46" s="155"/>
      <c r="NON46" s="155"/>
      <c r="NOO46" s="155"/>
      <c r="NOP46" s="155"/>
      <c r="NOQ46" s="156"/>
      <c r="NOR46" s="156"/>
      <c r="NOS46" s="156"/>
      <c r="NOT46" s="156"/>
      <c r="NOU46" s="156"/>
      <c r="NOV46" s="156"/>
      <c r="NOW46" s="157"/>
      <c r="NOX46" s="153"/>
      <c r="NOY46" s="153"/>
      <c r="NOZ46" s="154"/>
      <c r="NPA46" s="155"/>
      <c r="NPB46" s="155"/>
      <c r="NPC46" s="155"/>
      <c r="NPD46" s="155"/>
      <c r="NPE46" s="155"/>
      <c r="NPF46" s="155"/>
      <c r="NPG46" s="156"/>
      <c r="NPH46" s="156"/>
      <c r="NPI46" s="156"/>
      <c r="NPJ46" s="156"/>
      <c r="NPK46" s="156"/>
      <c r="NPL46" s="156"/>
      <c r="NPM46" s="157"/>
      <c r="NPN46" s="153"/>
      <c r="NPO46" s="153"/>
      <c r="NPP46" s="154"/>
      <c r="NPQ46" s="155"/>
      <c r="NPR46" s="155"/>
      <c r="NPS46" s="155"/>
      <c r="NPT46" s="155"/>
      <c r="NPU46" s="155"/>
      <c r="NPV46" s="155"/>
      <c r="NPW46" s="156"/>
      <c r="NPX46" s="156"/>
      <c r="NPY46" s="156"/>
      <c r="NPZ46" s="156"/>
      <c r="NQA46" s="156"/>
      <c r="NQB46" s="156"/>
      <c r="NQC46" s="157"/>
      <c r="NQD46" s="153"/>
      <c r="NQE46" s="153"/>
      <c r="NQF46" s="154"/>
      <c r="NQG46" s="155"/>
      <c r="NQH46" s="155"/>
      <c r="NQI46" s="155"/>
      <c r="NQJ46" s="155"/>
      <c r="NQK46" s="155"/>
      <c r="NQL46" s="155"/>
      <c r="NQM46" s="156"/>
      <c r="NQN46" s="156"/>
      <c r="NQO46" s="156"/>
      <c r="NQP46" s="156"/>
      <c r="NQQ46" s="156"/>
      <c r="NQR46" s="156"/>
      <c r="NQS46" s="157"/>
      <c r="NQT46" s="153"/>
      <c r="NQU46" s="153"/>
      <c r="NQV46" s="154"/>
      <c r="NQW46" s="155"/>
      <c r="NQX46" s="155"/>
      <c r="NQY46" s="155"/>
      <c r="NQZ46" s="155"/>
      <c r="NRA46" s="155"/>
      <c r="NRB46" s="155"/>
      <c r="NRC46" s="156"/>
      <c r="NRD46" s="156"/>
      <c r="NRE46" s="156"/>
      <c r="NRF46" s="156"/>
      <c r="NRG46" s="156"/>
      <c r="NRH46" s="156"/>
      <c r="NRI46" s="157"/>
      <c r="NRJ46" s="153"/>
      <c r="NRK46" s="153"/>
      <c r="NRL46" s="154"/>
      <c r="NRM46" s="155"/>
      <c r="NRN46" s="155"/>
      <c r="NRO46" s="155"/>
      <c r="NRP46" s="155"/>
      <c r="NRQ46" s="155"/>
      <c r="NRR46" s="155"/>
      <c r="NRS46" s="156"/>
      <c r="NRT46" s="156"/>
      <c r="NRU46" s="156"/>
      <c r="NRV46" s="156"/>
      <c r="NRW46" s="156"/>
      <c r="NRX46" s="156"/>
      <c r="NRY46" s="157"/>
      <c r="NRZ46" s="153"/>
      <c r="NSA46" s="153"/>
      <c r="NSB46" s="154"/>
      <c r="NSC46" s="155"/>
      <c r="NSD46" s="155"/>
      <c r="NSE46" s="155"/>
      <c r="NSF46" s="155"/>
      <c r="NSG46" s="155"/>
      <c r="NSH46" s="155"/>
      <c r="NSI46" s="156"/>
      <c r="NSJ46" s="156"/>
      <c r="NSK46" s="156"/>
      <c r="NSL46" s="156"/>
      <c r="NSM46" s="156"/>
      <c r="NSN46" s="156"/>
      <c r="NSO46" s="157"/>
      <c r="NSP46" s="153"/>
      <c r="NSQ46" s="153"/>
      <c r="NSR46" s="154"/>
      <c r="NSS46" s="155"/>
      <c r="NST46" s="155"/>
      <c r="NSU46" s="155"/>
      <c r="NSV46" s="155"/>
      <c r="NSW46" s="155"/>
      <c r="NSX46" s="155"/>
      <c r="NSY46" s="156"/>
      <c r="NSZ46" s="156"/>
      <c r="NTA46" s="156"/>
      <c r="NTB46" s="156"/>
      <c r="NTC46" s="156"/>
      <c r="NTD46" s="156"/>
      <c r="NTE46" s="157"/>
      <c r="NTF46" s="153"/>
      <c r="NTG46" s="153"/>
      <c r="NTH46" s="154"/>
      <c r="NTI46" s="155"/>
      <c r="NTJ46" s="155"/>
      <c r="NTK46" s="155"/>
      <c r="NTL46" s="155"/>
      <c r="NTM46" s="155"/>
      <c r="NTN46" s="155"/>
      <c r="NTO46" s="156"/>
      <c r="NTP46" s="156"/>
      <c r="NTQ46" s="156"/>
      <c r="NTR46" s="156"/>
      <c r="NTS46" s="156"/>
      <c r="NTT46" s="156"/>
      <c r="NTU46" s="157"/>
      <c r="NTV46" s="153"/>
      <c r="NTW46" s="153"/>
      <c r="NTX46" s="154"/>
      <c r="NTY46" s="155"/>
      <c r="NTZ46" s="155"/>
      <c r="NUA46" s="155"/>
      <c r="NUB46" s="155"/>
      <c r="NUC46" s="155"/>
      <c r="NUD46" s="155"/>
      <c r="NUE46" s="156"/>
      <c r="NUF46" s="156"/>
      <c r="NUG46" s="156"/>
      <c r="NUH46" s="156"/>
      <c r="NUI46" s="156"/>
      <c r="NUJ46" s="156"/>
      <c r="NUK46" s="157"/>
      <c r="NUL46" s="153"/>
      <c r="NUM46" s="153"/>
      <c r="NUN46" s="154"/>
      <c r="NUO46" s="155"/>
      <c r="NUP46" s="155"/>
      <c r="NUQ46" s="155"/>
      <c r="NUR46" s="155"/>
      <c r="NUS46" s="155"/>
      <c r="NUT46" s="155"/>
      <c r="NUU46" s="156"/>
      <c r="NUV46" s="156"/>
      <c r="NUW46" s="156"/>
      <c r="NUX46" s="156"/>
      <c r="NUY46" s="156"/>
      <c r="NUZ46" s="156"/>
      <c r="NVA46" s="157"/>
      <c r="NVB46" s="153"/>
      <c r="NVC46" s="153"/>
      <c r="NVD46" s="154"/>
      <c r="NVE46" s="155"/>
      <c r="NVF46" s="155"/>
      <c r="NVG46" s="155"/>
      <c r="NVH46" s="155"/>
      <c r="NVI46" s="155"/>
      <c r="NVJ46" s="155"/>
      <c r="NVK46" s="156"/>
      <c r="NVL46" s="156"/>
      <c r="NVM46" s="156"/>
      <c r="NVN46" s="156"/>
      <c r="NVO46" s="156"/>
      <c r="NVP46" s="156"/>
      <c r="NVQ46" s="157"/>
      <c r="NVR46" s="153"/>
      <c r="NVS46" s="153"/>
      <c r="NVT46" s="154"/>
      <c r="NVU46" s="155"/>
      <c r="NVV46" s="155"/>
      <c r="NVW46" s="155"/>
      <c r="NVX46" s="155"/>
      <c r="NVY46" s="155"/>
      <c r="NVZ46" s="155"/>
      <c r="NWA46" s="156"/>
      <c r="NWB46" s="156"/>
      <c r="NWC46" s="156"/>
      <c r="NWD46" s="156"/>
      <c r="NWE46" s="156"/>
      <c r="NWF46" s="156"/>
      <c r="NWG46" s="157"/>
      <c r="NWH46" s="153"/>
      <c r="NWI46" s="153"/>
      <c r="NWJ46" s="154"/>
      <c r="NWK46" s="155"/>
      <c r="NWL46" s="155"/>
      <c r="NWM46" s="155"/>
      <c r="NWN46" s="155"/>
      <c r="NWO46" s="155"/>
      <c r="NWP46" s="155"/>
      <c r="NWQ46" s="156"/>
      <c r="NWR46" s="156"/>
      <c r="NWS46" s="156"/>
      <c r="NWT46" s="156"/>
      <c r="NWU46" s="156"/>
      <c r="NWV46" s="156"/>
      <c r="NWW46" s="157"/>
      <c r="NWX46" s="153"/>
      <c r="NWY46" s="153"/>
      <c r="NWZ46" s="154"/>
      <c r="NXA46" s="155"/>
      <c r="NXB46" s="155"/>
      <c r="NXC46" s="155"/>
      <c r="NXD46" s="155"/>
      <c r="NXE46" s="155"/>
      <c r="NXF46" s="155"/>
      <c r="NXG46" s="156"/>
      <c r="NXH46" s="156"/>
      <c r="NXI46" s="156"/>
      <c r="NXJ46" s="156"/>
      <c r="NXK46" s="156"/>
      <c r="NXL46" s="156"/>
      <c r="NXM46" s="157"/>
      <c r="NXN46" s="153"/>
      <c r="NXO46" s="153"/>
      <c r="NXP46" s="154"/>
      <c r="NXQ46" s="155"/>
      <c r="NXR46" s="155"/>
      <c r="NXS46" s="155"/>
      <c r="NXT46" s="155"/>
      <c r="NXU46" s="155"/>
      <c r="NXV46" s="155"/>
      <c r="NXW46" s="156"/>
      <c r="NXX46" s="156"/>
      <c r="NXY46" s="156"/>
      <c r="NXZ46" s="156"/>
      <c r="NYA46" s="156"/>
      <c r="NYB46" s="156"/>
      <c r="NYC46" s="157"/>
      <c r="NYD46" s="153"/>
      <c r="NYE46" s="153"/>
      <c r="NYF46" s="154"/>
      <c r="NYG46" s="155"/>
      <c r="NYH46" s="155"/>
      <c r="NYI46" s="155"/>
      <c r="NYJ46" s="155"/>
      <c r="NYK46" s="155"/>
      <c r="NYL46" s="155"/>
      <c r="NYM46" s="156"/>
      <c r="NYN46" s="156"/>
      <c r="NYO46" s="156"/>
      <c r="NYP46" s="156"/>
      <c r="NYQ46" s="156"/>
      <c r="NYR46" s="156"/>
      <c r="NYS46" s="157"/>
      <c r="NYT46" s="153"/>
      <c r="NYU46" s="153"/>
      <c r="NYV46" s="154"/>
      <c r="NYW46" s="155"/>
      <c r="NYX46" s="155"/>
      <c r="NYY46" s="155"/>
      <c r="NYZ46" s="155"/>
      <c r="NZA46" s="155"/>
      <c r="NZB46" s="155"/>
      <c r="NZC46" s="156"/>
      <c r="NZD46" s="156"/>
      <c r="NZE46" s="156"/>
      <c r="NZF46" s="156"/>
      <c r="NZG46" s="156"/>
      <c r="NZH46" s="156"/>
      <c r="NZI46" s="157"/>
      <c r="NZJ46" s="153"/>
      <c r="NZK46" s="153"/>
      <c r="NZL46" s="154"/>
      <c r="NZM46" s="155"/>
      <c r="NZN46" s="155"/>
      <c r="NZO46" s="155"/>
      <c r="NZP46" s="155"/>
      <c r="NZQ46" s="155"/>
      <c r="NZR46" s="155"/>
      <c r="NZS46" s="156"/>
      <c r="NZT46" s="156"/>
      <c r="NZU46" s="156"/>
      <c r="NZV46" s="156"/>
      <c r="NZW46" s="156"/>
      <c r="NZX46" s="156"/>
      <c r="NZY46" s="157"/>
      <c r="NZZ46" s="153"/>
      <c r="OAA46" s="153"/>
      <c r="OAB46" s="154"/>
      <c r="OAC46" s="155"/>
      <c r="OAD46" s="155"/>
      <c r="OAE46" s="155"/>
      <c r="OAF46" s="155"/>
      <c r="OAG46" s="155"/>
      <c r="OAH46" s="155"/>
      <c r="OAI46" s="156"/>
      <c r="OAJ46" s="156"/>
      <c r="OAK46" s="156"/>
      <c r="OAL46" s="156"/>
      <c r="OAM46" s="156"/>
      <c r="OAN46" s="156"/>
      <c r="OAO46" s="157"/>
      <c r="OAP46" s="153"/>
      <c r="OAQ46" s="153"/>
      <c r="OAR46" s="154"/>
      <c r="OAS46" s="155"/>
      <c r="OAT46" s="155"/>
      <c r="OAU46" s="155"/>
      <c r="OAV46" s="155"/>
      <c r="OAW46" s="155"/>
      <c r="OAX46" s="155"/>
      <c r="OAY46" s="156"/>
      <c r="OAZ46" s="156"/>
      <c r="OBA46" s="156"/>
      <c r="OBB46" s="156"/>
      <c r="OBC46" s="156"/>
      <c r="OBD46" s="156"/>
      <c r="OBE46" s="157"/>
      <c r="OBF46" s="153"/>
      <c r="OBG46" s="153"/>
      <c r="OBH46" s="154"/>
      <c r="OBI46" s="155"/>
      <c r="OBJ46" s="155"/>
      <c r="OBK46" s="155"/>
      <c r="OBL46" s="155"/>
      <c r="OBM46" s="155"/>
      <c r="OBN46" s="155"/>
      <c r="OBO46" s="156"/>
      <c r="OBP46" s="156"/>
      <c r="OBQ46" s="156"/>
      <c r="OBR46" s="156"/>
      <c r="OBS46" s="156"/>
      <c r="OBT46" s="156"/>
      <c r="OBU46" s="157"/>
      <c r="OBV46" s="153"/>
      <c r="OBW46" s="153"/>
      <c r="OBX46" s="154"/>
      <c r="OBY46" s="155"/>
      <c r="OBZ46" s="155"/>
      <c r="OCA46" s="155"/>
      <c r="OCB46" s="155"/>
      <c r="OCC46" s="155"/>
      <c r="OCD46" s="155"/>
      <c r="OCE46" s="156"/>
      <c r="OCF46" s="156"/>
      <c r="OCG46" s="156"/>
      <c r="OCH46" s="156"/>
      <c r="OCI46" s="156"/>
      <c r="OCJ46" s="156"/>
      <c r="OCK46" s="157"/>
      <c r="OCL46" s="153"/>
      <c r="OCM46" s="153"/>
      <c r="OCN46" s="154"/>
      <c r="OCO46" s="155"/>
      <c r="OCP46" s="155"/>
      <c r="OCQ46" s="155"/>
      <c r="OCR46" s="155"/>
      <c r="OCS46" s="155"/>
      <c r="OCT46" s="155"/>
      <c r="OCU46" s="156"/>
      <c r="OCV46" s="156"/>
      <c r="OCW46" s="156"/>
      <c r="OCX46" s="156"/>
      <c r="OCY46" s="156"/>
      <c r="OCZ46" s="156"/>
      <c r="ODA46" s="157"/>
      <c r="ODB46" s="153"/>
      <c r="ODC46" s="153"/>
      <c r="ODD46" s="154"/>
      <c r="ODE46" s="155"/>
      <c r="ODF46" s="155"/>
      <c r="ODG46" s="155"/>
      <c r="ODH46" s="155"/>
      <c r="ODI46" s="155"/>
      <c r="ODJ46" s="155"/>
      <c r="ODK46" s="156"/>
      <c r="ODL46" s="156"/>
      <c r="ODM46" s="156"/>
      <c r="ODN46" s="156"/>
      <c r="ODO46" s="156"/>
      <c r="ODP46" s="156"/>
      <c r="ODQ46" s="157"/>
      <c r="ODR46" s="153"/>
      <c r="ODS46" s="153"/>
      <c r="ODT46" s="154"/>
      <c r="ODU46" s="155"/>
      <c r="ODV46" s="155"/>
      <c r="ODW46" s="155"/>
      <c r="ODX46" s="155"/>
      <c r="ODY46" s="155"/>
      <c r="ODZ46" s="155"/>
      <c r="OEA46" s="156"/>
      <c r="OEB46" s="156"/>
      <c r="OEC46" s="156"/>
      <c r="OED46" s="156"/>
      <c r="OEE46" s="156"/>
      <c r="OEF46" s="156"/>
      <c r="OEG46" s="157"/>
      <c r="OEH46" s="153"/>
      <c r="OEI46" s="153"/>
      <c r="OEJ46" s="154"/>
      <c r="OEK46" s="155"/>
      <c r="OEL46" s="155"/>
      <c r="OEM46" s="155"/>
      <c r="OEN46" s="155"/>
      <c r="OEO46" s="155"/>
      <c r="OEP46" s="155"/>
      <c r="OEQ46" s="156"/>
      <c r="OER46" s="156"/>
      <c r="OES46" s="156"/>
      <c r="OET46" s="156"/>
      <c r="OEU46" s="156"/>
      <c r="OEV46" s="156"/>
      <c r="OEW46" s="157"/>
      <c r="OEX46" s="153"/>
      <c r="OEY46" s="153"/>
      <c r="OEZ46" s="154"/>
      <c r="OFA46" s="155"/>
      <c r="OFB46" s="155"/>
      <c r="OFC46" s="155"/>
      <c r="OFD46" s="155"/>
      <c r="OFE46" s="155"/>
      <c r="OFF46" s="155"/>
      <c r="OFG46" s="156"/>
      <c r="OFH46" s="156"/>
      <c r="OFI46" s="156"/>
      <c r="OFJ46" s="156"/>
      <c r="OFK46" s="156"/>
      <c r="OFL46" s="156"/>
      <c r="OFM46" s="157"/>
      <c r="OFN46" s="153"/>
      <c r="OFO46" s="153"/>
      <c r="OFP46" s="154"/>
      <c r="OFQ46" s="155"/>
      <c r="OFR46" s="155"/>
      <c r="OFS46" s="155"/>
      <c r="OFT46" s="155"/>
      <c r="OFU46" s="155"/>
      <c r="OFV46" s="155"/>
      <c r="OFW46" s="156"/>
      <c r="OFX46" s="156"/>
      <c r="OFY46" s="156"/>
      <c r="OFZ46" s="156"/>
      <c r="OGA46" s="156"/>
      <c r="OGB46" s="156"/>
      <c r="OGC46" s="157"/>
      <c r="OGD46" s="153"/>
      <c r="OGE46" s="153"/>
      <c r="OGF46" s="154"/>
      <c r="OGG46" s="155"/>
      <c r="OGH46" s="155"/>
      <c r="OGI46" s="155"/>
      <c r="OGJ46" s="155"/>
      <c r="OGK46" s="155"/>
      <c r="OGL46" s="155"/>
      <c r="OGM46" s="156"/>
      <c r="OGN46" s="156"/>
      <c r="OGO46" s="156"/>
      <c r="OGP46" s="156"/>
      <c r="OGQ46" s="156"/>
      <c r="OGR46" s="156"/>
      <c r="OGS46" s="157"/>
      <c r="OGT46" s="153"/>
      <c r="OGU46" s="153"/>
      <c r="OGV46" s="154"/>
      <c r="OGW46" s="155"/>
      <c r="OGX46" s="155"/>
      <c r="OGY46" s="155"/>
      <c r="OGZ46" s="155"/>
      <c r="OHA46" s="155"/>
      <c r="OHB46" s="155"/>
      <c r="OHC46" s="156"/>
      <c r="OHD46" s="156"/>
      <c r="OHE46" s="156"/>
      <c r="OHF46" s="156"/>
      <c r="OHG46" s="156"/>
      <c r="OHH46" s="156"/>
      <c r="OHI46" s="157"/>
      <c r="OHJ46" s="153"/>
      <c r="OHK46" s="153"/>
      <c r="OHL46" s="154"/>
      <c r="OHM46" s="155"/>
      <c r="OHN46" s="155"/>
      <c r="OHO46" s="155"/>
      <c r="OHP46" s="155"/>
      <c r="OHQ46" s="155"/>
      <c r="OHR46" s="155"/>
      <c r="OHS46" s="156"/>
      <c r="OHT46" s="156"/>
      <c r="OHU46" s="156"/>
      <c r="OHV46" s="156"/>
      <c r="OHW46" s="156"/>
      <c r="OHX46" s="156"/>
      <c r="OHY46" s="157"/>
      <c r="OHZ46" s="153"/>
      <c r="OIA46" s="153"/>
      <c r="OIB46" s="154"/>
      <c r="OIC46" s="155"/>
      <c r="OID46" s="155"/>
      <c r="OIE46" s="155"/>
      <c r="OIF46" s="155"/>
      <c r="OIG46" s="155"/>
      <c r="OIH46" s="155"/>
      <c r="OII46" s="156"/>
      <c r="OIJ46" s="156"/>
      <c r="OIK46" s="156"/>
      <c r="OIL46" s="156"/>
      <c r="OIM46" s="156"/>
      <c r="OIN46" s="156"/>
      <c r="OIO46" s="157"/>
      <c r="OIP46" s="153"/>
      <c r="OIQ46" s="153"/>
      <c r="OIR46" s="154"/>
      <c r="OIS46" s="155"/>
      <c r="OIT46" s="155"/>
      <c r="OIU46" s="155"/>
      <c r="OIV46" s="155"/>
      <c r="OIW46" s="155"/>
      <c r="OIX46" s="155"/>
      <c r="OIY46" s="156"/>
      <c r="OIZ46" s="156"/>
      <c r="OJA46" s="156"/>
      <c r="OJB46" s="156"/>
      <c r="OJC46" s="156"/>
      <c r="OJD46" s="156"/>
      <c r="OJE46" s="157"/>
      <c r="OJF46" s="153"/>
      <c r="OJG46" s="153"/>
      <c r="OJH46" s="154"/>
      <c r="OJI46" s="155"/>
      <c r="OJJ46" s="155"/>
      <c r="OJK46" s="155"/>
      <c r="OJL46" s="155"/>
      <c r="OJM46" s="155"/>
      <c r="OJN46" s="155"/>
      <c r="OJO46" s="156"/>
      <c r="OJP46" s="156"/>
      <c r="OJQ46" s="156"/>
      <c r="OJR46" s="156"/>
      <c r="OJS46" s="156"/>
      <c r="OJT46" s="156"/>
      <c r="OJU46" s="157"/>
      <c r="OJV46" s="153"/>
      <c r="OJW46" s="153"/>
      <c r="OJX46" s="154"/>
      <c r="OJY46" s="155"/>
      <c r="OJZ46" s="155"/>
      <c r="OKA46" s="155"/>
      <c r="OKB46" s="155"/>
      <c r="OKC46" s="155"/>
      <c r="OKD46" s="155"/>
      <c r="OKE46" s="156"/>
      <c r="OKF46" s="156"/>
      <c r="OKG46" s="156"/>
      <c r="OKH46" s="156"/>
      <c r="OKI46" s="156"/>
      <c r="OKJ46" s="156"/>
      <c r="OKK46" s="157"/>
      <c r="OKL46" s="153"/>
      <c r="OKM46" s="153"/>
      <c r="OKN46" s="154"/>
      <c r="OKO46" s="155"/>
      <c r="OKP46" s="155"/>
      <c r="OKQ46" s="155"/>
      <c r="OKR46" s="155"/>
      <c r="OKS46" s="155"/>
      <c r="OKT46" s="155"/>
      <c r="OKU46" s="156"/>
      <c r="OKV46" s="156"/>
      <c r="OKW46" s="156"/>
      <c r="OKX46" s="156"/>
      <c r="OKY46" s="156"/>
      <c r="OKZ46" s="156"/>
      <c r="OLA46" s="157"/>
      <c r="OLB46" s="153"/>
      <c r="OLC46" s="153"/>
      <c r="OLD46" s="154"/>
      <c r="OLE46" s="155"/>
      <c r="OLF46" s="155"/>
      <c r="OLG46" s="155"/>
      <c r="OLH46" s="155"/>
      <c r="OLI46" s="155"/>
      <c r="OLJ46" s="155"/>
      <c r="OLK46" s="156"/>
      <c r="OLL46" s="156"/>
      <c r="OLM46" s="156"/>
      <c r="OLN46" s="156"/>
      <c r="OLO46" s="156"/>
      <c r="OLP46" s="156"/>
      <c r="OLQ46" s="157"/>
      <c r="OLR46" s="153"/>
      <c r="OLS46" s="153"/>
      <c r="OLT46" s="154"/>
      <c r="OLU46" s="155"/>
      <c r="OLV46" s="155"/>
      <c r="OLW46" s="155"/>
      <c r="OLX46" s="155"/>
      <c r="OLY46" s="155"/>
      <c r="OLZ46" s="155"/>
      <c r="OMA46" s="156"/>
      <c r="OMB46" s="156"/>
      <c r="OMC46" s="156"/>
      <c r="OMD46" s="156"/>
      <c r="OME46" s="156"/>
      <c r="OMF46" s="156"/>
      <c r="OMG46" s="157"/>
      <c r="OMH46" s="153"/>
      <c r="OMI46" s="153"/>
      <c r="OMJ46" s="154"/>
      <c r="OMK46" s="155"/>
      <c r="OML46" s="155"/>
      <c r="OMM46" s="155"/>
      <c r="OMN46" s="155"/>
      <c r="OMO46" s="155"/>
      <c r="OMP46" s="155"/>
      <c r="OMQ46" s="156"/>
      <c r="OMR46" s="156"/>
      <c r="OMS46" s="156"/>
      <c r="OMT46" s="156"/>
      <c r="OMU46" s="156"/>
      <c r="OMV46" s="156"/>
      <c r="OMW46" s="157"/>
      <c r="OMX46" s="153"/>
      <c r="OMY46" s="153"/>
      <c r="OMZ46" s="154"/>
      <c r="ONA46" s="155"/>
      <c r="ONB46" s="155"/>
      <c r="ONC46" s="155"/>
      <c r="OND46" s="155"/>
      <c r="ONE46" s="155"/>
      <c r="ONF46" s="155"/>
      <c r="ONG46" s="156"/>
      <c r="ONH46" s="156"/>
      <c r="ONI46" s="156"/>
      <c r="ONJ46" s="156"/>
      <c r="ONK46" s="156"/>
      <c r="ONL46" s="156"/>
      <c r="ONM46" s="157"/>
      <c r="ONN46" s="153"/>
      <c r="ONO46" s="153"/>
      <c r="ONP46" s="154"/>
      <c r="ONQ46" s="155"/>
      <c r="ONR46" s="155"/>
      <c r="ONS46" s="155"/>
      <c r="ONT46" s="155"/>
      <c r="ONU46" s="155"/>
      <c r="ONV46" s="155"/>
      <c r="ONW46" s="156"/>
      <c r="ONX46" s="156"/>
      <c r="ONY46" s="156"/>
      <c r="ONZ46" s="156"/>
      <c r="OOA46" s="156"/>
      <c r="OOB46" s="156"/>
      <c r="OOC46" s="157"/>
      <c r="OOD46" s="153"/>
      <c r="OOE46" s="153"/>
      <c r="OOF46" s="154"/>
      <c r="OOG46" s="155"/>
      <c r="OOH46" s="155"/>
      <c r="OOI46" s="155"/>
      <c r="OOJ46" s="155"/>
      <c r="OOK46" s="155"/>
      <c r="OOL46" s="155"/>
      <c r="OOM46" s="156"/>
      <c r="OON46" s="156"/>
      <c r="OOO46" s="156"/>
      <c r="OOP46" s="156"/>
      <c r="OOQ46" s="156"/>
      <c r="OOR46" s="156"/>
      <c r="OOS46" s="157"/>
      <c r="OOT46" s="153"/>
      <c r="OOU46" s="153"/>
      <c r="OOV46" s="154"/>
      <c r="OOW46" s="155"/>
      <c r="OOX46" s="155"/>
      <c r="OOY46" s="155"/>
      <c r="OOZ46" s="155"/>
      <c r="OPA46" s="155"/>
      <c r="OPB46" s="155"/>
      <c r="OPC46" s="156"/>
      <c r="OPD46" s="156"/>
      <c r="OPE46" s="156"/>
      <c r="OPF46" s="156"/>
      <c r="OPG46" s="156"/>
      <c r="OPH46" s="156"/>
      <c r="OPI46" s="157"/>
      <c r="OPJ46" s="153"/>
      <c r="OPK46" s="153"/>
      <c r="OPL46" s="154"/>
      <c r="OPM46" s="155"/>
      <c r="OPN46" s="155"/>
      <c r="OPO46" s="155"/>
      <c r="OPP46" s="155"/>
      <c r="OPQ46" s="155"/>
      <c r="OPR46" s="155"/>
      <c r="OPS46" s="156"/>
      <c r="OPT46" s="156"/>
      <c r="OPU46" s="156"/>
      <c r="OPV46" s="156"/>
      <c r="OPW46" s="156"/>
      <c r="OPX46" s="156"/>
      <c r="OPY46" s="157"/>
      <c r="OPZ46" s="153"/>
      <c r="OQA46" s="153"/>
      <c r="OQB46" s="154"/>
      <c r="OQC46" s="155"/>
      <c r="OQD46" s="155"/>
      <c r="OQE46" s="155"/>
      <c r="OQF46" s="155"/>
      <c r="OQG46" s="155"/>
      <c r="OQH46" s="155"/>
      <c r="OQI46" s="156"/>
      <c r="OQJ46" s="156"/>
      <c r="OQK46" s="156"/>
      <c r="OQL46" s="156"/>
      <c r="OQM46" s="156"/>
      <c r="OQN46" s="156"/>
      <c r="OQO46" s="157"/>
      <c r="OQP46" s="153"/>
      <c r="OQQ46" s="153"/>
      <c r="OQR46" s="154"/>
      <c r="OQS46" s="155"/>
      <c r="OQT46" s="155"/>
      <c r="OQU46" s="155"/>
      <c r="OQV46" s="155"/>
      <c r="OQW46" s="155"/>
      <c r="OQX46" s="155"/>
      <c r="OQY46" s="156"/>
      <c r="OQZ46" s="156"/>
      <c r="ORA46" s="156"/>
      <c r="ORB46" s="156"/>
      <c r="ORC46" s="156"/>
      <c r="ORD46" s="156"/>
      <c r="ORE46" s="157"/>
      <c r="ORF46" s="153"/>
      <c r="ORG46" s="153"/>
      <c r="ORH46" s="154"/>
      <c r="ORI46" s="155"/>
      <c r="ORJ46" s="155"/>
      <c r="ORK46" s="155"/>
      <c r="ORL46" s="155"/>
      <c r="ORM46" s="155"/>
      <c r="ORN46" s="155"/>
      <c r="ORO46" s="156"/>
      <c r="ORP46" s="156"/>
      <c r="ORQ46" s="156"/>
      <c r="ORR46" s="156"/>
      <c r="ORS46" s="156"/>
      <c r="ORT46" s="156"/>
      <c r="ORU46" s="157"/>
      <c r="ORV46" s="153"/>
      <c r="ORW46" s="153"/>
      <c r="ORX46" s="154"/>
      <c r="ORY46" s="155"/>
      <c r="ORZ46" s="155"/>
      <c r="OSA46" s="155"/>
      <c r="OSB46" s="155"/>
      <c r="OSC46" s="155"/>
      <c r="OSD46" s="155"/>
      <c r="OSE46" s="156"/>
      <c r="OSF46" s="156"/>
      <c r="OSG46" s="156"/>
      <c r="OSH46" s="156"/>
      <c r="OSI46" s="156"/>
      <c r="OSJ46" s="156"/>
      <c r="OSK46" s="157"/>
      <c r="OSL46" s="153"/>
      <c r="OSM46" s="153"/>
      <c r="OSN46" s="154"/>
      <c r="OSO46" s="155"/>
      <c r="OSP46" s="155"/>
      <c r="OSQ46" s="155"/>
      <c r="OSR46" s="155"/>
      <c r="OSS46" s="155"/>
      <c r="OST46" s="155"/>
      <c r="OSU46" s="156"/>
      <c r="OSV46" s="156"/>
      <c r="OSW46" s="156"/>
      <c r="OSX46" s="156"/>
      <c r="OSY46" s="156"/>
      <c r="OSZ46" s="156"/>
      <c r="OTA46" s="157"/>
      <c r="OTB46" s="153"/>
      <c r="OTC46" s="153"/>
      <c r="OTD46" s="154"/>
      <c r="OTE46" s="155"/>
      <c r="OTF46" s="155"/>
      <c r="OTG46" s="155"/>
      <c r="OTH46" s="155"/>
      <c r="OTI46" s="155"/>
      <c r="OTJ46" s="155"/>
      <c r="OTK46" s="156"/>
      <c r="OTL46" s="156"/>
      <c r="OTM46" s="156"/>
      <c r="OTN46" s="156"/>
      <c r="OTO46" s="156"/>
      <c r="OTP46" s="156"/>
      <c r="OTQ46" s="157"/>
      <c r="OTR46" s="153"/>
      <c r="OTS46" s="153"/>
      <c r="OTT46" s="154"/>
      <c r="OTU46" s="155"/>
      <c r="OTV46" s="155"/>
      <c r="OTW46" s="155"/>
      <c r="OTX46" s="155"/>
      <c r="OTY46" s="155"/>
      <c r="OTZ46" s="155"/>
      <c r="OUA46" s="156"/>
      <c r="OUB46" s="156"/>
      <c r="OUC46" s="156"/>
      <c r="OUD46" s="156"/>
      <c r="OUE46" s="156"/>
      <c r="OUF46" s="156"/>
      <c r="OUG46" s="157"/>
      <c r="OUH46" s="153"/>
      <c r="OUI46" s="153"/>
      <c r="OUJ46" s="154"/>
      <c r="OUK46" s="155"/>
      <c r="OUL46" s="155"/>
      <c r="OUM46" s="155"/>
      <c r="OUN46" s="155"/>
      <c r="OUO46" s="155"/>
      <c r="OUP46" s="155"/>
      <c r="OUQ46" s="156"/>
      <c r="OUR46" s="156"/>
      <c r="OUS46" s="156"/>
      <c r="OUT46" s="156"/>
      <c r="OUU46" s="156"/>
      <c r="OUV46" s="156"/>
      <c r="OUW46" s="157"/>
      <c r="OUX46" s="153"/>
      <c r="OUY46" s="153"/>
      <c r="OUZ46" s="154"/>
      <c r="OVA46" s="155"/>
      <c r="OVB46" s="155"/>
      <c r="OVC46" s="155"/>
      <c r="OVD46" s="155"/>
      <c r="OVE46" s="155"/>
      <c r="OVF46" s="155"/>
      <c r="OVG46" s="156"/>
      <c r="OVH46" s="156"/>
      <c r="OVI46" s="156"/>
      <c r="OVJ46" s="156"/>
      <c r="OVK46" s="156"/>
      <c r="OVL46" s="156"/>
      <c r="OVM46" s="157"/>
      <c r="OVN46" s="153"/>
      <c r="OVO46" s="153"/>
      <c r="OVP46" s="154"/>
      <c r="OVQ46" s="155"/>
      <c r="OVR46" s="155"/>
      <c r="OVS46" s="155"/>
      <c r="OVT46" s="155"/>
      <c r="OVU46" s="155"/>
      <c r="OVV46" s="155"/>
      <c r="OVW46" s="156"/>
      <c r="OVX46" s="156"/>
      <c r="OVY46" s="156"/>
      <c r="OVZ46" s="156"/>
      <c r="OWA46" s="156"/>
      <c r="OWB46" s="156"/>
      <c r="OWC46" s="157"/>
      <c r="OWD46" s="153"/>
      <c r="OWE46" s="153"/>
      <c r="OWF46" s="154"/>
      <c r="OWG46" s="155"/>
      <c r="OWH46" s="155"/>
      <c r="OWI46" s="155"/>
      <c r="OWJ46" s="155"/>
      <c r="OWK46" s="155"/>
      <c r="OWL46" s="155"/>
      <c r="OWM46" s="156"/>
      <c r="OWN46" s="156"/>
      <c r="OWO46" s="156"/>
      <c r="OWP46" s="156"/>
      <c r="OWQ46" s="156"/>
      <c r="OWR46" s="156"/>
      <c r="OWS46" s="157"/>
      <c r="OWT46" s="153"/>
      <c r="OWU46" s="153"/>
      <c r="OWV46" s="154"/>
      <c r="OWW46" s="155"/>
      <c r="OWX46" s="155"/>
      <c r="OWY46" s="155"/>
      <c r="OWZ46" s="155"/>
      <c r="OXA46" s="155"/>
      <c r="OXB46" s="155"/>
      <c r="OXC46" s="156"/>
      <c r="OXD46" s="156"/>
      <c r="OXE46" s="156"/>
      <c r="OXF46" s="156"/>
      <c r="OXG46" s="156"/>
      <c r="OXH46" s="156"/>
      <c r="OXI46" s="157"/>
      <c r="OXJ46" s="153"/>
      <c r="OXK46" s="153"/>
      <c r="OXL46" s="154"/>
      <c r="OXM46" s="155"/>
      <c r="OXN46" s="155"/>
      <c r="OXO46" s="155"/>
      <c r="OXP46" s="155"/>
      <c r="OXQ46" s="155"/>
      <c r="OXR46" s="155"/>
      <c r="OXS46" s="156"/>
      <c r="OXT46" s="156"/>
      <c r="OXU46" s="156"/>
      <c r="OXV46" s="156"/>
      <c r="OXW46" s="156"/>
      <c r="OXX46" s="156"/>
      <c r="OXY46" s="157"/>
      <c r="OXZ46" s="153"/>
      <c r="OYA46" s="153"/>
      <c r="OYB46" s="154"/>
      <c r="OYC46" s="155"/>
      <c r="OYD46" s="155"/>
      <c r="OYE46" s="155"/>
      <c r="OYF46" s="155"/>
      <c r="OYG46" s="155"/>
      <c r="OYH46" s="155"/>
      <c r="OYI46" s="156"/>
      <c r="OYJ46" s="156"/>
      <c r="OYK46" s="156"/>
      <c r="OYL46" s="156"/>
      <c r="OYM46" s="156"/>
      <c r="OYN46" s="156"/>
      <c r="OYO46" s="157"/>
      <c r="OYP46" s="153"/>
      <c r="OYQ46" s="153"/>
      <c r="OYR46" s="154"/>
      <c r="OYS46" s="155"/>
      <c r="OYT46" s="155"/>
      <c r="OYU46" s="155"/>
      <c r="OYV46" s="155"/>
      <c r="OYW46" s="155"/>
      <c r="OYX46" s="155"/>
      <c r="OYY46" s="156"/>
      <c r="OYZ46" s="156"/>
      <c r="OZA46" s="156"/>
      <c r="OZB46" s="156"/>
      <c r="OZC46" s="156"/>
      <c r="OZD46" s="156"/>
      <c r="OZE46" s="157"/>
      <c r="OZF46" s="153"/>
      <c r="OZG46" s="153"/>
      <c r="OZH46" s="154"/>
      <c r="OZI46" s="155"/>
      <c r="OZJ46" s="155"/>
      <c r="OZK46" s="155"/>
      <c r="OZL46" s="155"/>
      <c r="OZM46" s="155"/>
      <c r="OZN46" s="155"/>
      <c r="OZO46" s="156"/>
      <c r="OZP46" s="156"/>
      <c r="OZQ46" s="156"/>
      <c r="OZR46" s="156"/>
      <c r="OZS46" s="156"/>
      <c r="OZT46" s="156"/>
      <c r="OZU46" s="157"/>
      <c r="OZV46" s="153"/>
      <c r="OZW46" s="153"/>
      <c r="OZX46" s="154"/>
      <c r="OZY46" s="155"/>
      <c r="OZZ46" s="155"/>
      <c r="PAA46" s="155"/>
      <c r="PAB46" s="155"/>
      <c r="PAC46" s="155"/>
      <c r="PAD46" s="155"/>
      <c r="PAE46" s="156"/>
      <c r="PAF46" s="156"/>
      <c r="PAG46" s="156"/>
      <c r="PAH46" s="156"/>
      <c r="PAI46" s="156"/>
      <c r="PAJ46" s="156"/>
      <c r="PAK46" s="157"/>
      <c r="PAL46" s="153"/>
      <c r="PAM46" s="153"/>
      <c r="PAN46" s="154"/>
      <c r="PAO46" s="155"/>
      <c r="PAP46" s="155"/>
      <c r="PAQ46" s="155"/>
      <c r="PAR46" s="155"/>
      <c r="PAS46" s="155"/>
      <c r="PAT46" s="155"/>
      <c r="PAU46" s="156"/>
      <c r="PAV46" s="156"/>
      <c r="PAW46" s="156"/>
      <c r="PAX46" s="156"/>
      <c r="PAY46" s="156"/>
      <c r="PAZ46" s="156"/>
      <c r="PBA46" s="157"/>
      <c r="PBB46" s="153"/>
      <c r="PBC46" s="153"/>
      <c r="PBD46" s="154"/>
      <c r="PBE46" s="155"/>
      <c r="PBF46" s="155"/>
      <c r="PBG46" s="155"/>
      <c r="PBH46" s="155"/>
      <c r="PBI46" s="155"/>
      <c r="PBJ46" s="155"/>
      <c r="PBK46" s="156"/>
      <c r="PBL46" s="156"/>
      <c r="PBM46" s="156"/>
      <c r="PBN46" s="156"/>
      <c r="PBO46" s="156"/>
      <c r="PBP46" s="156"/>
      <c r="PBQ46" s="157"/>
      <c r="PBR46" s="153"/>
      <c r="PBS46" s="153"/>
      <c r="PBT46" s="154"/>
      <c r="PBU46" s="155"/>
      <c r="PBV46" s="155"/>
      <c r="PBW46" s="155"/>
      <c r="PBX46" s="155"/>
      <c r="PBY46" s="155"/>
      <c r="PBZ46" s="155"/>
      <c r="PCA46" s="156"/>
      <c r="PCB46" s="156"/>
      <c r="PCC46" s="156"/>
      <c r="PCD46" s="156"/>
      <c r="PCE46" s="156"/>
      <c r="PCF46" s="156"/>
      <c r="PCG46" s="157"/>
      <c r="PCH46" s="153"/>
      <c r="PCI46" s="153"/>
      <c r="PCJ46" s="154"/>
      <c r="PCK46" s="155"/>
      <c r="PCL46" s="155"/>
      <c r="PCM46" s="155"/>
      <c r="PCN46" s="155"/>
      <c r="PCO46" s="155"/>
      <c r="PCP46" s="155"/>
      <c r="PCQ46" s="156"/>
      <c r="PCR46" s="156"/>
      <c r="PCS46" s="156"/>
      <c r="PCT46" s="156"/>
      <c r="PCU46" s="156"/>
      <c r="PCV46" s="156"/>
      <c r="PCW46" s="157"/>
      <c r="PCX46" s="153"/>
      <c r="PCY46" s="153"/>
      <c r="PCZ46" s="154"/>
      <c r="PDA46" s="155"/>
      <c r="PDB46" s="155"/>
      <c r="PDC46" s="155"/>
      <c r="PDD46" s="155"/>
      <c r="PDE46" s="155"/>
      <c r="PDF46" s="155"/>
      <c r="PDG46" s="156"/>
      <c r="PDH46" s="156"/>
      <c r="PDI46" s="156"/>
      <c r="PDJ46" s="156"/>
      <c r="PDK46" s="156"/>
      <c r="PDL46" s="156"/>
      <c r="PDM46" s="157"/>
      <c r="PDN46" s="153"/>
      <c r="PDO46" s="153"/>
      <c r="PDP46" s="154"/>
      <c r="PDQ46" s="155"/>
      <c r="PDR46" s="155"/>
      <c r="PDS46" s="155"/>
      <c r="PDT46" s="155"/>
      <c r="PDU46" s="155"/>
      <c r="PDV46" s="155"/>
      <c r="PDW46" s="156"/>
      <c r="PDX46" s="156"/>
      <c r="PDY46" s="156"/>
      <c r="PDZ46" s="156"/>
      <c r="PEA46" s="156"/>
      <c r="PEB46" s="156"/>
      <c r="PEC46" s="157"/>
      <c r="PED46" s="153"/>
      <c r="PEE46" s="153"/>
      <c r="PEF46" s="154"/>
      <c r="PEG46" s="155"/>
      <c r="PEH46" s="155"/>
      <c r="PEI46" s="155"/>
      <c r="PEJ46" s="155"/>
      <c r="PEK46" s="155"/>
      <c r="PEL46" s="155"/>
      <c r="PEM46" s="156"/>
      <c r="PEN46" s="156"/>
      <c r="PEO46" s="156"/>
      <c r="PEP46" s="156"/>
      <c r="PEQ46" s="156"/>
      <c r="PER46" s="156"/>
      <c r="PES46" s="157"/>
      <c r="PET46" s="153"/>
      <c r="PEU46" s="153"/>
      <c r="PEV46" s="154"/>
      <c r="PEW46" s="155"/>
      <c r="PEX46" s="155"/>
      <c r="PEY46" s="155"/>
      <c r="PEZ46" s="155"/>
      <c r="PFA46" s="155"/>
      <c r="PFB46" s="155"/>
      <c r="PFC46" s="156"/>
      <c r="PFD46" s="156"/>
      <c r="PFE46" s="156"/>
      <c r="PFF46" s="156"/>
      <c r="PFG46" s="156"/>
      <c r="PFH46" s="156"/>
      <c r="PFI46" s="157"/>
      <c r="PFJ46" s="153"/>
      <c r="PFK46" s="153"/>
      <c r="PFL46" s="154"/>
      <c r="PFM46" s="155"/>
      <c r="PFN46" s="155"/>
      <c r="PFO46" s="155"/>
      <c r="PFP46" s="155"/>
      <c r="PFQ46" s="155"/>
      <c r="PFR46" s="155"/>
      <c r="PFS46" s="156"/>
      <c r="PFT46" s="156"/>
      <c r="PFU46" s="156"/>
      <c r="PFV46" s="156"/>
      <c r="PFW46" s="156"/>
      <c r="PFX46" s="156"/>
      <c r="PFY46" s="157"/>
      <c r="PFZ46" s="153"/>
      <c r="PGA46" s="153"/>
      <c r="PGB46" s="154"/>
      <c r="PGC46" s="155"/>
      <c r="PGD46" s="155"/>
      <c r="PGE46" s="155"/>
      <c r="PGF46" s="155"/>
      <c r="PGG46" s="155"/>
      <c r="PGH46" s="155"/>
      <c r="PGI46" s="156"/>
      <c r="PGJ46" s="156"/>
      <c r="PGK46" s="156"/>
      <c r="PGL46" s="156"/>
      <c r="PGM46" s="156"/>
      <c r="PGN46" s="156"/>
      <c r="PGO46" s="157"/>
      <c r="PGP46" s="153"/>
      <c r="PGQ46" s="153"/>
      <c r="PGR46" s="154"/>
      <c r="PGS46" s="155"/>
      <c r="PGT46" s="155"/>
      <c r="PGU46" s="155"/>
      <c r="PGV46" s="155"/>
      <c r="PGW46" s="155"/>
      <c r="PGX46" s="155"/>
      <c r="PGY46" s="156"/>
      <c r="PGZ46" s="156"/>
      <c r="PHA46" s="156"/>
      <c r="PHB46" s="156"/>
      <c r="PHC46" s="156"/>
      <c r="PHD46" s="156"/>
      <c r="PHE46" s="157"/>
      <c r="PHF46" s="153"/>
      <c r="PHG46" s="153"/>
      <c r="PHH46" s="154"/>
      <c r="PHI46" s="155"/>
      <c r="PHJ46" s="155"/>
      <c r="PHK46" s="155"/>
      <c r="PHL46" s="155"/>
      <c r="PHM46" s="155"/>
      <c r="PHN46" s="155"/>
      <c r="PHO46" s="156"/>
      <c r="PHP46" s="156"/>
      <c r="PHQ46" s="156"/>
      <c r="PHR46" s="156"/>
      <c r="PHS46" s="156"/>
      <c r="PHT46" s="156"/>
      <c r="PHU46" s="157"/>
      <c r="PHV46" s="153"/>
      <c r="PHW46" s="153"/>
      <c r="PHX46" s="154"/>
      <c r="PHY46" s="155"/>
      <c r="PHZ46" s="155"/>
      <c r="PIA46" s="155"/>
      <c r="PIB46" s="155"/>
      <c r="PIC46" s="155"/>
      <c r="PID46" s="155"/>
      <c r="PIE46" s="156"/>
      <c r="PIF46" s="156"/>
      <c r="PIG46" s="156"/>
      <c r="PIH46" s="156"/>
      <c r="PII46" s="156"/>
      <c r="PIJ46" s="156"/>
      <c r="PIK46" s="157"/>
      <c r="PIL46" s="153"/>
      <c r="PIM46" s="153"/>
      <c r="PIN46" s="154"/>
      <c r="PIO46" s="155"/>
      <c r="PIP46" s="155"/>
      <c r="PIQ46" s="155"/>
      <c r="PIR46" s="155"/>
      <c r="PIS46" s="155"/>
      <c r="PIT46" s="155"/>
      <c r="PIU46" s="156"/>
      <c r="PIV46" s="156"/>
      <c r="PIW46" s="156"/>
      <c r="PIX46" s="156"/>
      <c r="PIY46" s="156"/>
      <c r="PIZ46" s="156"/>
      <c r="PJA46" s="157"/>
      <c r="PJB46" s="153"/>
      <c r="PJC46" s="153"/>
      <c r="PJD46" s="154"/>
      <c r="PJE46" s="155"/>
      <c r="PJF46" s="155"/>
      <c r="PJG46" s="155"/>
      <c r="PJH46" s="155"/>
      <c r="PJI46" s="155"/>
      <c r="PJJ46" s="155"/>
      <c r="PJK46" s="156"/>
      <c r="PJL46" s="156"/>
      <c r="PJM46" s="156"/>
      <c r="PJN46" s="156"/>
      <c r="PJO46" s="156"/>
      <c r="PJP46" s="156"/>
      <c r="PJQ46" s="157"/>
      <c r="PJR46" s="153"/>
      <c r="PJS46" s="153"/>
      <c r="PJT46" s="154"/>
      <c r="PJU46" s="155"/>
      <c r="PJV46" s="155"/>
      <c r="PJW46" s="155"/>
      <c r="PJX46" s="155"/>
      <c r="PJY46" s="155"/>
      <c r="PJZ46" s="155"/>
      <c r="PKA46" s="156"/>
      <c r="PKB46" s="156"/>
      <c r="PKC46" s="156"/>
      <c r="PKD46" s="156"/>
      <c r="PKE46" s="156"/>
      <c r="PKF46" s="156"/>
      <c r="PKG46" s="157"/>
      <c r="PKH46" s="153"/>
      <c r="PKI46" s="153"/>
      <c r="PKJ46" s="154"/>
      <c r="PKK46" s="155"/>
      <c r="PKL46" s="155"/>
      <c r="PKM46" s="155"/>
      <c r="PKN46" s="155"/>
      <c r="PKO46" s="155"/>
      <c r="PKP46" s="155"/>
      <c r="PKQ46" s="156"/>
      <c r="PKR46" s="156"/>
      <c r="PKS46" s="156"/>
      <c r="PKT46" s="156"/>
      <c r="PKU46" s="156"/>
      <c r="PKV46" s="156"/>
      <c r="PKW46" s="157"/>
      <c r="PKX46" s="153"/>
      <c r="PKY46" s="153"/>
      <c r="PKZ46" s="154"/>
      <c r="PLA46" s="155"/>
      <c r="PLB46" s="155"/>
      <c r="PLC46" s="155"/>
      <c r="PLD46" s="155"/>
      <c r="PLE46" s="155"/>
      <c r="PLF46" s="155"/>
      <c r="PLG46" s="156"/>
      <c r="PLH46" s="156"/>
      <c r="PLI46" s="156"/>
      <c r="PLJ46" s="156"/>
      <c r="PLK46" s="156"/>
      <c r="PLL46" s="156"/>
      <c r="PLM46" s="157"/>
      <c r="PLN46" s="153"/>
      <c r="PLO46" s="153"/>
      <c r="PLP46" s="154"/>
      <c r="PLQ46" s="155"/>
      <c r="PLR46" s="155"/>
      <c r="PLS46" s="155"/>
      <c r="PLT46" s="155"/>
      <c r="PLU46" s="155"/>
      <c r="PLV46" s="155"/>
      <c r="PLW46" s="156"/>
      <c r="PLX46" s="156"/>
      <c r="PLY46" s="156"/>
      <c r="PLZ46" s="156"/>
      <c r="PMA46" s="156"/>
      <c r="PMB46" s="156"/>
      <c r="PMC46" s="157"/>
      <c r="PMD46" s="153"/>
      <c r="PME46" s="153"/>
      <c r="PMF46" s="154"/>
      <c r="PMG46" s="155"/>
      <c r="PMH46" s="155"/>
      <c r="PMI46" s="155"/>
      <c r="PMJ46" s="155"/>
      <c r="PMK46" s="155"/>
      <c r="PML46" s="155"/>
      <c r="PMM46" s="156"/>
      <c r="PMN46" s="156"/>
      <c r="PMO46" s="156"/>
      <c r="PMP46" s="156"/>
      <c r="PMQ46" s="156"/>
      <c r="PMR46" s="156"/>
      <c r="PMS46" s="157"/>
      <c r="PMT46" s="153"/>
      <c r="PMU46" s="153"/>
      <c r="PMV46" s="154"/>
      <c r="PMW46" s="155"/>
      <c r="PMX46" s="155"/>
      <c r="PMY46" s="155"/>
      <c r="PMZ46" s="155"/>
      <c r="PNA46" s="155"/>
      <c r="PNB46" s="155"/>
      <c r="PNC46" s="156"/>
      <c r="PND46" s="156"/>
      <c r="PNE46" s="156"/>
      <c r="PNF46" s="156"/>
      <c r="PNG46" s="156"/>
      <c r="PNH46" s="156"/>
      <c r="PNI46" s="157"/>
      <c r="PNJ46" s="153"/>
      <c r="PNK46" s="153"/>
      <c r="PNL46" s="154"/>
      <c r="PNM46" s="155"/>
      <c r="PNN46" s="155"/>
      <c r="PNO46" s="155"/>
      <c r="PNP46" s="155"/>
      <c r="PNQ46" s="155"/>
      <c r="PNR46" s="155"/>
      <c r="PNS46" s="156"/>
      <c r="PNT46" s="156"/>
      <c r="PNU46" s="156"/>
      <c r="PNV46" s="156"/>
      <c r="PNW46" s="156"/>
      <c r="PNX46" s="156"/>
      <c r="PNY46" s="157"/>
      <c r="PNZ46" s="153"/>
      <c r="POA46" s="153"/>
      <c r="POB46" s="154"/>
      <c r="POC46" s="155"/>
      <c r="POD46" s="155"/>
      <c r="POE46" s="155"/>
      <c r="POF46" s="155"/>
      <c r="POG46" s="155"/>
      <c r="POH46" s="155"/>
      <c r="POI46" s="156"/>
      <c r="POJ46" s="156"/>
      <c r="POK46" s="156"/>
      <c r="POL46" s="156"/>
      <c r="POM46" s="156"/>
      <c r="PON46" s="156"/>
      <c r="POO46" s="157"/>
      <c r="POP46" s="153"/>
      <c r="POQ46" s="153"/>
      <c r="POR46" s="154"/>
      <c r="POS46" s="155"/>
      <c r="POT46" s="155"/>
      <c r="POU46" s="155"/>
      <c r="POV46" s="155"/>
      <c r="POW46" s="155"/>
      <c r="POX46" s="155"/>
      <c r="POY46" s="156"/>
      <c r="POZ46" s="156"/>
      <c r="PPA46" s="156"/>
      <c r="PPB46" s="156"/>
      <c r="PPC46" s="156"/>
      <c r="PPD46" s="156"/>
      <c r="PPE46" s="157"/>
      <c r="PPF46" s="153"/>
      <c r="PPG46" s="153"/>
      <c r="PPH46" s="154"/>
      <c r="PPI46" s="155"/>
      <c r="PPJ46" s="155"/>
      <c r="PPK46" s="155"/>
      <c r="PPL46" s="155"/>
      <c r="PPM46" s="155"/>
      <c r="PPN46" s="155"/>
      <c r="PPO46" s="156"/>
      <c r="PPP46" s="156"/>
      <c r="PPQ46" s="156"/>
      <c r="PPR46" s="156"/>
      <c r="PPS46" s="156"/>
      <c r="PPT46" s="156"/>
      <c r="PPU46" s="157"/>
      <c r="PPV46" s="153"/>
      <c r="PPW46" s="153"/>
      <c r="PPX46" s="154"/>
      <c r="PPY46" s="155"/>
      <c r="PPZ46" s="155"/>
      <c r="PQA46" s="155"/>
      <c r="PQB46" s="155"/>
      <c r="PQC46" s="155"/>
      <c r="PQD46" s="155"/>
      <c r="PQE46" s="156"/>
      <c r="PQF46" s="156"/>
      <c r="PQG46" s="156"/>
      <c r="PQH46" s="156"/>
      <c r="PQI46" s="156"/>
      <c r="PQJ46" s="156"/>
      <c r="PQK46" s="157"/>
      <c r="PQL46" s="153"/>
      <c r="PQM46" s="153"/>
      <c r="PQN46" s="154"/>
      <c r="PQO46" s="155"/>
      <c r="PQP46" s="155"/>
      <c r="PQQ46" s="155"/>
      <c r="PQR46" s="155"/>
      <c r="PQS46" s="155"/>
      <c r="PQT46" s="155"/>
      <c r="PQU46" s="156"/>
      <c r="PQV46" s="156"/>
      <c r="PQW46" s="156"/>
      <c r="PQX46" s="156"/>
      <c r="PQY46" s="156"/>
      <c r="PQZ46" s="156"/>
      <c r="PRA46" s="157"/>
      <c r="PRB46" s="153"/>
      <c r="PRC46" s="153"/>
      <c r="PRD46" s="154"/>
      <c r="PRE46" s="155"/>
      <c r="PRF46" s="155"/>
      <c r="PRG46" s="155"/>
      <c r="PRH46" s="155"/>
      <c r="PRI46" s="155"/>
      <c r="PRJ46" s="155"/>
      <c r="PRK46" s="156"/>
      <c r="PRL46" s="156"/>
      <c r="PRM46" s="156"/>
      <c r="PRN46" s="156"/>
      <c r="PRO46" s="156"/>
      <c r="PRP46" s="156"/>
      <c r="PRQ46" s="157"/>
      <c r="PRR46" s="153"/>
      <c r="PRS46" s="153"/>
      <c r="PRT46" s="154"/>
      <c r="PRU46" s="155"/>
      <c r="PRV46" s="155"/>
      <c r="PRW46" s="155"/>
      <c r="PRX46" s="155"/>
      <c r="PRY46" s="155"/>
      <c r="PRZ46" s="155"/>
      <c r="PSA46" s="156"/>
      <c r="PSB46" s="156"/>
      <c r="PSC46" s="156"/>
      <c r="PSD46" s="156"/>
      <c r="PSE46" s="156"/>
      <c r="PSF46" s="156"/>
      <c r="PSG46" s="157"/>
      <c r="PSH46" s="153"/>
      <c r="PSI46" s="153"/>
      <c r="PSJ46" s="154"/>
      <c r="PSK46" s="155"/>
      <c r="PSL46" s="155"/>
      <c r="PSM46" s="155"/>
      <c r="PSN46" s="155"/>
      <c r="PSO46" s="155"/>
      <c r="PSP46" s="155"/>
      <c r="PSQ46" s="156"/>
      <c r="PSR46" s="156"/>
      <c r="PSS46" s="156"/>
      <c r="PST46" s="156"/>
      <c r="PSU46" s="156"/>
      <c r="PSV46" s="156"/>
      <c r="PSW46" s="157"/>
      <c r="PSX46" s="153"/>
      <c r="PSY46" s="153"/>
      <c r="PSZ46" s="154"/>
      <c r="PTA46" s="155"/>
      <c r="PTB46" s="155"/>
      <c r="PTC46" s="155"/>
      <c r="PTD46" s="155"/>
      <c r="PTE46" s="155"/>
      <c r="PTF46" s="155"/>
      <c r="PTG46" s="156"/>
      <c r="PTH46" s="156"/>
      <c r="PTI46" s="156"/>
      <c r="PTJ46" s="156"/>
      <c r="PTK46" s="156"/>
      <c r="PTL46" s="156"/>
      <c r="PTM46" s="157"/>
      <c r="PTN46" s="153"/>
      <c r="PTO46" s="153"/>
      <c r="PTP46" s="154"/>
      <c r="PTQ46" s="155"/>
      <c r="PTR46" s="155"/>
      <c r="PTS46" s="155"/>
      <c r="PTT46" s="155"/>
      <c r="PTU46" s="155"/>
      <c r="PTV46" s="155"/>
      <c r="PTW46" s="156"/>
      <c r="PTX46" s="156"/>
      <c r="PTY46" s="156"/>
      <c r="PTZ46" s="156"/>
      <c r="PUA46" s="156"/>
      <c r="PUB46" s="156"/>
      <c r="PUC46" s="157"/>
      <c r="PUD46" s="153"/>
      <c r="PUE46" s="153"/>
      <c r="PUF46" s="154"/>
      <c r="PUG46" s="155"/>
      <c r="PUH46" s="155"/>
      <c r="PUI46" s="155"/>
      <c r="PUJ46" s="155"/>
      <c r="PUK46" s="155"/>
      <c r="PUL46" s="155"/>
      <c r="PUM46" s="156"/>
      <c r="PUN46" s="156"/>
      <c r="PUO46" s="156"/>
      <c r="PUP46" s="156"/>
      <c r="PUQ46" s="156"/>
      <c r="PUR46" s="156"/>
      <c r="PUS46" s="157"/>
      <c r="PUT46" s="153"/>
      <c r="PUU46" s="153"/>
      <c r="PUV46" s="154"/>
      <c r="PUW46" s="155"/>
      <c r="PUX46" s="155"/>
      <c r="PUY46" s="155"/>
      <c r="PUZ46" s="155"/>
      <c r="PVA46" s="155"/>
      <c r="PVB46" s="155"/>
      <c r="PVC46" s="156"/>
      <c r="PVD46" s="156"/>
      <c r="PVE46" s="156"/>
      <c r="PVF46" s="156"/>
      <c r="PVG46" s="156"/>
      <c r="PVH46" s="156"/>
      <c r="PVI46" s="157"/>
      <c r="PVJ46" s="153"/>
      <c r="PVK46" s="153"/>
      <c r="PVL46" s="154"/>
      <c r="PVM46" s="155"/>
      <c r="PVN46" s="155"/>
      <c r="PVO46" s="155"/>
      <c r="PVP46" s="155"/>
      <c r="PVQ46" s="155"/>
      <c r="PVR46" s="155"/>
      <c r="PVS46" s="156"/>
      <c r="PVT46" s="156"/>
      <c r="PVU46" s="156"/>
      <c r="PVV46" s="156"/>
      <c r="PVW46" s="156"/>
      <c r="PVX46" s="156"/>
      <c r="PVY46" s="157"/>
      <c r="PVZ46" s="153"/>
      <c r="PWA46" s="153"/>
      <c r="PWB46" s="154"/>
      <c r="PWC46" s="155"/>
      <c r="PWD46" s="155"/>
      <c r="PWE46" s="155"/>
      <c r="PWF46" s="155"/>
      <c r="PWG46" s="155"/>
      <c r="PWH46" s="155"/>
      <c r="PWI46" s="156"/>
      <c r="PWJ46" s="156"/>
      <c r="PWK46" s="156"/>
      <c r="PWL46" s="156"/>
      <c r="PWM46" s="156"/>
      <c r="PWN46" s="156"/>
      <c r="PWO46" s="157"/>
      <c r="PWP46" s="153"/>
      <c r="PWQ46" s="153"/>
      <c r="PWR46" s="154"/>
      <c r="PWS46" s="155"/>
      <c r="PWT46" s="155"/>
      <c r="PWU46" s="155"/>
      <c r="PWV46" s="155"/>
      <c r="PWW46" s="155"/>
      <c r="PWX46" s="155"/>
      <c r="PWY46" s="156"/>
      <c r="PWZ46" s="156"/>
      <c r="PXA46" s="156"/>
      <c r="PXB46" s="156"/>
      <c r="PXC46" s="156"/>
      <c r="PXD46" s="156"/>
      <c r="PXE46" s="157"/>
      <c r="PXF46" s="153"/>
      <c r="PXG46" s="153"/>
      <c r="PXH46" s="154"/>
      <c r="PXI46" s="155"/>
      <c r="PXJ46" s="155"/>
      <c r="PXK46" s="155"/>
      <c r="PXL46" s="155"/>
      <c r="PXM46" s="155"/>
      <c r="PXN46" s="155"/>
      <c r="PXO46" s="156"/>
      <c r="PXP46" s="156"/>
      <c r="PXQ46" s="156"/>
      <c r="PXR46" s="156"/>
      <c r="PXS46" s="156"/>
      <c r="PXT46" s="156"/>
      <c r="PXU46" s="157"/>
      <c r="PXV46" s="153"/>
      <c r="PXW46" s="153"/>
      <c r="PXX46" s="154"/>
      <c r="PXY46" s="155"/>
      <c r="PXZ46" s="155"/>
      <c r="PYA46" s="155"/>
      <c r="PYB46" s="155"/>
      <c r="PYC46" s="155"/>
      <c r="PYD46" s="155"/>
      <c r="PYE46" s="156"/>
      <c r="PYF46" s="156"/>
      <c r="PYG46" s="156"/>
      <c r="PYH46" s="156"/>
      <c r="PYI46" s="156"/>
      <c r="PYJ46" s="156"/>
      <c r="PYK46" s="157"/>
      <c r="PYL46" s="153"/>
      <c r="PYM46" s="153"/>
      <c r="PYN46" s="154"/>
      <c r="PYO46" s="155"/>
      <c r="PYP46" s="155"/>
      <c r="PYQ46" s="155"/>
      <c r="PYR46" s="155"/>
      <c r="PYS46" s="155"/>
      <c r="PYT46" s="155"/>
      <c r="PYU46" s="156"/>
      <c r="PYV46" s="156"/>
      <c r="PYW46" s="156"/>
      <c r="PYX46" s="156"/>
      <c r="PYY46" s="156"/>
      <c r="PYZ46" s="156"/>
      <c r="PZA46" s="157"/>
      <c r="PZB46" s="153"/>
      <c r="PZC46" s="153"/>
      <c r="PZD46" s="154"/>
      <c r="PZE46" s="155"/>
      <c r="PZF46" s="155"/>
      <c r="PZG46" s="155"/>
      <c r="PZH46" s="155"/>
      <c r="PZI46" s="155"/>
      <c r="PZJ46" s="155"/>
      <c r="PZK46" s="156"/>
      <c r="PZL46" s="156"/>
      <c r="PZM46" s="156"/>
      <c r="PZN46" s="156"/>
      <c r="PZO46" s="156"/>
      <c r="PZP46" s="156"/>
      <c r="PZQ46" s="157"/>
      <c r="PZR46" s="153"/>
      <c r="PZS46" s="153"/>
      <c r="PZT46" s="154"/>
      <c r="PZU46" s="155"/>
      <c r="PZV46" s="155"/>
      <c r="PZW46" s="155"/>
      <c r="PZX46" s="155"/>
      <c r="PZY46" s="155"/>
      <c r="PZZ46" s="155"/>
      <c r="QAA46" s="156"/>
      <c r="QAB46" s="156"/>
      <c r="QAC46" s="156"/>
      <c r="QAD46" s="156"/>
      <c r="QAE46" s="156"/>
      <c r="QAF46" s="156"/>
      <c r="QAG46" s="157"/>
      <c r="QAH46" s="153"/>
      <c r="QAI46" s="153"/>
      <c r="QAJ46" s="154"/>
      <c r="QAK46" s="155"/>
      <c r="QAL46" s="155"/>
      <c r="QAM46" s="155"/>
      <c r="QAN46" s="155"/>
      <c r="QAO46" s="155"/>
      <c r="QAP46" s="155"/>
      <c r="QAQ46" s="156"/>
      <c r="QAR46" s="156"/>
      <c r="QAS46" s="156"/>
      <c r="QAT46" s="156"/>
      <c r="QAU46" s="156"/>
      <c r="QAV46" s="156"/>
      <c r="QAW46" s="157"/>
      <c r="QAX46" s="153"/>
      <c r="QAY46" s="153"/>
      <c r="QAZ46" s="154"/>
      <c r="QBA46" s="155"/>
      <c r="QBB46" s="155"/>
      <c r="QBC46" s="155"/>
      <c r="QBD46" s="155"/>
      <c r="QBE46" s="155"/>
      <c r="QBF46" s="155"/>
      <c r="QBG46" s="156"/>
      <c r="QBH46" s="156"/>
      <c r="QBI46" s="156"/>
      <c r="QBJ46" s="156"/>
      <c r="QBK46" s="156"/>
      <c r="QBL46" s="156"/>
      <c r="QBM46" s="157"/>
      <c r="QBN46" s="153"/>
      <c r="QBO46" s="153"/>
      <c r="QBP46" s="154"/>
      <c r="QBQ46" s="155"/>
      <c r="QBR46" s="155"/>
      <c r="QBS46" s="155"/>
      <c r="QBT46" s="155"/>
      <c r="QBU46" s="155"/>
      <c r="QBV46" s="155"/>
      <c r="QBW46" s="156"/>
      <c r="QBX46" s="156"/>
      <c r="QBY46" s="156"/>
      <c r="QBZ46" s="156"/>
      <c r="QCA46" s="156"/>
      <c r="QCB46" s="156"/>
      <c r="QCC46" s="157"/>
      <c r="QCD46" s="153"/>
      <c r="QCE46" s="153"/>
      <c r="QCF46" s="154"/>
      <c r="QCG46" s="155"/>
      <c r="QCH46" s="155"/>
      <c r="QCI46" s="155"/>
      <c r="QCJ46" s="155"/>
      <c r="QCK46" s="155"/>
      <c r="QCL46" s="155"/>
      <c r="QCM46" s="156"/>
      <c r="QCN46" s="156"/>
      <c r="QCO46" s="156"/>
      <c r="QCP46" s="156"/>
      <c r="QCQ46" s="156"/>
      <c r="QCR46" s="156"/>
      <c r="QCS46" s="157"/>
      <c r="QCT46" s="153"/>
      <c r="QCU46" s="153"/>
      <c r="QCV46" s="154"/>
      <c r="QCW46" s="155"/>
      <c r="QCX46" s="155"/>
      <c r="QCY46" s="155"/>
      <c r="QCZ46" s="155"/>
      <c r="QDA46" s="155"/>
      <c r="QDB46" s="155"/>
      <c r="QDC46" s="156"/>
      <c r="QDD46" s="156"/>
      <c r="QDE46" s="156"/>
      <c r="QDF46" s="156"/>
      <c r="QDG46" s="156"/>
      <c r="QDH46" s="156"/>
      <c r="QDI46" s="157"/>
      <c r="QDJ46" s="153"/>
      <c r="QDK46" s="153"/>
      <c r="QDL46" s="154"/>
      <c r="QDM46" s="155"/>
      <c r="QDN46" s="155"/>
      <c r="QDO46" s="155"/>
      <c r="QDP46" s="155"/>
      <c r="QDQ46" s="155"/>
      <c r="QDR46" s="155"/>
      <c r="QDS46" s="156"/>
      <c r="QDT46" s="156"/>
      <c r="QDU46" s="156"/>
      <c r="QDV46" s="156"/>
      <c r="QDW46" s="156"/>
      <c r="QDX46" s="156"/>
      <c r="QDY46" s="157"/>
      <c r="QDZ46" s="153"/>
      <c r="QEA46" s="153"/>
      <c r="QEB46" s="154"/>
      <c r="QEC46" s="155"/>
      <c r="QED46" s="155"/>
      <c r="QEE46" s="155"/>
      <c r="QEF46" s="155"/>
      <c r="QEG46" s="155"/>
      <c r="QEH46" s="155"/>
      <c r="QEI46" s="156"/>
      <c r="QEJ46" s="156"/>
      <c r="QEK46" s="156"/>
      <c r="QEL46" s="156"/>
      <c r="QEM46" s="156"/>
      <c r="QEN46" s="156"/>
      <c r="QEO46" s="157"/>
      <c r="QEP46" s="153"/>
      <c r="QEQ46" s="153"/>
      <c r="QER46" s="154"/>
      <c r="QES46" s="155"/>
      <c r="QET46" s="155"/>
      <c r="QEU46" s="155"/>
      <c r="QEV46" s="155"/>
      <c r="QEW46" s="155"/>
      <c r="QEX46" s="155"/>
      <c r="QEY46" s="156"/>
      <c r="QEZ46" s="156"/>
      <c r="QFA46" s="156"/>
      <c r="QFB46" s="156"/>
      <c r="QFC46" s="156"/>
      <c r="QFD46" s="156"/>
      <c r="QFE46" s="157"/>
      <c r="QFF46" s="153"/>
      <c r="QFG46" s="153"/>
      <c r="QFH46" s="154"/>
      <c r="QFI46" s="155"/>
      <c r="QFJ46" s="155"/>
      <c r="QFK46" s="155"/>
      <c r="QFL46" s="155"/>
      <c r="QFM46" s="155"/>
      <c r="QFN46" s="155"/>
      <c r="QFO46" s="156"/>
      <c r="QFP46" s="156"/>
      <c r="QFQ46" s="156"/>
      <c r="QFR46" s="156"/>
      <c r="QFS46" s="156"/>
      <c r="QFT46" s="156"/>
      <c r="QFU46" s="157"/>
      <c r="QFV46" s="153"/>
      <c r="QFW46" s="153"/>
      <c r="QFX46" s="154"/>
      <c r="QFY46" s="155"/>
      <c r="QFZ46" s="155"/>
      <c r="QGA46" s="155"/>
      <c r="QGB46" s="155"/>
      <c r="QGC46" s="155"/>
      <c r="QGD46" s="155"/>
      <c r="QGE46" s="156"/>
      <c r="QGF46" s="156"/>
      <c r="QGG46" s="156"/>
      <c r="QGH46" s="156"/>
      <c r="QGI46" s="156"/>
      <c r="QGJ46" s="156"/>
      <c r="QGK46" s="157"/>
      <c r="QGL46" s="153"/>
      <c r="QGM46" s="153"/>
      <c r="QGN46" s="154"/>
      <c r="QGO46" s="155"/>
      <c r="QGP46" s="155"/>
      <c r="QGQ46" s="155"/>
      <c r="QGR46" s="155"/>
      <c r="QGS46" s="155"/>
      <c r="QGT46" s="155"/>
      <c r="QGU46" s="156"/>
      <c r="QGV46" s="156"/>
      <c r="QGW46" s="156"/>
      <c r="QGX46" s="156"/>
      <c r="QGY46" s="156"/>
      <c r="QGZ46" s="156"/>
      <c r="QHA46" s="157"/>
      <c r="QHB46" s="153"/>
      <c r="QHC46" s="153"/>
      <c r="QHD46" s="154"/>
      <c r="QHE46" s="155"/>
      <c r="QHF46" s="155"/>
      <c r="QHG46" s="155"/>
      <c r="QHH46" s="155"/>
      <c r="QHI46" s="155"/>
      <c r="QHJ46" s="155"/>
      <c r="QHK46" s="156"/>
      <c r="QHL46" s="156"/>
      <c r="QHM46" s="156"/>
      <c r="QHN46" s="156"/>
      <c r="QHO46" s="156"/>
      <c r="QHP46" s="156"/>
      <c r="QHQ46" s="157"/>
      <c r="QHR46" s="153"/>
      <c r="QHS46" s="153"/>
      <c r="QHT46" s="154"/>
      <c r="QHU46" s="155"/>
      <c r="QHV46" s="155"/>
      <c r="QHW46" s="155"/>
      <c r="QHX46" s="155"/>
      <c r="QHY46" s="155"/>
      <c r="QHZ46" s="155"/>
      <c r="QIA46" s="156"/>
      <c r="QIB46" s="156"/>
      <c r="QIC46" s="156"/>
      <c r="QID46" s="156"/>
      <c r="QIE46" s="156"/>
      <c r="QIF46" s="156"/>
      <c r="QIG46" s="157"/>
      <c r="QIH46" s="153"/>
      <c r="QII46" s="153"/>
      <c r="QIJ46" s="154"/>
      <c r="QIK46" s="155"/>
      <c r="QIL46" s="155"/>
      <c r="QIM46" s="155"/>
      <c r="QIN46" s="155"/>
      <c r="QIO46" s="155"/>
      <c r="QIP46" s="155"/>
      <c r="QIQ46" s="156"/>
      <c r="QIR46" s="156"/>
      <c r="QIS46" s="156"/>
      <c r="QIT46" s="156"/>
      <c r="QIU46" s="156"/>
      <c r="QIV46" s="156"/>
      <c r="QIW46" s="157"/>
      <c r="QIX46" s="153"/>
      <c r="QIY46" s="153"/>
      <c r="QIZ46" s="154"/>
      <c r="QJA46" s="155"/>
      <c r="QJB46" s="155"/>
      <c r="QJC46" s="155"/>
      <c r="QJD46" s="155"/>
      <c r="QJE46" s="155"/>
      <c r="QJF46" s="155"/>
      <c r="QJG46" s="156"/>
      <c r="QJH46" s="156"/>
      <c r="QJI46" s="156"/>
      <c r="QJJ46" s="156"/>
      <c r="QJK46" s="156"/>
      <c r="QJL46" s="156"/>
      <c r="QJM46" s="157"/>
      <c r="QJN46" s="153"/>
      <c r="QJO46" s="153"/>
      <c r="QJP46" s="154"/>
      <c r="QJQ46" s="155"/>
      <c r="QJR46" s="155"/>
      <c r="QJS46" s="155"/>
      <c r="QJT46" s="155"/>
      <c r="QJU46" s="155"/>
      <c r="QJV46" s="155"/>
      <c r="QJW46" s="156"/>
      <c r="QJX46" s="156"/>
      <c r="QJY46" s="156"/>
      <c r="QJZ46" s="156"/>
      <c r="QKA46" s="156"/>
      <c r="QKB46" s="156"/>
      <c r="QKC46" s="157"/>
      <c r="QKD46" s="153"/>
      <c r="QKE46" s="153"/>
      <c r="QKF46" s="154"/>
      <c r="QKG46" s="155"/>
      <c r="QKH46" s="155"/>
      <c r="QKI46" s="155"/>
      <c r="QKJ46" s="155"/>
      <c r="QKK46" s="155"/>
      <c r="QKL46" s="155"/>
      <c r="QKM46" s="156"/>
      <c r="QKN46" s="156"/>
      <c r="QKO46" s="156"/>
      <c r="QKP46" s="156"/>
      <c r="QKQ46" s="156"/>
      <c r="QKR46" s="156"/>
      <c r="QKS46" s="157"/>
      <c r="QKT46" s="153"/>
      <c r="QKU46" s="153"/>
      <c r="QKV46" s="154"/>
      <c r="QKW46" s="155"/>
      <c r="QKX46" s="155"/>
      <c r="QKY46" s="155"/>
      <c r="QKZ46" s="155"/>
      <c r="QLA46" s="155"/>
      <c r="QLB46" s="155"/>
      <c r="QLC46" s="156"/>
      <c r="QLD46" s="156"/>
      <c r="QLE46" s="156"/>
      <c r="QLF46" s="156"/>
      <c r="QLG46" s="156"/>
      <c r="QLH46" s="156"/>
      <c r="QLI46" s="157"/>
      <c r="QLJ46" s="153"/>
      <c r="QLK46" s="153"/>
      <c r="QLL46" s="154"/>
      <c r="QLM46" s="155"/>
      <c r="QLN46" s="155"/>
      <c r="QLO46" s="155"/>
      <c r="QLP46" s="155"/>
      <c r="QLQ46" s="155"/>
      <c r="QLR46" s="155"/>
      <c r="QLS46" s="156"/>
      <c r="QLT46" s="156"/>
      <c r="QLU46" s="156"/>
      <c r="QLV46" s="156"/>
      <c r="QLW46" s="156"/>
      <c r="QLX46" s="156"/>
      <c r="QLY46" s="157"/>
      <c r="QLZ46" s="153"/>
      <c r="QMA46" s="153"/>
      <c r="QMB46" s="154"/>
      <c r="QMC46" s="155"/>
      <c r="QMD46" s="155"/>
      <c r="QME46" s="155"/>
      <c r="QMF46" s="155"/>
      <c r="QMG46" s="155"/>
      <c r="QMH46" s="155"/>
      <c r="QMI46" s="156"/>
      <c r="QMJ46" s="156"/>
      <c r="QMK46" s="156"/>
      <c r="QML46" s="156"/>
      <c r="QMM46" s="156"/>
      <c r="QMN46" s="156"/>
      <c r="QMO46" s="157"/>
      <c r="QMP46" s="153"/>
      <c r="QMQ46" s="153"/>
      <c r="QMR46" s="154"/>
      <c r="QMS46" s="155"/>
      <c r="QMT46" s="155"/>
      <c r="QMU46" s="155"/>
      <c r="QMV46" s="155"/>
      <c r="QMW46" s="155"/>
      <c r="QMX46" s="155"/>
      <c r="QMY46" s="156"/>
      <c r="QMZ46" s="156"/>
      <c r="QNA46" s="156"/>
      <c r="QNB46" s="156"/>
      <c r="QNC46" s="156"/>
      <c r="QND46" s="156"/>
      <c r="QNE46" s="157"/>
      <c r="QNF46" s="153"/>
      <c r="QNG46" s="153"/>
      <c r="QNH46" s="154"/>
      <c r="QNI46" s="155"/>
      <c r="QNJ46" s="155"/>
      <c r="QNK46" s="155"/>
      <c r="QNL46" s="155"/>
      <c r="QNM46" s="155"/>
      <c r="QNN46" s="155"/>
      <c r="QNO46" s="156"/>
      <c r="QNP46" s="156"/>
      <c r="QNQ46" s="156"/>
      <c r="QNR46" s="156"/>
      <c r="QNS46" s="156"/>
      <c r="QNT46" s="156"/>
      <c r="QNU46" s="157"/>
      <c r="QNV46" s="153"/>
      <c r="QNW46" s="153"/>
      <c r="QNX46" s="154"/>
      <c r="QNY46" s="155"/>
      <c r="QNZ46" s="155"/>
      <c r="QOA46" s="155"/>
      <c r="QOB46" s="155"/>
      <c r="QOC46" s="155"/>
      <c r="QOD46" s="155"/>
      <c r="QOE46" s="156"/>
      <c r="QOF46" s="156"/>
      <c r="QOG46" s="156"/>
      <c r="QOH46" s="156"/>
      <c r="QOI46" s="156"/>
      <c r="QOJ46" s="156"/>
      <c r="QOK46" s="157"/>
      <c r="QOL46" s="153"/>
      <c r="QOM46" s="153"/>
      <c r="QON46" s="154"/>
      <c r="QOO46" s="155"/>
      <c r="QOP46" s="155"/>
      <c r="QOQ46" s="155"/>
      <c r="QOR46" s="155"/>
      <c r="QOS46" s="155"/>
      <c r="QOT46" s="155"/>
      <c r="QOU46" s="156"/>
      <c r="QOV46" s="156"/>
      <c r="QOW46" s="156"/>
      <c r="QOX46" s="156"/>
      <c r="QOY46" s="156"/>
      <c r="QOZ46" s="156"/>
      <c r="QPA46" s="157"/>
      <c r="QPB46" s="153"/>
      <c r="QPC46" s="153"/>
      <c r="QPD46" s="154"/>
      <c r="QPE46" s="155"/>
      <c r="QPF46" s="155"/>
      <c r="QPG46" s="155"/>
      <c r="QPH46" s="155"/>
      <c r="QPI46" s="155"/>
      <c r="QPJ46" s="155"/>
      <c r="QPK46" s="156"/>
      <c r="QPL46" s="156"/>
      <c r="QPM46" s="156"/>
      <c r="QPN46" s="156"/>
      <c r="QPO46" s="156"/>
      <c r="QPP46" s="156"/>
      <c r="QPQ46" s="157"/>
      <c r="QPR46" s="153"/>
      <c r="QPS46" s="153"/>
      <c r="QPT46" s="154"/>
      <c r="QPU46" s="155"/>
      <c r="QPV46" s="155"/>
      <c r="QPW46" s="155"/>
      <c r="QPX46" s="155"/>
      <c r="QPY46" s="155"/>
      <c r="QPZ46" s="155"/>
      <c r="QQA46" s="156"/>
      <c r="QQB46" s="156"/>
      <c r="QQC46" s="156"/>
      <c r="QQD46" s="156"/>
      <c r="QQE46" s="156"/>
      <c r="QQF46" s="156"/>
      <c r="QQG46" s="157"/>
      <c r="QQH46" s="153"/>
      <c r="QQI46" s="153"/>
      <c r="QQJ46" s="154"/>
      <c r="QQK46" s="155"/>
      <c r="QQL46" s="155"/>
      <c r="QQM46" s="155"/>
      <c r="QQN46" s="155"/>
      <c r="QQO46" s="155"/>
      <c r="QQP46" s="155"/>
      <c r="QQQ46" s="156"/>
      <c r="QQR46" s="156"/>
      <c r="QQS46" s="156"/>
      <c r="QQT46" s="156"/>
      <c r="QQU46" s="156"/>
      <c r="QQV46" s="156"/>
      <c r="QQW46" s="157"/>
      <c r="QQX46" s="153"/>
      <c r="QQY46" s="153"/>
      <c r="QQZ46" s="154"/>
      <c r="QRA46" s="155"/>
      <c r="QRB46" s="155"/>
      <c r="QRC46" s="155"/>
      <c r="QRD46" s="155"/>
      <c r="QRE46" s="155"/>
      <c r="QRF46" s="155"/>
      <c r="QRG46" s="156"/>
      <c r="QRH46" s="156"/>
      <c r="QRI46" s="156"/>
      <c r="QRJ46" s="156"/>
      <c r="QRK46" s="156"/>
      <c r="QRL46" s="156"/>
      <c r="QRM46" s="157"/>
      <c r="QRN46" s="153"/>
      <c r="QRO46" s="153"/>
      <c r="QRP46" s="154"/>
      <c r="QRQ46" s="155"/>
      <c r="QRR46" s="155"/>
      <c r="QRS46" s="155"/>
      <c r="QRT46" s="155"/>
      <c r="QRU46" s="155"/>
      <c r="QRV46" s="155"/>
      <c r="QRW46" s="156"/>
      <c r="QRX46" s="156"/>
      <c r="QRY46" s="156"/>
      <c r="QRZ46" s="156"/>
      <c r="QSA46" s="156"/>
      <c r="QSB46" s="156"/>
      <c r="QSC46" s="157"/>
      <c r="QSD46" s="153"/>
      <c r="QSE46" s="153"/>
      <c r="QSF46" s="154"/>
      <c r="QSG46" s="155"/>
      <c r="QSH46" s="155"/>
      <c r="QSI46" s="155"/>
      <c r="QSJ46" s="155"/>
      <c r="QSK46" s="155"/>
      <c r="QSL46" s="155"/>
      <c r="QSM46" s="156"/>
      <c r="QSN46" s="156"/>
      <c r="QSO46" s="156"/>
      <c r="QSP46" s="156"/>
      <c r="QSQ46" s="156"/>
      <c r="QSR46" s="156"/>
      <c r="QSS46" s="157"/>
      <c r="QST46" s="153"/>
      <c r="QSU46" s="153"/>
      <c r="QSV46" s="154"/>
      <c r="QSW46" s="155"/>
      <c r="QSX46" s="155"/>
      <c r="QSY46" s="155"/>
      <c r="QSZ46" s="155"/>
      <c r="QTA46" s="155"/>
      <c r="QTB46" s="155"/>
      <c r="QTC46" s="156"/>
      <c r="QTD46" s="156"/>
      <c r="QTE46" s="156"/>
      <c r="QTF46" s="156"/>
      <c r="QTG46" s="156"/>
      <c r="QTH46" s="156"/>
      <c r="QTI46" s="157"/>
      <c r="QTJ46" s="153"/>
      <c r="QTK46" s="153"/>
      <c r="QTL46" s="154"/>
      <c r="QTM46" s="155"/>
      <c r="QTN46" s="155"/>
      <c r="QTO46" s="155"/>
      <c r="QTP46" s="155"/>
      <c r="QTQ46" s="155"/>
      <c r="QTR46" s="155"/>
      <c r="QTS46" s="156"/>
      <c r="QTT46" s="156"/>
      <c r="QTU46" s="156"/>
      <c r="QTV46" s="156"/>
      <c r="QTW46" s="156"/>
      <c r="QTX46" s="156"/>
      <c r="QTY46" s="157"/>
      <c r="QTZ46" s="153"/>
      <c r="QUA46" s="153"/>
      <c r="QUB46" s="154"/>
      <c r="QUC46" s="155"/>
      <c r="QUD46" s="155"/>
      <c r="QUE46" s="155"/>
      <c r="QUF46" s="155"/>
      <c r="QUG46" s="155"/>
      <c r="QUH46" s="155"/>
      <c r="QUI46" s="156"/>
      <c r="QUJ46" s="156"/>
      <c r="QUK46" s="156"/>
      <c r="QUL46" s="156"/>
      <c r="QUM46" s="156"/>
      <c r="QUN46" s="156"/>
      <c r="QUO46" s="157"/>
      <c r="QUP46" s="153"/>
      <c r="QUQ46" s="153"/>
      <c r="QUR46" s="154"/>
      <c r="QUS46" s="155"/>
      <c r="QUT46" s="155"/>
      <c r="QUU46" s="155"/>
      <c r="QUV46" s="155"/>
      <c r="QUW46" s="155"/>
      <c r="QUX46" s="155"/>
      <c r="QUY46" s="156"/>
      <c r="QUZ46" s="156"/>
      <c r="QVA46" s="156"/>
      <c r="QVB46" s="156"/>
      <c r="QVC46" s="156"/>
      <c r="QVD46" s="156"/>
      <c r="QVE46" s="157"/>
      <c r="QVF46" s="153"/>
      <c r="QVG46" s="153"/>
      <c r="QVH46" s="154"/>
      <c r="QVI46" s="155"/>
      <c r="QVJ46" s="155"/>
      <c r="QVK46" s="155"/>
      <c r="QVL46" s="155"/>
      <c r="QVM46" s="155"/>
      <c r="QVN46" s="155"/>
      <c r="QVO46" s="156"/>
      <c r="QVP46" s="156"/>
      <c r="QVQ46" s="156"/>
      <c r="QVR46" s="156"/>
      <c r="QVS46" s="156"/>
      <c r="QVT46" s="156"/>
      <c r="QVU46" s="157"/>
      <c r="QVV46" s="153"/>
      <c r="QVW46" s="153"/>
      <c r="QVX46" s="154"/>
      <c r="QVY46" s="155"/>
      <c r="QVZ46" s="155"/>
      <c r="QWA46" s="155"/>
      <c r="QWB46" s="155"/>
      <c r="QWC46" s="155"/>
      <c r="QWD46" s="155"/>
      <c r="QWE46" s="156"/>
      <c r="QWF46" s="156"/>
      <c r="QWG46" s="156"/>
      <c r="QWH46" s="156"/>
      <c r="QWI46" s="156"/>
      <c r="QWJ46" s="156"/>
      <c r="QWK46" s="157"/>
      <c r="QWL46" s="153"/>
      <c r="QWM46" s="153"/>
      <c r="QWN46" s="154"/>
      <c r="QWO46" s="155"/>
      <c r="QWP46" s="155"/>
      <c r="QWQ46" s="155"/>
      <c r="QWR46" s="155"/>
      <c r="QWS46" s="155"/>
      <c r="QWT46" s="155"/>
      <c r="QWU46" s="156"/>
      <c r="QWV46" s="156"/>
      <c r="QWW46" s="156"/>
      <c r="QWX46" s="156"/>
      <c r="QWY46" s="156"/>
      <c r="QWZ46" s="156"/>
      <c r="QXA46" s="157"/>
      <c r="QXB46" s="153"/>
      <c r="QXC46" s="153"/>
      <c r="QXD46" s="154"/>
      <c r="QXE46" s="155"/>
      <c r="QXF46" s="155"/>
      <c r="QXG46" s="155"/>
      <c r="QXH46" s="155"/>
      <c r="QXI46" s="155"/>
      <c r="QXJ46" s="155"/>
      <c r="QXK46" s="156"/>
      <c r="QXL46" s="156"/>
      <c r="QXM46" s="156"/>
      <c r="QXN46" s="156"/>
      <c r="QXO46" s="156"/>
      <c r="QXP46" s="156"/>
      <c r="QXQ46" s="157"/>
      <c r="QXR46" s="153"/>
      <c r="QXS46" s="153"/>
      <c r="QXT46" s="154"/>
      <c r="QXU46" s="155"/>
      <c r="QXV46" s="155"/>
      <c r="QXW46" s="155"/>
      <c r="QXX46" s="155"/>
      <c r="QXY46" s="155"/>
      <c r="QXZ46" s="155"/>
      <c r="QYA46" s="156"/>
      <c r="QYB46" s="156"/>
      <c r="QYC46" s="156"/>
      <c r="QYD46" s="156"/>
      <c r="QYE46" s="156"/>
      <c r="QYF46" s="156"/>
      <c r="QYG46" s="157"/>
      <c r="QYH46" s="153"/>
      <c r="QYI46" s="153"/>
      <c r="QYJ46" s="154"/>
      <c r="QYK46" s="155"/>
      <c r="QYL46" s="155"/>
      <c r="QYM46" s="155"/>
      <c r="QYN46" s="155"/>
      <c r="QYO46" s="155"/>
      <c r="QYP46" s="155"/>
      <c r="QYQ46" s="156"/>
      <c r="QYR46" s="156"/>
      <c r="QYS46" s="156"/>
      <c r="QYT46" s="156"/>
      <c r="QYU46" s="156"/>
      <c r="QYV46" s="156"/>
      <c r="QYW46" s="157"/>
      <c r="QYX46" s="153"/>
      <c r="QYY46" s="153"/>
      <c r="QYZ46" s="154"/>
      <c r="QZA46" s="155"/>
      <c r="QZB46" s="155"/>
      <c r="QZC46" s="155"/>
      <c r="QZD46" s="155"/>
      <c r="QZE46" s="155"/>
      <c r="QZF46" s="155"/>
      <c r="QZG46" s="156"/>
      <c r="QZH46" s="156"/>
      <c r="QZI46" s="156"/>
      <c r="QZJ46" s="156"/>
      <c r="QZK46" s="156"/>
      <c r="QZL46" s="156"/>
      <c r="QZM46" s="157"/>
      <c r="QZN46" s="153"/>
      <c r="QZO46" s="153"/>
      <c r="QZP46" s="154"/>
      <c r="QZQ46" s="155"/>
      <c r="QZR46" s="155"/>
      <c r="QZS46" s="155"/>
      <c r="QZT46" s="155"/>
      <c r="QZU46" s="155"/>
      <c r="QZV46" s="155"/>
      <c r="QZW46" s="156"/>
      <c r="QZX46" s="156"/>
      <c r="QZY46" s="156"/>
      <c r="QZZ46" s="156"/>
      <c r="RAA46" s="156"/>
      <c r="RAB46" s="156"/>
      <c r="RAC46" s="157"/>
      <c r="RAD46" s="153"/>
      <c r="RAE46" s="153"/>
      <c r="RAF46" s="154"/>
      <c r="RAG46" s="155"/>
      <c r="RAH46" s="155"/>
      <c r="RAI46" s="155"/>
      <c r="RAJ46" s="155"/>
      <c r="RAK46" s="155"/>
      <c r="RAL46" s="155"/>
      <c r="RAM46" s="156"/>
      <c r="RAN46" s="156"/>
      <c r="RAO46" s="156"/>
      <c r="RAP46" s="156"/>
      <c r="RAQ46" s="156"/>
      <c r="RAR46" s="156"/>
      <c r="RAS46" s="157"/>
      <c r="RAT46" s="153"/>
      <c r="RAU46" s="153"/>
      <c r="RAV46" s="154"/>
      <c r="RAW46" s="155"/>
      <c r="RAX46" s="155"/>
      <c r="RAY46" s="155"/>
      <c r="RAZ46" s="155"/>
      <c r="RBA46" s="155"/>
      <c r="RBB46" s="155"/>
      <c r="RBC46" s="156"/>
      <c r="RBD46" s="156"/>
      <c r="RBE46" s="156"/>
      <c r="RBF46" s="156"/>
      <c r="RBG46" s="156"/>
      <c r="RBH46" s="156"/>
      <c r="RBI46" s="157"/>
      <c r="RBJ46" s="153"/>
      <c r="RBK46" s="153"/>
      <c r="RBL46" s="154"/>
      <c r="RBM46" s="155"/>
      <c r="RBN46" s="155"/>
      <c r="RBO46" s="155"/>
      <c r="RBP46" s="155"/>
      <c r="RBQ46" s="155"/>
      <c r="RBR46" s="155"/>
      <c r="RBS46" s="156"/>
      <c r="RBT46" s="156"/>
      <c r="RBU46" s="156"/>
      <c r="RBV46" s="156"/>
      <c r="RBW46" s="156"/>
      <c r="RBX46" s="156"/>
      <c r="RBY46" s="157"/>
      <c r="RBZ46" s="153"/>
      <c r="RCA46" s="153"/>
      <c r="RCB46" s="154"/>
      <c r="RCC46" s="155"/>
      <c r="RCD46" s="155"/>
      <c r="RCE46" s="155"/>
      <c r="RCF46" s="155"/>
      <c r="RCG46" s="155"/>
      <c r="RCH46" s="155"/>
      <c r="RCI46" s="156"/>
      <c r="RCJ46" s="156"/>
      <c r="RCK46" s="156"/>
      <c r="RCL46" s="156"/>
      <c r="RCM46" s="156"/>
      <c r="RCN46" s="156"/>
      <c r="RCO46" s="157"/>
      <c r="RCP46" s="153"/>
      <c r="RCQ46" s="153"/>
      <c r="RCR46" s="154"/>
      <c r="RCS46" s="155"/>
      <c r="RCT46" s="155"/>
      <c r="RCU46" s="155"/>
      <c r="RCV46" s="155"/>
      <c r="RCW46" s="155"/>
      <c r="RCX46" s="155"/>
      <c r="RCY46" s="156"/>
      <c r="RCZ46" s="156"/>
      <c r="RDA46" s="156"/>
      <c r="RDB46" s="156"/>
      <c r="RDC46" s="156"/>
      <c r="RDD46" s="156"/>
      <c r="RDE46" s="157"/>
      <c r="RDF46" s="153"/>
      <c r="RDG46" s="153"/>
      <c r="RDH46" s="154"/>
      <c r="RDI46" s="155"/>
      <c r="RDJ46" s="155"/>
      <c r="RDK46" s="155"/>
      <c r="RDL46" s="155"/>
      <c r="RDM46" s="155"/>
      <c r="RDN46" s="155"/>
      <c r="RDO46" s="156"/>
      <c r="RDP46" s="156"/>
      <c r="RDQ46" s="156"/>
      <c r="RDR46" s="156"/>
      <c r="RDS46" s="156"/>
      <c r="RDT46" s="156"/>
      <c r="RDU46" s="157"/>
      <c r="RDV46" s="153"/>
      <c r="RDW46" s="153"/>
      <c r="RDX46" s="154"/>
      <c r="RDY46" s="155"/>
      <c r="RDZ46" s="155"/>
      <c r="REA46" s="155"/>
      <c r="REB46" s="155"/>
      <c r="REC46" s="155"/>
      <c r="RED46" s="155"/>
      <c r="REE46" s="156"/>
      <c r="REF46" s="156"/>
      <c r="REG46" s="156"/>
      <c r="REH46" s="156"/>
      <c r="REI46" s="156"/>
      <c r="REJ46" s="156"/>
      <c r="REK46" s="157"/>
      <c r="REL46" s="153"/>
      <c r="REM46" s="153"/>
      <c r="REN46" s="154"/>
      <c r="REO46" s="155"/>
      <c r="REP46" s="155"/>
      <c r="REQ46" s="155"/>
      <c r="RER46" s="155"/>
      <c r="RES46" s="155"/>
      <c r="RET46" s="155"/>
      <c r="REU46" s="156"/>
      <c r="REV46" s="156"/>
      <c r="REW46" s="156"/>
      <c r="REX46" s="156"/>
      <c r="REY46" s="156"/>
      <c r="REZ46" s="156"/>
      <c r="RFA46" s="157"/>
      <c r="RFB46" s="153"/>
      <c r="RFC46" s="153"/>
      <c r="RFD46" s="154"/>
      <c r="RFE46" s="155"/>
      <c r="RFF46" s="155"/>
      <c r="RFG46" s="155"/>
      <c r="RFH46" s="155"/>
      <c r="RFI46" s="155"/>
      <c r="RFJ46" s="155"/>
      <c r="RFK46" s="156"/>
      <c r="RFL46" s="156"/>
      <c r="RFM46" s="156"/>
      <c r="RFN46" s="156"/>
      <c r="RFO46" s="156"/>
      <c r="RFP46" s="156"/>
      <c r="RFQ46" s="157"/>
      <c r="RFR46" s="153"/>
      <c r="RFS46" s="153"/>
      <c r="RFT46" s="154"/>
      <c r="RFU46" s="155"/>
      <c r="RFV46" s="155"/>
      <c r="RFW46" s="155"/>
      <c r="RFX46" s="155"/>
      <c r="RFY46" s="155"/>
      <c r="RFZ46" s="155"/>
      <c r="RGA46" s="156"/>
      <c r="RGB46" s="156"/>
      <c r="RGC46" s="156"/>
      <c r="RGD46" s="156"/>
      <c r="RGE46" s="156"/>
      <c r="RGF46" s="156"/>
      <c r="RGG46" s="157"/>
      <c r="RGH46" s="153"/>
      <c r="RGI46" s="153"/>
      <c r="RGJ46" s="154"/>
      <c r="RGK46" s="155"/>
      <c r="RGL46" s="155"/>
      <c r="RGM46" s="155"/>
      <c r="RGN46" s="155"/>
      <c r="RGO46" s="155"/>
      <c r="RGP46" s="155"/>
      <c r="RGQ46" s="156"/>
      <c r="RGR46" s="156"/>
      <c r="RGS46" s="156"/>
      <c r="RGT46" s="156"/>
      <c r="RGU46" s="156"/>
      <c r="RGV46" s="156"/>
      <c r="RGW46" s="157"/>
      <c r="RGX46" s="153"/>
      <c r="RGY46" s="153"/>
      <c r="RGZ46" s="154"/>
      <c r="RHA46" s="155"/>
      <c r="RHB46" s="155"/>
      <c r="RHC46" s="155"/>
      <c r="RHD46" s="155"/>
      <c r="RHE46" s="155"/>
      <c r="RHF46" s="155"/>
      <c r="RHG46" s="156"/>
      <c r="RHH46" s="156"/>
      <c r="RHI46" s="156"/>
      <c r="RHJ46" s="156"/>
      <c r="RHK46" s="156"/>
      <c r="RHL46" s="156"/>
      <c r="RHM46" s="157"/>
      <c r="RHN46" s="153"/>
      <c r="RHO46" s="153"/>
      <c r="RHP46" s="154"/>
      <c r="RHQ46" s="155"/>
      <c r="RHR46" s="155"/>
      <c r="RHS46" s="155"/>
      <c r="RHT46" s="155"/>
      <c r="RHU46" s="155"/>
      <c r="RHV46" s="155"/>
      <c r="RHW46" s="156"/>
      <c r="RHX46" s="156"/>
      <c r="RHY46" s="156"/>
      <c r="RHZ46" s="156"/>
      <c r="RIA46" s="156"/>
      <c r="RIB46" s="156"/>
      <c r="RIC46" s="157"/>
      <c r="RID46" s="153"/>
      <c r="RIE46" s="153"/>
      <c r="RIF46" s="154"/>
      <c r="RIG46" s="155"/>
      <c r="RIH46" s="155"/>
      <c r="RII46" s="155"/>
      <c r="RIJ46" s="155"/>
      <c r="RIK46" s="155"/>
      <c r="RIL46" s="155"/>
      <c r="RIM46" s="156"/>
      <c r="RIN46" s="156"/>
      <c r="RIO46" s="156"/>
      <c r="RIP46" s="156"/>
      <c r="RIQ46" s="156"/>
      <c r="RIR46" s="156"/>
      <c r="RIS46" s="157"/>
      <c r="RIT46" s="153"/>
      <c r="RIU46" s="153"/>
      <c r="RIV46" s="154"/>
      <c r="RIW46" s="155"/>
      <c r="RIX46" s="155"/>
      <c r="RIY46" s="155"/>
      <c r="RIZ46" s="155"/>
      <c r="RJA46" s="155"/>
      <c r="RJB46" s="155"/>
      <c r="RJC46" s="156"/>
      <c r="RJD46" s="156"/>
      <c r="RJE46" s="156"/>
      <c r="RJF46" s="156"/>
      <c r="RJG46" s="156"/>
      <c r="RJH46" s="156"/>
      <c r="RJI46" s="157"/>
      <c r="RJJ46" s="153"/>
      <c r="RJK46" s="153"/>
      <c r="RJL46" s="154"/>
      <c r="RJM46" s="155"/>
      <c r="RJN46" s="155"/>
      <c r="RJO46" s="155"/>
      <c r="RJP46" s="155"/>
      <c r="RJQ46" s="155"/>
      <c r="RJR46" s="155"/>
      <c r="RJS46" s="156"/>
      <c r="RJT46" s="156"/>
      <c r="RJU46" s="156"/>
      <c r="RJV46" s="156"/>
      <c r="RJW46" s="156"/>
      <c r="RJX46" s="156"/>
      <c r="RJY46" s="157"/>
      <c r="RJZ46" s="153"/>
      <c r="RKA46" s="153"/>
      <c r="RKB46" s="154"/>
      <c r="RKC46" s="155"/>
      <c r="RKD46" s="155"/>
      <c r="RKE46" s="155"/>
      <c r="RKF46" s="155"/>
      <c r="RKG46" s="155"/>
      <c r="RKH46" s="155"/>
      <c r="RKI46" s="156"/>
      <c r="RKJ46" s="156"/>
      <c r="RKK46" s="156"/>
      <c r="RKL46" s="156"/>
      <c r="RKM46" s="156"/>
      <c r="RKN46" s="156"/>
      <c r="RKO46" s="157"/>
      <c r="RKP46" s="153"/>
      <c r="RKQ46" s="153"/>
      <c r="RKR46" s="154"/>
      <c r="RKS46" s="155"/>
      <c r="RKT46" s="155"/>
      <c r="RKU46" s="155"/>
      <c r="RKV46" s="155"/>
      <c r="RKW46" s="155"/>
      <c r="RKX46" s="155"/>
      <c r="RKY46" s="156"/>
      <c r="RKZ46" s="156"/>
      <c r="RLA46" s="156"/>
      <c r="RLB46" s="156"/>
      <c r="RLC46" s="156"/>
      <c r="RLD46" s="156"/>
      <c r="RLE46" s="157"/>
      <c r="RLF46" s="153"/>
      <c r="RLG46" s="153"/>
      <c r="RLH46" s="154"/>
      <c r="RLI46" s="155"/>
      <c r="RLJ46" s="155"/>
      <c r="RLK46" s="155"/>
      <c r="RLL46" s="155"/>
      <c r="RLM46" s="155"/>
      <c r="RLN46" s="155"/>
      <c r="RLO46" s="156"/>
      <c r="RLP46" s="156"/>
      <c r="RLQ46" s="156"/>
      <c r="RLR46" s="156"/>
      <c r="RLS46" s="156"/>
      <c r="RLT46" s="156"/>
      <c r="RLU46" s="157"/>
      <c r="RLV46" s="153"/>
      <c r="RLW46" s="153"/>
      <c r="RLX46" s="154"/>
      <c r="RLY46" s="155"/>
      <c r="RLZ46" s="155"/>
      <c r="RMA46" s="155"/>
      <c r="RMB46" s="155"/>
      <c r="RMC46" s="155"/>
      <c r="RMD46" s="155"/>
      <c r="RME46" s="156"/>
      <c r="RMF46" s="156"/>
      <c r="RMG46" s="156"/>
      <c r="RMH46" s="156"/>
      <c r="RMI46" s="156"/>
      <c r="RMJ46" s="156"/>
      <c r="RMK46" s="157"/>
      <c r="RML46" s="153"/>
      <c r="RMM46" s="153"/>
      <c r="RMN46" s="154"/>
      <c r="RMO46" s="155"/>
      <c r="RMP46" s="155"/>
      <c r="RMQ46" s="155"/>
      <c r="RMR46" s="155"/>
      <c r="RMS46" s="155"/>
      <c r="RMT46" s="155"/>
      <c r="RMU46" s="156"/>
      <c r="RMV46" s="156"/>
      <c r="RMW46" s="156"/>
      <c r="RMX46" s="156"/>
      <c r="RMY46" s="156"/>
      <c r="RMZ46" s="156"/>
      <c r="RNA46" s="157"/>
      <c r="RNB46" s="153"/>
      <c r="RNC46" s="153"/>
      <c r="RND46" s="154"/>
      <c r="RNE46" s="155"/>
      <c r="RNF46" s="155"/>
      <c r="RNG46" s="155"/>
      <c r="RNH46" s="155"/>
      <c r="RNI46" s="155"/>
      <c r="RNJ46" s="155"/>
      <c r="RNK46" s="156"/>
      <c r="RNL46" s="156"/>
      <c r="RNM46" s="156"/>
      <c r="RNN46" s="156"/>
      <c r="RNO46" s="156"/>
      <c r="RNP46" s="156"/>
      <c r="RNQ46" s="157"/>
      <c r="RNR46" s="153"/>
      <c r="RNS46" s="153"/>
      <c r="RNT46" s="154"/>
      <c r="RNU46" s="155"/>
      <c r="RNV46" s="155"/>
      <c r="RNW46" s="155"/>
      <c r="RNX46" s="155"/>
      <c r="RNY46" s="155"/>
      <c r="RNZ46" s="155"/>
      <c r="ROA46" s="156"/>
      <c r="ROB46" s="156"/>
      <c r="ROC46" s="156"/>
      <c r="ROD46" s="156"/>
      <c r="ROE46" s="156"/>
      <c r="ROF46" s="156"/>
      <c r="ROG46" s="157"/>
      <c r="ROH46" s="153"/>
      <c r="ROI46" s="153"/>
      <c r="ROJ46" s="154"/>
      <c r="ROK46" s="155"/>
      <c r="ROL46" s="155"/>
      <c r="ROM46" s="155"/>
      <c r="RON46" s="155"/>
      <c r="ROO46" s="155"/>
      <c r="ROP46" s="155"/>
      <c r="ROQ46" s="156"/>
      <c r="ROR46" s="156"/>
      <c r="ROS46" s="156"/>
      <c r="ROT46" s="156"/>
      <c r="ROU46" s="156"/>
      <c r="ROV46" s="156"/>
      <c r="ROW46" s="157"/>
      <c r="ROX46" s="153"/>
      <c r="ROY46" s="153"/>
      <c r="ROZ46" s="154"/>
      <c r="RPA46" s="155"/>
      <c r="RPB46" s="155"/>
      <c r="RPC46" s="155"/>
      <c r="RPD46" s="155"/>
      <c r="RPE46" s="155"/>
      <c r="RPF46" s="155"/>
      <c r="RPG46" s="156"/>
      <c r="RPH46" s="156"/>
      <c r="RPI46" s="156"/>
      <c r="RPJ46" s="156"/>
      <c r="RPK46" s="156"/>
      <c r="RPL46" s="156"/>
      <c r="RPM46" s="157"/>
      <c r="RPN46" s="153"/>
      <c r="RPO46" s="153"/>
      <c r="RPP46" s="154"/>
      <c r="RPQ46" s="155"/>
      <c r="RPR46" s="155"/>
      <c r="RPS46" s="155"/>
      <c r="RPT46" s="155"/>
      <c r="RPU46" s="155"/>
      <c r="RPV46" s="155"/>
      <c r="RPW46" s="156"/>
      <c r="RPX46" s="156"/>
      <c r="RPY46" s="156"/>
      <c r="RPZ46" s="156"/>
      <c r="RQA46" s="156"/>
      <c r="RQB46" s="156"/>
      <c r="RQC46" s="157"/>
      <c r="RQD46" s="153"/>
      <c r="RQE46" s="153"/>
      <c r="RQF46" s="154"/>
      <c r="RQG46" s="155"/>
      <c r="RQH46" s="155"/>
      <c r="RQI46" s="155"/>
      <c r="RQJ46" s="155"/>
      <c r="RQK46" s="155"/>
      <c r="RQL46" s="155"/>
      <c r="RQM46" s="156"/>
      <c r="RQN46" s="156"/>
      <c r="RQO46" s="156"/>
      <c r="RQP46" s="156"/>
      <c r="RQQ46" s="156"/>
      <c r="RQR46" s="156"/>
      <c r="RQS46" s="157"/>
      <c r="RQT46" s="153"/>
      <c r="RQU46" s="153"/>
      <c r="RQV46" s="154"/>
      <c r="RQW46" s="155"/>
      <c r="RQX46" s="155"/>
      <c r="RQY46" s="155"/>
      <c r="RQZ46" s="155"/>
      <c r="RRA46" s="155"/>
      <c r="RRB46" s="155"/>
      <c r="RRC46" s="156"/>
      <c r="RRD46" s="156"/>
      <c r="RRE46" s="156"/>
      <c r="RRF46" s="156"/>
      <c r="RRG46" s="156"/>
      <c r="RRH46" s="156"/>
      <c r="RRI46" s="157"/>
      <c r="RRJ46" s="153"/>
      <c r="RRK46" s="153"/>
      <c r="RRL46" s="154"/>
      <c r="RRM46" s="155"/>
      <c r="RRN46" s="155"/>
      <c r="RRO46" s="155"/>
      <c r="RRP46" s="155"/>
      <c r="RRQ46" s="155"/>
      <c r="RRR46" s="155"/>
      <c r="RRS46" s="156"/>
      <c r="RRT46" s="156"/>
      <c r="RRU46" s="156"/>
      <c r="RRV46" s="156"/>
      <c r="RRW46" s="156"/>
      <c r="RRX46" s="156"/>
      <c r="RRY46" s="157"/>
      <c r="RRZ46" s="153"/>
      <c r="RSA46" s="153"/>
      <c r="RSB46" s="154"/>
      <c r="RSC46" s="155"/>
      <c r="RSD46" s="155"/>
      <c r="RSE46" s="155"/>
      <c r="RSF46" s="155"/>
      <c r="RSG46" s="155"/>
      <c r="RSH46" s="155"/>
      <c r="RSI46" s="156"/>
      <c r="RSJ46" s="156"/>
      <c r="RSK46" s="156"/>
      <c r="RSL46" s="156"/>
      <c r="RSM46" s="156"/>
      <c r="RSN46" s="156"/>
      <c r="RSO46" s="157"/>
      <c r="RSP46" s="153"/>
      <c r="RSQ46" s="153"/>
      <c r="RSR46" s="154"/>
      <c r="RSS46" s="155"/>
      <c r="RST46" s="155"/>
      <c r="RSU46" s="155"/>
      <c r="RSV46" s="155"/>
      <c r="RSW46" s="155"/>
      <c r="RSX46" s="155"/>
      <c r="RSY46" s="156"/>
      <c r="RSZ46" s="156"/>
      <c r="RTA46" s="156"/>
      <c r="RTB46" s="156"/>
      <c r="RTC46" s="156"/>
      <c r="RTD46" s="156"/>
      <c r="RTE46" s="157"/>
      <c r="RTF46" s="153"/>
      <c r="RTG46" s="153"/>
      <c r="RTH46" s="154"/>
      <c r="RTI46" s="155"/>
      <c r="RTJ46" s="155"/>
      <c r="RTK46" s="155"/>
      <c r="RTL46" s="155"/>
      <c r="RTM46" s="155"/>
      <c r="RTN46" s="155"/>
      <c r="RTO46" s="156"/>
      <c r="RTP46" s="156"/>
      <c r="RTQ46" s="156"/>
      <c r="RTR46" s="156"/>
      <c r="RTS46" s="156"/>
      <c r="RTT46" s="156"/>
      <c r="RTU46" s="157"/>
      <c r="RTV46" s="153"/>
      <c r="RTW46" s="153"/>
      <c r="RTX46" s="154"/>
      <c r="RTY46" s="155"/>
      <c r="RTZ46" s="155"/>
      <c r="RUA46" s="155"/>
      <c r="RUB46" s="155"/>
      <c r="RUC46" s="155"/>
      <c r="RUD46" s="155"/>
      <c r="RUE46" s="156"/>
      <c r="RUF46" s="156"/>
      <c r="RUG46" s="156"/>
      <c r="RUH46" s="156"/>
      <c r="RUI46" s="156"/>
      <c r="RUJ46" s="156"/>
      <c r="RUK46" s="157"/>
      <c r="RUL46" s="153"/>
      <c r="RUM46" s="153"/>
      <c r="RUN46" s="154"/>
      <c r="RUO46" s="155"/>
      <c r="RUP46" s="155"/>
      <c r="RUQ46" s="155"/>
      <c r="RUR46" s="155"/>
      <c r="RUS46" s="155"/>
      <c r="RUT46" s="155"/>
      <c r="RUU46" s="156"/>
      <c r="RUV46" s="156"/>
      <c r="RUW46" s="156"/>
      <c r="RUX46" s="156"/>
      <c r="RUY46" s="156"/>
      <c r="RUZ46" s="156"/>
      <c r="RVA46" s="157"/>
      <c r="RVB46" s="153"/>
      <c r="RVC46" s="153"/>
      <c r="RVD46" s="154"/>
      <c r="RVE46" s="155"/>
      <c r="RVF46" s="155"/>
      <c r="RVG46" s="155"/>
      <c r="RVH46" s="155"/>
      <c r="RVI46" s="155"/>
      <c r="RVJ46" s="155"/>
      <c r="RVK46" s="156"/>
      <c r="RVL46" s="156"/>
      <c r="RVM46" s="156"/>
      <c r="RVN46" s="156"/>
      <c r="RVO46" s="156"/>
      <c r="RVP46" s="156"/>
      <c r="RVQ46" s="157"/>
      <c r="RVR46" s="153"/>
      <c r="RVS46" s="153"/>
      <c r="RVT46" s="154"/>
      <c r="RVU46" s="155"/>
      <c r="RVV46" s="155"/>
      <c r="RVW46" s="155"/>
      <c r="RVX46" s="155"/>
      <c r="RVY46" s="155"/>
      <c r="RVZ46" s="155"/>
      <c r="RWA46" s="156"/>
      <c r="RWB46" s="156"/>
      <c r="RWC46" s="156"/>
      <c r="RWD46" s="156"/>
      <c r="RWE46" s="156"/>
      <c r="RWF46" s="156"/>
      <c r="RWG46" s="157"/>
      <c r="RWH46" s="153"/>
      <c r="RWI46" s="153"/>
      <c r="RWJ46" s="154"/>
      <c r="RWK46" s="155"/>
      <c r="RWL46" s="155"/>
      <c r="RWM46" s="155"/>
      <c r="RWN46" s="155"/>
      <c r="RWO46" s="155"/>
      <c r="RWP46" s="155"/>
      <c r="RWQ46" s="156"/>
      <c r="RWR46" s="156"/>
      <c r="RWS46" s="156"/>
      <c r="RWT46" s="156"/>
      <c r="RWU46" s="156"/>
      <c r="RWV46" s="156"/>
      <c r="RWW46" s="157"/>
      <c r="RWX46" s="153"/>
      <c r="RWY46" s="153"/>
      <c r="RWZ46" s="154"/>
      <c r="RXA46" s="155"/>
      <c r="RXB46" s="155"/>
      <c r="RXC46" s="155"/>
      <c r="RXD46" s="155"/>
      <c r="RXE46" s="155"/>
      <c r="RXF46" s="155"/>
      <c r="RXG46" s="156"/>
      <c r="RXH46" s="156"/>
      <c r="RXI46" s="156"/>
      <c r="RXJ46" s="156"/>
      <c r="RXK46" s="156"/>
      <c r="RXL46" s="156"/>
      <c r="RXM46" s="157"/>
      <c r="RXN46" s="153"/>
      <c r="RXO46" s="153"/>
      <c r="RXP46" s="154"/>
      <c r="RXQ46" s="155"/>
      <c r="RXR46" s="155"/>
      <c r="RXS46" s="155"/>
      <c r="RXT46" s="155"/>
      <c r="RXU46" s="155"/>
      <c r="RXV46" s="155"/>
      <c r="RXW46" s="156"/>
      <c r="RXX46" s="156"/>
      <c r="RXY46" s="156"/>
      <c r="RXZ46" s="156"/>
      <c r="RYA46" s="156"/>
      <c r="RYB46" s="156"/>
      <c r="RYC46" s="157"/>
      <c r="RYD46" s="153"/>
      <c r="RYE46" s="153"/>
      <c r="RYF46" s="154"/>
      <c r="RYG46" s="155"/>
      <c r="RYH46" s="155"/>
      <c r="RYI46" s="155"/>
      <c r="RYJ46" s="155"/>
      <c r="RYK46" s="155"/>
      <c r="RYL46" s="155"/>
      <c r="RYM46" s="156"/>
      <c r="RYN46" s="156"/>
      <c r="RYO46" s="156"/>
      <c r="RYP46" s="156"/>
      <c r="RYQ46" s="156"/>
      <c r="RYR46" s="156"/>
      <c r="RYS46" s="157"/>
      <c r="RYT46" s="153"/>
      <c r="RYU46" s="153"/>
      <c r="RYV46" s="154"/>
      <c r="RYW46" s="155"/>
      <c r="RYX46" s="155"/>
      <c r="RYY46" s="155"/>
      <c r="RYZ46" s="155"/>
      <c r="RZA46" s="155"/>
      <c r="RZB46" s="155"/>
      <c r="RZC46" s="156"/>
      <c r="RZD46" s="156"/>
      <c r="RZE46" s="156"/>
      <c r="RZF46" s="156"/>
      <c r="RZG46" s="156"/>
      <c r="RZH46" s="156"/>
      <c r="RZI46" s="157"/>
      <c r="RZJ46" s="153"/>
      <c r="RZK46" s="153"/>
      <c r="RZL46" s="154"/>
      <c r="RZM46" s="155"/>
      <c r="RZN46" s="155"/>
      <c r="RZO46" s="155"/>
      <c r="RZP46" s="155"/>
      <c r="RZQ46" s="155"/>
      <c r="RZR46" s="155"/>
      <c r="RZS46" s="156"/>
      <c r="RZT46" s="156"/>
      <c r="RZU46" s="156"/>
      <c r="RZV46" s="156"/>
      <c r="RZW46" s="156"/>
      <c r="RZX46" s="156"/>
      <c r="RZY46" s="157"/>
      <c r="RZZ46" s="153"/>
      <c r="SAA46" s="153"/>
      <c r="SAB46" s="154"/>
      <c r="SAC46" s="155"/>
      <c r="SAD46" s="155"/>
      <c r="SAE46" s="155"/>
      <c r="SAF46" s="155"/>
      <c r="SAG46" s="155"/>
      <c r="SAH46" s="155"/>
      <c r="SAI46" s="156"/>
      <c r="SAJ46" s="156"/>
      <c r="SAK46" s="156"/>
      <c r="SAL46" s="156"/>
      <c r="SAM46" s="156"/>
      <c r="SAN46" s="156"/>
      <c r="SAO46" s="157"/>
      <c r="SAP46" s="153"/>
      <c r="SAQ46" s="153"/>
      <c r="SAR46" s="154"/>
      <c r="SAS46" s="155"/>
      <c r="SAT46" s="155"/>
      <c r="SAU46" s="155"/>
      <c r="SAV46" s="155"/>
      <c r="SAW46" s="155"/>
      <c r="SAX46" s="155"/>
      <c r="SAY46" s="156"/>
      <c r="SAZ46" s="156"/>
      <c r="SBA46" s="156"/>
      <c r="SBB46" s="156"/>
      <c r="SBC46" s="156"/>
      <c r="SBD46" s="156"/>
      <c r="SBE46" s="157"/>
      <c r="SBF46" s="153"/>
      <c r="SBG46" s="153"/>
      <c r="SBH46" s="154"/>
      <c r="SBI46" s="155"/>
      <c r="SBJ46" s="155"/>
      <c r="SBK46" s="155"/>
      <c r="SBL46" s="155"/>
      <c r="SBM46" s="155"/>
      <c r="SBN46" s="155"/>
      <c r="SBO46" s="156"/>
      <c r="SBP46" s="156"/>
      <c r="SBQ46" s="156"/>
      <c r="SBR46" s="156"/>
      <c r="SBS46" s="156"/>
      <c r="SBT46" s="156"/>
      <c r="SBU46" s="157"/>
      <c r="SBV46" s="153"/>
      <c r="SBW46" s="153"/>
      <c r="SBX46" s="154"/>
      <c r="SBY46" s="155"/>
      <c r="SBZ46" s="155"/>
      <c r="SCA46" s="155"/>
      <c r="SCB46" s="155"/>
      <c r="SCC46" s="155"/>
      <c r="SCD46" s="155"/>
      <c r="SCE46" s="156"/>
      <c r="SCF46" s="156"/>
      <c r="SCG46" s="156"/>
      <c r="SCH46" s="156"/>
      <c r="SCI46" s="156"/>
      <c r="SCJ46" s="156"/>
      <c r="SCK46" s="157"/>
      <c r="SCL46" s="153"/>
      <c r="SCM46" s="153"/>
      <c r="SCN46" s="154"/>
      <c r="SCO46" s="155"/>
      <c r="SCP46" s="155"/>
      <c r="SCQ46" s="155"/>
      <c r="SCR46" s="155"/>
      <c r="SCS46" s="155"/>
      <c r="SCT46" s="155"/>
      <c r="SCU46" s="156"/>
      <c r="SCV46" s="156"/>
      <c r="SCW46" s="156"/>
      <c r="SCX46" s="156"/>
      <c r="SCY46" s="156"/>
      <c r="SCZ46" s="156"/>
      <c r="SDA46" s="157"/>
      <c r="SDB46" s="153"/>
      <c r="SDC46" s="153"/>
      <c r="SDD46" s="154"/>
      <c r="SDE46" s="155"/>
      <c r="SDF46" s="155"/>
      <c r="SDG46" s="155"/>
      <c r="SDH46" s="155"/>
      <c r="SDI46" s="155"/>
      <c r="SDJ46" s="155"/>
      <c r="SDK46" s="156"/>
      <c r="SDL46" s="156"/>
      <c r="SDM46" s="156"/>
      <c r="SDN46" s="156"/>
      <c r="SDO46" s="156"/>
      <c r="SDP46" s="156"/>
      <c r="SDQ46" s="157"/>
      <c r="SDR46" s="153"/>
      <c r="SDS46" s="153"/>
      <c r="SDT46" s="154"/>
      <c r="SDU46" s="155"/>
      <c r="SDV46" s="155"/>
      <c r="SDW46" s="155"/>
      <c r="SDX46" s="155"/>
      <c r="SDY46" s="155"/>
      <c r="SDZ46" s="155"/>
      <c r="SEA46" s="156"/>
      <c r="SEB46" s="156"/>
      <c r="SEC46" s="156"/>
      <c r="SED46" s="156"/>
      <c r="SEE46" s="156"/>
      <c r="SEF46" s="156"/>
      <c r="SEG46" s="157"/>
      <c r="SEH46" s="153"/>
      <c r="SEI46" s="153"/>
      <c r="SEJ46" s="154"/>
      <c r="SEK46" s="155"/>
      <c r="SEL46" s="155"/>
      <c r="SEM46" s="155"/>
      <c r="SEN46" s="155"/>
      <c r="SEO46" s="155"/>
      <c r="SEP46" s="155"/>
      <c r="SEQ46" s="156"/>
      <c r="SER46" s="156"/>
      <c r="SES46" s="156"/>
      <c r="SET46" s="156"/>
      <c r="SEU46" s="156"/>
      <c r="SEV46" s="156"/>
      <c r="SEW46" s="157"/>
      <c r="SEX46" s="153"/>
      <c r="SEY46" s="153"/>
      <c r="SEZ46" s="154"/>
      <c r="SFA46" s="155"/>
      <c r="SFB46" s="155"/>
      <c r="SFC46" s="155"/>
      <c r="SFD46" s="155"/>
      <c r="SFE46" s="155"/>
      <c r="SFF46" s="155"/>
      <c r="SFG46" s="156"/>
      <c r="SFH46" s="156"/>
      <c r="SFI46" s="156"/>
      <c r="SFJ46" s="156"/>
      <c r="SFK46" s="156"/>
      <c r="SFL46" s="156"/>
      <c r="SFM46" s="157"/>
      <c r="SFN46" s="153"/>
      <c r="SFO46" s="153"/>
      <c r="SFP46" s="154"/>
      <c r="SFQ46" s="155"/>
      <c r="SFR46" s="155"/>
      <c r="SFS46" s="155"/>
      <c r="SFT46" s="155"/>
      <c r="SFU46" s="155"/>
      <c r="SFV46" s="155"/>
      <c r="SFW46" s="156"/>
      <c r="SFX46" s="156"/>
      <c r="SFY46" s="156"/>
      <c r="SFZ46" s="156"/>
      <c r="SGA46" s="156"/>
      <c r="SGB46" s="156"/>
      <c r="SGC46" s="157"/>
      <c r="SGD46" s="153"/>
      <c r="SGE46" s="153"/>
      <c r="SGF46" s="154"/>
      <c r="SGG46" s="155"/>
      <c r="SGH46" s="155"/>
      <c r="SGI46" s="155"/>
      <c r="SGJ46" s="155"/>
      <c r="SGK46" s="155"/>
      <c r="SGL46" s="155"/>
      <c r="SGM46" s="156"/>
      <c r="SGN46" s="156"/>
      <c r="SGO46" s="156"/>
      <c r="SGP46" s="156"/>
      <c r="SGQ46" s="156"/>
      <c r="SGR46" s="156"/>
      <c r="SGS46" s="157"/>
      <c r="SGT46" s="153"/>
      <c r="SGU46" s="153"/>
      <c r="SGV46" s="154"/>
      <c r="SGW46" s="155"/>
      <c r="SGX46" s="155"/>
      <c r="SGY46" s="155"/>
      <c r="SGZ46" s="155"/>
      <c r="SHA46" s="155"/>
      <c r="SHB46" s="155"/>
      <c r="SHC46" s="156"/>
      <c r="SHD46" s="156"/>
      <c r="SHE46" s="156"/>
      <c r="SHF46" s="156"/>
      <c r="SHG46" s="156"/>
      <c r="SHH46" s="156"/>
      <c r="SHI46" s="157"/>
      <c r="SHJ46" s="153"/>
      <c r="SHK46" s="153"/>
      <c r="SHL46" s="154"/>
      <c r="SHM46" s="155"/>
      <c r="SHN46" s="155"/>
      <c r="SHO46" s="155"/>
      <c r="SHP46" s="155"/>
      <c r="SHQ46" s="155"/>
      <c r="SHR46" s="155"/>
      <c r="SHS46" s="156"/>
      <c r="SHT46" s="156"/>
      <c r="SHU46" s="156"/>
      <c r="SHV46" s="156"/>
      <c r="SHW46" s="156"/>
      <c r="SHX46" s="156"/>
      <c r="SHY46" s="157"/>
      <c r="SHZ46" s="153"/>
      <c r="SIA46" s="153"/>
      <c r="SIB46" s="154"/>
      <c r="SIC46" s="155"/>
      <c r="SID46" s="155"/>
      <c r="SIE46" s="155"/>
      <c r="SIF46" s="155"/>
      <c r="SIG46" s="155"/>
      <c r="SIH46" s="155"/>
      <c r="SII46" s="156"/>
      <c r="SIJ46" s="156"/>
      <c r="SIK46" s="156"/>
      <c r="SIL46" s="156"/>
      <c r="SIM46" s="156"/>
      <c r="SIN46" s="156"/>
      <c r="SIO46" s="157"/>
      <c r="SIP46" s="153"/>
      <c r="SIQ46" s="153"/>
      <c r="SIR46" s="154"/>
      <c r="SIS46" s="155"/>
      <c r="SIT46" s="155"/>
      <c r="SIU46" s="155"/>
      <c r="SIV46" s="155"/>
      <c r="SIW46" s="155"/>
      <c r="SIX46" s="155"/>
      <c r="SIY46" s="156"/>
      <c r="SIZ46" s="156"/>
      <c r="SJA46" s="156"/>
      <c r="SJB46" s="156"/>
      <c r="SJC46" s="156"/>
      <c r="SJD46" s="156"/>
      <c r="SJE46" s="157"/>
      <c r="SJF46" s="153"/>
      <c r="SJG46" s="153"/>
      <c r="SJH46" s="154"/>
      <c r="SJI46" s="155"/>
      <c r="SJJ46" s="155"/>
      <c r="SJK46" s="155"/>
      <c r="SJL46" s="155"/>
      <c r="SJM46" s="155"/>
      <c r="SJN46" s="155"/>
      <c r="SJO46" s="156"/>
      <c r="SJP46" s="156"/>
      <c r="SJQ46" s="156"/>
      <c r="SJR46" s="156"/>
      <c r="SJS46" s="156"/>
      <c r="SJT46" s="156"/>
      <c r="SJU46" s="157"/>
      <c r="SJV46" s="153"/>
      <c r="SJW46" s="153"/>
      <c r="SJX46" s="154"/>
      <c r="SJY46" s="155"/>
      <c r="SJZ46" s="155"/>
      <c r="SKA46" s="155"/>
      <c r="SKB46" s="155"/>
      <c r="SKC46" s="155"/>
      <c r="SKD46" s="155"/>
      <c r="SKE46" s="156"/>
      <c r="SKF46" s="156"/>
      <c r="SKG46" s="156"/>
      <c r="SKH46" s="156"/>
      <c r="SKI46" s="156"/>
      <c r="SKJ46" s="156"/>
      <c r="SKK46" s="157"/>
      <c r="SKL46" s="153"/>
      <c r="SKM46" s="153"/>
      <c r="SKN46" s="154"/>
      <c r="SKO46" s="155"/>
      <c r="SKP46" s="155"/>
      <c r="SKQ46" s="155"/>
      <c r="SKR46" s="155"/>
      <c r="SKS46" s="155"/>
      <c r="SKT46" s="155"/>
      <c r="SKU46" s="156"/>
      <c r="SKV46" s="156"/>
      <c r="SKW46" s="156"/>
      <c r="SKX46" s="156"/>
      <c r="SKY46" s="156"/>
      <c r="SKZ46" s="156"/>
      <c r="SLA46" s="157"/>
      <c r="SLB46" s="153"/>
      <c r="SLC46" s="153"/>
      <c r="SLD46" s="154"/>
      <c r="SLE46" s="155"/>
      <c r="SLF46" s="155"/>
      <c r="SLG46" s="155"/>
      <c r="SLH46" s="155"/>
      <c r="SLI46" s="155"/>
      <c r="SLJ46" s="155"/>
      <c r="SLK46" s="156"/>
      <c r="SLL46" s="156"/>
      <c r="SLM46" s="156"/>
      <c r="SLN46" s="156"/>
      <c r="SLO46" s="156"/>
      <c r="SLP46" s="156"/>
      <c r="SLQ46" s="157"/>
      <c r="SLR46" s="153"/>
      <c r="SLS46" s="153"/>
      <c r="SLT46" s="154"/>
      <c r="SLU46" s="155"/>
      <c r="SLV46" s="155"/>
      <c r="SLW46" s="155"/>
      <c r="SLX46" s="155"/>
      <c r="SLY46" s="155"/>
      <c r="SLZ46" s="155"/>
      <c r="SMA46" s="156"/>
      <c r="SMB46" s="156"/>
      <c r="SMC46" s="156"/>
      <c r="SMD46" s="156"/>
      <c r="SME46" s="156"/>
      <c r="SMF46" s="156"/>
      <c r="SMG46" s="157"/>
      <c r="SMH46" s="153"/>
      <c r="SMI46" s="153"/>
      <c r="SMJ46" s="154"/>
      <c r="SMK46" s="155"/>
      <c r="SML46" s="155"/>
      <c r="SMM46" s="155"/>
      <c r="SMN46" s="155"/>
      <c r="SMO46" s="155"/>
      <c r="SMP46" s="155"/>
      <c r="SMQ46" s="156"/>
      <c r="SMR46" s="156"/>
      <c r="SMS46" s="156"/>
      <c r="SMT46" s="156"/>
      <c r="SMU46" s="156"/>
      <c r="SMV46" s="156"/>
      <c r="SMW46" s="157"/>
      <c r="SMX46" s="153"/>
      <c r="SMY46" s="153"/>
      <c r="SMZ46" s="154"/>
      <c r="SNA46" s="155"/>
      <c r="SNB46" s="155"/>
      <c r="SNC46" s="155"/>
      <c r="SND46" s="155"/>
      <c r="SNE46" s="155"/>
      <c r="SNF46" s="155"/>
      <c r="SNG46" s="156"/>
      <c r="SNH46" s="156"/>
      <c r="SNI46" s="156"/>
      <c r="SNJ46" s="156"/>
      <c r="SNK46" s="156"/>
      <c r="SNL46" s="156"/>
      <c r="SNM46" s="157"/>
      <c r="SNN46" s="153"/>
      <c r="SNO46" s="153"/>
      <c r="SNP46" s="154"/>
      <c r="SNQ46" s="155"/>
      <c r="SNR46" s="155"/>
      <c r="SNS46" s="155"/>
      <c r="SNT46" s="155"/>
      <c r="SNU46" s="155"/>
      <c r="SNV46" s="155"/>
      <c r="SNW46" s="156"/>
      <c r="SNX46" s="156"/>
      <c r="SNY46" s="156"/>
      <c r="SNZ46" s="156"/>
      <c r="SOA46" s="156"/>
      <c r="SOB46" s="156"/>
      <c r="SOC46" s="157"/>
      <c r="SOD46" s="153"/>
      <c r="SOE46" s="153"/>
      <c r="SOF46" s="154"/>
      <c r="SOG46" s="155"/>
      <c r="SOH46" s="155"/>
      <c r="SOI46" s="155"/>
      <c r="SOJ46" s="155"/>
      <c r="SOK46" s="155"/>
      <c r="SOL46" s="155"/>
      <c r="SOM46" s="156"/>
      <c r="SON46" s="156"/>
      <c r="SOO46" s="156"/>
      <c r="SOP46" s="156"/>
      <c r="SOQ46" s="156"/>
      <c r="SOR46" s="156"/>
      <c r="SOS46" s="157"/>
      <c r="SOT46" s="153"/>
      <c r="SOU46" s="153"/>
      <c r="SOV46" s="154"/>
      <c r="SOW46" s="155"/>
      <c r="SOX46" s="155"/>
      <c r="SOY46" s="155"/>
      <c r="SOZ46" s="155"/>
      <c r="SPA46" s="155"/>
      <c r="SPB46" s="155"/>
      <c r="SPC46" s="156"/>
      <c r="SPD46" s="156"/>
      <c r="SPE46" s="156"/>
      <c r="SPF46" s="156"/>
      <c r="SPG46" s="156"/>
      <c r="SPH46" s="156"/>
      <c r="SPI46" s="157"/>
      <c r="SPJ46" s="153"/>
      <c r="SPK46" s="153"/>
      <c r="SPL46" s="154"/>
      <c r="SPM46" s="155"/>
      <c r="SPN46" s="155"/>
      <c r="SPO46" s="155"/>
      <c r="SPP46" s="155"/>
      <c r="SPQ46" s="155"/>
      <c r="SPR46" s="155"/>
      <c r="SPS46" s="156"/>
      <c r="SPT46" s="156"/>
      <c r="SPU46" s="156"/>
      <c r="SPV46" s="156"/>
      <c r="SPW46" s="156"/>
      <c r="SPX46" s="156"/>
      <c r="SPY46" s="157"/>
      <c r="SPZ46" s="153"/>
      <c r="SQA46" s="153"/>
      <c r="SQB46" s="154"/>
      <c r="SQC46" s="155"/>
      <c r="SQD46" s="155"/>
      <c r="SQE46" s="155"/>
      <c r="SQF46" s="155"/>
      <c r="SQG46" s="155"/>
      <c r="SQH46" s="155"/>
      <c r="SQI46" s="156"/>
      <c r="SQJ46" s="156"/>
      <c r="SQK46" s="156"/>
      <c r="SQL46" s="156"/>
      <c r="SQM46" s="156"/>
      <c r="SQN46" s="156"/>
      <c r="SQO46" s="157"/>
      <c r="SQP46" s="153"/>
      <c r="SQQ46" s="153"/>
      <c r="SQR46" s="154"/>
      <c r="SQS46" s="155"/>
      <c r="SQT46" s="155"/>
      <c r="SQU46" s="155"/>
      <c r="SQV46" s="155"/>
      <c r="SQW46" s="155"/>
      <c r="SQX46" s="155"/>
      <c r="SQY46" s="156"/>
      <c r="SQZ46" s="156"/>
      <c r="SRA46" s="156"/>
      <c r="SRB46" s="156"/>
      <c r="SRC46" s="156"/>
      <c r="SRD46" s="156"/>
      <c r="SRE46" s="157"/>
      <c r="SRF46" s="153"/>
      <c r="SRG46" s="153"/>
      <c r="SRH46" s="154"/>
      <c r="SRI46" s="155"/>
      <c r="SRJ46" s="155"/>
      <c r="SRK46" s="155"/>
      <c r="SRL46" s="155"/>
      <c r="SRM46" s="155"/>
      <c r="SRN46" s="155"/>
      <c r="SRO46" s="156"/>
      <c r="SRP46" s="156"/>
      <c r="SRQ46" s="156"/>
      <c r="SRR46" s="156"/>
      <c r="SRS46" s="156"/>
      <c r="SRT46" s="156"/>
      <c r="SRU46" s="157"/>
      <c r="SRV46" s="153"/>
      <c r="SRW46" s="153"/>
      <c r="SRX46" s="154"/>
      <c r="SRY46" s="155"/>
      <c r="SRZ46" s="155"/>
      <c r="SSA46" s="155"/>
      <c r="SSB46" s="155"/>
      <c r="SSC46" s="155"/>
      <c r="SSD46" s="155"/>
      <c r="SSE46" s="156"/>
      <c r="SSF46" s="156"/>
      <c r="SSG46" s="156"/>
      <c r="SSH46" s="156"/>
      <c r="SSI46" s="156"/>
      <c r="SSJ46" s="156"/>
      <c r="SSK46" s="157"/>
      <c r="SSL46" s="153"/>
      <c r="SSM46" s="153"/>
      <c r="SSN46" s="154"/>
      <c r="SSO46" s="155"/>
      <c r="SSP46" s="155"/>
      <c r="SSQ46" s="155"/>
      <c r="SSR46" s="155"/>
      <c r="SSS46" s="155"/>
      <c r="SST46" s="155"/>
      <c r="SSU46" s="156"/>
      <c r="SSV46" s="156"/>
      <c r="SSW46" s="156"/>
      <c r="SSX46" s="156"/>
      <c r="SSY46" s="156"/>
      <c r="SSZ46" s="156"/>
      <c r="STA46" s="157"/>
      <c r="STB46" s="153"/>
      <c r="STC46" s="153"/>
      <c r="STD46" s="154"/>
      <c r="STE46" s="155"/>
      <c r="STF46" s="155"/>
      <c r="STG46" s="155"/>
      <c r="STH46" s="155"/>
      <c r="STI46" s="155"/>
      <c r="STJ46" s="155"/>
      <c r="STK46" s="156"/>
      <c r="STL46" s="156"/>
      <c r="STM46" s="156"/>
      <c r="STN46" s="156"/>
      <c r="STO46" s="156"/>
      <c r="STP46" s="156"/>
      <c r="STQ46" s="157"/>
      <c r="STR46" s="153"/>
      <c r="STS46" s="153"/>
      <c r="STT46" s="154"/>
      <c r="STU46" s="155"/>
      <c r="STV46" s="155"/>
      <c r="STW46" s="155"/>
      <c r="STX46" s="155"/>
      <c r="STY46" s="155"/>
      <c r="STZ46" s="155"/>
      <c r="SUA46" s="156"/>
      <c r="SUB46" s="156"/>
      <c r="SUC46" s="156"/>
      <c r="SUD46" s="156"/>
      <c r="SUE46" s="156"/>
      <c r="SUF46" s="156"/>
      <c r="SUG46" s="157"/>
      <c r="SUH46" s="153"/>
      <c r="SUI46" s="153"/>
      <c r="SUJ46" s="154"/>
      <c r="SUK46" s="155"/>
      <c r="SUL46" s="155"/>
      <c r="SUM46" s="155"/>
      <c r="SUN46" s="155"/>
      <c r="SUO46" s="155"/>
      <c r="SUP46" s="155"/>
      <c r="SUQ46" s="156"/>
      <c r="SUR46" s="156"/>
      <c r="SUS46" s="156"/>
      <c r="SUT46" s="156"/>
      <c r="SUU46" s="156"/>
      <c r="SUV46" s="156"/>
      <c r="SUW46" s="157"/>
      <c r="SUX46" s="153"/>
      <c r="SUY46" s="153"/>
      <c r="SUZ46" s="154"/>
      <c r="SVA46" s="155"/>
      <c r="SVB46" s="155"/>
      <c r="SVC46" s="155"/>
      <c r="SVD46" s="155"/>
      <c r="SVE46" s="155"/>
      <c r="SVF46" s="155"/>
      <c r="SVG46" s="156"/>
      <c r="SVH46" s="156"/>
      <c r="SVI46" s="156"/>
      <c r="SVJ46" s="156"/>
      <c r="SVK46" s="156"/>
      <c r="SVL46" s="156"/>
      <c r="SVM46" s="157"/>
      <c r="SVN46" s="153"/>
      <c r="SVO46" s="153"/>
      <c r="SVP46" s="154"/>
      <c r="SVQ46" s="155"/>
      <c r="SVR46" s="155"/>
      <c r="SVS46" s="155"/>
      <c r="SVT46" s="155"/>
      <c r="SVU46" s="155"/>
      <c r="SVV46" s="155"/>
      <c r="SVW46" s="156"/>
      <c r="SVX46" s="156"/>
      <c r="SVY46" s="156"/>
      <c r="SVZ46" s="156"/>
      <c r="SWA46" s="156"/>
      <c r="SWB46" s="156"/>
      <c r="SWC46" s="157"/>
      <c r="SWD46" s="153"/>
      <c r="SWE46" s="153"/>
      <c r="SWF46" s="154"/>
      <c r="SWG46" s="155"/>
      <c r="SWH46" s="155"/>
      <c r="SWI46" s="155"/>
      <c r="SWJ46" s="155"/>
      <c r="SWK46" s="155"/>
      <c r="SWL46" s="155"/>
      <c r="SWM46" s="156"/>
      <c r="SWN46" s="156"/>
      <c r="SWO46" s="156"/>
      <c r="SWP46" s="156"/>
      <c r="SWQ46" s="156"/>
      <c r="SWR46" s="156"/>
      <c r="SWS46" s="157"/>
      <c r="SWT46" s="153"/>
      <c r="SWU46" s="153"/>
      <c r="SWV46" s="154"/>
      <c r="SWW46" s="155"/>
      <c r="SWX46" s="155"/>
      <c r="SWY46" s="155"/>
      <c r="SWZ46" s="155"/>
      <c r="SXA46" s="155"/>
      <c r="SXB46" s="155"/>
      <c r="SXC46" s="156"/>
      <c r="SXD46" s="156"/>
      <c r="SXE46" s="156"/>
      <c r="SXF46" s="156"/>
      <c r="SXG46" s="156"/>
      <c r="SXH46" s="156"/>
      <c r="SXI46" s="157"/>
      <c r="SXJ46" s="153"/>
      <c r="SXK46" s="153"/>
      <c r="SXL46" s="154"/>
      <c r="SXM46" s="155"/>
      <c r="SXN46" s="155"/>
      <c r="SXO46" s="155"/>
      <c r="SXP46" s="155"/>
      <c r="SXQ46" s="155"/>
      <c r="SXR46" s="155"/>
      <c r="SXS46" s="156"/>
      <c r="SXT46" s="156"/>
      <c r="SXU46" s="156"/>
      <c r="SXV46" s="156"/>
      <c r="SXW46" s="156"/>
      <c r="SXX46" s="156"/>
      <c r="SXY46" s="157"/>
      <c r="SXZ46" s="153"/>
      <c r="SYA46" s="153"/>
      <c r="SYB46" s="154"/>
      <c r="SYC46" s="155"/>
      <c r="SYD46" s="155"/>
      <c r="SYE46" s="155"/>
      <c r="SYF46" s="155"/>
      <c r="SYG46" s="155"/>
      <c r="SYH46" s="155"/>
      <c r="SYI46" s="156"/>
      <c r="SYJ46" s="156"/>
      <c r="SYK46" s="156"/>
      <c r="SYL46" s="156"/>
      <c r="SYM46" s="156"/>
      <c r="SYN46" s="156"/>
      <c r="SYO46" s="157"/>
      <c r="SYP46" s="153"/>
      <c r="SYQ46" s="153"/>
      <c r="SYR46" s="154"/>
      <c r="SYS46" s="155"/>
      <c r="SYT46" s="155"/>
      <c r="SYU46" s="155"/>
      <c r="SYV46" s="155"/>
      <c r="SYW46" s="155"/>
      <c r="SYX46" s="155"/>
      <c r="SYY46" s="156"/>
      <c r="SYZ46" s="156"/>
      <c r="SZA46" s="156"/>
      <c r="SZB46" s="156"/>
      <c r="SZC46" s="156"/>
      <c r="SZD46" s="156"/>
      <c r="SZE46" s="157"/>
      <c r="SZF46" s="153"/>
      <c r="SZG46" s="153"/>
      <c r="SZH46" s="154"/>
      <c r="SZI46" s="155"/>
      <c r="SZJ46" s="155"/>
      <c r="SZK46" s="155"/>
      <c r="SZL46" s="155"/>
      <c r="SZM46" s="155"/>
      <c r="SZN46" s="155"/>
      <c r="SZO46" s="156"/>
      <c r="SZP46" s="156"/>
      <c r="SZQ46" s="156"/>
      <c r="SZR46" s="156"/>
      <c r="SZS46" s="156"/>
      <c r="SZT46" s="156"/>
      <c r="SZU46" s="157"/>
      <c r="SZV46" s="153"/>
      <c r="SZW46" s="153"/>
      <c r="SZX46" s="154"/>
      <c r="SZY46" s="155"/>
      <c r="SZZ46" s="155"/>
      <c r="TAA46" s="155"/>
      <c r="TAB46" s="155"/>
      <c r="TAC46" s="155"/>
      <c r="TAD46" s="155"/>
      <c r="TAE46" s="156"/>
      <c r="TAF46" s="156"/>
      <c r="TAG46" s="156"/>
      <c r="TAH46" s="156"/>
      <c r="TAI46" s="156"/>
      <c r="TAJ46" s="156"/>
      <c r="TAK46" s="157"/>
      <c r="TAL46" s="153"/>
      <c r="TAM46" s="153"/>
      <c r="TAN46" s="154"/>
      <c r="TAO46" s="155"/>
      <c r="TAP46" s="155"/>
      <c r="TAQ46" s="155"/>
      <c r="TAR46" s="155"/>
      <c r="TAS46" s="155"/>
      <c r="TAT46" s="155"/>
      <c r="TAU46" s="156"/>
      <c r="TAV46" s="156"/>
      <c r="TAW46" s="156"/>
      <c r="TAX46" s="156"/>
      <c r="TAY46" s="156"/>
      <c r="TAZ46" s="156"/>
      <c r="TBA46" s="157"/>
      <c r="TBB46" s="153"/>
      <c r="TBC46" s="153"/>
      <c r="TBD46" s="154"/>
      <c r="TBE46" s="155"/>
      <c r="TBF46" s="155"/>
      <c r="TBG46" s="155"/>
      <c r="TBH46" s="155"/>
      <c r="TBI46" s="155"/>
      <c r="TBJ46" s="155"/>
      <c r="TBK46" s="156"/>
      <c r="TBL46" s="156"/>
      <c r="TBM46" s="156"/>
      <c r="TBN46" s="156"/>
      <c r="TBO46" s="156"/>
      <c r="TBP46" s="156"/>
      <c r="TBQ46" s="157"/>
      <c r="TBR46" s="153"/>
      <c r="TBS46" s="153"/>
      <c r="TBT46" s="154"/>
      <c r="TBU46" s="155"/>
      <c r="TBV46" s="155"/>
      <c r="TBW46" s="155"/>
      <c r="TBX46" s="155"/>
      <c r="TBY46" s="155"/>
      <c r="TBZ46" s="155"/>
      <c r="TCA46" s="156"/>
      <c r="TCB46" s="156"/>
      <c r="TCC46" s="156"/>
      <c r="TCD46" s="156"/>
      <c r="TCE46" s="156"/>
      <c r="TCF46" s="156"/>
      <c r="TCG46" s="157"/>
      <c r="TCH46" s="153"/>
      <c r="TCI46" s="153"/>
      <c r="TCJ46" s="154"/>
      <c r="TCK46" s="155"/>
      <c r="TCL46" s="155"/>
      <c r="TCM46" s="155"/>
      <c r="TCN46" s="155"/>
      <c r="TCO46" s="155"/>
      <c r="TCP46" s="155"/>
      <c r="TCQ46" s="156"/>
      <c r="TCR46" s="156"/>
      <c r="TCS46" s="156"/>
      <c r="TCT46" s="156"/>
      <c r="TCU46" s="156"/>
      <c r="TCV46" s="156"/>
      <c r="TCW46" s="157"/>
      <c r="TCX46" s="153"/>
      <c r="TCY46" s="153"/>
      <c r="TCZ46" s="154"/>
      <c r="TDA46" s="155"/>
      <c r="TDB46" s="155"/>
      <c r="TDC46" s="155"/>
      <c r="TDD46" s="155"/>
      <c r="TDE46" s="155"/>
      <c r="TDF46" s="155"/>
      <c r="TDG46" s="156"/>
      <c r="TDH46" s="156"/>
      <c r="TDI46" s="156"/>
      <c r="TDJ46" s="156"/>
      <c r="TDK46" s="156"/>
      <c r="TDL46" s="156"/>
      <c r="TDM46" s="157"/>
      <c r="TDN46" s="153"/>
      <c r="TDO46" s="153"/>
      <c r="TDP46" s="154"/>
      <c r="TDQ46" s="155"/>
      <c r="TDR46" s="155"/>
      <c r="TDS46" s="155"/>
      <c r="TDT46" s="155"/>
      <c r="TDU46" s="155"/>
      <c r="TDV46" s="155"/>
      <c r="TDW46" s="156"/>
      <c r="TDX46" s="156"/>
      <c r="TDY46" s="156"/>
      <c r="TDZ46" s="156"/>
      <c r="TEA46" s="156"/>
      <c r="TEB46" s="156"/>
      <c r="TEC46" s="157"/>
      <c r="TED46" s="153"/>
      <c r="TEE46" s="153"/>
      <c r="TEF46" s="154"/>
      <c r="TEG46" s="155"/>
      <c r="TEH46" s="155"/>
      <c r="TEI46" s="155"/>
      <c r="TEJ46" s="155"/>
      <c r="TEK46" s="155"/>
      <c r="TEL46" s="155"/>
      <c r="TEM46" s="156"/>
      <c r="TEN46" s="156"/>
      <c r="TEO46" s="156"/>
      <c r="TEP46" s="156"/>
      <c r="TEQ46" s="156"/>
      <c r="TER46" s="156"/>
      <c r="TES46" s="157"/>
      <c r="TET46" s="153"/>
      <c r="TEU46" s="153"/>
      <c r="TEV46" s="154"/>
      <c r="TEW46" s="155"/>
      <c r="TEX46" s="155"/>
      <c r="TEY46" s="155"/>
      <c r="TEZ46" s="155"/>
      <c r="TFA46" s="155"/>
      <c r="TFB46" s="155"/>
      <c r="TFC46" s="156"/>
      <c r="TFD46" s="156"/>
      <c r="TFE46" s="156"/>
      <c r="TFF46" s="156"/>
      <c r="TFG46" s="156"/>
      <c r="TFH46" s="156"/>
      <c r="TFI46" s="157"/>
      <c r="TFJ46" s="153"/>
      <c r="TFK46" s="153"/>
      <c r="TFL46" s="154"/>
      <c r="TFM46" s="155"/>
      <c r="TFN46" s="155"/>
      <c r="TFO46" s="155"/>
      <c r="TFP46" s="155"/>
      <c r="TFQ46" s="155"/>
      <c r="TFR46" s="155"/>
      <c r="TFS46" s="156"/>
      <c r="TFT46" s="156"/>
      <c r="TFU46" s="156"/>
      <c r="TFV46" s="156"/>
      <c r="TFW46" s="156"/>
      <c r="TFX46" s="156"/>
      <c r="TFY46" s="157"/>
      <c r="TFZ46" s="153"/>
      <c r="TGA46" s="153"/>
      <c r="TGB46" s="154"/>
      <c r="TGC46" s="155"/>
      <c r="TGD46" s="155"/>
      <c r="TGE46" s="155"/>
      <c r="TGF46" s="155"/>
      <c r="TGG46" s="155"/>
      <c r="TGH46" s="155"/>
      <c r="TGI46" s="156"/>
      <c r="TGJ46" s="156"/>
      <c r="TGK46" s="156"/>
      <c r="TGL46" s="156"/>
      <c r="TGM46" s="156"/>
      <c r="TGN46" s="156"/>
      <c r="TGO46" s="157"/>
      <c r="TGP46" s="153"/>
      <c r="TGQ46" s="153"/>
      <c r="TGR46" s="154"/>
      <c r="TGS46" s="155"/>
      <c r="TGT46" s="155"/>
      <c r="TGU46" s="155"/>
      <c r="TGV46" s="155"/>
      <c r="TGW46" s="155"/>
      <c r="TGX46" s="155"/>
      <c r="TGY46" s="156"/>
      <c r="TGZ46" s="156"/>
      <c r="THA46" s="156"/>
      <c r="THB46" s="156"/>
      <c r="THC46" s="156"/>
      <c r="THD46" s="156"/>
      <c r="THE46" s="157"/>
      <c r="THF46" s="153"/>
      <c r="THG46" s="153"/>
      <c r="THH46" s="154"/>
      <c r="THI46" s="155"/>
      <c r="THJ46" s="155"/>
      <c r="THK46" s="155"/>
      <c r="THL46" s="155"/>
      <c r="THM46" s="155"/>
      <c r="THN46" s="155"/>
      <c r="THO46" s="156"/>
      <c r="THP46" s="156"/>
      <c r="THQ46" s="156"/>
      <c r="THR46" s="156"/>
      <c r="THS46" s="156"/>
      <c r="THT46" s="156"/>
      <c r="THU46" s="157"/>
      <c r="THV46" s="153"/>
      <c r="THW46" s="153"/>
      <c r="THX46" s="154"/>
      <c r="THY46" s="155"/>
      <c r="THZ46" s="155"/>
      <c r="TIA46" s="155"/>
      <c r="TIB46" s="155"/>
      <c r="TIC46" s="155"/>
      <c r="TID46" s="155"/>
      <c r="TIE46" s="156"/>
      <c r="TIF46" s="156"/>
      <c r="TIG46" s="156"/>
      <c r="TIH46" s="156"/>
      <c r="TII46" s="156"/>
      <c r="TIJ46" s="156"/>
      <c r="TIK46" s="157"/>
      <c r="TIL46" s="153"/>
      <c r="TIM46" s="153"/>
      <c r="TIN46" s="154"/>
      <c r="TIO46" s="155"/>
      <c r="TIP46" s="155"/>
      <c r="TIQ46" s="155"/>
      <c r="TIR46" s="155"/>
      <c r="TIS46" s="155"/>
      <c r="TIT46" s="155"/>
      <c r="TIU46" s="156"/>
      <c r="TIV46" s="156"/>
      <c r="TIW46" s="156"/>
      <c r="TIX46" s="156"/>
      <c r="TIY46" s="156"/>
      <c r="TIZ46" s="156"/>
      <c r="TJA46" s="157"/>
      <c r="TJB46" s="153"/>
      <c r="TJC46" s="153"/>
      <c r="TJD46" s="154"/>
      <c r="TJE46" s="155"/>
      <c r="TJF46" s="155"/>
      <c r="TJG46" s="155"/>
      <c r="TJH46" s="155"/>
      <c r="TJI46" s="155"/>
      <c r="TJJ46" s="155"/>
      <c r="TJK46" s="156"/>
      <c r="TJL46" s="156"/>
      <c r="TJM46" s="156"/>
      <c r="TJN46" s="156"/>
      <c r="TJO46" s="156"/>
      <c r="TJP46" s="156"/>
      <c r="TJQ46" s="157"/>
      <c r="TJR46" s="153"/>
      <c r="TJS46" s="153"/>
      <c r="TJT46" s="154"/>
      <c r="TJU46" s="155"/>
      <c r="TJV46" s="155"/>
      <c r="TJW46" s="155"/>
      <c r="TJX46" s="155"/>
      <c r="TJY46" s="155"/>
      <c r="TJZ46" s="155"/>
      <c r="TKA46" s="156"/>
      <c r="TKB46" s="156"/>
      <c r="TKC46" s="156"/>
      <c r="TKD46" s="156"/>
      <c r="TKE46" s="156"/>
      <c r="TKF46" s="156"/>
      <c r="TKG46" s="157"/>
      <c r="TKH46" s="153"/>
      <c r="TKI46" s="153"/>
      <c r="TKJ46" s="154"/>
      <c r="TKK46" s="155"/>
      <c r="TKL46" s="155"/>
      <c r="TKM46" s="155"/>
      <c r="TKN46" s="155"/>
      <c r="TKO46" s="155"/>
      <c r="TKP46" s="155"/>
      <c r="TKQ46" s="156"/>
      <c r="TKR46" s="156"/>
      <c r="TKS46" s="156"/>
      <c r="TKT46" s="156"/>
      <c r="TKU46" s="156"/>
      <c r="TKV46" s="156"/>
      <c r="TKW46" s="157"/>
      <c r="TKX46" s="153"/>
      <c r="TKY46" s="153"/>
      <c r="TKZ46" s="154"/>
      <c r="TLA46" s="155"/>
      <c r="TLB46" s="155"/>
      <c r="TLC46" s="155"/>
      <c r="TLD46" s="155"/>
      <c r="TLE46" s="155"/>
      <c r="TLF46" s="155"/>
      <c r="TLG46" s="156"/>
      <c r="TLH46" s="156"/>
      <c r="TLI46" s="156"/>
      <c r="TLJ46" s="156"/>
      <c r="TLK46" s="156"/>
      <c r="TLL46" s="156"/>
      <c r="TLM46" s="157"/>
      <c r="TLN46" s="153"/>
      <c r="TLO46" s="153"/>
      <c r="TLP46" s="154"/>
      <c r="TLQ46" s="155"/>
      <c r="TLR46" s="155"/>
      <c r="TLS46" s="155"/>
      <c r="TLT46" s="155"/>
      <c r="TLU46" s="155"/>
      <c r="TLV46" s="155"/>
      <c r="TLW46" s="156"/>
      <c r="TLX46" s="156"/>
      <c r="TLY46" s="156"/>
      <c r="TLZ46" s="156"/>
      <c r="TMA46" s="156"/>
      <c r="TMB46" s="156"/>
      <c r="TMC46" s="157"/>
      <c r="TMD46" s="153"/>
      <c r="TME46" s="153"/>
      <c r="TMF46" s="154"/>
      <c r="TMG46" s="155"/>
      <c r="TMH46" s="155"/>
      <c r="TMI46" s="155"/>
      <c r="TMJ46" s="155"/>
      <c r="TMK46" s="155"/>
      <c r="TML46" s="155"/>
      <c r="TMM46" s="156"/>
      <c r="TMN46" s="156"/>
      <c r="TMO46" s="156"/>
      <c r="TMP46" s="156"/>
      <c r="TMQ46" s="156"/>
      <c r="TMR46" s="156"/>
      <c r="TMS46" s="157"/>
      <c r="TMT46" s="153"/>
      <c r="TMU46" s="153"/>
      <c r="TMV46" s="154"/>
      <c r="TMW46" s="155"/>
      <c r="TMX46" s="155"/>
      <c r="TMY46" s="155"/>
      <c r="TMZ46" s="155"/>
      <c r="TNA46" s="155"/>
      <c r="TNB46" s="155"/>
      <c r="TNC46" s="156"/>
      <c r="TND46" s="156"/>
      <c r="TNE46" s="156"/>
      <c r="TNF46" s="156"/>
      <c r="TNG46" s="156"/>
      <c r="TNH46" s="156"/>
      <c r="TNI46" s="157"/>
      <c r="TNJ46" s="153"/>
      <c r="TNK46" s="153"/>
      <c r="TNL46" s="154"/>
      <c r="TNM46" s="155"/>
      <c r="TNN46" s="155"/>
      <c r="TNO46" s="155"/>
      <c r="TNP46" s="155"/>
      <c r="TNQ46" s="155"/>
      <c r="TNR46" s="155"/>
      <c r="TNS46" s="156"/>
      <c r="TNT46" s="156"/>
      <c r="TNU46" s="156"/>
      <c r="TNV46" s="156"/>
      <c r="TNW46" s="156"/>
      <c r="TNX46" s="156"/>
      <c r="TNY46" s="157"/>
      <c r="TNZ46" s="153"/>
      <c r="TOA46" s="153"/>
      <c r="TOB46" s="154"/>
      <c r="TOC46" s="155"/>
      <c r="TOD46" s="155"/>
      <c r="TOE46" s="155"/>
      <c r="TOF46" s="155"/>
      <c r="TOG46" s="155"/>
      <c r="TOH46" s="155"/>
      <c r="TOI46" s="156"/>
      <c r="TOJ46" s="156"/>
      <c r="TOK46" s="156"/>
      <c r="TOL46" s="156"/>
      <c r="TOM46" s="156"/>
      <c r="TON46" s="156"/>
      <c r="TOO46" s="157"/>
      <c r="TOP46" s="153"/>
      <c r="TOQ46" s="153"/>
      <c r="TOR46" s="154"/>
      <c r="TOS46" s="155"/>
      <c r="TOT46" s="155"/>
      <c r="TOU46" s="155"/>
      <c r="TOV46" s="155"/>
      <c r="TOW46" s="155"/>
      <c r="TOX46" s="155"/>
      <c r="TOY46" s="156"/>
      <c r="TOZ46" s="156"/>
      <c r="TPA46" s="156"/>
      <c r="TPB46" s="156"/>
      <c r="TPC46" s="156"/>
      <c r="TPD46" s="156"/>
      <c r="TPE46" s="157"/>
      <c r="TPF46" s="153"/>
      <c r="TPG46" s="153"/>
      <c r="TPH46" s="154"/>
      <c r="TPI46" s="155"/>
      <c r="TPJ46" s="155"/>
      <c r="TPK46" s="155"/>
      <c r="TPL46" s="155"/>
      <c r="TPM46" s="155"/>
      <c r="TPN46" s="155"/>
      <c r="TPO46" s="156"/>
      <c r="TPP46" s="156"/>
      <c r="TPQ46" s="156"/>
      <c r="TPR46" s="156"/>
      <c r="TPS46" s="156"/>
      <c r="TPT46" s="156"/>
      <c r="TPU46" s="157"/>
      <c r="TPV46" s="153"/>
      <c r="TPW46" s="153"/>
      <c r="TPX46" s="154"/>
      <c r="TPY46" s="155"/>
      <c r="TPZ46" s="155"/>
      <c r="TQA46" s="155"/>
      <c r="TQB46" s="155"/>
      <c r="TQC46" s="155"/>
      <c r="TQD46" s="155"/>
      <c r="TQE46" s="156"/>
      <c r="TQF46" s="156"/>
      <c r="TQG46" s="156"/>
      <c r="TQH46" s="156"/>
      <c r="TQI46" s="156"/>
      <c r="TQJ46" s="156"/>
      <c r="TQK46" s="157"/>
      <c r="TQL46" s="153"/>
      <c r="TQM46" s="153"/>
      <c r="TQN46" s="154"/>
      <c r="TQO46" s="155"/>
      <c r="TQP46" s="155"/>
      <c r="TQQ46" s="155"/>
      <c r="TQR46" s="155"/>
      <c r="TQS46" s="155"/>
      <c r="TQT46" s="155"/>
      <c r="TQU46" s="156"/>
      <c r="TQV46" s="156"/>
      <c r="TQW46" s="156"/>
      <c r="TQX46" s="156"/>
      <c r="TQY46" s="156"/>
      <c r="TQZ46" s="156"/>
      <c r="TRA46" s="157"/>
      <c r="TRB46" s="153"/>
      <c r="TRC46" s="153"/>
      <c r="TRD46" s="154"/>
      <c r="TRE46" s="155"/>
      <c r="TRF46" s="155"/>
      <c r="TRG46" s="155"/>
      <c r="TRH46" s="155"/>
      <c r="TRI46" s="155"/>
      <c r="TRJ46" s="155"/>
      <c r="TRK46" s="156"/>
      <c r="TRL46" s="156"/>
      <c r="TRM46" s="156"/>
      <c r="TRN46" s="156"/>
      <c r="TRO46" s="156"/>
      <c r="TRP46" s="156"/>
      <c r="TRQ46" s="157"/>
      <c r="TRR46" s="153"/>
      <c r="TRS46" s="153"/>
      <c r="TRT46" s="154"/>
      <c r="TRU46" s="155"/>
      <c r="TRV46" s="155"/>
      <c r="TRW46" s="155"/>
      <c r="TRX46" s="155"/>
      <c r="TRY46" s="155"/>
      <c r="TRZ46" s="155"/>
      <c r="TSA46" s="156"/>
      <c r="TSB46" s="156"/>
      <c r="TSC46" s="156"/>
      <c r="TSD46" s="156"/>
      <c r="TSE46" s="156"/>
      <c r="TSF46" s="156"/>
      <c r="TSG46" s="157"/>
      <c r="TSH46" s="153"/>
      <c r="TSI46" s="153"/>
      <c r="TSJ46" s="154"/>
      <c r="TSK46" s="155"/>
      <c r="TSL46" s="155"/>
      <c r="TSM46" s="155"/>
      <c r="TSN46" s="155"/>
      <c r="TSO46" s="155"/>
      <c r="TSP46" s="155"/>
      <c r="TSQ46" s="156"/>
      <c r="TSR46" s="156"/>
      <c r="TSS46" s="156"/>
      <c r="TST46" s="156"/>
      <c r="TSU46" s="156"/>
      <c r="TSV46" s="156"/>
      <c r="TSW46" s="157"/>
      <c r="TSX46" s="153"/>
      <c r="TSY46" s="153"/>
      <c r="TSZ46" s="154"/>
      <c r="TTA46" s="155"/>
      <c r="TTB46" s="155"/>
      <c r="TTC46" s="155"/>
      <c r="TTD46" s="155"/>
      <c r="TTE46" s="155"/>
      <c r="TTF46" s="155"/>
      <c r="TTG46" s="156"/>
      <c r="TTH46" s="156"/>
      <c r="TTI46" s="156"/>
      <c r="TTJ46" s="156"/>
      <c r="TTK46" s="156"/>
      <c r="TTL46" s="156"/>
      <c r="TTM46" s="157"/>
      <c r="TTN46" s="153"/>
      <c r="TTO46" s="153"/>
      <c r="TTP46" s="154"/>
      <c r="TTQ46" s="155"/>
      <c r="TTR46" s="155"/>
      <c r="TTS46" s="155"/>
      <c r="TTT46" s="155"/>
      <c r="TTU46" s="155"/>
      <c r="TTV46" s="155"/>
      <c r="TTW46" s="156"/>
      <c r="TTX46" s="156"/>
      <c r="TTY46" s="156"/>
      <c r="TTZ46" s="156"/>
      <c r="TUA46" s="156"/>
      <c r="TUB46" s="156"/>
      <c r="TUC46" s="157"/>
      <c r="TUD46" s="153"/>
      <c r="TUE46" s="153"/>
      <c r="TUF46" s="154"/>
      <c r="TUG46" s="155"/>
      <c r="TUH46" s="155"/>
      <c r="TUI46" s="155"/>
      <c r="TUJ46" s="155"/>
      <c r="TUK46" s="155"/>
      <c r="TUL46" s="155"/>
      <c r="TUM46" s="156"/>
      <c r="TUN46" s="156"/>
      <c r="TUO46" s="156"/>
      <c r="TUP46" s="156"/>
      <c r="TUQ46" s="156"/>
      <c r="TUR46" s="156"/>
      <c r="TUS46" s="157"/>
      <c r="TUT46" s="153"/>
      <c r="TUU46" s="153"/>
      <c r="TUV46" s="154"/>
      <c r="TUW46" s="155"/>
      <c r="TUX46" s="155"/>
      <c r="TUY46" s="155"/>
      <c r="TUZ46" s="155"/>
      <c r="TVA46" s="155"/>
      <c r="TVB46" s="155"/>
      <c r="TVC46" s="156"/>
      <c r="TVD46" s="156"/>
      <c r="TVE46" s="156"/>
      <c r="TVF46" s="156"/>
      <c r="TVG46" s="156"/>
      <c r="TVH46" s="156"/>
      <c r="TVI46" s="157"/>
      <c r="TVJ46" s="153"/>
      <c r="TVK46" s="153"/>
      <c r="TVL46" s="154"/>
      <c r="TVM46" s="155"/>
      <c r="TVN46" s="155"/>
      <c r="TVO46" s="155"/>
      <c r="TVP46" s="155"/>
      <c r="TVQ46" s="155"/>
      <c r="TVR46" s="155"/>
      <c r="TVS46" s="156"/>
      <c r="TVT46" s="156"/>
      <c r="TVU46" s="156"/>
      <c r="TVV46" s="156"/>
      <c r="TVW46" s="156"/>
      <c r="TVX46" s="156"/>
      <c r="TVY46" s="157"/>
      <c r="TVZ46" s="153"/>
      <c r="TWA46" s="153"/>
      <c r="TWB46" s="154"/>
      <c r="TWC46" s="155"/>
      <c r="TWD46" s="155"/>
      <c r="TWE46" s="155"/>
      <c r="TWF46" s="155"/>
      <c r="TWG46" s="155"/>
      <c r="TWH46" s="155"/>
      <c r="TWI46" s="156"/>
      <c r="TWJ46" s="156"/>
      <c r="TWK46" s="156"/>
      <c r="TWL46" s="156"/>
      <c r="TWM46" s="156"/>
      <c r="TWN46" s="156"/>
      <c r="TWO46" s="157"/>
      <c r="TWP46" s="153"/>
      <c r="TWQ46" s="153"/>
      <c r="TWR46" s="154"/>
      <c r="TWS46" s="155"/>
      <c r="TWT46" s="155"/>
      <c r="TWU46" s="155"/>
      <c r="TWV46" s="155"/>
      <c r="TWW46" s="155"/>
      <c r="TWX46" s="155"/>
      <c r="TWY46" s="156"/>
      <c r="TWZ46" s="156"/>
      <c r="TXA46" s="156"/>
      <c r="TXB46" s="156"/>
      <c r="TXC46" s="156"/>
      <c r="TXD46" s="156"/>
      <c r="TXE46" s="157"/>
      <c r="TXF46" s="153"/>
      <c r="TXG46" s="153"/>
      <c r="TXH46" s="154"/>
      <c r="TXI46" s="155"/>
      <c r="TXJ46" s="155"/>
      <c r="TXK46" s="155"/>
      <c r="TXL46" s="155"/>
      <c r="TXM46" s="155"/>
      <c r="TXN46" s="155"/>
      <c r="TXO46" s="156"/>
      <c r="TXP46" s="156"/>
      <c r="TXQ46" s="156"/>
      <c r="TXR46" s="156"/>
      <c r="TXS46" s="156"/>
      <c r="TXT46" s="156"/>
      <c r="TXU46" s="157"/>
      <c r="TXV46" s="153"/>
      <c r="TXW46" s="153"/>
      <c r="TXX46" s="154"/>
      <c r="TXY46" s="155"/>
      <c r="TXZ46" s="155"/>
      <c r="TYA46" s="155"/>
      <c r="TYB46" s="155"/>
      <c r="TYC46" s="155"/>
      <c r="TYD46" s="155"/>
      <c r="TYE46" s="156"/>
      <c r="TYF46" s="156"/>
      <c r="TYG46" s="156"/>
      <c r="TYH46" s="156"/>
      <c r="TYI46" s="156"/>
      <c r="TYJ46" s="156"/>
      <c r="TYK46" s="157"/>
      <c r="TYL46" s="153"/>
      <c r="TYM46" s="153"/>
      <c r="TYN46" s="154"/>
      <c r="TYO46" s="155"/>
      <c r="TYP46" s="155"/>
      <c r="TYQ46" s="155"/>
      <c r="TYR46" s="155"/>
      <c r="TYS46" s="155"/>
      <c r="TYT46" s="155"/>
      <c r="TYU46" s="156"/>
      <c r="TYV46" s="156"/>
      <c r="TYW46" s="156"/>
      <c r="TYX46" s="156"/>
      <c r="TYY46" s="156"/>
      <c r="TYZ46" s="156"/>
      <c r="TZA46" s="157"/>
      <c r="TZB46" s="153"/>
      <c r="TZC46" s="153"/>
      <c r="TZD46" s="154"/>
      <c r="TZE46" s="155"/>
      <c r="TZF46" s="155"/>
      <c r="TZG46" s="155"/>
      <c r="TZH46" s="155"/>
      <c r="TZI46" s="155"/>
      <c r="TZJ46" s="155"/>
      <c r="TZK46" s="156"/>
      <c r="TZL46" s="156"/>
      <c r="TZM46" s="156"/>
      <c r="TZN46" s="156"/>
      <c r="TZO46" s="156"/>
      <c r="TZP46" s="156"/>
      <c r="TZQ46" s="157"/>
      <c r="TZR46" s="153"/>
      <c r="TZS46" s="153"/>
      <c r="TZT46" s="154"/>
      <c r="TZU46" s="155"/>
      <c r="TZV46" s="155"/>
      <c r="TZW46" s="155"/>
      <c r="TZX46" s="155"/>
      <c r="TZY46" s="155"/>
      <c r="TZZ46" s="155"/>
      <c r="UAA46" s="156"/>
      <c r="UAB46" s="156"/>
      <c r="UAC46" s="156"/>
      <c r="UAD46" s="156"/>
      <c r="UAE46" s="156"/>
      <c r="UAF46" s="156"/>
      <c r="UAG46" s="157"/>
      <c r="UAH46" s="153"/>
      <c r="UAI46" s="153"/>
      <c r="UAJ46" s="154"/>
      <c r="UAK46" s="155"/>
      <c r="UAL46" s="155"/>
      <c r="UAM46" s="155"/>
      <c r="UAN46" s="155"/>
      <c r="UAO46" s="155"/>
      <c r="UAP46" s="155"/>
      <c r="UAQ46" s="156"/>
      <c r="UAR46" s="156"/>
      <c r="UAS46" s="156"/>
      <c r="UAT46" s="156"/>
      <c r="UAU46" s="156"/>
      <c r="UAV46" s="156"/>
      <c r="UAW46" s="157"/>
      <c r="UAX46" s="153"/>
      <c r="UAY46" s="153"/>
      <c r="UAZ46" s="154"/>
      <c r="UBA46" s="155"/>
      <c r="UBB46" s="155"/>
      <c r="UBC46" s="155"/>
      <c r="UBD46" s="155"/>
      <c r="UBE46" s="155"/>
      <c r="UBF46" s="155"/>
      <c r="UBG46" s="156"/>
      <c r="UBH46" s="156"/>
      <c r="UBI46" s="156"/>
      <c r="UBJ46" s="156"/>
      <c r="UBK46" s="156"/>
      <c r="UBL46" s="156"/>
      <c r="UBM46" s="157"/>
      <c r="UBN46" s="153"/>
      <c r="UBO46" s="153"/>
      <c r="UBP46" s="154"/>
      <c r="UBQ46" s="155"/>
      <c r="UBR46" s="155"/>
      <c r="UBS46" s="155"/>
      <c r="UBT46" s="155"/>
      <c r="UBU46" s="155"/>
      <c r="UBV46" s="155"/>
      <c r="UBW46" s="156"/>
      <c r="UBX46" s="156"/>
      <c r="UBY46" s="156"/>
      <c r="UBZ46" s="156"/>
      <c r="UCA46" s="156"/>
      <c r="UCB46" s="156"/>
      <c r="UCC46" s="157"/>
      <c r="UCD46" s="153"/>
      <c r="UCE46" s="153"/>
      <c r="UCF46" s="154"/>
      <c r="UCG46" s="155"/>
      <c r="UCH46" s="155"/>
      <c r="UCI46" s="155"/>
      <c r="UCJ46" s="155"/>
      <c r="UCK46" s="155"/>
      <c r="UCL46" s="155"/>
      <c r="UCM46" s="156"/>
      <c r="UCN46" s="156"/>
      <c r="UCO46" s="156"/>
      <c r="UCP46" s="156"/>
      <c r="UCQ46" s="156"/>
      <c r="UCR46" s="156"/>
      <c r="UCS46" s="157"/>
      <c r="UCT46" s="153"/>
      <c r="UCU46" s="153"/>
      <c r="UCV46" s="154"/>
      <c r="UCW46" s="155"/>
      <c r="UCX46" s="155"/>
      <c r="UCY46" s="155"/>
      <c r="UCZ46" s="155"/>
      <c r="UDA46" s="155"/>
      <c r="UDB46" s="155"/>
      <c r="UDC46" s="156"/>
      <c r="UDD46" s="156"/>
      <c r="UDE46" s="156"/>
      <c r="UDF46" s="156"/>
      <c r="UDG46" s="156"/>
      <c r="UDH46" s="156"/>
      <c r="UDI46" s="157"/>
      <c r="UDJ46" s="153"/>
      <c r="UDK46" s="153"/>
      <c r="UDL46" s="154"/>
      <c r="UDM46" s="155"/>
      <c r="UDN46" s="155"/>
      <c r="UDO46" s="155"/>
      <c r="UDP46" s="155"/>
      <c r="UDQ46" s="155"/>
      <c r="UDR46" s="155"/>
      <c r="UDS46" s="156"/>
      <c r="UDT46" s="156"/>
      <c r="UDU46" s="156"/>
      <c r="UDV46" s="156"/>
      <c r="UDW46" s="156"/>
      <c r="UDX46" s="156"/>
      <c r="UDY46" s="157"/>
      <c r="UDZ46" s="153"/>
      <c r="UEA46" s="153"/>
      <c r="UEB46" s="154"/>
      <c r="UEC46" s="155"/>
      <c r="UED46" s="155"/>
      <c r="UEE46" s="155"/>
      <c r="UEF46" s="155"/>
      <c r="UEG46" s="155"/>
      <c r="UEH46" s="155"/>
      <c r="UEI46" s="156"/>
      <c r="UEJ46" s="156"/>
      <c r="UEK46" s="156"/>
      <c r="UEL46" s="156"/>
      <c r="UEM46" s="156"/>
      <c r="UEN46" s="156"/>
      <c r="UEO46" s="157"/>
      <c r="UEP46" s="153"/>
      <c r="UEQ46" s="153"/>
      <c r="UER46" s="154"/>
      <c r="UES46" s="155"/>
      <c r="UET46" s="155"/>
      <c r="UEU46" s="155"/>
      <c r="UEV46" s="155"/>
      <c r="UEW46" s="155"/>
      <c r="UEX46" s="155"/>
      <c r="UEY46" s="156"/>
      <c r="UEZ46" s="156"/>
      <c r="UFA46" s="156"/>
      <c r="UFB46" s="156"/>
      <c r="UFC46" s="156"/>
      <c r="UFD46" s="156"/>
      <c r="UFE46" s="157"/>
      <c r="UFF46" s="153"/>
      <c r="UFG46" s="153"/>
      <c r="UFH46" s="154"/>
      <c r="UFI46" s="155"/>
      <c r="UFJ46" s="155"/>
      <c r="UFK46" s="155"/>
      <c r="UFL46" s="155"/>
      <c r="UFM46" s="155"/>
      <c r="UFN46" s="155"/>
      <c r="UFO46" s="156"/>
      <c r="UFP46" s="156"/>
      <c r="UFQ46" s="156"/>
      <c r="UFR46" s="156"/>
      <c r="UFS46" s="156"/>
      <c r="UFT46" s="156"/>
      <c r="UFU46" s="157"/>
      <c r="UFV46" s="153"/>
      <c r="UFW46" s="153"/>
      <c r="UFX46" s="154"/>
      <c r="UFY46" s="155"/>
      <c r="UFZ46" s="155"/>
      <c r="UGA46" s="155"/>
      <c r="UGB46" s="155"/>
      <c r="UGC46" s="155"/>
      <c r="UGD46" s="155"/>
      <c r="UGE46" s="156"/>
      <c r="UGF46" s="156"/>
      <c r="UGG46" s="156"/>
      <c r="UGH46" s="156"/>
      <c r="UGI46" s="156"/>
      <c r="UGJ46" s="156"/>
      <c r="UGK46" s="157"/>
      <c r="UGL46" s="153"/>
      <c r="UGM46" s="153"/>
      <c r="UGN46" s="154"/>
      <c r="UGO46" s="155"/>
      <c r="UGP46" s="155"/>
      <c r="UGQ46" s="155"/>
      <c r="UGR46" s="155"/>
      <c r="UGS46" s="155"/>
      <c r="UGT46" s="155"/>
      <c r="UGU46" s="156"/>
      <c r="UGV46" s="156"/>
      <c r="UGW46" s="156"/>
      <c r="UGX46" s="156"/>
      <c r="UGY46" s="156"/>
      <c r="UGZ46" s="156"/>
      <c r="UHA46" s="157"/>
      <c r="UHB46" s="153"/>
      <c r="UHC46" s="153"/>
      <c r="UHD46" s="154"/>
      <c r="UHE46" s="155"/>
      <c r="UHF46" s="155"/>
      <c r="UHG46" s="155"/>
      <c r="UHH46" s="155"/>
      <c r="UHI46" s="155"/>
      <c r="UHJ46" s="155"/>
      <c r="UHK46" s="156"/>
      <c r="UHL46" s="156"/>
      <c r="UHM46" s="156"/>
      <c r="UHN46" s="156"/>
      <c r="UHO46" s="156"/>
      <c r="UHP46" s="156"/>
      <c r="UHQ46" s="157"/>
      <c r="UHR46" s="153"/>
      <c r="UHS46" s="153"/>
      <c r="UHT46" s="154"/>
      <c r="UHU46" s="155"/>
      <c r="UHV46" s="155"/>
      <c r="UHW46" s="155"/>
      <c r="UHX46" s="155"/>
      <c r="UHY46" s="155"/>
      <c r="UHZ46" s="155"/>
      <c r="UIA46" s="156"/>
      <c r="UIB46" s="156"/>
      <c r="UIC46" s="156"/>
      <c r="UID46" s="156"/>
      <c r="UIE46" s="156"/>
      <c r="UIF46" s="156"/>
      <c r="UIG46" s="157"/>
      <c r="UIH46" s="153"/>
      <c r="UII46" s="153"/>
      <c r="UIJ46" s="154"/>
      <c r="UIK46" s="155"/>
      <c r="UIL46" s="155"/>
      <c r="UIM46" s="155"/>
      <c r="UIN46" s="155"/>
      <c r="UIO46" s="155"/>
      <c r="UIP46" s="155"/>
      <c r="UIQ46" s="156"/>
      <c r="UIR46" s="156"/>
      <c r="UIS46" s="156"/>
      <c r="UIT46" s="156"/>
      <c r="UIU46" s="156"/>
      <c r="UIV46" s="156"/>
      <c r="UIW46" s="157"/>
      <c r="UIX46" s="153"/>
      <c r="UIY46" s="153"/>
      <c r="UIZ46" s="154"/>
      <c r="UJA46" s="155"/>
      <c r="UJB46" s="155"/>
      <c r="UJC46" s="155"/>
      <c r="UJD46" s="155"/>
      <c r="UJE46" s="155"/>
      <c r="UJF46" s="155"/>
      <c r="UJG46" s="156"/>
      <c r="UJH46" s="156"/>
      <c r="UJI46" s="156"/>
      <c r="UJJ46" s="156"/>
      <c r="UJK46" s="156"/>
      <c r="UJL46" s="156"/>
      <c r="UJM46" s="157"/>
      <c r="UJN46" s="153"/>
      <c r="UJO46" s="153"/>
      <c r="UJP46" s="154"/>
      <c r="UJQ46" s="155"/>
      <c r="UJR46" s="155"/>
      <c r="UJS46" s="155"/>
      <c r="UJT46" s="155"/>
      <c r="UJU46" s="155"/>
      <c r="UJV46" s="155"/>
      <c r="UJW46" s="156"/>
      <c r="UJX46" s="156"/>
      <c r="UJY46" s="156"/>
      <c r="UJZ46" s="156"/>
      <c r="UKA46" s="156"/>
      <c r="UKB46" s="156"/>
      <c r="UKC46" s="157"/>
      <c r="UKD46" s="153"/>
      <c r="UKE46" s="153"/>
      <c r="UKF46" s="154"/>
      <c r="UKG46" s="155"/>
      <c r="UKH46" s="155"/>
      <c r="UKI46" s="155"/>
      <c r="UKJ46" s="155"/>
      <c r="UKK46" s="155"/>
      <c r="UKL46" s="155"/>
      <c r="UKM46" s="156"/>
      <c r="UKN46" s="156"/>
      <c r="UKO46" s="156"/>
      <c r="UKP46" s="156"/>
      <c r="UKQ46" s="156"/>
      <c r="UKR46" s="156"/>
      <c r="UKS46" s="157"/>
      <c r="UKT46" s="153"/>
      <c r="UKU46" s="153"/>
      <c r="UKV46" s="154"/>
      <c r="UKW46" s="155"/>
      <c r="UKX46" s="155"/>
      <c r="UKY46" s="155"/>
      <c r="UKZ46" s="155"/>
      <c r="ULA46" s="155"/>
      <c r="ULB46" s="155"/>
      <c r="ULC46" s="156"/>
      <c r="ULD46" s="156"/>
      <c r="ULE46" s="156"/>
      <c r="ULF46" s="156"/>
      <c r="ULG46" s="156"/>
      <c r="ULH46" s="156"/>
      <c r="ULI46" s="157"/>
      <c r="ULJ46" s="153"/>
      <c r="ULK46" s="153"/>
      <c r="ULL46" s="154"/>
      <c r="ULM46" s="155"/>
      <c r="ULN46" s="155"/>
      <c r="ULO46" s="155"/>
      <c r="ULP46" s="155"/>
      <c r="ULQ46" s="155"/>
      <c r="ULR46" s="155"/>
      <c r="ULS46" s="156"/>
      <c r="ULT46" s="156"/>
      <c r="ULU46" s="156"/>
      <c r="ULV46" s="156"/>
      <c r="ULW46" s="156"/>
      <c r="ULX46" s="156"/>
      <c r="ULY46" s="157"/>
      <c r="ULZ46" s="153"/>
      <c r="UMA46" s="153"/>
      <c r="UMB46" s="154"/>
      <c r="UMC46" s="155"/>
      <c r="UMD46" s="155"/>
      <c r="UME46" s="155"/>
      <c r="UMF46" s="155"/>
      <c r="UMG46" s="155"/>
      <c r="UMH46" s="155"/>
      <c r="UMI46" s="156"/>
      <c r="UMJ46" s="156"/>
      <c r="UMK46" s="156"/>
      <c r="UML46" s="156"/>
      <c r="UMM46" s="156"/>
      <c r="UMN46" s="156"/>
      <c r="UMO46" s="157"/>
      <c r="UMP46" s="153"/>
      <c r="UMQ46" s="153"/>
      <c r="UMR46" s="154"/>
      <c r="UMS46" s="155"/>
      <c r="UMT46" s="155"/>
      <c r="UMU46" s="155"/>
      <c r="UMV46" s="155"/>
      <c r="UMW46" s="155"/>
      <c r="UMX46" s="155"/>
      <c r="UMY46" s="156"/>
      <c r="UMZ46" s="156"/>
      <c r="UNA46" s="156"/>
      <c r="UNB46" s="156"/>
      <c r="UNC46" s="156"/>
      <c r="UND46" s="156"/>
      <c r="UNE46" s="157"/>
      <c r="UNF46" s="153"/>
      <c r="UNG46" s="153"/>
      <c r="UNH46" s="154"/>
      <c r="UNI46" s="155"/>
      <c r="UNJ46" s="155"/>
      <c r="UNK46" s="155"/>
      <c r="UNL46" s="155"/>
      <c r="UNM46" s="155"/>
      <c r="UNN46" s="155"/>
      <c r="UNO46" s="156"/>
      <c r="UNP46" s="156"/>
      <c r="UNQ46" s="156"/>
      <c r="UNR46" s="156"/>
      <c r="UNS46" s="156"/>
      <c r="UNT46" s="156"/>
      <c r="UNU46" s="157"/>
      <c r="UNV46" s="153"/>
      <c r="UNW46" s="153"/>
      <c r="UNX46" s="154"/>
      <c r="UNY46" s="155"/>
      <c r="UNZ46" s="155"/>
      <c r="UOA46" s="155"/>
      <c r="UOB46" s="155"/>
      <c r="UOC46" s="155"/>
      <c r="UOD46" s="155"/>
      <c r="UOE46" s="156"/>
      <c r="UOF46" s="156"/>
      <c r="UOG46" s="156"/>
      <c r="UOH46" s="156"/>
      <c r="UOI46" s="156"/>
      <c r="UOJ46" s="156"/>
      <c r="UOK46" s="157"/>
      <c r="UOL46" s="153"/>
      <c r="UOM46" s="153"/>
      <c r="UON46" s="154"/>
      <c r="UOO46" s="155"/>
      <c r="UOP46" s="155"/>
      <c r="UOQ46" s="155"/>
      <c r="UOR46" s="155"/>
      <c r="UOS46" s="155"/>
      <c r="UOT46" s="155"/>
      <c r="UOU46" s="156"/>
      <c r="UOV46" s="156"/>
      <c r="UOW46" s="156"/>
      <c r="UOX46" s="156"/>
      <c r="UOY46" s="156"/>
      <c r="UOZ46" s="156"/>
      <c r="UPA46" s="157"/>
      <c r="UPB46" s="153"/>
      <c r="UPC46" s="153"/>
      <c r="UPD46" s="154"/>
      <c r="UPE46" s="155"/>
      <c r="UPF46" s="155"/>
      <c r="UPG46" s="155"/>
      <c r="UPH46" s="155"/>
      <c r="UPI46" s="155"/>
      <c r="UPJ46" s="155"/>
      <c r="UPK46" s="156"/>
      <c r="UPL46" s="156"/>
      <c r="UPM46" s="156"/>
      <c r="UPN46" s="156"/>
      <c r="UPO46" s="156"/>
      <c r="UPP46" s="156"/>
      <c r="UPQ46" s="157"/>
      <c r="UPR46" s="153"/>
      <c r="UPS46" s="153"/>
      <c r="UPT46" s="154"/>
      <c r="UPU46" s="155"/>
      <c r="UPV46" s="155"/>
      <c r="UPW46" s="155"/>
      <c r="UPX46" s="155"/>
      <c r="UPY46" s="155"/>
      <c r="UPZ46" s="155"/>
      <c r="UQA46" s="156"/>
      <c r="UQB46" s="156"/>
      <c r="UQC46" s="156"/>
      <c r="UQD46" s="156"/>
      <c r="UQE46" s="156"/>
      <c r="UQF46" s="156"/>
      <c r="UQG46" s="157"/>
      <c r="UQH46" s="153"/>
      <c r="UQI46" s="153"/>
      <c r="UQJ46" s="154"/>
      <c r="UQK46" s="155"/>
      <c r="UQL46" s="155"/>
      <c r="UQM46" s="155"/>
      <c r="UQN46" s="155"/>
      <c r="UQO46" s="155"/>
      <c r="UQP46" s="155"/>
      <c r="UQQ46" s="156"/>
      <c r="UQR46" s="156"/>
      <c r="UQS46" s="156"/>
      <c r="UQT46" s="156"/>
      <c r="UQU46" s="156"/>
      <c r="UQV46" s="156"/>
      <c r="UQW46" s="157"/>
      <c r="UQX46" s="153"/>
      <c r="UQY46" s="153"/>
      <c r="UQZ46" s="154"/>
      <c r="URA46" s="155"/>
      <c r="URB46" s="155"/>
      <c r="URC46" s="155"/>
      <c r="URD46" s="155"/>
      <c r="URE46" s="155"/>
      <c r="URF46" s="155"/>
      <c r="URG46" s="156"/>
      <c r="URH46" s="156"/>
      <c r="URI46" s="156"/>
      <c r="URJ46" s="156"/>
      <c r="URK46" s="156"/>
      <c r="URL46" s="156"/>
      <c r="URM46" s="157"/>
      <c r="URN46" s="153"/>
      <c r="URO46" s="153"/>
      <c r="URP46" s="154"/>
      <c r="URQ46" s="155"/>
      <c r="URR46" s="155"/>
      <c r="URS46" s="155"/>
      <c r="URT46" s="155"/>
      <c r="URU46" s="155"/>
      <c r="URV46" s="155"/>
      <c r="URW46" s="156"/>
      <c r="URX46" s="156"/>
      <c r="URY46" s="156"/>
      <c r="URZ46" s="156"/>
      <c r="USA46" s="156"/>
      <c r="USB46" s="156"/>
      <c r="USC46" s="157"/>
      <c r="USD46" s="153"/>
      <c r="USE46" s="153"/>
      <c r="USF46" s="154"/>
      <c r="USG46" s="155"/>
      <c r="USH46" s="155"/>
      <c r="USI46" s="155"/>
      <c r="USJ46" s="155"/>
      <c r="USK46" s="155"/>
      <c r="USL46" s="155"/>
      <c r="USM46" s="156"/>
      <c r="USN46" s="156"/>
      <c r="USO46" s="156"/>
      <c r="USP46" s="156"/>
      <c r="USQ46" s="156"/>
      <c r="USR46" s="156"/>
      <c r="USS46" s="157"/>
      <c r="UST46" s="153"/>
      <c r="USU46" s="153"/>
      <c r="USV46" s="154"/>
      <c r="USW46" s="155"/>
      <c r="USX46" s="155"/>
      <c r="USY46" s="155"/>
      <c r="USZ46" s="155"/>
      <c r="UTA46" s="155"/>
      <c r="UTB46" s="155"/>
      <c r="UTC46" s="156"/>
      <c r="UTD46" s="156"/>
      <c r="UTE46" s="156"/>
      <c r="UTF46" s="156"/>
      <c r="UTG46" s="156"/>
      <c r="UTH46" s="156"/>
      <c r="UTI46" s="157"/>
      <c r="UTJ46" s="153"/>
      <c r="UTK46" s="153"/>
      <c r="UTL46" s="154"/>
      <c r="UTM46" s="155"/>
      <c r="UTN46" s="155"/>
      <c r="UTO46" s="155"/>
      <c r="UTP46" s="155"/>
      <c r="UTQ46" s="155"/>
      <c r="UTR46" s="155"/>
      <c r="UTS46" s="156"/>
      <c r="UTT46" s="156"/>
      <c r="UTU46" s="156"/>
      <c r="UTV46" s="156"/>
      <c r="UTW46" s="156"/>
      <c r="UTX46" s="156"/>
      <c r="UTY46" s="157"/>
      <c r="UTZ46" s="153"/>
      <c r="UUA46" s="153"/>
      <c r="UUB46" s="154"/>
      <c r="UUC46" s="155"/>
      <c r="UUD46" s="155"/>
      <c r="UUE46" s="155"/>
      <c r="UUF46" s="155"/>
      <c r="UUG46" s="155"/>
      <c r="UUH46" s="155"/>
      <c r="UUI46" s="156"/>
      <c r="UUJ46" s="156"/>
      <c r="UUK46" s="156"/>
      <c r="UUL46" s="156"/>
      <c r="UUM46" s="156"/>
      <c r="UUN46" s="156"/>
      <c r="UUO46" s="157"/>
      <c r="UUP46" s="153"/>
      <c r="UUQ46" s="153"/>
      <c r="UUR46" s="154"/>
      <c r="UUS46" s="155"/>
      <c r="UUT46" s="155"/>
      <c r="UUU46" s="155"/>
      <c r="UUV46" s="155"/>
      <c r="UUW46" s="155"/>
      <c r="UUX46" s="155"/>
      <c r="UUY46" s="156"/>
      <c r="UUZ46" s="156"/>
      <c r="UVA46" s="156"/>
      <c r="UVB46" s="156"/>
      <c r="UVC46" s="156"/>
      <c r="UVD46" s="156"/>
      <c r="UVE46" s="157"/>
      <c r="UVF46" s="153"/>
      <c r="UVG46" s="153"/>
      <c r="UVH46" s="154"/>
      <c r="UVI46" s="155"/>
      <c r="UVJ46" s="155"/>
      <c r="UVK46" s="155"/>
      <c r="UVL46" s="155"/>
      <c r="UVM46" s="155"/>
      <c r="UVN46" s="155"/>
      <c r="UVO46" s="156"/>
      <c r="UVP46" s="156"/>
      <c r="UVQ46" s="156"/>
      <c r="UVR46" s="156"/>
      <c r="UVS46" s="156"/>
      <c r="UVT46" s="156"/>
      <c r="UVU46" s="157"/>
      <c r="UVV46" s="153"/>
      <c r="UVW46" s="153"/>
      <c r="UVX46" s="154"/>
      <c r="UVY46" s="155"/>
      <c r="UVZ46" s="155"/>
      <c r="UWA46" s="155"/>
      <c r="UWB46" s="155"/>
      <c r="UWC46" s="155"/>
      <c r="UWD46" s="155"/>
      <c r="UWE46" s="156"/>
      <c r="UWF46" s="156"/>
      <c r="UWG46" s="156"/>
      <c r="UWH46" s="156"/>
      <c r="UWI46" s="156"/>
      <c r="UWJ46" s="156"/>
      <c r="UWK46" s="157"/>
      <c r="UWL46" s="153"/>
      <c r="UWM46" s="153"/>
      <c r="UWN46" s="154"/>
      <c r="UWO46" s="155"/>
      <c r="UWP46" s="155"/>
      <c r="UWQ46" s="155"/>
      <c r="UWR46" s="155"/>
      <c r="UWS46" s="155"/>
      <c r="UWT46" s="155"/>
      <c r="UWU46" s="156"/>
      <c r="UWV46" s="156"/>
      <c r="UWW46" s="156"/>
      <c r="UWX46" s="156"/>
      <c r="UWY46" s="156"/>
      <c r="UWZ46" s="156"/>
      <c r="UXA46" s="157"/>
      <c r="UXB46" s="153"/>
      <c r="UXC46" s="153"/>
      <c r="UXD46" s="154"/>
      <c r="UXE46" s="155"/>
      <c r="UXF46" s="155"/>
      <c r="UXG46" s="155"/>
      <c r="UXH46" s="155"/>
      <c r="UXI46" s="155"/>
      <c r="UXJ46" s="155"/>
      <c r="UXK46" s="156"/>
      <c r="UXL46" s="156"/>
      <c r="UXM46" s="156"/>
      <c r="UXN46" s="156"/>
      <c r="UXO46" s="156"/>
      <c r="UXP46" s="156"/>
      <c r="UXQ46" s="157"/>
      <c r="UXR46" s="153"/>
      <c r="UXS46" s="153"/>
      <c r="UXT46" s="154"/>
      <c r="UXU46" s="155"/>
      <c r="UXV46" s="155"/>
      <c r="UXW46" s="155"/>
      <c r="UXX46" s="155"/>
      <c r="UXY46" s="155"/>
      <c r="UXZ46" s="155"/>
      <c r="UYA46" s="156"/>
      <c r="UYB46" s="156"/>
      <c r="UYC46" s="156"/>
      <c r="UYD46" s="156"/>
      <c r="UYE46" s="156"/>
      <c r="UYF46" s="156"/>
      <c r="UYG46" s="157"/>
      <c r="UYH46" s="153"/>
      <c r="UYI46" s="153"/>
      <c r="UYJ46" s="154"/>
      <c r="UYK46" s="155"/>
      <c r="UYL46" s="155"/>
      <c r="UYM46" s="155"/>
      <c r="UYN46" s="155"/>
      <c r="UYO46" s="155"/>
      <c r="UYP46" s="155"/>
      <c r="UYQ46" s="156"/>
      <c r="UYR46" s="156"/>
      <c r="UYS46" s="156"/>
      <c r="UYT46" s="156"/>
      <c r="UYU46" s="156"/>
      <c r="UYV46" s="156"/>
      <c r="UYW46" s="157"/>
      <c r="UYX46" s="153"/>
      <c r="UYY46" s="153"/>
      <c r="UYZ46" s="154"/>
      <c r="UZA46" s="155"/>
      <c r="UZB46" s="155"/>
      <c r="UZC46" s="155"/>
      <c r="UZD46" s="155"/>
      <c r="UZE46" s="155"/>
      <c r="UZF46" s="155"/>
      <c r="UZG46" s="156"/>
      <c r="UZH46" s="156"/>
      <c r="UZI46" s="156"/>
      <c r="UZJ46" s="156"/>
      <c r="UZK46" s="156"/>
      <c r="UZL46" s="156"/>
      <c r="UZM46" s="157"/>
      <c r="UZN46" s="153"/>
      <c r="UZO46" s="153"/>
      <c r="UZP46" s="154"/>
      <c r="UZQ46" s="155"/>
      <c r="UZR46" s="155"/>
      <c r="UZS46" s="155"/>
      <c r="UZT46" s="155"/>
      <c r="UZU46" s="155"/>
      <c r="UZV46" s="155"/>
      <c r="UZW46" s="156"/>
      <c r="UZX46" s="156"/>
      <c r="UZY46" s="156"/>
      <c r="UZZ46" s="156"/>
      <c r="VAA46" s="156"/>
      <c r="VAB46" s="156"/>
      <c r="VAC46" s="157"/>
      <c r="VAD46" s="153"/>
      <c r="VAE46" s="153"/>
      <c r="VAF46" s="154"/>
      <c r="VAG46" s="155"/>
      <c r="VAH46" s="155"/>
      <c r="VAI46" s="155"/>
      <c r="VAJ46" s="155"/>
      <c r="VAK46" s="155"/>
      <c r="VAL46" s="155"/>
      <c r="VAM46" s="156"/>
      <c r="VAN46" s="156"/>
      <c r="VAO46" s="156"/>
      <c r="VAP46" s="156"/>
      <c r="VAQ46" s="156"/>
      <c r="VAR46" s="156"/>
      <c r="VAS46" s="157"/>
      <c r="VAT46" s="153"/>
      <c r="VAU46" s="153"/>
      <c r="VAV46" s="154"/>
      <c r="VAW46" s="155"/>
      <c r="VAX46" s="155"/>
      <c r="VAY46" s="155"/>
      <c r="VAZ46" s="155"/>
      <c r="VBA46" s="155"/>
      <c r="VBB46" s="155"/>
      <c r="VBC46" s="156"/>
      <c r="VBD46" s="156"/>
      <c r="VBE46" s="156"/>
      <c r="VBF46" s="156"/>
      <c r="VBG46" s="156"/>
      <c r="VBH46" s="156"/>
      <c r="VBI46" s="157"/>
      <c r="VBJ46" s="153"/>
      <c r="VBK46" s="153"/>
      <c r="VBL46" s="154"/>
      <c r="VBM46" s="155"/>
      <c r="VBN46" s="155"/>
      <c r="VBO46" s="155"/>
      <c r="VBP46" s="155"/>
      <c r="VBQ46" s="155"/>
      <c r="VBR46" s="155"/>
      <c r="VBS46" s="156"/>
      <c r="VBT46" s="156"/>
      <c r="VBU46" s="156"/>
      <c r="VBV46" s="156"/>
      <c r="VBW46" s="156"/>
      <c r="VBX46" s="156"/>
      <c r="VBY46" s="157"/>
      <c r="VBZ46" s="153"/>
      <c r="VCA46" s="153"/>
      <c r="VCB46" s="154"/>
      <c r="VCC46" s="155"/>
      <c r="VCD46" s="155"/>
      <c r="VCE46" s="155"/>
      <c r="VCF46" s="155"/>
      <c r="VCG46" s="155"/>
      <c r="VCH46" s="155"/>
      <c r="VCI46" s="156"/>
      <c r="VCJ46" s="156"/>
      <c r="VCK46" s="156"/>
      <c r="VCL46" s="156"/>
      <c r="VCM46" s="156"/>
      <c r="VCN46" s="156"/>
      <c r="VCO46" s="157"/>
      <c r="VCP46" s="153"/>
      <c r="VCQ46" s="153"/>
      <c r="VCR46" s="154"/>
      <c r="VCS46" s="155"/>
      <c r="VCT46" s="155"/>
      <c r="VCU46" s="155"/>
      <c r="VCV46" s="155"/>
      <c r="VCW46" s="155"/>
      <c r="VCX46" s="155"/>
      <c r="VCY46" s="156"/>
      <c r="VCZ46" s="156"/>
      <c r="VDA46" s="156"/>
      <c r="VDB46" s="156"/>
      <c r="VDC46" s="156"/>
      <c r="VDD46" s="156"/>
      <c r="VDE46" s="157"/>
      <c r="VDF46" s="153"/>
      <c r="VDG46" s="153"/>
      <c r="VDH46" s="154"/>
      <c r="VDI46" s="155"/>
      <c r="VDJ46" s="155"/>
      <c r="VDK46" s="155"/>
      <c r="VDL46" s="155"/>
      <c r="VDM46" s="155"/>
      <c r="VDN46" s="155"/>
      <c r="VDO46" s="156"/>
      <c r="VDP46" s="156"/>
      <c r="VDQ46" s="156"/>
      <c r="VDR46" s="156"/>
      <c r="VDS46" s="156"/>
      <c r="VDT46" s="156"/>
      <c r="VDU46" s="157"/>
      <c r="VDV46" s="153"/>
      <c r="VDW46" s="153"/>
      <c r="VDX46" s="154"/>
      <c r="VDY46" s="155"/>
      <c r="VDZ46" s="155"/>
      <c r="VEA46" s="155"/>
      <c r="VEB46" s="155"/>
      <c r="VEC46" s="155"/>
      <c r="VED46" s="155"/>
      <c r="VEE46" s="156"/>
      <c r="VEF46" s="156"/>
      <c r="VEG46" s="156"/>
      <c r="VEH46" s="156"/>
      <c r="VEI46" s="156"/>
      <c r="VEJ46" s="156"/>
      <c r="VEK46" s="157"/>
      <c r="VEL46" s="153"/>
      <c r="VEM46" s="153"/>
      <c r="VEN46" s="154"/>
      <c r="VEO46" s="155"/>
      <c r="VEP46" s="155"/>
      <c r="VEQ46" s="155"/>
      <c r="VER46" s="155"/>
      <c r="VES46" s="155"/>
      <c r="VET46" s="155"/>
      <c r="VEU46" s="156"/>
      <c r="VEV46" s="156"/>
      <c r="VEW46" s="156"/>
      <c r="VEX46" s="156"/>
      <c r="VEY46" s="156"/>
      <c r="VEZ46" s="156"/>
      <c r="VFA46" s="157"/>
      <c r="VFB46" s="153"/>
      <c r="VFC46" s="153"/>
      <c r="VFD46" s="154"/>
      <c r="VFE46" s="155"/>
      <c r="VFF46" s="155"/>
      <c r="VFG46" s="155"/>
      <c r="VFH46" s="155"/>
      <c r="VFI46" s="155"/>
      <c r="VFJ46" s="155"/>
      <c r="VFK46" s="156"/>
      <c r="VFL46" s="156"/>
      <c r="VFM46" s="156"/>
      <c r="VFN46" s="156"/>
      <c r="VFO46" s="156"/>
      <c r="VFP46" s="156"/>
      <c r="VFQ46" s="157"/>
      <c r="VFR46" s="153"/>
      <c r="VFS46" s="153"/>
      <c r="VFT46" s="154"/>
      <c r="VFU46" s="155"/>
      <c r="VFV46" s="155"/>
      <c r="VFW46" s="155"/>
      <c r="VFX46" s="155"/>
      <c r="VFY46" s="155"/>
      <c r="VFZ46" s="155"/>
      <c r="VGA46" s="156"/>
      <c r="VGB46" s="156"/>
      <c r="VGC46" s="156"/>
      <c r="VGD46" s="156"/>
      <c r="VGE46" s="156"/>
      <c r="VGF46" s="156"/>
      <c r="VGG46" s="157"/>
      <c r="VGH46" s="153"/>
      <c r="VGI46" s="153"/>
      <c r="VGJ46" s="154"/>
      <c r="VGK46" s="155"/>
      <c r="VGL46" s="155"/>
      <c r="VGM46" s="155"/>
      <c r="VGN46" s="155"/>
      <c r="VGO46" s="155"/>
      <c r="VGP46" s="155"/>
      <c r="VGQ46" s="156"/>
      <c r="VGR46" s="156"/>
      <c r="VGS46" s="156"/>
      <c r="VGT46" s="156"/>
      <c r="VGU46" s="156"/>
      <c r="VGV46" s="156"/>
      <c r="VGW46" s="157"/>
      <c r="VGX46" s="153"/>
      <c r="VGY46" s="153"/>
      <c r="VGZ46" s="154"/>
      <c r="VHA46" s="155"/>
      <c r="VHB46" s="155"/>
      <c r="VHC46" s="155"/>
      <c r="VHD46" s="155"/>
      <c r="VHE46" s="155"/>
      <c r="VHF46" s="155"/>
      <c r="VHG46" s="156"/>
      <c r="VHH46" s="156"/>
      <c r="VHI46" s="156"/>
      <c r="VHJ46" s="156"/>
      <c r="VHK46" s="156"/>
      <c r="VHL46" s="156"/>
      <c r="VHM46" s="157"/>
      <c r="VHN46" s="153"/>
      <c r="VHO46" s="153"/>
      <c r="VHP46" s="154"/>
      <c r="VHQ46" s="155"/>
      <c r="VHR46" s="155"/>
      <c r="VHS46" s="155"/>
      <c r="VHT46" s="155"/>
      <c r="VHU46" s="155"/>
      <c r="VHV46" s="155"/>
      <c r="VHW46" s="156"/>
      <c r="VHX46" s="156"/>
      <c r="VHY46" s="156"/>
      <c r="VHZ46" s="156"/>
      <c r="VIA46" s="156"/>
      <c r="VIB46" s="156"/>
      <c r="VIC46" s="157"/>
      <c r="VID46" s="153"/>
      <c r="VIE46" s="153"/>
      <c r="VIF46" s="154"/>
      <c r="VIG46" s="155"/>
      <c r="VIH46" s="155"/>
      <c r="VII46" s="155"/>
      <c r="VIJ46" s="155"/>
      <c r="VIK46" s="155"/>
      <c r="VIL46" s="155"/>
      <c r="VIM46" s="156"/>
      <c r="VIN46" s="156"/>
      <c r="VIO46" s="156"/>
      <c r="VIP46" s="156"/>
      <c r="VIQ46" s="156"/>
      <c r="VIR46" s="156"/>
      <c r="VIS46" s="157"/>
      <c r="VIT46" s="153"/>
      <c r="VIU46" s="153"/>
      <c r="VIV46" s="154"/>
      <c r="VIW46" s="155"/>
      <c r="VIX46" s="155"/>
      <c r="VIY46" s="155"/>
      <c r="VIZ46" s="155"/>
      <c r="VJA46" s="155"/>
      <c r="VJB46" s="155"/>
      <c r="VJC46" s="156"/>
      <c r="VJD46" s="156"/>
      <c r="VJE46" s="156"/>
      <c r="VJF46" s="156"/>
      <c r="VJG46" s="156"/>
      <c r="VJH46" s="156"/>
      <c r="VJI46" s="157"/>
      <c r="VJJ46" s="153"/>
      <c r="VJK46" s="153"/>
      <c r="VJL46" s="154"/>
      <c r="VJM46" s="155"/>
      <c r="VJN46" s="155"/>
      <c r="VJO46" s="155"/>
      <c r="VJP46" s="155"/>
      <c r="VJQ46" s="155"/>
      <c r="VJR46" s="155"/>
      <c r="VJS46" s="156"/>
      <c r="VJT46" s="156"/>
      <c r="VJU46" s="156"/>
      <c r="VJV46" s="156"/>
      <c r="VJW46" s="156"/>
      <c r="VJX46" s="156"/>
      <c r="VJY46" s="157"/>
      <c r="VJZ46" s="153"/>
      <c r="VKA46" s="153"/>
      <c r="VKB46" s="154"/>
      <c r="VKC46" s="155"/>
      <c r="VKD46" s="155"/>
      <c r="VKE46" s="155"/>
      <c r="VKF46" s="155"/>
      <c r="VKG46" s="155"/>
      <c r="VKH46" s="155"/>
      <c r="VKI46" s="156"/>
      <c r="VKJ46" s="156"/>
      <c r="VKK46" s="156"/>
      <c r="VKL46" s="156"/>
      <c r="VKM46" s="156"/>
      <c r="VKN46" s="156"/>
      <c r="VKO46" s="157"/>
      <c r="VKP46" s="153"/>
      <c r="VKQ46" s="153"/>
      <c r="VKR46" s="154"/>
      <c r="VKS46" s="155"/>
      <c r="VKT46" s="155"/>
      <c r="VKU46" s="155"/>
      <c r="VKV46" s="155"/>
      <c r="VKW46" s="155"/>
      <c r="VKX46" s="155"/>
      <c r="VKY46" s="156"/>
      <c r="VKZ46" s="156"/>
      <c r="VLA46" s="156"/>
      <c r="VLB46" s="156"/>
      <c r="VLC46" s="156"/>
      <c r="VLD46" s="156"/>
      <c r="VLE46" s="157"/>
      <c r="VLF46" s="153"/>
      <c r="VLG46" s="153"/>
      <c r="VLH46" s="154"/>
      <c r="VLI46" s="155"/>
      <c r="VLJ46" s="155"/>
      <c r="VLK46" s="155"/>
      <c r="VLL46" s="155"/>
      <c r="VLM46" s="155"/>
      <c r="VLN46" s="155"/>
      <c r="VLO46" s="156"/>
      <c r="VLP46" s="156"/>
      <c r="VLQ46" s="156"/>
      <c r="VLR46" s="156"/>
      <c r="VLS46" s="156"/>
      <c r="VLT46" s="156"/>
      <c r="VLU46" s="157"/>
      <c r="VLV46" s="153"/>
      <c r="VLW46" s="153"/>
      <c r="VLX46" s="154"/>
      <c r="VLY46" s="155"/>
      <c r="VLZ46" s="155"/>
      <c r="VMA46" s="155"/>
      <c r="VMB46" s="155"/>
      <c r="VMC46" s="155"/>
      <c r="VMD46" s="155"/>
      <c r="VME46" s="156"/>
      <c r="VMF46" s="156"/>
      <c r="VMG46" s="156"/>
      <c r="VMH46" s="156"/>
      <c r="VMI46" s="156"/>
      <c r="VMJ46" s="156"/>
      <c r="VMK46" s="157"/>
      <c r="VML46" s="153"/>
      <c r="VMM46" s="153"/>
      <c r="VMN46" s="154"/>
      <c r="VMO46" s="155"/>
      <c r="VMP46" s="155"/>
      <c r="VMQ46" s="155"/>
      <c r="VMR46" s="155"/>
      <c r="VMS46" s="155"/>
      <c r="VMT46" s="155"/>
      <c r="VMU46" s="156"/>
      <c r="VMV46" s="156"/>
      <c r="VMW46" s="156"/>
      <c r="VMX46" s="156"/>
      <c r="VMY46" s="156"/>
      <c r="VMZ46" s="156"/>
      <c r="VNA46" s="157"/>
      <c r="VNB46" s="153"/>
      <c r="VNC46" s="153"/>
      <c r="VND46" s="154"/>
      <c r="VNE46" s="155"/>
      <c r="VNF46" s="155"/>
      <c r="VNG46" s="155"/>
      <c r="VNH46" s="155"/>
      <c r="VNI46" s="155"/>
      <c r="VNJ46" s="155"/>
      <c r="VNK46" s="156"/>
      <c r="VNL46" s="156"/>
      <c r="VNM46" s="156"/>
      <c r="VNN46" s="156"/>
      <c r="VNO46" s="156"/>
      <c r="VNP46" s="156"/>
      <c r="VNQ46" s="157"/>
    </row>
    <row r="47" spans="1:15253" ht="20.149999999999999" customHeight="1" x14ac:dyDescent="0.4">
      <c r="A47" s="619"/>
      <c r="B47" s="139">
        <f t="shared" si="23"/>
        <v>5</v>
      </c>
      <c r="C47" s="341" t="s">
        <v>4801</v>
      </c>
      <c r="D47" s="140">
        <v>2500</v>
      </c>
      <c r="E47" s="168">
        <f t="shared" ref="E47:P47" si="26">E22*$D47/10^3</f>
        <v>0</v>
      </c>
      <c r="F47" s="168">
        <f t="shared" si="26"/>
        <v>0</v>
      </c>
      <c r="G47" s="168">
        <f t="shared" si="26"/>
        <v>0</v>
      </c>
      <c r="H47" s="168">
        <f t="shared" si="26"/>
        <v>0</v>
      </c>
      <c r="I47" s="168">
        <f t="shared" si="26"/>
        <v>0</v>
      </c>
      <c r="J47" s="168">
        <f t="shared" si="26"/>
        <v>0</v>
      </c>
      <c r="K47" s="168">
        <f t="shared" si="26"/>
        <v>41.666666666666671</v>
      </c>
      <c r="L47" s="168">
        <f t="shared" si="26"/>
        <v>41.666666666666671</v>
      </c>
      <c r="M47" s="168">
        <f t="shared" si="26"/>
        <v>41.666666666666671</v>
      </c>
      <c r="N47" s="168">
        <f t="shared" si="26"/>
        <v>41.666666666666671</v>
      </c>
      <c r="O47" s="168">
        <f t="shared" si="26"/>
        <v>41.666666666666671</v>
      </c>
      <c r="P47" s="168">
        <f t="shared" si="26"/>
        <v>41.666666666666671</v>
      </c>
      <c r="Q47" s="152">
        <f t="shared" ref="Q47:Q48" si="27">SUM(E47:P47)</f>
        <v>250.00000000000006</v>
      </c>
      <c r="R47" s="153"/>
      <c r="S47" s="154"/>
      <c r="T47" s="155"/>
      <c r="U47" s="155"/>
      <c r="V47" s="155"/>
      <c r="W47" s="155"/>
      <c r="X47" s="155"/>
      <c r="Y47" s="155"/>
      <c r="Z47" s="156"/>
      <c r="AA47" s="156"/>
      <c r="AB47" s="156"/>
      <c r="AC47" s="156"/>
      <c r="AD47" s="156"/>
      <c r="AE47" s="156"/>
      <c r="AF47" s="157"/>
      <c r="AG47" s="153"/>
      <c r="AH47" s="153"/>
      <c r="AI47" s="154"/>
      <c r="AJ47" s="155"/>
      <c r="AK47" s="155"/>
      <c r="AL47" s="155"/>
      <c r="AM47" s="155"/>
      <c r="AN47" s="155"/>
      <c r="AO47" s="155"/>
      <c r="AP47" s="156"/>
      <c r="AQ47" s="156"/>
      <c r="AR47" s="156"/>
      <c r="AS47" s="156"/>
      <c r="AT47" s="156"/>
      <c r="AU47" s="156"/>
      <c r="AV47" s="157"/>
      <c r="AW47" s="153"/>
      <c r="AX47" s="153"/>
      <c r="AY47" s="154"/>
      <c r="AZ47" s="155"/>
      <c r="BA47" s="155"/>
      <c r="BB47" s="155"/>
      <c r="BC47" s="155"/>
      <c r="BD47" s="155"/>
      <c r="BE47" s="155"/>
      <c r="BF47" s="156"/>
      <c r="BG47" s="155"/>
      <c r="BH47" s="155"/>
      <c r="BI47" s="155"/>
      <c r="BJ47" s="155"/>
      <c r="BK47" s="156"/>
      <c r="BL47" s="156"/>
      <c r="BM47" s="156"/>
      <c r="BN47" s="156"/>
      <c r="BO47" s="156"/>
      <c r="BP47" s="156"/>
      <c r="BQ47" s="157"/>
      <c r="BR47" s="153"/>
      <c r="BS47" s="153"/>
      <c r="BT47" s="154"/>
      <c r="BU47" s="155"/>
      <c r="BV47" s="155"/>
      <c r="BW47" s="155"/>
      <c r="BX47" s="155"/>
      <c r="BY47" s="155"/>
      <c r="BZ47" s="155"/>
      <c r="CA47" s="156"/>
      <c r="CB47" s="156"/>
      <c r="CC47" s="156"/>
      <c r="CD47" s="156"/>
      <c r="CE47" s="156"/>
      <c r="CF47" s="156"/>
      <c r="CG47" s="157"/>
      <c r="CH47" s="153"/>
      <c r="CI47" s="153"/>
      <c r="CJ47" s="154"/>
      <c r="CK47" s="155"/>
      <c r="CL47" s="155"/>
      <c r="CM47" s="155"/>
      <c r="CN47" s="155"/>
      <c r="CO47" s="155"/>
      <c r="CP47" s="155"/>
      <c r="CQ47" s="156"/>
      <c r="CR47" s="156"/>
      <c r="CS47" s="156"/>
      <c r="CT47" s="156"/>
      <c r="CU47" s="156"/>
      <c r="CV47" s="156"/>
      <c r="CW47" s="157"/>
      <c r="CX47" s="153"/>
      <c r="CY47" s="153"/>
      <c r="CZ47" s="154"/>
      <c r="DA47" s="155"/>
      <c r="DB47" s="155"/>
      <c r="DC47" s="155"/>
      <c r="DD47" s="155"/>
      <c r="DE47" s="155"/>
      <c r="DF47" s="155"/>
      <c r="DG47" s="156"/>
      <c r="DH47" s="156"/>
      <c r="DI47" s="156"/>
      <c r="DJ47" s="156"/>
      <c r="DK47" s="156"/>
      <c r="DL47" s="156"/>
      <c r="DM47" s="157"/>
      <c r="DN47" s="153"/>
      <c r="DO47" s="153"/>
      <c r="DP47" s="154"/>
      <c r="DQ47" s="155"/>
      <c r="DR47" s="155"/>
      <c r="DS47" s="155"/>
      <c r="DT47" s="155"/>
      <c r="DU47" s="155"/>
      <c r="DV47" s="155"/>
      <c r="DW47" s="156"/>
      <c r="DX47" s="156"/>
      <c r="DY47" s="156"/>
      <c r="DZ47" s="156"/>
      <c r="EA47" s="156"/>
      <c r="EB47" s="156"/>
      <c r="EC47" s="157"/>
      <c r="ED47" s="153"/>
      <c r="EE47" s="153"/>
      <c r="EF47" s="154"/>
      <c r="EG47" s="155"/>
      <c r="EH47" s="155"/>
      <c r="EI47" s="155"/>
      <c r="EJ47" s="155"/>
      <c r="EK47" s="155"/>
      <c r="EL47" s="155"/>
      <c r="EM47" s="156"/>
      <c r="EN47" s="156"/>
      <c r="EO47" s="156"/>
      <c r="EP47" s="156"/>
      <c r="EQ47" s="156"/>
      <c r="ER47" s="156"/>
      <c r="ES47" s="157"/>
      <c r="ET47" s="153"/>
      <c r="EU47" s="153"/>
      <c r="EV47" s="154"/>
      <c r="EW47" s="155"/>
      <c r="EX47" s="155"/>
      <c r="EY47" s="155"/>
      <c r="EZ47" s="155"/>
      <c r="FA47" s="155"/>
      <c r="FB47" s="155"/>
      <c r="FC47" s="156"/>
      <c r="FD47" s="156"/>
      <c r="FE47" s="156"/>
      <c r="FF47" s="156"/>
      <c r="FG47" s="156"/>
      <c r="FH47" s="156"/>
      <c r="FI47" s="157"/>
      <c r="FJ47" s="153"/>
      <c r="FK47" s="153"/>
      <c r="FL47" s="154"/>
      <c r="FM47" s="155"/>
      <c r="FN47" s="155"/>
      <c r="FO47" s="155"/>
      <c r="FP47" s="155"/>
      <c r="FQ47" s="155"/>
      <c r="FR47" s="155"/>
      <c r="FS47" s="156"/>
      <c r="FT47" s="156"/>
      <c r="FU47" s="156"/>
      <c r="FV47" s="156"/>
      <c r="FW47" s="156"/>
      <c r="FX47" s="156"/>
      <c r="FY47" s="157"/>
      <c r="FZ47" s="153"/>
      <c r="GA47" s="153"/>
      <c r="GB47" s="154"/>
      <c r="GC47" s="155"/>
      <c r="GD47" s="155"/>
      <c r="GE47" s="155"/>
      <c r="GF47" s="155"/>
      <c r="GG47" s="155"/>
      <c r="GH47" s="155"/>
      <c r="GI47" s="156"/>
      <c r="GJ47" s="156"/>
      <c r="GK47" s="156"/>
      <c r="GL47" s="156"/>
      <c r="GM47" s="156"/>
      <c r="GN47" s="156"/>
      <c r="GO47" s="157"/>
      <c r="GP47" s="153"/>
      <c r="GQ47" s="153"/>
      <c r="GR47" s="154"/>
      <c r="GS47" s="155"/>
      <c r="GT47" s="155"/>
      <c r="GU47" s="155"/>
      <c r="GV47" s="155"/>
      <c r="GW47" s="155"/>
      <c r="GX47" s="155"/>
      <c r="GY47" s="156"/>
      <c r="GZ47" s="156"/>
      <c r="HA47" s="156"/>
      <c r="HB47" s="156"/>
      <c r="HC47" s="156"/>
      <c r="HD47" s="156"/>
      <c r="HE47" s="157"/>
      <c r="HF47" s="153"/>
      <c r="HG47" s="153"/>
      <c r="HH47" s="154"/>
      <c r="HI47" s="155"/>
      <c r="HJ47" s="155"/>
      <c r="HK47" s="155"/>
      <c r="HL47" s="155"/>
      <c r="HM47" s="155"/>
      <c r="HN47" s="155"/>
      <c r="HO47" s="156"/>
      <c r="HP47" s="156"/>
      <c r="HQ47" s="156"/>
      <c r="HR47" s="156"/>
      <c r="HS47" s="156"/>
      <c r="HT47" s="156"/>
      <c r="HU47" s="157"/>
      <c r="HV47" s="153"/>
      <c r="HW47" s="153"/>
      <c r="HX47" s="154"/>
      <c r="HY47" s="155"/>
      <c r="HZ47" s="155"/>
      <c r="IA47" s="155"/>
      <c r="IB47" s="155"/>
      <c r="IC47" s="155"/>
      <c r="ID47" s="155"/>
      <c r="IE47" s="156"/>
      <c r="IF47" s="156"/>
      <c r="IG47" s="156"/>
      <c r="IH47" s="156"/>
      <c r="II47" s="156"/>
      <c r="IJ47" s="156"/>
      <c r="IK47" s="157"/>
      <c r="IL47" s="153"/>
      <c r="IM47" s="153"/>
      <c r="IN47" s="154"/>
      <c r="IO47" s="155"/>
      <c r="IP47" s="155"/>
      <c r="IQ47" s="155"/>
      <c r="IR47" s="155"/>
      <c r="IS47" s="155"/>
      <c r="IT47" s="155"/>
      <c r="IU47" s="156"/>
      <c r="IV47" s="156"/>
      <c r="IW47" s="156"/>
      <c r="IX47" s="156"/>
      <c r="IY47" s="156"/>
      <c r="IZ47" s="156"/>
      <c r="JA47" s="157"/>
      <c r="JB47" s="153"/>
      <c r="JC47" s="153"/>
      <c r="JD47" s="154"/>
      <c r="JE47" s="155"/>
      <c r="JF47" s="155"/>
      <c r="JG47" s="155"/>
      <c r="JH47" s="155"/>
      <c r="JI47" s="155"/>
      <c r="JJ47" s="155"/>
      <c r="JK47" s="156"/>
      <c r="JL47" s="156"/>
      <c r="JM47" s="156"/>
      <c r="JN47" s="156"/>
      <c r="JO47" s="156"/>
      <c r="JP47" s="156"/>
      <c r="JQ47" s="157"/>
      <c r="JR47" s="153"/>
      <c r="JS47" s="153"/>
      <c r="JT47" s="154"/>
      <c r="JU47" s="155"/>
      <c r="JV47" s="155"/>
      <c r="JW47" s="155"/>
      <c r="JX47" s="155"/>
      <c r="JY47" s="155"/>
      <c r="JZ47" s="155"/>
      <c r="KA47" s="156"/>
      <c r="KB47" s="156"/>
      <c r="KC47" s="156"/>
      <c r="KD47" s="156"/>
      <c r="KE47" s="156"/>
      <c r="KF47" s="156"/>
      <c r="KG47" s="157"/>
      <c r="KH47" s="153"/>
      <c r="KI47" s="153"/>
      <c r="KJ47" s="154"/>
      <c r="KK47" s="155"/>
      <c r="KL47" s="155"/>
      <c r="KM47" s="155"/>
      <c r="KN47" s="155"/>
      <c r="KO47" s="155"/>
      <c r="KP47" s="155"/>
      <c r="KQ47" s="156"/>
      <c r="KR47" s="156"/>
      <c r="KS47" s="156"/>
      <c r="KT47" s="156"/>
      <c r="KU47" s="156"/>
      <c r="KV47" s="156"/>
      <c r="KW47" s="157"/>
      <c r="KX47" s="153"/>
      <c r="KY47" s="153"/>
      <c r="KZ47" s="154"/>
      <c r="LA47" s="155"/>
      <c r="LB47" s="155"/>
      <c r="LC47" s="155"/>
      <c r="LD47" s="155"/>
      <c r="LE47" s="155"/>
      <c r="LF47" s="155"/>
      <c r="LG47" s="156"/>
      <c r="LH47" s="156"/>
      <c r="LI47" s="156"/>
      <c r="LJ47" s="156"/>
      <c r="LK47" s="156"/>
      <c r="LL47" s="156"/>
      <c r="LM47" s="157"/>
      <c r="LN47" s="153"/>
      <c r="LO47" s="153"/>
      <c r="LP47" s="154"/>
      <c r="LQ47" s="155"/>
      <c r="LR47" s="155"/>
      <c r="LS47" s="155"/>
      <c r="LT47" s="155"/>
      <c r="LU47" s="155"/>
      <c r="LV47" s="155"/>
      <c r="LW47" s="156"/>
      <c r="LX47" s="156"/>
      <c r="LY47" s="156"/>
      <c r="LZ47" s="156"/>
      <c r="MA47" s="156"/>
      <c r="MB47" s="156"/>
      <c r="MC47" s="157"/>
      <c r="MD47" s="153"/>
      <c r="ME47" s="153"/>
      <c r="MF47" s="154"/>
      <c r="MG47" s="155"/>
      <c r="MH47" s="155"/>
      <c r="MI47" s="155"/>
      <c r="MJ47" s="155"/>
      <c r="MK47" s="155"/>
      <c r="ML47" s="155"/>
      <c r="MM47" s="156"/>
      <c r="MN47" s="156"/>
      <c r="MO47" s="156"/>
      <c r="MP47" s="156"/>
      <c r="MQ47" s="156"/>
      <c r="MR47" s="156"/>
      <c r="MS47" s="157"/>
      <c r="MT47" s="153"/>
      <c r="MU47" s="153"/>
      <c r="MV47" s="154"/>
      <c r="MW47" s="155"/>
      <c r="MX47" s="155"/>
      <c r="MY47" s="155"/>
      <c r="MZ47" s="155"/>
      <c r="NA47" s="155"/>
      <c r="NB47" s="155"/>
      <c r="NC47" s="156"/>
      <c r="ND47" s="156"/>
      <c r="NE47" s="156"/>
      <c r="NF47" s="156"/>
      <c r="NG47" s="156"/>
      <c r="NH47" s="156"/>
      <c r="NI47" s="157"/>
      <c r="NJ47" s="153"/>
      <c r="NK47" s="153"/>
      <c r="NL47" s="154"/>
      <c r="NM47" s="155"/>
      <c r="NN47" s="155"/>
      <c r="NO47" s="155"/>
      <c r="NP47" s="155"/>
      <c r="NQ47" s="155"/>
      <c r="NR47" s="155"/>
      <c r="NS47" s="156"/>
      <c r="NT47" s="156"/>
      <c r="NU47" s="156"/>
      <c r="NV47" s="156"/>
      <c r="NW47" s="156"/>
      <c r="NX47" s="156"/>
      <c r="NY47" s="157"/>
      <c r="NZ47" s="153"/>
      <c r="OA47" s="153"/>
      <c r="OB47" s="154"/>
      <c r="OC47" s="155"/>
      <c r="OD47" s="155"/>
      <c r="OE47" s="155"/>
      <c r="OF47" s="155"/>
      <c r="OG47" s="155"/>
      <c r="OH47" s="155"/>
      <c r="OI47" s="156"/>
      <c r="OJ47" s="156"/>
      <c r="OK47" s="156"/>
      <c r="OL47" s="156"/>
      <c r="OM47" s="156"/>
      <c r="ON47" s="156"/>
      <c r="OO47" s="157"/>
      <c r="OP47" s="153"/>
      <c r="OQ47" s="153"/>
      <c r="OR47" s="154"/>
      <c r="OS47" s="155"/>
      <c r="OT47" s="155"/>
      <c r="OU47" s="155"/>
      <c r="OV47" s="155"/>
      <c r="OW47" s="155"/>
      <c r="OX47" s="155"/>
      <c r="OY47" s="156"/>
      <c r="OZ47" s="156"/>
      <c r="PA47" s="156"/>
      <c r="PB47" s="156"/>
      <c r="PC47" s="156"/>
      <c r="PD47" s="156"/>
      <c r="PE47" s="157"/>
      <c r="PF47" s="153"/>
      <c r="PG47" s="153"/>
      <c r="PH47" s="154"/>
      <c r="PI47" s="155"/>
      <c r="PJ47" s="155"/>
      <c r="PK47" s="155"/>
      <c r="PL47" s="155"/>
      <c r="PM47" s="155"/>
      <c r="PN47" s="155"/>
      <c r="PO47" s="156"/>
      <c r="PP47" s="156"/>
      <c r="PQ47" s="156"/>
      <c r="PR47" s="156"/>
      <c r="PS47" s="156"/>
      <c r="PT47" s="156"/>
      <c r="PU47" s="157"/>
      <c r="PV47" s="153"/>
      <c r="PW47" s="153"/>
      <c r="PX47" s="154"/>
      <c r="PY47" s="155"/>
      <c r="PZ47" s="155"/>
      <c r="QA47" s="155"/>
      <c r="QB47" s="155"/>
      <c r="QC47" s="155"/>
      <c r="QD47" s="155"/>
      <c r="QE47" s="156"/>
      <c r="QF47" s="156"/>
      <c r="QG47" s="156"/>
      <c r="QH47" s="156"/>
      <c r="QI47" s="156"/>
      <c r="QJ47" s="156"/>
      <c r="QK47" s="157"/>
      <c r="QL47" s="153"/>
      <c r="QM47" s="153"/>
      <c r="QN47" s="154"/>
      <c r="QO47" s="155"/>
      <c r="QP47" s="155"/>
      <c r="QQ47" s="155"/>
      <c r="QR47" s="155"/>
      <c r="QS47" s="155"/>
      <c r="QT47" s="155"/>
      <c r="QU47" s="156"/>
      <c r="QV47" s="156"/>
      <c r="QW47" s="156"/>
      <c r="QX47" s="156"/>
      <c r="QY47" s="156"/>
      <c r="QZ47" s="156"/>
      <c r="RA47" s="157"/>
      <c r="RB47" s="153"/>
      <c r="RC47" s="153"/>
      <c r="RD47" s="154"/>
      <c r="RE47" s="155"/>
      <c r="RF47" s="155"/>
      <c r="RG47" s="155"/>
      <c r="RH47" s="155"/>
      <c r="RI47" s="155"/>
      <c r="RJ47" s="155"/>
      <c r="RK47" s="156"/>
      <c r="RL47" s="156"/>
      <c r="RM47" s="156"/>
      <c r="RN47" s="156"/>
      <c r="RO47" s="156"/>
      <c r="RP47" s="156"/>
      <c r="RQ47" s="157"/>
      <c r="RR47" s="153"/>
      <c r="RS47" s="153"/>
      <c r="RT47" s="154"/>
      <c r="RU47" s="155"/>
      <c r="RV47" s="155"/>
      <c r="RW47" s="155"/>
      <c r="RX47" s="155"/>
      <c r="RY47" s="155"/>
      <c r="RZ47" s="155"/>
      <c r="SA47" s="156"/>
      <c r="SB47" s="156"/>
      <c r="SC47" s="156"/>
      <c r="SD47" s="156"/>
      <c r="SE47" s="156"/>
      <c r="SF47" s="156"/>
      <c r="SG47" s="157"/>
      <c r="SH47" s="153"/>
      <c r="SI47" s="153"/>
      <c r="SJ47" s="154"/>
      <c r="SK47" s="155"/>
      <c r="SL47" s="155"/>
      <c r="SM47" s="155"/>
      <c r="SN47" s="155"/>
      <c r="SO47" s="155"/>
      <c r="SP47" s="155"/>
      <c r="SQ47" s="156"/>
      <c r="SR47" s="156"/>
      <c r="SS47" s="156"/>
      <c r="ST47" s="156"/>
      <c r="SU47" s="156"/>
      <c r="SV47" s="156"/>
      <c r="SW47" s="157"/>
      <c r="SX47" s="153"/>
      <c r="SY47" s="153"/>
      <c r="SZ47" s="154"/>
      <c r="TA47" s="155"/>
      <c r="TB47" s="155"/>
      <c r="TC47" s="155"/>
      <c r="TD47" s="155"/>
      <c r="TE47" s="155"/>
      <c r="TF47" s="155"/>
      <c r="TG47" s="156"/>
      <c r="TH47" s="156"/>
      <c r="TI47" s="156"/>
      <c r="TJ47" s="156"/>
      <c r="TK47" s="156"/>
      <c r="TL47" s="156"/>
      <c r="TM47" s="157"/>
      <c r="TN47" s="153"/>
      <c r="TO47" s="153"/>
      <c r="TP47" s="154"/>
      <c r="TQ47" s="155"/>
      <c r="TR47" s="155"/>
      <c r="TS47" s="155"/>
      <c r="TT47" s="155"/>
      <c r="TU47" s="155"/>
      <c r="TV47" s="155"/>
      <c r="TW47" s="156"/>
      <c r="TX47" s="156"/>
      <c r="TY47" s="156"/>
      <c r="TZ47" s="156"/>
      <c r="UA47" s="156"/>
      <c r="UB47" s="156"/>
      <c r="UC47" s="157"/>
      <c r="UD47" s="153"/>
      <c r="UE47" s="153"/>
      <c r="UF47" s="154"/>
      <c r="UG47" s="155"/>
      <c r="UH47" s="155"/>
      <c r="UI47" s="155"/>
      <c r="UJ47" s="155"/>
      <c r="UK47" s="155"/>
      <c r="UL47" s="155"/>
      <c r="UM47" s="156"/>
      <c r="UN47" s="156"/>
      <c r="UO47" s="156"/>
      <c r="UP47" s="156"/>
      <c r="UQ47" s="156"/>
      <c r="UR47" s="156"/>
      <c r="US47" s="157"/>
      <c r="UT47" s="153"/>
      <c r="UU47" s="153"/>
      <c r="UV47" s="154"/>
      <c r="UW47" s="155"/>
      <c r="UX47" s="155"/>
      <c r="UY47" s="155"/>
      <c r="UZ47" s="155"/>
      <c r="VA47" s="155"/>
      <c r="VB47" s="155"/>
      <c r="VC47" s="156"/>
      <c r="VD47" s="156"/>
      <c r="VE47" s="156"/>
      <c r="VF47" s="156"/>
      <c r="VG47" s="156"/>
      <c r="VH47" s="156"/>
      <c r="VI47" s="157"/>
      <c r="VJ47" s="153"/>
      <c r="VK47" s="153"/>
      <c r="VL47" s="154"/>
      <c r="VM47" s="155"/>
      <c r="VN47" s="155"/>
      <c r="VO47" s="155"/>
      <c r="VP47" s="155"/>
      <c r="VQ47" s="155"/>
      <c r="VR47" s="155"/>
      <c r="VS47" s="156"/>
      <c r="VT47" s="156"/>
      <c r="VU47" s="156"/>
      <c r="VV47" s="156"/>
      <c r="VW47" s="156"/>
      <c r="VX47" s="156"/>
      <c r="VY47" s="157"/>
      <c r="VZ47" s="153"/>
      <c r="WA47" s="153"/>
      <c r="WB47" s="154"/>
      <c r="WC47" s="155"/>
      <c r="WD47" s="155"/>
      <c r="WE47" s="155"/>
      <c r="WF47" s="155"/>
      <c r="WG47" s="155"/>
      <c r="WH47" s="155"/>
      <c r="WI47" s="156"/>
      <c r="WJ47" s="156"/>
      <c r="WK47" s="156"/>
      <c r="WL47" s="156"/>
      <c r="WM47" s="156"/>
      <c r="WN47" s="156"/>
      <c r="WO47" s="157"/>
      <c r="WP47" s="153"/>
      <c r="WQ47" s="153"/>
      <c r="WR47" s="154"/>
      <c r="WS47" s="155"/>
      <c r="WT47" s="155"/>
      <c r="WU47" s="155"/>
      <c r="WV47" s="155"/>
      <c r="WW47" s="155"/>
      <c r="WX47" s="155"/>
      <c r="WY47" s="156"/>
      <c r="WZ47" s="156"/>
      <c r="XA47" s="156"/>
      <c r="XB47" s="156"/>
      <c r="XC47" s="156"/>
      <c r="XD47" s="156"/>
      <c r="XE47" s="157"/>
      <c r="XF47" s="153"/>
      <c r="XG47" s="153"/>
      <c r="XH47" s="154"/>
      <c r="XI47" s="155"/>
      <c r="XJ47" s="155"/>
      <c r="XK47" s="155"/>
      <c r="XL47" s="155"/>
      <c r="XM47" s="155"/>
      <c r="XN47" s="155"/>
      <c r="XO47" s="156"/>
      <c r="XP47" s="156"/>
      <c r="XQ47" s="156"/>
      <c r="XR47" s="156"/>
      <c r="XS47" s="156"/>
      <c r="XT47" s="156"/>
      <c r="XU47" s="157"/>
      <c r="XV47" s="153"/>
      <c r="XW47" s="153"/>
      <c r="XX47" s="154"/>
      <c r="XY47" s="155"/>
      <c r="XZ47" s="155"/>
      <c r="YA47" s="155"/>
      <c r="YB47" s="155"/>
      <c r="YC47" s="155"/>
      <c r="YD47" s="155"/>
      <c r="YE47" s="156"/>
      <c r="YF47" s="156"/>
      <c r="YG47" s="156"/>
      <c r="YH47" s="156"/>
      <c r="YI47" s="156"/>
      <c r="YJ47" s="156"/>
      <c r="YK47" s="157"/>
      <c r="YL47" s="153"/>
      <c r="YM47" s="153"/>
      <c r="YN47" s="154"/>
      <c r="YO47" s="155"/>
      <c r="YP47" s="155"/>
      <c r="YQ47" s="155"/>
      <c r="YR47" s="155"/>
      <c r="YS47" s="155"/>
      <c r="YT47" s="155"/>
      <c r="YU47" s="156"/>
      <c r="YV47" s="156"/>
      <c r="YW47" s="156"/>
      <c r="YX47" s="156"/>
      <c r="YY47" s="156"/>
      <c r="YZ47" s="156"/>
      <c r="ZA47" s="157"/>
      <c r="ZB47" s="153"/>
      <c r="ZC47" s="153"/>
      <c r="ZD47" s="154"/>
      <c r="ZE47" s="155"/>
      <c r="ZF47" s="155"/>
      <c r="ZG47" s="155"/>
      <c r="ZH47" s="155"/>
      <c r="ZI47" s="155"/>
      <c r="ZJ47" s="155"/>
      <c r="ZK47" s="156"/>
      <c r="ZL47" s="156"/>
      <c r="ZM47" s="156"/>
      <c r="ZN47" s="156"/>
      <c r="ZO47" s="156"/>
      <c r="ZP47" s="156"/>
      <c r="ZQ47" s="157"/>
      <c r="ZR47" s="153"/>
      <c r="ZS47" s="153"/>
      <c r="ZT47" s="154"/>
      <c r="ZU47" s="155"/>
      <c r="ZV47" s="155"/>
      <c r="ZW47" s="155"/>
      <c r="ZX47" s="155"/>
      <c r="ZY47" s="155"/>
      <c r="ZZ47" s="155"/>
      <c r="AAA47" s="156"/>
      <c r="AAB47" s="156"/>
      <c r="AAC47" s="156"/>
      <c r="AAD47" s="156"/>
      <c r="AAE47" s="156"/>
      <c r="AAF47" s="156"/>
      <c r="AAG47" s="157"/>
      <c r="AAH47" s="153"/>
      <c r="AAI47" s="153"/>
      <c r="AAJ47" s="154"/>
      <c r="AAK47" s="155"/>
      <c r="AAL47" s="155"/>
      <c r="AAM47" s="155"/>
      <c r="AAN47" s="155"/>
      <c r="AAO47" s="155"/>
      <c r="AAP47" s="155"/>
      <c r="AAQ47" s="156"/>
      <c r="AAR47" s="156"/>
      <c r="AAS47" s="156"/>
      <c r="AAT47" s="156"/>
      <c r="AAU47" s="156"/>
      <c r="AAV47" s="156"/>
      <c r="AAW47" s="157"/>
      <c r="AAX47" s="153"/>
      <c r="AAY47" s="153"/>
      <c r="AAZ47" s="154"/>
      <c r="ABA47" s="155"/>
      <c r="ABB47" s="155"/>
      <c r="ABC47" s="155"/>
      <c r="ABD47" s="155"/>
      <c r="ABE47" s="155"/>
      <c r="ABF47" s="155"/>
      <c r="ABG47" s="156"/>
      <c r="ABH47" s="156"/>
      <c r="ABI47" s="156"/>
      <c r="ABJ47" s="156"/>
      <c r="ABK47" s="156"/>
      <c r="ABL47" s="156"/>
      <c r="ABM47" s="157"/>
      <c r="ABN47" s="153"/>
      <c r="ABO47" s="153"/>
      <c r="ABP47" s="154"/>
      <c r="ABQ47" s="155"/>
      <c r="ABR47" s="155"/>
      <c r="ABS47" s="155"/>
      <c r="ABT47" s="155"/>
      <c r="ABU47" s="155"/>
      <c r="ABV47" s="155"/>
      <c r="ABW47" s="156"/>
      <c r="ABX47" s="156"/>
      <c r="ABY47" s="156"/>
      <c r="ABZ47" s="156"/>
      <c r="ACA47" s="156"/>
      <c r="ACB47" s="156"/>
      <c r="ACC47" s="157"/>
      <c r="ACD47" s="153"/>
      <c r="ACE47" s="153"/>
      <c r="ACF47" s="154"/>
      <c r="ACG47" s="155"/>
      <c r="ACH47" s="155"/>
      <c r="ACI47" s="155"/>
      <c r="ACJ47" s="155"/>
      <c r="ACK47" s="155"/>
      <c r="ACL47" s="155"/>
      <c r="ACM47" s="156"/>
      <c r="ACN47" s="156"/>
      <c r="ACO47" s="156"/>
      <c r="ACP47" s="156"/>
      <c r="ACQ47" s="156"/>
      <c r="ACR47" s="156"/>
      <c r="ACS47" s="157"/>
      <c r="ACT47" s="153"/>
      <c r="ACU47" s="153"/>
      <c r="ACV47" s="154"/>
      <c r="ACW47" s="155"/>
      <c r="ACX47" s="155"/>
      <c r="ACY47" s="155"/>
      <c r="ACZ47" s="155"/>
      <c r="ADA47" s="155"/>
      <c r="ADB47" s="155"/>
      <c r="ADC47" s="156"/>
      <c r="ADD47" s="156"/>
      <c r="ADE47" s="156"/>
      <c r="ADF47" s="156"/>
      <c r="ADG47" s="156"/>
      <c r="ADH47" s="156"/>
      <c r="ADI47" s="157"/>
      <c r="ADJ47" s="153"/>
      <c r="ADK47" s="153"/>
      <c r="ADL47" s="154"/>
      <c r="ADM47" s="155"/>
      <c r="ADN47" s="155"/>
      <c r="ADO47" s="155"/>
      <c r="ADP47" s="155"/>
      <c r="ADQ47" s="155"/>
      <c r="ADR47" s="155"/>
      <c r="ADS47" s="156"/>
      <c r="ADT47" s="156"/>
      <c r="ADU47" s="156"/>
      <c r="ADV47" s="156"/>
      <c r="ADW47" s="156"/>
      <c r="ADX47" s="156"/>
      <c r="ADY47" s="157"/>
      <c r="ADZ47" s="153"/>
      <c r="AEA47" s="153"/>
      <c r="AEB47" s="154"/>
      <c r="AEC47" s="155"/>
      <c r="AED47" s="155"/>
      <c r="AEE47" s="155"/>
      <c r="AEF47" s="155"/>
      <c r="AEG47" s="155"/>
      <c r="AEH47" s="155"/>
      <c r="AEI47" s="156"/>
      <c r="AEJ47" s="156"/>
      <c r="AEK47" s="156"/>
      <c r="AEL47" s="156"/>
      <c r="AEM47" s="156"/>
      <c r="AEN47" s="156"/>
      <c r="AEO47" s="157"/>
      <c r="AEP47" s="153"/>
      <c r="AEQ47" s="153"/>
      <c r="AER47" s="154"/>
      <c r="AES47" s="155"/>
      <c r="AET47" s="155"/>
      <c r="AEU47" s="155"/>
      <c r="AEV47" s="155"/>
      <c r="AEW47" s="155"/>
      <c r="AEX47" s="155"/>
      <c r="AEY47" s="156"/>
      <c r="AEZ47" s="156"/>
      <c r="AFA47" s="156"/>
      <c r="AFB47" s="156"/>
      <c r="AFC47" s="156"/>
      <c r="AFD47" s="156"/>
      <c r="AFE47" s="157"/>
      <c r="AFF47" s="153"/>
      <c r="AFG47" s="153"/>
      <c r="AFH47" s="154"/>
      <c r="AFI47" s="155"/>
      <c r="AFJ47" s="155"/>
      <c r="AFK47" s="155"/>
      <c r="AFL47" s="155"/>
      <c r="AFM47" s="155"/>
      <c r="AFN47" s="155"/>
      <c r="AFO47" s="156"/>
      <c r="AFP47" s="156"/>
      <c r="AFQ47" s="156"/>
      <c r="AFR47" s="156"/>
      <c r="AFS47" s="156"/>
      <c r="AFT47" s="156"/>
      <c r="AFU47" s="157"/>
      <c r="AFV47" s="153"/>
      <c r="AFW47" s="153"/>
      <c r="AFX47" s="154"/>
      <c r="AFY47" s="155"/>
      <c r="AFZ47" s="155"/>
      <c r="AGA47" s="155"/>
      <c r="AGB47" s="155"/>
      <c r="AGC47" s="155"/>
      <c r="AGD47" s="155"/>
      <c r="AGE47" s="156"/>
      <c r="AGF47" s="156"/>
      <c r="AGG47" s="156"/>
      <c r="AGH47" s="156"/>
      <c r="AGI47" s="156"/>
      <c r="AGJ47" s="156"/>
      <c r="AGK47" s="157"/>
      <c r="AGL47" s="153"/>
      <c r="AGM47" s="153"/>
      <c r="AGN47" s="154"/>
      <c r="AGO47" s="155"/>
      <c r="AGP47" s="155"/>
      <c r="AGQ47" s="155"/>
      <c r="AGR47" s="155"/>
      <c r="AGS47" s="155"/>
      <c r="AGT47" s="155"/>
      <c r="AGU47" s="156"/>
      <c r="AGV47" s="156"/>
      <c r="AGW47" s="156"/>
      <c r="AGX47" s="156"/>
      <c r="AGY47" s="156"/>
      <c r="AGZ47" s="156"/>
      <c r="AHA47" s="157"/>
      <c r="AHB47" s="153"/>
      <c r="AHC47" s="153"/>
      <c r="AHD47" s="154"/>
      <c r="AHE47" s="155"/>
      <c r="AHF47" s="155"/>
      <c r="AHG47" s="155"/>
      <c r="AHH47" s="155"/>
      <c r="AHI47" s="155"/>
      <c r="AHJ47" s="155"/>
      <c r="AHK47" s="156"/>
      <c r="AHL47" s="156"/>
      <c r="AHM47" s="156"/>
      <c r="AHN47" s="156"/>
      <c r="AHO47" s="156"/>
      <c r="AHP47" s="156"/>
      <c r="AHQ47" s="157"/>
      <c r="AHR47" s="153"/>
      <c r="AHS47" s="153"/>
      <c r="AHT47" s="154"/>
      <c r="AHU47" s="155"/>
      <c r="AHV47" s="155"/>
      <c r="AHW47" s="155"/>
      <c r="AHX47" s="155"/>
      <c r="AHY47" s="155"/>
      <c r="AHZ47" s="155"/>
      <c r="AIA47" s="156"/>
      <c r="AIB47" s="156"/>
      <c r="AIC47" s="156"/>
      <c r="AID47" s="156"/>
      <c r="AIE47" s="156"/>
      <c r="AIF47" s="156"/>
      <c r="AIG47" s="157"/>
      <c r="AIH47" s="153"/>
      <c r="AII47" s="153"/>
      <c r="AIJ47" s="154"/>
      <c r="AIK47" s="155"/>
      <c r="AIL47" s="155"/>
      <c r="AIM47" s="155"/>
      <c r="AIN47" s="155"/>
      <c r="AIO47" s="155"/>
      <c r="AIP47" s="155"/>
      <c r="AIQ47" s="156"/>
      <c r="AIR47" s="156"/>
      <c r="AIS47" s="156"/>
      <c r="AIT47" s="156"/>
      <c r="AIU47" s="156"/>
      <c r="AIV47" s="156"/>
      <c r="AIW47" s="157"/>
      <c r="AIX47" s="153"/>
      <c r="AIY47" s="153"/>
      <c r="AIZ47" s="154"/>
      <c r="AJA47" s="155"/>
      <c r="AJB47" s="155"/>
      <c r="AJC47" s="155"/>
      <c r="AJD47" s="155"/>
      <c r="AJE47" s="155"/>
      <c r="AJF47" s="155"/>
      <c r="AJG47" s="156"/>
      <c r="AJH47" s="156"/>
      <c r="AJI47" s="156"/>
      <c r="AJJ47" s="156"/>
      <c r="AJK47" s="156"/>
      <c r="AJL47" s="156"/>
      <c r="AJM47" s="157"/>
      <c r="AJN47" s="153"/>
      <c r="AJO47" s="153"/>
      <c r="AJP47" s="154"/>
      <c r="AJQ47" s="155"/>
      <c r="AJR47" s="155"/>
      <c r="AJS47" s="155"/>
      <c r="AJT47" s="155"/>
      <c r="AJU47" s="155"/>
      <c r="AJV47" s="155"/>
      <c r="AJW47" s="156"/>
      <c r="AJX47" s="156"/>
      <c r="AJY47" s="156"/>
      <c r="AJZ47" s="156"/>
      <c r="AKA47" s="156"/>
      <c r="AKB47" s="156"/>
      <c r="AKC47" s="157"/>
      <c r="AKD47" s="153"/>
      <c r="AKE47" s="153"/>
      <c r="AKF47" s="154"/>
      <c r="AKG47" s="155"/>
      <c r="AKH47" s="155"/>
      <c r="AKI47" s="155"/>
      <c r="AKJ47" s="155"/>
      <c r="AKK47" s="155"/>
      <c r="AKL47" s="155"/>
      <c r="AKM47" s="156"/>
      <c r="AKN47" s="156"/>
      <c r="AKO47" s="156"/>
      <c r="AKP47" s="156"/>
      <c r="AKQ47" s="156"/>
      <c r="AKR47" s="156"/>
      <c r="AKS47" s="157"/>
      <c r="AKT47" s="153"/>
      <c r="AKU47" s="153"/>
      <c r="AKV47" s="154"/>
      <c r="AKW47" s="155"/>
      <c r="AKX47" s="155"/>
      <c r="AKY47" s="155"/>
      <c r="AKZ47" s="155"/>
      <c r="ALA47" s="155"/>
      <c r="ALB47" s="155"/>
      <c r="ALC47" s="156"/>
      <c r="ALD47" s="156"/>
      <c r="ALE47" s="156"/>
      <c r="ALF47" s="156"/>
      <c r="ALG47" s="156"/>
      <c r="ALH47" s="156"/>
      <c r="ALI47" s="157"/>
      <c r="ALJ47" s="153"/>
      <c r="ALK47" s="153"/>
      <c r="ALL47" s="154"/>
      <c r="ALM47" s="155"/>
      <c r="ALN47" s="155"/>
      <c r="ALO47" s="155"/>
      <c r="ALP47" s="155"/>
      <c r="ALQ47" s="155"/>
      <c r="ALR47" s="155"/>
      <c r="ALS47" s="156"/>
      <c r="ALT47" s="156"/>
      <c r="ALU47" s="156"/>
      <c r="ALV47" s="156"/>
      <c r="ALW47" s="156"/>
      <c r="ALX47" s="156"/>
      <c r="ALY47" s="157"/>
      <c r="ALZ47" s="153"/>
      <c r="AMA47" s="153"/>
      <c r="AMB47" s="154"/>
      <c r="AMC47" s="155"/>
      <c r="AMD47" s="155"/>
      <c r="AME47" s="155"/>
      <c r="AMF47" s="155"/>
      <c r="AMG47" s="155"/>
      <c r="AMH47" s="155"/>
      <c r="AMI47" s="156"/>
      <c r="AMJ47" s="156"/>
      <c r="AMK47" s="156"/>
      <c r="AML47" s="156"/>
      <c r="AMM47" s="156"/>
      <c r="AMN47" s="156"/>
      <c r="AMO47" s="157"/>
      <c r="AMP47" s="153"/>
      <c r="AMQ47" s="153"/>
      <c r="AMR47" s="154"/>
      <c r="AMS47" s="155"/>
      <c r="AMT47" s="155"/>
      <c r="AMU47" s="155"/>
      <c r="AMV47" s="155"/>
      <c r="AMW47" s="155"/>
      <c r="AMX47" s="155"/>
      <c r="AMY47" s="156"/>
      <c r="AMZ47" s="156"/>
      <c r="ANA47" s="156"/>
      <c r="ANB47" s="156"/>
      <c r="ANC47" s="156"/>
      <c r="AND47" s="156"/>
      <c r="ANE47" s="157"/>
      <c r="ANF47" s="153"/>
      <c r="ANG47" s="153"/>
      <c r="ANH47" s="154"/>
      <c r="ANI47" s="155"/>
      <c r="ANJ47" s="155"/>
      <c r="ANK47" s="155"/>
      <c r="ANL47" s="155"/>
      <c r="ANM47" s="155"/>
      <c r="ANN47" s="155"/>
      <c r="ANO47" s="156"/>
      <c r="ANP47" s="156"/>
      <c r="ANQ47" s="156"/>
      <c r="ANR47" s="156"/>
      <c r="ANS47" s="156"/>
      <c r="ANT47" s="156"/>
      <c r="ANU47" s="157"/>
      <c r="ANV47" s="153"/>
      <c r="ANW47" s="153"/>
      <c r="ANX47" s="154"/>
      <c r="ANY47" s="155"/>
      <c r="ANZ47" s="155"/>
      <c r="AOA47" s="155"/>
      <c r="AOB47" s="155"/>
      <c r="AOC47" s="155"/>
      <c r="AOD47" s="155"/>
      <c r="AOE47" s="156"/>
      <c r="AOF47" s="156"/>
      <c r="AOG47" s="156"/>
      <c r="AOH47" s="156"/>
      <c r="AOI47" s="156"/>
      <c r="AOJ47" s="156"/>
      <c r="AOK47" s="157"/>
      <c r="AOL47" s="153"/>
      <c r="AOM47" s="153"/>
      <c r="AON47" s="154"/>
      <c r="AOO47" s="155"/>
      <c r="AOP47" s="155"/>
      <c r="AOQ47" s="155"/>
      <c r="AOR47" s="155"/>
      <c r="AOS47" s="155"/>
      <c r="AOT47" s="155"/>
      <c r="AOU47" s="156"/>
      <c r="AOV47" s="156"/>
      <c r="AOW47" s="156"/>
      <c r="AOX47" s="156"/>
      <c r="AOY47" s="156"/>
      <c r="AOZ47" s="156"/>
      <c r="APA47" s="157"/>
      <c r="APB47" s="153"/>
      <c r="APC47" s="153"/>
      <c r="APD47" s="154"/>
      <c r="APE47" s="155"/>
      <c r="APF47" s="155"/>
      <c r="APG47" s="155"/>
      <c r="APH47" s="155"/>
      <c r="API47" s="155"/>
      <c r="APJ47" s="155"/>
      <c r="APK47" s="156"/>
      <c r="APL47" s="156"/>
      <c r="APM47" s="156"/>
      <c r="APN47" s="156"/>
      <c r="APO47" s="156"/>
      <c r="APP47" s="156"/>
      <c r="APQ47" s="157"/>
      <c r="APR47" s="153"/>
      <c r="APS47" s="153"/>
      <c r="APT47" s="154"/>
      <c r="APU47" s="155"/>
      <c r="APV47" s="155"/>
      <c r="APW47" s="155"/>
      <c r="APX47" s="155"/>
      <c r="APY47" s="155"/>
      <c r="APZ47" s="155"/>
      <c r="AQA47" s="156"/>
      <c r="AQB47" s="156"/>
      <c r="AQC47" s="156"/>
      <c r="AQD47" s="156"/>
      <c r="AQE47" s="156"/>
      <c r="AQF47" s="156"/>
      <c r="AQG47" s="157"/>
      <c r="AQH47" s="153"/>
      <c r="AQI47" s="153"/>
      <c r="AQJ47" s="154"/>
      <c r="AQK47" s="155"/>
      <c r="AQL47" s="155"/>
      <c r="AQM47" s="155"/>
      <c r="AQN47" s="155"/>
      <c r="AQO47" s="155"/>
      <c r="AQP47" s="155"/>
      <c r="AQQ47" s="156"/>
      <c r="AQR47" s="156"/>
      <c r="AQS47" s="156"/>
      <c r="AQT47" s="156"/>
      <c r="AQU47" s="156"/>
      <c r="AQV47" s="156"/>
      <c r="AQW47" s="157"/>
      <c r="AQX47" s="153"/>
      <c r="AQY47" s="153"/>
      <c r="AQZ47" s="154"/>
      <c r="ARA47" s="155"/>
      <c r="ARB47" s="155"/>
      <c r="ARC47" s="155"/>
      <c r="ARD47" s="155"/>
      <c r="ARE47" s="155"/>
      <c r="ARF47" s="155"/>
      <c r="ARG47" s="156"/>
      <c r="ARH47" s="156"/>
      <c r="ARI47" s="156"/>
      <c r="ARJ47" s="156"/>
      <c r="ARK47" s="156"/>
      <c r="ARL47" s="156"/>
      <c r="ARM47" s="157"/>
      <c r="ARN47" s="153"/>
      <c r="ARO47" s="153"/>
      <c r="ARP47" s="154"/>
      <c r="ARQ47" s="155"/>
      <c r="ARR47" s="155"/>
      <c r="ARS47" s="155"/>
      <c r="ART47" s="155"/>
      <c r="ARU47" s="155"/>
      <c r="ARV47" s="155"/>
      <c r="ARW47" s="156"/>
      <c r="ARX47" s="156"/>
      <c r="ARY47" s="156"/>
      <c r="ARZ47" s="156"/>
      <c r="ASA47" s="156"/>
      <c r="ASB47" s="156"/>
      <c r="ASC47" s="157"/>
      <c r="ASD47" s="153"/>
      <c r="ASE47" s="153"/>
      <c r="ASF47" s="154"/>
      <c r="ASG47" s="155"/>
      <c r="ASH47" s="155"/>
      <c r="ASI47" s="155"/>
      <c r="ASJ47" s="155"/>
      <c r="ASK47" s="155"/>
      <c r="ASL47" s="155"/>
      <c r="ASM47" s="156"/>
      <c r="ASN47" s="156"/>
      <c r="ASO47" s="156"/>
      <c r="ASP47" s="156"/>
      <c r="ASQ47" s="156"/>
      <c r="ASR47" s="156"/>
      <c r="ASS47" s="157"/>
      <c r="AST47" s="153"/>
      <c r="ASU47" s="153"/>
      <c r="ASV47" s="154"/>
      <c r="ASW47" s="155"/>
      <c r="ASX47" s="155"/>
      <c r="ASY47" s="155"/>
      <c r="ASZ47" s="155"/>
      <c r="ATA47" s="155"/>
      <c r="ATB47" s="155"/>
      <c r="ATC47" s="156"/>
      <c r="ATD47" s="156"/>
      <c r="ATE47" s="156"/>
      <c r="ATF47" s="156"/>
      <c r="ATG47" s="156"/>
      <c r="ATH47" s="156"/>
      <c r="ATI47" s="157"/>
      <c r="ATJ47" s="153"/>
      <c r="ATK47" s="153"/>
      <c r="ATL47" s="154"/>
      <c r="ATM47" s="155"/>
      <c r="ATN47" s="155"/>
      <c r="ATO47" s="155"/>
      <c r="ATP47" s="155"/>
      <c r="ATQ47" s="155"/>
      <c r="ATR47" s="155"/>
      <c r="ATS47" s="156"/>
      <c r="ATT47" s="156"/>
      <c r="ATU47" s="156"/>
      <c r="ATV47" s="156"/>
      <c r="ATW47" s="156"/>
      <c r="ATX47" s="156"/>
      <c r="ATY47" s="157"/>
      <c r="ATZ47" s="153"/>
      <c r="AUA47" s="153"/>
      <c r="AUB47" s="154"/>
      <c r="AUC47" s="155"/>
      <c r="AUD47" s="155"/>
      <c r="AUE47" s="155"/>
      <c r="AUF47" s="155"/>
      <c r="AUG47" s="155"/>
      <c r="AUH47" s="155"/>
      <c r="AUI47" s="156"/>
      <c r="AUJ47" s="156"/>
      <c r="AUK47" s="156"/>
      <c r="AUL47" s="156"/>
      <c r="AUM47" s="156"/>
      <c r="AUN47" s="156"/>
      <c r="AUO47" s="157"/>
      <c r="AUP47" s="153"/>
      <c r="AUQ47" s="153"/>
      <c r="AUR47" s="154"/>
      <c r="AUS47" s="155"/>
      <c r="AUT47" s="155"/>
      <c r="AUU47" s="155"/>
      <c r="AUV47" s="155"/>
      <c r="AUW47" s="155"/>
      <c r="AUX47" s="155"/>
      <c r="AUY47" s="156"/>
      <c r="AUZ47" s="156"/>
      <c r="AVA47" s="156"/>
      <c r="AVB47" s="156"/>
      <c r="AVC47" s="156"/>
      <c r="AVD47" s="156"/>
      <c r="AVE47" s="157"/>
      <c r="AVF47" s="153"/>
      <c r="AVG47" s="153"/>
      <c r="AVH47" s="154"/>
      <c r="AVI47" s="155"/>
      <c r="AVJ47" s="155"/>
      <c r="AVK47" s="155"/>
      <c r="AVL47" s="155"/>
      <c r="AVM47" s="155"/>
      <c r="AVN47" s="155"/>
      <c r="AVO47" s="156"/>
      <c r="AVP47" s="156"/>
      <c r="AVQ47" s="156"/>
      <c r="AVR47" s="156"/>
      <c r="AVS47" s="156"/>
      <c r="AVT47" s="156"/>
      <c r="AVU47" s="157"/>
      <c r="AVV47" s="153"/>
      <c r="AVW47" s="153"/>
      <c r="AVX47" s="154"/>
      <c r="AVY47" s="155"/>
      <c r="AVZ47" s="155"/>
      <c r="AWA47" s="155"/>
      <c r="AWB47" s="155"/>
      <c r="AWC47" s="155"/>
      <c r="AWD47" s="155"/>
      <c r="AWE47" s="156"/>
      <c r="AWF47" s="156"/>
      <c r="AWG47" s="156"/>
      <c r="AWH47" s="156"/>
      <c r="AWI47" s="156"/>
      <c r="AWJ47" s="156"/>
      <c r="AWK47" s="157"/>
      <c r="AWL47" s="153"/>
      <c r="AWM47" s="153"/>
      <c r="AWN47" s="154"/>
      <c r="AWO47" s="155"/>
      <c r="AWP47" s="155"/>
      <c r="AWQ47" s="155"/>
      <c r="AWR47" s="155"/>
      <c r="AWS47" s="155"/>
      <c r="AWT47" s="155"/>
      <c r="AWU47" s="156"/>
      <c r="AWV47" s="156"/>
      <c r="AWW47" s="156"/>
      <c r="AWX47" s="156"/>
      <c r="AWY47" s="156"/>
      <c r="AWZ47" s="156"/>
      <c r="AXA47" s="157"/>
      <c r="AXB47" s="153"/>
      <c r="AXC47" s="153"/>
      <c r="AXD47" s="154"/>
      <c r="AXE47" s="155"/>
      <c r="AXF47" s="155"/>
      <c r="AXG47" s="155"/>
      <c r="AXH47" s="155"/>
      <c r="AXI47" s="155"/>
      <c r="AXJ47" s="155"/>
      <c r="AXK47" s="156"/>
      <c r="AXL47" s="156"/>
      <c r="AXM47" s="156"/>
      <c r="AXN47" s="156"/>
      <c r="AXO47" s="156"/>
      <c r="AXP47" s="156"/>
      <c r="AXQ47" s="157"/>
      <c r="AXR47" s="153"/>
      <c r="AXS47" s="153"/>
      <c r="AXT47" s="154"/>
      <c r="AXU47" s="155"/>
      <c r="AXV47" s="155"/>
      <c r="AXW47" s="155"/>
      <c r="AXX47" s="155"/>
      <c r="AXY47" s="155"/>
      <c r="AXZ47" s="155"/>
      <c r="AYA47" s="156"/>
      <c r="AYB47" s="156"/>
      <c r="AYC47" s="156"/>
      <c r="AYD47" s="156"/>
      <c r="AYE47" s="156"/>
      <c r="AYF47" s="156"/>
      <c r="AYG47" s="157"/>
      <c r="AYH47" s="153"/>
      <c r="AYI47" s="153"/>
      <c r="AYJ47" s="154"/>
      <c r="AYK47" s="155"/>
      <c r="AYL47" s="155"/>
      <c r="AYM47" s="155"/>
      <c r="AYN47" s="155"/>
      <c r="AYO47" s="155"/>
      <c r="AYP47" s="155"/>
      <c r="AYQ47" s="156"/>
      <c r="AYR47" s="156"/>
      <c r="AYS47" s="156"/>
      <c r="AYT47" s="156"/>
      <c r="AYU47" s="156"/>
      <c r="AYV47" s="156"/>
      <c r="AYW47" s="157"/>
      <c r="AYX47" s="153"/>
      <c r="AYY47" s="153"/>
      <c r="AYZ47" s="154"/>
      <c r="AZA47" s="155"/>
      <c r="AZB47" s="155"/>
      <c r="AZC47" s="155"/>
      <c r="AZD47" s="155"/>
      <c r="AZE47" s="155"/>
      <c r="AZF47" s="155"/>
      <c r="AZG47" s="156"/>
      <c r="AZH47" s="156"/>
      <c r="AZI47" s="156"/>
      <c r="AZJ47" s="156"/>
      <c r="AZK47" s="156"/>
      <c r="AZL47" s="156"/>
      <c r="AZM47" s="157"/>
      <c r="AZN47" s="153"/>
      <c r="AZO47" s="153"/>
      <c r="AZP47" s="154"/>
      <c r="AZQ47" s="155"/>
      <c r="AZR47" s="155"/>
      <c r="AZS47" s="155"/>
      <c r="AZT47" s="155"/>
      <c r="AZU47" s="155"/>
      <c r="AZV47" s="155"/>
      <c r="AZW47" s="156"/>
      <c r="AZX47" s="156"/>
      <c r="AZY47" s="156"/>
      <c r="AZZ47" s="156"/>
      <c r="BAA47" s="156"/>
      <c r="BAB47" s="156"/>
      <c r="BAC47" s="157"/>
      <c r="BAD47" s="153"/>
      <c r="BAE47" s="153"/>
      <c r="BAF47" s="154"/>
      <c r="BAG47" s="155"/>
      <c r="BAH47" s="155"/>
      <c r="BAI47" s="155"/>
      <c r="BAJ47" s="155"/>
      <c r="BAK47" s="155"/>
      <c r="BAL47" s="155"/>
      <c r="BAM47" s="156"/>
      <c r="BAN47" s="156"/>
      <c r="BAO47" s="156"/>
      <c r="BAP47" s="156"/>
      <c r="BAQ47" s="156"/>
      <c r="BAR47" s="156"/>
      <c r="BAS47" s="157"/>
      <c r="BAT47" s="153"/>
      <c r="BAU47" s="153"/>
      <c r="BAV47" s="154"/>
      <c r="BAW47" s="155"/>
      <c r="BAX47" s="155"/>
      <c r="BAY47" s="155"/>
      <c r="BAZ47" s="155"/>
      <c r="BBA47" s="155"/>
      <c r="BBB47" s="155"/>
      <c r="BBC47" s="156"/>
      <c r="BBD47" s="156"/>
      <c r="BBE47" s="156"/>
      <c r="BBF47" s="156"/>
      <c r="BBG47" s="156"/>
      <c r="BBH47" s="156"/>
      <c r="BBI47" s="157"/>
      <c r="BBJ47" s="153"/>
      <c r="BBK47" s="153"/>
      <c r="BBL47" s="154"/>
      <c r="BBM47" s="155"/>
      <c r="BBN47" s="155"/>
      <c r="BBO47" s="155"/>
      <c r="BBP47" s="155"/>
      <c r="BBQ47" s="155"/>
      <c r="BBR47" s="155"/>
      <c r="BBS47" s="156"/>
      <c r="BBT47" s="156"/>
      <c r="BBU47" s="156"/>
      <c r="BBV47" s="156"/>
      <c r="BBW47" s="156"/>
      <c r="BBX47" s="156"/>
      <c r="BBY47" s="157"/>
      <c r="BBZ47" s="153"/>
      <c r="BCA47" s="153"/>
      <c r="BCB47" s="154"/>
      <c r="BCC47" s="155"/>
      <c r="BCD47" s="155"/>
      <c r="BCE47" s="155"/>
      <c r="BCF47" s="155"/>
      <c r="BCG47" s="155"/>
      <c r="BCH47" s="155"/>
      <c r="BCI47" s="156"/>
      <c r="BCJ47" s="156"/>
      <c r="BCK47" s="156"/>
      <c r="BCL47" s="156"/>
      <c r="BCM47" s="156"/>
      <c r="BCN47" s="156"/>
      <c r="BCO47" s="157"/>
      <c r="BCP47" s="153"/>
      <c r="BCQ47" s="153"/>
      <c r="BCR47" s="154"/>
      <c r="BCS47" s="155"/>
      <c r="BCT47" s="155"/>
      <c r="BCU47" s="155"/>
      <c r="BCV47" s="155"/>
      <c r="BCW47" s="155"/>
      <c r="BCX47" s="155"/>
      <c r="BCY47" s="156"/>
      <c r="BCZ47" s="156"/>
      <c r="BDA47" s="156"/>
      <c r="BDB47" s="156"/>
      <c r="BDC47" s="156"/>
      <c r="BDD47" s="156"/>
      <c r="BDE47" s="157"/>
      <c r="BDF47" s="153"/>
      <c r="BDG47" s="153"/>
      <c r="BDH47" s="154"/>
      <c r="BDI47" s="155"/>
      <c r="BDJ47" s="155"/>
      <c r="BDK47" s="155"/>
      <c r="BDL47" s="155"/>
      <c r="BDM47" s="155"/>
      <c r="BDN47" s="155"/>
      <c r="BDO47" s="156"/>
      <c r="BDP47" s="156"/>
      <c r="BDQ47" s="156"/>
      <c r="BDR47" s="156"/>
      <c r="BDS47" s="156"/>
      <c r="BDT47" s="156"/>
      <c r="BDU47" s="157"/>
      <c r="BDV47" s="153"/>
      <c r="BDW47" s="153"/>
      <c r="BDX47" s="154"/>
      <c r="BDY47" s="155"/>
      <c r="BDZ47" s="155"/>
      <c r="BEA47" s="155"/>
      <c r="BEB47" s="155"/>
      <c r="BEC47" s="155"/>
      <c r="BED47" s="155"/>
      <c r="BEE47" s="156"/>
      <c r="BEF47" s="156"/>
      <c r="BEG47" s="156"/>
      <c r="BEH47" s="156"/>
      <c r="BEI47" s="156"/>
      <c r="BEJ47" s="156"/>
      <c r="BEK47" s="157"/>
      <c r="BEL47" s="153"/>
      <c r="BEM47" s="153"/>
      <c r="BEN47" s="154"/>
      <c r="BEO47" s="155"/>
      <c r="BEP47" s="155"/>
      <c r="BEQ47" s="155"/>
      <c r="BER47" s="155"/>
      <c r="BES47" s="155"/>
      <c r="BET47" s="155"/>
      <c r="BEU47" s="156"/>
      <c r="BEV47" s="156"/>
      <c r="BEW47" s="156"/>
      <c r="BEX47" s="156"/>
      <c r="BEY47" s="156"/>
      <c r="BEZ47" s="156"/>
      <c r="BFA47" s="157"/>
      <c r="BFB47" s="153"/>
      <c r="BFC47" s="153"/>
      <c r="BFD47" s="154"/>
      <c r="BFE47" s="155"/>
      <c r="BFF47" s="155"/>
      <c r="BFG47" s="155"/>
      <c r="BFH47" s="155"/>
      <c r="BFI47" s="155"/>
      <c r="BFJ47" s="155"/>
      <c r="BFK47" s="156"/>
      <c r="BFL47" s="156"/>
      <c r="BFM47" s="156"/>
      <c r="BFN47" s="156"/>
      <c r="BFO47" s="156"/>
      <c r="BFP47" s="156"/>
      <c r="BFQ47" s="157"/>
      <c r="BFR47" s="153"/>
      <c r="BFS47" s="153"/>
      <c r="BFT47" s="154"/>
      <c r="BFU47" s="155"/>
      <c r="BFV47" s="155"/>
      <c r="BFW47" s="155"/>
      <c r="BFX47" s="155"/>
      <c r="BFY47" s="155"/>
      <c r="BFZ47" s="155"/>
      <c r="BGA47" s="156"/>
      <c r="BGB47" s="156"/>
      <c r="BGC47" s="156"/>
      <c r="BGD47" s="156"/>
      <c r="BGE47" s="156"/>
      <c r="BGF47" s="156"/>
      <c r="BGG47" s="157"/>
      <c r="BGH47" s="153"/>
      <c r="BGI47" s="153"/>
      <c r="BGJ47" s="154"/>
      <c r="BGK47" s="155"/>
      <c r="BGL47" s="155"/>
      <c r="BGM47" s="155"/>
      <c r="BGN47" s="155"/>
      <c r="BGO47" s="155"/>
      <c r="BGP47" s="155"/>
      <c r="BGQ47" s="156"/>
      <c r="BGR47" s="156"/>
      <c r="BGS47" s="156"/>
      <c r="BGT47" s="156"/>
      <c r="BGU47" s="156"/>
      <c r="BGV47" s="156"/>
      <c r="BGW47" s="157"/>
      <c r="BGX47" s="153"/>
      <c r="BGY47" s="153"/>
      <c r="BGZ47" s="154"/>
      <c r="BHA47" s="155"/>
      <c r="BHB47" s="155"/>
      <c r="BHC47" s="155"/>
      <c r="BHD47" s="155"/>
      <c r="BHE47" s="155"/>
      <c r="BHF47" s="155"/>
      <c r="BHG47" s="156"/>
      <c r="BHH47" s="156"/>
      <c r="BHI47" s="156"/>
      <c r="BHJ47" s="156"/>
      <c r="BHK47" s="156"/>
      <c r="BHL47" s="156"/>
      <c r="BHM47" s="157"/>
      <c r="BHN47" s="153"/>
      <c r="BHO47" s="153"/>
      <c r="BHP47" s="154"/>
      <c r="BHQ47" s="155"/>
      <c r="BHR47" s="155"/>
      <c r="BHS47" s="155"/>
      <c r="BHT47" s="155"/>
      <c r="BHU47" s="155"/>
      <c r="BHV47" s="155"/>
      <c r="BHW47" s="156"/>
      <c r="BHX47" s="156"/>
      <c r="BHY47" s="156"/>
      <c r="BHZ47" s="156"/>
      <c r="BIA47" s="156"/>
      <c r="BIB47" s="156"/>
      <c r="BIC47" s="157"/>
      <c r="BID47" s="153"/>
      <c r="BIE47" s="153"/>
      <c r="BIF47" s="154"/>
      <c r="BIG47" s="155"/>
      <c r="BIH47" s="155"/>
      <c r="BII47" s="155"/>
      <c r="BIJ47" s="155"/>
      <c r="BIK47" s="155"/>
      <c r="BIL47" s="155"/>
      <c r="BIM47" s="156"/>
      <c r="BIN47" s="156"/>
      <c r="BIO47" s="156"/>
      <c r="BIP47" s="156"/>
      <c r="BIQ47" s="156"/>
      <c r="BIR47" s="156"/>
      <c r="BIS47" s="157"/>
      <c r="BIT47" s="153"/>
      <c r="BIU47" s="153"/>
      <c r="BIV47" s="154"/>
      <c r="BIW47" s="155"/>
      <c r="BIX47" s="155"/>
      <c r="BIY47" s="155"/>
      <c r="BIZ47" s="155"/>
      <c r="BJA47" s="155"/>
      <c r="BJB47" s="155"/>
      <c r="BJC47" s="156"/>
      <c r="BJD47" s="156"/>
      <c r="BJE47" s="156"/>
      <c r="BJF47" s="156"/>
      <c r="BJG47" s="156"/>
      <c r="BJH47" s="156"/>
      <c r="BJI47" s="157"/>
      <c r="BJJ47" s="153"/>
      <c r="BJK47" s="153"/>
      <c r="BJL47" s="154"/>
      <c r="BJM47" s="155"/>
      <c r="BJN47" s="155"/>
      <c r="BJO47" s="155"/>
      <c r="BJP47" s="155"/>
      <c r="BJQ47" s="155"/>
      <c r="BJR47" s="155"/>
      <c r="BJS47" s="156"/>
      <c r="BJT47" s="156"/>
      <c r="BJU47" s="156"/>
      <c r="BJV47" s="156"/>
      <c r="BJW47" s="156"/>
      <c r="BJX47" s="156"/>
      <c r="BJY47" s="157"/>
      <c r="BJZ47" s="153"/>
      <c r="BKA47" s="153"/>
      <c r="BKB47" s="154"/>
      <c r="BKC47" s="155"/>
      <c r="BKD47" s="155"/>
      <c r="BKE47" s="155"/>
      <c r="BKF47" s="155"/>
      <c r="BKG47" s="155"/>
      <c r="BKH47" s="155"/>
      <c r="BKI47" s="156"/>
      <c r="BKJ47" s="156"/>
      <c r="BKK47" s="156"/>
      <c r="BKL47" s="156"/>
      <c r="BKM47" s="156"/>
      <c r="BKN47" s="156"/>
      <c r="BKO47" s="157"/>
      <c r="BKP47" s="153"/>
      <c r="BKQ47" s="153"/>
      <c r="BKR47" s="154"/>
      <c r="BKS47" s="155"/>
      <c r="BKT47" s="155"/>
      <c r="BKU47" s="155"/>
      <c r="BKV47" s="155"/>
      <c r="BKW47" s="155"/>
      <c r="BKX47" s="155"/>
      <c r="BKY47" s="156"/>
      <c r="BKZ47" s="156"/>
      <c r="BLA47" s="156"/>
      <c r="BLB47" s="156"/>
      <c r="BLC47" s="156"/>
      <c r="BLD47" s="156"/>
      <c r="BLE47" s="157"/>
      <c r="BLF47" s="153"/>
      <c r="BLG47" s="153"/>
      <c r="BLH47" s="154"/>
      <c r="BLI47" s="155"/>
      <c r="BLJ47" s="155"/>
      <c r="BLK47" s="155"/>
      <c r="BLL47" s="155"/>
      <c r="BLM47" s="155"/>
      <c r="BLN47" s="155"/>
      <c r="BLO47" s="156"/>
      <c r="BLP47" s="156"/>
      <c r="BLQ47" s="156"/>
      <c r="BLR47" s="156"/>
      <c r="BLS47" s="156"/>
      <c r="BLT47" s="156"/>
      <c r="BLU47" s="157"/>
      <c r="BLV47" s="153"/>
      <c r="BLW47" s="153"/>
      <c r="BLX47" s="154"/>
      <c r="BLY47" s="155"/>
      <c r="BLZ47" s="155"/>
      <c r="BMA47" s="155"/>
      <c r="BMB47" s="155"/>
      <c r="BMC47" s="155"/>
      <c r="BMD47" s="155"/>
      <c r="BME47" s="156"/>
      <c r="BMF47" s="156"/>
      <c r="BMG47" s="156"/>
      <c r="BMH47" s="156"/>
      <c r="BMI47" s="156"/>
      <c r="BMJ47" s="156"/>
      <c r="BMK47" s="157"/>
      <c r="BML47" s="153"/>
      <c r="BMM47" s="153"/>
      <c r="BMN47" s="154"/>
      <c r="BMO47" s="155"/>
      <c r="BMP47" s="155"/>
      <c r="BMQ47" s="155"/>
      <c r="BMR47" s="155"/>
      <c r="BMS47" s="155"/>
      <c r="BMT47" s="155"/>
      <c r="BMU47" s="156"/>
      <c r="BMV47" s="156"/>
      <c r="BMW47" s="156"/>
      <c r="BMX47" s="156"/>
      <c r="BMY47" s="156"/>
      <c r="BMZ47" s="156"/>
      <c r="BNA47" s="157"/>
      <c r="BNB47" s="153"/>
      <c r="BNC47" s="153"/>
      <c r="BND47" s="154"/>
      <c r="BNE47" s="155"/>
      <c r="BNF47" s="155"/>
      <c r="BNG47" s="155"/>
      <c r="BNH47" s="155"/>
      <c r="BNI47" s="155"/>
      <c r="BNJ47" s="155"/>
      <c r="BNK47" s="156"/>
      <c r="BNL47" s="156"/>
      <c r="BNM47" s="156"/>
      <c r="BNN47" s="156"/>
      <c r="BNO47" s="156"/>
      <c r="BNP47" s="156"/>
      <c r="BNQ47" s="157"/>
      <c r="BNR47" s="153"/>
      <c r="BNS47" s="153"/>
      <c r="BNT47" s="154"/>
      <c r="BNU47" s="155"/>
      <c r="BNV47" s="155"/>
      <c r="BNW47" s="155"/>
      <c r="BNX47" s="155"/>
      <c r="BNY47" s="155"/>
      <c r="BNZ47" s="155"/>
      <c r="BOA47" s="156"/>
      <c r="BOB47" s="156"/>
      <c r="BOC47" s="156"/>
      <c r="BOD47" s="156"/>
      <c r="BOE47" s="156"/>
      <c r="BOF47" s="156"/>
      <c r="BOG47" s="157"/>
      <c r="BOH47" s="153"/>
      <c r="BOI47" s="153"/>
      <c r="BOJ47" s="154"/>
      <c r="BOK47" s="155"/>
      <c r="BOL47" s="155"/>
      <c r="BOM47" s="155"/>
      <c r="BON47" s="155"/>
      <c r="BOO47" s="155"/>
      <c r="BOP47" s="155"/>
      <c r="BOQ47" s="156"/>
      <c r="BOR47" s="156"/>
      <c r="BOS47" s="156"/>
      <c r="BOT47" s="156"/>
      <c r="BOU47" s="156"/>
      <c r="BOV47" s="156"/>
      <c r="BOW47" s="157"/>
      <c r="BOX47" s="153"/>
      <c r="BOY47" s="153"/>
      <c r="BOZ47" s="154"/>
      <c r="BPA47" s="155"/>
      <c r="BPB47" s="155"/>
      <c r="BPC47" s="155"/>
      <c r="BPD47" s="155"/>
      <c r="BPE47" s="155"/>
      <c r="BPF47" s="155"/>
      <c r="BPG47" s="156"/>
      <c r="BPH47" s="156"/>
      <c r="BPI47" s="156"/>
      <c r="BPJ47" s="156"/>
      <c r="BPK47" s="156"/>
      <c r="BPL47" s="156"/>
      <c r="BPM47" s="157"/>
      <c r="BPN47" s="153"/>
      <c r="BPO47" s="153"/>
      <c r="BPP47" s="154"/>
      <c r="BPQ47" s="155"/>
      <c r="BPR47" s="155"/>
      <c r="BPS47" s="155"/>
      <c r="BPT47" s="155"/>
      <c r="BPU47" s="155"/>
      <c r="BPV47" s="155"/>
      <c r="BPW47" s="156"/>
      <c r="BPX47" s="156"/>
      <c r="BPY47" s="156"/>
      <c r="BPZ47" s="156"/>
      <c r="BQA47" s="156"/>
      <c r="BQB47" s="156"/>
      <c r="BQC47" s="157"/>
      <c r="BQD47" s="153"/>
      <c r="BQE47" s="153"/>
      <c r="BQF47" s="154"/>
      <c r="BQG47" s="155"/>
      <c r="BQH47" s="155"/>
      <c r="BQI47" s="155"/>
      <c r="BQJ47" s="155"/>
      <c r="BQK47" s="155"/>
      <c r="BQL47" s="155"/>
      <c r="BQM47" s="156"/>
      <c r="BQN47" s="156"/>
      <c r="BQO47" s="156"/>
      <c r="BQP47" s="156"/>
      <c r="BQQ47" s="156"/>
      <c r="BQR47" s="156"/>
      <c r="BQS47" s="157"/>
      <c r="BQT47" s="153"/>
      <c r="BQU47" s="153"/>
      <c r="BQV47" s="154"/>
      <c r="BQW47" s="155"/>
      <c r="BQX47" s="155"/>
      <c r="BQY47" s="155"/>
      <c r="BQZ47" s="155"/>
      <c r="BRA47" s="155"/>
      <c r="BRB47" s="155"/>
      <c r="BRC47" s="156"/>
      <c r="BRD47" s="156"/>
      <c r="BRE47" s="156"/>
      <c r="BRF47" s="156"/>
      <c r="BRG47" s="156"/>
      <c r="BRH47" s="156"/>
      <c r="BRI47" s="157"/>
      <c r="BRJ47" s="153"/>
      <c r="BRK47" s="153"/>
      <c r="BRL47" s="154"/>
      <c r="BRM47" s="155"/>
      <c r="BRN47" s="155"/>
      <c r="BRO47" s="155"/>
      <c r="BRP47" s="155"/>
      <c r="BRQ47" s="155"/>
      <c r="BRR47" s="155"/>
      <c r="BRS47" s="156"/>
      <c r="BRT47" s="156"/>
      <c r="BRU47" s="156"/>
      <c r="BRV47" s="156"/>
      <c r="BRW47" s="156"/>
      <c r="BRX47" s="156"/>
      <c r="BRY47" s="157"/>
      <c r="BRZ47" s="153"/>
      <c r="BSA47" s="153"/>
      <c r="BSB47" s="154"/>
      <c r="BSC47" s="155"/>
      <c r="BSD47" s="155"/>
      <c r="BSE47" s="155"/>
      <c r="BSF47" s="155"/>
      <c r="BSG47" s="155"/>
      <c r="BSH47" s="155"/>
      <c r="BSI47" s="156"/>
      <c r="BSJ47" s="156"/>
      <c r="BSK47" s="156"/>
      <c r="BSL47" s="156"/>
      <c r="BSM47" s="156"/>
      <c r="BSN47" s="156"/>
      <c r="BSO47" s="157"/>
      <c r="BSP47" s="153"/>
      <c r="BSQ47" s="153"/>
      <c r="BSR47" s="154"/>
      <c r="BSS47" s="155"/>
      <c r="BST47" s="155"/>
      <c r="BSU47" s="155"/>
      <c r="BSV47" s="155"/>
      <c r="BSW47" s="155"/>
      <c r="BSX47" s="155"/>
      <c r="BSY47" s="156"/>
      <c r="BSZ47" s="156"/>
      <c r="BTA47" s="156"/>
      <c r="BTB47" s="156"/>
      <c r="BTC47" s="156"/>
      <c r="BTD47" s="156"/>
      <c r="BTE47" s="157"/>
      <c r="BTF47" s="153"/>
      <c r="BTG47" s="153"/>
      <c r="BTH47" s="154"/>
      <c r="BTI47" s="155"/>
      <c r="BTJ47" s="155"/>
      <c r="BTK47" s="155"/>
      <c r="BTL47" s="155"/>
      <c r="BTM47" s="155"/>
      <c r="BTN47" s="155"/>
      <c r="BTO47" s="156"/>
      <c r="BTP47" s="156"/>
      <c r="BTQ47" s="156"/>
      <c r="BTR47" s="156"/>
      <c r="BTS47" s="156"/>
      <c r="BTT47" s="156"/>
      <c r="BTU47" s="157"/>
      <c r="BTV47" s="153"/>
      <c r="BTW47" s="153"/>
      <c r="BTX47" s="154"/>
      <c r="BTY47" s="155"/>
      <c r="BTZ47" s="155"/>
      <c r="BUA47" s="155"/>
      <c r="BUB47" s="155"/>
      <c r="BUC47" s="155"/>
      <c r="BUD47" s="155"/>
      <c r="BUE47" s="156"/>
      <c r="BUF47" s="156"/>
      <c r="BUG47" s="156"/>
      <c r="BUH47" s="156"/>
      <c r="BUI47" s="156"/>
      <c r="BUJ47" s="156"/>
      <c r="BUK47" s="157"/>
      <c r="BUL47" s="153"/>
      <c r="BUM47" s="153"/>
      <c r="BUN47" s="154"/>
      <c r="BUO47" s="155"/>
      <c r="BUP47" s="155"/>
      <c r="BUQ47" s="155"/>
      <c r="BUR47" s="155"/>
      <c r="BUS47" s="155"/>
      <c r="BUT47" s="155"/>
      <c r="BUU47" s="156"/>
      <c r="BUV47" s="156"/>
      <c r="BUW47" s="156"/>
      <c r="BUX47" s="156"/>
      <c r="BUY47" s="156"/>
      <c r="BUZ47" s="156"/>
      <c r="BVA47" s="157"/>
      <c r="BVB47" s="153"/>
      <c r="BVC47" s="153"/>
      <c r="BVD47" s="154"/>
      <c r="BVE47" s="155"/>
      <c r="BVF47" s="155"/>
      <c r="BVG47" s="155"/>
      <c r="BVH47" s="155"/>
      <c r="BVI47" s="155"/>
      <c r="BVJ47" s="155"/>
      <c r="BVK47" s="156"/>
      <c r="BVL47" s="156"/>
      <c r="BVM47" s="156"/>
      <c r="BVN47" s="156"/>
      <c r="BVO47" s="156"/>
      <c r="BVP47" s="156"/>
      <c r="BVQ47" s="157"/>
      <c r="BVR47" s="153"/>
      <c r="BVS47" s="153"/>
      <c r="BVT47" s="154"/>
      <c r="BVU47" s="155"/>
      <c r="BVV47" s="155"/>
      <c r="BVW47" s="155"/>
      <c r="BVX47" s="155"/>
      <c r="BVY47" s="155"/>
      <c r="BVZ47" s="155"/>
      <c r="BWA47" s="156"/>
      <c r="BWB47" s="156"/>
      <c r="BWC47" s="156"/>
      <c r="BWD47" s="156"/>
      <c r="BWE47" s="156"/>
      <c r="BWF47" s="156"/>
      <c r="BWG47" s="157"/>
      <c r="BWH47" s="153"/>
      <c r="BWI47" s="153"/>
      <c r="BWJ47" s="154"/>
      <c r="BWK47" s="155"/>
      <c r="BWL47" s="155"/>
      <c r="BWM47" s="155"/>
      <c r="BWN47" s="155"/>
      <c r="BWO47" s="155"/>
      <c r="BWP47" s="155"/>
      <c r="BWQ47" s="156"/>
      <c r="BWR47" s="156"/>
      <c r="BWS47" s="156"/>
      <c r="BWT47" s="156"/>
      <c r="BWU47" s="156"/>
      <c r="BWV47" s="156"/>
      <c r="BWW47" s="157"/>
      <c r="BWX47" s="153"/>
      <c r="BWY47" s="153"/>
      <c r="BWZ47" s="154"/>
      <c r="BXA47" s="155"/>
      <c r="BXB47" s="155"/>
      <c r="BXC47" s="155"/>
      <c r="BXD47" s="155"/>
      <c r="BXE47" s="155"/>
      <c r="BXF47" s="155"/>
      <c r="BXG47" s="156"/>
      <c r="BXH47" s="156"/>
      <c r="BXI47" s="156"/>
      <c r="BXJ47" s="156"/>
      <c r="BXK47" s="156"/>
      <c r="BXL47" s="156"/>
      <c r="BXM47" s="157"/>
      <c r="BXN47" s="153"/>
      <c r="BXO47" s="153"/>
      <c r="BXP47" s="154"/>
      <c r="BXQ47" s="155"/>
      <c r="BXR47" s="155"/>
      <c r="BXS47" s="155"/>
      <c r="BXT47" s="155"/>
      <c r="BXU47" s="155"/>
      <c r="BXV47" s="155"/>
      <c r="BXW47" s="156"/>
      <c r="BXX47" s="156"/>
      <c r="BXY47" s="156"/>
      <c r="BXZ47" s="156"/>
      <c r="BYA47" s="156"/>
      <c r="BYB47" s="156"/>
      <c r="BYC47" s="157"/>
      <c r="BYD47" s="153"/>
      <c r="BYE47" s="153"/>
      <c r="BYF47" s="154"/>
      <c r="BYG47" s="155"/>
      <c r="BYH47" s="155"/>
      <c r="BYI47" s="155"/>
      <c r="BYJ47" s="155"/>
      <c r="BYK47" s="155"/>
      <c r="BYL47" s="155"/>
      <c r="BYM47" s="156"/>
      <c r="BYN47" s="156"/>
      <c r="BYO47" s="156"/>
      <c r="BYP47" s="156"/>
      <c r="BYQ47" s="156"/>
      <c r="BYR47" s="156"/>
      <c r="BYS47" s="157"/>
      <c r="BYT47" s="153"/>
      <c r="BYU47" s="153"/>
      <c r="BYV47" s="154"/>
      <c r="BYW47" s="155"/>
      <c r="BYX47" s="155"/>
      <c r="BYY47" s="155"/>
      <c r="BYZ47" s="155"/>
      <c r="BZA47" s="155"/>
      <c r="BZB47" s="155"/>
      <c r="BZC47" s="156"/>
      <c r="BZD47" s="156"/>
      <c r="BZE47" s="156"/>
      <c r="BZF47" s="156"/>
      <c r="BZG47" s="156"/>
      <c r="BZH47" s="156"/>
      <c r="BZI47" s="157"/>
      <c r="BZJ47" s="153"/>
      <c r="BZK47" s="153"/>
      <c r="BZL47" s="154"/>
      <c r="BZM47" s="155"/>
      <c r="BZN47" s="155"/>
      <c r="BZO47" s="155"/>
      <c r="BZP47" s="155"/>
      <c r="BZQ47" s="155"/>
      <c r="BZR47" s="155"/>
      <c r="BZS47" s="156"/>
      <c r="BZT47" s="156"/>
      <c r="BZU47" s="156"/>
      <c r="BZV47" s="156"/>
      <c r="BZW47" s="156"/>
      <c r="BZX47" s="156"/>
      <c r="BZY47" s="157"/>
      <c r="BZZ47" s="153"/>
      <c r="CAA47" s="153"/>
      <c r="CAB47" s="154"/>
      <c r="CAC47" s="155"/>
      <c r="CAD47" s="155"/>
      <c r="CAE47" s="155"/>
      <c r="CAF47" s="155"/>
      <c r="CAG47" s="155"/>
      <c r="CAH47" s="155"/>
      <c r="CAI47" s="156"/>
      <c r="CAJ47" s="156"/>
      <c r="CAK47" s="156"/>
      <c r="CAL47" s="156"/>
      <c r="CAM47" s="156"/>
      <c r="CAN47" s="156"/>
      <c r="CAO47" s="157"/>
      <c r="CAP47" s="153"/>
      <c r="CAQ47" s="153"/>
      <c r="CAR47" s="154"/>
      <c r="CAS47" s="155"/>
      <c r="CAT47" s="155"/>
      <c r="CAU47" s="155"/>
      <c r="CAV47" s="155"/>
      <c r="CAW47" s="155"/>
      <c r="CAX47" s="155"/>
      <c r="CAY47" s="156"/>
      <c r="CAZ47" s="156"/>
      <c r="CBA47" s="156"/>
      <c r="CBB47" s="156"/>
      <c r="CBC47" s="156"/>
      <c r="CBD47" s="156"/>
      <c r="CBE47" s="157"/>
      <c r="CBF47" s="153"/>
      <c r="CBG47" s="153"/>
      <c r="CBH47" s="154"/>
      <c r="CBI47" s="155"/>
      <c r="CBJ47" s="155"/>
      <c r="CBK47" s="155"/>
      <c r="CBL47" s="155"/>
      <c r="CBM47" s="155"/>
      <c r="CBN47" s="155"/>
      <c r="CBO47" s="156"/>
      <c r="CBP47" s="156"/>
      <c r="CBQ47" s="156"/>
      <c r="CBR47" s="156"/>
      <c r="CBS47" s="156"/>
      <c r="CBT47" s="156"/>
      <c r="CBU47" s="157"/>
      <c r="CBV47" s="153"/>
      <c r="CBW47" s="153"/>
      <c r="CBX47" s="154"/>
      <c r="CBY47" s="155"/>
      <c r="CBZ47" s="155"/>
      <c r="CCA47" s="155"/>
      <c r="CCB47" s="155"/>
      <c r="CCC47" s="155"/>
      <c r="CCD47" s="155"/>
      <c r="CCE47" s="156"/>
      <c r="CCF47" s="156"/>
      <c r="CCG47" s="156"/>
      <c r="CCH47" s="156"/>
      <c r="CCI47" s="156"/>
      <c r="CCJ47" s="156"/>
      <c r="CCK47" s="157"/>
      <c r="CCL47" s="153"/>
      <c r="CCM47" s="153"/>
      <c r="CCN47" s="154"/>
      <c r="CCO47" s="155"/>
      <c r="CCP47" s="155"/>
      <c r="CCQ47" s="155"/>
      <c r="CCR47" s="155"/>
      <c r="CCS47" s="155"/>
      <c r="CCT47" s="155"/>
      <c r="CCU47" s="156"/>
      <c r="CCV47" s="156"/>
      <c r="CCW47" s="156"/>
      <c r="CCX47" s="156"/>
      <c r="CCY47" s="156"/>
      <c r="CCZ47" s="156"/>
      <c r="CDA47" s="157"/>
      <c r="CDB47" s="153"/>
      <c r="CDC47" s="153"/>
      <c r="CDD47" s="154"/>
      <c r="CDE47" s="155"/>
      <c r="CDF47" s="155"/>
      <c r="CDG47" s="155"/>
      <c r="CDH47" s="155"/>
      <c r="CDI47" s="155"/>
      <c r="CDJ47" s="155"/>
      <c r="CDK47" s="156"/>
      <c r="CDL47" s="156"/>
      <c r="CDM47" s="156"/>
      <c r="CDN47" s="156"/>
      <c r="CDO47" s="156"/>
      <c r="CDP47" s="156"/>
      <c r="CDQ47" s="157"/>
      <c r="CDR47" s="153"/>
      <c r="CDS47" s="153"/>
      <c r="CDT47" s="154"/>
      <c r="CDU47" s="155"/>
      <c r="CDV47" s="155"/>
      <c r="CDW47" s="155"/>
      <c r="CDX47" s="155"/>
      <c r="CDY47" s="155"/>
      <c r="CDZ47" s="155"/>
      <c r="CEA47" s="156"/>
      <c r="CEB47" s="156"/>
      <c r="CEC47" s="156"/>
      <c r="CED47" s="156"/>
      <c r="CEE47" s="156"/>
      <c r="CEF47" s="156"/>
      <c r="CEG47" s="157"/>
      <c r="CEH47" s="153"/>
      <c r="CEI47" s="153"/>
      <c r="CEJ47" s="154"/>
      <c r="CEK47" s="155"/>
      <c r="CEL47" s="155"/>
      <c r="CEM47" s="155"/>
      <c r="CEN47" s="155"/>
      <c r="CEO47" s="155"/>
      <c r="CEP47" s="155"/>
      <c r="CEQ47" s="156"/>
      <c r="CER47" s="156"/>
      <c r="CES47" s="156"/>
      <c r="CET47" s="156"/>
      <c r="CEU47" s="156"/>
      <c r="CEV47" s="156"/>
      <c r="CEW47" s="157"/>
      <c r="CEX47" s="153"/>
      <c r="CEY47" s="153"/>
      <c r="CEZ47" s="154"/>
      <c r="CFA47" s="155"/>
      <c r="CFB47" s="155"/>
      <c r="CFC47" s="155"/>
      <c r="CFD47" s="155"/>
      <c r="CFE47" s="155"/>
      <c r="CFF47" s="155"/>
      <c r="CFG47" s="156"/>
      <c r="CFH47" s="156"/>
      <c r="CFI47" s="156"/>
      <c r="CFJ47" s="156"/>
      <c r="CFK47" s="156"/>
      <c r="CFL47" s="156"/>
      <c r="CFM47" s="157"/>
      <c r="CFN47" s="153"/>
      <c r="CFO47" s="153"/>
      <c r="CFP47" s="154"/>
      <c r="CFQ47" s="155"/>
      <c r="CFR47" s="155"/>
      <c r="CFS47" s="155"/>
      <c r="CFT47" s="155"/>
      <c r="CFU47" s="155"/>
      <c r="CFV47" s="155"/>
      <c r="CFW47" s="156"/>
      <c r="CFX47" s="156"/>
      <c r="CFY47" s="156"/>
      <c r="CFZ47" s="156"/>
      <c r="CGA47" s="156"/>
      <c r="CGB47" s="156"/>
      <c r="CGC47" s="157"/>
      <c r="CGD47" s="153"/>
      <c r="CGE47" s="153"/>
      <c r="CGF47" s="154"/>
      <c r="CGG47" s="155"/>
      <c r="CGH47" s="155"/>
      <c r="CGI47" s="155"/>
      <c r="CGJ47" s="155"/>
      <c r="CGK47" s="155"/>
      <c r="CGL47" s="155"/>
      <c r="CGM47" s="156"/>
      <c r="CGN47" s="156"/>
      <c r="CGO47" s="156"/>
      <c r="CGP47" s="156"/>
      <c r="CGQ47" s="156"/>
      <c r="CGR47" s="156"/>
      <c r="CGS47" s="157"/>
      <c r="CGT47" s="153"/>
      <c r="CGU47" s="153"/>
      <c r="CGV47" s="154"/>
      <c r="CGW47" s="155"/>
      <c r="CGX47" s="155"/>
      <c r="CGY47" s="155"/>
      <c r="CGZ47" s="155"/>
      <c r="CHA47" s="155"/>
      <c r="CHB47" s="155"/>
      <c r="CHC47" s="156"/>
      <c r="CHD47" s="156"/>
      <c r="CHE47" s="156"/>
      <c r="CHF47" s="156"/>
      <c r="CHG47" s="156"/>
      <c r="CHH47" s="156"/>
      <c r="CHI47" s="157"/>
      <c r="CHJ47" s="153"/>
      <c r="CHK47" s="153"/>
      <c r="CHL47" s="154"/>
      <c r="CHM47" s="155"/>
      <c r="CHN47" s="155"/>
      <c r="CHO47" s="155"/>
      <c r="CHP47" s="155"/>
      <c r="CHQ47" s="155"/>
      <c r="CHR47" s="155"/>
      <c r="CHS47" s="156"/>
      <c r="CHT47" s="156"/>
      <c r="CHU47" s="156"/>
      <c r="CHV47" s="156"/>
      <c r="CHW47" s="156"/>
      <c r="CHX47" s="156"/>
      <c r="CHY47" s="157"/>
      <c r="CHZ47" s="153"/>
      <c r="CIA47" s="153"/>
      <c r="CIB47" s="154"/>
      <c r="CIC47" s="155"/>
      <c r="CID47" s="155"/>
      <c r="CIE47" s="155"/>
      <c r="CIF47" s="155"/>
      <c r="CIG47" s="155"/>
      <c r="CIH47" s="155"/>
      <c r="CII47" s="156"/>
      <c r="CIJ47" s="156"/>
      <c r="CIK47" s="156"/>
      <c r="CIL47" s="156"/>
      <c r="CIM47" s="156"/>
      <c r="CIN47" s="156"/>
      <c r="CIO47" s="157"/>
      <c r="CIP47" s="153"/>
      <c r="CIQ47" s="153"/>
      <c r="CIR47" s="154"/>
      <c r="CIS47" s="155"/>
      <c r="CIT47" s="155"/>
      <c r="CIU47" s="155"/>
      <c r="CIV47" s="155"/>
      <c r="CIW47" s="155"/>
      <c r="CIX47" s="155"/>
      <c r="CIY47" s="156"/>
      <c r="CIZ47" s="156"/>
      <c r="CJA47" s="156"/>
      <c r="CJB47" s="156"/>
      <c r="CJC47" s="156"/>
      <c r="CJD47" s="156"/>
      <c r="CJE47" s="157"/>
      <c r="CJF47" s="153"/>
      <c r="CJG47" s="153"/>
      <c r="CJH47" s="154"/>
      <c r="CJI47" s="155"/>
      <c r="CJJ47" s="155"/>
      <c r="CJK47" s="155"/>
      <c r="CJL47" s="155"/>
      <c r="CJM47" s="155"/>
      <c r="CJN47" s="155"/>
      <c r="CJO47" s="156"/>
      <c r="CJP47" s="156"/>
      <c r="CJQ47" s="156"/>
      <c r="CJR47" s="156"/>
      <c r="CJS47" s="156"/>
      <c r="CJT47" s="156"/>
      <c r="CJU47" s="157"/>
      <c r="CJV47" s="153"/>
      <c r="CJW47" s="153"/>
      <c r="CJX47" s="154"/>
      <c r="CJY47" s="155"/>
      <c r="CJZ47" s="155"/>
      <c r="CKA47" s="155"/>
      <c r="CKB47" s="155"/>
      <c r="CKC47" s="155"/>
      <c r="CKD47" s="155"/>
      <c r="CKE47" s="156"/>
      <c r="CKF47" s="156"/>
      <c r="CKG47" s="156"/>
      <c r="CKH47" s="156"/>
      <c r="CKI47" s="156"/>
      <c r="CKJ47" s="156"/>
      <c r="CKK47" s="157"/>
      <c r="CKL47" s="153"/>
      <c r="CKM47" s="153"/>
      <c r="CKN47" s="154"/>
      <c r="CKO47" s="155"/>
      <c r="CKP47" s="155"/>
      <c r="CKQ47" s="155"/>
      <c r="CKR47" s="155"/>
      <c r="CKS47" s="155"/>
      <c r="CKT47" s="155"/>
      <c r="CKU47" s="156"/>
      <c r="CKV47" s="156"/>
      <c r="CKW47" s="156"/>
      <c r="CKX47" s="156"/>
      <c r="CKY47" s="156"/>
      <c r="CKZ47" s="156"/>
      <c r="CLA47" s="157"/>
      <c r="CLB47" s="153"/>
      <c r="CLC47" s="153"/>
      <c r="CLD47" s="154"/>
      <c r="CLE47" s="155"/>
      <c r="CLF47" s="155"/>
      <c r="CLG47" s="155"/>
      <c r="CLH47" s="155"/>
      <c r="CLI47" s="155"/>
      <c r="CLJ47" s="155"/>
      <c r="CLK47" s="156"/>
      <c r="CLL47" s="156"/>
      <c r="CLM47" s="156"/>
      <c r="CLN47" s="156"/>
      <c r="CLO47" s="156"/>
      <c r="CLP47" s="156"/>
      <c r="CLQ47" s="157"/>
      <c r="CLR47" s="153"/>
      <c r="CLS47" s="153"/>
      <c r="CLT47" s="154"/>
      <c r="CLU47" s="155"/>
      <c r="CLV47" s="155"/>
      <c r="CLW47" s="155"/>
      <c r="CLX47" s="155"/>
      <c r="CLY47" s="155"/>
      <c r="CLZ47" s="155"/>
      <c r="CMA47" s="156"/>
      <c r="CMB47" s="156"/>
      <c r="CMC47" s="156"/>
      <c r="CMD47" s="156"/>
      <c r="CME47" s="156"/>
      <c r="CMF47" s="156"/>
      <c r="CMG47" s="157"/>
      <c r="CMH47" s="153"/>
      <c r="CMI47" s="153"/>
      <c r="CMJ47" s="154"/>
      <c r="CMK47" s="155"/>
      <c r="CML47" s="155"/>
      <c r="CMM47" s="155"/>
      <c r="CMN47" s="155"/>
      <c r="CMO47" s="155"/>
      <c r="CMP47" s="155"/>
      <c r="CMQ47" s="156"/>
      <c r="CMR47" s="156"/>
      <c r="CMS47" s="156"/>
      <c r="CMT47" s="156"/>
      <c r="CMU47" s="156"/>
      <c r="CMV47" s="156"/>
      <c r="CMW47" s="157"/>
      <c r="CMX47" s="153"/>
      <c r="CMY47" s="153"/>
      <c r="CMZ47" s="154"/>
      <c r="CNA47" s="155"/>
      <c r="CNB47" s="155"/>
      <c r="CNC47" s="155"/>
      <c r="CND47" s="155"/>
      <c r="CNE47" s="155"/>
      <c r="CNF47" s="155"/>
      <c r="CNG47" s="156"/>
      <c r="CNH47" s="156"/>
      <c r="CNI47" s="156"/>
      <c r="CNJ47" s="156"/>
      <c r="CNK47" s="156"/>
      <c r="CNL47" s="156"/>
      <c r="CNM47" s="157"/>
      <c r="CNN47" s="153"/>
      <c r="CNO47" s="153"/>
      <c r="CNP47" s="154"/>
      <c r="CNQ47" s="155"/>
      <c r="CNR47" s="155"/>
      <c r="CNS47" s="155"/>
      <c r="CNT47" s="155"/>
      <c r="CNU47" s="155"/>
      <c r="CNV47" s="155"/>
      <c r="CNW47" s="156"/>
      <c r="CNX47" s="156"/>
      <c r="CNY47" s="156"/>
      <c r="CNZ47" s="156"/>
      <c r="COA47" s="156"/>
      <c r="COB47" s="156"/>
      <c r="COC47" s="157"/>
      <c r="COD47" s="153"/>
      <c r="COE47" s="153"/>
      <c r="COF47" s="154"/>
      <c r="COG47" s="155"/>
      <c r="COH47" s="155"/>
      <c r="COI47" s="155"/>
      <c r="COJ47" s="155"/>
      <c r="COK47" s="155"/>
      <c r="COL47" s="155"/>
      <c r="COM47" s="156"/>
      <c r="CON47" s="156"/>
      <c r="COO47" s="156"/>
      <c r="COP47" s="156"/>
      <c r="COQ47" s="156"/>
      <c r="COR47" s="156"/>
      <c r="COS47" s="157"/>
      <c r="COT47" s="153"/>
      <c r="COU47" s="153"/>
      <c r="COV47" s="154"/>
      <c r="COW47" s="155"/>
      <c r="COX47" s="155"/>
      <c r="COY47" s="155"/>
      <c r="COZ47" s="155"/>
      <c r="CPA47" s="155"/>
      <c r="CPB47" s="155"/>
      <c r="CPC47" s="156"/>
      <c r="CPD47" s="156"/>
      <c r="CPE47" s="156"/>
      <c r="CPF47" s="156"/>
      <c r="CPG47" s="156"/>
      <c r="CPH47" s="156"/>
      <c r="CPI47" s="157"/>
      <c r="CPJ47" s="153"/>
      <c r="CPK47" s="153"/>
      <c r="CPL47" s="154"/>
      <c r="CPM47" s="155"/>
      <c r="CPN47" s="155"/>
      <c r="CPO47" s="155"/>
      <c r="CPP47" s="155"/>
      <c r="CPQ47" s="155"/>
      <c r="CPR47" s="155"/>
      <c r="CPS47" s="156"/>
      <c r="CPT47" s="156"/>
      <c r="CPU47" s="156"/>
      <c r="CPV47" s="156"/>
      <c r="CPW47" s="156"/>
      <c r="CPX47" s="156"/>
      <c r="CPY47" s="157"/>
      <c r="CPZ47" s="153"/>
      <c r="CQA47" s="153"/>
      <c r="CQB47" s="154"/>
      <c r="CQC47" s="155"/>
      <c r="CQD47" s="155"/>
      <c r="CQE47" s="155"/>
      <c r="CQF47" s="155"/>
      <c r="CQG47" s="155"/>
      <c r="CQH47" s="155"/>
      <c r="CQI47" s="156"/>
      <c r="CQJ47" s="156"/>
      <c r="CQK47" s="156"/>
      <c r="CQL47" s="156"/>
      <c r="CQM47" s="156"/>
      <c r="CQN47" s="156"/>
      <c r="CQO47" s="157"/>
      <c r="CQP47" s="153"/>
      <c r="CQQ47" s="153"/>
      <c r="CQR47" s="154"/>
      <c r="CQS47" s="155"/>
      <c r="CQT47" s="155"/>
      <c r="CQU47" s="155"/>
      <c r="CQV47" s="155"/>
      <c r="CQW47" s="155"/>
      <c r="CQX47" s="155"/>
      <c r="CQY47" s="156"/>
      <c r="CQZ47" s="156"/>
      <c r="CRA47" s="156"/>
      <c r="CRB47" s="156"/>
      <c r="CRC47" s="156"/>
      <c r="CRD47" s="156"/>
      <c r="CRE47" s="157"/>
      <c r="CRF47" s="153"/>
      <c r="CRG47" s="153"/>
      <c r="CRH47" s="154"/>
      <c r="CRI47" s="155"/>
      <c r="CRJ47" s="155"/>
      <c r="CRK47" s="155"/>
      <c r="CRL47" s="155"/>
      <c r="CRM47" s="155"/>
      <c r="CRN47" s="155"/>
      <c r="CRO47" s="156"/>
      <c r="CRP47" s="156"/>
      <c r="CRQ47" s="156"/>
      <c r="CRR47" s="156"/>
      <c r="CRS47" s="156"/>
      <c r="CRT47" s="156"/>
      <c r="CRU47" s="157"/>
      <c r="CRV47" s="153"/>
      <c r="CRW47" s="153"/>
      <c r="CRX47" s="154"/>
      <c r="CRY47" s="155"/>
      <c r="CRZ47" s="155"/>
      <c r="CSA47" s="155"/>
      <c r="CSB47" s="155"/>
      <c r="CSC47" s="155"/>
      <c r="CSD47" s="155"/>
      <c r="CSE47" s="156"/>
      <c r="CSF47" s="156"/>
      <c r="CSG47" s="156"/>
      <c r="CSH47" s="156"/>
      <c r="CSI47" s="156"/>
      <c r="CSJ47" s="156"/>
      <c r="CSK47" s="157"/>
      <c r="CSL47" s="153"/>
      <c r="CSM47" s="153"/>
      <c r="CSN47" s="154"/>
      <c r="CSO47" s="155"/>
      <c r="CSP47" s="155"/>
      <c r="CSQ47" s="155"/>
      <c r="CSR47" s="155"/>
      <c r="CSS47" s="155"/>
      <c r="CST47" s="155"/>
      <c r="CSU47" s="156"/>
      <c r="CSV47" s="156"/>
      <c r="CSW47" s="156"/>
      <c r="CSX47" s="156"/>
      <c r="CSY47" s="156"/>
      <c r="CSZ47" s="156"/>
      <c r="CTA47" s="157"/>
      <c r="CTB47" s="153"/>
      <c r="CTC47" s="153"/>
      <c r="CTD47" s="154"/>
      <c r="CTE47" s="155"/>
      <c r="CTF47" s="155"/>
      <c r="CTG47" s="155"/>
      <c r="CTH47" s="155"/>
      <c r="CTI47" s="155"/>
      <c r="CTJ47" s="155"/>
      <c r="CTK47" s="156"/>
      <c r="CTL47" s="156"/>
      <c r="CTM47" s="156"/>
      <c r="CTN47" s="156"/>
      <c r="CTO47" s="156"/>
      <c r="CTP47" s="156"/>
      <c r="CTQ47" s="157"/>
      <c r="CTR47" s="153"/>
      <c r="CTS47" s="153"/>
      <c r="CTT47" s="154"/>
      <c r="CTU47" s="155"/>
      <c r="CTV47" s="155"/>
      <c r="CTW47" s="155"/>
      <c r="CTX47" s="155"/>
      <c r="CTY47" s="155"/>
      <c r="CTZ47" s="155"/>
      <c r="CUA47" s="156"/>
      <c r="CUB47" s="156"/>
      <c r="CUC47" s="156"/>
      <c r="CUD47" s="156"/>
      <c r="CUE47" s="156"/>
      <c r="CUF47" s="156"/>
      <c r="CUG47" s="157"/>
      <c r="CUH47" s="153"/>
      <c r="CUI47" s="153"/>
      <c r="CUJ47" s="154"/>
      <c r="CUK47" s="155"/>
      <c r="CUL47" s="155"/>
      <c r="CUM47" s="155"/>
      <c r="CUN47" s="155"/>
      <c r="CUO47" s="155"/>
      <c r="CUP47" s="155"/>
      <c r="CUQ47" s="156"/>
      <c r="CUR47" s="156"/>
      <c r="CUS47" s="156"/>
      <c r="CUT47" s="156"/>
      <c r="CUU47" s="156"/>
      <c r="CUV47" s="156"/>
      <c r="CUW47" s="157"/>
      <c r="CUX47" s="153"/>
      <c r="CUY47" s="153"/>
      <c r="CUZ47" s="154"/>
      <c r="CVA47" s="155"/>
      <c r="CVB47" s="155"/>
      <c r="CVC47" s="155"/>
      <c r="CVD47" s="155"/>
      <c r="CVE47" s="155"/>
      <c r="CVF47" s="155"/>
      <c r="CVG47" s="156"/>
      <c r="CVH47" s="156"/>
      <c r="CVI47" s="156"/>
      <c r="CVJ47" s="156"/>
      <c r="CVK47" s="156"/>
      <c r="CVL47" s="156"/>
      <c r="CVM47" s="157"/>
      <c r="CVN47" s="153"/>
      <c r="CVO47" s="153"/>
      <c r="CVP47" s="154"/>
      <c r="CVQ47" s="155"/>
      <c r="CVR47" s="155"/>
      <c r="CVS47" s="155"/>
      <c r="CVT47" s="155"/>
      <c r="CVU47" s="155"/>
      <c r="CVV47" s="155"/>
      <c r="CVW47" s="156"/>
      <c r="CVX47" s="156"/>
      <c r="CVY47" s="156"/>
      <c r="CVZ47" s="156"/>
      <c r="CWA47" s="156"/>
      <c r="CWB47" s="156"/>
      <c r="CWC47" s="157"/>
      <c r="CWD47" s="153"/>
      <c r="CWE47" s="153"/>
      <c r="CWF47" s="154"/>
      <c r="CWG47" s="155"/>
      <c r="CWH47" s="155"/>
      <c r="CWI47" s="155"/>
      <c r="CWJ47" s="155"/>
      <c r="CWK47" s="155"/>
      <c r="CWL47" s="155"/>
      <c r="CWM47" s="156"/>
      <c r="CWN47" s="156"/>
      <c r="CWO47" s="156"/>
      <c r="CWP47" s="156"/>
      <c r="CWQ47" s="156"/>
      <c r="CWR47" s="156"/>
      <c r="CWS47" s="157"/>
      <c r="CWT47" s="153"/>
      <c r="CWU47" s="153"/>
      <c r="CWV47" s="154"/>
      <c r="CWW47" s="155"/>
      <c r="CWX47" s="155"/>
      <c r="CWY47" s="155"/>
      <c r="CWZ47" s="155"/>
      <c r="CXA47" s="155"/>
      <c r="CXB47" s="155"/>
      <c r="CXC47" s="156"/>
      <c r="CXD47" s="156"/>
      <c r="CXE47" s="156"/>
      <c r="CXF47" s="156"/>
      <c r="CXG47" s="156"/>
      <c r="CXH47" s="156"/>
      <c r="CXI47" s="157"/>
      <c r="CXJ47" s="153"/>
      <c r="CXK47" s="153"/>
      <c r="CXL47" s="154"/>
      <c r="CXM47" s="155"/>
      <c r="CXN47" s="155"/>
      <c r="CXO47" s="155"/>
      <c r="CXP47" s="155"/>
      <c r="CXQ47" s="155"/>
      <c r="CXR47" s="155"/>
      <c r="CXS47" s="156"/>
      <c r="CXT47" s="156"/>
      <c r="CXU47" s="156"/>
      <c r="CXV47" s="156"/>
      <c r="CXW47" s="156"/>
      <c r="CXX47" s="156"/>
      <c r="CXY47" s="157"/>
      <c r="CXZ47" s="153"/>
      <c r="CYA47" s="153"/>
      <c r="CYB47" s="154"/>
      <c r="CYC47" s="155"/>
      <c r="CYD47" s="155"/>
      <c r="CYE47" s="155"/>
      <c r="CYF47" s="155"/>
      <c r="CYG47" s="155"/>
      <c r="CYH47" s="155"/>
      <c r="CYI47" s="156"/>
      <c r="CYJ47" s="156"/>
      <c r="CYK47" s="156"/>
      <c r="CYL47" s="156"/>
      <c r="CYM47" s="156"/>
      <c r="CYN47" s="156"/>
      <c r="CYO47" s="157"/>
      <c r="CYP47" s="153"/>
      <c r="CYQ47" s="153"/>
      <c r="CYR47" s="154"/>
      <c r="CYS47" s="155"/>
      <c r="CYT47" s="155"/>
      <c r="CYU47" s="155"/>
      <c r="CYV47" s="155"/>
      <c r="CYW47" s="155"/>
      <c r="CYX47" s="155"/>
      <c r="CYY47" s="156"/>
      <c r="CYZ47" s="156"/>
      <c r="CZA47" s="156"/>
      <c r="CZB47" s="156"/>
      <c r="CZC47" s="156"/>
      <c r="CZD47" s="156"/>
      <c r="CZE47" s="157"/>
      <c r="CZF47" s="153"/>
      <c r="CZG47" s="153"/>
      <c r="CZH47" s="154"/>
      <c r="CZI47" s="155"/>
      <c r="CZJ47" s="155"/>
      <c r="CZK47" s="155"/>
      <c r="CZL47" s="155"/>
      <c r="CZM47" s="155"/>
      <c r="CZN47" s="155"/>
      <c r="CZO47" s="156"/>
      <c r="CZP47" s="156"/>
      <c r="CZQ47" s="156"/>
      <c r="CZR47" s="156"/>
      <c r="CZS47" s="156"/>
      <c r="CZT47" s="156"/>
      <c r="CZU47" s="157"/>
      <c r="CZV47" s="153"/>
      <c r="CZW47" s="153"/>
      <c r="CZX47" s="154"/>
      <c r="CZY47" s="155"/>
      <c r="CZZ47" s="155"/>
      <c r="DAA47" s="155"/>
      <c r="DAB47" s="155"/>
      <c r="DAC47" s="155"/>
      <c r="DAD47" s="155"/>
      <c r="DAE47" s="156"/>
      <c r="DAF47" s="156"/>
      <c r="DAG47" s="156"/>
      <c r="DAH47" s="156"/>
      <c r="DAI47" s="156"/>
      <c r="DAJ47" s="156"/>
      <c r="DAK47" s="157"/>
      <c r="DAL47" s="153"/>
      <c r="DAM47" s="153"/>
      <c r="DAN47" s="154"/>
      <c r="DAO47" s="155"/>
      <c r="DAP47" s="155"/>
      <c r="DAQ47" s="155"/>
      <c r="DAR47" s="155"/>
      <c r="DAS47" s="155"/>
      <c r="DAT47" s="155"/>
      <c r="DAU47" s="156"/>
      <c r="DAV47" s="156"/>
      <c r="DAW47" s="156"/>
      <c r="DAX47" s="156"/>
      <c r="DAY47" s="156"/>
      <c r="DAZ47" s="156"/>
      <c r="DBA47" s="157"/>
      <c r="DBB47" s="153"/>
      <c r="DBC47" s="153"/>
      <c r="DBD47" s="154"/>
      <c r="DBE47" s="155"/>
      <c r="DBF47" s="155"/>
      <c r="DBG47" s="155"/>
      <c r="DBH47" s="155"/>
      <c r="DBI47" s="155"/>
      <c r="DBJ47" s="155"/>
      <c r="DBK47" s="156"/>
      <c r="DBL47" s="156"/>
      <c r="DBM47" s="156"/>
      <c r="DBN47" s="156"/>
      <c r="DBO47" s="156"/>
      <c r="DBP47" s="156"/>
      <c r="DBQ47" s="157"/>
      <c r="DBR47" s="153"/>
      <c r="DBS47" s="153"/>
      <c r="DBT47" s="154"/>
      <c r="DBU47" s="155"/>
      <c r="DBV47" s="155"/>
      <c r="DBW47" s="155"/>
      <c r="DBX47" s="155"/>
      <c r="DBY47" s="155"/>
      <c r="DBZ47" s="155"/>
      <c r="DCA47" s="156"/>
      <c r="DCB47" s="156"/>
      <c r="DCC47" s="156"/>
      <c r="DCD47" s="156"/>
      <c r="DCE47" s="156"/>
      <c r="DCF47" s="156"/>
      <c r="DCG47" s="157"/>
      <c r="DCH47" s="153"/>
      <c r="DCI47" s="153"/>
      <c r="DCJ47" s="154"/>
      <c r="DCK47" s="155"/>
      <c r="DCL47" s="155"/>
      <c r="DCM47" s="155"/>
      <c r="DCN47" s="155"/>
      <c r="DCO47" s="155"/>
      <c r="DCP47" s="155"/>
      <c r="DCQ47" s="156"/>
      <c r="DCR47" s="156"/>
      <c r="DCS47" s="156"/>
      <c r="DCT47" s="156"/>
      <c r="DCU47" s="156"/>
      <c r="DCV47" s="156"/>
      <c r="DCW47" s="157"/>
      <c r="DCX47" s="153"/>
      <c r="DCY47" s="153"/>
      <c r="DCZ47" s="154"/>
      <c r="DDA47" s="155"/>
      <c r="DDB47" s="155"/>
      <c r="DDC47" s="155"/>
      <c r="DDD47" s="155"/>
      <c r="DDE47" s="155"/>
      <c r="DDF47" s="155"/>
      <c r="DDG47" s="156"/>
      <c r="DDH47" s="156"/>
      <c r="DDI47" s="156"/>
      <c r="DDJ47" s="156"/>
      <c r="DDK47" s="156"/>
      <c r="DDL47" s="156"/>
      <c r="DDM47" s="157"/>
      <c r="DDN47" s="153"/>
      <c r="DDO47" s="153"/>
      <c r="DDP47" s="154"/>
      <c r="DDQ47" s="155"/>
      <c r="DDR47" s="155"/>
      <c r="DDS47" s="155"/>
      <c r="DDT47" s="155"/>
      <c r="DDU47" s="155"/>
      <c r="DDV47" s="155"/>
      <c r="DDW47" s="156"/>
      <c r="DDX47" s="156"/>
      <c r="DDY47" s="156"/>
      <c r="DDZ47" s="156"/>
      <c r="DEA47" s="156"/>
      <c r="DEB47" s="156"/>
      <c r="DEC47" s="157"/>
      <c r="DED47" s="153"/>
      <c r="DEE47" s="153"/>
      <c r="DEF47" s="154"/>
      <c r="DEG47" s="155"/>
      <c r="DEH47" s="155"/>
      <c r="DEI47" s="155"/>
      <c r="DEJ47" s="155"/>
      <c r="DEK47" s="155"/>
      <c r="DEL47" s="155"/>
      <c r="DEM47" s="156"/>
      <c r="DEN47" s="156"/>
      <c r="DEO47" s="156"/>
      <c r="DEP47" s="156"/>
      <c r="DEQ47" s="156"/>
      <c r="DER47" s="156"/>
      <c r="DES47" s="157"/>
      <c r="DET47" s="153"/>
      <c r="DEU47" s="153"/>
      <c r="DEV47" s="154"/>
      <c r="DEW47" s="155"/>
      <c r="DEX47" s="155"/>
      <c r="DEY47" s="155"/>
      <c r="DEZ47" s="155"/>
      <c r="DFA47" s="155"/>
      <c r="DFB47" s="155"/>
      <c r="DFC47" s="156"/>
      <c r="DFD47" s="156"/>
      <c r="DFE47" s="156"/>
      <c r="DFF47" s="156"/>
      <c r="DFG47" s="156"/>
      <c r="DFH47" s="156"/>
      <c r="DFI47" s="157"/>
      <c r="DFJ47" s="153"/>
      <c r="DFK47" s="153"/>
      <c r="DFL47" s="154"/>
      <c r="DFM47" s="155"/>
      <c r="DFN47" s="155"/>
      <c r="DFO47" s="155"/>
      <c r="DFP47" s="155"/>
      <c r="DFQ47" s="155"/>
      <c r="DFR47" s="155"/>
      <c r="DFS47" s="156"/>
      <c r="DFT47" s="156"/>
      <c r="DFU47" s="156"/>
      <c r="DFV47" s="156"/>
      <c r="DFW47" s="156"/>
      <c r="DFX47" s="156"/>
      <c r="DFY47" s="157"/>
      <c r="DFZ47" s="153"/>
      <c r="DGA47" s="153"/>
      <c r="DGB47" s="154"/>
      <c r="DGC47" s="155"/>
      <c r="DGD47" s="155"/>
      <c r="DGE47" s="155"/>
      <c r="DGF47" s="155"/>
      <c r="DGG47" s="155"/>
      <c r="DGH47" s="155"/>
      <c r="DGI47" s="156"/>
      <c r="DGJ47" s="156"/>
      <c r="DGK47" s="156"/>
      <c r="DGL47" s="156"/>
      <c r="DGM47" s="156"/>
      <c r="DGN47" s="156"/>
      <c r="DGO47" s="157"/>
      <c r="DGP47" s="153"/>
      <c r="DGQ47" s="153"/>
      <c r="DGR47" s="154"/>
      <c r="DGS47" s="155"/>
      <c r="DGT47" s="155"/>
      <c r="DGU47" s="155"/>
      <c r="DGV47" s="155"/>
      <c r="DGW47" s="155"/>
      <c r="DGX47" s="155"/>
      <c r="DGY47" s="156"/>
      <c r="DGZ47" s="156"/>
      <c r="DHA47" s="156"/>
      <c r="DHB47" s="156"/>
      <c r="DHC47" s="156"/>
      <c r="DHD47" s="156"/>
      <c r="DHE47" s="157"/>
      <c r="DHF47" s="153"/>
      <c r="DHG47" s="153"/>
      <c r="DHH47" s="154"/>
      <c r="DHI47" s="155"/>
      <c r="DHJ47" s="155"/>
      <c r="DHK47" s="155"/>
      <c r="DHL47" s="155"/>
      <c r="DHM47" s="155"/>
      <c r="DHN47" s="155"/>
      <c r="DHO47" s="156"/>
      <c r="DHP47" s="156"/>
      <c r="DHQ47" s="156"/>
      <c r="DHR47" s="156"/>
      <c r="DHS47" s="156"/>
      <c r="DHT47" s="156"/>
      <c r="DHU47" s="157"/>
      <c r="DHV47" s="153"/>
      <c r="DHW47" s="153"/>
      <c r="DHX47" s="154"/>
      <c r="DHY47" s="155"/>
      <c r="DHZ47" s="155"/>
      <c r="DIA47" s="155"/>
      <c r="DIB47" s="155"/>
      <c r="DIC47" s="155"/>
      <c r="DID47" s="155"/>
      <c r="DIE47" s="156"/>
      <c r="DIF47" s="156"/>
      <c r="DIG47" s="156"/>
      <c r="DIH47" s="156"/>
      <c r="DII47" s="156"/>
      <c r="DIJ47" s="156"/>
      <c r="DIK47" s="157"/>
      <c r="DIL47" s="153"/>
      <c r="DIM47" s="153"/>
      <c r="DIN47" s="154"/>
      <c r="DIO47" s="155"/>
      <c r="DIP47" s="155"/>
      <c r="DIQ47" s="155"/>
      <c r="DIR47" s="155"/>
      <c r="DIS47" s="155"/>
      <c r="DIT47" s="155"/>
      <c r="DIU47" s="156"/>
      <c r="DIV47" s="156"/>
      <c r="DIW47" s="156"/>
      <c r="DIX47" s="156"/>
      <c r="DIY47" s="156"/>
      <c r="DIZ47" s="156"/>
      <c r="DJA47" s="157"/>
      <c r="DJB47" s="153"/>
      <c r="DJC47" s="153"/>
      <c r="DJD47" s="154"/>
      <c r="DJE47" s="155"/>
      <c r="DJF47" s="155"/>
      <c r="DJG47" s="155"/>
      <c r="DJH47" s="155"/>
      <c r="DJI47" s="155"/>
      <c r="DJJ47" s="155"/>
      <c r="DJK47" s="156"/>
      <c r="DJL47" s="156"/>
      <c r="DJM47" s="156"/>
      <c r="DJN47" s="156"/>
      <c r="DJO47" s="156"/>
      <c r="DJP47" s="156"/>
      <c r="DJQ47" s="157"/>
      <c r="DJR47" s="153"/>
      <c r="DJS47" s="153"/>
      <c r="DJT47" s="154"/>
      <c r="DJU47" s="155"/>
      <c r="DJV47" s="155"/>
      <c r="DJW47" s="155"/>
      <c r="DJX47" s="155"/>
      <c r="DJY47" s="155"/>
      <c r="DJZ47" s="155"/>
      <c r="DKA47" s="156"/>
      <c r="DKB47" s="156"/>
      <c r="DKC47" s="156"/>
      <c r="DKD47" s="156"/>
      <c r="DKE47" s="156"/>
      <c r="DKF47" s="156"/>
      <c r="DKG47" s="157"/>
      <c r="DKH47" s="153"/>
      <c r="DKI47" s="153"/>
      <c r="DKJ47" s="154"/>
      <c r="DKK47" s="155"/>
      <c r="DKL47" s="155"/>
      <c r="DKM47" s="155"/>
      <c r="DKN47" s="155"/>
      <c r="DKO47" s="155"/>
      <c r="DKP47" s="155"/>
      <c r="DKQ47" s="156"/>
      <c r="DKR47" s="156"/>
      <c r="DKS47" s="156"/>
      <c r="DKT47" s="156"/>
      <c r="DKU47" s="156"/>
      <c r="DKV47" s="156"/>
      <c r="DKW47" s="157"/>
      <c r="DKX47" s="153"/>
      <c r="DKY47" s="153"/>
      <c r="DKZ47" s="154"/>
      <c r="DLA47" s="155"/>
      <c r="DLB47" s="155"/>
      <c r="DLC47" s="155"/>
      <c r="DLD47" s="155"/>
      <c r="DLE47" s="155"/>
      <c r="DLF47" s="155"/>
      <c r="DLG47" s="156"/>
      <c r="DLH47" s="156"/>
      <c r="DLI47" s="156"/>
      <c r="DLJ47" s="156"/>
      <c r="DLK47" s="156"/>
      <c r="DLL47" s="156"/>
      <c r="DLM47" s="157"/>
      <c r="DLN47" s="153"/>
      <c r="DLO47" s="153"/>
      <c r="DLP47" s="154"/>
      <c r="DLQ47" s="155"/>
      <c r="DLR47" s="155"/>
      <c r="DLS47" s="155"/>
      <c r="DLT47" s="155"/>
      <c r="DLU47" s="155"/>
      <c r="DLV47" s="155"/>
      <c r="DLW47" s="156"/>
      <c r="DLX47" s="156"/>
      <c r="DLY47" s="156"/>
      <c r="DLZ47" s="156"/>
      <c r="DMA47" s="156"/>
      <c r="DMB47" s="156"/>
      <c r="DMC47" s="157"/>
      <c r="DMD47" s="153"/>
      <c r="DME47" s="153"/>
      <c r="DMF47" s="154"/>
      <c r="DMG47" s="155"/>
      <c r="DMH47" s="155"/>
      <c r="DMI47" s="155"/>
      <c r="DMJ47" s="155"/>
      <c r="DMK47" s="155"/>
      <c r="DML47" s="155"/>
      <c r="DMM47" s="156"/>
      <c r="DMN47" s="156"/>
      <c r="DMO47" s="156"/>
      <c r="DMP47" s="156"/>
      <c r="DMQ47" s="156"/>
      <c r="DMR47" s="156"/>
      <c r="DMS47" s="157"/>
      <c r="DMT47" s="153"/>
      <c r="DMU47" s="153"/>
      <c r="DMV47" s="154"/>
      <c r="DMW47" s="155"/>
      <c r="DMX47" s="155"/>
      <c r="DMY47" s="155"/>
      <c r="DMZ47" s="155"/>
      <c r="DNA47" s="155"/>
      <c r="DNB47" s="155"/>
      <c r="DNC47" s="156"/>
      <c r="DND47" s="156"/>
      <c r="DNE47" s="156"/>
      <c r="DNF47" s="156"/>
      <c r="DNG47" s="156"/>
      <c r="DNH47" s="156"/>
      <c r="DNI47" s="157"/>
      <c r="DNJ47" s="153"/>
      <c r="DNK47" s="153"/>
      <c r="DNL47" s="154"/>
      <c r="DNM47" s="155"/>
      <c r="DNN47" s="155"/>
      <c r="DNO47" s="155"/>
      <c r="DNP47" s="155"/>
      <c r="DNQ47" s="155"/>
      <c r="DNR47" s="155"/>
      <c r="DNS47" s="156"/>
      <c r="DNT47" s="156"/>
      <c r="DNU47" s="156"/>
      <c r="DNV47" s="156"/>
      <c r="DNW47" s="156"/>
      <c r="DNX47" s="156"/>
      <c r="DNY47" s="157"/>
      <c r="DNZ47" s="153"/>
      <c r="DOA47" s="153"/>
      <c r="DOB47" s="154"/>
      <c r="DOC47" s="155"/>
      <c r="DOD47" s="155"/>
      <c r="DOE47" s="155"/>
      <c r="DOF47" s="155"/>
      <c r="DOG47" s="155"/>
      <c r="DOH47" s="155"/>
      <c r="DOI47" s="156"/>
      <c r="DOJ47" s="156"/>
      <c r="DOK47" s="156"/>
      <c r="DOL47" s="156"/>
      <c r="DOM47" s="156"/>
      <c r="DON47" s="156"/>
      <c r="DOO47" s="157"/>
      <c r="DOP47" s="153"/>
      <c r="DOQ47" s="153"/>
      <c r="DOR47" s="154"/>
      <c r="DOS47" s="155"/>
      <c r="DOT47" s="155"/>
      <c r="DOU47" s="155"/>
      <c r="DOV47" s="155"/>
      <c r="DOW47" s="155"/>
      <c r="DOX47" s="155"/>
      <c r="DOY47" s="156"/>
      <c r="DOZ47" s="156"/>
      <c r="DPA47" s="156"/>
      <c r="DPB47" s="156"/>
      <c r="DPC47" s="156"/>
      <c r="DPD47" s="156"/>
      <c r="DPE47" s="157"/>
      <c r="DPF47" s="153"/>
      <c r="DPG47" s="153"/>
      <c r="DPH47" s="154"/>
      <c r="DPI47" s="155"/>
      <c r="DPJ47" s="155"/>
      <c r="DPK47" s="155"/>
      <c r="DPL47" s="155"/>
      <c r="DPM47" s="155"/>
      <c r="DPN47" s="155"/>
      <c r="DPO47" s="156"/>
      <c r="DPP47" s="156"/>
      <c r="DPQ47" s="156"/>
      <c r="DPR47" s="156"/>
      <c r="DPS47" s="156"/>
      <c r="DPT47" s="156"/>
      <c r="DPU47" s="157"/>
      <c r="DPV47" s="153"/>
      <c r="DPW47" s="153"/>
      <c r="DPX47" s="154"/>
      <c r="DPY47" s="155"/>
      <c r="DPZ47" s="155"/>
      <c r="DQA47" s="155"/>
      <c r="DQB47" s="155"/>
      <c r="DQC47" s="155"/>
      <c r="DQD47" s="155"/>
      <c r="DQE47" s="156"/>
      <c r="DQF47" s="156"/>
      <c r="DQG47" s="156"/>
      <c r="DQH47" s="156"/>
      <c r="DQI47" s="156"/>
      <c r="DQJ47" s="156"/>
      <c r="DQK47" s="157"/>
      <c r="DQL47" s="153"/>
      <c r="DQM47" s="153"/>
      <c r="DQN47" s="154"/>
      <c r="DQO47" s="155"/>
      <c r="DQP47" s="155"/>
      <c r="DQQ47" s="155"/>
      <c r="DQR47" s="155"/>
      <c r="DQS47" s="155"/>
      <c r="DQT47" s="155"/>
      <c r="DQU47" s="156"/>
      <c r="DQV47" s="156"/>
      <c r="DQW47" s="156"/>
      <c r="DQX47" s="156"/>
      <c r="DQY47" s="156"/>
      <c r="DQZ47" s="156"/>
      <c r="DRA47" s="157"/>
      <c r="DRB47" s="153"/>
      <c r="DRC47" s="153"/>
      <c r="DRD47" s="154"/>
      <c r="DRE47" s="155"/>
      <c r="DRF47" s="155"/>
      <c r="DRG47" s="155"/>
      <c r="DRH47" s="155"/>
      <c r="DRI47" s="155"/>
      <c r="DRJ47" s="155"/>
      <c r="DRK47" s="156"/>
      <c r="DRL47" s="156"/>
      <c r="DRM47" s="156"/>
      <c r="DRN47" s="156"/>
      <c r="DRO47" s="156"/>
      <c r="DRP47" s="156"/>
      <c r="DRQ47" s="157"/>
      <c r="DRR47" s="153"/>
      <c r="DRS47" s="153"/>
      <c r="DRT47" s="154"/>
      <c r="DRU47" s="155"/>
      <c r="DRV47" s="155"/>
      <c r="DRW47" s="155"/>
      <c r="DRX47" s="155"/>
      <c r="DRY47" s="155"/>
      <c r="DRZ47" s="155"/>
      <c r="DSA47" s="156"/>
      <c r="DSB47" s="156"/>
      <c r="DSC47" s="156"/>
      <c r="DSD47" s="156"/>
      <c r="DSE47" s="156"/>
      <c r="DSF47" s="156"/>
      <c r="DSG47" s="157"/>
      <c r="DSH47" s="153"/>
      <c r="DSI47" s="153"/>
      <c r="DSJ47" s="154"/>
      <c r="DSK47" s="155"/>
      <c r="DSL47" s="155"/>
      <c r="DSM47" s="155"/>
      <c r="DSN47" s="155"/>
      <c r="DSO47" s="155"/>
      <c r="DSP47" s="155"/>
      <c r="DSQ47" s="156"/>
      <c r="DSR47" s="156"/>
      <c r="DSS47" s="156"/>
      <c r="DST47" s="156"/>
      <c r="DSU47" s="156"/>
      <c r="DSV47" s="156"/>
      <c r="DSW47" s="157"/>
      <c r="DSX47" s="153"/>
      <c r="DSY47" s="153"/>
      <c r="DSZ47" s="154"/>
      <c r="DTA47" s="155"/>
      <c r="DTB47" s="155"/>
      <c r="DTC47" s="155"/>
      <c r="DTD47" s="155"/>
      <c r="DTE47" s="155"/>
      <c r="DTF47" s="155"/>
      <c r="DTG47" s="156"/>
      <c r="DTH47" s="156"/>
      <c r="DTI47" s="156"/>
      <c r="DTJ47" s="156"/>
      <c r="DTK47" s="156"/>
      <c r="DTL47" s="156"/>
      <c r="DTM47" s="157"/>
      <c r="DTN47" s="153"/>
      <c r="DTO47" s="153"/>
      <c r="DTP47" s="154"/>
      <c r="DTQ47" s="155"/>
      <c r="DTR47" s="155"/>
      <c r="DTS47" s="155"/>
      <c r="DTT47" s="155"/>
      <c r="DTU47" s="155"/>
      <c r="DTV47" s="155"/>
      <c r="DTW47" s="156"/>
      <c r="DTX47" s="156"/>
      <c r="DTY47" s="156"/>
      <c r="DTZ47" s="156"/>
      <c r="DUA47" s="156"/>
      <c r="DUB47" s="156"/>
      <c r="DUC47" s="157"/>
      <c r="DUD47" s="153"/>
      <c r="DUE47" s="153"/>
      <c r="DUF47" s="154"/>
      <c r="DUG47" s="155"/>
      <c r="DUH47" s="155"/>
      <c r="DUI47" s="155"/>
      <c r="DUJ47" s="155"/>
      <c r="DUK47" s="155"/>
      <c r="DUL47" s="155"/>
      <c r="DUM47" s="156"/>
      <c r="DUN47" s="156"/>
      <c r="DUO47" s="156"/>
      <c r="DUP47" s="156"/>
      <c r="DUQ47" s="156"/>
      <c r="DUR47" s="156"/>
      <c r="DUS47" s="157"/>
      <c r="DUT47" s="153"/>
      <c r="DUU47" s="153"/>
      <c r="DUV47" s="154"/>
      <c r="DUW47" s="155"/>
      <c r="DUX47" s="155"/>
      <c r="DUY47" s="155"/>
      <c r="DUZ47" s="155"/>
      <c r="DVA47" s="155"/>
      <c r="DVB47" s="155"/>
      <c r="DVC47" s="156"/>
      <c r="DVD47" s="156"/>
      <c r="DVE47" s="156"/>
      <c r="DVF47" s="156"/>
      <c r="DVG47" s="156"/>
      <c r="DVH47" s="156"/>
      <c r="DVI47" s="157"/>
      <c r="DVJ47" s="153"/>
      <c r="DVK47" s="153"/>
      <c r="DVL47" s="154"/>
      <c r="DVM47" s="155"/>
      <c r="DVN47" s="155"/>
      <c r="DVO47" s="155"/>
      <c r="DVP47" s="155"/>
      <c r="DVQ47" s="155"/>
      <c r="DVR47" s="155"/>
      <c r="DVS47" s="156"/>
      <c r="DVT47" s="156"/>
      <c r="DVU47" s="156"/>
      <c r="DVV47" s="156"/>
      <c r="DVW47" s="156"/>
      <c r="DVX47" s="156"/>
      <c r="DVY47" s="157"/>
      <c r="DVZ47" s="153"/>
      <c r="DWA47" s="153"/>
      <c r="DWB47" s="154"/>
      <c r="DWC47" s="155"/>
      <c r="DWD47" s="155"/>
      <c r="DWE47" s="155"/>
      <c r="DWF47" s="155"/>
      <c r="DWG47" s="155"/>
      <c r="DWH47" s="155"/>
      <c r="DWI47" s="156"/>
      <c r="DWJ47" s="156"/>
      <c r="DWK47" s="156"/>
      <c r="DWL47" s="156"/>
      <c r="DWM47" s="156"/>
      <c r="DWN47" s="156"/>
      <c r="DWO47" s="157"/>
      <c r="DWP47" s="153"/>
      <c r="DWQ47" s="153"/>
      <c r="DWR47" s="154"/>
      <c r="DWS47" s="155"/>
      <c r="DWT47" s="155"/>
      <c r="DWU47" s="155"/>
      <c r="DWV47" s="155"/>
      <c r="DWW47" s="155"/>
      <c r="DWX47" s="155"/>
      <c r="DWY47" s="156"/>
      <c r="DWZ47" s="156"/>
      <c r="DXA47" s="156"/>
      <c r="DXB47" s="156"/>
      <c r="DXC47" s="156"/>
      <c r="DXD47" s="156"/>
      <c r="DXE47" s="157"/>
      <c r="DXF47" s="153"/>
      <c r="DXG47" s="153"/>
      <c r="DXH47" s="154"/>
      <c r="DXI47" s="155"/>
      <c r="DXJ47" s="155"/>
      <c r="DXK47" s="155"/>
      <c r="DXL47" s="155"/>
      <c r="DXM47" s="155"/>
      <c r="DXN47" s="155"/>
      <c r="DXO47" s="156"/>
      <c r="DXP47" s="156"/>
      <c r="DXQ47" s="156"/>
      <c r="DXR47" s="156"/>
      <c r="DXS47" s="156"/>
      <c r="DXT47" s="156"/>
      <c r="DXU47" s="157"/>
      <c r="DXV47" s="153"/>
      <c r="DXW47" s="153"/>
      <c r="DXX47" s="154"/>
      <c r="DXY47" s="155"/>
      <c r="DXZ47" s="155"/>
      <c r="DYA47" s="155"/>
      <c r="DYB47" s="155"/>
      <c r="DYC47" s="155"/>
      <c r="DYD47" s="155"/>
      <c r="DYE47" s="156"/>
      <c r="DYF47" s="156"/>
      <c r="DYG47" s="156"/>
      <c r="DYH47" s="156"/>
      <c r="DYI47" s="156"/>
      <c r="DYJ47" s="156"/>
      <c r="DYK47" s="157"/>
      <c r="DYL47" s="153"/>
      <c r="DYM47" s="153"/>
      <c r="DYN47" s="154"/>
      <c r="DYO47" s="155"/>
      <c r="DYP47" s="155"/>
      <c r="DYQ47" s="155"/>
      <c r="DYR47" s="155"/>
      <c r="DYS47" s="155"/>
      <c r="DYT47" s="155"/>
      <c r="DYU47" s="156"/>
      <c r="DYV47" s="156"/>
      <c r="DYW47" s="156"/>
      <c r="DYX47" s="156"/>
      <c r="DYY47" s="156"/>
      <c r="DYZ47" s="156"/>
      <c r="DZA47" s="157"/>
      <c r="DZB47" s="153"/>
      <c r="DZC47" s="153"/>
      <c r="DZD47" s="154"/>
      <c r="DZE47" s="155"/>
      <c r="DZF47" s="155"/>
      <c r="DZG47" s="155"/>
      <c r="DZH47" s="155"/>
      <c r="DZI47" s="155"/>
      <c r="DZJ47" s="155"/>
      <c r="DZK47" s="156"/>
      <c r="DZL47" s="156"/>
      <c r="DZM47" s="156"/>
      <c r="DZN47" s="156"/>
      <c r="DZO47" s="156"/>
      <c r="DZP47" s="156"/>
      <c r="DZQ47" s="157"/>
      <c r="DZR47" s="153"/>
      <c r="DZS47" s="153"/>
      <c r="DZT47" s="154"/>
      <c r="DZU47" s="155"/>
      <c r="DZV47" s="155"/>
      <c r="DZW47" s="155"/>
      <c r="DZX47" s="155"/>
      <c r="DZY47" s="155"/>
      <c r="DZZ47" s="155"/>
      <c r="EAA47" s="156"/>
      <c r="EAB47" s="156"/>
      <c r="EAC47" s="156"/>
      <c r="EAD47" s="156"/>
      <c r="EAE47" s="156"/>
      <c r="EAF47" s="156"/>
      <c r="EAG47" s="157"/>
      <c r="EAH47" s="153"/>
      <c r="EAI47" s="153"/>
      <c r="EAJ47" s="154"/>
      <c r="EAK47" s="155"/>
      <c r="EAL47" s="155"/>
      <c r="EAM47" s="155"/>
      <c r="EAN47" s="155"/>
      <c r="EAO47" s="155"/>
      <c r="EAP47" s="155"/>
      <c r="EAQ47" s="156"/>
      <c r="EAR47" s="156"/>
      <c r="EAS47" s="156"/>
      <c r="EAT47" s="156"/>
      <c r="EAU47" s="156"/>
      <c r="EAV47" s="156"/>
      <c r="EAW47" s="157"/>
      <c r="EAX47" s="153"/>
      <c r="EAY47" s="153"/>
      <c r="EAZ47" s="154"/>
      <c r="EBA47" s="155"/>
      <c r="EBB47" s="155"/>
      <c r="EBC47" s="155"/>
      <c r="EBD47" s="155"/>
      <c r="EBE47" s="155"/>
      <c r="EBF47" s="155"/>
      <c r="EBG47" s="156"/>
      <c r="EBH47" s="156"/>
      <c r="EBI47" s="156"/>
      <c r="EBJ47" s="156"/>
      <c r="EBK47" s="156"/>
      <c r="EBL47" s="156"/>
      <c r="EBM47" s="157"/>
      <c r="EBN47" s="153"/>
      <c r="EBO47" s="153"/>
      <c r="EBP47" s="154"/>
      <c r="EBQ47" s="155"/>
      <c r="EBR47" s="155"/>
      <c r="EBS47" s="155"/>
      <c r="EBT47" s="155"/>
      <c r="EBU47" s="155"/>
      <c r="EBV47" s="155"/>
      <c r="EBW47" s="156"/>
      <c r="EBX47" s="156"/>
      <c r="EBY47" s="156"/>
      <c r="EBZ47" s="156"/>
      <c r="ECA47" s="156"/>
      <c r="ECB47" s="156"/>
      <c r="ECC47" s="157"/>
      <c r="ECD47" s="153"/>
      <c r="ECE47" s="153"/>
      <c r="ECF47" s="154"/>
      <c r="ECG47" s="155"/>
      <c r="ECH47" s="155"/>
      <c r="ECI47" s="155"/>
      <c r="ECJ47" s="155"/>
      <c r="ECK47" s="155"/>
      <c r="ECL47" s="155"/>
      <c r="ECM47" s="156"/>
      <c r="ECN47" s="156"/>
      <c r="ECO47" s="156"/>
      <c r="ECP47" s="156"/>
      <c r="ECQ47" s="156"/>
      <c r="ECR47" s="156"/>
      <c r="ECS47" s="157"/>
      <c r="ECT47" s="153"/>
      <c r="ECU47" s="153"/>
      <c r="ECV47" s="154"/>
      <c r="ECW47" s="155"/>
      <c r="ECX47" s="155"/>
      <c r="ECY47" s="155"/>
      <c r="ECZ47" s="155"/>
      <c r="EDA47" s="155"/>
      <c r="EDB47" s="155"/>
      <c r="EDC47" s="156"/>
      <c r="EDD47" s="156"/>
      <c r="EDE47" s="156"/>
      <c r="EDF47" s="156"/>
      <c r="EDG47" s="156"/>
      <c r="EDH47" s="156"/>
      <c r="EDI47" s="157"/>
      <c r="EDJ47" s="153"/>
      <c r="EDK47" s="153"/>
      <c r="EDL47" s="154"/>
      <c r="EDM47" s="155"/>
      <c r="EDN47" s="155"/>
      <c r="EDO47" s="155"/>
      <c r="EDP47" s="155"/>
      <c r="EDQ47" s="155"/>
      <c r="EDR47" s="155"/>
      <c r="EDS47" s="156"/>
      <c r="EDT47" s="156"/>
      <c r="EDU47" s="156"/>
      <c r="EDV47" s="156"/>
      <c r="EDW47" s="156"/>
      <c r="EDX47" s="156"/>
      <c r="EDY47" s="157"/>
      <c r="EDZ47" s="153"/>
      <c r="EEA47" s="153"/>
      <c r="EEB47" s="154"/>
      <c r="EEC47" s="155"/>
      <c r="EED47" s="155"/>
      <c r="EEE47" s="155"/>
      <c r="EEF47" s="155"/>
      <c r="EEG47" s="155"/>
      <c r="EEH47" s="155"/>
      <c r="EEI47" s="156"/>
      <c r="EEJ47" s="156"/>
      <c r="EEK47" s="156"/>
      <c r="EEL47" s="156"/>
      <c r="EEM47" s="156"/>
      <c r="EEN47" s="156"/>
      <c r="EEO47" s="157"/>
      <c r="EEP47" s="153"/>
      <c r="EEQ47" s="153"/>
      <c r="EER47" s="154"/>
      <c r="EES47" s="155"/>
      <c r="EET47" s="155"/>
      <c r="EEU47" s="155"/>
      <c r="EEV47" s="155"/>
      <c r="EEW47" s="155"/>
      <c r="EEX47" s="155"/>
      <c r="EEY47" s="156"/>
      <c r="EEZ47" s="156"/>
      <c r="EFA47" s="156"/>
      <c r="EFB47" s="156"/>
      <c r="EFC47" s="156"/>
      <c r="EFD47" s="156"/>
      <c r="EFE47" s="157"/>
      <c r="EFF47" s="153"/>
      <c r="EFG47" s="153"/>
      <c r="EFH47" s="154"/>
      <c r="EFI47" s="155"/>
      <c r="EFJ47" s="155"/>
      <c r="EFK47" s="155"/>
      <c r="EFL47" s="155"/>
      <c r="EFM47" s="155"/>
      <c r="EFN47" s="155"/>
      <c r="EFO47" s="156"/>
      <c r="EFP47" s="156"/>
      <c r="EFQ47" s="156"/>
      <c r="EFR47" s="156"/>
      <c r="EFS47" s="156"/>
      <c r="EFT47" s="156"/>
      <c r="EFU47" s="157"/>
      <c r="EFV47" s="153"/>
      <c r="EFW47" s="153"/>
      <c r="EFX47" s="154"/>
      <c r="EFY47" s="155"/>
      <c r="EFZ47" s="155"/>
      <c r="EGA47" s="155"/>
      <c r="EGB47" s="155"/>
      <c r="EGC47" s="155"/>
      <c r="EGD47" s="155"/>
      <c r="EGE47" s="156"/>
      <c r="EGF47" s="156"/>
      <c r="EGG47" s="156"/>
      <c r="EGH47" s="156"/>
      <c r="EGI47" s="156"/>
      <c r="EGJ47" s="156"/>
      <c r="EGK47" s="157"/>
      <c r="EGL47" s="153"/>
      <c r="EGM47" s="153"/>
      <c r="EGN47" s="154"/>
      <c r="EGO47" s="155"/>
      <c r="EGP47" s="155"/>
      <c r="EGQ47" s="155"/>
      <c r="EGR47" s="155"/>
      <c r="EGS47" s="155"/>
      <c r="EGT47" s="155"/>
      <c r="EGU47" s="156"/>
      <c r="EGV47" s="156"/>
      <c r="EGW47" s="156"/>
      <c r="EGX47" s="156"/>
      <c r="EGY47" s="156"/>
      <c r="EGZ47" s="156"/>
      <c r="EHA47" s="157"/>
      <c r="EHB47" s="153"/>
      <c r="EHC47" s="153"/>
      <c r="EHD47" s="154"/>
      <c r="EHE47" s="155"/>
      <c r="EHF47" s="155"/>
      <c r="EHG47" s="155"/>
      <c r="EHH47" s="155"/>
      <c r="EHI47" s="155"/>
      <c r="EHJ47" s="155"/>
      <c r="EHK47" s="156"/>
      <c r="EHL47" s="156"/>
      <c r="EHM47" s="156"/>
      <c r="EHN47" s="156"/>
      <c r="EHO47" s="156"/>
      <c r="EHP47" s="156"/>
      <c r="EHQ47" s="157"/>
      <c r="EHR47" s="153"/>
      <c r="EHS47" s="153"/>
      <c r="EHT47" s="154"/>
      <c r="EHU47" s="155"/>
      <c r="EHV47" s="155"/>
      <c r="EHW47" s="155"/>
      <c r="EHX47" s="155"/>
      <c r="EHY47" s="155"/>
      <c r="EHZ47" s="155"/>
      <c r="EIA47" s="156"/>
      <c r="EIB47" s="156"/>
      <c r="EIC47" s="156"/>
      <c r="EID47" s="156"/>
      <c r="EIE47" s="156"/>
      <c r="EIF47" s="156"/>
      <c r="EIG47" s="157"/>
      <c r="EIH47" s="153"/>
      <c r="EII47" s="153"/>
      <c r="EIJ47" s="154"/>
      <c r="EIK47" s="155"/>
      <c r="EIL47" s="155"/>
      <c r="EIM47" s="155"/>
      <c r="EIN47" s="155"/>
      <c r="EIO47" s="155"/>
      <c r="EIP47" s="155"/>
      <c r="EIQ47" s="156"/>
      <c r="EIR47" s="156"/>
      <c r="EIS47" s="156"/>
      <c r="EIT47" s="156"/>
      <c r="EIU47" s="156"/>
      <c r="EIV47" s="156"/>
      <c r="EIW47" s="157"/>
      <c r="EIX47" s="153"/>
      <c r="EIY47" s="153"/>
      <c r="EIZ47" s="154"/>
      <c r="EJA47" s="155"/>
      <c r="EJB47" s="155"/>
      <c r="EJC47" s="155"/>
      <c r="EJD47" s="155"/>
      <c r="EJE47" s="155"/>
      <c r="EJF47" s="155"/>
      <c r="EJG47" s="156"/>
      <c r="EJH47" s="156"/>
      <c r="EJI47" s="156"/>
      <c r="EJJ47" s="156"/>
      <c r="EJK47" s="156"/>
      <c r="EJL47" s="156"/>
      <c r="EJM47" s="157"/>
      <c r="EJN47" s="153"/>
      <c r="EJO47" s="153"/>
      <c r="EJP47" s="154"/>
      <c r="EJQ47" s="155"/>
      <c r="EJR47" s="155"/>
      <c r="EJS47" s="155"/>
      <c r="EJT47" s="155"/>
      <c r="EJU47" s="155"/>
      <c r="EJV47" s="155"/>
      <c r="EJW47" s="156"/>
      <c r="EJX47" s="156"/>
      <c r="EJY47" s="156"/>
      <c r="EJZ47" s="156"/>
      <c r="EKA47" s="156"/>
      <c r="EKB47" s="156"/>
      <c r="EKC47" s="157"/>
      <c r="EKD47" s="153"/>
      <c r="EKE47" s="153"/>
      <c r="EKF47" s="154"/>
      <c r="EKG47" s="155"/>
      <c r="EKH47" s="155"/>
      <c r="EKI47" s="155"/>
      <c r="EKJ47" s="155"/>
      <c r="EKK47" s="155"/>
      <c r="EKL47" s="155"/>
      <c r="EKM47" s="156"/>
      <c r="EKN47" s="156"/>
      <c r="EKO47" s="156"/>
      <c r="EKP47" s="156"/>
      <c r="EKQ47" s="156"/>
      <c r="EKR47" s="156"/>
      <c r="EKS47" s="157"/>
      <c r="EKT47" s="153"/>
      <c r="EKU47" s="153"/>
      <c r="EKV47" s="154"/>
      <c r="EKW47" s="155"/>
      <c r="EKX47" s="155"/>
      <c r="EKY47" s="155"/>
      <c r="EKZ47" s="155"/>
      <c r="ELA47" s="155"/>
      <c r="ELB47" s="155"/>
      <c r="ELC47" s="156"/>
      <c r="ELD47" s="156"/>
      <c r="ELE47" s="156"/>
      <c r="ELF47" s="156"/>
      <c r="ELG47" s="156"/>
      <c r="ELH47" s="156"/>
      <c r="ELI47" s="157"/>
      <c r="ELJ47" s="153"/>
      <c r="ELK47" s="153"/>
      <c r="ELL47" s="154"/>
      <c r="ELM47" s="155"/>
      <c r="ELN47" s="155"/>
      <c r="ELO47" s="155"/>
      <c r="ELP47" s="155"/>
      <c r="ELQ47" s="155"/>
      <c r="ELR47" s="155"/>
      <c r="ELS47" s="156"/>
      <c r="ELT47" s="156"/>
      <c r="ELU47" s="156"/>
      <c r="ELV47" s="156"/>
      <c r="ELW47" s="156"/>
      <c r="ELX47" s="156"/>
      <c r="ELY47" s="157"/>
      <c r="ELZ47" s="153"/>
      <c r="EMA47" s="153"/>
      <c r="EMB47" s="154"/>
      <c r="EMC47" s="155"/>
      <c r="EMD47" s="155"/>
      <c r="EME47" s="155"/>
      <c r="EMF47" s="155"/>
      <c r="EMG47" s="155"/>
      <c r="EMH47" s="155"/>
      <c r="EMI47" s="156"/>
      <c r="EMJ47" s="156"/>
      <c r="EMK47" s="156"/>
      <c r="EML47" s="156"/>
      <c r="EMM47" s="156"/>
      <c r="EMN47" s="156"/>
      <c r="EMO47" s="157"/>
      <c r="EMP47" s="153"/>
      <c r="EMQ47" s="153"/>
      <c r="EMR47" s="154"/>
      <c r="EMS47" s="155"/>
      <c r="EMT47" s="155"/>
      <c r="EMU47" s="155"/>
      <c r="EMV47" s="155"/>
      <c r="EMW47" s="155"/>
      <c r="EMX47" s="155"/>
      <c r="EMY47" s="156"/>
      <c r="EMZ47" s="156"/>
      <c r="ENA47" s="156"/>
      <c r="ENB47" s="156"/>
      <c r="ENC47" s="156"/>
      <c r="END47" s="156"/>
      <c r="ENE47" s="157"/>
      <c r="ENF47" s="153"/>
      <c r="ENG47" s="153"/>
      <c r="ENH47" s="154"/>
      <c r="ENI47" s="155"/>
      <c r="ENJ47" s="155"/>
      <c r="ENK47" s="155"/>
      <c r="ENL47" s="155"/>
      <c r="ENM47" s="155"/>
      <c r="ENN47" s="155"/>
      <c r="ENO47" s="156"/>
      <c r="ENP47" s="156"/>
      <c r="ENQ47" s="156"/>
      <c r="ENR47" s="156"/>
      <c r="ENS47" s="156"/>
      <c r="ENT47" s="156"/>
      <c r="ENU47" s="157"/>
      <c r="ENV47" s="153"/>
      <c r="ENW47" s="153"/>
      <c r="ENX47" s="154"/>
      <c r="ENY47" s="155"/>
      <c r="ENZ47" s="155"/>
      <c r="EOA47" s="155"/>
      <c r="EOB47" s="155"/>
      <c r="EOC47" s="155"/>
      <c r="EOD47" s="155"/>
      <c r="EOE47" s="156"/>
      <c r="EOF47" s="156"/>
      <c r="EOG47" s="156"/>
      <c r="EOH47" s="156"/>
      <c r="EOI47" s="156"/>
      <c r="EOJ47" s="156"/>
      <c r="EOK47" s="157"/>
      <c r="EOL47" s="153"/>
      <c r="EOM47" s="153"/>
      <c r="EON47" s="154"/>
      <c r="EOO47" s="155"/>
      <c r="EOP47" s="155"/>
      <c r="EOQ47" s="155"/>
      <c r="EOR47" s="155"/>
      <c r="EOS47" s="155"/>
      <c r="EOT47" s="155"/>
      <c r="EOU47" s="156"/>
      <c r="EOV47" s="156"/>
      <c r="EOW47" s="156"/>
      <c r="EOX47" s="156"/>
      <c r="EOY47" s="156"/>
      <c r="EOZ47" s="156"/>
      <c r="EPA47" s="157"/>
      <c r="EPB47" s="153"/>
      <c r="EPC47" s="153"/>
      <c r="EPD47" s="154"/>
      <c r="EPE47" s="155"/>
      <c r="EPF47" s="155"/>
      <c r="EPG47" s="155"/>
      <c r="EPH47" s="155"/>
      <c r="EPI47" s="155"/>
      <c r="EPJ47" s="155"/>
      <c r="EPK47" s="156"/>
      <c r="EPL47" s="156"/>
      <c r="EPM47" s="156"/>
      <c r="EPN47" s="156"/>
      <c r="EPO47" s="156"/>
      <c r="EPP47" s="156"/>
      <c r="EPQ47" s="157"/>
      <c r="EPR47" s="153"/>
      <c r="EPS47" s="153"/>
      <c r="EPT47" s="154"/>
      <c r="EPU47" s="155"/>
      <c r="EPV47" s="155"/>
      <c r="EPW47" s="155"/>
      <c r="EPX47" s="155"/>
      <c r="EPY47" s="155"/>
      <c r="EPZ47" s="155"/>
      <c r="EQA47" s="156"/>
      <c r="EQB47" s="156"/>
      <c r="EQC47" s="156"/>
      <c r="EQD47" s="156"/>
      <c r="EQE47" s="156"/>
      <c r="EQF47" s="156"/>
      <c r="EQG47" s="157"/>
      <c r="EQH47" s="153"/>
      <c r="EQI47" s="153"/>
      <c r="EQJ47" s="154"/>
      <c r="EQK47" s="155"/>
      <c r="EQL47" s="155"/>
      <c r="EQM47" s="155"/>
      <c r="EQN47" s="155"/>
      <c r="EQO47" s="155"/>
      <c r="EQP47" s="155"/>
      <c r="EQQ47" s="156"/>
      <c r="EQR47" s="156"/>
      <c r="EQS47" s="156"/>
      <c r="EQT47" s="156"/>
      <c r="EQU47" s="156"/>
      <c r="EQV47" s="156"/>
      <c r="EQW47" s="157"/>
      <c r="EQX47" s="153"/>
      <c r="EQY47" s="153"/>
      <c r="EQZ47" s="154"/>
      <c r="ERA47" s="155"/>
      <c r="ERB47" s="155"/>
      <c r="ERC47" s="155"/>
      <c r="ERD47" s="155"/>
      <c r="ERE47" s="155"/>
      <c r="ERF47" s="155"/>
      <c r="ERG47" s="156"/>
      <c r="ERH47" s="156"/>
      <c r="ERI47" s="156"/>
      <c r="ERJ47" s="156"/>
      <c r="ERK47" s="156"/>
      <c r="ERL47" s="156"/>
      <c r="ERM47" s="157"/>
      <c r="ERN47" s="153"/>
      <c r="ERO47" s="153"/>
      <c r="ERP47" s="154"/>
      <c r="ERQ47" s="155"/>
      <c r="ERR47" s="155"/>
      <c r="ERS47" s="155"/>
      <c r="ERT47" s="155"/>
      <c r="ERU47" s="155"/>
      <c r="ERV47" s="155"/>
      <c r="ERW47" s="156"/>
      <c r="ERX47" s="156"/>
      <c r="ERY47" s="156"/>
      <c r="ERZ47" s="156"/>
      <c r="ESA47" s="156"/>
      <c r="ESB47" s="156"/>
      <c r="ESC47" s="157"/>
      <c r="ESD47" s="153"/>
      <c r="ESE47" s="153"/>
      <c r="ESF47" s="154"/>
      <c r="ESG47" s="155"/>
      <c r="ESH47" s="155"/>
      <c r="ESI47" s="155"/>
      <c r="ESJ47" s="155"/>
      <c r="ESK47" s="155"/>
      <c r="ESL47" s="155"/>
      <c r="ESM47" s="156"/>
      <c r="ESN47" s="156"/>
      <c r="ESO47" s="156"/>
      <c r="ESP47" s="156"/>
      <c r="ESQ47" s="156"/>
      <c r="ESR47" s="156"/>
      <c r="ESS47" s="157"/>
      <c r="EST47" s="153"/>
      <c r="ESU47" s="153"/>
      <c r="ESV47" s="154"/>
      <c r="ESW47" s="155"/>
      <c r="ESX47" s="155"/>
      <c r="ESY47" s="155"/>
      <c r="ESZ47" s="155"/>
      <c r="ETA47" s="155"/>
      <c r="ETB47" s="155"/>
      <c r="ETC47" s="156"/>
      <c r="ETD47" s="156"/>
      <c r="ETE47" s="156"/>
      <c r="ETF47" s="156"/>
      <c r="ETG47" s="156"/>
      <c r="ETH47" s="156"/>
      <c r="ETI47" s="157"/>
      <c r="ETJ47" s="153"/>
      <c r="ETK47" s="153"/>
      <c r="ETL47" s="154"/>
      <c r="ETM47" s="155"/>
      <c r="ETN47" s="155"/>
      <c r="ETO47" s="155"/>
      <c r="ETP47" s="155"/>
      <c r="ETQ47" s="155"/>
      <c r="ETR47" s="155"/>
      <c r="ETS47" s="156"/>
      <c r="ETT47" s="156"/>
      <c r="ETU47" s="156"/>
      <c r="ETV47" s="156"/>
      <c r="ETW47" s="156"/>
      <c r="ETX47" s="156"/>
      <c r="ETY47" s="157"/>
      <c r="ETZ47" s="153"/>
      <c r="EUA47" s="153"/>
      <c r="EUB47" s="154"/>
      <c r="EUC47" s="155"/>
      <c r="EUD47" s="155"/>
      <c r="EUE47" s="155"/>
      <c r="EUF47" s="155"/>
      <c r="EUG47" s="155"/>
      <c r="EUH47" s="155"/>
      <c r="EUI47" s="156"/>
      <c r="EUJ47" s="156"/>
      <c r="EUK47" s="156"/>
      <c r="EUL47" s="156"/>
      <c r="EUM47" s="156"/>
      <c r="EUN47" s="156"/>
      <c r="EUO47" s="157"/>
      <c r="EUP47" s="153"/>
      <c r="EUQ47" s="153"/>
      <c r="EUR47" s="154"/>
      <c r="EUS47" s="155"/>
      <c r="EUT47" s="155"/>
      <c r="EUU47" s="155"/>
      <c r="EUV47" s="155"/>
      <c r="EUW47" s="155"/>
      <c r="EUX47" s="155"/>
      <c r="EUY47" s="156"/>
      <c r="EUZ47" s="156"/>
      <c r="EVA47" s="156"/>
      <c r="EVB47" s="156"/>
      <c r="EVC47" s="156"/>
      <c r="EVD47" s="156"/>
      <c r="EVE47" s="157"/>
      <c r="EVF47" s="153"/>
      <c r="EVG47" s="153"/>
      <c r="EVH47" s="154"/>
      <c r="EVI47" s="155"/>
      <c r="EVJ47" s="155"/>
      <c r="EVK47" s="155"/>
      <c r="EVL47" s="155"/>
      <c r="EVM47" s="155"/>
      <c r="EVN47" s="155"/>
      <c r="EVO47" s="156"/>
      <c r="EVP47" s="156"/>
      <c r="EVQ47" s="156"/>
      <c r="EVR47" s="156"/>
      <c r="EVS47" s="156"/>
      <c r="EVT47" s="156"/>
      <c r="EVU47" s="157"/>
      <c r="EVV47" s="153"/>
      <c r="EVW47" s="153"/>
      <c r="EVX47" s="154"/>
      <c r="EVY47" s="155"/>
      <c r="EVZ47" s="155"/>
      <c r="EWA47" s="155"/>
      <c r="EWB47" s="155"/>
      <c r="EWC47" s="155"/>
      <c r="EWD47" s="155"/>
      <c r="EWE47" s="156"/>
      <c r="EWF47" s="156"/>
      <c r="EWG47" s="156"/>
      <c r="EWH47" s="156"/>
      <c r="EWI47" s="156"/>
      <c r="EWJ47" s="156"/>
      <c r="EWK47" s="157"/>
      <c r="EWL47" s="153"/>
      <c r="EWM47" s="153"/>
      <c r="EWN47" s="154"/>
      <c r="EWO47" s="155"/>
      <c r="EWP47" s="155"/>
      <c r="EWQ47" s="155"/>
      <c r="EWR47" s="155"/>
      <c r="EWS47" s="155"/>
      <c r="EWT47" s="155"/>
      <c r="EWU47" s="156"/>
      <c r="EWV47" s="156"/>
      <c r="EWW47" s="156"/>
      <c r="EWX47" s="156"/>
      <c r="EWY47" s="156"/>
      <c r="EWZ47" s="156"/>
      <c r="EXA47" s="157"/>
      <c r="EXB47" s="153"/>
      <c r="EXC47" s="153"/>
      <c r="EXD47" s="154"/>
      <c r="EXE47" s="155"/>
      <c r="EXF47" s="155"/>
      <c r="EXG47" s="155"/>
      <c r="EXH47" s="155"/>
      <c r="EXI47" s="155"/>
      <c r="EXJ47" s="155"/>
      <c r="EXK47" s="156"/>
      <c r="EXL47" s="156"/>
      <c r="EXM47" s="156"/>
      <c r="EXN47" s="156"/>
      <c r="EXO47" s="156"/>
      <c r="EXP47" s="156"/>
      <c r="EXQ47" s="157"/>
      <c r="EXR47" s="153"/>
      <c r="EXS47" s="153"/>
      <c r="EXT47" s="154"/>
      <c r="EXU47" s="155"/>
      <c r="EXV47" s="155"/>
      <c r="EXW47" s="155"/>
      <c r="EXX47" s="155"/>
      <c r="EXY47" s="155"/>
      <c r="EXZ47" s="155"/>
      <c r="EYA47" s="156"/>
      <c r="EYB47" s="156"/>
      <c r="EYC47" s="156"/>
      <c r="EYD47" s="156"/>
      <c r="EYE47" s="156"/>
      <c r="EYF47" s="156"/>
      <c r="EYG47" s="157"/>
      <c r="EYH47" s="153"/>
      <c r="EYI47" s="153"/>
      <c r="EYJ47" s="154"/>
      <c r="EYK47" s="155"/>
      <c r="EYL47" s="155"/>
      <c r="EYM47" s="155"/>
      <c r="EYN47" s="155"/>
      <c r="EYO47" s="155"/>
      <c r="EYP47" s="155"/>
      <c r="EYQ47" s="156"/>
      <c r="EYR47" s="156"/>
      <c r="EYS47" s="156"/>
      <c r="EYT47" s="156"/>
      <c r="EYU47" s="156"/>
      <c r="EYV47" s="156"/>
      <c r="EYW47" s="157"/>
      <c r="EYX47" s="153"/>
      <c r="EYY47" s="153"/>
      <c r="EYZ47" s="154"/>
      <c r="EZA47" s="155"/>
      <c r="EZB47" s="155"/>
      <c r="EZC47" s="155"/>
      <c r="EZD47" s="155"/>
      <c r="EZE47" s="155"/>
      <c r="EZF47" s="155"/>
      <c r="EZG47" s="156"/>
      <c r="EZH47" s="156"/>
      <c r="EZI47" s="156"/>
      <c r="EZJ47" s="156"/>
      <c r="EZK47" s="156"/>
      <c r="EZL47" s="156"/>
      <c r="EZM47" s="157"/>
      <c r="EZN47" s="153"/>
      <c r="EZO47" s="153"/>
      <c r="EZP47" s="154"/>
      <c r="EZQ47" s="155"/>
      <c r="EZR47" s="155"/>
      <c r="EZS47" s="155"/>
      <c r="EZT47" s="155"/>
      <c r="EZU47" s="155"/>
      <c r="EZV47" s="155"/>
      <c r="EZW47" s="156"/>
      <c r="EZX47" s="156"/>
      <c r="EZY47" s="156"/>
      <c r="EZZ47" s="156"/>
      <c r="FAA47" s="156"/>
      <c r="FAB47" s="156"/>
      <c r="FAC47" s="157"/>
      <c r="FAD47" s="153"/>
      <c r="FAE47" s="153"/>
      <c r="FAF47" s="154"/>
      <c r="FAG47" s="155"/>
      <c r="FAH47" s="155"/>
      <c r="FAI47" s="155"/>
      <c r="FAJ47" s="155"/>
      <c r="FAK47" s="155"/>
      <c r="FAL47" s="155"/>
      <c r="FAM47" s="156"/>
      <c r="FAN47" s="156"/>
      <c r="FAO47" s="156"/>
      <c r="FAP47" s="156"/>
      <c r="FAQ47" s="156"/>
      <c r="FAR47" s="156"/>
      <c r="FAS47" s="157"/>
      <c r="FAT47" s="153"/>
      <c r="FAU47" s="153"/>
      <c r="FAV47" s="154"/>
      <c r="FAW47" s="155"/>
      <c r="FAX47" s="155"/>
      <c r="FAY47" s="155"/>
      <c r="FAZ47" s="155"/>
      <c r="FBA47" s="155"/>
      <c r="FBB47" s="155"/>
      <c r="FBC47" s="156"/>
      <c r="FBD47" s="156"/>
      <c r="FBE47" s="156"/>
      <c r="FBF47" s="156"/>
      <c r="FBG47" s="156"/>
      <c r="FBH47" s="156"/>
      <c r="FBI47" s="157"/>
      <c r="FBJ47" s="153"/>
      <c r="FBK47" s="153"/>
      <c r="FBL47" s="154"/>
      <c r="FBM47" s="155"/>
      <c r="FBN47" s="155"/>
      <c r="FBO47" s="155"/>
      <c r="FBP47" s="155"/>
      <c r="FBQ47" s="155"/>
      <c r="FBR47" s="155"/>
      <c r="FBS47" s="156"/>
      <c r="FBT47" s="156"/>
      <c r="FBU47" s="156"/>
      <c r="FBV47" s="156"/>
      <c r="FBW47" s="156"/>
      <c r="FBX47" s="156"/>
      <c r="FBY47" s="157"/>
      <c r="FBZ47" s="153"/>
      <c r="FCA47" s="153"/>
      <c r="FCB47" s="154"/>
      <c r="FCC47" s="155"/>
      <c r="FCD47" s="155"/>
      <c r="FCE47" s="155"/>
      <c r="FCF47" s="155"/>
      <c r="FCG47" s="155"/>
      <c r="FCH47" s="155"/>
      <c r="FCI47" s="156"/>
      <c r="FCJ47" s="156"/>
      <c r="FCK47" s="156"/>
      <c r="FCL47" s="156"/>
      <c r="FCM47" s="156"/>
      <c r="FCN47" s="156"/>
      <c r="FCO47" s="157"/>
      <c r="FCP47" s="153"/>
      <c r="FCQ47" s="153"/>
      <c r="FCR47" s="154"/>
      <c r="FCS47" s="155"/>
      <c r="FCT47" s="155"/>
      <c r="FCU47" s="155"/>
      <c r="FCV47" s="155"/>
      <c r="FCW47" s="155"/>
      <c r="FCX47" s="155"/>
      <c r="FCY47" s="156"/>
      <c r="FCZ47" s="156"/>
      <c r="FDA47" s="156"/>
      <c r="FDB47" s="156"/>
      <c r="FDC47" s="156"/>
      <c r="FDD47" s="156"/>
      <c r="FDE47" s="157"/>
      <c r="FDF47" s="153"/>
      <c r="FDG47" s="153"/>
      <c r="FDH47" s="154"/>
      <c r="FDI47" s="155"/>
      <c r="FDJ47" s="155"/>
      <c r="FDK47" s="155"/>
      <c r="FDL47" s="155"/>
      <c r="FDM47" s="155"/>
      <c r="FDN47" s="155"/>
      <c r="FDO47" s="156"/>
      <c r="FDP47" s="156"/>
      <c r="FDQ47" s="156"/>
      <c r="FDR47" s="156"/>
      <c r="FDS47" s="156"/>
      <c r="FDT47" s="156"/>
      <c r="FDU47" s="157"/>
      <c r="FDV47" s="153"/>
      <c r="FDW47" s="153"/>
      <c r="FDX47" s="154"/>
      <c r="FDY47" s="155"/>
      <c r="FDZ47" s="155"/>
      <c r="FEA47" s="155"/>
      <c r="FEB47" s="155"/>
      <c r="FEC47" s="155"/>
      <c r="FED47" s="155"/>
      <c r="FEE47" s="156"/>
      <c r="FEF47" s="156"/>
      <c r="FEG47" s="156"/>
      <c r="FEH47" s="156"/>
      <c r="FEI47" s="156"/>
      <c r="FEJ47" s="156"/>
      <c r="FEK47" s="157"/>
      <c r="FEL47" s="153"/>
      <c r="FEM47" s="153"/>
      <c r="FEN47" s="154"/>
      <c r="FEO47" s="155"/>
      <c r="FEP47" s="155"/>
      <c r="FEQ47" s="155"/>
      <c r="FER47" s="155"/>
      <c r="FES47" s="155"/>
      <c r="FET47" s="155"/>
      <c r="FEU47" s="156"/>
      <c r="FEV47" s="156"/>
      <c r="FEW47" s="156"/>
      <c r="FEX47" s="156"/>
      <c r="FEY47" s="156"/>
      <c r="FEZ47" s="156"/>
      <c r="FFA47" s="157"/>
      <c r="FFB47" s="153"/>
      <c r="FFC47" s="153"/>
      <c r="FFD47" s="154"/>
      <c r="FFE47" s="155"/>
      <c r="FFF47" s="155"/>
      <c r="FFG47" s="155"/>
      <c r="FFH47" s="155"/>
      <c r="FFI47" s="155"/>
      <c r="FFJ47" s="155"/>
      <c r="FFK47" s="156"/>
      <c r="FFL47" s="156"/>
      <c r="FFM47" s="156"/>
      <c r="FFN47" s="156"/>
      <c r="FFO47" s="156"/>
      <c r="FFP47" s="156"/>
      <c r="FFQ47" s="157"/>
      <c r="FFR47" s="153"/>
      <c r="FFS47" s="153"/>
      <c r="FFT47" s="154"/>
      <c r="FFU47" s="155"/>
      <c r="FFV47" s="155"/>
      <c r="FFW47" s="155"/>
      <c r="FFX47" s="155"/>
      <c r="FFY47" s="155"/>
      <c r="FFZ47" s="155"/>
      <c r="FGA47" s="156"/>
      <c r="FGB47" s="156"/>
      <c r="FGC47" s="156"/>
      <c r="FGD47" s="156"/>
      <c r="FGE47" s="156"/>
      <c r="FGF47" s="156"/>
      <c r="FGG47" s="157"/>
      <c r="FGH47" s="153"/>
      <c r="FGI47" s="153"/>
      <c r="FGJ47" s="154"/>
      <c r="FGK47" s="155"/>
      <c r="FGL47" s="155"/>
      <c r="FGM47" s="155"/>
      <c r="FGN47" s="155"/>
      <c r="FGO47" s="155"/>
      <c r="FGP47" s="155"/>
      <c r="FGQ47" s="156"/>
      <c r="FGR47" s="156"/>
      <c r="FGS47" s="156"/>
      <c r="FGT47" s="156"/>
      <c r="FGU47" s="156"/>
      <c r="FGV47" s="156"/>
      <c r="FGW47" s="157"/>
      <c r="FGX47" s="153"/>
      <c r="FGY47" s="153"/>
      <c r="FGZ47" s="154"/>
      <c r="FHA47" s="155"/>
      <c r="FHB47" s="155"/>
      <c r="FHC47" s="155"/>
      <c r="FHD47" s="155"/>
      <c r="FHE47" s="155"/>
      <c r="FHF47" s="155"/>
      <c r="FHG47" s="156"/>
      <c r="FHH47" s="156"/>
      <c r="FHI47" s="156"/>
      <c r="FHJ47" s="156"/>
      <c r="FHK47" s="156"/>
      <c r="FHL47" s="156"/>
      <c r="FHM47" s="157"/>
      <c r="FHN47" s="153"/>
      <c r="FHO47" s="153"/>
      <c r="FHP47" s="154"/>
      <c r="FHQ47" s="155"/>
      <c r="FHR47" s="155"/>
      <c r="FHS47" s="155"/>
      <c r="FHT47" s="155"/>
      <c r="FHU47" s="155"/>
      <c r="FHV47" s="155"/>
      <c r="FHW47" s="156"/>
      <c r="FHX47" s="156"/>
      <c r="FHY47" s="156"/>
      <c r="FHZ47" s="156"/>
      <c r="FIA47" s="156"/>
      <c r="FIB47" s="156"/>
      <c r="FIC47" s="157"/>
      <c r="FID47" s="153"/>
      <c r="FIE47" s="153"/>
      <c r="FIF47" s="154"/>
      <c r="FIG47" s="155"/>
      <c r="FIH47" s="155"/>
      <c r="FII47" s="155"/>
      <c r="FIJ47" s="155"/>
      <c r="FIK47" s="155"/>
      <c r="FIL47" s="155"/>
      <c r="FIM47" s="156"/>
      <c r="FIN47" s="156"/>
      <c r="FIO47" s="156"/>
      <c r="FIP47" s="156"/>
      <c r="FIQ47" s="156"/>
      <c r="FIR47" s="156"/>
      <c r="FIS47" s="157"/>
      <c r="FIT47" s="153"/>
      <c r="FIU47" s="153"/>
      <c r="FIV47" s="154"/>
      <c r="FIW47" s="155"/>
      <c r="FIX47" s="155"/>
      <c r="FIY47" s="155"/>
      <c r="FIZ47" s="155"/>
      <c r="FJA47" s="155"/>
      <c r="FJB47" s="155"/>
      <c r="FJC47" s="156"/>
      <c r="FJD47" s="156"/>
      <c r="FJE47" s="156"/>
      <c r="FJF47" s="156"/>
      <c r="FJG47" s="156"/>
      <c r="FJH47" s="156"/>
      <c r="FJI47" s="157"/>
      <c r="FJJ47" s="153"/>
      <c r="FJK47" s="153"/>
      <c r="FJL47" s="154"/>
      <c r="FJM47" s="155"/>
      <c r="FJN47" s="155"/>
      <c r="FJO47" s="155"/>
      <c r="FJP47" s="155"/>
      <c r="FJQ47" s="155"/>
      <c r="FJR47" s="155"/>
      <c r="FJS47" s="156"/>
      <c r="FJT47" s="156"/>
      <c r="FJU47" s="156"/>
      <c r="FJV47" s="156"/>
      <c r="FJW47" s="156"/>
      <c r="FJX47" s="156"/>
      <c r="FJY47" s="157"/>
      <c r="FJZ47" s="153"/>
      <c r="FKA47" s="153"/>
      <c r="FKB47" s="154"/>
      <c r="FKC47" s="155"/>
      <c r="FKD47" s="155"/>
      <c r="FKE47" s="155"/>
      <c r="FKF47" s="155"/>
      <c r="FKG47" s="155"/>
      <c r="FKH47" s="155"/>
      <c r="FKI47" s="156"/>
      <c r="FKJ47" s="156"/>
      <c r="FKK47" s="156"/>
      <c r="FKL47" s="156"/>
      <c r="FKM47" s="156"/>
      <c r="FKN47" s="156"/>
      <c r="FKO47" s="157"/>
      <c r="FKP47" s="153"/>
      <c r="FKQ47" s="153"/>
      <c r="FKR47" s="154"/>
      <c r="FKS47" s="155"/>
      <c r="FKT47" s="155"/>
      <c r="FKU47" s="155"/>
      <c r="FKV47" s="155"/>
      <c r="FKW47" s="155"/>
      <c r="FKX47" s="155"/>
      <c r="FKY47" s="156"/>
      <c r="FKZ47" s="156"/>
      <c r="FLA47" s="156"/>
      <c r="FLB47" s="156"/>
      <c r="FLC47" s="156"/>
      <c r="FLD47" s="156"/>
      <c r="FLE47" s="157"/>
      <c r="FLF47" s="153"/>
      <c r="FLG47" s="153"/>
      <c r="FLH47" s="154"/>
      <c r="FLI47" s="155"/>
      <c r="FLJ47" s="155"/>
      <c r="FLK47" s="155"/>
      <c r="FLL47" s="155"/>
      <c r="FLM47" s="155"/>
      <c r="FLN47" s="155"/>
      <c r="FLO47" s="156"/>
      <c r="FLP47" s="156"/>
      <c r="FLQ47" s="156"/>
      <c r="FLR47" s="156"/>
      <c r="FLS47" s="156"/>
      <c r="FLT47" s="156"/>
      <c r="FLU47" s="157"/>
      <c r="FLV47" s="153"/>
      <c r="FLW47" s="153"/>
      <c r="FLX47" s="154"/>
      <c r="FLY47" s="155"/>
      <c r="FLZ47" s="155"/>
      <c r="FMA47" s="155"/>
      <c r="FMB47" s="155"/>
      <c r="FMC47" s="155"/>
      <c r="FMD47" s="155"/>
      <c r="FME47" s="156"/>
      <c r="FMF47" s="156"/>
      <c r="FMG47" s="156"/>
      <c r="FMH47" s="156"/>
      <c r="FMI47" s="156"/>
      <c r="FMJ47" s="156"/>
      <c r="FMK47" s="157"/>
      <c r="FML47" s="153"/>
      <c r="FMM47" s="153"/>
      <c r="FMN47" s="154"/>
      <c r="FMO47" s="155"/>
      <c r="FMP47" s="155"/>
      <c r="FMQ47" s="155"/>
      <c r="FMR47" s="155"/>
      <c r="FMS47" s="155"/>
      <c r="FMT47" s="155"/>
      <c r="FMU47" s="156"/>
      <c r="FMV47" s="156"/>
      <c r="FMW47" s="156"/>
      <c r="FMX47" s="156"/>
      <c r="FMY47" s="156"/>
      <c r="FMZ47" s="156"/>
      <c r="FNA47" s="157"/>
      <c r="FNB47" s="153"/>
      <c r="FNC47" s="153"/>
      <c r="FND47" s="154"/>
      <c r="FNE47" s="155"/>
      <c r="FNF47" s="155"/>
      <c r="FNG47" s="155"/>
      <c r="FNH47" s="155"/>
      <c r="FNI47" s="155"/>
      <c r="FNJ47" s="155"/>
      <c r="FNK47" s="156"/>
      <c r="FNL47" s="156"/>
      <c r="FNM47" s="156"/>
      <c r="FNN47" s="156"/>
      <c r="FNO47" s="156"/>
      <c r="FNP47" s="156"/>
      <c r="FNQ47" s="157"/>
      <c r="FNR47" s="153"/>
      <c r="FNS47" s="153"/>
      <c r="FNT47" s="154"/>
      <c r="FNU47" s="155"/>
      <c r="FNV47" s="155"/>
      <c r="FNW47" s="155"/>
      <c r="FNX47" s="155"/>
      <c r="FNY47" s="155"/>
      <c r="FNZ47" s="155"/>
      <c r="FOA47" s="156"/>
      <c r="FOB47" s="156"/>
      <c r="FOC47" s="156"/>
      <c r="FOD47" s="156"/>
      <c r="FOE47" s="156"/>
      <c r="FOF47" s="156"/>
      <c r="FOG47" s="157"/>
      <c r="FOH47" s="153"/>
      <c r="FOI47" s="153"/>
      <c r="FOJ47" s="154"/>
      <c r="FOK47" s="155"/>
      <c r="FOL47" s="155"/>
      <c r="FOM47" s="155"/>
      <c r="FON47" s="155"/>
      <c r="FOO47" s="155"/>
      <c r="FOP47" s="155"/>
      <c r="FOQ47" s="156"/>
      <c r="FOR47" s="156"/>
      <c r="FOS47" s="156"/>
      <c r="FOT47" s="156"/>
      <c r="FOU47" s="156"/>
      <c r="FOV47" s="156"/>
      <c r="FOW47" s="157"/>
      <c r="FOX47" s="153"/>
      <c r="FOY47" s="153"/>
      <c r="FOZ47" s="154"/>
      <c r="FPA47" s="155"/>
      <c r="FPB47" s="155"/>
      <c r="FPC47" s="155"/>
      <c r="FPD47" s="155"/>
      <c r="FPE47" s="155"/>
      <c r="FPF47" s="155"/>
      <c r="FPG47" s="156"/>
      <c r="FPH47" s="156"/>
      <c r="FPI47" s="156"/>
      <c r="FPJ47" s="156"/>
      <c r="FPK47" s="156"/>
      <c r="FPL47" s="156"/>
      <c r="FPM47" s="157"/>
      <c r="FPN47" s="153"/>
      <c r="FPO47" s="153"/>
      <c r="FPP47" s="154"/>
      <c r="FPQ47" s="155"/>
      <c r="FPR47" s="155"/>
      <c r="FPS47" s="155"/>
      <c r="FPT47" s="155"/>
      <c r="FPU47" s="155"/>
      <c r="FPV47" s="155"/>
      <c r="FPW47" s="156"/>
      <c r="FPX47" s="156"/>
      <c r="FPY47" s="156"/>
      <c r="FPZ47" s="156"/>
      <c r="FQA47" s="156"/>
      <c r="FQB47" s="156"/>
      <c r="FQC47" s="157"/>
      <c r="FQD47" s="153"/>
      <c r="FQE47" s="153"/>
      <c r="FQF47" s="154"/>
      <c r="FQG47" s="155"/>
      <c r="FQH47" s="155"/>
      <c r="FQI47" s="155"/>
      <c r="FQJ47" s="155"/>
      <c r="FQK47" s="155"/>
      <c r="FQL47" s="155"/>
      <c r="FQM47" s="156"/>
      <c r="FQN47" s="156"/>
      <c r="FQO47" s="156"/>
      <c r="FQP47" s="156"/>
      <c r="FQQ47" s="156"/>
      <c r="FQR47" s="156"/>
      <c r="FQS47" s="157"/>
      <c r="FQT47" s="153"/>
      <c r="FQU47" s="153"/>
      <c r="FQV47" s="154"/>
      <c r="FQW47" s="155"/>
      <c r="FQX47" s="155"/>
      <c r="FQY47" s="155"/>
      <c r="FQZ47" s="155"/>
      <c r="FRA47" s="155"/>
      <c r="FRB47" s="155"/>
      <c r="FRC47" s="156"/>
      <c r="FRD47" s="156"/>
      <c r="FRE47" s="156"/>
      <c r="FRF47" s="156"/>
      <c r="FRG47" s="156"/>
      <c r="FRH47" s="156"/>
      <c r="FRI47" s="157"/>
      <c r="FRJ47" s="153"/>
      <c r="FRK47" s="153"/>
      <c r="FRL47" s="154"/>
      <c r="FRM47" s="155"/>
      <c r="FRN47" s="155"/>
      <c r="FRO47" s="155"/>
      <c r="FRP47" s="155"/>
      <c r="FRQ47" s="155"/>
      <c r="FRR47" s="155"/>
      <c r="FRS47" s="156"/>
      <c r="FRT47" s="156"/>
      <c r="FRU47" s="156"/>
      <c r="FRV47" s="156"/>
      <c r="FRW47" s="156"/>
      <c r="FRX47" s="156"/>
      <c r="FRY47" s="157"/>
      <c r="FRZ47" s="153"/>
      <c r="FSA47" s="153"/>
      <c r="FSB47" s="154"/>
      <c r="FSC47" s="155"/>
      <c r="FSD47" s="155"/>
      <c r="FSE47" s="155"/>
      <c r="FSF47" s="155"/>
      <c r="FSG47" s="155"/>
      <c r="FSH47" s="155"/>
      <c r="FSI47" s="156"/>
      <c r="FSJ47" s="156"/>
      <c r="FSK47" s="156"/>
      <c r="FSL47" s="156"/>
      <c r="FSM47" s="156"/>
      <c r="FSN47" s="156"/>
      <c r="FSO47" s="157"/>
      <c r="FSP47" s="153"/>
      <c r="FSQ47" s="153"/>
      <c r="FSR47" s="154"/>
      <c r="FSS47" s="155"/>
      <c r="FST47" s="155"/>
      <c r="FSU47" s="155"/>
      <c r="FSV47" s="155"/>
      <c r="FSW47" s="155"/>
      <c r="FSX47" s="155"/>
      <c r="FSY47" s="156"/>
      <c r="FSZ47" s="156"/>
      <c r="FTA47" s="156"/>
      <c r="FTB47" s="156"/>
      <c r="FTC47" s="156"/>
      <c r="FTD47" s="156"/>
      <c r="FTE47" s="157"/>
      <c r="FTF47" s="153"/>
      <c r="FTG47" s="153"/>
      <c r="FTH47" s="154"/>
      <c r="FTI47" s="155"/>
      <c r="FTJ47" s="155"/>
      <c r="FTK47" s="155"/>
      <c r="FTL47" s="155"/>
      <c r="FTM47" s="155"/>
      <c r="FTN47" s="155"/>
      <c r="FTO47" s="156"/>
      <c r="FTP47" s="156"/>
      <c r="FTQ47" s="156"/>
      <c r="FTR47" s="156"/>
      <c r="FTS47" s="156"/>
      <c r="FTT47" s="156"/>
      <c r="FTU47" s="157"/>
      <c r="FTV47" s="153"/>
      <c r="FTW47" s="153"/>
      <c r="FTX47" s="154"/>
      <c r="FTY47" s="155"/>
      <c r="FTZ47" s="155"/>
      <c r="FUA47" s="155"/>
      <c r="FUB47" s="155"/>
      <c r="FUC47" s="155"/>
      <c r="FUD47" s="155"/>
      <c r="FUE47" s="156"/>
      <c r="FUF47" s="156"/>
      <c r="FUG47" s="156"/>
      <c r="FUH47" s="156"/>
      <c r="FUI47" s="156"/>
      <c r="FUJ47" s="156"/>
      <c r="FUK47" s="157"/>
      <c r="FUL47" s="153"/>
      <c r="FUM47" s="153"/>
      <c r="FUN47" s="154"/>
      <c r="FUO47" s="155"/>
      <c r="FUP47" s="155"/>
      <c r="FUQ47" s="155"/>
      <c r="FUR47" s="155"/>
      <c r="FUS47" s="155"/>
      <c r="FUT47" s="155"/>
      <c r="FUU47" s="156"/>
      <c r="FUV47" s="156"/>
      <c r="FUW47" s="156"/>
      <c r="FUX47" s="156"/>
      <c r="FUY47" s="156"/>
      <c r="FUZ47" s="156"/>
      <c r="FVA47" s="157"/>
      <c r="FVB47" s="153"/>
      <c r="FVC47" s="153"/>
      <c r="FVD47" s="154"/>
      <c r="FVE47" s="155"/>
      <c r="FVF47" s="155"/>
      <c r="FVG47" s="155"/>
      <c r="FVH47" s="155"/>
      <c r="FVI47" s="155"/>
      <c r="FVJ47" s="155"/>
      <c r="FVK47" s="156"/>
      <c r="FVL47" s="156"/>
      <c r="FVM47" s="156"/>
      <c r="FVN47" s="156"/>
      <c r="FVO47" s="156"/>
      <c r="FVP47" s="156"/>
      <c r="FVQ47" s="157"/>
      <c r="FVR47" s="153"/>
      <c r="FVS47" s="153"/>
      <c r="FVT47" s="154"/>
      <c r="FVU47" s="155"/>
      <c r="FVV47" s="155"/>
      <c r="FVW47" s="155"/>
      <c r="FVX47" s="155"/>
      <c r="FVY47" s="155"/>
      <c r="FVZ47" s="155"/>
      <c r="FWA47" s="156"/>
      <c r="FWB47" s="156"/>
      <c r="FWC47" s="156"/>
      <c r="FWD47" s="156"/>
      <c r="FWE47" s="156"/>
      <c r="FWF47" s="156"/>
      <c r="FWG47" s="157"/>
      <c r="FWH47" s="153"/>
      <c r="FWI47" s="153"/>
      <c r="FWJ47" s="154"/>
      <c r="FWK47" s="155"/>
      <c r="FWL47" s="155"/>
      <c r="FWM47" s="155"/>
      <c r="FWN47" s="155"/>
      <c r="FWO47" s="155"/>
      <c r="FWP47" s="155"/>
      <c r="FWQ47" s="156"/>
      <c r="FWR47" s="156"/>
      <c r="FWS47" s="156"/>
      <c r="FWT47" s="156"/>
      <c r="FWU47" s="156"/>
      <c r="FWV47" s="156"/>
      <c r="FWW47" s="157"/>
      <c r="FWX47" s="153"/>
      <c r="FWY47" s="153"/>
      <c r="FWZ47" s="154"/>
      <c r="FXA47" s="155"/>
      <c r="FXB47" s="155"/>
      <c r="FXC47" s="155"/>
      <c r="FXD47" s="155"/>
      <c r="FXE47" s="155"/>
      <c r="FXF47" s="155"/>
      <c r="FXG47" s="156"/>
      <c r="FXH47" s="156"/>
      <c r="FXI47" s="156"/>
      <c r="FXJ47" s="156"/>
      <c r="FXK47" s="156"/>
      <c r="FXL47" s="156"/>
      <c r="FXM47" s="157"/>
      <c r="FXN47" s="153"/>
      <c r="FXO47" s="153"/>
      <c r="FXP47" s="154"/>
      <c r="FXQ47" s="155"/>
      <c r="FXR47" s="155"/>
      <c r="FXS47" s="155"/>
      <c r="FXT47" s="155"/>
      <c r="FXU47" s="155"/>
      <c r="FXV47" s="155"/>
      <c r="FXW47" s="156"/>
      <c r="FXX47" s="156"/>
      <c r="FXY47" s="156"/>
      <c r="FXZ47" s="156"/>
      <c r="FYA47" s="156"/>
      <c r="FYB47" s="156"/>
      <c r="FYC47" s="157"/>
      <c r="FYD47" s="153"/>
      <c r="FYE47" s="153"/>
      <c r="FYF47" s="154"/>
      <c r="FYG47" s="155"/>
      <c r="FYH47" s="155"/>
      <c r="FYI47" s="155"/>
      <c r="FYJ47" s="155"/>
      <c r="FYK47" s="155"/>
      <c r="FYL47" s="155"/>
      <c r="FYM47" s="156"/>
      <c r="FYN47" s="156"/>
      <c r="FYO47" s="156"/>
      <c r="FYP47" s="156"/>
      <c r="FYQ47" s="156"/>
      <c r="FYR47" s="156"/>
      <c r="FYS47" s="157"/>
      <c r="FYT47" s="153"/>
      <c r="FYU47" s="153"/>
      <c r="FYV47" s="154"/>
      <c r="FYW47" s="155"/>
      <c r="FYX47" s="155"/>
      <c r="FYY47" s="155"/>
      <c r="FYZ47" s="155"/>
      <c r="FZA47" s="155"/>
      <c r="FZB47" s="155"/>
      <c r="FZC47" s="156"/>
      <c r="FZD47" s="156"/>
      <c r="FZE47" s="156"/>
      <c r="FZF47" s="156"/>
      <c r="FZG47" s="156"/>
      <c r="FZH47" s="156"/>
      <c r="FZI47" s="157"/>
      <c r="FZJ47" s="153"/>
      <c r="FZK47" s="153"/>
      <c r="FZL47" s="154"/>
      <c r="FZM47" s="155"/>
      <c r="FZN47" s="155"/>
      <c r="FZO47" s="155"/>
      <c r="FZP47" s="155"/>
      <c r="FZQ47" s="155"/>
      <c r="FZR47" s="155"/>
      <c r="FZS47" s="156"/>
      <c r="FZT47" s="156"/>
      <c r="FZU47" s="156"/>
      <c r="FZV47" s="156"/>
      <c r="FZW47" s="156"/>
      <c r="FZX47" s="156"/>
      <c r="FZY47" s="157"/>
      <c r="FZZ47" s="153"/>
      <c r="GAA47" s="153"/>
      <c r="GAB47" s="154"/>
      <c r="GAC47" s="155"/>
      <c r="GAD47" s="155"/>
      <c r="GAE47" s="155"/>
      <c r="GAF47" s="155"/>
      <c r="GAG47" s="155"/>
      <c r="GAH47" s="155"/>
      <c r="GAI47" s="156"/>
      <c r="GAJ47" s="156"/>
      <c r="GAK47" s="156"/>
      <c r="GAL47" s="156"/>
      <c r="GAM47" s="156"/>
      <c r="GAN47" s="156"/>
      <c r="GAO47" s="157"/>
      <c r="GAP47" s="153"/>
      <c r="GAQ47" s="153"/>
      <c r="GAR47" s="154"/>
      <c r="GAS47" s="155"/>
      <c r="GAT47" s="155"/>
      <c r="GAU47" s="155"/>
      <c r="GAV47" s="155"/>
      <c r="GAW47" s="155"/>
      <c r="GAX47" s="155"/>
      <c r="GAY47" s="156"/>
      <c r="GAZ47" s="156"/>
      <c r="GBA47" s="156"/>
      <c r="GBB47" s="156"/>
      <c r="GBC47" s="156"/>
      <c r="GBD47" s="156"/>
      <c r="GBE47" s="157"/>
      <c r="GBF47" s="153"/>
      <c r="GBG47" s="153"/>
      <c r="GBH47" s="154"/>
      <c r="GBI47" s="155"/>
      <c r="GBJ47" s="155"/>
      <c r="GBK47" s="155"/>
      <c r="GBL47" s="155"/>
      <c r="GBM47" s="155"/>
      <c r="GBN47" s="155"/>
      <c r="GBO47" s="156"/>
      <c r="GBP47" s="156"/>
      <c r="GBQ47" s="156"/>
      <c r="GBR47" s="156"/>
      <c r="GBS47" s="156"/>
      <c r="GBT47" s="156"/>
      <c r="GBU47" s="157"/>
      <c r="GBV47" s="153"/>
      <c r="GBW47" s="153"/>
      <c r="GBX47" s="154"/>
      <c r="GBY47" s="155"/>
      <c r="GBZ47" s="155"/>
      <c r="GCA47" s="155"/>
      <c r="GCB47" s="155"/>
      <c r="GCC47" s="155"/>
      <c r="GCD47" s="155"/>
      <c r="GCE47" s="156"/>
      <c r="GCF47" s="156"/>
      <c r="GCG47" s="156"/>
      <c r="GCH47" s="156"/>
      <c r="GCI47" s="156"/>
      <c r="GCJ47" s="156"/>
      <c r="GCK47" s="157"/>
      <c r="GCL47" s="153"/>
      <c r="GCM47" s="153"/>
      <c r="GCN47" s="154"/>
      <c r="GCO47" s="155"/>
      <c r="GCP47" s="155"/>
      <c r="GCQ47" s="155"/>
      <c r="GCR47" s="155"/>
      <c r="GCS47" s="155"/>
      <c r="GCT47" s="155"/>
      <c r="GCU47" s="156"/>
      <c r="GCV47" s="156"/>
      <c r="GCW47" s="156"/>
      <c r="GCX47" s="156"/>
      <c r="GCY47" s="156"/>
      <c r="GCZ47" s="156"/>
      <c r="GDA47" s="157"/>
      <c r="GDB47" s="153"/>
      <c r="GDC47" s="153"/>
      <c r="GDD47" s="154"/>
      <c r="GDE47" s="155"/>
      <c r="GDF47" s="155"/>
      <c r="GDG47" s="155"/>
      <c r="GDH47" s="155"/>
      <c r="GDI47" s="155"/>
      <c r="GDJ47" s="155"/>
      <c r="GDK47" s="156"/>
      <c r="GDL47" s="156"/>
      <c r="GDM47" s="156"/>
      <c r="GDN47" s="156"/>
      <c r="GDO47" s="156"/>
      <c r="GDP47" s="156"/>
      <c r="GDQ47" s="157"/>
      <c r="GDR47" s="153"/>
      <c r="GDS47" s="153"/>
      <c r="GDT47" s="154"/>
      <c r="GDU47" s="155"/>
      <c r="GDV47" s="155"/>
      <c r="GDW47" s="155"/>
      <c r="GDX47" s="155"/>
      <c r="GDY47" s="155"/>
      <c r="GDZ47" s="155"/>
      <c r="GEA47" s="156"/>
      <c r="GEB47" s="156"/>
      <c r="GEC47" s="156"/>
      <c r="GED47" s="156"/>
      <c r="GEE47" s="156"/>
      <c r="GEF47" s="156"/>
      <c r="GEG47" s="157"/>
      <c r="GEH47" s="153"/>
      <c r="GEI47" s="153"/>
      <c r="GEJ47" s="154"/>
      <c r="GEK47" s="155"/>
      <c r="GEL47" s="155"/>
      <c r="GEM47" s="155"/>
      <c r="GEN47" s="155"/>
      <c r="GEO47" s="155"/>
      <c r="GEP47" s="155"/>
      <c r="GEQ47" s="156"/>
      <c r="GER47" s="156"/>
      <c r="GES47" s="156"/>
      <c r="GET47" s="156"/>
      <c r="GEU47" s="156"/>
      <c r="GEV47" s="156"/>
      <c r="GEW47" s="157"/>
      <c r="GEX47" s="153"/>
      <c r="GEY47" s="153"/>
      <c r="GEZ47" s="154"/>
      <c r="GFA47" s="155"/>
      <c r="GFB47" s="155"/>
      <c r="GFC47" s="155"/>
      <c r="GFD47" s="155"/>
      <c r="GFE47" s="155"/>
      <c r="GFF47" s="155"/>
      <c r="GFG47" s="156"/>
      <c r="GFH47" s="156"/>
      <c r="GFI47" s="156"/>
      <c r="GFJ47" s="156"/>
      <c r="GFK47" s="156"/>
      <c r="GFL47" s="156"/>
      <c r="GFM47" s="157"/>
      <c r="GFN47" s="153"/>
      <c r="GFO47" s="153"/>
      <c r="GFP47" s="154"/>
      <c r="GFQ47" s="155"/>
      <c r="GFR47" s="155"/>
      <c r="GFS47" s="155"/>
      <c r="GFT47" s="155"/>
      <c r="GFU47" s="155"/>
      <c r="GFV47" s="155"/>
      <c r="GFW47" s="156"/>
      <c r="GFX47" s="156"/>
      <c r="GFY47" s="156"/>
      <c r="GFZ47" s="156"/>
      <c r="GGA47" s="156"/>
      <c r="GGB47" s="156"/>
      <c r="GGC47" s="157"/>
      <c r="GGD47" s="153"/>
      <c r="GGE47" s="153"/>
      <c r="GGF47" s="154"/>
      <c r="GGG47" s="155"/>
      <c r="GGH47" s="155"/>
      <c r="GGI47" s="155"/>
      <c r="GGJ47" s="155"/>
      <c r="GGK47" s="155"/>
      <c r="GGL47" s="155"/>
      <c r="GGM47" s="156"/>
      <c r="GGN47" s="156"/>
      <c r="GGO47" s="156"/>
      <c r="GGP47" s="156"/>
      <c r="GGQ47" s="156"/>
      <c r="GGR47" s="156"/>
      <c r="GGS47" s="157"/>
      <c r="GGT47" s="153"/>
      <c r="GGU47" s="153"/>
      <c r="GGV47" s="154"/>
      <c r="GGW47" s="155"/>
      <c r="GGX47" s="155"/>
      <c r="GGY47" s="155"/>
      <c r="GGZ47" s="155"/>
      <c r="GHA47" s="155"/>
      <c r="GHB47" s="155"/>
      <c r="GHC47" s="156"/>
      <c r="GHD47" s="156"/>
      <c r="GHE47" s="156"/>
      <c r="GHF47" s="156"/>
      <c r="GHG47" s="156"/>
      <c r="GHH47" s="156"/>
      <c r="GHI47" s="157"/>
      <c r="GHJ47" s="153"/>
      <c r="GHK47" s="153"/>
      <c r="GHL47" s="154"/>
      <c r="GHM47" s="155"/>
      <c r="GHN47" s="155"/>
      <c r="GHO47" s="155"/>
      <c r="GHP47" s="155"/>
      <c r="GHQ47" s="155"/>
      <c r="GHR47" s="155"/>
      <c r="GHS47" s="156"/>
      <c r="GHT47" s="156"/>
      <c r="GHU47" s="156"/>
      <c r="GHV47" s="156"/>
      <c r="GHW47" s="156"/>
      <c r="GHX47" s="156"/>
      <c r="GHY47" s="157"/>
      <c r="GHZ47" s="153"/>
      <c r="GIA47" s="153"/>
      <c r="GIB47" s="154"/>
      <c r="GIC47" s="155"/>
      <c r="GID47" s="155"/>
      <c r="GIE47" s="155"/>
      <c r="GIF47" s="155"/>
      <c r="GIG47" s="155"/>
      <c r="GIH47" s="155"/>
      <c r="GII47" s="156"/>
      <c r="GIJ47" s="156"/>
      <c r="GIK47" s="156"/>
      <c r="GIL47" s="156"/>
      <c r="GIM47" s="156"/>
      <c r="GIN47" s="156"/>
      <c r="GIO47" s="157"/>
      <c r="GIP47" s="153"/>
      <c r="GIQ47" s="153"/>
      <c r="GIR47" s="154"/>
      <c r="GIS47" s="155"/>
      <c r="GIT47" s="155"/>
      <c r="GIU47" s="155"/>
      <c r="GIV47" s="155"/>
      <c r="GIW47" s="155"/>
      <c r="GIX47" s="155"/>
      <c r="GIY47" s="156"/>
      <c r="GIZ47" s="156"/>
      <c r="GJA47" s="156"/>
      <c r="GJB47" s="156"/>
      <c r="GJC47" s="156"/>
      <c r="GJD47" s="156"/>
      <c r="GJE47" s="157"/>
      <c r="GJF47" s="153"/>
      <c r="GJG47" s="153"/>
      <c r="GJH47" s="154"/>
      <c r="GJI47" s="155"/>
      <c r="GJJ47" s="155"/>
      <c r="GJK47" s="155"/>
      <c r="GJL47" s="155"/>
      <c r="GJM47" s="155"/>
      <c r="GJN47" s="155"/>
      <c r="GJO47" s="156"/>
      <c r="GJP47" s="156"/>
      <c r="GJQ47" s="156"/>
      <c r="GJR47" s="156"/>
      <c r="GJS47" s="156"/>
      <c r="GJT47" s="156"/>
      <c r="GJU47" s="157"/>
      <c r="GJV47" s="153"/>
      <c r="GJW47" s="153"/>
      <c r="GJX47" s="154"/>
      <c r="GJY47" s="155"/>
      <c r="GJZ47" s="155"/>
      <c r="GKA47" s="155"/>
      <c r="GKB47" s="155"/>
      <c r="GKC47" s="155"/>
      <c r="GKD47" s="155"/>
      <c r="GKE47" s="156"/>
      <c r="GKF47" s="156"/>
      <c r="GKG47" s="156"/>
      <c r="GKH47" s="156"/>
      <c r="GKI47" s="156"/>
      <c r="GKJ47" s="156"/>
      <c r="GKK47" s="157"/>
      <c r="GKL47" s="153"/>
      <c r="GKM47" s="153"/>
      <c r="GKN47" s="154"/>
      <c r="GKO47" s="155"/>
      <c r="GKP47" s="155"/>
      <c r="GKQ47" s="155"/>
      <c r="GKR47" s="155"/>
      <c r="GKS47" s="155"/>
      <c r="GKT47" s="155"/>
      <c r="GKU47" s="156"/>
      <c r="GKV47" s="156"/>
      <c r="GKW47" s="156"/>
      <c r="GKX47" s="156"/>
      <c r="GKY47" s="156"/>
      <c r="GKZ47" s="156"/>
      <c r="GLA47" s="157"/>
      <c r="GLB47" s="153"/>
      <c r="GLC47" s="153"/>
      <c r="GLD47" s="154"/>
      <c r="GLE47" s="155"/>
      <c r="GLF47" s="155"/>
      <c r="GLG47" s="155"/>
      <c r="GLH47" s="155"/>
      <c r="GLI47" s="155"/>
      <c r="GLJ47" s="155"/>
      <c r="GLK47" s="156"/>
      <c r="GLL47" s="156"/>
      <c r="GLM47" s="156"/>
      <c r="GLN47" s="156"/>
      <c r="GLO47" s="156"/>
      <c r="GLP47" s="156"/>
      <c r="GLQ47" s="157"/>
      <c r="GLR47" s="153"/>
      <c r="GLS47" s="153"/>
      <c r="GLT47" s="154"/>
      <c r="GLU47" s="155"/>
      <c r="GLV47" s="155"/>
      <c r="GLW47" s="155"/>
      <c r="GLX47" s="155"/>
      <c r="GLY47" s="155"/>
      <c r="GLZ47" s="155"/>
      <c r="GMA47" s="156"/>
      <c r="GMB47" s="156"/>
      <c r="GMC47" s="156"/>
      <c r="GMD47" s="156"/>
      <c r="GME47" s="156"/>
      <c r="GMF47" s="156"/>
      <c r="GMG47" s="157"/>
      <c r="GMH47" s="153"/>
      <c r="GMI47" s="153"/>
      <c r="GMJ47" s="154"/>
      <c r="GMK47" s="155"/>
      <c r="GML47" s="155"/>
      <c r="GMM47" s="155"/>
      <c r="GMN47" s="155"/>
      <c r="GMO47" s="155"/>
      <c r="GMP47" s="155"/>
      <c r="GMQ47" s="156"/>
      <c r="GMR47" s="156"/>
      <c r="GMS47" s="156"/>
      <c r="GMT47" s="156"/>
      <c r="GMU47" s="156"/>
      <c r="GMV47" s="156"/>
      <c r="GMW47" s="157"/>
      <c r="GMX47" s="153"/>
      <c r="GMY47" s="153"/>
      <c r="GMZ47" s="154"/>
      <c r="GNA47" s="155"/>
      <c r="GNB47" s="155"/>
      <c r="GNC47" s="155"/>
      <c r="GND47" s="155"/>
      <c r="GNE47" s="155"/>
      <c r="GNF47" s="155"/>
      <c r="GNG47" s="156"/>
      <c r="GNH47" s="156"/>
      <c r="GNI47" s="156"/>
      <c r="GNJ47" s="156"/>
      <c r="GNK47" s="156"/>
      <c r="GNL47" s="156"/>
      <c r="GNM47" s="157"/>
      <c r="GNN47" s="153"/>
      <c r="GNO47" s="153"/>
      <c r="GNP47" s="154"/>
      <c r="GNQ47" s="155"/>
      <c r="GNR47" s="155"/>
      <c r="GNS47" s="155"/>
      <c r="GNT47" s="155"/>
      <c r="GNU47" s="155"/>
      <c r="GNV47" s="155"/>
      <c r="GNW47" s="156"/>
      <c r="GNX47" s="156"/>
      <c r="GNY47" s="156"/>
      <c r="GNZ47" s="156"/>
      <c r="GOA47" s="156"/>
      <c r="GOB47" s="156"/>
      <c r="GOC47" s="157"/>
      <c r="GOD47" s="153"/>
      <c r="GOE47" s="153"/>
      <c r="GOF47" s="154"/>
      <c r="GOG47" s="155"/>
      <c r="GOH47" s="155"/>
      <c r="GOI47" s="155"/>
      <c r="GOJ47" s="155"/>
      <c r="GOK47" s="155"/>
      <c r="GOL47" s="155"/>
      <c r="GOM47" s="156"/>
      <c r="GON47" s="156"/>
      <c r="GOO47" s="156"/>
      <c r="GOP47" s="156"/>
      <c r="GOQ47" s="156"/>
      <c r="GOR47" s="156"/>
      <c r="GOS47" s="157"/>
      <c r="GOT47" s="153"/>
      <c r="GOU47" s="153"/>
      <c r="GOV47" s="154"/>
      <c r="GOW47" s="155"/>
      <c r="GOX47" s="155"/>
      <c r="GOY47" s="155"/>
      <c r="GOZ47" s="155"/>
      <c r="GPA47" s="155"/>
      <c r="GPB47" s="155"/>
      <c r="GPC47" s="156"/>
      <c r="GPD47" s="156"/>
      <c r="GPE47" s="156"/>
      <c r="GPF47" s="156"/>
      <c r="GPG47" s="156"/>
      <c r="GPH47" s="156"/>
      <c r="GPI47" s="157"/>
      <c r="GPJ47" s="153"/>
      <c r="GPK47" s="153"/>
      <c r="GPL47" s="154"/>
      <c r="GPM47" s="155"/>
      <c r="GPN47" s="155"/>
      <c r="GPO47" s="155"/>
      <c r="GPP47" s="155"/>
      <c r="GPQ47" s="155"/>
      <c r="GPR47" s="155"/>
      <c r="GPS47" s="156"/>
      <c r="GPT47" s="156"/>
      <c r="GPU47" s="156"/>
      <c r="GPV47" s="156"/>
      <c r="GPW47" s="156"/>
      <c r="GPX47" s="156"/>
      <c r="GPY47" s="157"/>
      <c r="GPZ47" s="153"/>
      <c r="GQA47" s="153"/>
      <c r="GQB47" s="154"/>
      <c r="GQC47" s="155"/>
      <c r="GQD47" s="155"/>
      <c r="GQE47" s="155"/>
      <c r="GQF47" s="155"/>
      <c r="GQG47" s="155"/>
      <c r="GQH47" s="155"/>
      <c r="GQI47" s="156"/>
      <c r="GQJ47" s="156"/>
      <c r="GQK47" s="156"/>
      <c r="GQL47" s="156"/>
      <c r="GQM47" s="156"/>
      <c r="GQN47" s="156"/>
      <c r="GQO47" s="157"/>
      <c r="GQP47" s="153"/>
      <c r="GQQ47" s="153"/>
      <c r="GQR47" s="154"/>
      <c r="GQS47" s="155"/>
      <c r="GQT47" s="155"/>
      <c r="GQU47" s="155"/>
      <c r="GQV47" s="155"/>
      <c r="GQW47" s="155"/>
      <c r="GQX47" s="155"/>
      <c r="GQY47" s="156"/>
      <c r="GQZ47" s="156"/>
      <c r="GRA47" s="156"/>
      <c r="GRB47" s="156"/>
      <c r="GRC47" s="156"/>
      <c r="GRD47" s="156"/>
      <c r="GRE47" s="157"/>
      <c r="GRF47" s="153"/>
      <c r="GRG47" s="153"/>
      <c r="GRH47" s="154"/>
      <c r="GRI47" s="155"/>
      <c r="GRJ47" s="155"/>
      <c r="GRK47" s="155"/>
      <c r="GRL47" s="155"/>
      <c r="GRM47" s="155"/>
      <c r="GRN47" s="155"/>
      <c r="GRO47" s="156"/>
      <c r="GRP47" s="156"/>
      <c r="GRQ47" s="156"/>
      <c r="GRR47" s="156"/>
      <c r="GRS47" s="156"/>
      <c r="GRT47" s="156"/>
      <c r="GRU47" s="157"/>
      <c r="GRV47" s="153"/>
      <c r="GRW47" s="153"/>
      <c r="GRX47" s="154"/>
      <c r="GRY47" s="155"/>
      <c r="GRZ47" s="155"/>
      <c r="GSA47" s="155"/>
      <c r="GSB47" s="155"/>
      <c r="GSC47" s="155"/>
      <c r="GSD47" s="155"/>
      <c r="GSE47" s="156"/>
      <c r="GSF47" s="156"/>
      <c r="GSG47" s="156"/>
      <c r="GSH47" s="156"/>
      <c r="GSI47" s="156"/>
      <c r="GSJ47" s="156"/>
      <c r="GSK47" s="157"/>
      <c r="GSL47" s="153"/>
      <c r="GSM47" s="153"/>
      <c r="GSN47" s="154"/>
      <c r="GSO47" s="155"/>
      <c r="GSP47" s="155"/>
      <c r="GSQ47" s="155"/>
      <c r="GSR47" s="155"/>
      <c r="GSS47" s="155"/>
      <c r="GST47" s="155"/>
      <c r="GSU47" s="156"/>
      <c r="GSV47" s="156"/>
      <c r="GSW47" s="156"/>
      <c r="GSX47" s="156"/>
      <c r="GSY47" s="156"/>
      <c r="GSZ47" s="156"/>
      <c r="GTA47" s="157"/>
      <c r="GTB47" s="153"/>
      <c r="GTC47" s="153"/>
      <c r="GTD47" s="154"/>
      <c r="GTE47" s="155"/>
      <c r="GTF47" s="155"/>
      <c r="GTG47" s="155"/>
      <c r="GTH47" s="155"/>
      <c r="GTI47" s="155"/>
      <c r="GTJ47" s="155"/>
      <c r="GTK47" s="156"/>
      <c r="GTL47" s="156"/>
      <c r="GTM47" s="156"/>
      <c r="GTN47" s="156"/>
      <c r="GTO47" s="156"/>
      <c r="GTP47" s="156"/>
      <c r="GTQ47" s="157"/>
      <c r="GTR47" s="153"/>
      <c r="GTS47" s="153"/>
      <c r="GTT47" s="154"/>
      <c r="GTU47" s="155"/>
      <c r="GTV47" s="155"/>
      <c r="GTW47" s="155"/>
      <c r="GTX47" s="155"/>
      <c r="GTY47" s="155"/>
      <c r="GTZ47" s="155"/>
      <c r="GUA47" s="156"/>
      <c r="GUB47" s="156"/>
      <c r="GUC47" s="156"/>
      <c r="GUD47" s="156"/>
      <c r="GUE47" s="156"/>
      <c r="GUF47" s="156"/>
      <c r="GUG47" s="157"/>
      <c r="GUH47" s="153"/>
      <c r="GUI47" s="153"/>
      <c r="GUJ47" s="154"/>
      <c r="GUK47" s="155"/>
      <c r="GUL47" s="155"/>
      <c r="GUM47" s="155"/>
      <c r="GUN47" s="155"/>
      <c r="GUO47" s="155"/>
      <c r="GUP47" s="155"/>
      <c r="GUQ47" s="156"/>
      <c r="GUR47" s="156"/>
      <c r="GUS47" s="156"/>
      <c r="GUT47" s="156"/>
      <c r="GUU47" s="156"/>
      <c r="GUV47" s="156"/>
      <c r="GUW47" s="157"/>
      <c r="GUX47" s="153"/>
      <c r="GUY47" s="153"/>
      <c r="GUZ47" s="154"/>
      <c r="GVA47" s="155"/>
      <c r="GVB47" s="155"/>
      <c r="GVC47" s="155"/>
      <c r="GVD47" s="155"/>
      <c r="GVE47" s="155"/>
      <c r="GVF47" s="155"/>
      <c r="GVG47" s="156"/>
      <c r="GVH47" s="156"/>
      <c r="GVI47" s="156"/>
      <c r="GVJ47" s="156"/>
      <c r="GVK47" s="156"/>
      <c r="GVL47" s="156"/>
      <c r="GVM47" s="157"/>
      <c r="GVN47" s="153"/>
      <c r="GVO47" s="153"/>
      <c r="GVP47" s="154"/>
      <c r="GVQ47" s="155"/>
      <c r="GVR47" s="155"/>
      <c r="GVS47" s="155"/>
      <c r="GVT47" s="155"/>
      <c r="GVU47" s="155"/>
      <c r="GVV47" s="155"/>
      <c r="GVW47" s="156"/>
      <c r="GVX47" s="156"/>
      <c r="GVY47" s="156"/>
      <c r="GVZ47" s="156"/>
      <c r="GWA47" s="156"/>
      <c r="GWB47" s="156"/>
      <c r="GWC47" s="157"/>
      <c r="GWD47" s="153"/>
      <c r="GWE47" s="153"/>
      <c r="GWF47" s="154"/>
      <c r="GWG47" s="155"/>
      <c r="GWH47" s="155"/>
      <c r="GWI47" s="155"/>
      <c r="GWJ47" s="155"/>
      <c r="GWK47" s="155"/>
      <c r="GWL47" s="155"/>
      <c r="GWM47" s="156"/>
      <c r="GWN47" s="156"/>
      <c r="GWO47" s="156"/>
      <c r="GWP47" s="156"/>
      <c r="GWQ47" s="156"/>
      <c r="GWR47" s="156"/>
      <c r="GWS47" s="157"/>
      <c r="GWT47" s="153"/>
      <c r="GWU47" s="153"/>
      <c r="GWV47" s="154"/>
      <c r="GWW47" s="155"/>
      <c r="GWX47" s="155"/>
      <c r="GWY47" s="155"/>
      <c r="GWZ47" s="155"/>
      <c r="GXA47" s="155"/>
      <c r="GXB47" s="155"/>
      <c r="GXC47" s="156"/>
      <c r="GXD47" s="156"/>
      <c r="GXE47" s="156"/>
      <c r="GXF47" s="156"/>
      <c r="GXG47" s="156"/>
      <c r="GXH47" s="156"/>
      <c r="GXI47" s="157"/>
      <c r="GXJ47" s="153"/>
      <c r="GXK47" s="153"/>
      <c r="GXL47" s="154"/>
      <c r="GXM47" s="155"/>
      <c r="GXN47" s="155"/>
      <c r="GXO47" s="155"/>
      <c r="GXP47" s="155"/>
      <c r="GXQ47" s="155"/>
      <c r="GXR47" s="155"/>
      <c r="GXS47" s="156"/>
      <c r="GXT47" s="156"/>
      <c r="GXU47" s="156"/>
      <c r="GXV47" s="156"/>
      <c r="GXW47" s="156"/>
      <c r="GXX47" s="156"/>
      <c r="GXY47" s="157"/>
      <c r="GXZ47" s="153"/>
      <c r="GYA47" s="153"/>
      <c r="GYB47" s="154"/>
      <c r="GYC47" s="155"/>
      <c r="GYD47" s="155"/>
      <c r="GYE47" s="155"/>
      <c r="GYF47" s="155"/>
      <c r="GYG47" s="155"/>
      <c r="GYH47" s="155"/>
      <c r="GYI47" s="156"/>
      <c r="GYJ47" s="156"/>
      <c r="GYK47" s="156"/>
      <c r="GYL47" s="156"/>
      <c r="GYM47" s="156"/>
      <c r="GYN47" s="156"/>
      <c r="GYO47" s="157"/>
      <c r="GYP47" s="153"/>
      <c r="GYQ47" s="153"/>
      <c r="GYR47" s="154"/>
      <c r="GYS47" s="155"/>
      <c r="GYT47" s="155"/>
      <c r="GYU47" s="155"/>
      <c r="GYV47" s="155"/>
      <c r="GYW47" s="155"/>
      <c r="GYX47" s="155"/>
      <c r="GYY47" s="156"/>
      <c r="GYZ47" s="156"/>
      <c r="GZA47" s="156"/>
      <c r="GZB47" s="156"/>
      <c r="GZC47" s="156"/>
      <c r="GZD47" s="156"/>
      <c r="GZE47" s="157"/>
      <c r="GZF47" s="153"/>
      <c r="GZG47" s="153"/>
      <c r="GZH47" s="154"/>
      <c r="GZI47" s="155"/>
      <c r="GZJ47" s="155"/>
      <c r="GZK47" s="155"/>
      <c r="GZL47" s="155"/>
      <c r="GZM47" s="155"/>
      <c r="GZN47" s="155"/>
      <c r="GZO47" s="156"/>
      <c r="GZP47" s="156"/>
      <c r="GZQ47" s="156"/>
      <c r="GZR47" s="156"/>
      <c r="GZS47" s="156"/>
      <c r="GZT47" s="156"/>
      <c r="GZU47" s="157"/>
      <c r="GZV47" s="153"/>
      <c r="GZW47" s="153"/>
      <c r="GZX47" s="154"/>
      <c r="GZY47" s="155"/>
      <c r="GZZ47" s="155"/>
      <c r="HAA47" s="155"/>
      <c r="HAB47" s="155"/>
      <c r="HAC47" s="155"/>
      <c r="HAD47" s="155"/>
      <c r="HAE47" s="156"/>
      <c r="HAF47" s="156"/>
      <c r="HAG47" s="156"/>
      <c r="HAH47" s="156"/>
      <c r="HAI47" s="156"/>
      <c r="HAJ47" s="156"/>
      <c r="HAK47" s="157"/>
      <c r="HAL47" s="153"/>
      <c r="HAM47" s="153"/>
      <c r="HAN47" s="154"/>
      <c r="HAO47" s="155"/>
      <c r="HAP47" s="155"/>
      <c r="HAQ47" s="155"/>
      <c r="HAR47" s="155"/>
      <c r="HAS47" s="155"/>
      <c r="HAT47" s="155"/>
      <c r="HAU47" s="156"/>
      <c r="HAV47" s="156"/>
      <c r="HAW47" s="156"/>
      <c r="HAX47" s="156"/>
      <c r="HAY47" s="156"/>
      <c r="HAZ47" s="156"/>
      <c r="HBA47" s="157"/>
      <c r="HBB47" s="153"/>
      <c r="HBC47" s="153"/>
      <c r="HBD47" s="154"/>
      <c r="HBE47" s="155"/>
      <c r="HBF47" s="155"/>
      <c r="HBG47" s="155"/>
      <c r="HBH47" s="155"/>
      <c r="HBI47" s="155"/>
      <c r="HBJ47" s="155"/>
      <c r="HBK47" s="156"/>
      <c r="HBL47" s="156"/>
      <c r="HBM47" s="156"/>
      <c r="HBN47" s="156"/>
      <c r="HBO47" s="156"/>
      <c r="HBP47" s="156"/>
      <c r="HBQ47" s="157"/>
      <c r="HBR47" s="153"/>
      <c r="HBS47" s="153"/>
      <c r="HBT47" s="154"/>
      <c r="HBU47" s="155"/>
      <c r="HBV47" s="155"/>
      <c r="HBW47" s="155"/>
      <c r="HBX47" s="155"/>
      <c r="HBY47" s="155"/>
      <c r="HBZ47" s="155"/>
      <c r="HCA47" s="156"/>
      <c r="HCB47" s="156"/>
      <c r="HCC47" s="156"/>
      <c r="HCD47" s="156"/>
      <c r="HCE47" s="156"/>
      <c r="HCF47" s="156"/>
      <c r="HCG47" s="157"/>
      <c r="HCH47" s="153"/>
      <c r="HCI47" s="153"/>
      <c r="HCJ47" s="154"/>
      <c r="HCK47" s="155"/>
      <c r="HCL47" s="155"/>
      <c r="HCM47" s="155"/>
      <c r="HCN47" s="155"/>
      <c r="HCO47" s="155"/>
      <c r="HCP47" s="155"/>
      <c r="HCQ47" s="156"/>
      <c r="HCR47" s="156"/>
      <c r="HCS47" s="156"/>
      <c r="HCT47" s="156"/>
      <c r="HCU47" s="156"/>
      <c r="HCV47" s="156"/>
      <c r="HCW47" s="157"/>
      <c r="HCX47" s="153"/>
      <c r="HCY47" s="153"/>
      <c r="HCZ47" s="154"/>
      <c r="HDA47" s="155"/>
      <c r="HDB47" s="155"/>
      <c r="HDC47" s="155"/>
      <c r="HDD47" s="155"/>
      <c r="HDE47" s="155"/>
      <c r="HDF47" s="155"/>
      <c r="HDG47" s="156"/>
      <c r="HDH47" s="156"/>
      <c r="HDI47" s="156"/>
      <c r="HDJ47" s="156"/>
      <c r="HDK47" s="156"/>
      <c r="HDL47" s="156"/>
      <c r="HDM47" s="157"/>
      <c r="HDN47" s="153"/>
      <c r="HDO47" s="153"/>
      <c r="HDP47" s="154"/>
      <c r="HDQ47" s="155"/>
      <c r="HDR47" s="155"/>
      <c r="HDS47" s="155"/>
      <c r="HDT47" s="155"/>
      <c r="HDU47" s="155"/>
      <c r="HDV47" s="155"/>
      <c r="HDW47" s="156"/>
      <c r="HDX47" s="156"/>
      <c r="HDY47" s="156"/>
      <c r="HDZ47" s="156"/>
      <c r="HEA47" s="156"/>
      <c r="HEB47" s="156"/>
      <c r="HEC47" s="157"/>
      <c r="HED47" s="153"/>
      <c r="HEE47" s="153"/>
      <c r="HEF47" s="154"/>
      <c r="HEG47" s="155"/>
      <c r="HEH47" s="155"/>
      <c r="HEI47" s="155"/>
      <c r="HEJ47" s="155"/>
      <c r="HEK47" s="155"/>
      <c r="HEL47" s="155"/>
      <c r="HEM47" s="156"/>
      <c r="HEN47" s="156"/>
      <c r="HEO47" s="156"/>
      <c r="HEP47" s="156"/>
      <c r="HEQ47" s="156"/>
      <c r="HER47" s="156"/>
      <c r="HES47" s="157"/>
      <c r="HET47" s="153"/>
      <c r="HEU47" s="153"/>
      <c r="HEV47" s="154"/>
      <c r="HEW47" s="155"/>
      <c r="HEX47" s="155"/>
      <c r="HEY47" s="155"/>
      <c r="HEZ47" s="155"/>
      <c r="HFA47" s="155"/>
      <c r="HFB47" s="155"/>
      <c r="HFC47" s="156"/>
      <c r="HFD47" s="156"/>
      <c r="HFE47" s="156"/>
      <c r="HFF47" s="156"/>
      <c r="HFG47" s="156"/>
      <c r="HFH47" s="156"/>
      <c r="HFI47" s="157"/>
      <c r="HFJ47" s="153"/>
      <c r="HFK47" s="153"/>
      <c r="HFL47" s="154"/>
      <c r="HFM47" s="155"/>
      <c r="HFN47" s="155"/>
      <c r="HFO47" s="155"/>
      <c r="HFP47" s="155"/>
      <c r="HFQ47" s="155"/>
      <c r="HFR47" s="155"/>
      <c r="HFS47" s="156"/>
      <c r="HFT47" s="156"/>
      <c r="HFU47" s="156"/>
      <c r="HFV47" s="156"/>
      <c r="HFW47" s="156"/>
      <c r="HFX47" s="156"/>
      <c r="HFY47" s="157"/>
      <c r="HFZ47" s="153"/>
      <c r="HGA47" s="153"/>
      <c r="HGB47" s="154"/>
      <c r="HGC47" s="155"/>
      <c r="HGD47" s="155"/>
      <c r="HGE47" s="155"/>
      <c r="HGF47" s="155"/>
      <c r="HGG47" s="155"/>
      <c r="HGH47" s="155"/>
      <c r="HGI47" s="156"/>
      <c r="HGJ47" s="156"/>
      <c r="HGK47" s="156"/>
      <c r="HGL47" s="156"/>
      <c r="HGM47" s="156"/>
      <c r="HGN47" s="156"/>
      <c r="HGO47" s="157"/>
      <c r="HGP47" s="153"/>
      <c r="HGQ47" s="153"/>
      <c r="HGR47" s="154"/>
      <c r="HGS47" s="155"/>
      <c r="HGT47" s="155"/>
      <c r="HGU47" s="155"/>
      <c r="HGV47" s="155"/>
      <c r="HGW47" s="155"/>
      <c r="HGX47" s="155"/>
      <c r="HGY47" s="156"/>
      <c r="HGZ47" s="156"/>
      <c r="HHA47" s="156"/>
      <c r="HHB47" s="156"/>
      <c r="HHC47" s="156"/>
      <c r="HHD47" s="156"/>
      <c r="HHE47" s="157"/>
      <c r="HHF47" s="153"/>
      <c r="HHG47" s="153"/>
      <c r="HHH47" s="154"/>
      <c r="HHI47" s="155"/>
      <c r="HHJ47" s="155"/>
      <c r="HHK47" s="155"/>
      <c r="HHL47" s="155"/>
      <c r="HHM47" s="155"/>
      <c r="HHN47" s="155"/>
      <c r="HHO47" s="156"/>
      <c r="HHP47" s="156"/>
      <c r="HHQ47" s="156"/>
      <c r="HHR47" s="156"/>
      <c r="HHS47" s="156"/>
      <c r="HHT47" s="156"/>
      <c r="HHU47" s="157"/>
      <c r="HHV47" s="153"/>
      <c r="HHW47" s="153"/>
      <c r="HHX47" s="154"/>
      <c r="HHY47" s="155"/>
      <c r="HHZ47" s="155"/>
      <c r="HIA47" s="155"/>
      <c r="HIB47" s="155"/>
      <c r="HIC47" s="155"/>
      <c r="HID47" s="155"/>
      <c r="HIE47" s="156"/>
      <c r="HIF47" s="156"/>
      <c r="HIG47" s="156"/>
      <c r="HIH47" s="156"/>
      <c r="HII47" s="156"/>
      <c r="HIJ47" s="156"/>
      <c r="HIK47" s="157"/>
      <c r="HIL47" s="153"/>
      <c r="HIM47" s="153"/>
      <c r="HIN47" s="154"/>
      <c r="HIO47" s="155"/>
      <c r="HIP47" s="155"/>
      <c r="HIQ47" s="155"/>
      <c r="HIR47" s="155"/>
      <c r="HIS47" s="155"/>
      <c r="HIT47" s="155"/>
      <c r="HIU47" s="156"/>
      <c r="HIV47" s="156"/>
      <c r="HIW47" s="156"/>
      <c r="HIX47" s="156"/>
      <c r="HIY47" s="156"/>
      <c r="HIZ47" s="156"/>
      <c r="HJA47" s="157"/>
      <c r="HJB47" s="153"/>
      <c r="HJC47" s="153"/>
      <c r="HJD47" s="154"/>
      <c r="HJE47" s="155"/>
      <c r="HJF47" s="155"/>
      <c r="HJG47" s="155"/>
      <c r="HJH47" s="155"/>
      <c r="HJI47" s="155"/>
      <c r="HJJ47" s="155"/>
      <c r="HJK47" s="156"/>
      <c r="HJL47" s="156"/>
      <c r="HJM47" s="156"/>
      <c r="HJN47" s="156"/>
      <c r="HJO47" s="156"/>
      <c r="HJP47" s="156"/>
      <c r="HJQ47" s="157"/>
      <c r="HJR47" s="153"/>
      <c r="HJS47" s="153"/>
      <c r="HJT47" s="154"/>
      <c r="HJU47" s="155"/>
      <c r="HJV47" s="155"/>
      <c r="HJW47" s="155"/>
      <c r="HJX47" s="155"/>
      <c r="HJY47" s="155"/>
      <c r="HJZ47" s="155"/>
      <c r="HKA47" s="156"/>
      <c r="HKB47" s="156"/>
      <c r="HKC47" s="156"/>
      <c r="HKD47" s="156"/>
      <c r="HKE47" s="156"/>
      <c r="HKF47" s="156"/>
      <c r="HKG47" s="157"/>
      <c r="HKH47" s="153"/>
      <c r="HKI47" s="153"/>
      <c r="HKJ47" s="154"/>
      <c r="HKK47" s="155"/>
      <c r="HKL47" s="155"/>
      <c r="HKM47" s="155"/>
      <c r="HKN47" s="155"/>
      <c r="HKO47" s="155"/>
      <c r="HKP47" s="155"/>
      <c r="HKQ47" s="156"/>
      <c r="HKR47" s="156"/>
      <c r="HKS47" s="156"/>
      <c r="HKT47" s="156"/>
      <c r="HKU47" s="156"/>
      <c r="HKV47" s="156"/>
      <c r="HKW47" s="157"/>
      <c r="HKX47" s="153"/>
      <c r="HKY47" s="153"/>
      <c r="HKZ47" s="154"/>
      <c r="HLA47" s="155"/>
      <c r="HLB47" s="155"/>
      <c r="HLC47" s="155"/>
      <c r="HLD47" s="155"/>
      <c r="HLE47" s="155"/>
      <c r="HLF47" s="155"/>
      <c r="HLG47" s="156"/>
      <c r="HLH47" s="156"/>
      <c r="HLI47" s="156"/>
      <c r="HLJ47" s="156"/>
      <c r="HLK47" s="156"/>
      <c r="HLL47" s="156"/>
      <c r="HLM47" s="157"/>
      <c r="HLN47" s="153"/>
      <c r="HLO47" s="153"/>
      <c r="HLP47" s="154"/>
      <c r="HLQ47" s="155"/>
      <c r="HLR47" s="155"/>
      <c r="HLS47" s="155"/>
      <c r="HLT47" s="155"/>
      <c r="HLU47" s="155"/>
      <c r="HLV47" s="155"/>
      <c r="HLW47" s="156"/>
      <c r="HLX47" s="156"/>
      <c r="HLY47" s="156"/>
      <c r="HLZ47" s="156"/>
      <c r="HMA47" s="156"/>
      <c r="HMB47" s="156"/>
      <c r="HMC47" s="157"/>
      <c r="HMD47" s="153"/>
      <c r="HME47" s="153"/>
      <c r="HMF47" s="154"/>
      <c r="HMG47" s="155"/>
      <c r="HMH47" s="155"/>
      <c r="HMI47" s="155"/>
      <c r="HMJ47" s="155"/>
      <c r="HMK47" s="155"/>
      <c r="HML47" s="155"/>
      <c r="HMM47" s="156"/>
      <c r="HMN47" s="156"/>
      <c r="HMO47" s="156"/>
      <c r="HMP47" s="156"/>
      <c r="HMQ47" s="156"/>
      <c r="HMR47" s="156"/>
      <c r="HMS47" s="157"/>
      <c r="HMT47" s="153"/>
      <c r="HMU47" s="153"/>
      <c r="HMV47" s="154"/>
      <c r="HMW47" s="155"/>
      <c r="HMX47" s="155"/>
      <c r="HMY47" s="155"/>
      <c r="HMZ47" s="155"/>
      <c r="HNA47" s="155"/>
      <c r="HNB47" s="155"/>
      <c r="HNC47" s="156"/>
      <c r="HND47" s="156"/>
      <c r="HNE47" s="156"/>
      <c r="HNF47" s="156"/>
      <c r="HNG47" s="156"/>
      <c r="HNH47" s="156"/>
      <c r="HNI47" s="157"/>
      <c r="HNJ47" s="153"/>
      <c r="HNK47" s="153"/>
      <c r="HNL47" s="154"/>
      <c r="HNM47" s="155"/>
      <c r="HNN47" s="155"/>
      <c r="HNO47" s="155"/>
      <c r="HNP47" s="155"/>
      <c r="HNQ47" s="155"/>
      <c r="HNR47" s="155"/>
      <c r="HNS47" s="156"/>
      <c r="HNT47" s="156"/>
      <c r="HNU47" s="156"/>
      <c r="HNV47" s="156"/>
      <c r="HNW47" s="156"/>
      <c r="HNX47" s="156"/>
      <c r="HNY47" s="157"/>
      <c r="HNZ47" s="153"/>
      <c r="HOA47" s="153"/>
      <c r="HOB47" s="154"/>
      <c r="HOC47" s="155"/>
      <c r="HOD47" s="155"/>
      <c r="HOE47" s="155"/>
      <c r="HOF47" s="155"/>
      <c r="HOG47" s="155"/>
      <c r="HOH47" s="155"/>
      <c r="HOI47" s="156"/>
      <c r="HOJ47" s="156"/>
      <c r="HOK47" s="156"/>
      <c r="HOL47" s="156"/>
      <c r="HOM47" s="156"/>
      <c r="HON47" s="156"/>
      <c r="HOO47" s="157"/>
      <c r="HOP47" s="153"/>
      <c r="HOQ47" s="153"/>
      <c r="HOR47" s="154"/>
      <c r="HOS47" s="155"/>
      <c r="HOT47" s="155"/>
      <c r="HOU47" s="155"/>
      <c r="HOV47" s="155"/>
      <c r="HOW47" s="155"/>
      <c r="HOX47" s="155"/>
      <c r="HOY47" s="156"/>
      <c r="HOZ47" s="156"/>
      <c r="HPA47" s="156"/>
      <c r="HPB47" s="156"/>
      <c r="HPC47" s="156"/>
      <c r="HPD47" s="156"/>
      <c r="HPE47" s="157"/>
      <c r="HPF47" s="153"/>
      <c r="HPG47" s="153"/>
      <c r="HPH47" s="154"/>
      <c r="HPI47" s="155"/>
      <c r="HPJ47" s="155"/>
      <c r="HPK47" s="155"/>
      <c r="HPL47" s="155"/>
      <c r="HPM47" s="155"/>
      <c r="HPN47" s="155"/>
      <c r="HPO47" s="156"/>
      <c r="HPP47" s="156"/>
      <c r="HPQ47" s="156"/>
      <c r="HPR47" s="156"/>
      <c r="HPS47" s="156"/>
      <c r="HPT47" s="156"/>
      <c r="HPU47" s="157"/>
      <c r="HPV47" s="153"/>
      <c r="HPW47" s="153"/>
      <c r="HPX47" s="154"/>
      <c r="HPY47" s="155"/>
      <c r="HPZ47" s="155"/>
      <c r="HQA47" s="155"/>
      <c r="HQB47" s="155"/>
      <c r="HQC47" s="155"/>
      <c r="HQD47" s="155"/>
      <c r="HQE47" s="156"/>
      <c r="HQF47" s="156"/>
      <c r="HQG47" s="156"/>
      <c r="HQH47" s="156"/>
      <c r="HQI47" s="156"/>
      <c r="HQJ47" s="156"/>
      <c r="HQK47" s="157"/>
      <c r="HQL47" s="153"/>
      <c r="HQM47" s="153"/>
      <c r="HQN47" s="154"/>
      <c r="HQO47" s="155"/>
      <c r="HQP47" s="155"/>
      <c r="HQQ47" s="155"/>
      <c r="HQR47" s="155"/>
      <c r="HQS47" s="155"/>
      <c r="HQT47" s="155"/>
      <c r="HQU47" s="156"/>
      <c r="HQV47" s="156"/>
      <c r="HQW47" s="156"/>
      <c r="HQX47" s="156"/>
      <c r="HQY47" s="156"/>
      <c r="HQZ47" s="156"/>
      <c r="HRA47" s="157"/>
      <c r="HRB47" s="153"/>
      <c r="HRC47" s="153"/>
      <c r="HRD47" s="154"/>
      <c r="HRE47" s="155"/>
      <c r="HRF47" s="155"/>
      <c r="HRG47" s="155"/>
      <c r="HRH47" s="155"/>
      <c r="HRI47" s="155"/>
      <c r="HRJ47" s="155"/>
      <c r="HRK47" s="156"/>
      <c r="HRL47" s="156"/>
      <c r="HRM47" s="156"/>
      <c r="HRN47" s="156"/>
      <c r="HRO47" s="156"/>
      <c r="HRP47" s="156"/>
      <c r="HRQ47" s="157"/>
      <c r="HRR47" s="153"/>
      <c r="HRS47" s="153"/>
      <c r="HRT47" s="154"/>
      <c r="HRU47" s="155"/>
      <c r="HRV47" s="155"/>
      <c r="HRW47" s="155"/>
      <c r="HRX47" s="155"/>
      <c r="HRY47" s="155"/>
      <c r="HRZ47" s="155"/>
      <c r="HSA47" s="156"/>
      <c r="HSB47" s="156"/>
      <c r="HSC47" s="156"/>
      <c r="HSD47" s="156"/>
      <c r="HSE47" s="156"/>
      <c r="HSF47" s="156"/>
      <c r="HSG47" s="157"/>
      <c r="HSH47" s="153"/>
      <c r="HSI47" s="153"/>
      <c r="HSJ47" s="154"/>
      <c r="HSK47" s="155"/>
      <c r="HSL47" s="155"/>
      <c r="HSM47" s="155"/>
      <c r="HSN47" s="155"/>
      <c r="HSO47" s="155"/>
      <c r="HSP47" s="155"/>
      <c r="HSQ47" s="156"/>
      <c r="HSR47" s="156"/>
      <c r="HSS47" s="156"/>
      <c r="HST47" s="156"/>
      <c r="HSU47" s="156"/>
      <c r="HSV47" s="156"/>
      <c r="HSW47" s="157"/>
      <c r="HSX47" s="153"/>
      <c r="HSY47" s="153"/>
      <c r="HSZ47" s="154"/>
      <c r="HTA47" s="155"/>
      <c r="HTB47" s="155"/>
      <c r="HTC47" s="155"/>
      <c r="HTD47" s="155"/>
      <c r="HTE47" s="155"/>
      <c r="HTF47" s="155"/>
      <c r="HTG47" s="156"/>
      <c r="HTH47" s="156"/>
      <c r="HTI47" s="156"/>
      <c r="HTJ47" s="156"/>
      <c r="HTK47" s="156"/>
      <c r="HTL47" s="156"/>
      <c r="HTM47" s="157"/>
      <c r="HTN47" s="153"/>
      <c r="HTO47" s="153"/>
      <c r="HTP47" s="154"/>
      <c r="HTQ47" s="155"/>
      <c r="HTR47" s="155"/>
      <c r="HTS47" s="155"/>
      <c r="HTT47" s="155"/>
      <c r="HTU47" s="155"/>
      <c r="HTV47" s="155"/>
      <c r="HTW47" s="156"/>
      <c r="HTX47" s="156"/>
      <c r="HTY47" s="156"/>
      <c r="HTZ47" s="156"/>
      <c r="HUA47" s="156"/>
      <c r="HUB47" s="156"/>
      <c r="HUC47" s="157"/>
      <c r="HUD47" s="153"/>
      <c r="HUE47" s="153"/>
      <c r="HUF47" s="154"/>
      <c r="HUG47" s="155"/>
      <c r="HUH47" s="155"/>
      <c r="HUI47" s="155"/>
      <c r="HUJ47" s="155"/>
      <c r="HUK47" s="155"/>
      <c r="HUL47" s="155"/>
      <c r="HUM47" s="156"/>
      <c r="HUN47" s="156"/>
      <c r="HUO47" s="156"/>
      <c r="HUP47" s="156"/>
      <c r="HUQ47" s="156"/>
      <c r="HUR47" s="156"/>
      <c r="HUS47" s="157"/>
      <c r="HUT47" s="153"/>
      <c r="HUU47" s="153"/>
      <c r="HUV47" s="154"/>
      <c r="HUW47" s="155"/>
      <c r="HUX47" s="155"/>
      <c r="HUY47" s="155"/>
      <c r="HUZ47" s="155"/>
      <c r="HVA47" s="155"/>
      <c r="HVB47" s="155"/>
      <c r="HVC47" s="156"/>
      <c r="HVD47" s="156"/>
      <c r="HVE47" s="156"/>
      <c r="HVF47" s="156"/>
      <c r="HVG47" s="156"/>
      <c r="HVH47" s="156"/>
      <c r="HVI47" s="157"/>
      <c r="HVJ47" s="153"/>
      <c r="HVK47" s="153"/>
      <c r="HVL47" s="154"/>
      <c r="HVM47" s="155"/>
      <c r="HVN47" s="155"/>
      <c r="HVO47" s="155"/>
      <c r="HVP47" s="155"/>
      <c r="HVQ47" s="155"/>
      <c r="HVR47" s="155"/>
      <c r="HVS47" s="156"/>
      <c r="HVT47" s="156"/>
      <c r="HVU47" s="156"/>
      <c r="HVV47" s="156"/>
      <c r="HVW47" s="156"/>
      <c r="HVX47" s="156"/>
      <c r="HVY47" s="157"/>
      <c r="HVZ47" s="153"/>
      <c r="HWA47" s="153"/>
      <c r="HWB47" s="154"/>
      <c r="HWC47" s="155"/>
      <c r="HWD47" s="155"/>
      <c r="HWE47" s="155"/>
      <c r="HWF47" s="155"/>
      <c r="HWG47" s="155"/>
      <c r="HWH47" s="155"/>
      <c r="HWI47" s="156"/>
      <c r="HWJ47" s="156"/>
      <c r="HWK47" s="156"/>
      <c r="HWL47" s="156"/>
      <c r="HWM47" s="156"/>
      <c r="HWN47" s="156"/>
      <c r="HWO47" s="157"/>
      <c r="HWP47" s="153"/>
      <c r="HWQ47" s="153"/>
      <c r="HWR47" s="154"/>
      <c r="HWS47" s="155"/>
      <c r="HWT47" s="155"/>
      <c r="HWU47" s="155"/>
      <c r="HWV47" s="155"/>
      <c r="HWW47" s="155"/>
      <c r="HWX47" s="155"/>
      <c r="HWY47" s="156"/>
      <c r="HWZ47" s="156"/>
      <c r="HXA47" s="156"/>
      <c r="HXB47" s="156"/>
      <c r="HXC47" s="156"/>
      <c r="HXD47" s="156"/>
      <c r="HXE47" s="157"/>
      <c r="HXF47" s="153"/>
      <c r="HXG47" s="153"/>
      <c r="HXH47" s="154"/>
      <c r="HXI47" s="155"/>
      <c r="HXJ47" s="155"/>
      <c r="HXK47" s="155"/>
      <c r="HXL47" s="155"/>
      <c r="HXM47" s="155"/>
      <c r="HXN47" s="155"/>
      <c r="HXO47" s="156"/>
      <c r="HXP47" s="156"/>
      <c r="HXQ47" s="156"/>
      <c r="HXR47" s="156"/>
      <c r="HXS47" s="156"/>
      <c r="HXT47" s="156"/>
      <c r="HXU47" s="157"/>
      <c r="HXV47" s="153"/>
      <c r="HXW47" s="153"/>
      <c r="HXX47" s="154"/>
      <c r="HXY47" s="155"/>
      <c r="HXZ47" s="155"/>
      <c r="HYA47" s="155"/>
      <c r="HYB47" s="155"/>
      <c r="HYC47" s="155"/>
      <c r="HYD47" s="155"/>
      <c r="HYE47" s="156"/>
      <c r="HYF47" s="156"/>
      <c r="HYG47" s="156"/>
      <c r="HYH47" s="156"/>
      <c r="HYI47" s="156"/>
      <c r="HYJ47" s="156"/>
      <c r="HYK47" s="157"/>
      <c r="HYL47" s="153"/>
      <c r="HYM47" s="153"/>
      <c r="HYN47" s="154"/>
      <c r="HYO47" s="155"/>
      <c r="HYP47" s="155"/>
      <c r="HYQ47" s="155"/>
      <c r="HYR47" s="155"/>
      <c r="HYS47" s="155"/>
      <c r="HYT47" s="155"/>
      <c r="HYU47" s="156"/>
      <c r="HYV47" s="156"/>
      <c r="HYW47" s="156"/>
      <c r="HYX47" s="156"/>
      <c r="HYY47" s="156"/>
      <c r="HYZ47" s="156"/>
      <c r="HZA47" s="157"/>
      <c r="HZB47" s="153"/>
      <c r="HZC47" s="153"/>
      <c r="HZD47" s="154"/>
      <c r="HZE47" s="155"/>
      <c r="HZF47" s="155"/>
      <c r="HZG47" s="155"/>
      <c r="HZH47" s="155"/>
      <c r="HZI47" s="155"/>
      <c r="HZJ47" s="155"/>
      <c r="HZK47" s="156"/>
      <c r="HZL47" s="156"/>
      <c r="HZM47" s="156"/>
      <c r="HZN47" s="156"/>
      <c r="HZO47" s="156"/>
      <c r="HZP47" s="156"/>
      <c r="HZQ47" s="157"/>
      <c r="HZR47" s="153"/>
      <c r="HZS47" s="153"/>
      <c r="HZT47" s="154"/>
      <c r="HZU47" s="155"/>
      <c r="HZV47" s="155"/>
      <c r="HZW47" s="155"/>
      <c r="HZX47" s="155"/>
      <c r="HZY47" s="155"/>
      <c r="HZZ47" s="155"/>
      <c r="IAA47" s="156"/>
      <c r="IAB47" s="156"/>
      <c r="IAC47" s="156"/>
      <c r="IAD47" s="156"/>
      <c r="IAE47" s="156"/>
      <c r="IAF47" s="156"/>
      <c r="IAG47" s="157"/>
      <c r="IAH47" s="153"/>
      <c r="IAI47" s="153"/>
      <c r="IAJ47" s="154"/>
      <c r="IAK47" s="155"/>
      <c r="IAL47" s="155"/>
      <c r="IAM47" s="155"/>
      <c r="IAN47" s="155"/>
      <c r="IAO47" s="155"/>
      <c r="IAP47" s="155"/>
      <c r="IAQ47" s="156"/>
      <c r="IAR47" s="156"/>
      <c r="IAS47" s="156"/>
      <c r="IAT47" s="156"/>
      <c r="IAU47" s="156"/>
      <c r="IAV47" s="156"/>
      <c r="IAW47" s="157"/>
      <c r="IAX47" s="153"/>
      <c r="IAY47" s="153"/>
      <c r="IAZ47" s="154"/>
      <c r="IBA47" s="155"/>
      <c r="IBB47" s="155"/>
      <c r="IBC47" s="155"/>
      <c r="IBD47" s="155"/>
      <c r="IBE47" s="155"/>
      <c r="IBF47" s="155"/>
      <c r="IBG47" s="156"/>
      <c r="IBH47" s="156"/>
      <c r="IBI47" s="156"/>
      <c r="IBJ47" s="156"/>
      <c r="IBK47" s="156"/>
      <c r="IBL47" s="156"/>
      <c r="IBM47" s="157"/>
      <c r="IBN47" s="153"/>
      <c r="IBO47" s="153"/>
      <c r="IBP47" s="154"/>
      <c r="IBQ47" s="155"/>
      <c r="IBR47" s="155"/>
      <c r="IBS47" s="155"/>
      <c r="IBT47" s="155"/>
      <c r="IBU47" s="155"/>
      <c r="IBV47" s="155"/>
      <c r="IBW47" s="156"/>
      <c r="IBX47" s="156"/>
      <c r="IBY47" s="156"/>
      <c r="IBZ47" s="156"/>
      <c r="ICA47" s="156"/>
      <c r="ICB47" s="156"/>
      <c r="ICC47" s="157"/>
      <c r="ICD47" s="153"/>
      <c r="ICE47" s="153"/>
      <c r="ICF47" s="154"/>
      <c r="ICG47" s="155"/>
      <c r="ICH47" s="155"/>
      <c r="ICI47" s="155"/>
      <c r="ICJ47" s="155"/>
      <c r="ICK47" s="155"/>
      <c r="ICL47" s="155"/>
      <c r="ICM47" s="156"/>
      <c r="ICN47" s="156"/>
      <c r="ICO47" s="156"/>
      <c r="ICP47" s="156"/>
      <c r="ICQ47" s="156"/>
      <c r="ICR47" s="156"/>
      <c r="ICS47" s="157"/>
      <c r="ICT47" s="153"/>
      <c r="ICU47" s="153"/>
      <c r="ICV47" s="154"/>
      <c r="ICW47" s="155"/>
      <c r="ICX47" s="155"/>
      <c r="ICY47" s="155"/>
      <c r="ICZ47" s="155"/>
      <c r="IDA47" s="155"/>
      <c r="IDB47" s="155"/>
      <c r="IDC47" s="156"/>
      <c r="IDD47" s="156"/>
      <c r="IDE47" s="156"/>
      <c r="IDF47" s="156"/>
      <c r="IDG47" s="156"/>
      <c r="IDH47" s="156"/>
      <c r="IDI47" s="157"/>
      <c r="IDJ47" s="153"/>
      <c r="IDK47" s="153"/>
      <c r="IDL47" s="154"/>
      <c r="IDM47" s="155"/>
      <c r="IDN47" s="155"/>
      <c r="IDO47" s="155"/>
      <c r="IDP47" s="155"/>
      <c r="IDQ47" s="155"/>
      <c r="IDR47" s="155"/>
      <c r="IDS47" s="156"/>
      <c r="IDT47" s="156"/>
      <c r="IDU47" s="156"/>
      <c r="IDV47" s="156"/>
      <c r="IDW47" s="156"/>
      <c r="IDX47" s="156"/>
      <c r="IDY47" s="157"/>
      <c r="IDZ47" s="153"/>
      <c r="IEA47" s="153"/>
      <c r="IEB47" s="154"/>
      <c r="IEC47" s="155"/>
      <c r="IED47" s="155"/>
      <c r="IEE47" s="155"/>
      <c r="IEF47" s="155"/>
      <c r="IEG47" s="155"/>
      <c r="IEH47" s="155"/>
      <c r="IEI47" s="156"/>
      <c r="IEJ47" s="156"/>
      <c r="IEK47" s="156"/>
      <c r="IEL47" s="156"/>
      <c r="IEM47" s="156"/>
      <c r="IEN47" s="156"/>
      <c r="IEO47" s="157"/>
      <c r="IEP47" s="153"/>
      <c r="IEQ47" s="153"/>
      <c r="IER47" s="154"/>
      <c r="IES47" s="155"/>
      <c r="IET47" s="155"/>
      <c r="IEU47" s="155"/>
      <c r="IEV47" s="155"/>
      <c r="IEW47" s="155"/>
      <c r="IEX47" s="155"/>
      <c r="IEY47" s="156"/>
      <c r="IEZ47" s="156"/>
      <c r="IFA47" s="156"/>
      <c r="IFB47" s="156"/>
      <c r="IFC47" s="156"/>
      <c r="IFD47" s="156"/>
      <c r="IFE47" s="157"/>
      <c r="IFF47" s="153"/>
      <c r="IFG47" s="153"/>
      <c r="IFH47" s="154"/>
      <c r="IFI47" s="155"/>
      <c r="IFJ47" s="155"/>
      <c r="IFK47" s="155"/>
      <c r="IFL47" s="155"/>
      <c r="IFM47" s="155"/>
      <c r="IFN47" s="155"/>
      <c r="IFO47" s="156"/>
      <c r="IFP47" s="156"/>
      <c r="IFQ47" s="156"/>
      <c r="IFR47" s="156"/>
      <c r="IFS47" s="156"/>
      <c r="IFT47" s="156"/>
      <c r="IFU47" s="157"/>
      <c r="IFV47" s="153"/>
      <c r="IFW47" s="153"/>
      <c r="IFX47" s="154"/>
      <c r="IFY47" s="155"/>
      <c r="IFZ47" s="155"/>
      <c r="IGA47" s="155"/>
      <c r="IGB47" s="155"/>
      <c r="IGC47" s="155"/>
      <c r="IGD47" s="155"/>
      <c r="IGE47" s="156"/>
      <c r="IGF47" s="156"/>
      <c r="IGG47" s="156"/>
      <c r="IGH47" s="156"/>
      <c r="IGI47" s="156"/>
      <c r="IGJ47" s="156"/>
      <c r="IGK47" s="157"/>
      <c r="IGL47" s="153"/>
      <c r="IGM47" s="153"/>
      <c r="IGN47" s="154"/>
      <c r="IGO47" s="155"/>
      <c r="IGP47" s="155"/>
      <c r="IGQ47" s="155"/>
      <c r="IGR47" s="155"/>
      <c r="IGS47" s="155"/>
      <c r="IGT47" s="155"/>
      <c r="IGU47" s="156"/>
      <c r="IGV47" s="156"/>
      <c r="IGW47" s="156"/>
      <c r="IGX47" s="156"/>
      <c r="IGY47" s="156"/>
      <c r="IGZ47" s="156"/>
      <c r="IHA47" s="157"/>
      <c r="IHB47" s="153"/>
      <c r="IHC47" s="153"/>
      <c r="IHD47" s="154"/>
      <c r="IHE47" s="155"/>
      <c r="IHF47" s="155"/>
      <c r="IHG47" s="155"/>
      <c r="IHH47" s="155"/>
      <c r="IHI47" s="155"/>
      <c r="IHJ47" s="155"/>
      <c r="IHK47" s="156"/>
      <c r="IHL47" s="156"/>
      <c r="IHM47" s="156"/>
      <c r="IHN47" s="156"/>
      <c r="IHO47" s="156"/>
      <c r="IHP47" s="156"/>
      <c r="IHQ47" s="157"/>
      <c r="IHR47" s="153"/>
      <c r="IHS47" s="153"/>
      <c r="IHT47" s="154"/>
      <c r="IHU47" s="155"/>
      <c r="IHV47" s="155"/>
      <c r="IHW47" s="155"/>
      <c r="IHX47" s="155"/>
      <c r="IHY47" s="155"/>
      <c r="IHZ47" s="155"/>
      <c r="IIA47" s="156"/>
      <c r="IIB47" s="156"/>
      <c r="IIC47" s="156"/>
      <c r="IID47" s="156"/>
      <c r="IIE47" s="156"/>
      <c r="IIF47" s="156"/>
      <c r="IIG47" s="157"/>
      <c r="IIH47" s="153"/>
      <c r="III47" s="153"/>
      <c r="IIJ47" s="154"/>
      <c r="IIK47" s="155"/>
      <c r="IIL47" s="155"/>
      <c r="IIM47" s="155"/>
      <c r="IIN47" s="155"/>
      <c r="IIO47" s="155"/>
      <c r="IIP47" s="155"/>
      <c r="IIQ47" s="156"/>
      <c r="IIR47" s="156"/>
      <c r="IIS47" s="156"/>
      <c r="IIT47" s="156"/>
      <c r="IIU47" s="156"/>
      <c r="IIV47" s="156"/>
      <c r="IIW47" s="157"/>
      <c r="IIX47" s="153"/>
      <c r="IIY47" s="153"/>
      <c r="IIZ47" s="154"/>
      <c r="IJA47" s="155"/>
      <c r="IJB47" s="155"/>
      <c r="IJC47" s="155"/>
      <c r="IJD47" s="155"/>
      <c r="IJE47" s="155"/>
      <c r="IJF47" s="155"/>
      <c r="IJG47" s="156"/>
      <c r="IJH47" s="156"/>
      <c r="IJI47" s="156"/>
      <c r="IJJ47" s="156"/>
      <c r="IJK47" s="156"/>
      <c r="IJL47" s="156"/>
      <c r="IJM47" s="157"/>
      <c r="IJN47" s="153"/>
      <c r="IJO47" s="153"/>
      <c r="IJP47" s="154"/>
      <c r="IJQ47" s="155"/>
      <c r="IJR47" s="155"/>
      <c r="IJS47" s="155"/>
      <c r="IJT47" s="155"/>
      <c r="IJU47" s="155"/>
      <c r="IJV47" s="155"/>
      <c r="IJW47" s="156"/>
      <c r="IJX47" s="156"/>
      <c r="IJY47" s="156"/>
      <c r="IJZ47" s="156"/>
      <c r="IKA47" s="156"/>
      <c r="IKB47" s="156"/>
      <c r="IKC47" s="157"/>
      <c r="IKD47" s="153"/>
      <c r="IKE47" s="153"/>
      <c r="IKF47" s="154"/>
      <c r="IKG47" s="155"/>
      <c r="IKH47" s="155"/>
      <c r="IKI47" s="155"/>
      <c r="IKJ47" s="155"/>
      <c r="IKK47" s="155"/>
      <c r="IKL47" s="155"/>
      <c r="IKM47" s="156"/>
      <c r="IKN47" s="156"/>
      <c r="IKO47" s="156"/>
      <c r="IKP47" s="156"/>
      <c r="IKQ47" s="156"/>
      <c r="IKR47" s="156"/>
      <c r="IKS47" s="157"/>
      <c r="IKT47" s="153"/>
      <c r="IKU47" s="153"/>
      <c r="IKV47" s="154"/>
      <c r="IKW47" s="155"/>
      <c r="IKX47" s="155"/>
      <c r="IKY47" s="155"/>
      <c r="IKZ47" s="155"/>
      <c r="ILA47" s="155"/>
      <c r="ILB47" s="155"/>
      <c r="ILC47" s="156"/>
      <c r="ILD47" s="156"/>
      <c r="ILE47" s="156"/>
      <c r="ILF47" s="156"/>
      <c r="ILG47" s="156"/>
      <c r="ILH47" s="156"/>
      <c r="ILI47" s="157"/>
      <c r="ILJ47" s="153"/>
      <c r="ILK47" s="153"/>
      <c r="ILL47" s="154"/>
      <c r="ILM47" s="155"/>
      <c r="ILN47" s="155"/>
      <c r="ILO47" s="155"/>
      <c r="ILP47" s="155"/>
      <c r="ILQ47" s="155"/>
      <c r="ILR47" s="155"/>
      <c r="ILS47" s="156"/>
      <c r="ILT47" s="156"/>
      <c r="ILU47" s="156"/>
      <c r="ILV47" s="156"/>
      <c r="ILW47" s="156"/>
      <c r="ILX47" s="156"/>
      <c r="ILY47" s="157"/>
      <c r="ILZ47" s="153"/>
      <c r="IMA47" s="153"/>
      <c r="IMB47" s="154"/>
      <c r="IMC47" s="155"/>
      <c r="IMD47" s="155"/>
      <c r="IME47" s="155"/>
      <c r="IMF47" s="155"/>
      <c r="IMG47" s="155"/>
      <c r="IMH47" s="155"/>
      <c r="IMI47" s="156"/>
      <c r="IMJ47" s="156"/>
      <c r="IMK47" s="156"/>
      <c r="IML47" s="156"/>
      <c r="IMM47" s="156"/>
      <c r="IMN47" s="156"/>
      <c r="IMO47" s="157"/>
      <c r="IMP47" s="153"/>
      <c r="IMQ47" s="153"/>
      <c r="IMR47" s="154"/>
      <c r="IMS47" s="155"/>
      <c r="IMT47" s="155"/>
      <c r="IMU47" s="155"/>
      <c r="IMV47" s="155"/>
      <c r="IMW47" s="155"/>
      <c r="IMX47" s="155"/>
      <c r="IMY47" s="156"/>
      <c r="IMZ47" s="156"/>
      <c r="INA47" s="156"/>
      <c r="INB47" s="156"/>
      <c r="INC47" s="156"/>
      <c r="IND47" s="156"/>
      <c r="INE47" s="157"/>
      <c r="INF47" s="153"/>
      <c r="ING47" s="153"/>
      <c r="INH47" s="154"/>
      <c r="INI47" s="155"/>
      <c r="INJ47" s="155"/>
      <c r="INK47" s="155"/>
      <c r="INL47" s="155"/>
      <c r="INM47" s="155"/>
      <c r="INN47" s="155"/>
      <c r="INO47" s="156"/>
      <c r="INP47" s="156"/>
      <c r="INQ47" s="156"/>
      <c r="INR47" s="156"/>
      <c r="INS47" s="156"/>
      <c r="INT47" s="156"/>
      <c r="INU47" s="157"/>
      <c r="INV47" s="153"/>
      <c r="INW47" s="153"/>
      <c r="INX47" s="154"/>
      <c r="INY47" s="155"/>
      <c r="INZ47" s="155"/>
      <c r="IOA47" s="155"/>
      <c r="IOB47" s="155"/>
      <c r="IOC47" s="155"/>
      <c r="IOD47" s="155"/>
      <c r="IOE47" s="156"/>
      <c r="IOF47" s="156"/>
      <c r="IOG47" s="156"/>
      <c r="IOH47" s="156"/>
      <c r="IOI47" s="156"/>
      <c r="IOJ47" s="156"/>
      <c r="IOK47" s="157"/>
      <c r="IOL47" s="153"/>
      <c r="IOM47" s="153"/>
      <c r="ION47" s="154"/>
      <c r="IOO47" s="155"/>
      <c r="IOP47" s="155"/>
      <c r="IOQ47" s="155"/>
      <c r="IOR47" s="155"/>
      <c r="IOS47" s="155"/>
      <c r="IOT47" s="155"/>
      <c r="IOU47" s="156"/>
      <c r="IOV47" s="156"/>
      <c r="IOW47" s="156"/>
      <c r="IOX47" s="156"/>
      <c r="IOY47" s="156"/>
      <c r="IOZ47" s="156"/>
      <c r="IPA47" s="157"/>
      <c r="IPB47" s="153"/>
      <c r="IPC47" s="153"/>
      <c r="IPD47" s="154"/>
      <c r="IPE47" s="155"/>
      <c r="IPF47" s="155"/>
      <c r="IPG47" s="155"/>
      <c r="IPH47" s="155"/>
      <c r="IPI47" s="155"/>
      <c r="IPJ47" s="155"/>
      <c r="IPK47" s="156"/>
      <c r="IPL47" s="156"/>
      <c r="IPM47" s="156"/>
      <c r="IPN47" s="156"/>
      <c r="IPO47" s="156"/>
      <c r="IPP47" s="156"/>
      <c r="IPQ47" s="157"/>
      <c r="IPR47" s="153"/>
      <c r="IPS47" s="153"/>
      <c r="IPT47" s="154"/>
      <c r="IPU47" s="155"/>
      <c r="IPV47" s="155"/>
      <c r="IPW47" s="155"/>
      <c r="IPX47" s="155"/>
      <c r="IPY47" s="155"/>
      <c r="IPZ47" s="155"/>
      <c r="IQA47" s="156"/>
      <c r="IQB47" s="156"/>
      <c r="IQC47" s="156"/>
      <c r="IQD47" s="156"/>
      <c r="IQE47" s="156"/>
      <c r="IQF47" s="156"/>
      <c r="IQG47" s="157"/>
      <c r="IQH47" s="153"/>
      <c r="IQI47" s="153"/>
      <c r="IQJ47" s="154"/>
      <c r="IQK47" s="155"/>
      <c r="IQL47" s="155"/>
      <c r="IQM47" s="155"/>
      <c r="IQN47" s="155"/>
      <c r="IQO47" s="155"/>
      <c r="IQP47" s="155"/>
      <c r="IQQ47" s="156"/>
      <c r="IQR47" s="156"/>
      <c r="IQS47" s="156"/>
      <c r="IQT47" s="156"/>
      <c r="IQU47" s="156"/>
      <c r="IQV47" s="156"/>
      <c r="IQW47" s="157"/>
      <c r="IQX47" s="153"/>
      <c r="IQY47" s="153"/>
      <c r="IQZ47" s="154"/>
      <c r="IRA47" s="155"/>
      <c r="IRB47" s="155"/>
      <c r="IRC47" s="155"/>
      <c r="IRD47" s="155"/>
      <c r="IRE47" s="155"/>
      <c r="IRF47" s="155"/>
      <c r="IRG47" s="156"/>
      <c r="IRH47" s="156"/>
      <c r="IRI47" s="156"/>
      <c r="IRJ47" s="156"/>
      <c r="IRK47" s="156"/>
      <c r="IRL47" s="156"/>
      <c r="IRM47" s="157"/>
      <c r="IRN47" s="153"/>
      <c r="IRO47" s="153"/>
      <c r="IRP47" s="154"/>
      <c r="IRQ47" s="155"/>
      <c r="IRR47" s="155"/>
      <c r="IRS47" s="155"/>
      <c r="IRT47" s="155"/>
      <c r="IRU47" s="155"/>
      <c r="IRV47" s="155"/>
      <c r="IRW47" s="156"/>
      <c r="IRX47" s="156"/>
      <c r="IRY47" s="156"/>
      <c r="IRZ47" s="156"/>
      <c r="ISA47" s="156"/>
      <c r="ISB47" s="156"/>
      <c r="ISC47" s="157"/>
      <c r="ISD47" s="153"/>
      <c r="ISE47" s="153"/>
      <c r="ISF47" s="154"/>
      <c r="ISG47" s="155"/>
      <c r="ISH47" s="155"/>
      <c r="ISI47" s="155"/>
      <c r="ISJ47" s="155"/>
      <c r="ISK47" s="155"/>
      <c r="ISL47" s="155"/>
      <c r="ISM47" s="156"/>
      <c r="ISN47" s="156"/>
      <c r="ISO47" s="156"/>
      <c r="ISP47" s="156"/>
      <c r="ISQ47" s="156"/>
      <c r="ISR47" s="156"/>
      <c r="ISS47" s="157"/>
      <c r="IST47" s="153"/>
      <c r="ISU47" s="153"/>
      <c r="ISV47" s="154"/>
      <c r="ISW47" s="155"/>
      <c r="ISX47" s="155"/>
      <c r="ISY47" s="155"/>
      <c r="ISZ47" s="155"/>
      <c r="ITA47" s="155"/>
      <c r="ITB47" s="155"/>
      <c r="ITC47" s="156"/>
      <c r="ITD47" s="156"/>
      <c r="ITE47" s="156"/>
      <c r="ITF47" s="156"/>
      <c r="ITG47" s="156"/>
      <c r="ITH47" s="156"/>
      <c r="ITI47" s="157"/>
      <c r="ITJ47" s="153"/>
      <c r="ITK47" s="153"/>
      <c r="ITL47" s="154"/>
      <c r="ITM47" s="155"/>
      <c r="ITN47" s="155"/>
      <c r="ITO47" s="155"/>
      <c r="ITP47" s="155"/>
      <c r="ITQ47" s="155"/>
      <c r="ITR47" s="155"/>
      <c r="ITS47" s="156"/>
      <c r="ITT47" s="156"/>
      <c r="ITU47" s="156"/>
      <c r="ITV47" s="156"/>
      <c r="ITW47" s="156"/>
      <c r="ITX47" s="156"/>
      <c r="ITY47" s="157"/>
      <c r="ITZ47" s="153"/>
      <c r="IUA47" s="153"/>
      <c r="IUB47" s="154"/>
      <c r="IUC47" s="155"/>
      <c r="IUD47" s="155"/>
      <c r="IUE47" s="155"/>
      <c r="IUF47" s="155"/>
      <c r="IUG47" s="155"/>
      <c r="IUH47" s="155"/>
      <c r="IUI47" s="156"/>
      <c r="IUJ47" s="156"/>
      <c r="IUK47" s="156"/>
      <c r="IUL47" s="156"/>
      <c r="IUM47" s="156"/>
      <c r="IUN47" s="156"/>
      <c r="IUO47" s="157"/>
      <c r="IUP47" s="153"/>
      <c r="IUQ47" s="153"/>
      <c r="IUR47" s="154"/>
      <c r="IUS47" s="155"/>
      <c r="IUT47" s="155"/>
      <c r="IUU47" s="155"/>
      <c r="IUV47" s="155"/>
      <c r="IUW47" s="155"/>
      <c r="IUX47" s="155"/>
      <c r="IUY47" s="156"/>
      <c r="IUZ47" s="156"/>
      <c r="IVA47" s="156"/>
      <c r="IVB47" s="156"/>
      <c r="IVC47" s="156"/>
      <c r="IVD47" s="156"/>
      <c r="IVE47" s="157"/>
      <c r="IVF47" s="153"/>
      <c r="IVG47" s="153"/>
      <c r="IVH47" s="154"/>
      <c r="IVI47" s="155"/>
      <c r="IVJ47" s="155"/>
      <c r="IVK47" s="155"/>
      <c r="IVL47" s="155"/>
      <c r="IVM47" s="155"/>
      <c r="IVN47" s="155"/>
      <c r="IVO47" s="156"/>
      <c r="IVP47" s="156"/>
      <c r="IVQ47" s="156"/>
      <c r="IVR47" s="156"/>
      <c r="IVS47" s="156"/>
      <c r="IVT47" s="156"/>
      <c r="IVU47" s="157"/>
      <c r="IVV47" s="153"/>
      <c r="IVW47" s="153"/>
      <c r="IVX47" s="154"/>
      <c r="IVY47" s="155"/>
      <c r="IVZ47" s="155"/>
      <c r="IWA47" s="155"/>
      <c r="IWB47" s="155"/>
      <c r="IWC47" s="155"/>
      <c r="IWD47" s="155"/>
      <c r="IWE47" s="156"/>
      <c r="IWF47" s="156"/>
      <c r="IWG47" s="156"/>
      <c r="IWH47" s="156"/>
      <c r="IWI47" s="156"/>
      <c r="IWJ47" s="156"/>
      <c r="IWK47" s="157"/>
      <c r="IWL47" s="153"/>
      <c r="IWM47" s="153"/>
      <c r="IWN47" s="154"/>
      <c r="IWO47" s="155"/>
      <c r="IWP47" s="155"/>
      <c r="IWQ47" s="155"/>
      <c r="IWR47" s="155"/>
      <c r="IWS47" s="155"/>
      <c r="IWT47" s="155"/>
      <c r="IWU47" s="156"/>
      <c r="IWV47" s="156"/>
      <c r="IWW47" s="156"/>
      <c r="IWX47" s="156"/>
      <c r="IWY47" s="156"/>
      <c r="IWZ47" s="156"/>
      <c r="IXA47" s="157"/>
      <c r="IXB47" s="153"/>
      <c r="IXC47" s="153"/>
      <c r="IXD47" s="154"/>
      <c r="IXE47" s="155"/>
      <c r="IXF47" s="155"/>
      <c r="IXG47" s="155"/>
      <c r="IXH47" s="155"/>
      <c r="IXI47" s="155"/>
      <c r="IXJ47" s="155"/>
      <c r="IXK47" s="156"/>
      <c r="IXL47" s="156"/>
      <c r="IXM47" s="156"/>
      <c r="IXN47" s="156"/>
      <c r="IXO47" s="156"/>
      <c r="IXP47" s="156"/>
      <c r="IXQ47" s="157"/>
      <c r="IXR47" s="153"/>
      <c r="IXS47" s="153"/>
      <c r="IXT47" s="154"/>
      <c r="IXU47" s="155"/>
      <c r="IXV47" s="155"/>
      <c r="IXW47" s="155"/>
      <c r="IXX47" s="155"/>
      <c r="IXY47" s="155"/>
      <c r="IXZ47" s="155"/>
      <c r="IYA47" s="156"/>
      <c r="IYB47" s="156"/>
      <c r="IYC47" s="156"/>
      <c r="IYD47" s="156"/>
      <c r="IYE47" s="156"/>
      <c r="IYF47" s="156"/>
      <c r="IYG47" s="157"/>
      <c r="IYH47" s="153"/>
      <c r="IYI47" s="153"/>
      <c r="IYJ47" s="154"/>
      <c r="IYK47" s="155"/>
      <c r="IYL47" s="155"/>
      <c r="IYM47" s="155"/>
      <c r="IYN47" s="155"/>
      <c r="IYO47" s="155"/>
      <c r="IYP47" s="155"/>
      <c r="IYQ47" s="156"/>
      <c r="IYR47" s="156"/>
      <c r="IYS47" s="156"/>
      <c r="IYT47" s="156"/>
      <c r="IYU47" s="156"/>
      <c r="IYV47" s="156"/>
      <c r="IYW47" s="157"/>
      <c r="IYX47" s="153"/>
      <c r="IYY47" s="153"/>
      <c r="IYZ47" s="154"/>
      <c r="IZA47" s="155"/>
      <c r="IZB47" s="155"/>
      <c r="IZC47" s="155"/>
      <c r="IZD47" s="155"/>
      <c r="IZE47" s="155"/>
      <c r="IZF47" s="155"/>
      <c r="IZG47" s="156"/>
      <c r="IZH47" s="156"/>
      <c r="IZI47" s="156"/>
      <c r="IZJ47" s="156"/>
      <c r="IZK47" s="156"/>
      <c r="IZL47" s="156"/>
      <c r="IZM47" s="157"/>
      <c r="IZN47" s="153"/>
      <c r="IZO47" s="153"/>
      <c r="IZP47" s="154"/>
      <c r="IZQ47" s="155"/>
      <c r="IZR47" s="155"/>
      <c r="IZS47" s="155"/>
      <c r="IZT47" s="155"/>
      <c r="IZU47" s="155"/>
      <c r="IZV47" s="155"/>
      <c r="IZW47" s="156"/>
      <c r="IZX47" s="156"/>
      <c r="IZY47" s="156"/>
      <c r="IZZ47" s="156"/>
      <c r="JAA47" s="156"/>
      <c r="JAB47" s="156"/>
      <c r="JAC47" s="157"/>
      <c r="JAD47" s="153"/>
      <c r="JAE47" s="153"/>
      <c r="JAF47" s="154"/>
      <c r="JAG47" s="155"/>
      <c r="JAH47" s="155"/>
      <c r="JAI47" s="155"/>
      <c r="JAJ47" s="155"/>
      <c r="JAK47" s="155"/>
      <c r="JAL47" s="155"/>
      <c r="JAM47" s="156"/>
      <c r="JAN47" s="156"/>
      <c r="JAO47" s="156"/>
      <c r="JAP47" s="156"/>
      <c r="JAQ47" s="156"/>
      <c r="JAR47" s="156"/>
      <c r="JAS47" s="157"/>
      <c r="JAT47" s="153"/>
      <c r="JAU47" s="153"/>
      <c r="JAV47" s="154"/>
      <c r="JAW47" s="155"/>
      <c r="JAX47" s="155"/>
      <c r="JAY47" s="155"/>
      <c r="JAZ47" s="155"/>
      <c r="JBA47" s="155"/>
      <c r="JBB47" s="155"/>
      <c r="JBC47" s="156"/>
      <c r="JBD47" s="156"/>
      <c r="JBE47" s="156"/>
      <c r="JBF47" s="156"/>
      <c r="JBG47" s="156"/>
      <c r="JBH47" s="156"/>
      <c r="JBI47" s="157"/>
      <c r="JBJ47" s="153"/>
      <c r="JBK47" s="153"/>
      <c r="JBL47" s="154"/>
      <c r="JBM47" s="155"/>
      <c r="JBN47" s="155"/>
      <c r="JBO47" s="155"/>
      <c r="JBP47" s="155"/>
      <c r="JBQ47" s="155"/>
      <c r="JBR47" s="155"/>
      <c r="JBS47" s="156"/>
      <c r="JBT47" s="156"/>
      <c r="JBU47" s="156"/>
      <c r="JBV47" s="156"/>
      <c r="JBW47" s="156"/>
      <c r="JBX47" s="156"/>
      <c r="JBY47" s="157"/>
      <c r="JBZ47" s="153"/>
      <c r="JCA47" s="153"/>
      <c r="JCB47" s="154"/>
      <c r="JCC47" s="155"/>
      <c r="JCD47" s="155"/>
      <c r="JCE47" s="155"/>
      <c r="JCF47" s="155"/>
      <c r="JCG47" s="155"/>
      <c r="JCH47" s="155"/>
      <c r="JCI47" s="156"/>
      <c r="JCJ47" s="156"/>
      <c r="JCK47" s="156"/>
      <c r="JCL47" s="156"/>
      <c r="JCM47" s="156"/>
      <c r="JCN47" s="156"/>
      <c r="JCO47" s="157"/>
      <c r="JCP47" s="153"/>
      <c r="JCQ47" s="153"/>
      <c r="JCR47" s="154"/>
      <c r="JCS47" s="155"/>
      <c r="JCT47" s="155"/>
      <c r="JCU47" s="155"/>
      <c r="JCV47" s="155"/>
      <c r="JCW47" s="155"/>
      <c r="JCX47" s="155"/>
      <c r="JCY47" s="156"/>
      <c r="JCZ47" s="156"/>
      <c r="JDA47" s="156"/>
      <c r="JDB47" s="156"/>
      <c r="JDC47" s="156"/>
      <c r="JDD47" s="156"/>
      <c r="JDE47" s="157"/>
      <c r="JDF47" s="153"/>
      <c r="JDG47" s="153"/>
      <c r="JDH47" s="154"/>
      <c r="JDI47" s="155"/>
      <c r="JDJ47" s="155"/>
      <c r="JDK47" s="155"/>
      <c r="JDL47" s="155"/>
      <c r="JDM47" s="155"/>
      <c r="JDN47" s="155"/>
      <c r="JDO47" s="156"/>
      <c r="JDP47" s="156"/>
      <c r="JDQ47" s="156"/>
      <c r="JDR47" s="156"/>
      <c r="JDS47" s="156"/>
      <c r="JDT47" s="156"/>
      <c r="JDU47" s="157"/>
      <c r="JDV47" s="153"/>
      <c r="JDW47" s="153"/>
      <c r="JDX47" s="154"/>
      <c r="JDY47" s="155"/>
      <c r="JDZ47" s="155"/>
      <c r="JEA47" s="155"/>
      <c r="JEB47" s="155"/>
      <c r="JEC47" s="155"/>
      <c r="JED47" s="155"/>
      <c r="JEE47" s="156"/>
      <c r="JEF47" s="156"/>
      <c r="JEG47" s="156"/>
      <c r="JEH47" s="156"/>
      <c r="JEI47" s="156"/>
      <c r="JEJ47" s="156"/>
      <c r="JEK47" s="157"/>
      <c r="JEL47" s="153"/>
      <c r="JEM47" s="153"/>
      <c r="JEN47" s="154"/>
      <c r="JEO47" s="155"/>
      <c r="JEP47" s="155"/>
      <c r="JEQ47" s="155"/>
      <c r="JER47" s="155"/>
      <c r="JES47" s="155"/>
      <c r="JET47" s="155"/>
      <c r="JEU47" s="156"/>
      <c r="JEV47" s="156"/>
      <c r="JEW47" s="156"/>
      <c r="JEX47" s="156"/>
      <c r="JEY47" s="156"/>
      <c r="JEZ47" s="156"/>
      <c r="JFA47" s="157"/>
      <c r="JFB47" s="153"/>
      <c r="JFC47" s="153"/>
      <c r="JFD47" s="154"/>
      <c r="JFE47" s="155"/>
      <c r="JFF47" s="155"/>
      <c r="JFG47" s="155"/>
      <c r="JFH47" s="155"/>
      <c r="JFI47" s="155"/>
      <c r="JFJ47" s="155"/>
      <c r="JFK47" s="156"/>
      <c r="JFL47" s="156"/>
      <c r="JFM47" s="156"/>
      <c r="JFN47" s="156"/>
      <c r="JFO47" s="156"/>
      <c r="JFP47" s="156"/>
      <c r="JFQ47" s="157"/>
      <c r="JFR47" s="153"/>
      <c r="JFS47" s="153"/>
      <c r="JFT47" s="154"/>
      <c r="JFU47" s="155"/>
      <c r="JFV47" s="155"/>
      <c r="JFW47" s="155"/>
      <c r="JFX47" s="155"/>
      <c r="JFY47" s="155"/>
      <c r="JFZ47" s="155"/>
      <c r="JGA47" s="156"/>
      <c r="JGB47" s="156"/>
      <c r="JGC47" s="156"/>
      <c r="JGD47" s="156"/>
      <c r="JGE47" s="156"/>
      <c r="JGF47" s="156"/>
      <c r="JGG47" s="157"/>
      <c r="JGH47" s="153"/>
      <c r="JGI47" s="153"/>
      <c r="JGJ47" s="154"/>
      <c r="JGK47" s="155"/>
      <c r="JGL47" s="155"/>
      <c r="JGM47" s="155"/>
      <c r="JGN47" s="155"/>
      <c r="JGO47" s="155"/>
      <c r="JGP47" s="155"/>
      <c r="JGQ47" s="156"/>
      <c r="JGR47" s="156"/>
      <c r="JGS47" s="156"/>
      <c r="JGT47" s="156"/>
      <c r="JGU47" s="156"/>
      <c r="JGV47" s="156"/>
      <c r="JGW47" s="157"/>
      <c r="JGX47" s="153"/>
      <c r="JGY47" s="153"/>
      <c r="JGZ47" s="154"/>
      <c r="JHA47" s="155"/>
      <c r="JHB47" s="155"/>
      <c r="JHC47" s="155"/>
      <c r="JHD47" s="155"/>
      <c r="JHE47" s="155"/>
      <c r="JHF47" s="155"/>
      <c r="JHG47" s="156"/>
      <c r="JHH47" s="156"/>
      <c r="JHI47" s="156"/>
      <c r="JHJ47" s="156"/>
      <c r="JHK47" s="156"/>
      <c r="JHL47" s="156"/>
      <c r="JHM47" s="157"/>
      <c r="JHN47" s="153"/>
      <c r="JHO47" s="153"/>
      <c r="JHP47" s="154"/>
      <c r="JHQ47" s="155"/>
      <c r="JHR47" s="155"/>
      <c r="JHS47" s="155"/>
      <c r="JHT47" s="155"/>
      <c r="JHU47" s="155"/>
      <c r="JHV47" s="155"/>
      <c r="JHW47" s="156"/>
      <c r="JHX47" s="156"/>
      <c r="JHY47" s="156"/>
      <c r="JHZ47" s="156"/>
      <c r="JIA47" s="156"/>
      <c r="JIB47" s="156"/>
      <c r="JIC47" s="157"/>
      <c r="JID47" s="153"/>
      <c r="JIE47" s="153"/>
      <c r="JIF47" s="154"/>
      <c r="JIG47" s="155"/>
      <c r="JIH47" s="155"/>
      <c r="JII47" s="155"/>
      <c r="JIJ47" s="155"/>
      <c r="JIK47" s="155"/>
      <c r="JIL47" s="155"/>
      <c r="JIM47" s="156"/>
      <c r="JIN47" s="156"/>
      <c r="JIO47" s="156"/>
      <c r="JIP47" s="156"/>
      <c r="JIQ47" s="156"/>
      <c r="JIR47" s="156"/>
      <c r="JIS47" s="157"/>
      <c r="JIT47" s="153"/>
      <c r="JIU47" s="153"/>
      <c r="JIV47" s="154"/>
      <c r="JIW47" s="155"/>
      <c r="JIX47" s="155"/>
      <c r="JIY47" s="155"/>
      <c r="JIZ47" s="155"/>
      <c r="JJA47" s="155"/>
      <c r="JJB47" s="155"/>
      <c r="JJC47" s="156"/>
      <c r="JJD47" s="156"/>
      <c r="JJE47" s="156"/>
      <c r="JJF47" s="156"/>
      <c r="JJG47" s="156"/>
      <c r="JJH47" s="156"/>
      <c r="JJI47" s="157"/>
      <c r="JJJ47" s="153"/>
      <c r="JJK47" s="153"/>
      <c r="JJL47" s="154"/>
      <c r="JJM47" s="155"/>
      <c r="JJN47" s="155"/>
      <c r="JJO47" s="155"/>
      <c r="JJP47" s="155"/>
      <c r="JJQ47" s="155"/>
      <c r="JJR47" s="155"/>
      <c r="JJS47" s="156"/>
      <c r="JJT47" s="156"/>
      <c r="JJU47" s="156"/>
      <c r="JJV47" s="156"/>
      <c r="JJW47" s="156"/>
      <c r="JJX47" s="156"/>
      <c r="JJY47" s="157"/>
      <c r="JJZ47" s="153"/>
      <c r="JKA47" s="153"/>
      <c r="JKB47" s="154"/>
      <c r="JKC47" s="155"/>
      <c r="JKD47" s="155"/>
      <c r="JKE47" s="155"/>
      <c r="JKF47" s="155"/>
      <c r="JKG47" s="155"/>
      <c r="JKH47" s="155"/>
      <c r="JKI47" s="156"/>
      <c r="JKJ47" s="156"/>
      <c r="JKK47" s="156"/>
      <c r="JKL47" s="156"/>
      <c r="JKM47" s="156"/>
      <c r="JKN47" s="156"/>
      <c r="JKO47" s="157"/>
      <c r="JKP47" s="153"/>
      <c r="JKQ47" s="153"/>
      <c r="JKR47" s="154"/>
      <c r="JKS47" s="155"/>
      <c r="JKT47" s="155"/>
      <c r="JKU47" s="155"/>
      <c r="JKV47" s="155"/>
      <c r="JKW47" s="155"/>
      <c r="JKX47" s="155"/>
      <c r="JKY47" s="156"/>
      <c r="JKZ47" s="156"/>
      <c r="JLA47" s="156"/>
      <c r="JLB47" s="156"/>
      <c r="JLC47" s="156"/>
      <c r="JLD47" s="156"/>
      <c r="JLE47" s="157"/>
      <c r="JLF47" s="153"/>
      <c r="JLG47" s="153"/>
      <c r="JLH47" s="154"/>
      <c r="JLI47" s="155"/>
      <c r="JLJ47" s="155"/>
      <c r="JLK47" s="155"/>
      <c r="JLL47" s="155"/>
      <c r="JLM47" s="155"/>
      <c r="JLN47" s="155"/>
      <c r="JLO47" s="156"/>
      <c r="JLP47" s="156"/>
      <c r="JLQ47" s="156"/>
      <c r="JLR47" s="156"/>
      <c r="JLS47" s="156"/>
      <c r="JLT47" s="156"/>
      <c r="JLU47" s="157"/>
      <c r="JLV47" s="153"/>
      <c r="JLW47" s="153"/>
      <c r="JLX47" s="154"/>
      <c r="JLY47" s="155"/>
      <c r="JLZ47" s="155"/>
      <c r="JMA47" s="155"/>
      <c r="JMB47" s="155"/>
      <c r="JMC47" s="155"/>
      <c r="JMD47" s="155"/>
      <c r="JME47" s="156"/>
      <c r="JMF47" s="156"/>
      <c r="JMG47" s="156"/>
      <c r="JMH47" s="156"/>
      <c r="JMI47" s="156"/>
      <c r="JMJ47" s="156"/>
      <c r="JMK47" s="157"/>
      <c r="JML47" s="153"/>
      <c r="JMM47" s="153"/>
      <c r="JMN47" s="154"/>
      <c r="JMO47" s="155"/>
      <c r="JMP47" s="155"/>
      <c r="JMQ47" s="155"/>
      <c r="JMR47" s="155"/>
      <c r="JMS47" s="155"/>
      <c r="JMT47" s="155"/>
      <c r="JMU47" s="156"/>
      <c r="JMV47" s="156"/>
      <c r="JMW47" s="156"/>
      <c r="JMX47" s="156"/>
      <c r="JMY47" s="156"/>
      <c r="JMZ47" s="156"/>
      <c r="JNA47" s="157"/>
      <c r="JNB47" s="153"/>
      <c r="JNC47" s="153"/>
      <c r="JND47" s="154"/>
      <c r="JNE47" s="155"/>
      <c r="JNF47" s="155"/>
      <c r="JNG47" s="155"/>
      <c r="JNH47" s="155"/>
      <c r="JNI47" s="155"/>
      <c r="JNJ47" s="155"/>
      <c r="JNK47" s="156"/>
      <c r="JNL47" s="156"/>
      <c r="JNM47" s="156"/>
      <c r="JNN47" s="156"/>
      <c r="JNO47" s="156"/>
      <c r="JNP47" s="156"/>
      <c r="JNQ47" s="157"/>
      <c r="JNR47" s="153"/>
      <c r="JNS47" s="153"/>
      <c r="JNT47" s="154"/>
      <c r="JNU47" s="155"/>
      <c r="JNV47" s="155"/>
      <c r="JNW47" s="155"/>
      <c r="JNX47" s="155"/>
      <c r="JNY47" s="155"/>
      <c r="JNZ47" s="155"/>
      <c r="JOA47" s="156"/>
      <c r="JOB47" s="156"/>
      <c r="JOC47" s="156"/>
      <c r="JOD47" s="156"/>
      <c r="JOE47" s="156"/>
      <c r="JOF47" s="156"/>
      <c r="JOG47" s="157"/>
      <c r="JOH47" s="153"/>
      <c r="JOI47" s="153"/>
      <c r="JOJ47" s="154"/>
      <c r="JOK47" s="155"/>
      <c r="JOL47" s="155"/>
      <c r="JOM47" s="155"/>
      <c r="JON47" s="155"/>
      <c r="JOO47" s="155"/>
      <c r="JOP47" s="155"/>
      <c r="JOQ47" s="156"/>
      <c r="JOR47" s="156"/>
      <c r="JOS47" s="156"/>
      <c r="JOT47" s="156"/>
      <c r="JOU47" s="156"/>
      <c r="JOV47" s="156"/>
      <c r="JOW47" s="157"/>
      <c r="JOX47" s="153"/>
      <c r="JOY47" s="153"/>
      <c r="JOZ47" s="154"/>
      <c r="JPA47" s="155"/>
      <c r="JPB47" s="155"/>
      <c r="JPC47" s="155"/>
      <c r="JPD47" s="155"/>
      <c r="JPE47" s="155"/>
      <c r="JPF47" s="155"/>
      <c r="JPG47" s="156"/>
      <c r="JPH47" s="156"/>
      <c r="JPI47" s="156"/>
      <c r="JPJ47" s="156"/>
      <c r="JPK47" s="156"/>
      <c r="JPL47" s="156"/>
      <c r="JPM47" s="157"/>
      <c r="JPN47" s="153"/>
      <c r="JPO47" s="153"/>
      <c r="JPP47" s="154"/>
      <c r="JPQ47" s="155"/>
      <c r="JPR47" s="155"/>
      <c r="JPS47" s="155"/>
      <c r="JPT47" s="155"/>
      <c r="JPU47" s="155"/>
      <c r="JPV47" s="155"/>
      <c r="JPW47" s="156"/>
      <c r="JPX47" s="156"/>
      <c r="JPY47" s="156"/>
      <c r="JPZ47" s="156"/>
      <c r="JQA47" s="156"/>
      <c r="JQB47" s="156"/>
      <c r="JQC47" s="157"/>
      <c r="JQD47" s="153"/>
      <c r="JQE47" s="153"/>
      <c r="JQF47" s="154"/>
      <c r="JQG47" s="155"/>
      <c r="JQH47" s="155"/>
      <c r="JQI47" s="155"/>
      <c r="JQJ47" s="155"/>
      <c r="JQK47" s="155"/>
      <c r="JQL47" s="155"/>
      <c r="JQM47" s="156"/>
      <c r="JQN47" s="156"/>
      <c r="JQO47" s="156"/>
      <c r="JQP47" s="156"/>
      <c r="JQQ47" s="156"/>
      <c r="JQR47" s="156"/>
      <c r="JQS47" s="157"/>
      <c r="JQT47" s="153"/>
      <c r="JQU47" s="153"/>
      <c r="JQV47" s="154"/>
      <c r="JQW47" s="155"/>
      <c r="JQX47" s="155"/>
      <c r="JQY47" s="155"/>
      <c r="JQZ47" s="155"/>
      <c r="JRA47" s="155"/>
      <c r="JRB47" s="155"/>
      <c r="JRC47" s="156"/>
      <c r="JRD47" s="156"/>
      <c r="JRE47" s="156"/>
      <c r="JRF47" s="156"/>
      <c r="JRG47" s="156"/>
      <c r="JRH47" s="156"/>
      <c r="JRI47" s="157"/>
      <c r="JRJ47" s="153"/>
      <c r="JRK47" s="153"/>
      <c r="JRL47" s="154"/>
      <c r="JRM47" s="155"/>
      <c r="JRN47" s="155"/>
      <c r="JRO47" s="155"/>
      <c r="JRP47" s="155"/>
      <c r="JRQ47" s="155"/>
      <c r="JRR47" s="155"/>
      <c r="JRS47" s="156"/>
      <c r="JRT47" s="156"/>
      <c r="JRU47" s="156"/>
      <c r="JRV47" s="156"/>
      <c r="JRW47" s="156"/>
      <c r="JRX47" s="156"/>
      <c r="JRY47" s="157"/>
      <c r="JRZ47" s="153"/>
      <c r="JSA47" s="153"/>
      <c r="JSB47" s="154"/>
      <c r="JSC47" s="155"/>
      <c r="JSD47" s="155"/>
      <c r="JSE47" s="155"/>
      <c r="JSF47" s="155"/>
      <c r="JSG47" s="155"/>
      <c r="JSH47" s="155"/>
      <c r="JSI47" s="156"/>
      <c r="JSJ47" s="156"/>
      <c r="JSK47" s="156"/>
      <c r="JSL47" s="156"/>
      <c r="JSM47" s="156"/>
      <c r="JSN47" s="156"/>
      <c r="JSO47" s="157"/>
      <c r="JSP47" s="153"/>
      <c r="JSQ47" s="153"/>
      <c r="JSR47" s="154"/>
      <c r="JSS47" s="155"/>
      <c r="JST47" s="155"/>
      <c r="JSU47" s="155"/>
      <c r="JSV47" s="155"/>
      <c r="JSW47" s="155"/>
      <c r="JSX47" s="155"/>
      <c r="JSY47" s="156"/>
      <c r="JSZ47" s="156"/>
      <c r="JTA47" s="156"/>
      <c r="JTB47" s="156"/>
      <c r="JTC47" s="156"/>
      <c r="JTD47" s="156"/>
      <c r="JTE47" s="157"/>
      <c r="JTF47" s="153"/>
      <c r="JTG47" s="153"/>
      <c r="JTH47" s="154"/>
      <c r="JTI47" s="155"/>
      <c r="JTJ47" s="155"/>
      <c r="JTK47" s="155"/>
      <c r="JTL47" s="155"/>
      <c r="JTM47" s="155"/>
      <c r="JTN47" s="155"/>
      <c r="JTO47" s="156"/>
      <c r="JTP47" s="156"/>
      <c r="JTQ47" s="156"/>
      <c r="JTR47" s="156"/>
      <c r="JTS47" s="156"/>
      <c r="JTT47" s="156"/>
      <c r="JTU47" s="157"/>
      <c r="JTV47" s="153"/>
      <c r="JTW47" s="153"/>
      <c r="JTX47" s="154"/>
      <c r="JTY47" s="155"/>
      <c r="JTZ47" s="155"/>
      <c r="JUA47" s="155"/>
      <c r="JUB47" s="155"/>
      <c r="JUC47" s="155"/>
      <c r="JUD47" s="155"/>
      <c r="JUE47" s="156"/>
      <c r="JUF47" s="156"/>
      <c r="JUG47" s="156"/>
      <c r="JUH47" s="156"/>
      <c r="JUI47" s="156"/>
      <c r="JUJ47" s="156"/>
      <c r="JUK47" s="157"/>
      <c r="JUL47" s="153"/>
      <c r="JUM47" s="153"/>
      <c r="JUN47" s="154"/>
      <c r="JUO47" s="155"/>
      <c r="JUP47" s="155"/>
      <c r="JUQ47" s="155"/>
      <c r="JUR47" s="155"/>
      <c r="JUS47" s="155"/>
      <c r="JUT47" s="155"/>
      <c r="JUU47" s="156"/>
      <c r="JUV47" s="156"/>
      <c r="JUW47" s="156"/>
      <c r="JUX47" s="156"/>
      <c r="JUY47" s="156"/>
      <c r="JUZ47" s="156"/>
      <c r="JVA47" s="157"/>
      <c r="JVB47" s="153"/>
      <c r="JVC47" s="153"/>
      <c r="JVD47" s="154"/>
      <c r="JVE47" s="155"/>
      <c r="JVF47" s="155"/>
      <c r="JVG47" s="155"/>
      <c r="JVH47" s="155"/>
      <c r="JVI47" s="155"/>
      <c r="JVJ47" s="155"/>
      <c r="JVK47" s="156"/>
      <c r="JVL47" s="156"/>
      <c r="JVM47" s="156"/>
      <c r="JVN47" s="156"/>
      <c r="JVO47" s="156"/>
      <c r="JVP47" s="156"/>
      <c r="JVQ47" s="157"/>
      <c r="JVR47" s="153"/>
      <c r="JVS47" s="153"/>
      <c r="JVT47" s="154"/>
      <c r="JVU47" s="155"/>
      <c r="JVV47" s="155"/>
      <c r="JVW47" s="155"/>
      <c r="JVX47" s="155"/>
      <c r="JVY47" s="155"/>
      <c r="JVZ47" s="155"/>
      <c r="JWA47" s="156"/>
      <c r="JWB47" s="156"/>
      <c r="JWC47" s="156"/>
      <c r="JWD47" s="156"/>
      <c r="JWE47" s="156"/>
      <c r="JWF47" s="156"/>
      <c r="JWG47" s="157"/>
      <c r="JWH47" s="153"/>
      <c r="JWI47" s="153"/>
      <c r="JWJ47" s="154"/>
      <c r="JWK47" s="155"/>
      <c r="JWL47" s="155"/>
      <c r="JWM47" s="155"/>
      <c r="JWN47" s="155"/>
      <c r="JWO47" s="155"/>
      <c r="JWP47" s="155"/>
      <c r="JWQ47" s="156"/>
      <c r="JWR47" s="156"/>
      <c r="JWS47" s="156"/>
      <c r="JWT47" s="156"/>
      <c r="JWU47" s="156"/>
      <c r="JWV47" s="156"/>
      <c r="JWW47" s="157"/>
      <c r="JWX47" s="153"/>
      <c r="JWY47" s="153"/>
      <c r="JWZ47" s="154"/>
      <c r="JXA47" s="155"/>
      <c r="JXB47" s="155"/>
      <c r="JXC47" s="155"/>
      <c r="JXD47" s="155"/>
      <c r="JXE47" s="155"/>
      <c r="JXF47" s="155"/>
      <c r="JXG47" s="156"/>
      <c r="JXH47" s="156"/>
      <c r="JXI47" s="156"/>
      <c r="JXJ47" s="156"/>
      <c r="JXK47" s="156"/>
      <c r="JXL47" s="156"/>
      <c r="JXM47" s="157"/>
      <c r="JXN47" s="153"/>
      <c r="JXO47" s="153"/>
      <c r="JXP47" s="154"/>
      <c r="JXQ47" s="155"/>
      <c r="JXR47" s="155"/>
      <c r="JXS47" s="155"/>
      <c r="JXT47" s="155"/>
      <c r="JXU47" s="155"/>
      <c r="JXV47" s="155"/>
      <c r="JXW47" s="156"/>
      <c r="JXX47" s="156"/>
      <c r="JXY47" s="156"/>
      <c r="JXZ47" s="156"/>
      <c r="JYA47" s="156"/>
      <c r="JYB47" s="156"/>
      <c r="JYC47" s="157"/>
      <c r="JYD47" s="153"/>
      <c r="JYE47" s="153"/>
      <c r="JYF47" s="154"/>
      <c r="JYG47" s="155"/>
      <c r="JYH47" s="155"/>
      <c r="JYI47" s="155"/>
      <c r="JYJ47" s="155"/>
      <c r="JYK47" s="155"/>
      <c r="JYL47" s="155"/>
      <c r="JYM47" s="156"/>
      <c r="JYN47" s="156"/>
      <c r="JYO47" s="156"/>
      <c r="JYP47" s="156"/>
      <c r="JYQ47" s="156"/>
      <c r="JYR47" s="156"/>
      <c r="JYS47" s="157"/>
      <c r="JYT47" s="153"/>
      <c r="JYU47" s="153"/>
      <c r="JYV47" s="154"/>
      <c r="JYW47" s="155"/>
      <c r="JYX47" s="155"/>
      <c r="JYY47" s="155"/>
      <c r="JYZ47" s="155"/>
      <c r="JZA47" s="155"/>
      <c r="JZB47" s="155"/>
      <c r="JZC47" s="156"/>
      <c r="JZD47" s="156"/>
      <c r="JZE47" s="156"/>
      <c r="JZF47" s="156"/>
      <c r="JZG47" s="156"/>
      <c r="JZH47" s="156"/>
      <c r="JZI47" s="157"/>
      <c r="JZJ47" s="153"/>
      <c r="JZK47" s="153"/>
      <c r="JZL47" s="154"/>
      <c r="JZM47" s="155"/>
      <c r="JZN47" s="155"/>
      <c r="JZO47" s="155"/>
      <c r="JZP47" s="155"/>
      <c r="JZQ47" s="155"/>
      <c r="JZR47" s="155"/>
      <c r="JZS47" s="156"/>
      <c r="JZT47" s="156"/>
      <c r="JZU47" s="156"/>
      <c r="JZV47" s="156"/>
      <c r="JZW47" s="156"/>
      <c r="JZX47" s="156"/>
      <c r="JZY47" s="157"/>
      <c r="JZZ47" s="153"/>
      <c r="KAA47" s="153"/>
      <c r="KAB47" s="154"/>
      <c r="KAC47" s="155"/>
      <c r="KAD47" s="155"/>
      <c r="KAE47" s="155"/>
      <c r="KAF47" s="155"/>
      <c r="KAG47" s="155"/>
      <c r="KAH47" s="155"/>
      <c r="KAI47" s="156"/>
      <c r="KAJ47" s="156"/>
      <c r="KAK47" s="156"/>
      <c r="KAL47" s="156"/>
      <c r="KAM47" s="156"/>
      <c r="KAN47" s="156"/>
      <c r="KAO47" s="157"/>
      <c r="KAP47" s="153"/>
      <c r="KAQ47" s="153"/>
      <c r="KAR47" s="154"/>
      <c r="KAS47" s="155"/>
      <c r="KAT47" s="155"/>
      <c r="KAU47" s="155"/>
      <c r="KAV47" s="155"/>
      <c r="KAW47" s="155"/>
      <c r="KAX47" s="155"/>
      <c r="KAY47" s="156"/>
      <c r="KAZ47" s="156"/>
      <c r="KBA47" s="156"/>
      <c r="KBB47" s="156"/>
      <c r="KBC47" s="156"/>
      <c r="KBD47" s="156"/>
      <c r="KBE47" s="157"/>
      <c r="KBF47" s="153"/>
      <c r="KBG47" s="153"/>
      <c r="KBH47" s="154"/>
      <c r="KBI47" s="155"/>
      <c r="KBJ47" s="155"/>
      <c r="KBK47" s="155"/>
      <c r="KBL47" s="155"/>
      <c r="KBM47" s="155"/>
      <c r="KBN47" s="155"/>
      <c r="KBO47" s="156"/>
      <c r="KBP47" s="156"/>
      <c r="KBQ47" s="156"/>
      <c r="KBR47" s="156"/>
      <c r="KBS47" s="156"/>
      <c r="KBT47" s="156"/>
      <c r="KBU47" s="157"/>
      <c r="KBV47" s="153"/>
      <c r="KBW47" s="153"/>
      <c r="KBX47" s="154"/>
      <c r="KBY47" s="155"/>
      <c r="KBZ47" s="155"/>
      <c r="KCA47" s="155"/>
      <c r="KCB47" s="155"/>
      <c r="KCC47" s="155"/>
      <c r="KCD47" s="155"/>
      <c r="KCE47" s="156"/>
      <c r="KCF47" s="156"/>
      <c r="KCG47" s="156"/>
      <c r="KCH47" s="156"/>
      <c r="KCI47" s="156"/>
      <c r="KCJ47" s="156"/>
      <c r="KCK47" s="157"/>
      <c r="KCL47" s="153"/>
      <c r="KCM47" s="153"/>
      <c r="KCN47" s="154"/>
      <c r="KCO47" s="155"/>
      <c r="KCP47" s="155"/>
      <c r="KCQ47" s="155"/>
      <c r="KCR47" s="155"/>
      <c r="KCS47" s="155"/>
      <c r="KCT47" s="155"/>
      <c r="KCU47" s="156"/>
      <c r="KCV47" s="156"/>
      <c r="KCW47" s="156"/>
      <c r="KCX47" s="156"/>
      <c r="KCY47" s="156"/>
      <c r="KCZ47" s="156"/>
      <c r="KDA47" s="157"/>
      <c r="KDB47" s="153"/>
      <c r="KDC47" s="153"/>
      <c r="KDD47" s="154"/>
      <c r="KDE47" s="155"/>
      <c r="KDF47" s="155"/>
      <c r="KDG47" s="155"/>
      <c r="KDH47" s="155"/>
      <c r="KDI47" s="155"/>
      <c r="KDJ47" s="155"/>
      <c r="KDK47" s="156"/>
      <c r="KDL47" s="156"/>
      <c r="KDM47" s="156"/>
      <c r="KDN47" s="156"/>
      <c r="KDO47" s="156"/>
      <c r="KDP47" s="156"/>
      <c r="KDQ47" s="157"/>
      <c r="KDR47" s="153"/>
      <c r="KDS47" s="153"/>
      <c r="KDT47" s="154"/>
      <c r="KDU47" s="155"/>
      <c r="KDV47" s="155"/>
      <c r="KDW47" s="155"/>
      <c r="KDX47" s="155"/>
      <c r="KDY47" s="155"/>
      <c r="KDZ47" s="155"/>
      <c r="KEA47" s="156"/>
      <c r="KEB47" s="156"/>
      <c r="KEC47" s="156"/>
      <c r="KED47" s="156"/>
      <c r="KEE47" s="156"/>
      <c r="KEF47" s="156"/>
      <c r="KEG47" s="157"/>
      <c r="KEH47" s="153"/>
      <c r="KEI47" s="153"/>
      <c r="KEJ47" s="154"/>
      <c r="KEK47" s="155"/>
      <c r="KEL47" s="155"/>
      <c r="KEM47" s="155"/>
      <c r="KEN47" s="155"/>
      <c r="KEO47" s="155"/>
      <c r="KEP47" s="155"/>
      <c r="KEQ47" s="156"/>
      <c r="KER47" s="156"/>
      <c r="KES47" s="156"/>
      <c r="KET47" s="156"/>
      <c r="KEU47" s="156"/>
      <c r="KEV47" s="156"/>
      <c r="KEW47" s="157"/>
      <c r="KEX47" s="153"/>
      <c r="KEY47" s="153"/>
      <c r="KEZ47" s="154"/>
      <c r="KFA47" s="155"/>
      <c r="KFB47" s="155"/>
      <c r="KFC47" s="155"/>
      <c r="KFD47" s="155"/>
      <c r="KFE47" s="155"/>
      <c r="KFF47" s="155"/>
      <c r="KFG47" s="156"/>
      <c r="KFH47" s="156"/>
      <c r="KFI47" s="156"/>
      <c r="KFJ47" s="156"/>
      <c r="KFK47" s="156"/>
      <c r="KFL47" s="156"/>
      <c r="KFM47" s="157"/>
      <c r="KFN47" s="153"/>
      <c r="KFO47" s="153"/>
      <c r="KFP47" s="154"/>
      <c r="KFQ47" s="155"/>
      <c r="KFR47" s="155"/>
      <c r="KFS47" s="155"/>
      <c r="KFT47" s="155"/>
      <c r="KFU47" s="155"/>
      <c r="KFV47" s="155"/>
      <c r="KFW47" s="156"/>
      <c r="KFX47" s="156"/>
      <c r="KFY47" s="156"/>
      <c r="KFZ47" s="156"/>
      <c r="KGA47" s="156"/>
      <c r="KGB47" s="156"/>
      <c r="KGC47" s="157"/>
      <c r="KGD47" s="153"/>
      <c r="KGE47" s="153"/>
      <c r="KGF47" s="154"/>
      <c r="KGG47" s="155"/>
      <c r="KGH47" s="155"/>
      <c r="KGI47" s="155"/>
      <c r="KGJ47" s="155"/>
      <c r="KGK47" s="155"/>
      <c r="KGL47" s="155"/>
      <c r="KGM47" s="156"/>
      <c r="KGN47" s="156"/>
      <c r="KGO47" s="156"/>
      <c r="KGP47" s="156"/>
      <c r="KGQ47" s="156"/>
      <c r="KGR47" s="156"/>
      <c r="KGS47" s="157"/>
      <c r="KGT47" s="153"/>
      <c r="KGU47" s="153"/>
      <c r="KGV47" s="154"/>
      <c r="KGW47" s="155"/>
      <c r="KGX47" s="155"/>
      <c r="KGY47" s="155"/>
      <c r="KGZ47" s="155"/>
      <c r="KHA47" s="155"/>
      <c r="KHB47" s="155"/>
      <c r="KHC47" s="156"/>
      <c r="KHD47" s="156"/>
      <c r="KHE47" s="156"/>
      <c r="KHF47" s="156"/>
      <c r="KHG47" s="156"/>
      <c r="KHH47" s="156"/>
      <c r="KHI47" s="157"/>
      <c r="KHJ47" s="153"/>
      <c r="KHK47" s="153"/>
      <c r="KHL47" s="154"/>
      <c r="KHM47" s="155"/>
      <c r="KHN47" s="155"/>
      <c r="KHO47" s="155"/>
      <c r="KHP47" s="155"/>
      <c r="KHQ47" s="155"/>
      <c r="KHR47" s="155"/>
      <c r="KHS47" s="156"/>
      <c r="KHT47" s="156"/>
      <c r="KHU47" s="156"/>
      <c r="KHV47" s="156"/>
      <c r="KHW47" s="156"/>
      <c r="KHX47" s="156"/>
      <c r="KHY47" s="157"/>
      <c r="KHZ47" s="153"/>
      <c r="KIA47" s="153"/>
      <c r="KIB47" s="154"/>
      <c r="KIC47" s="155"/>
      <c r="KID47" s="155"/>
      <c r="KIE47" s="155"/>
      <c r="KIF47" s="155"/>
      <c r="KIG47" s="155"/>
      <c r="KIH47" s="155"/>
      <c r="KII47" s="156"/>
      <c r="KIJ47" s="156"/>
      <c r="KIK47" s="156"/>
      <c r="KIL47" s="156"/>
      <c r="KIM47" s="156"/>
      <c r="KIN47" s="156"/>
      <c r="KIO47" s="157"/>
      <c r="KIP47" s="153"/>
      <c r="KIQ47" s="153"/>
      <c r="KIR47" s="154"/>
      <c r="KIS47" s="155"/>
      <c r="KIT47" s="155"/>
      <c r="KIU47" s="155"/>
      <c r="KIV47" s="155"/>
      <c r="KIW47" s="155"/>
      <c r="KIX47" s="155"/>
      <c r="KIY47" s="156"/>
      <c r="KIZ47" s="156"/>
      <c r="KJA47" s="156"/>
      <c r="KJB47" s="156"/>
      <c r="KJC47" s="156"/>
      <c r="KJD47" s="156"/>
      <c r="KJE47" s="157"/>
      <c r="KJF47" s="153"/>
      <c r="KJG47" s="153"/>
      <c r="KJH47" s="154"/>
      <c r="KJI47" s="155"/>
      <c r="KJJ47" s="155"/>
      <c r="KJK47" s="155"/>
      <c r="KJL47" s="155"/>
      <c r="KJM47" s="155"/>
      <c r="KJN47" s="155"/>
      <c r="KJO47" s="156"/>
      <c r="KJP47" s="156"/>
      <c r="KJQ47" s="156"/>
      <c r="KJR47" s="156"/>
      <c r="KJS47" s="156"/>
      <c r="KJT47" s="156"/>
      <c r="KJU47" s="157"/>
      <c r="KJV47" s="153"/>
      <c r="KJW47" s="153"/>
      <c r="KJX47" s="154"/>
      <c r="KJY47" s="155"/>
      <c r="KJZ47" s="155"/>
      <c r="KKA47" s="155"/>
      <c r="KKB47" s="155"/>
      <c r="KKC47" s="155"/>
      <c r="KKD47" s="155"/>
      <c r="KKE47" s="156"/>
      <c r="KKF47" s="156"/>
      <c r="KKG47" s="156"/>
      <c r="KKH47" s="156"/>
      <c r="KKI47" s="156"/>
      <c r="KKJ47" s="156"/>
      <c r="KKK47" s="157"/>
      <c r="KKL47" s="153"/>
      <c r="KKM47" s="153"/>
      <c r="KKN47" s="154"/>
      <c r="KKO47" s="155"/>
      <c r="KKP47" s="155"/>
      <c r="KKQ47" s="155"/>
      <c r="KKR47" s="155"/>
      <c r="KKS47" s="155"/>
      <c r="KKT47" s="155"/>
      <c r="KKU47" s="156"/>
      <c r="KKV47" s="156"/>
      <c r="KKW47" s="156"/>
      <c r="KKX47" s="156"/>
      <c r="KKY47" s="156"/>
      <c r="KKZ47" s="156"/>
      <c r="KLA47" s="157"/>
      <c r="KLB47" s="153"/>
      <c r="KLC47" s="153"/>
      <c r="KLD47" s="154"/>
      <c r="KLE47" s="155"/>
      <c r="KLF47" s="155"/>
      <c r="KLG47" s="155"/>
      <c r="KLH47" s="155"/>
      <c r="KLI47" s="155"/>
      <c r="KLJ47" s="155"/>
      <c r="KLK47" s="156"/>
      <c r="KLL47" s="156"/>
      <c r="KLM47" s="156"/>
      <c r="KLN47" s="156"/>
      <c r="KLO47" s="156"/>
      <c r="KLP47" s="156"/>
      <c r="KLQ47" s="157"/>
      <c r="KLR47" s="153"/>
      <c r="KLS47" s="153"/>
      <c r="KLT47" s="154"/>
      <c r="KLU47" s="155"/>
      <c r="KLV47" s="155"/>
      <c r="KLW47" s="155"/>
      <c r="KLX47" s="155"/>
      <c r="KLY47" s="155"/>
      <c r="KLZ47" s="155"/>
      <c r="KMA47" s="156"/>
      <c r="KMB47" s="156"/>
      <c r="KMC47" s="156"/>
      <c r="KMD47" s="156"/>
      <c r="KME47" s="156"/>
      <c r="KMF47" s="156"/>
      <c r="KMG47" s="157"/>
      <c r="KMH47" s="153"/>
      <c r="KMI47" s="153"/>
      <c r="KMJ47" s="154"/>
      <c r="KMK47" s="155"/>
      <c r="KML47" s="155"/>
      <c r="KMM47" s="155"/>
      <c r="KMN47" s="155"/>
      <c r="KMO47" s="155"/>
      <c r="KMP47" s="155"/>
      <c r="KMQ47" s="156"/>
      <c r="KMR47" s="156"/>
      <c r="KMS47" s="156"/>
      <c r="KMT47" s="156"/>
      <c r="KMU47" s="156"/>
      <c r="KMV47" s="156"/>
      <c r="KMW47" s="157"/>
      <c r="KMX47" s="153"/>
      <c r="KMY47" s="153"/>
      <c r="KMZ47" s="154"/>
      <c r="KNA47" s="155"/>
      <c r="KNB47" s="155"/>
      <c r="KNC47" s="155"/>
      <c r="KND47" s="155"/>
      <c r="KNE47" s="155"/>
      <c r="KNF47" s="155"/>
      <c r="KNG47" s="156"/>
      <c r="KNH47" s="156"/>
      <c r="KNI47" s="156"/>
      <c r="KNJ47" s="156"/>
      <c r="KNK47" s="156"/>
      <c r="KNL47" s="156"/>
      <c r="KNM47" s="157"/>
      <c r="KNN47" s="153"/>
      <c r="KNO47" s="153"/>
      <c r="KNP47" s="154"/>
      <c r="KNQ47" s="155"/>
      <c r="KNR47" s="155"/>
      <c r="KNS47" s="155"/>
      <c r="KNT47" s="155"/>
      <c r="KNU47" s="155"/>
      <c r="KNV47" s="155"/>
      <c r="KNW47" s="156"/>
      <c r="KNX47" s="156"/>
      <c r="KNY47" s="156"/>
      <c r="KNZ47" s="156"/>
      <c r="KOA47" s="156"/>
      <c r="KOB47" s="156"/>
      <c r="KOC47" s="157"/>
      <c r="KOD47" s="153"/>
      <c r="KOE47" s="153"/>
      <c r="KOF47" s="154"/>
      <c r="KOG47" s="155"/>
      <c r="KOH47" s="155"/>
      <c r="KOI47" s="155"/>
      <c r="KOJ47" s="155"/>
      <c r="KOK47" s="155"/>
      <c r="KOL47" s="155"/>
      <c r="KOM47" s="156"/>
      <c r="KON47" s="156"/>
      <c r="KOO47" s="156"/>
      <c r="KOP47" s="156"/>
      <c r="KOQ47" s="156"/>
      <c r="KOR47" s="156"/>
      <c r="KOS47" s="157"/>
      <c r="KOT47" s="153"/>
      <c r="KOU47" s="153"/>
      <c r="KOV47" s="154"/>
      <c r="KOW47" s="155"/>
      <c r="KOX47" s="155"/>
      <c r="KOY47" s="155"/>
      <c r="KOZ47" s="155"/>
      <c r="KPA47" s="155"/>
      <c r="KPB47" s="155"/>
      <c r="KPC47" s="156"/>
      <c r="KPD47" s="156"/>
      <c r="KPE47" s="156"/>
      <c r="KPF47" s="156"/>
      <c r="KPG47" s="156"/>
      <c r="KPH47" s="156"/>
      <c r="KPI47" s="157"/>
      <c r="KPJ47" s="153"/>
      <c r="KPK47" s="153"/>
      <c r="KPL47" s="154"/>
      <c r="KPM47" s="155"/>
      <c r="KPN47" s="155"/>
      <c r="KPO47" s="155"/>
      <c r="KPP47" s="155"/>
      <c r="KPQ47" s="155"/>
      <c r="KPR47" s="155"/>
      <c r="KPS47" s="156"/>
      <c r="KPT47" s="156"/>
      <c r="KPU47" s="156"/>
      <c r="KPV47" s="156"/>
      <c r="KPW47" s="156"/>
      <c r="KPX47" s="156"/>
      <c r="KPY47" s="157"/>
      <c r="KPZ47" s="153"/>
      <c r="KQA47" s="153"/>
      <c r="KQB47" s="154"/>
      <c r="KQC47" s="155"/>
      <c r="KQD47" s="155"/>
      <c r="KQE47" s="155"/>
      <c r="KQF47" s="155"/>
      <c r="KQG47" s="155"/>
      <c r="KQH47" s="155"/>
      <c r="KQI47" s="156"/>
      <c r="KQJ47" s="156"/>
      <c r="KQK47" s="156"/>
      <c r="KQL47" s="156"/>
      <c r="KQM47" s="156"/>
      <c r="KQN47" s="156"/>
      <c r="KQO47" s="157"/>
      <c r="KQP47" s="153"/>
      <c r="KQQ47" s="153"/>
      <c r="KQR47" s="154"/>
      <c r="KQS47" s="155"/>
      <c r="KQT47" s="155"/>
      <c r="KQU47" s="155"/>
      <c r="KQV47" s="155"/>
      <c r="KQW47" s="155"/>
      <c r="KQX47" s="155"/>
      <c r="KQY47" s="156"/>
      <c r="KQZ47" s="156"/>
      <c r="KRA47" s="156"/>
      <c r="KRB47" s="156"/>
      <c r="KRC47" s="156"/>
      <c r="KRD47" s="156"/>
      <c r="KRE47" s="157"/>
      <c r="KRF47" s="153"/>
      <c r="KRG47" s="153"/>
      <c r="KRH47" s="154"/>
      <c r="KRI47" s="155"/>
      <c r="KRJ47" s="155"/>
      <c r="KRK47" s="155"/>
      <c r="KRL47" s="155"/>
      <c r="KRM47" s="155"/>
      <c r="KRN47" s="155"/>
      <c r="KRO47" s="156"/>
      <c r="KRP47" s="156"/>
      <c r="KRQ47" s="156"/>
      <c r="KRR47" s="156"/>
      <c r="KRS47" s="156"/>
      <c r="KRT47" s="156"/>
      <c r="KRU47" s="157"/>
      <c r="KRV47" s="153"/>
      <c r="KRW47" s="153"/>
      <c r="KRX47" s="154"/>
      <c r="KRY47" s="155"/>
      <c r="KRZ47" s="155"/>
      <c r="KSA47" s="155"/>
      <c r="KSB47" s="155"/>
      <c r="KSC47" s="155"/>
      <c r="KSD47" s="155"/>
      <c r="KSE47" s="156"/>
      <c r="KSF47" s="156"/>
      <c r="KSG47" s="156"/>
      <c r="KSH47" s="156"/>
      <c r="KSI47" s="156"/>
      <c r="KSJ47" s="156"/>
      <c r="KSK47" s="157"/>
      <c r="KSL47" s="153"/>
      <c r="KSM47" s="153"/>
      <c r="KSN47" s="154"/>
      <c r="KSO47" s="155"/>
      <c r="KSP47" s="155"/>
      <c r="KSQ47" s="155"/>
      <c r="KSR47" s="155"/>
      <c r="KSS47" s="155"/>
      <c r="KST47" s="155"/>
      <c r="KSU47" s="156"/>
      <c r="KSV47" s="156"/>
      <c r="KSW47" s="156"/>
      <c r="KSX47" s="156"/>
      <c r="KSY47" s="156"/>
      <c r="KSZ47" s="156"/>
      <c r="KTA47" s="157"/>
      <c r="KTB47" s="153"/>
      <c r="KTC47" s="153"/>
      <c r="KTD47" s="154"/>
      <c r="KTE47" s="155"/>
      <c r="KTF47" s="155"/>
      <c r="KTG47" s="155"/>
      <c r="KTH47" s="155"/>
      <c r="KTI47" s="155"/>
      <c r="KTJ47" s="155"/>
      <c r="KTK47" s="156"/>
      <c r="KTL47" s="156"/>
      <c r="KTM47" s="156"/>
      <c r="KTN47" s="156"/>
      <c r="KTO47" s="156"/>
      <c r="KTP47" s="156"/>
      <c r="KTQ47" s="157"/>
      <c r="KTR47" s="153"/>
      <c r="KTS47" s="153"/>
      <c r="KTT47" s="154"/>
      <c r="KTU47" s="155"/>
      <c r="KTV47" s="155"/>
      <c r="KTW47" s="155"/>
      <c r="KTX47" s="155"/>
      <c r="KTY47" s="155"/>
      <c r="KTZ47" s="155"/>
      <c r="KUA47" s="156"/>
      <c r="KUB47" s="156"/>
      <c r="KUC47" s="156"/>
      <c r="KUD47" s="156"/>
      <c r="KUE47" s="156"/>
      <c r="KUF47" s="156"/>
      <c r="KUG47" s="157"/>
      <c r="KUH47" s="153"/>
      <c r="KUI47" s="153"/>
      <c r="KUJ47" s="154"/>
      <c r="KUK47" s="155"/>
      <c r="KUL47" s="155"/>
      <c r="KUM47" s="155"/>
      <c r="KUN47" s="155"/>
      <c r="KUO47" s="155"/>
      <c r="KUP47" s="155"/>
      <c r="KUQ47" s="156"/>
      <c r="KUR47" s="156"/>
      <c r="KUS47" s="156"/>
      <c r="KUT47" s="156"/>
      <c r="KUU47" s="156"/>
      <c r="KUV47" s="156"/>
      <c r="KUW47" s="157"/>
      <c r="KUX47" s="153"/>
      <c r="KUY47" s="153"/>
      <c r="KUZ47" s="154"/>
      <c r="KVA47" s="155"/>
      <c r="KVB47" s="155"/>
      <c r="KVC47" s="155"/>
      <c r="KVD47" s="155"/>
      <c r="KVE47" s="155"/>
      <c r="KVF47" s="155"/>
      <c r="KVG47" s="156"/>
      <c r="KVH47" s="156"/>
      <c r="KVI47" s="156"/>
      <c r="KVJ47" s="156"/>
      <c r="KVK47" s="156"/>
      <c r="KVL47" s="156"/>
      <c r="KVM47" s="157"/>
      <c r="KVN47" s="153"/>
      <c r="KVO47" s="153"/>
      <c r="KVP47" s="154"/>
      <c r="KVQ47" s="155"/>
      <c r="KVR47" s="155"/>
      <c r="KVS47" s="155"/>
      <c r="KVT47" s="155"/>
      <c r="KVU47" s="155"/>
      <c r="KVV47" s="155"/>
      <c r="KVW47" s="156"/>
      <c r="KVX47" s="156"/>
      <c r="KVY47" s="156"/>
      <c r="KVZ47" s="156"/>
      <c r="KWA47" s="156"/>
      <c r="KWB47" s="156"/>
      <c r="KWC47" s="157"/>
      <c r="KWD47" s="153"/>
      <c r="KWE47" s="153"/>
      <c r="KWF47" s="154"/>
      <c r="KWG47" s="155"/>
      <c r="KWH47" s="155"/>
      <c r="KWI47" s="155"/>
      <c r="KWJ47" s="155"/>
      <c r="KWK47" s="155"/>
      <c r="KWL47" s="155"/>
      <c r="KWM47" s="156"/>
      <c r="KWN47" s="156"/>
      <c r="KWO47" s="156"/>
      <c r="KWP47" s="156"/>
      <c r="KWQ47" s="156"/>
      <c r="KWR47" s="156"/>
      <c r="KWS47" s="157"/>
      <c r="KWT47" s="153"/>
      <c r="KWU47" s="153"/>
      <c r="KWV47" s="154"/>
      <c r="KWW47" s="155"/>
      <c r="KWX47" s="155"/>
      <c r="KWY47" s="155"/>
      <c r="KWZ47" s="155"/>
      <c r="KXA47" s="155"/>
      <c r="KXB47" s="155"/>
      <c r="KXC47" s="156"/>
      <c r="KXD47" s="156"/>
      <c r="KXE47" s="156"/>
      <c r="KXF47" s="156"/>
      <c r="KXG47" s="156"/>
      <c r="KXH47" s="156"/>
      <c r="KXI47" s="157"/>
      <c r="KXJ47" s="153"/>
      <c r="KXK47" s="153"/>
      <c r="KXL47" s="154"/>
      <c r="KXM47" s="155"/>
      <c r="KXN47" s="155"/>
      <c r="KXO47" s="155"/>
      <c r="KXP47" s="155"/>
      <c r="KXQ47" s="155"/>
      <c r="KXR47" s="155"/>
      <c r="KXS47" s="156"/>
      <c r="KXT47" s="156"/>
      <c r="KXU47" s="156"/>
      <c r="KXV47" s="156"/>
      <c r="KXW47" s="156"/>
      <c r="KXX47" s="156"/>
      <c r="KXY47" s="157"/>
      <c r="KXZ47" s="153"/>
      <c r="KYA47" s="153"/>
      <c r="KYB47" s="154"/>
      <c r="KYC47" s="155"/>
      <c r="KYD47" s="155"/>
      <c r="KYE47" s="155"/>
      <c r="KYF47" s="155"/>
      <c r="KYG47" s="155"/>
      <c r="KYH47" s="155"/>
      <c r="KYI47" s="156"/>
      <c r="KYJ47" s="156"/>
      <c r="KYK47" s="156"/>
      <c r="KYL47" s="156"/>
      <c r="KYM47" s="156"/>
      <c r="KYN47" s="156"/>
      <c r="KYO47" s="157"/>
      <c r="KYP47" s="153"/>
      <c r="KYQ47" s="153"/>
      <c r="KYR47" s="154"/>
      <c r="KYS47" s="155"/>
      <c r="KYT47" s="155"/>
      <c r="KYU47" s="155"/>
      <c r="KYV47" s="155"/>
      <c r="KYW47" s="155"/>
      <c r="KYX47" s="155"/>
      <c r="KYY47" s="156"/>
      <c r="KYZ47" s="156"/>
      <c r="KZA47" s="156"/>
      <c r="KZB47" s="156"/>
      <c r="KZC47" s="156"/>
      <c r="KZD47" s="156"/>
      <c r="KZE47" s="157"/>
      <c r="KZF47" s="153"/>
      <c r="KZG47" s="153"/>
      <c r="KZH47" s="154"/>
      <c r="KZI47" s="155"/>
      <c r="KZJ47" s="155"/>
      <c r="KZK47" s="155"/>
      <c r="KZL47" s="155"/>
      <c r="KZM47" s="155"/>
      <c r="KZN47" s="155"/>
      <c r="KZO47" s="156"/>
      <c r="KZP47" s="156"/>
      <c r="KZQ47" s="156"/>
      <c r="KZR47" s="156"/>
      <c r="KZS47" s="156"/>
      <c r="KZT47" s="156"/>
      <c r="KZU47" s="157"/>
      <c r="KZV47" s="153"/>
      <c r="KZW47" s="153"/>
      <c r="KZX47" s="154"/>
      <c r="KZY47" s="155"/>
      <c r="KZZ47" s="155"/>
      <c r="LAA47" s="155"/>
      <c r="LAB47" s="155"/>
      <c r="LAC47" s="155"/>
      <c r="LAD47" s="155"/>
      <c r="LAE47" s="156"/>
      <c r="LAF47" s="156"/>
      <c r="LAG47" s="156"/>
      <c r="LAH47" s="156"/>
      <c r="LAI47" s="156"/>
      <c r="LAJ47" s="156"/>
      <c r="LAK47" s="157"/>
      <c r="LAL47" s="153"/>
      <c r="LAM47" s="153"/>
      <c r="LAN47" s="154"/>
      <c r="LAO47" s="155"/>
      <c r="LAP47" s="155"/>
      <c r="LAQ47" s="155"/>
      <c r="LAR47" s="155"/>
      <c r="LAS47" s="155"/>
      <c r="LAT47" s="155"/>
      <c r="LAU47" s="156"/>
      <c r="LAV47" s="156"/>
      <c r="LAW47" s="156"/>
      <c r="LAX47" s="156"/>
      <c r="LAY47" s="156"/>
      <c r="LAZ47" s="156"/>
      <c r="LBA47" s="157"/>
      <c r="LBB47" s="153"/>
      <c r="LBC47" s="153"/>
      <c r="LBD47" s="154"/>
      <c r="LBE47" s="155"/>
      <c r="LBF47" s="155"/>
      <c r="LBG47" s="155"/>
      <c r="LBH47" s="155"/>
      <c r="LBI47" s="155"/>
      <c r="LBJ47" s="155"/>
      <c r="LBK47" s="156"/>
      <c r="LBL47" s="156"/>
      <c r="LBM47" s="156"/>
      <c r="LBN47" s="156"/>
      <c r="LBO47" s="156"/>
      <c r="LBP47" s="156"/>
      <c r="LBQ47" s="157"/>
      <c r="LBR47" s="153"/>
      <c r="LBS47" s="153"/>
      <c r="LBT47" s="154"/>
      <c r="LBU47" s="155"/>
      <c r="LBV47" s="155"/>
      <c r="LBW47" s="155"/>
      <c r="LBX47" s="155"/>
      <c r="LBY47" s="155"/>
      <c r="LBZ47" s="155"/>
      <c r="LCA47" s="156"/>
      <c r="LCB47" s="156"/>
      <c r="LCC47" s="156"/>
      <c r="LCD47" s="156"/>
      <c r="LCE47" s="156"/>
      <c r="LCF47" s="156"/>
      <c r="LCG47" s="157"/>
      <c r="LCH47" s="153"/>
      <c r="LCI47" s="153"/>
      <c r="LCJ47" s="154"/>
      <c r="LCK47" s="155"/>
      <c r="LCL47" s="155"/>
      <c r="LCM47" s="155"/>
      <c r="LCN47" s="155"/>
      <c r="LCO47" s="155"/>
      <c r="LCP47" s="155"/>
      <c r="LCQ47" s="156"/>
      <c r="LCR47" s="156"/>
      <c r="LCS47" s="156"/>
      <c r="LCT47" s="156"/>
      <c r="LCU47" s="156"/>
      <c r="LCV47" s="156"/>
      <c r="LCW47" s="157"/>
      <c r="LCX47" s="153"/>
      <c r="LCY47" s="153"/>
      <c r="LCZ47" s="154"/>
      <c r="LDA47" s="155"/>
      <c r="LDB47" s="155"/>
      <c r="LDC47" s="155"/>
      <c r="LDD47" s="155"/>
      <c r="LDE47" s="155"/>
      <c r="LDF47" s="155"/>
      <c r="LDG47" s="156"/>
      <c r="LDH47" s="156"/>
      <c r="LDI47" s="156"/>
      <c r="LDJ47" s="156"/>
      <c r="LDK47" s="156"/>
      <c r="LDL47" s="156"/>
      <c r="LDM47" s="157"/>
      <c r="LDN47" s="153"/>
      <c r="LDO47" s="153"/>
      <c r="LDP47" s="154"/>
      <c r="LDQ47" s="155"/>
      <c r="LDR47" s="155"/>
      <c r="LDS47" s="155"/>
      <c r="LDT47" s="155"/>
      <c r="LDU47" s="155"/>
      <c r="LDV47" s="155"/>
      <c r="LDW47" s="156"/>
      <c r="LDX47" s="156"/>
      <c r="LDY47" s="156"/>
      <c r="LDZ47" s="156"/>
      <c r="LEA47" s="156"/>
      <c r="LEB47" s="156"/>
      <c r="LEC47" s="157"/>
      <c r="LED47" s="153"/>
      <c r="LEE47" s="153"/>
      <c r="LEF47" s="154"/>
      <c r="LEG47" s="155"/>
      <c r="LEH47" s="155"/>
      <c r="LEI47" s="155"/>
      <c r="LEJ47" s="155"/>
      <c r="LEK47" s="155"/>
      <c r="LEL47" s="155"/>
      <c r="LEM47" s="156"/>
      <c r="LEN47" s="156"/>
      <c r="LEO47" s="156"/>
      <c r="LEP47" s="156"/>
      <c r="LEQ47" s="156"/>
      <c r="LER47" s="156"/>
      <c r="LES47" s="157"/>
      <c r="LET47" s="153"/>
      <c r="LEU47" s="153"/>
      <c r="LEV47" s="154"/>
      <c r="LEW47" s="155"/>
      <c r="LEX47" s="155"/>
      <c r="LEY47" s="155"/>
      <c r="LEZ47" s="155"/>
      <c r="LFA47" s="155"/>
      <c r="LFB47" s="155"/>
      <c r="LFC47" s="156"/>
      <c r="LFD47" s="156"/>
      <c r="LFE47" s="156"/>
      <c r="LFF47" s="156"/>
      <c r="LFG47" s="156"/>
      <c r="LFH47" s="156"/>
      <c r="LFI47" s="157"/>
      <c r="LFJ47" s="153"/>
      <c r="LFK47" s="153"/>
      <c r="LFL47" s="154"/>
      <c r="LFM47" s="155"/>
      <c r="LFN47" s="155"/>
      <c r="LFO47" s="155"/>
      <c r="LFP47" s="155"/>
      <c r="LFQ47" s="155"/>
      <c r="LFR47" s="155"/>
      <c r="LFS47" s="156"/>
      <c r="LFT47" s="156"/>
      <c r="LFU47" s="156"/>
      <c r="LFV47" s="156"/>
      <c r="LFW47" s="156"/>
      <c r="LFX47" s="156"/>
      <c r="LFY47" s="157"/>
      <c r="LFZ47" s="153"/>
      <c r="LGA47" s="153"/>
      <c r="LGB47" s="154"/>
      <c r="LGC47" s="155"/>
      <c r="LGD47" s="155"/>
      <c r="LGE47" s="155"/>
      <c r="LGF47" s="155"/>
      <c r="LGG47" s="155"/>
      <c r="LGH47" s="155"/>
      <c r="LGI47" s="156"/>
      <c r="LGJ47" s="156"/>
      <c r="LGK47" s="156"/>
      <c r="LGL47" s="156"/>
      <c r="LGM47" s="156"/>
      <c r="LGN47" s="156"/>
      <c r="LGO47" s="157"/>
      <c r="LGP47" s="153"/>
      <c r="LGQ47" s="153"/>
      <c r="LGR47" s="154"/>
      <c r="LGS47" s="155"/>
      <c r="LGT47" s="155"/>
      <c r="LGU47" s="155"/>
      <c r="LGV47" s="155"/>
      <c r="LGW47" s="155"/>
      <c r="LGX47" s="155"/>
      <c r="LGY47" s="156"/>
      <c r="LGZ47" s="156"/>
      <c r="LHA47" s="156"/>
      <c r="LHB47" s="156"/>
      <c r="LHC47" s="156"/>
      <c r="LHD47" s="156"/>
      <c r="LHE47" s="157"/>
      <c r="LHF47" s="153"/>
      <c r="LHG47" s="153"/>
      <c r="LHH47" s="154"/>
      <c r="LHI47" s="155"/>
      <c r="LHJ47" s="155"/>
      <c r="LHK47" s="155"/>
      <c r="LHL47" s="155"/>
      <c r="LHM47" s="155"/>
      <c r="LHN47" s="155"/>
      <c r="LHO47" s="156"/>
      <c r="LHP47" s="156"/>
      <c r="LHQ47" s="156"/>
      <c r="LHR47" s="156"/>
      <c r="LHS47" s="156"/>
      <c r="LHT47" s="156"/>
      <c r="LHU47" s="157"/>
      <c r="LHV47" s="153"/>
      <c r="LHW47" s="153"/>
      <c r="LHX47" s="154"/>
      <c r="LHY47" s="155"/>
      <c r="LHZ47" s="155"/>
      <c r="LIA47" s="155"/>
      <c r="LIB47" s="155"/>
      <c r="LIC47" s="155"/>
      <c r="LID47" s="155"/>
      <c r="LIE47" s="156"/>
      <c r="LIF47" s="156"/>
      <c r="LIG47" s="156"/>
      <c r="LIH47" s="156"/>
      <c r="LII47" s="156"/>
      <c r="LIJ47" s="156"/>
      <c r="LIK47" s="157"/>
      <c r="LIL47" s="153"/>
      <c r="LIM47" s="153"/>
      <c r="LIN47" s="154"/>
      <c r="LIO47" s="155"/>
      <c r="LIP47" s="155"/>
      <c r="LIQ47" s="155"/>
      <c r="LIR47" s="155"/>
      <c r="LIS47" s="155"/>
      <c r="LIT47" s="155"/>
      <c r="LIU47" s="156"/>
      <c r="LIV47" s="156"/>
      <c r="LIW47" s="156"/>
      <c r="LIX47" s="156"/>
      <c r="LIY47" s="156"/>
      <c r="LIZ47" s="156"/>
      <c r="LJA47" s="157"/>
      <c r="LJB47" s="153"/>
      <c r="LJC47" s="153"/>
      <c r="LJD47" s="154"/>
      <c r="LJE47" s="155"/>
      <c r="LJF47" s="155"/>
      <c r="LJG47" s="155"/>
      <c r="LJH47" s="155"/>
      <c r="LJI47" s="155"/>
      <c r="LJJ47" s="155"/>
      <c r="LJK47" s="156"/>
      <c r="LJL47" s="156"/>
      <c r="LJM47" s="156"/>
      <c r="LJN47" s="156"/>
      <c r="LJO47" s="156"/>
      <c r="LJP47" s="156"/>
      <c r="LJQ47" s="157"/>
      <c r="LJR47" s="153"/>
      <c r="LJS47" s="153"/>
      <c r="LJT47" s="154"/>
      <c r="LJU47" s="155"/>
      <c r="LJV47" s="155"/>
      <c r="LJW47" s="155"/>
      <c r="LJX47" s="155"/>
      <c r="LJY47" s="155"/>
      <c r="LJZ47" s="155"/>
      <c r="LKA47" s="156"/>
      <c r="LKB47" s="156"/>
      <c r="LKC47" s="156"/>
      <c r="LKD47" s="156"/>
      <c r="LKE47" s="156"/>
      <c r="LKF47" s="156"/>
      <c r="LKG47" s="157"/>
      <c r="LKH47" s="153"/>
      <c r="LKI47" s="153"/>
      <c r="LKJ47" s="154"/>
      <c r="LKK47" s="155"/>
      <c r="LKL47" s="155"/>
      <c r="LKM47" s="155"/>
      <c r="LKN47" s="155"/>
      <c r="LKO47" s="155"/>
      <c r="LKP47" s="155"/>
      <c r="LKQ47" s="156"/>
      <c r="LKR47" s="156"/>
      <c r="LKS47" s="156"/>
      <c r="LKT47" s="156"/>
      <c r="LKU47" s="156"/>
      <c r="LKV47" s="156"/>
      <c r="LKW47" s="157"/>
      <c r="LKX47" s="153"/>
      <c r="LKY47" s="153"/>
      <c r="LKZ47" s="154"/>
      <c r="LLA47" s="155"/>
      <c r="LLB47" s="155"/>
      <c r="LLC47" s="155"/>
      <c r="LLD47" s="155"/>
      <c r="LLE47" s="155"/>
      <c r="LLF47" s="155"/>
      <c r="LLG47" s="156"/>
      <c r="LLH47" s="156"/>
      <c r="LLI47" s="156"/>
      <c r="LLJ47" s="156"/>
      <c r="LLK47" s="156"/>
      <c r="LLL47" s="156"/>
      <c r="LLM47" s="157"/>
      <c r="LLN47" s="153"/>
      <c r="LLO47" s="153"/>
      <c r="LLP47" s="154"/>
      <c r="LLQ47" s="155"/>
      <c r="LLR47" s="155"/>
      <c r="LLS47" s="155"/>
      <c r="LLT47" s="155"/>
      <c r="LLU47" s="155"/>
      <c r="LLV47" s="155"/>
      <c r="LLW47" s="156"/>
      <c r="LLX47" s="156"/>
      <c r="LLY47" s="156"/>
      <c r="LLZ47" s="156"/>
      <c r="LMA47" s="156"/>
      <c r="LMB47" s="156"/>
      <c r="LMC47" s="157"/>
      <c r="LMD47" s="153"/>
      <c r="LME47" s="153"/>
      <c r="LMF47" s="154"/>
      <c r="LMG47" s="155"/>
      <c r="LMH47" s="155"/>
      <c r="LMI47" s="155"/>
      <c r="LMJ47" s="155"/>
      <c r="LMK47" s="155"/>
      <c r="LML47" s="155"/>
      <c r="LMM47" s="156"/>
      <c r="LMN47" s="156"/>
      <c r="LMO47" s="156"/>
      <c r="LMP47" s="156"/>
      <c r="LMQ47" s="156"/>
      <c r="LMR47" s="156"/>
      <c r="LMS47" s="157"/>
      <c r="LMT47" s="153"/>
      <c r="LMU47" s="153"/>
      <c r="LMV47" s="154"/>
      <c r="LMW47" s="155"/>
      <c r="LMX47" s="155"/>
      <c r="LMY47" s="155"/>
      <c r="LMZ47" s="155"/>
      <c r="LNA47" s="155"/>
      <c r="LNB47" s="155"/>
      <c r="LNC47" s="156"/>
      <c r="LND47" s="156"/>
      <c r="LNE47" s="156"/>
      <c r="LNF47" s="156"/>
      <c r="LNG47" s="156"/>
      <c r="LNH47" s="156"/>
      <c r="LNI47" s="157"/>
      <c r="LNJ47" s="153"/>
      <c r="LNK47" s="153"/>
      <c r="LNL47" s="154"/>
      <c r="LNM47" s="155"/>
      <c r="LNN47" s="155"/>
      <c r="LNO47" s="155"/>
      <c r="LNP47" s="155"/>
      <c r="LNQ47" s="155"/>
      <c r="LNR47" s="155"/>
      <c r="LNS47" s="156"/>
      <c r="LNT47" s="156"/>
      <c r="LNU47" s="156"/>
      <c r="LNV47" s="156"/>
      <c r="LNW47" s="156"/>
      <c r="LNX47" s="156"/>
      <c r="LNY47" s="157"/>
      <c r="LNZ47" s="153"/>
      <c r="LOA47" s="153"/>
      <c r="LOB47" s="154"/>
      <c r="LOC47" s="155"/>
      <c r="LOD47" s="155"/>
      <c r="LOE47" s="155"/>
      <c r="LOF47" s="155"/>
      <c r="LOG47" s="155"/>
      <c r="LOH47" s="155"/>
      <c r="LOI47" s="156"/>
      <c r="LOJ47" s="156"/>
      <c r="LOK47" s="156"/>
      <c r="LOL47" s="156"/>
      <c r="LOM47" s="156"/>
      <c r="LON47" s="156"/>
      <c r="LOO47" s="157"/>
      <c r="LOP47" s="153"/>
      <c r="LOQ47" s="153"/>
      <c r="LOR47" s="154"/>
      <c r="LOS47" s="155"/>
      <c r="LOT47" s="155"/>
      <c r="LOU47" s="155"/>
      <c r="LOV47" s="155"/>
      <c r="LOW47" s="155"/>
      <c r="LOX47" s="155"/>
      <c r="LOY47" s="156"/>
      <c r="LOZ47" s="156"/>
      <c r="LPA47" s="156"/>
      <c r="LPB47" s="156"/>
      <c r="LPC47" s="156"/>
      <c r="LPD47" s="156"/>
      <c r="LPE47" s="157"/>
      <c r="LPF47" s="153"/>
      <c r="LPG47" s="153"/>
      <c r="LPH47" s="154"/>
      <c r="LPI47" s="155"/>
      <c r="LPJ47" s="155"/>
      <c r="LPK47" s="155"/>
      <c r="LPL47" s="155"/>
      <c r="LPM47" s="155"/>
      <c r="LPN47" s="155"/>
      <c r="LPO47" s="156"/>
      <c r="LPP47" s="156"/>
      <c r="LPQ47" s="156"/>
      <c r="LPR47" s="156"/>
      <c r="LPS47" s="156"/>
      <c r="LPT47" s="156"/>
      <c r="LPU47" s="157"/>
      <c r="LPV47" s="153"/>
      <c r="LPW47" s="153"/>
      <c r="LPX47" s="154"/>
      <c r="LPY47" s="155"/>
      <c r="LPZ47" s="155"/>
      <c r="LQA47" s="155"/>
      <c r="LQB47" s="155"/>
      <c r="LQC47" s="155"/>
      <c r="LQD47" s="155"/>
      <c r="LQE47" s="156"/>
      <c r="LQF47" s="156"/>
      <c r="LQG47" s="156"/>
      <c r="LQH47" s="156"/>
      <c r="LQI47" s="156"/>
      <c r="LQJ47" s="156"/>
      <c r="LQK47" s="157"/>
      <c r="LQL47" s="153"/>
      <c r="LQM47" s="153"/>
      <c r="LQN47" s="154"/>
      <c r="LQO47" s="155"/>
      <c r="LQP47" s="155"/>
      <c r="LQQ47" s="155"/>
      <c r="LQR47" s="155"/>
      <c r="LQS47" s="155"/>
      <c r="LQT47" s="155"/>
      <c r="LQU47" s="156"/>
      <c r="LQV47" s="156"/>
      <c r="LQW47" s="156"/>
      <c r="LQX47" s="156"/>
      <c r="LQY47" s="156"/>
      <c r="LQZ47" s="156"/>
      <c r="LRA47" s="157"/>
      <c r="LRB47" s="153"/>
      <c r="LRC47" s="153"/>
      <c r="LRD47" s="154"/>
      <c r="LRE47" s="155"/>
      <c r="LRF47" s="155"/>
      <c r="LRG47" s="155"/>
      <c r="LRH47" s="155"/>
      <c r="LRI47" s="155"/>
      <c r="LRJ47" s="155"/>
      <c r="LRK47" s="156"/>
      <c r="LRL47" s="156"/>
      <c r="LRM47" s="156"/>
      <c r="LRN47" s="156"/>
      <c r="LRO47" s="156"/>
      <c r="LRP47" s="156"/>
      <c r="LRQ47" s="157"/>
      <c r="LRR47" s="153"/>
      <c r="LRS47" s="153"/>
      <c r="LRT47" s="154"/>
      <c r="LRU47" s="155"/>
      <c r="LRV47" s="155"/>
      <c r="LRW47" s="155"/>
      <c r="LRX47" s="155"/>
      <c r="LRY47" s="155"/>
      <c r="LRZ47" s="155"/>
      <c r="LSA47" s="156"/>
      <c r="LSB47" s="156"/>
      <c r="LSC47" s="156"/>
      <c r="LSD47" s="156"/>
      <c r="LSE47" s="156"/>
      <c r="LSF47" s="156"/>
      <c r="LSG47" s="157"/>
      <c r="LSH47" s="153"/>
      <c r="LSI47" s="153"/>
      <c r="LSJ47" s="154"/>
      <c r="LSK47" s="155"/>
      <c r="LSL47" s="155"/>
      <c r="LSM47" s="155"/>
      <c r="LSN47" s="155"/>
      <c r="LSO47" s="155"/>
      <c r="LSP47" s="155"/>
      <c r="LSQ47" s="156"/>
      <c r="LSR47" s="156"/>
      <c r="LSS47" s="156"/>
      <c r="LST47" s="156"/>
      <c r="LSU47" s="156"/>
      <c r="LSV47" s="156"/>
      <c r="LSW47" s="157"/>
      <c r="LSX47" s="153"/>
      <c r="LSY47" s="153"/>
      <c r="LSZ47" s="154"/>
      <c r="LTA47" s="155"/>
      <c r="LTB47" s="155"/>
      <c r="LTC47" s="155"/>
      <c r="LTD47" s="155"/>
      <c r="LTE47" s="155"/>
      <c r="LTF47" s="155"/>
      <c r="LTG47" s="156"/>
      <c r="LTH47" s="156"/>
      <c r="LTI47" s="156"/>
      <c r="LTJ47" s="156"/>
      <c r="LTK47" s="156"/>
      <c r="LTL47" s="156"/>
      <c r="LTM47" s="157"/>
      <c r="LTN47" s="153"/>
      <c r="LTO47" s="153"/>
      <c r="LTP47" s="154"/>
      <c r="LTQ47" s="155"/>
      <c r="LTR47" s="155"/>
      <c r="LTS47" s="155"/>
      <c r="LTT47" s="155"/>
      <c r="LTU47" s="155"/>
      <c r="LTV47" s="155"/>
      <c r="LTW47" s="156"/>
      <c r="LTX47" s="156"/>
      <c r="LTY47" s="156"/>
      <c r="LTZ47" s="156"/>
      <c r="LUA47" s="156"/>
      <c r="LUB47" s="156"/>
      <c r="LUC47" s="157"/>
      <c r="LUD47" s="153"/>
      <c r="LUE47" s="153"/>
      <c r="LUF47" s="154"/>
      <c r="LUG47" s="155"/>
      <c r="LUH47" s="155"/>
      <c r="LUI47" s="155"/>
      <c r="LUJ47" s="155"/>
      <c r="LUK47" s="155"/>
      <c r="LUL47" s="155"/>
      <c r="LUM47" s="156"/>
      <c r="LUN47" s="156"/>
      <c r="LUO47" s="156"/>
      <c r="LUP47" s="156"/>
      <c r="LUQ47" s="156"/>
      <c r="LUR47" s="156"/>
      <c r="LUS47" s="157"/>
      <c r="LUT47" s="153"/>
      <c r="LUU47" s="153"/>
      <c r="LUV47" s="154"/>
      <c r="LUW47" s="155"/>
      <c r="LUX47" s="155"/>
      <c r="LUY47" s="155"/>
      <c r="LUZ47" s="155"/>
      <c r="LVA47" s="155"/>
      <c r="LVB47" s="155"/>
      <c r="LVC47" s="156"/>
      <c r="LVD47" s="156"/>
      <c r="LVE47" s="156"/>
      <c r="LVF47" s="156"/>
      <c r="LVG47" s="156"/>
      <c r="LVH47" s="156"/>
      <c r="LVI47" s="157"/>
      <c r="LVJ47" s="153"/>
      <c r="LVK47" s="153"/>
      <c r="LVL47" s="154"/>
      <c r="LVM47" s="155"/>
      <c r="LVN47" s="155"/>
      <c r="LVO47" s="155"/>
      <c r="LVP47" s="155"/>
      <c r="LVQ47" s="155"/>
      <c r="LVR47" s="155"/>
      <c r="LVS47" s="156"/>
      <c r="LVT47" s="156"/>
      <c r="LVU47" s="156"/>
      <c r="LVV47" s="156"/>
      <c r="LVW47" s="156"/>
      <c r="LVX47" s="156"/>
      <c r="LVY47" s="157"/>
      <c r="LVZ47" s="153"/>
      <c r="LWA47" s="153"/>
      <c r="LWB47" s="154"/>
      <c r="LWC47" s="155"/>
      <c r="LWD47" s="155"/>
      <c r="LWE47" s="155"/>
      <c r="LWF47" s="155"/>
      <c r="LWG47" s="155"/>
      <c r="LWH47" s="155"/>
      <c r="LWI47" s="156"/>
      <c r="LWJ47" s="156"/>
      <c r="LWK47" s="156"/>
      <c r="LWL47" s="156"/>
      <c r="LWM47" s="156"/>
      <c r="LWN47" s="156"/>
      <c r="LWO47" s="157"/>
      <c r="LWP47" s="153"/>
      <c r="LWQ47" s="153"/>
      <c r="LWR47" s="154"/>
      <c r="LWS47" s="155"/>
      <c r="LWT47" s="155"/>
      <c r="LWU47" s="155"/>
      <c r="LWV47" s="155"/>
      <c r="LWW47" s="155"/>
      <c r="LWX47" s="155"/>
      <c r="LWY47" s="156"/>
      <c r="LWZ47" s="156"/>
      <c r="LXA47" s="156"/>
      <c r="LXB47" s="156"/>
      <c r="LXC47" s="156"/>
      <c r="LXD47" s="156"/>
      <c r="LXE47" s="157"/>
      <c r="LXF47" s="153"/>
      <c r="LXG47" s="153"/>
      <c r="LXH47" s="154"/>
      <c r="LXI47" s="155"/>
      <c r="LXJ47" s="155"/>
      <c r="LXK47" s="155"/>
      <c r="LXL47" s="155"/>
      <c r="LXM47" s="155"/>
      <c r="LXN47" s="155"/>
      <c r="LXO47" s="156"/>
      <c r="LXP47" s="156"/>
      <c r="LXQ47" s="156"/>
      <c r="LXR47" s="156"/>
      <c r="LXS47" s="156"/>
      <c r="LXT47" s="156"/>
      <c r="LXU47" s="157"/>
      <c r="LXV47" s="153"/>
      <c r="LXW47" s="153"/>
      <c r="LXX47" s="154"/>
      <c r="LXY47" s="155"/>
      <c r="LXZ47" s="155"/>
      <c r="LYA47" s="155"/>
      <c r="LYB47" s="155"/>
      <c r="LYC47" s="155"/>
      <c r="LYD47" s="155"/>
      <c r="LYE47" s="156"/>
      <c r="LYF47" s="156"/>
      <c r="LYG47" s="156"/>
      <c r="LYH47" s="156"/>
      <c r="LYI47" s="156"/>
      <c r="LYJ47" s="156"/>
      <c r="LYK47" s="157"/>
      <c r="LYL47" s="153"/>
      <c r="LYM47" s="153"/>
      <c r="LYN47" s="154"/>
      <c r="LYO47" s="155"/>
      <c r="LYP47" s="155"/>
      <c r="LYQ47" s="155"/>
      <c r="LYR47" s="155"/>
      <c r="LYS47" s="155"/>
      <c r="LYT47" s="155"/>
      <c r="LYU47" s="156"/>
      <c r="LYV47" s="156"/>
      <c r="LYW47" s="156"/>
      <c r="LYX47" s="156"/>
      <c r="LYY47" s="156"/>
      <c r="LYZ47" s="156"/>
      <c r="LZA47" s="157"/>
      <c r="LZB47" s="153"/>
      <c r="LZC47" s="153"/>
      <c r="LZD47" s="154"/>
      <c r="LZE47" s="155"/>
      <c r="LZF47" s="155"/>
      <c r="LZG47" s="155"/>
      <c r="LZH47" s="155"/>
      <c r="LZI47" s="155"/>
      <c r="LZJ47" s="155"/>
      <c r="LZK47" s="156"/>
      <c r="LZL47" s="156"/>
      <c r="LZM47" s="156"/>
      <c r="LZN47" s="156"/>
      <c r="LZO47" s="156"/>
      <c r="LZP47" s="156"/>
      <c r="LZQ47" s="157"/>
      <c r="LZR47" s="153"/>
      <c r="LZS47" s="153"/>
      <c r="LZT47" s="154"/>
      <c r="LZU47" s="155"/>
      <c r="LZV47" s="155"/>
      <c r="LZW47" s="155"/>
      <c r="LZX47" s="155"/>
      <c r="LZY47" s="155"/>
      <c r="LZZ47" s="155"/>
      <c r="MAA47" s="156"/>
      <c r="MAB47" s="156"/>
      <c r="MAC47" s="156"/>
      <c r="MAD47" s="156"/>
      <c r="MAE47" s="156"/>
      <c r="MAF47" s="156"/>
      <c r="MAG47" s="157"/>
      <c r="MAH47" s="153"/>
      <c r="MAI47" s="153"/>
      <c r="MAJ47" s="154"/>
      <c r="MAK47" s="155"/>
      <c r="MAL47" s="155"/>
      <c r="MAM47" s="155"/>
      <c r="MAN47" s="155"/>
      <c r="MAO47" s="155"/>
      <c r="MAP47" s="155"/>
      <c r="MAQ47" s="156"/>
      <c r="MAR47" s="156"/>
      <c r="MAS47" s="156"/>
      <c r="MAT47" s="156"/>
      <c r="MAU47" s="156"/>
      <c r="MAV47" s="156"/>
      <c r="MAW47" s="157"/>
      <c r="MAX47" s="153"/>
      <c r="MAY47" s="153"/>
      <c r="MAZ47" s="154"/>
      <c r="MBA47" s="155"/>
      <c r="MBB47" s="155"/>
      <c r="MBC47" s="155"/>
      <c r="MBD47" s="155"/>
      <c r="MBE47" s="155"/>
      <c r="MBF47" s="155"/>
      <c r="MBG47" s="156"/>
      <c r="MBH47" s="156"/>
      <c r="MBI47" s="156"/>
      <c r="MBJ47" s="156"/>
      <c r="MBK47" s="156"/>
      <c r="MBL47" s="156"/>
      <c r="MBM47" s="157"/>
      <c r="MBN47" s="153"/>
      <c r="MBO47" s="153"/>
      <c r="MBP47" s="154"/>
      <c r="MBQ47" s="155"/>
      <c r="MBR47" s="155"/>
      <c r="MBS47" s="155"/>
      <c r="MBT47" s="155"/>
      <c r="MBU47" s="155"/>
      <c r="MBV47" s="155"/>
      <c r="MBW47" s="156"/>
      <c r="MBX47" s="156"/>
      <c r="MBY47" s="156"/>
      <c r="MBZ47" s="156"/>
      <c r="MCA47" s="156"/>
      <c r="MCB47" s="156"/>
      <c r="MCC47" s="157"/>
      <c r="MCD47" s="153"/>
      <c r="MCE47" s="153"/>
      <c r="MCF47" s="154"/>
      <c r="MCG47" s="155"/>
      <c r="MCH47" s="155"/>
      <c r="MCI47" s="155"/>
      <c r="MCJ47" s="155"/>
      <c r="MCK47" s="155"/>
      <c r="MCL47" s="155"/>
      <c r="MCM47" s="156"/>
      <c r="MCN47" s="156"/>
      <c r="MCO47" s="156"/>
      <c r="MCP47" s="156"/>
      <c r="MCQ47" s="156"/>
      <c r="MCR47" s="156"/>
      <c r="MCS47" s="157"/>
      <c r="MCT47" s="153"/>
      <c r="MCU47" s="153"/>
      <c r="MCV47" s="154"/>
      <c r="MCW47" s="155"/>
      <c r="MCX47" s="155"/>
      <c r="MCY47" s="155"/>
      <c r="MCZ47" s="155"/>
      <c r="MDA47" s="155"/>
      <c r="MDB47" s="155"/>
      <c r="MDC47" s="156"/>
      <c r="MDD47" s="156"/>
      <c r="MDE47" s="156"/>
      <c r="MDF47" s="156"/>
      <c r="MDG47" s="156"/>
      <c r="MDH47" s="156"/>
      <c r="MDI47" s="157"/>
      <c r="MDJ47" s="153"/>
      <c r="MDK47" s="153"/>
      <c r="MDL47" s="154"/>
      <c r="MDM47" s="155"/>
      <c r="MDN47" s="155"/>
      <c r="MDO47" s="155"/>
      <c r="MDP47" s="155"/>
      <c r="MDQ47" s="155"/>
      <c r="MDR47" s="155"/>
      <c r="MDS47" s="156"/>
      <c r="MDT47" s="156"/>
      <c r="MDU47" s="156"/>
      <c r="MDV47" s="156"/>
      <c r="MDW47" s="156"/>
      <c r="MDX47" s="156"/>
      <c r="MDY47" s="157"/>
      <c r="MDZ47" s="153"/>
      <c r="MEA47" s="153"/>
      <c r="MEB47" s="154"/>
      <c r="MEC47" s="155"/>
      <c r="MED47" s="155"/>
      <c r="MEE47" s="155"/>
      <c r="MEF47" s="155"/>
      <c r="MEG47" s="155"/>
      <c r="MEH47" s="155"/>
      <c r="MEI47" s="156"/>
      <c r="MEJ47" s="156"/>
      <c r="MEK47" s="156"/>
      <c r="MEL47" s="156"/>
      <c r="MEM47" s="156"/>
      <c r="MEN47" s="156"/>
      <c r="MEO47" s="157"/>
      <c r="MEP47" s="153"/>
      <c r="MEQ47" s="153"/>
      <c r="MER47" s="154"/>
      <c r="MES47" s="155"/>
      <c r="MET47" s="155"/>
      <c r="MEU47" s="155"/>
      <c r="MEV47" s="155"/>
      <c r="MEW47" s="155"/>
      <c r="MEX47" s="155"/>
      <c r="MEY47" s="156"/>
      <c r="MEZ47" s="156"/>
      <c r="MFA47" s="156"/>
      <c r="MFB47" s="156"/>
      <c r="MFC47" s="156"/>
      <c r="MFD47" s="156"/>
      <c r="MFE47" s="157"/>
      <c r="MFF47" s="153"/>
      <c r="MFG47" s="153"/>
      <c r="MFH47" s="154"/>
      <c r="MFI47" s="155"/>
      <c r="MFJ47" s="155"/>
      <c r="MFK47" s="155"/>
      <c r="MFL47" s="155"/>
      <c r="MFM47" s="155"/>
      <c r="MFN47" s="155"/>
      <c r="MFO47" s="156"/>
      <c r="MFP47" s="156"/>
      <c r="MFQ47" s="156"/>
      <c r="MFR47" s="156"/>
      <c r="MFS47" s="156"/>
      <c r="MFT47" s="156"/>
      <c r="MFU47" s="157"/>
      <c r="MFV47" s="153"/>
      <c r="MFW47" s="153"/>
      <c r="MFX47" s="154"/>
      <c r="MFY47" s="155"/>
      <c r="MFZ47" s="155"/>
      <c r="MGA47" s="155"/>
      <c r="MGB47" s="155"/>
      <c r="MGC47" s="155"/>
      <c r="MGD47" s="155"/>
      <c r="MGE47" s="156"/>
      <c r="MGF47" s="156"/>
      <c r="MGG47" s="156"/>
      <c r="MGH47" s="156"/>
      <c r="MGI47" s="156"/>
      <c r="MGJ47" s="156"/>
      <c r="MGK47" s="157"/>
      <c r="MGL47" s="153"/>
      <c r="MGM47" s="153"/>
      <c r="MGN47" s="154"/>
      <c r="MGO47" s="155"/>
      <c r="MGP47" s="155"/>
      <c r="MGQ47" s="155"/>
      <c r="MGR47" s="155"/>
      <c r="MGS47" s="155"/>
      <c r="MGT47" s="155"/>
      <c r="MGU47" s="156"/>
      <c r="MGV47" s="156"/>
      <c r="MGW47" s="156"/>
      <c r="MGX47" s="156"/>
      <c r="MGY47" s="156"/>
      <c r="MGZ47" s="156"/>
      <c r="MHA47" s="157"/>
      <c r="MHB47" s="153"/>
      <c r="MHC47" s="153"/>
      <c r="MHD47" s="154"/>
      <c r="MHE47" s="155"/>
      <c r="MHF47" s="155"/>
      <c r="MHG47" s="155"/>
      <c r="MHH47" s="155"/>
      <c r="MHI47" s="155"/>
      <c r="MHJ47" s="155"/>
      <c r="MHK47" s="156"/>
      <c r="MHL47" s="156"/>
      <c r="MHM47" s="156"/>
      <c r="MHN47" s="156"/>
      <c r="MHO47" s="156"/>
      <c r="MHP47" s="156"/>
      <c r="MHQ47" s="157"/>
      <c r="MHR47" s="153"/>
      <c r="MHS47" s="153"/>
      <c r="MHT47" s="154"/>
      <c r="MHU47" s="155"/>
      <c r="MHV47" s="155"/>
      <c r="MHW47" s="155"/>
      <c r="MHX47" s="155"/>
      <c r="MHY47" s="155"/>
      <c r="MHZ47" s="155"/>
      <c r="MIA47" s="156"/>
      <c r="MIB47" s="156"/>
      <c r="MIC47" s="156"/>
      <c r="MID47" s="156"/>
      <c r="MIE47" s="156"/>
      <c r="MIF47" s="156"/>
      <c r="MIG47" s="157"/>
      <c r="MIH47" s="153"/>
      <c r="MII47" s="153"/>
      <c r="MIJ47" s="154"/>
      <c r="MIK47" s="155"/>
      <c r="MIL47" s="155"/>
      <c r="MIM47" s="155"/>
      <c r="MIN47" s="155"/>
      <c r="MIO47" s="155"/>
      <c r="MIP47" s="155"/>
      <c r="MIQ47" s="156"/>
      <c r="MIR47" s="156"/>
      <c r="MIS47" s="156"/>
      <c r="MIT47" s="156"/>
      <c r="MIU47" s="156"/>
      <c r="MIV47" s="156"/>
      <c r="MIW47" s="157"/>
      <c r="MIX47" s="153"/>
      <c r="MIY47" s="153"/>
      <c r="MIZ47" s="154"/>
      <c r="MJA47" s="155"/>
      <c r="MJB47" s="155"/>
      <c r="MJC47" s="155"/>
      <c r="MJD47" s="155"/>
      <c r="MJE47" s="155"/>
      <c r="MJF47" s="155"/>
      <c r="MJG47" s="156"/>
      <c r="MJH47" s="156"/>
      <c r="MJI47" s="156"/>
      <c r="MJJ47" s="156"/>
      <c r="MJK47" s="156"/>
      <c r="MJL47" s="156"/>
      <c r="MJM47" s="157"/>
      <c r="MJN47" s="153"/>
      <c r="MJO47" s="153"/>
      <c r="MJP47" s="154"/>
      <c r="MJQ47" s="155"/>
      <c r="MJR47" s="155"/>
      <c r="MJS47" s="155"/>
      <c r="MJT47" s="155"/>
      <c r="MJU47" s="155"/>
      <c r="MJV47" s="155"/>
      <c r="MJW47" s="156"/>
      <c r="MJX47" s="156"/>
      <c r="MJY47" s="156"/>
      <c r="MJZ47" s="156"/>
      <c r="MKA47" s="156"/>
      <c r="MKB47" s="156"/>
      <c r="MKC47" s="157"/>
      <c r="MKD47" s="153"/>
      <c r="MKE47" s="153"/>
      <c r="MKF47" s="154"/>
      <c r="MKG47" s="155"/>
      <c r="MKH47" s="155"/>
      <c r="MKI47" s="155"/>
      <c r="MKJ47" s="155"/>
      <c r="MKK47" s="155"/>
      <c r="MKL47" s="155"/>
      <c r="MKM47" s="156"/>
      <c r="MKN47" s="156"/>
      <c r="MKO47" s="156"/>
      <c r="MKP47" s="156"/>
      <c r="MKQ47" s="156"/>
      <c r="MKR47" s="156"/>
      <c r="MKS47" s="157"/>
      <c r="MKT47" s="153"/>
      <c r="MKU47" s="153"/>
      <c r="MKV47" s="154"/>
      <c r="MKW47" s="155"/>
      <c r="MKX47" s="155"/>
      <c r="MKY47" s="155"/>
      <c r="MKZ47" s="155"/>
      <c r="MLA47" s="155"/>
      <c r="MLB47" s="155"/>
      <c r="MLC47" s="156"/>
      <c r="MLD47" s="156"/>
      <c r="MLE47" s="156"/>
      <c r="MLF47" s="156"/>
      <c r="MLG47" s="156"/>
      <c r="MLH47" s="156"/>
      <c r="MLI47" s="157"/>
      <c r="MLJ47" s="153"/>
      <c r="MLK47" s="153"/>
      <c r="MLL47" s="154"/>
      <c r="MLM47" s="155"/>
      <c r="MLN47" s="155"/>
      <c r="MLO47" s="155"/>
      <c r="MLP47" s="155"/>
      <c r="MLQ47" s="155"/>
      <c r="MLR47" s="155"/>
      <c r="MLS47" s="156"/>
      <c r="MLT47" s="156"/>
      <c r="MLU47" s="156"/>
      <c r="MLV47" s="156"/>
      <c r="MLW47" s="156"/>
      <c r="MLX47" s="156"/>
      <c r="MLY47" s="157"/>
      <c r="MLZ47" s="153"/>
      <c r="MMA47" s="153"/>
      <c r="MMB47" s="154"/>
      <c r="MMC47" s="155"/>
      <c r="MMD47" s="155"/>
      <c r="MME47" s="155"/>
      <c r="MMF47" s="155"/>
      <c r="MMG47" s="155"/>
      <c r="MMH47" s="155"/>
      <c r="MMI47" s="156"/>
      <c r="MMJ47" s="156"/>
      <c r="MMK47" s="156"/>
      <c r="MML47" s="156"/>
      <c r="MMM47" s="156"/>
      <c r="MMN47" s="156"/>
      <c r="MMO47" s="157"/>
      <c r="MMP47" s="153"/>
      <c r="MMQ47" s="153"/>
      <c r="MMR47" s="154"/>
      <c r="MMS47" s="155"/>
      <c r="MMT47" s="155"/>
      <c r="MMU47" s="155"/>
      <c r="MMV47" s="155"/>
      <c r="MMW47" s="155"/>
      <c r="MMX47" s="155"/>
      <c r="MMY47" s="156"/>
      <c r="MMZ47" s="156"/>
      <c r="MNA47" s="156"/>
      <c r="MNB47" s="156"/>
      <c r="MNC47" s="156"/>
      <c r="MND47" s="156"/>
      <c r="MNE47" s="157"/>
      <c r="MNF47" s="153"/>
      <c r="MNG47" s="153"/>
      <c r="MNH47" s="154"/>
      <c r="MNI47" s="155"/>
      <c r="MNJ47" s="155"/>
      <c r="MNK47" s="155"/>
      <c r="MNL47" s="155"/>
      <c r="MNM47" s="155"/>
      <c r="MNN47" s="155"/>
      <c r="MNO47" s="156"/>
      <c r="MNP47" s="156"/>
      <c r="MNQ47" s="156"/>
      <c r="MNR47" s="156"/>
      <c r="MNS47" s="156"/>
      <c r="MNT47" s="156"/>
      <c r="MNU47" s="157"/>
      <c r="MNV47" s="153"/>
      <c r="MNW47" s="153"/>
      <c r="MNX47" s="154"/>
      <c r="MNY47" s="155"/>
      <c r="MNZ47" s="155"/>
      <c r="MOA47" s="155"/>
      <c r="MOB47" s="155"/>
      <c r="MOC47" s="155"/>
      <c r="MOD47" s="155"/>
      <c r="MOE47" s="156"/>
      <c r="MOF47" s="156"/>
      <c r="MOG47" s="156"/>
      <c r="MOH47" s="156"/>
      <c r="MOI47" s="156"/>
      <c r="MOJ47" s="156"/>
      <c r="MOK47" s="157"/>
      <c r="MOL47" s="153"/>
      <c r="MOM47" s="153"/>
      <c r="MON47" s="154"/>
      <c r="MOO47" s="155"/>
      <c r="MOP47" s="155"/>
      <c r="MOQ47" s="155"/>
      <c r="MOR47" s="155"/>
      <c r="MOS47" s="155"/>
      <c r="MOT47" s="155"/>
      <c r="MOU47" s="156"/>
      <c r="MOV47" s="156"/>
      <c r="MOW47" s="156"/>
      <c r="MOX47" s="156"/>
      <c r="MOY47" s="156"/>
      <c r="MOZ47" s="156"/>
      <c r="MPA47" s="157"/>
      <c r="MPB47" s="153"/>
      <c r="MPC47" s="153"/>
      <c r="MPD47" s="154"/>
      <c r="MPE47" s="155"/>
      <c r="MPF47" s="155"/>
      <c r="MPG47" s="155"/>
      <c r="MPH47" s="155"/>
      <c r="MPI47" s="155"/>
      <c r="MPJ47" s="155"/>
      <c r="MPK47" s="156"/>
      <c r="MPL47" s="156"/>
      <c r="MPM47" s="156"/>
      <c r="MPN47" s="156"/>
      <c r="MPO47" s="156"/>
      <c r="MPP47" s="156"/>
      <c r="MPQ47" s="157"/>
      <c r="MPR47" s="153"/>
      <c r="MPS47" s="153"/>
      <c r="MPT47" s="154"/>
      <c r="MPU47" s="155"/>
      <c r="MPV47" s="155"/>
      <c r="MPW47" s="155"/>
      <c r="MPX47" s="155"/>
      <c r="MPY47" s="155"/>
      <c r="MPZ47" s="155"/>
      <c r="MQA47" s="156"/>
      <c r="MQB47" s="156"/>
      <c r="MQC47" s="156"/>
      <c r="MQD47" s="156"/>
      <c r="MQE47" s="156"/>
      <c r="MQF47" s="156"/>
      <c r="MQG47" s="157"/>
      <c r="MQH47" s="153"/>
      <c r="MQI47" s="153"/>
      <c r="MQJ47" s="154"/>
      <c r="MQK47" s="155"/>
      <c r="MQL47" s="155"/>
      <c r="MQM47" s="155"/>
      <c r="MQN47" s="155"/>
      <c r="MQO47" s="155"/>
      <c r="MQP47" s="155"/>
      <c r="MQQ47" s="156"/>
      <c r="MQR47" s="156"/>
      <c r="MQS47" s="156"/>
      <c r="MQT47" s="156"/>
      <c r="MQU47" s="156"/>
      <c r="MQV47" s="156"/>
      <c r="MQW47" s="157"/>
      <c r="MQX47" s="153"/>
      <c r="MQY47" s="153"/>
      <c r="MQZ47" s="154"/>
      <c r="MRA47" s="155"/>
      <c r="MRB47" s="155"/>
      <c r="MRC47" s="155"/>
      <c r="MRD47" s="155"/>
      <c r="MRE47" s="155"/>
      <c r="MRF47" s="155"/>
      <c r="MRG47" s="156"/>
      <c r="MRH47" s="156"/>
      <c r="MRI47" s="156"/>
      <c r="MRJ47" s="156"/>
      <c r="MRK47" s="156"/>
      <c r="MRL47" s="156"/>
      <c r="MRM47" s="157"/>
      <c r="MRN47" s="153"/>
      <c r="MRO47" s="153"/>
      <c r="MRP47" s="154"/>
      <c r="MRQ47" s="155"/>
      <c r="MRR47" s="155"/>
      <c r="MRS47" s="155"/>
      <c r="MRT47" s="155"/>
      <c r="MRU47" s="155"/>
      <c r="MRV47" s="155"/>
      <c r="MRW47" s="156"/>
      <c r="MRX47" s="156"/>
      <c r="MRY47" s="156"/>
      <c r="MRZ47" s="156"/>
      <c r="MSA47" s="156"/>
      <c r="MSB47" s="156"/>
      <c r="MSC47" s="157"/>
      <c r="MSD47" s="153"/>
      <c r="MSE47" s="153"/>
      <c r="MSF47" s="154"/>
      <c r="MSG47" s="155"/>
      <c r="MSH47" s="155"/>
      <c r="MSI47" s="155"/>
      <c r="MSJ47" s="155"/>
      <c r="MSK47" s="155"/>
      <c r="MSL47" s="155"/>
      <c r="MSM47" s="156"/>
      <c r="MSN47" s="156"/>
      <c r="MSO47" s="156"/>
      <c r="MSP47" s="156"/>
      <c r="MSQ47" s="156"/>
      <c r="MSR47" s="156"/>
      <c r="MSS47" s="157"/>
      <c r="MST47" s="153"/>
      <c r="MSU47" s="153"/>
      <c r="MSV47" s="154"/>
      <c r="MSW47" s="155"/>
      <c r="MSX47" s="155"/>
      <c r="MSY47" s="155"/>
      <c r="MSZ47" s="155"/>
      <c r="MTA47" s="155"/>
      <c r="MTB47" s="155"/>
      <c r="MTC47" s="156"/>
      <c r="MTD47" s="156"/>
      <c r="MTE47" s="156"/>
      <c r="MTF47" s="156"/>
      <c r="MTG47" s="156"/>
      <c r="MTH47" s="156"/>
      <c r="MTI47" s="157"/>
      <c r="MTJ47" s="153"/>
      <c r="MTK47" s="153"/>
      <c r="MTL47" s="154"/>
      <c r="MTM47" s="155"/>
      <c r="MTN47" s="155"/>
      <c r="MTO47" s="155"/>
      <c r="MTP47" s="155"/>
      <c r="MTQ47" s="155"/>
      <c r="MTR47" s="155"/>
      <c r="MTS47" s="156"/>
      <c r="MTT47" s="156"/>
      <c r="MTU47" s="156"/>
      <c r="MTV47" s="156"/>
      <c r="MTW47" s="156"/>
      <c r="MTX47" s="156"/>
      <c r="MTY47" s="157"/>
      <c r="MTZ47" s="153"/>
      <c r="MUA47" s="153"/>
      <c r="MUB47" s="154"/>
      <c r="MUC47" s="155"/>
      <c r="MUD47" s="155"/>
      <c r="MUE47" s="155"/>
      <c r="MUF47" s="155"/>
      <c r="MUG47" s="155"/>
      <c r="MUH47" s="155"/>
      <c r="MUI47" s="156"/>
      <c r="MUJ47" s="156"/>
      <c r="MUK47" s="156"/>
      <c r="MUL47" s="156"/>
      <c r="MUM47" s="156"/>
      <c r="MUN47" s="156"/>
      <c r="MUO47" s="157"/>
      <c r="MUP47" s="153"/>
      <c r="MUQ47" s="153"/>
      <c r="MUR47" s="154"/>
      <c r="MUS47" s="155"/>
      <c r="MUT47" s="155"/>
      <c r="MUU47" s="155"/>
      <c r="MUV47" s="155"/>
      <c r="MUW47" s="155"/>
      <c r="MUX47" s="155"/>
      <c r="MUY47" s="156"/>
      <c r="MUZ47" s="156"/>
      <c r="MVA47" s="156"/>
      <c r="MVB47" s="156"/>
      <c r="MVC47" s="156"/>
      <c r="MVD47" s="156"/>
      <c r="MVE47" s="157"/>
      <c r="MVF47" s="153"/>
      <c r="MVG47" s="153"/>
      <c r="MVH47" s="154"/>
      <c r="MVI47" s="155"/>
      <c r="MVJ47" s="155"/>
      <c r="MVK47" s="155"/>
      <c r="MVL47" s="155"/>
      <c r="MVM47" s="155"/>
      <c r="MVN47" s="155"/>
      <c r="MVO47" s="156"/>
      <c r="MVP47" s="156"/>
      <c r="MVQ47" s="156"/>
      <c r="MVR47" s="156"/>
      <c r="MVS47" s="156"/>
      <c r="MVT47" s="156"/>
      <c r="MVU47" s="157"/>
      <c r="MVV47" s="153"/>
      <c r="MVW47" s="153"/>
      <c r="MVX47" s="154"/>
      <c r="MVY47" s="155"/>
      <c r="MVZ47" s="155"/>
      <c r="MWA47" s="155"/>
      <c r="MWB47" s="155"/>
      <c r="MWC47" s="155"/>
      <c r="MWD47" s="155"/>
      <c r="MWE47" s="156"/>
      <c r="MWF47" s="156"/>
      <c r="MWG47" s="156"/>
      <c r="MWH47" s="156"/>
      <c r="MWI47" s="156"/>
      <c r="MWJ47" s="156"/>
      <c r="MWK47" s="157"/>
      <c r="MWL47" s="153"/>
      <c r="MWM47" s="153"/>
      <c r="MWN47" s="154"/>
      <c r="MWO47" s="155"/>
      <c r="MWP47" s="155"/>
      <c r="MWQ47" s="155"/>
      <c r="MWR47" s="155"/>
      <c r="MWS47" s="155"/>
      <c r="MWT47" s="155"/>
      <c r="MWU47" s="156"/>
      <c r="MWV47" s="156"/>
      <c r="MWW47" s="156"/>
      <c r="MWX47" s="156"/>
      <c r="MWY47" s="156"/>
      <c r="MWZ47" s="156"/>
      <c r="MXA47" s="157"/>
      <c r="MXB47" s="153"/>
      <c r="MXC47" s="153"/>
      <c r="MXD47" s="154"/>
      <c r="MXE47" s="155"/>
      <c r="MXF47" s="155"/>
      <c r="MXG47" s="155"/>
      <c r="MXH47" s="155"/>
      <c r="MXI47" s="155"/>
      <c r="MXJ47" s="155"/>
      <c r="MXK47" s="156"/>
      <c r="MXL47" s="156"/>
      <c r="MXM47" s="156"/>
      <c r="MXN47" s="156"/>
      <c r="MXO47" s="156"/>
      <c r="MXP47" s="156"/>
      <c r="MXQ47" s="157"/>
      <c r="MXR47" s="153"/>
      <c r="MXS47" s="153"/>
      <c r="MXT47" s="154"/>
      <c r="MXU47" s="155"/>
      <c r="MXV47" s="155"/>
      <c r="MXW47" s="155"/>
      <c r="MXX47" s="155"/>
      <c r="MXY47" s="155"/>
      <c r="MXZ47" s="155"/>
      <c r="MYA47" s="156"/>
      <c r="MYB47" s="156"/>
      <c r="MYC47" s="156"/>
      <c r="MYD47" s="156"/>
      <c r="MYE47" s="156"/>
      <c r="MYF47" s="156"/>
      <c r="MYG47" s="157"/>
      <c r="MYH47" s="153"/>
      <c r="MYI47" s="153"/>
      <c r="MYJ47" s="154"/>
      <c r="MYK47" s="155"/>
      <c r="MYL47" s="155"/>
      <c r="MYM47" s="155"/>
      <c r="MYN47" s="155"/>
      <c r="MYO47" s="155"/>
      <c r="MYP47" s="155"/>
      <c r="MYQ47" s="156"/>
      <c r="MYR47" s="156"/>
      <c r="MYS47" s="156"/>
      <c r="MYT47" s="156"/>
      <c r="MYU47" s="156"/>
      <c r="MYV47" s="156"/>
      <c r="MYW47" s="157"/>
      <c r="MYX47" s="153"/>
      <c r="MYY47" s="153"/>
      <c r="MYZ47" s="154"/>
      <c r="MZA47" s="155"/>
      <c r="MZB47" s="155"/>
      <c r="MZC47" s="155"/>
      <c r="MZD47" s="155"/>
      <c r="MZE47" s="155"/>
      <c r="MZF47" s="155"/>
      <c r="MZG47" s="156"/>
      <c r="MZH47" s="156"/>
      <c r="MZI47" s="156"/>
      <c r="MZJ47" s="156"/>
      <c r="MZK47" s="156"/>
      <c r="MZL47" s="156"/>
      <c r="MZM47" s="157"/>
      <c r="MZN47" s="153"/>
      <c r="MZO47" s="153"/>
      <c r="MZP47" s="154"/>
      <c r="MZQ47" s="155"/>
      <c r="MZR47" s="155"/>
      <c r="MZS47" s="155"/>
      <c r="MZT47" s="155"/>
      <c r="MZU47" s="155"/>
      <c r="MZV47" s="155"/>
      <c r="MZW47" s="156"/>
      <c r="MZX47" s="156"/>
      <c r="MZY47" s="156"/>
      <c r="MZZ47" s="156"/>
      <c r="NAA47" s="156"/>
      <c r="NAB47" s="156"/>
      <c r="NAC47" s="157"/>
      <c r="NAD47" s="153"/>
      <c r="NAE47" s="153"/>
      <c r="NAF47" s="154"/>
      <c r="NAG47" s="155"/>
      <c r="NAH47" s="155"/>
      <c r="NAI47" s="155"/>
      <c r="NAJ47" s="155"/>
      <c r="NAK47" s="155"/>
      <c r="NAL47" s="155"/>
      <c r="NAM47" s="156"/>
      <c r="NAN47" s="156"/>
      <c r="NAO47" s="156"/>
      <c r="NAP47" s="156"/>
      <c r="NAQ47" s="156"/>
      <c r="NAR47" s="156"/>
      <c r="NAS47" s="157"/>
      <c r="NAT47" s="153"/>
      <c r="NAU47" s="153"/>
      <c r="NAV47" s="154"/>
      <c r="NAW47" s="155"/>
      <c r="NAX47" s="155"/>
      <c r="NAY47" s="155"/>
      <c r="NAZ47" s="155"/>
      <c r="NBA47" s="155"/>
      <c r="NBB47" s="155"/>
      <c r="NBC47" s="156"/>
      <c r="NBD47" s="156"/>
      <c r="NBE47" s="156"/>
      <c r="NBF47" s="156"/>
      <c r="NBG47" s="156"/>
      <c r="NBH47" s="156"/>
      <c r="NBI47" s="157"/>
      <c r="NBJ47" s="153"/>
      <c r="NBK47" s="153"/>
      <c r="NBL47" s="154"/>
      <c r="NBM47" s="155"/>
      <c r="NBN47" s="155"/>
      <c r="NBO47" s="155"/>
      <c r="NBP47" s="155"/>
      <c r="NBQ47" s="155"/>
      <c r="NBR47" s="155"/>
      <c r="NBS47" s="156"/>
      <c r="NBT47" s="156"/>
      <c r="NBU47" s="156"/>
      <c r="NBV47" s="156"/>
      <c r="NBW47" s="156"/>
      <c r="NBX47" s="156"/>
      <c r="NBY47" s="157"/>
      <c r="NBZ47" s="153"/>
      <c r="NCA47" s="153"/>
      <c r="NCB47" s="154"/>
      <c r="NCC47" s="155"/>
      <c r="NCD47" s="155"/>
      <c r="NCE47" s="155"/>
      <c r="NCF47" s="155"/>
      <c r="NCG47" s="155"/>
      <c r="NCH47" s="155"/>
      <c r="NCI47" s="156"/>
      <c r="NCJ47" s="156"/>
      <c r="NCK47" s="156"/>
      <c r="NCL47" s="156"/>
      <c r="NCM47" s="156"/>
      <c r="NCN47" s="156"/>
      <c r="NCO47" s="157"/>
      <c r="NCP47" s="153"/>
      <c r="NCQ47" s="153"/>
      <c r="NCR47" s="154"/>
      <c r="NCS47" s="155"/>
      <c r="NCT47" s="155"/>
      <c r="NCU47" s="155"/>
      <c r="NCV47" s="155"/>
      <c r="NCW47" s="155"/>
      <c r="NCX47" s="155"/>
      <c r="NCY47" s="156"/>
      <c r="NCZ47" s="156"/>
      <c r="NDA47" s="156"/>
      <c r="NDB47" s="156"/>
      <c r="NDC47" s="156"/>
      <c r="NDD47" s="156"/>
      <c r="NDE47" s="157"/>
      <c r="NDF47" s="153"/>
      <c r="NDG47" s="153"/>
      <c r="NDH47" s="154"/>
      <c r="NDI47" s="155"/>
      <c r="NDJ47" s="155"/>
      <c r="NDK47" s="155"/>
      <c r="NDL47" s="155"/>
      <c r="NDM47" s="155"/>
      <c r="NDN47" s="155"/>
      <c r="NDO47" s="156"/>
      <c r="NDP47" s="156"/>
      <c r="NDQ47" s="156"/>
      <c r="NDR47" s="156"/>
      <c r="NDS47" s="156"/>
      <c r="NDT47" s="156"/>
      <c r="NDU47" s="157"/>
      <c r="NDV47" s="153"/>
      <c r="NDW47" s="153"/>
      <c r="NDX47" s="154"/>
      <c r="NDY47" s="155"/>
      <c r="NDZ47" s="155"/>
      <c r="NEA47" s="155"/>
      <c r="NEB47" s="155"/>
      <c r="NEC47" s="155"/>
      <c r="NED47" s="155"/>
      <c r="NEE47" s="156"/>
      <c r="NEF47" s="156"/>
      <c r="NEG47" s="156"/>
      <c r="NEH47" s="156"/>
      <c r="NEI47" s="156"/>
      <c r="NEJ47" s="156"/>
      <c r="NEK47" s="157"/>
      <c r="NEL47" s="153"/>
      <c r="NEM47" s="153"/>
      <c r="NEN47" s="154"/>
      <c r="NEO47" s="155"/>
      <c r="NEP47" s="155"/>
      <c r="NEQ47" s="155"/>
      <c r="NER47" s="155"/>
      <c r="NES47" s="155"/>
      <c r="NET47" s="155"/>
      <c r="NEU47" s="156"/>
      <c r="NEV47" s="156"/>
      <c r="NEW47" s="156"/>
      <c r="NEX47" s="156"/>
      <c r="NEY47" s="156"/>
      <c r="NEZ47" s="156"/>
      <c r="NFA47" s="157"/>
      <c r="NFB47" s="153"/>
      <c r="NFC47" s="153"/>
      <c r="NFD47" s="154"/>
      <c r="NFE47" s="155"/>
      <c r="NFF47" s="155"/>
      <c r="NFG47" s="155"/>
      <c r="NFH47" s="155"/>
      <c r="NFI47" s="155"/>
      <c r="NFJ47" s="155"/>
      <c r="NFK47" s="156"/>
      <c r="NFL47" s="156"/>
      <c r="NFM47" s="156"/>
      <c r="NFN47" s="156"/>
      <c r="NFO47" s="156"/>
      <c r="NFP47" s="156"/>
      <c r="NFQ47" s="157"/>
      <c r="NFR47" s="153"/>
      <c r="NFS47" s="153"/>
      <c r="NFT47" s="154"/>
      <c r="NFU47" s="155"/>
      <c r="NFV47" s="155"/>
      <c r="NFW47" s="155"/>
      <c r="NFX47" s="155"/>
      <c r="NFY47" s="155"/>
      <c r="NFZ47" s="155"/>
      <c r="NGA47" s="156"/>
      <c r="NGB47" s="156"/>
      <c r="NGC47" s="156"/>
      <c r="NGD47" s="156"/>
      <c r="NGE47" s="156"/>
      <c r="NGF47" s="156"/>
      <c r="NGG47" s="157"/>
      <c r="NGH47" s="153"/>
      <c r="NGI47" s="153"/>
      <c r="NGJ47" s="154"/>
      <c r="NGK47" s="155"/>
      <c r="NGL47" s="155"/>
      <c r="NGM47" s="155"/>
      <c r="NGN47" s="155"/>
      <c r="NGO47" s="155"/>
      <c r="NGP47" s="155"/>
      <c r="NGQ47" s="156"/>
      <c r="NGR47" s="156"/>
      <c r="NGS47" s="156"/>
      <c r="NGT47" s="156"/>
      <c r="NGU47" s="156"/>
      <c r="NGV47" s="156"/>
      <c r="NGW47" s="157"/>
      <c r="NGX47" s="153"/>
      <c r="NGY47" s="153"/>
      <c r="NGZ47" s="154"/>
      <c r="NHA47" s="155"/>
      <c r="NHB47" s="155"/>
      <c r="NHC47" s="155"/>
      <c r="NHD47" s="155"/>
      <c r="NHE47" s="155"/>
      <c r="NHF47" s="155"/>
      <c r="NHG47" s="156"/>
      <c r="NHH47" s="156"/>
      <c r="NHI47" s="156"/>
      <c r="NHJ47" s="156"/>
      <c r="NHK47" s="156"/>
      <c r="NHL47" s="156"/>
      <c r="NHM47" s="157"/>
      <c r="NHN47" s="153"/>
      <c r="NHO47" s="153"/>
      <c r="NHP47" s="154"/>
      <c r="NHQ47" s="155"/>
      <c r="NHR47" s="155"/>
      <c r="NHS47" s="155"/>
      <c r="NHT47" s="155"/>
      <c r="NHU47" s="155"/>
      <c r="NHV47" s="155"/>
      <c r="NHW47" s="156"/>
      <c r="NHX47" s="156"/>
      <c r="NHY47" s="156"/>
      <c r="NHZ47" s="156"/>
      <c r="NIA47" s="156"/>
      <c r="NIB47" s="156"/>
      <c r="NIC47" s="157"/>
      <c r="NID47" s="153"/>
      <c r="NIE47" s="153"/>
      <c r="NIF47" s="154"/>
      <c r="NIG47" s="155"/>
      <c r="NIH47" s="155"/>
      <c r="NII47" s="155"/>
      <c r="NIJ47" s="155"/>
      <c r="NIK47" s="155"/>
      <c r="NIL47" s="155"/>
      <c r="NIM47" s="156"/>
      <c r="NIN47" s="156"/>
      <c r="NIO47" s="156"/>
      <c r="NIP47" s="156"/>
      <c r="NIQ47" s="156"/>
      <c r="NIR47" s="156"/>
      <c r="NIS47" s="157"/>
      <c r="NIT47" s="153"/>
      <c r="NIU47" s="153"/>
      <c r="NIV47" s="154"/>
      <c r="NIW47" s="155"/>
      <c r="NIX47" s="155"/>
      <c r="NIY47" s="155"/>
      <c r="NIZ47" s="155"/>
      <c r="NJA47" s="155"/>
      <c r="NJB47" s="155"/>
      <c r="NJC47" s="156"/>
      <c r="NJD47" s="156"/>
      <c r="NJE47" s="156"/>
      <c r="NJF47" s="156"/>
      <c r="NJG47" s="156"/>
      <c r="NJH47" s="156"/>
      <c r="NJI47" s="157"/>
      <c r="NJJ47" s="153"/>
      <c r="NJK47" s="153"/>
      <c r="NJL47" s="154"/>
      <c r="NJM47" s="155"/>
      <c r="NJN47" s="155"/>
      <c r="NJO47" s="155"/>
      <c r="NJP47" s="155"/>
      <c r="NJQ47" s="155"/>
      <c r="NJR47" s="155"/>
      <c r="NJS47" s="156"/>
      <c r="NJT47" s="156"/>
      <c r="NJU47" s="156"/>
      <c r="NJV47" s="156"/>
      <c r="NJW47" s="156"/>
      <c r="NJX47" s="156"/>
      <c r="NJY47" s="157"/>
      <c r="NJZ47" s="153"/>
      <c r="NKA47" s="153"/>
      <c r="NKB47" s="154"/>
      <c r="NKC47" s="155"/>
      <c r="NKD47" s="155"/>
      <c r="NKE47" s="155"/>
      <c r="NKF47" s="155"/>
      <c r="NKG47" s="155"/>
      <c r="NKH47" s="155"/>
      <c r="NKI47" s="156"/>
      <c r="NKJ47" s="156"/>
      <c r="NKK47" s="156"/>
      <c r="NKL47" s="156"/>
      <c r="NKM47" s="156"/>
      <c r="NKN47" s="156"/>
      <c r="NKO47" s="157"/>
      <c r="NKP47" s="153"/>
      <c r="NKQ47" s="153"/>
      <c r="NKR47" s="154"/>
      <c r="NKS47" s="155"/>
      <c r="NKT47" s="155"/>
      <c r="NKU47" s="155"/>
      <c r="NKV47" s="155"/>
      <c r="NKW47" s="155"/>
      <c r="NKX47" s="155"/>
      <c r="NKY47" s="156"/>
      <c r="NKZ47" s="156"/>
      <c r="NLA47" s="156"/>
      <c r="NLB47" s="156"/>
      <c r="NLC47" s="156"/>
      <c r="NLD47" s="156"/>
      <c r="NLE47" s="157"/>
      <c r="NLF47" s="153"/>
      <c r="NLG47" s="153"/>
      <c r="NLH47" s="154"/>
      <c r="NLI47" s="155"/>
      <c r="NLJ47" s="155"/>
      <c r="NLK47" s="155"/>
      <c r="NLL47" s="155"/>
      <c r="NLM47" s="155"/>
      <c r="NLN47" s="155"/>
      <c r="NLO47" s="156"/>
      <c r="NLP47" s="156"/>
      <c r="NLQ47" s="156"/>
      <c r="NLR47" s="156"/>
      <c r="NLS47" s="156"/>
      <c r="NLT47" s="156"/>
      <c r="NLU47" s="157"/>
      <c r="NLV47" s="153"/>
      <c r="NLW47" s="153"/>
      <c r="NLX47" s="154"/>
      <c r="NLY47" s="155"/>
      <c r="NLZ47" s="155"/>
      <c r="NMA47" s="155"/>
      <c r="NMB47" s="155"/>
      <c r="NMC47" s="155"/>
      <c r="NMD47" s="155"/>
      <c r="NME47" s="156"/>
      <c r="NMF47" s="156"/>
      <c r="NMG47" s="156"/>
      <c r="NMH47" s="156"/>
      <c r="NMI47" s="156"/>
      <c r="NMJ47" s="156"/>
      <c r="NMK47" s="157"/>
      <c r="NML47" s="153"/>
      <c r="NMM47" s="153"/>
      <c r="NMN47" s="154"/>
      <c r="NMO47" s="155"/>
      <c r="NMP47" s="155"/>
      <c r="NMQ47" s="155"/>
      <c r="NMR47" s="155"/>
      <c r="NMS47" s="155"/>
      <c r="NMT47" s="155"/>
      <c r="NMU47" s="156"/>
      <c r="NMV47" s="156"/>
      <c r="NMW47" s="156"/>
      <c r="NMX47" s="156"/>
      <c r="NMY47" s="156"/>
      <c r="NMZ47" s="156"/>
      <c r="NNA47" s="157"/>
      <c r="NNB47" s="153"/>
      <c r="NNC47" s="153"/>
      <c r="NND47" s="154"/>
      <c r="NNE47" s="155"/>
      <c r="NNF47" s="155"/>
      <c r="NNG47" s="155"/>
      <c r="NNH47" s="155"/>
      <c r="NNI47" s="155"/>
      <c r="NNJ47" s="155"/>
      <c r="NNK47" s="156"/>
      <c r="NNL47" s="156"/>
      <c r="NNM47" s="156"/>
      <c r="NNN47" s="156"/>
      <c r="NNO47" s="156"/>
      <c r="NNP47" s="156"/>
      <c r="NNQ47" s="157"/>
      <c r="NNR47" s="153"/>
      <c r="NNS47" s="153"/>
      <c r="NNT47" s="154"/>
      <c r="NNU47" s="155"/>
      <c r="NNV47" s="155"/>
      <c r="NNW47" s="155"/>
      <c r="NNX47" s="155"/>
      <c r="NNY47" s="155"/>
      <c r="NNZ47" s="155"/>
      <c r="NOA47" s="156"/>
      <c r="NOB47" s="156"/>
      <c r="NOC47" s="156"/>
      <c r="NOD47" s="156"/>
      <c r="NOE47" s="156"/>
      <c r="NOF47" s="156"/>
      <c r="NOG47" s="157"/>
      <c r="NOH47" s="153"/>
      <c r="NOI47" s="153"/>
      <c r="NOJ47" s="154"/>
      <c r="NOK47" s="155"/>
      <c r="NOL47" s="155"/>
      <c r="NOM47" s="155"/>
      <c r="NON47" s="155"/>
      <c r="NOO47" s="155"/>
      <c r="NOP47" s="155"/>
      <c r="NOQ47" s="156"/>
      <c r="NOR47" s="156"/>
      <c r="NOS47" s="156"/>
      <c r="NOT47" s="156"/>
      <c r="NOU47" s="156"/>
      <c r="NOV47" s="156"/>
      <c r="NOW47" s="157"/>
      <c r="NOX47" s="153"/>
      <c r="NOY47" s="153"/>
      <c r="NOZ47" s="154"/>
      <c r="NPA47" s="155"/>
      <c r="NPB47" s="155"/>
      <c r="NPC47" s="155"/>
      <c r="NPD47" s="155"/>
      <c r="NPE47" s="155"/>
      <c r="NPF47" s="155"/>
      <c r="NPG47" s="156"/>
      <c r="NPH47" s="156"/>
      <c r="NPI47" s="156"/>
      <c r="NPJ47" s="156"/>
      <c r="NPK47" s="156"/>
      <c r="NPL47" s="156"/>
      <c r="NPM47" s="157"/>
      <c r="NPN47" s="153"/>
      <c r="NPO47" s="153"/>
      <c r="NPP47" s="154"/>
      <c r="NPQ47" s="155"/>
      <c r="NPR47" s="155"/>
      <c r="NPS47" s="155"/>
      <c r="NPT47" s="155"/>
      <c r="NPU47" s="155"/>
      <c r="NPV47" s="155"/>
      <c r="NPW47" s="156"/>
      <c r="NPX47" s="156"/>
      <c r="NPY47" s="156"/>
      <c r="NPZ47" s="156"/>
      <c r="NQA47" s="156"/>
      <c r="NQB47" s="156"/>
      <c r="NQC47" s="157"/>
      <c r="NQD47" s="153"/>
      <c r="NQE47" s="153"/>
      <c r="NQF47" s="154"/>
      <c r="NQG47" s="155"/>
      <c r="NQH47" s="155"/>
      <c r="NQI47" s="155"/>
      <c r="NQJ47" s="155"/>
      <c r="NQK47" s="155"/>
      <c r="NQL47" s="155"/>
      <c r="NQM47" s="156"/>
      <c r="NQN47" s="156"/>
      <c r="NQO47" s="156"/>
      <c r="NQP47" s="156"/>
      <c r="NQQ47" s="156"/>
      <c r="NQR47" s="156"/>
      <c r="NQS47" s="157"/>
      <c r="NQT47" s="153"/>
      <c r="NQU47" s="153"/>
      <c r="NQV47" s="154"/>
      <c r="NQW47" s="155"/>
      <c r="NQX47" s="155"/>
      <c r="NQY47" s="155"/>
      <c r="NQZ47" s="155"/>
      <c r="NRA47" s="155"/>
      <c r="NRB47" s="155"/>
      <c r="NRC47" s="156"/>
      <c r="NRD47" s="156"/>
      <c r="NRE47" s="156"/>
      <c r="NRF47" s="156"/>
      <c r="NRG47" s="156"/>
      <c r="NRH47" s="156"/>
      <c r="NRI47" s="157"/>
      <c r="NRJ47" s="153"/>
      <c r="NRK47" s="153"/>
      <c r="NRL47" s="154"/>
      <c r="NRM47" s="155"/>
      <c r="NRN47" s="155"/>
      <c r="NRO47" s="155"/>
      <c r="NRP47" s="155"/>
      <c r="NRQ47" s="155"/>
      <c r="NRR47" s="155"/>
      <c r="NRS47" s="156"/>
      <c r="NRT47" s="156"/>
      <c r="NRU47" s="156"/>
      <c r="NRV47" s="156"/>
      <c r="NRW47" s="156"/>
      <c r="NRX47" s="156"/>
      <c r="NRY47" s="157"/>
      <c r="NRZ47" s="153"/>
      <c r="NSA47" s="153"/>
      <c r="NSB47" s="154"/>
      <c r="NSC47" s="155"/>
      <c r="NSD47" s="155"/>
      <c r="NSE47" s="155"/>
      <c r="NSF47" s="155"/>
      <c r="NSG47" s="155"/>
      <c r="NSH47" s="155"/>
      <c r="NSI47" s="156"/>
      <c r="NSJ47" s="156"/>
      <c r="NSK47" s="156"/>
      <c r="NSL47" s="156"/>
      <c r="NSM47" s="156"/>
      <c r="NSN47" s="156"/>
      <c r="NSO47" s="157"/>
      <c r="NSP47" s="153"/>
      <c r="NSQ47" s="153"/>
      <c r="NSR47" s="154"/>
      <c r="NSS47" s="155"/>
      <c r="NST47" s="155"/>
      <c r="NSU47" s="155"/>
      <c r="NSV47" s="155"/>
      <c r="NSW47" s="155"/>
      <c r="NSX47" s="155"/>
      <c r="NSY47" s="156"/>
      <c r="NSZ47" s="156"/>
      <c r="NTA47" s="156"/>
      <c r="NTB47" s="156"/>
      <c r="NTC47" s="156"/>
      <c r="NTD47" s="156"/>
      <c r="NTE47" s="157"/>
      <c r="NTF47" s="153"/>
      <c r="NTG47" s="153"/>
      <c r="NTH47" s="154"/>
      <c r="NTI47" s="155"/>
      <c r="NTJ47" s="155"/>
      <c r="NTK47" s="155"/>
      <c r="NTL47" s="155"/>
      <c r="NTM47" s="155"/>
      <c r="NTN47" s="155"/>
      <c r="NTO47" s="156"/>
      <c r="NTP47" s="156"/>
      <c r="NTQ47" s="156"/>
      <c r="NTR47" s="156"/>
      <c r="NTS47" s="156"/>
      <c r="NTT47" s="156"/>
      <c r="NTU47" s="157"/>
      <c r="NTV47" s="153"/>
      <c r="NTW47" s="153"/>
      <c r="NTX47" s="154"/>
      <c r="NTY47" s="155"/>
      <c r="NTZ47" s="155"/>
      <c r="NUA47" s="155"/>
      <c r="NUB47" s="155"/>
      <c r="NUC47" s="155"/>
      <c r="NUD47" s="155"/>
      <c r="NUE47" s="156"/>
      <c r="NUF47" s="156"/>
      <c r="NUG47" s="156"/>
      <c r="NUH47" s="156"/>
      <c r="NUI47" s="156"/>
      <c r="NUJ47" s="156"/>
      <c r="NUK47" s="157"/>
      <c r="NUL47" s="153"/>
      <c r="NUM47" s="153"/>
      <c r="NUN47" s="154"/>
      <c r="NUO47" s="155"/>
      <c r="NUP47" s="155"/>
      <c r="NUQ47" s="155"/>
      <c r="NUR47" s="155"/>
      <c r="NUS47" s="155"/>
      <c r="NUT47" s="155"/>
      <c r="NUU47" s="156"/>
      <c r="NUV47" s="156"/>
      <c r="NUW47" s="156"/>
      <c r="NUX47" s="156"/>
      <c r="NUY47" s="156"/>
      <c r="NUZ47" s="156"/>
      <c r="NVA47" s="157"/>
      <c r="NVB47" s="153"/>
      <c r="NVC47" s="153"/>
      <c r="NVD47" s="154"/>
      <c r="NVE47" s="155"/>
      <c r="NVF47" s="155"/>
      <c r="NVG47" s="155"/>
      <c r="NVH47" s="155"/>
      <c r="NVI47" s="155"/>
      <c r="NVJ47" s="155"/>
      <c r="NVK47" s="156"/>
      <c r="NVL47" s="156"/>
      <c r="NVM47" s="156"/>
      <c r="NVN47" s="156"/>
      <c r="NVO47" s="156"/>
      <c r="NVP47" s="156"/>
      <c r="NVQ47" s="157"/>
      <c r="NVR47" s="153"/>
      <c r="NVS47" s="153"/>
      <c r="NVT47" s="154"/>
      <c r="NVU47" s="155"/>
      <c r="NVV47" s="155"/>
      <c r="NVW47" s="155"/>
      <c r="NVX47" s="155"/>
      <c r="NVY47" s="155"/>
      <c r="NVZ47" s="155"/>
      <c r="NWA47" s="156"/>
      <c r="NWB47" s="156"/>
      <c r="NWC47" s="156"/>
      <c r="NWD47" s="156"/>
      <c r="NWE47" s="156"/>
      <c r="NWF47" s="156"/>
      <c r="NWG47" s="157"/>
      <c r="NWH47" s="153"/>
      <c r="NWI47" s="153"/>
      <c r="NWJ47" s="154"/>
      <c r="NWK47" s="155"/>
      <c r="NWL47" s="155"/>
      <c r="NWM47" s="155"/>
      <c r="NWN47" s="155"/>
      <c r="NWO47" s="155"/>
      <c r="NWP47" s="155"/>
      <c r="NWQ47" s="156"/>
      <c r="NWR47" s="156"/>
      <c r="NWS47" s="156"/>
      <c r="NWT47" s="156"/>
      <c r="NWU47" s="156"/>
      <c r="NWV47" s="156"/>
      <c r="NWW47" s="157"/>
      <c r="NWX47" s="153"/>
      <c r="NWY47" s="153"/>
      <c r="NWZ47" s="154"/>
      <c r="NXA47" s="155"/>
      <c r="NXB47" s="155"/>
      <c r="NXC47" s="155"/>
      <c r="NXD47" s="155"/>
      <c r="NXE47" s="155"/>
      <c r="NXF47" s="155"/>
      <c r="NXG47" s="156"/>
      <c r="NXH47" s="156"/>
      <c r="NXI47" s="156"/>
      <c r="NXJ47" s="156"/>
      <c r="NXK47" s="156"/>
      <c r="NXL47" s="156"/>
      <c r="NXM47" s="157"/>
      <c r="NXN47" s="153"/>
      <c r="NXO47" s="153"/>
      <c r="NXP47" s="154"/>
      <c r="NXQ47" s="155"/>
      <c r="NXR47" s="155"/>
      <c r="NXS47" s="155"/>
      <c r="NXT47" s="155"/>
      <c r="NXU47" s="155"/>
      <c r="NXV47" s="155"/>
      <c r="NXW47" s="156"/>
      <c r="NXX47" s="156"/>
      <c r="NXY47" s="156"/>
      <c r="NXZ47" s="156"/>
      <c r="NYA47" s="156"/>
      <c r="NYB47" s="156"/>
      <c r="NYC47" s="157"/>
      <c r="NYD47" s="153"/>
      <c r="NYE47" s="153"/>
      <c r="NYF47" s="154"/>
      <c r="NYG47" s="155"/>
      <c r="NYH47" s="155"/>
      <c r="NYI47" s="155"/>
      <c r="NYJ47" s="155"/>
      <c r="NYK47" s="155"/>
      <c r="NYL47" s="155"/>
      <c r="NYM47" s="156"/>
      <c r="NYN47" s="156"/>
      <c r="NYO47" s="156"/>
      <c r="NYP47" s="156"/>
      <c r="NYQ47" s="156"/>
      <c r="NYR47" s="156"/>
      <c r="NYS47" s="157"/>
      <c r="NYT47" s="153"/>
      <c r="NYU47" s="153"/>
      <c r="NYV47" s="154"/>
      <c r="NYW47" s="155"/>
      <c r="NYX47" s="155"/>
      <c r="NYY47" s="155"/>
      <c r="NYZ47" s="155"/>
      <c r="NZA47" s="155"/>
      <c r="NZB47" s="155"/>
      <c r="NZC47" s="156"/>
      <c r="NZD47" s="156"/>
      <c r="NZE47" s="156"/>
      <c r="NZF47" s="156"/>
      <c r="NZG47" s="156"/>
      <c r="NZH47" s="156"/>
      <c r="NZI47" s="157"/>
      <c r="NZJ47" s="153"/>
      <c r="NZK47" s="153"/>
      <c r="NZL47" s="154"/>
      <c r="NZM47" s="155"/>
      <c r="NZN47" s="155"/>
      <c r="NZO47" s="155"/>
      <c r="NZP47" s="155"/>
      <c r="NZQ47" s="155"/>
      <c r="NZR47" s="155"/>
      <c r="NZS47" s="156"/>
      <c r="NZT47" s="156"/>
      <c r="NZU47" s="156"/>
      <c r="NZV47" s="156"/>
      <c r="NZW47" s="156"/>
      <c r="NZX47" s="156"/>
      <c r="NZY47" s="157"/>
      <c r="NZZ47" s="153"/>
      <c r="OAA47" s="153"/>
      <c r="OAB47" s="154"/>
      <c r="OAC47" s="155"/>
      <c r="OAD47" s="155"/>
      <c r="OAE47" s="155"/>
      <c r="OAF47" s="155"/>
      <c r="OAG47" s="155"/>
      <c r="OAH47" s="155"/>
      <c r="OAI47" s="156"/>
      <c r="OAJ47" s="156"/>
      <c r="OAK47" s="156"/>
      <c r="OAL47" s="156"/>
      <c r="OAM47" s="156"/>
      <c r="OAN47" s="156"/>
      <c r="OAO47" s="157"/>
      <c r="OAP47" s="153"/>
      <c r="OAQ47" s="153"/>
      <c r="OAR47" s="154"/>
      <c r="OAS47" s="155"/>
      <c r="OAT47" s="155"/>
      <c r="OAU47" s="155"/>
      <c r="OAV47" s="155"/>
      <c r="OAW47" s="155"/>
      <c r="OAX47" s="155"/>
      <c r="OAY47" s="156"/>
      <c r="OAZ47" s="156"/>
      <c r="OBA47" s="156"/>
      <c r="OBB47" s="156"/>
      <c r="OBC47" s="156"/>
      <c r="OBD47" s="156"/>
      <c r="OBE47" s="157"/>
      <c r="OBF47" s="153"/>
      <c r="OBG47" s="153"/>
      <c r="OBH47" s="154"/>
      <c r="OBI47" s="155"/>
      <c r="OBJ47" s="155"/>
      <c r="OBK47" s="155"/>
      <c r="OBL47" s="155"/>
      <c r="OBM47" s="155"/>
      <c r="OBN47" s="155"/>
      <c r="OBO47" s="156"/>
      <c r="OBP47" s="156"/>
      <c r="OBQ47" s="156"/>
      <c r="OBR47" s="156"/>
      <c r="OBS47" s="156"/>
      <c r="OBT47" s="156"/>
      <c r="OBU47" s="157"/>
      <c r="OBV47" s="153"/>
      <c r="OBW47" s="153"/>
      <c r="OBX47" s="154"/>
      <c r="OBY47" s="155"/>
      <c r="OBZ47" s="155"/>
      <c r="OCA47" s="155"/>
      <c r="OCB47" s="155"/>
      <c r="OCC47" s="155"/>
      <c r="OCD47" s="155"/>
      <c r="OCE47" s="156"/>
      <c r="OCF47" s="156"/>
      <c r="OCG47" s="156"/>
      <c r="OCH47" s="156"/>
      <c r="OCI47" s="156"/>
      <c r="OCJ47" s="156"/>
      <c r="OCK47" s="157"/>
      <c r="OCL47" s="153"/>
      <c r="OCM47" s="153"/>
      <c r="OCN47" s="154"/>
      <c r="OCO47" s="155"/>
      <c r="OCP47" s="155"/>
      <c r="OCQ47" s="155"/>
      <c r="OCR47" s="155"/>
      <c r="OCS47" s="155"/>
      <c r="OCT47" s="155"/>
      <c r="OCU47" s="156"/>
      <c r="OCV47" s="156"/>
      <c r="OCW47" s="156"/>
      <c r="OCX47" s="156"/>
      <c r="OCY47" s="156"/>
      <c r="OCZ47" s="156"/>
      <c r="ODA47" s="157"/>
      <c r="ODB47" s="153"/>
      <c r="ODC47" s="153"/>
      <c r="ODD47" s="154"/>
      <c r="ODE47" s="155"/>
      <c r="ODF47" s="155"/>
      <c r="ODG47" s="155"/>
      <c r="ODH47" s="155"/>
      <c r="ODI47" s="155"/>
      <c r="ODJ47" s="155"/>
      <c r="ODK47" s="156"/>
      <c r="ODL47" s="156"/>
      <c r="ODM47" s="156"/>
      <c r="ODN47" s="156"/>
      <c r="ODO47" s="156"/>
      <c r="ODP47" s="156"/>
      <c r="ODQ47" s="157"/>
      <c r="ODR47" s="153"/>
      <c r="ODS47" s="153"/>
      <c r="ODT47" s="154"/>
      <c r="ODU47" s="155"/>
      <c r="ODV47" s="155"/>
      <c r="ODW47" s="155"/>
      <c r="ODX47" s="155"/>
      <c r="ODY47" s="155"/>
      <c r="ODZ47" s="155"/>
      <c r="OEA47" s="156"/>
      <c r="OEB47" s="156"/>
      <c r="OEC47" s="156"/>
      <c r="OED47" s="156"/>
      <c r="OEE47" s="156"/>
      <c r="OEF47" s="156"/>
      <c r="OEG47" s="157"/>
      <c r="OEH47" s="153"/>
      <c r="OEI47" s="153"/>
      <c r="OEJ47" s="154"/>
      <c r="OEK47" s="155"/>
      <c r="OEL47" s="155"/>
      <c r="OEM47" s="155"/>
      <c r="OEN47" s="155"/>
      <c r="OEO47" s="155"/>
      <c r="OEP47" s="155"/>
      <c r="OEQ47" s="156"/>
      <c r="OER47" s="156"/>
      <c r="OES47" s="156"/>
      <c r="OET47" s="156"/>
      <c r="OEU47" s="156"/>
      <c r="OEV47" s="156"/>
      <c r="OEW47" s="157"/>
      <c r="OEX47" s="153"/>
      <c r="OEY47" s="153"/>
      <c r="OEZ47" s="154"/>
      <c r="OFA47" s="155"/>
      <c r="OFB47" s="155"/>
      <c r="OFC47" s="155"/>
      <c r="OFD47" s="155"/>
      <c r="OFE47" s="155"/>
      <c r="OFF47" s="155"/>
      <c r="OFG47" s="156"/>
      <c r="OFH47" s="156"/>
      <c r="OFI47" s="156"/>
      <c r="OFJ47" s="156"/>
      <c r="OFK47" s="156"/>
      <c r="OFL47" s="156"/>
      <c r="OFM47" s="157"/>
      <c r="OFN47" s="153"/>
      <c r="OFO47" s="153"/>
      <c r="OFP47" s="154"/>
      <c r="OFQ47" s="155"/>
      <c r="OFR47" s="155"/>
      <c r="OFS47" s="155"/>
      <c r="OFT47" s="155"/>
      <c r="OFU47" s="155"/>
      <c r="OFV47" s="155"/>
      <c r="OFW47" s="156"/>
      <c r="OFX47" s="156"/>
      <c r="OFY47" s="156"/>
      <c r="OFZ47" s="156"/>
      <c r="OGA47" s="156"/>
      <c r="OGB47" s="156"/>
      <c r="OGC47" s="157"/>
      <c r="OGD47" s="153"/>
      <c r="OGE47" s="153"/>
      <c r="OGF47" s="154"/>
      <c r="OGG47" s="155"/>
      <c r="OGH47" s="155"/>
      <c r="OGI47" s="155"/>
      <c r="OGJ47" s="155"/>
      <c r="OGK47" s="155"/>
      <c r="OGL47" s="155"/>
      <c r="OGM47" s="156"/>
      <c r="OGN47" s="156"/>
      <c r="OGO47" s="156"/>
      <c r="OGP47" s="156"/>
      <c r="OGQ47" s="156"/>
      <c r="OGR47" s="156"/>
      <c r="OGS47" s="157"/>
      <c r="OGT47" s="153"/>
      <c r="OGU47" s="153"/>
      <c r="OGV47" s="154"/>
      <c r="OGW47" s="155"/>
      <c r="OGX47" s="155"/>
      <c r="OGY47" s="155"/>
      <c r="OGZ47" s="155"/>
      <c r="OHA47" s="155"/>
      <c r="OHB47" s="155"/>
      <c r="OHC47" s="156"/>
      <c r="OHD47" s="156"/>
      <c r="OHE47" s="156"/>
      <c r="OHF47" s="156"/>
      <c r="OHG47" s="156"/>
      <c r="OHH47" s="156"/>
      <c r="OHI47" s="157"/>
      <c r="OHJ47" s="153"/>
      <c r="OHK47" s="153"/>
      <c r="OHL47" s="154"/>
      <c r="OHM47" s="155"/>
      <c r="OHN47" s="155"/>
      <c r="OHO47" s="155"/>
      <c r="OHP47" s="155"/>
      <c r="OHQ47" s="155"/>
      <c r="OHR47" s="155"/>
      <c r="OHS47" s="156"/>
      <c r="OHT47" s="156"/>
      <c r="OHU47" s="156"/>
      <c r="OHV47" s="156"/>
      <c r="OHW47" s="156"/>
      <c r="OHX47" s="156"/>
      <c r="OHY47" s="157"/>
      <c r="OHZ47" s="153"/>
      <c r="OIA47" s="153"/>
      <c r="OIB47" s="154"/>
      <c r="OIC47" s="155"/>
      <c r="OID47" s="155"/>
      <c r="OIE47" s="155"/>
      <c r="OIF47" s="155"/>
      <c r="OIG47" s="155"/>
      <c r="OIH47" s="155"/>
      <c r="OII47" s="156"/>
      <c r="OIJ47" s="156"/>
      <c r="OIK47" s="156"/>
      <c r="OIL47" s="156"/>
      <c r="OIM47" s="156"/>
      <c r="OIN47" s="156"/>
      <c r="OIO47" s="157"/>
      <c r="OIP47" s="153"/>
      <c r="OIQ47" s="153"/>
      <c r="OIR47" s="154"/>
      <c r="OIS47" s="155"/>
      <c r="OIT47" s="155"/>
      <c r="OIU47" s="155"/>
      <c r="OIV47" s="155"/>
      <c r="OIW47" s="155"/>
      <c r="OIX47" s="155"/>
      <c r="OIY47" s="156"/>
      <c r="OIZ47" s="156"/>
      <c r="OJA47" s="156"/>
      <c r="OJB47" s="156"/>
      <c r="OJC47" s="156"/>
      <c r="OJD47" s="156"/>
      <c r="OJE47" s="157"/>
      <c r="OJF47" s="153"/>
      <c r="OJG47" s="153"/>
      <c r="OJH47" s="154"/>
      <c r="OJI47" s="155"/>
      <c r="OJJ47" s="155"/>
      <c r="OJK47" s="155"/>
      <c r="OJL47" s="155"/>
      <c r="OJM47" s="155"/>
      <c r="OJN47" s="155"/>
      <c r="OJO47" s="156"/>
      <c r="OJP47" s="156"/>
      <c r="OJQ47" s="156"/>
      <c r="OJR47" s="156"/>
      <c r="OJS47" s="156"/>
      <c r="OJT47" s="156"/>
      <c r="OJU47" s="157"/>
      <c r="OJV47" s="153"/>
      <c r="OJW47" s="153"/>
      <c r="OJX47" s="154"/>
      <c r="OJY47" s="155"/>
      <c r="OJZ47" s="155"/>
      <c r="OKA47" s="155"/>
      <c r="OKB47" s="155"/>
      <c r="OKC47" s="155"/>
      <c r="OKD47" s="155"/>
      <c r="OKE47" s="156"/>
      <c r="OKF47" s="156"/>
      <c r="OKG47" s="156"/>
      <c r="OKH47" s="156"/>
      <c r="OKI47" s="156"/>
      <c r="OKJ47" s="156"/>
      <c r="OKK47" s="157"/>
      <c r="OKL47" s="153"/>
      <c r="OKM47" s="153"/>
      <c r="OKN47" s="154"/>
      <c r="OKO47" s="155"/>
      <c r="OKP47" s="155"/>
      <c r="OKQ47" s="155"/>
      <c r="OKR47" s="155"/>
      <c r="OKS47" s="155"/>
      <c r="OKT47" s="155"/>
      <c r="OKU47" s="156"/>
      <c r="OKV47" s="156"/>
      <c r="OKW47" s="156"/>
      <c r="OKX47" s="156"/>
      <c r="OKY47" s="156"/>
      <c r="OKZ47" s="156"/>
      <c r="OLA47" s="157"/>
      <c r="OLB47" s="153"/>
      <c r="OLC47" s="153"/>
      <c r="OLD47" s="154"/>
      <c r="OLE47" s="155"/>
      <c r="OLF47" s="155"/>
      <c r="OLG47" s="155"/>
      <c r="OLH47" s="155"/>
      <c r="OLI47" s="155"/>
      <c r="OLJ47" s="155"/>
      <c r="OLK47" s="156"/>
      <c r="OLL47" s="156"/>
      <c r="OLM47" s="156"/>
      <c r="OLN47" s="156"/>
      <c r="OLO47" s="156"/>
      <c r="OLP47" s="156"/>
      <c r="OLQ47" s="157"/>
      <c r="OLR47" s="153"/>
      <c r="OLS47" s="153"/>
      <c r="OLT47" s="154"/>
      <c r="OLU47" s="155"/>
      <c r="OLV47" s="155"/>
      <c r="OLW47" s="155"/>
      <c r="OLX47" s="155"/>
      <c r="OLY47" s="155"/>
      <c r="OLZ47" s="155"/>
      <c r="OMA47" s="156"/>
      <c r="OMB47" s="156"/>
      <c r="OMC47" s="156"/>
      <c r="OMD47" s="156"/>
      <c r="OME47" s="156"/>
      <c r="OMF47" s="156"/>
      <c r="OMG47" s="157"/>
      <c r="OMH47" s="153"/>
      <c r="OMI47" s="153"/>
      <c r="OMJ47" s="154"/>
      <c r="OMK47" s="155"/>
      <c r="OML47" s="155"/>
      <c r="OMM47" s="155"/>
      <c r="OMN47" s="155"/>
      <c r="OMO47" s="155"/>
      <c r="OMP47" s="155"/>
      <c r="OMQ47" s="156"/>
      <c r="OMR47" s="156"/>
      <c r="OMS47" s="156"/>
      <c r="OMT47" s="156"/>
      <c r="OMU47" s="156"/>
      <c r="OMV47" s="156"/>
      <c r="OMW47" s="157"/>
      <c r="OMX47" s="153"/>
      <c r="OMY47" s="153"/>
      <c r="OMZ47" s="154"/>
      <c r="ONA47" s="155"/>
      <c r="ONB47" s="155"/>
      <c r="ONC47" s="155"/>
      <c r="OND47" s="155"/>
      <c r="ONE47" s="155"/>
      <c r="ONF47" s="155"/>
      <c r="ONG47" s="156"/>
      <c r="ONH47" s="156"/>
      <c r="ONI47" s="156"/>
      <c r="ONJ47" s="156"/>
      <c r="ONK47" s="156"/>
      <c r="ONL47" s="156"/>
      <c r="ONM47" s="157"/>
      <c r="ONN47" s="153"/>
      <c r="ONO47" s="153"/>
      <c r="ONP47" s="154"/>
      <c r="ONQ47" s="155"/>
      <c r="ONR47" s="155"/>
      <c r="ONS47" s="155"/>
      <c r="ONT47" s="155"/>
      <c r="ONU47" s="155"/>
      <c r="ONV47" s="155"/>
      <c r="ONW47" s="156"/>
      <c r="ONX47" s="156"/>
      <c r="ONY47" s="156"/>
      <c r="ONZ47" s="156"/>
      <c r="OOA47" s="156"/>
      <c r="OOB47" s="156"/>
      <c r="OOC47" s="157"/>
      <c r="OOD47" s="153"/>
      <c r="OOE47" s="153"/>
      <c r="OOF47" s="154"/>
      <c r="OOG47" s="155"/>
      <c r="OOH47" s="155"/>
      <c r="OOI47" s="155"/>
      <c r="OOJ47" s="155"/>
      <c r="OOK47" s="155"/>
      <c r="OOL47" s="155"/>
      <c r="OOM47" s="156"/>
      <c r="OON47" s="156"/>
      <c r="OOO47" s="156"/>
      <c r="OOP47" s="156"/>
      <c r="OOQ47" s="156"/>
      <c r="OOR47" s="156"/>
      <c r="OOS47" s="157"/>
      <c r="OOT47" s="153"/>
      <c r="OOU47" s="153"/>
      <c r="OOV47" s="154"/>
      <c r="OOW47" s="155"/>
      <c r="OOX47" s="155"/>
      <c r="OOY47" s="155"/>
      <c r="OOZ47" s="155"/>
      <c r="OPA47" s="155"/>
      <c r="OPB47" s="155"/>
      <c r="OPC47" s="156"/>
      <c r="OPD47" s="156"/>
      <c r="OPE47" s="156"/>
      <c r="OPF47" s="156"/>
      <c r="OPG47" s="156"/>
      <c r="OPH47" s="156"/>
      <c r="OPI47" s="157"/>
      <c r="OPJ47" s="153"/>
      <c r="OPK47" s="153"/>
      <c r="OPL47" s="154"/>
      <c r="OPM47" s="155"/>
      <c r="OPN47" s="155"/>
      <c r="OPO47" s="155"/>
      <c r="OPP47" s="155"/>
      <c r="OPQ47" s="155"/>
      <c r="OPR47" s="155"/>
      <c r="OPS47" s="156"/>
      <c r="OPT47" s="156"/>
      <c r="OPU47" s="156"/>
      <c r="OPV47" s="156"/>
      <c r="OPW47" s="156"/>
      <c r="OPX47" s="156"/>
      <c r="OPY47" s="157"/>
      <c r="OPZ47" s="153"/>
      <c r="OQA47" s="153"/>
      <c r="OQB47" s="154"/>
      <c r="OQC47" s="155"/>
      <c r="OQD47" s="155"/>
      <c r="OQE47" s="155"/>
      <c r="OQF47" s="155"/>
      <c r="OQG47" s="155"/>
      <c r="OQH47" s="155"/>
      <c r="OQI47" s="156"/>
      <c r="OQJ47" s="156"/>
      <c r="OQK47" s="156"/>
      <c r="OQL47" s="156"/>
      <c r="OQM47" s="156"/>
      <c r="OQN47" s="156"/>
      <c r="OQO47" s="157"/>
      <c r="OQP47" s="153"/>
      <c r="OQQ47" s="153"/>
      <c r="OQR47" s="154"/>
      <c r="OQS47" s="155"/>
      <c r="OQT47" s="155"/>
      <c r="OQU47" s="155"/>
      <c r="OQV47" s="155"/>
      <c r="OQW47" s="155"/>
      <c r="OQX47" s="155"/>
      <c r="OQY47" s="156"/>
      <c r="OQZ47" s="156"/>
      <c r="ORA47" s="156"/>
      <c r="ORB47" s="156"/>
      <c r="ORC47" s="156"/>
      <c r="ORD47" s="156"/>
      <c r="ORE47" s="157"/>
      <c r="ORF47" s="153"/>
      <c r="ORG47" s="153"/>
      <c r="ORH47" s="154"/>
      <c r="ORI47" s="155"/>
      <c r="ORJ47" s="155"/>
      <c r="ORK47" s="155"/>
      <c r="ORL47" s="155"/>
      <c r="ORM47" s="155"/>
      <c r="ORN47" s="155"/>
      <c r="ORO47" s="156"/>
      <c r="ORP47" s="156"/>
      <c r="ORQ47" s="156"/>
      <c r="ORR47" s="156"/>
      <c r="ORS47" s="156"/>
      <c r="ORT47" s="156"/>
      <c r="ORU47" s="157"/>
      <c r="ORV47" s="153"/>
      <c r="ORW47" s="153"/>
      <c r="ORX47" s="154"/>
      <c r="ORY47" s="155"/>
      <c r="ORZ47" s="155"/>
      <c r="OSA47" s="155"/>
      <c r="OSB47" s="155"/>
      <c r="OSC47" s="155"/>
      <c r="OSD47" s="155"/>
      <c r="OSE47" s="156"/>
      <c r="OSF47" s="156"/>
      <c r="OSG47" s="156"/>
      <c r="OSH47" s="156"/>
      <c r="OSI47" s="156"/>
      <c r="OSJ47" s="156"/>
      <c r="OSK47" s="157"/>
      <c r="OSL47" s="153"/>
      <c r="OSM47" s="153"/>
      <c r="OSN47" s="154"/>
      <c r="OSO47" s="155"/>
      <c r="OSP47" s="155"/>
      <c r="OSQ47" s="155"/>
      <c r="OSR47" s="155"/>
      <c r="OSS47" s="155"/>
      <c r="OST47" s="155"/>
      <c r="OSU47" s="156"/>
      <c r="OSV47" s="156"/>
      <c r="OSW47" s="156"/>
      <c r="OSX47" s="156"/>
      <c r="OSY47" s="156"/>
      <c r="OSZ47" s="156"/>
      <c r="OTA47" s="157"/>
      <c r="OTB47" s="153"/>
      <c r="OTC47" s="153"/>
      <c r="OTD47" s="154"/>
      <c r="OTE47" s="155"/>
      <c r="OTF47" s="155"/>
      <c r="OTG47" s="155"/>
      <c r="OTH47" s="155"/>
      <c r="OTI47" s="155"/>
      <c r="OTJ47" s="155"/>
      <c r="OTK47" s="156"/>
      <c r="OTL47" s="156"/>
      <c r="OTM47" s="156"/>
      <c r="OTN47" s="156"/>
      <c r="OTO47" s="156"/>
      <c r="OTP47" s="156"/>
      <c r="OTQ47" s="157"/>
      <c r="OTR47" s="153"/>
      <c r="OTS47" s="153"/>
      <c r="OTT47" s="154"/>
      <c r="OTU47" s="155"/>
      <c r="OTV47" s="155"/>
      <c r="OTW47" s="155"/>
      <c r="OTX47" s="155"/>
      <c r="OTY47" s="155"/>
      <c r="OTZ47" s="155"/>
      <c r="OUA47" s="156"/>
      <c r="OUB47" s="156"/>
      <c r="OUC47" s="156"/>
      <c r="OUD47" s="156"/>
      <c r="OUE47" s="156"/>
      <c r="OUF47" s="156"/>
      <c r="OUG47" s="157"/>
      <c r="OUH47" s="153"/>
      <c r="OUI47" s="153"/>
      <c r="OUJ47" s="154"/>
      <c r="OUK47" s="155"/>
      <c r="OUL47" s="155"/>
      <c r="OUM47" s="155"/>
      <c r="OUN47" s="155"/>
      <c r="OUO47" s="155"/>
      <c r="OUP47" s="155"/>
      <c r="OUQ47" s="156"/>
      <c r="OUR47" s="156"/>
      <c r="OUS47" s="156"/>
      <c r="OUT47" s="156"/>
      <c r="OUU47" s="156"/>
      <c r="OUV47" s="156"/>
      <c r="OUW47" s="157"/>
      <c r="OUX47" s="153"/>
      <c r="OUY47" s="153"/>
      <c r="OUZ47" s="154"/>
      <c r="OVA47" s="155"/>
      <c r="OVB47" s="155"/>
      <c r="OVC47" s="155"/>
      <c r="OVD47" s="155"/>
      <c r="OVE47" s="155"/>
      <c r="OVF47" s="155"/>
      <c r="OVG47" s="156"/>
      <c r="OVH47" s="156"/>
      <c r="OVI47" s="156"/>
      <c r="OVJ47" s="156"/>
      <c r="OVK47" s="156"/>
      <c r="OVL47" s="156"/>
      <c r="OVM47" s="157"/>
      <c r="OVN47" s="153"/>
      <c r="OVO47" s="153"/>
      <c r="OVP47" s="154"/>
      <c r="OVQ47" s="155"/>
      <c r="OVR47" s="155"/>
      <c r="OVS47" s="155"/>
      <c r="OVT47" s="155"/>
      <c r="OVU47" s="155"/>
      <c r="OVV47" s="155"/>
      <c r="OVW47" s="156"/>
      <c r="OVX47" s="156"/>
      <c r="OVY47" s="156"/>
      <c r="OVZ47" s="156"/>
      <c r="OWA47" s="156"/>
      <c r="OWB47" s="156"/>
      <c r="OWC47" s="157"/>
      <c r="OWD47" s="153"/>
      <c r="OWE47" s="153"/>
      <c r="OWF47" s="154"/>
      <c r="OWG47" s="155"/>
      <c r="OWH47" s="155"/>
      <c r="OWI47" s="155"/>
      <c r="OWJ47" s="155"/>
      <c r="OWK47" s="155"/>
      <c r="OWL47" s="155"/>
      <c r="OWM47" s="156"/>
      <c r="OWN47" s="156"/>
      <c r="OWO47" s="156"/>
      <c r="OWP47" s="156"/>
      <c r="OWQ47" s="156"/>
      <c r="OWR47" s="156"/>
      <c r="OWS47" s="157"/>
      <c r="OWT47" s="153"/>
      <c r="OWU47" s="153"/>
      <c r="OWV47" s="154"/>
      <c r="OWW47" s="155"/>
      <c r="OWX47" s="155"/>
      <c r="OWY47" s="155"/>
      <c r="OWZ47" s="155"/>
      <c r="OXA47" s="155"/>
      <c r="OXB47" s="155"/>
      <c r="OXC47" s="156"/>
      <c r="OXD47" s="156"/>
      <c r="OXE47" s="156"/>
      <c r="OXF47" s="156"/>
      <c r="OXG47" s="156"/>
      <c r="OXH47" s="156"/>
      <c r="OXI47" s="157"/>
      <c r="OXJ47" s="153"/>
      <c r="OXK47" s="153"/>
      <c r="OXL47" s="154"/>
      <c r="OXM47" s="155"/>
      <c r="OXN47" s="155"/>
      <c r="OXO47" s="155"/>
      <c r="OXP47" s="155"/>
      <c r="OXQ47" s="155"/>
      <c r="OXR47" s="155"/>
      <c r="OXS47" s="156"/>
      <c r="OXT47" s="156"/>
      <c r="OXU47" s="156"/>
      <c r="OXV47" s="156"/>
      <c r="OXW47" s="156"/>
      <c r="OXX47" s="156"/>
      <c r="OXY47" s="157"/>
      <c r="OXZ47" s="153"/>
      <c r="OYA47" s="153"/>
      <c r="OYB47" s="154"/>
      <c r="OYC47" s="155"/>
      <c r="OYD47" s="155"/>
      <c r="OYE47" s="155"/>
      <c r="OYF47" s="155"/>
      <c r="OYG47" s="155"/>
      <c r="OYH47" s="155"/>
      <c r="OYI47" s="156"/>
      <c r="OYJ47" s="156"/>
      <c r="OYK47" s="156"/>
      <c r="OYL47" s="156"/>
      <c r="OYM47" s="156"/>
      <c r="OYN47" s="156"/>
      <c r="OYO47" s="157"/>
      <c r="OYP47" s="153"/>
      <c r="OYQ47" s="153"/>
      <c r="OYR47" s="154"/>
      <c r="OYS47" s="155"/>
      <c r="OYT47" s="155"/>
      <c r="OYU47" s="155"/>
      <c r="OYV47" s="155"/>
      <c r="OYW47" s="155"/>
      <c r="OYX47" s="155"/>
      <c r="OYY47" s="156"/>
      <c r="OYZ47" s="156"/>
      <c r="OZA47" s="156"/>
      <c r="OZB47" s="156"/>
      <c r="OZC47" s="156"/>
      <c r="OZD47" s="156"/>
      <c r="OZE47" s="157"/>
      <c r="OZF47" s="153"/>
      <c r="OZG47" s="153"/>
      <c r="OZH47" s="154"/>
      <c r="OZI47" s="155"/>
      <c r="OZJ47" s="155"/>
      <c r="OZK47" s="155"/>
      <c r="OZL47" s="155"/>
      <c r="OZM47" s="155"/>
      <c r="OZN47" s="155"/>
      <c r="OZO47" s="156"/>
      <c r="OZP47" s="156"/>
      <c r="OZQ47" s="156"/>
      <c r="OZR47" s="156"/>
      <c r="OZS47" s="156"/>
      <c r="OZT47" s="156"/>
      <c r="OZU47" s="157"/>
      <c r="OZV47" s="153"/>
      <c r="OZW47" s="153"/>
      <c r="OZX47" s="154"/>
      <c r="OZY47" s="155"/>
      <c r="OZZ47" s="155"/>
      <c r="PAA47" s="155"/>
      <c r="PAB47" s="155"/>
      <c r="PAC47" s="155"/>
      <c r="PAD47" s="155"/>
      <c r="PAE47" s="156"/>
      <c r="PAF47" s="156"/>
      <c r="PAG47" s="156"/>
      <c r="PAH47" s="156"/>
      <c r="PAI47" s="156"/>
      <c r="PAJ47" s="156"/>
      <c r="PAK47" s="157"/>
      <c r="PAL47" s="153"/>
      <c r="PAM47" s="153"/>
      <c r="PAN47" s="154"/>
      <c r="PAO47" s="155"/>
      <c r="PAP47" s="155"/>
      <c r="PAQ47" s="155"/>
      <c r="PAR47" s="155"/>
      <c r="PAS47" s="155"/>
      <c r="PAT47" s="155"/>
      <c r="PAU47" s="156"/>
      <c r="PAV47" s="156"/>
      <c r="PAW47" s="156"/>
      <c r="PAX47" s="156"/>
      <c r="PAY47" s="156"/>
      <c r="PAZ47" s="156"/>
      <c r="PBA47" s="157"/>
      <c r="PBB47" s="153"/>
      <c r="PBC47" s="153"/>
      <c r="PBD47" s="154"/>
      <c r="PBE47" s="155"/>
      <c r="PBF47" s="155"/>
      <c r="PBG47" s="155"/>
      <c r="PBH47" s="155"/>
      <c r="PBI47" s="155"/>
      <c r="PBJ47" s="155"/>
      <c r="PBK47" s="156"/>
      <c r="PBL47" s="156"/>
      <c r="PBM47" s="156"/>
      <c r="PBN47" s="156"/>
      <c r="PBO47" s="156"/>
      <c r="PBP47" s="156"/>
      <c r="PBQ47" s="157"/>
      <c r="PBR47" s="153"/>
      <c r="PBS47" s="153"/>
      <c r="PBT47" s="154"/>
      <c r="PBU47" s="155"/>
      <c r="PBV47" s="155"/>
      <c r="PBW47" s="155"/>
      <c r="PBX47" s="155"/>
      <c r="PBY47" s="155"/>
      <c r="PBZ47" s="155"/>
      <c r="PCA47" s="156"/>
      <c r="PCB47" s="156"/>
      <c r="PCC47" s="156"/>
      <c r="PCD47" s="156"/>
      <c r="PCE47" s="156"/>
      <c r="PCF47" s="156"/>
      <c r="PCG47" s="157"/>
      <c r="PCH47" s="153"/>
      <c r="PCI47" s="153"/>
      <c r="PCJ47" s="154"/>
      <c r="PCK47" s="155"/>
      <c r="PCL47" s="155"/>
      <c r="PCM47" s="155"/>
      <c r="PCN47" s="155"/>
      <c r="PCO47" s="155"/>
      <c r="PCP47" s="155"/>
      <c r="PCQ47" s="156"/>
      <c r="PCR47" s="156"/>
      <c r="PCS47" s="156"/>
      <c r="PCT47" s="156"/>
      <c r="PCU47" s="156"/>
      <c r="PCV47" s="156"/>
      <c r="PCW47" s="157"/>
      <c r="PCX47" s="153"/>
      <c r="PCY47" s="153"/>
      <c r="PCZ47" s="154"/>
      <c r="PDA47" s="155"/>
      <c r="PDB47" s="155"/>
      <c r="PDC47" s="155"/>
      <c r="PDD47" s="155"/>
      <c r="PDE47" s="155"/>
      <c r="PDF47" s="155"/>
      <c r="PDG47" s="156"/>
      <c r="PDH47" s="156"/>
      <c r="PDI47" s="156"/>
      <c r="PDJ47" s="156"/>
      <c r="PDK47" s="156"/>
      <c r="PDL47" s="156"/>
      <c r="PDM47" s="157"/>
      <c r="PDN47" s="153"/>
      <c r="PDO47" s="153"/>
      <c r="PDP47" s="154"/>
      <c r="PDQ47" s="155"/>
      <c r="PDR47" s="155"/>
      <c r="PDS47" s="155"/>
      <c r="PDT47" s="155"/>
      <c r="PDU47" s="155"/>
      <c r="PDV47" s="155"/>
      <c r="PDW47" s="156"/>
      <c r="PDX47" s="156"/>
      <c r="PDY47" s="156"/>
      <c r="PDZ47" s="156"/>
      <c r="PEA47" s="156"/>
      <c r="PEB47" s="156"/>
      <c r="PEC47" s="157"/>
      <c r="PED47" s="153"/>
      <c r="PEE47" s="153"/>
      <c r="PEF47" s="154"/>
      <c r="PEG47" s="155"/>
      <c r="PEH47" s="155"/>
      <c r="PEI47" s="155"/>
      <c r="PEJ47" s="155"/>
      <c r="PEK47" s="155"/>
      <c r="PEL47" s="155"/>
      <c r="PEM47" s="156"/>
      <c r="PEN47" s="156"/>
      <c r="PEO47" s="156"/>
      <c r="PEP47" s="156"/>
      <c r="PEQ47" s="156"/>
      <c r="PER47" s="156"/>
      <c r="PES47" s="157"/>
      <c r="PET47" s="153"/>
      <c r="PEU47" s="153"/>
      <c r="PEV47" s="154"/>
      <c r="PEW47" s="155"/>
      <c r="PEX47" s="155"/>
      <c r="PEY47" s="155"/>
      <c r="PEZ47" s="155"/>
      <c r="PFA47" s="155"/>
      <c r="PFB47" s="155"/>
      <c r="PFC47" s="156"/>
      <c r="PFD47" s="156"/>
      <c r="PFE47" s="156"/>
      <c r="PFF47" s="156"/>
      <c r="PFG47" s="156"/>
      <c r="PFH47" s="156"/>
      <c r="PFI47" s="157"/>
      <c r="PFJ47" s="153"/>
      <c r="PFK47" s="153"/>
      <c r="PFL47" s="154"/>
      <c r="PFM47" s="155"/>
      <c r="PFN47" s="155"/>
      <c r="PFO47" s="155"/>
      <c r="PFP47" s="155"/>
      <c r="PFQ47" s="155"/>
      <c r="PFR47" s="155"/>
      <c r="PFS47" s="156"/>
      <c r="PFT47" s="156"/>
      <c r="PFU47" s="156"/>
      <c r="PFV47" s="156"/>
      <c r="PFW47" s="156"/>
      <c r="PFX47" s="156"/>
      <c r="PFY47" s="157"/>
      <c r="PFZ47" s="153"/>
      <c r="PGA47" s="153"/>
      <c r="PGB47" s="154"/>
      <c r="PGC47" s="155"/>
      <c r="PGD47" s="155"/>
      <c r="PGE47" s="155"/>
      <c r="PGF47" s="155"/>
      <c r="PGG47" s="155"/>
      <c r="PGH47" s="155"/>
      <c r="PGI47" s="156"/>
      <c r="PGJ47" s="156"/>
      <c r="PGK47" s="156"/>
      <c r="PGL47" s="156"/>
      <c r="PGM47" s="156"/>
      <c r="PGN47" s="156"/>
      <c r="PGO47" s="157"/>
      <c r="PGP47" s="153"/>
      <c r="PGQ47" s="153"/>
      <c r="PGR47" s="154"/>
      <c r="PGS47" s="155"/>
      <c r="PGT47" s="155"/>
      <c r="PGU47" s="155"/>
      <c r="PGV47" s="155"/>
      <c r="PGW47" s="155"/>
      <c r="PGX47" s="155"/>
      <c r="PGY47" s="156"/>
      <c r="PGZ47" s="156"/>
      <c r="PHA47" s="156"/>
      <c r="PHB47" s="156"/>
      <c r="PHC47" s="156"/>
      <c r="PHD47" s="156"/>
      <c r="PHE47" s="157"/>
      <c r="PHF47" s="153"/>
      <c r="PHG47" s="153"/>
      <c r="PHH47" s="154"/>
      <c r="PHI47" s="155"/>
      <c r="PHJ47" s="155"/>
      <c r="PHK47" s="155"/>
      <c r="PHL47" s="155"/>
      <c r="PHM47" s="155"/>
      <c r="PHN47" s="155"/>
      <c r="PHO47" s="156"/>
      <c r="PHP47" s="156"/>
      <c r="PHQ47" s="156"/>
      <c r="PHR47" s="156"/>
      <c r="PHS47" s="156"/>
      <c r="PHT47" s="156"/>
      <c r="PHU47" s="157"/>
      <c r="PHV47" s="153"/>
      <c r="PHW47" s="153"/>
      <c r="PHX47" s="154"/>
      <c r="PHY47" s="155"/>
      <c r="PHZ47" s="155"/>
      <c r="PIA47" s="155"/>
      <c r="PIB47" s="155"/>
      <c r="PIC47" s="155"/>
      <c r="PID47" s="155"/>
      <c r="PIE47" s="156"/>
      <c r="PIF47" s="156"/>
      <c r="PIG47" s="156"/>
      <c r="PIH47" s="156"/>
      <c r="PII47" s="156"/>
      <c r="PIJ47" s="156"/>
      <c r="PIK47" s="157"/>
      <c r="PIL47" s="153"/>
      <c r="PIM47" s="153"/>
      <c r="PIN47" s="154"/>
      <c r="PIO47" s="155"/>
      <c r="PIP47" s="155"/>
      <c r="PIQ47" s="155"/>
      <c r="PIR47" s="155"/>
      <c r="PIS47" s="155"/>
      <c r="PIT47" s="155"/>
      <c r="PIU47" s="156"/>
      <c r="PIV47" s="156"/>
      <c r="PIW47" s="156"/>
      <c r="PIX47" s="156"/>
      <c r="PIY47" s="156"/>
      <c r="PIZ47" s="156"/>
      <c r="PJA47" s="157"/>
      <c r="PJB47" s="153"/>
      <c r="PJC47" s="153"/>
      <c r="PJD47" s="154"/>
      <c r="PJE47" s="155"/>
      <c r="PJF47" s="155"/>
      <c r="PJG47" s="155"/>
      <c r="PJH47" s="155"/>
      <c r="PJI47" s="155"/>
      <c r="PJJ47" s="155"/>
      <c r="PJK47" s="156"/>
      <c r="PJL47" s="156"/>
      <c r="PJM47" s="156"/>
      <c r="PJN47" s="156"/>
      <c r="PJO47" s="156"/>
      <c r="PJP47" s="156"/>
      <c r="PJQ47" s="157"/>
      <c r="PJR47" s="153"/>
      <c r="PJS47" s="153"/>
      <c r="PJT47" s="154"/>
      <c r="PJU47" s="155"/>
      <c r="PJV47" s="155"/>
      <c r="PJW47" s="155"/>
      <c r="PJX47" s="155"/>
      <c r="PJY47" s="155"/>
      <c r="PJZ47" s="155"/>
      <c r="PKA47" s="156"/>
      <c r="PKB47" s="156"/>
      <c r="PKC47" s="156"/>
      <c r="PKD47" s="156"/>
      <c r="PKE47" s="156"/>
      <c r="PKF47" s="156"/>
      <c r="PKG47" s="157"/>
      <c r="PKH47" s="153"/>
      <c r="PKI47" s="153"/>
      <c r="PKJ47" s="154"/>
      <c r="PKK47" s="155"/>
      <c r="PKL47" s="155"/>
      <c r="PKM47" s="155"/>
      <c r="PKN47" s="155"/>
      <c r="PKO47" s="155"/>
      <c r="PKP47" s="155"/>
      <c r="PKQ47" s="156"/>
      <c r="PKR47" s="156"/>
      <c r="PKS47" s="156"/>
      <c r="PKT47" s="156"/>
      <c r="PKU47" s="156"/>
      <c r="PKV47" s="156"/>
      <c r="PKW47" s="157"/>
      <c r="PKX47" s="153"/>
      <c r="PKY47" s="153"/>
      <c r="PKZ47" s="154"/>
      <c r="PLA47" s="155"/>
      <c r="PLB47" s="155"/>
      <c r="PLC47" s="155"/>
      <c r="PLD47" s="155"/>
      <c r="PLE47" s="155"/>
      <c r="PLF47" s="155"/>
      <c r="PLG47" s="156"/>
      <c r="PLH47" s="156"/>
      <c r="PLI47" s="156"/>
      <c r="PLJ47" s="156"/>
      <c r="PLK47" s="156"/>
      <c r="PLL47" s="156"/>
      <c r="PLM47" s="157"/>
      <c r="PLN47" s="153"/>
      <c r="PLO47" s="153"/>
      <c r="PLP47" s="154"/>
      <c r="PLQ47" s="155"/>
      <c r="PLR47" s="155"/>
      <c r="PLS47" s="155"/>
      <c r="PLT47" s="155"/>
      <c r="PLU47" s="155"/>
      <c r="PLV47" s="155"/>
      <c r="PLW47" s="156"/>
      <c r="PLX47" s="156"/>
      <c r="PLY47" s="156"/>
      <c r="PLZ47" s="156"/>
      <c r="PMA47" s="156"/>
      <c r="PMB47" s="156"/>
      <c r="PMC47" s="157"/>
      <c r="PMD47" s="153"/>
      <c r="PME47" s="153"/>
      <c r="PMF47" s="154"/>
      <c r="PMG47" s="155"/>
      <c r="PMH47" s="155"/>
      <c r="PMI47" s="155"/>
      <c r="PMJ47" s="155"/>
      <c r="PMK47" s="155"/>
      <c r="PML47" s="155"/>
      <c r="PMM47" s="156"/>
      <c r="PMN47" s="156"/>
      <c r="PMO47" s="156"/>
      <c r="PMP47" s="156"/>
      <c r="PMQ47" s="156"/>
      <c r="PMR47" s="156"/>
      <c r="PMS47" s="157"/>
      <c r="PMT47" s="153"/>
      <c r="PMU47" s="153"/>
      <c r="PMV47" s="154"/>
      <c r="PMW47" s="155"/>
      <c r="PMX47" s="155"/>
      <c r="PMY47" s="155"/>
      <c r="PMZ47" s="155"/>
      <c r="PNA47" s="155"/>
      <c r="PNB47" s="155"/>
      <c r="PNC47" s="156"/>
      <c r="PND47" s="156"/>
      <c r="PNE47" s="156"/>
      <c r="PNF47" s="156"/>
      <c r="PNG47" s="156"/>
      <c r="PNH47" s="156"/>
      <c r="PNI47" s="157"/>
      <c r="PNJ47" s="153"/>
      <c r="PNK47" s="153"/>
      <c r="PNL47" s="154"/>
      <c r="PNM47" s="155"/>
      <c r="PNN47" s="155"/>
      <c r="PNO47" s="155"/>
      <c r="PNP47" s="155"/>
      <c r="PNQ47" s="155"/>
      <c r="PNR47" s="155"/>
      <c r="PNS47" s="156"/>
      <c r="PNT47" s="156"/>
      <c r="PNU47" s="156"/>
      <c r="PNV47" s="156"/>
      <c r="PNW47" s="156"/>
      <c r="PNX47" s="156"/>
      <c r="PNY47" s="157"/>
      <c r="PNZ47" s="153"/>
      <c r="POA47" s="153"/>
      <c r="POB47" s="154"/>
      <c r="POC47" s="155"/>
      <c r="POD47" s="155"/>
      <c r="POE47" s="155"/>
      <c r="POF47" s="155"/>
      <c r="POG47" s="155"/>
      <c r="POH47" s="155"/>
      <c r="POI47" s="156"/>
      <c r="POJ47" s="156"/>
      <c r="POK47" s="156"/>
      <c r="POL47" s="156"/>
      <c r="POM47" s="156"/>
      <c r="PON47" s="156"/>
      <c r="POO47" s="157"/>
      <c r="POP47" s="153"/>
      <c r="POQ47" s="153"/>
      <c r="POR47" s="154"/>
      <c r="POS47" s="155"/>
      <c r="POT47" s="155"/>
      <c r="POU47" s="155"/>
      <c r="POV47" s="155"/>
      <c r="POW47" s="155"/>
      <c r="POX47" s="155"/>
      <c r="POY47" s="156"/>
      <c r="POZ47" s="156"/>
      <c r="PPA47" s="156"/>
      <c r="PPB47" s="156"/>
      <c r="PPC47" s="156"/>
      <c r="PPD47" s="156"/>
      <c r="PPE47" s="157"/>
      <c r="PPF47" s="153"/>
      <c r="PPG47" s="153"/>
      <c r="PPH47" s="154"/>
      <c r="PPI47" s="155"/>
      <c r="PPJ47" s="155"/>
      <c r="PPK47" s="155"/>
      <c r="PPL47" s="155"/>
      <c r="PPM47" s="155"/>
      <c r="PPN47" s="155"/>
      <c r="PPO47" s="156"/>
      <c r="PPP47" s="156"/>
      <c r="PPQ47" s="156"/>
      <c r="PPR47" s="156"/>
      <c r="PPS47" s="156"/>
      <c r="PPT47" s="156"/>
      <c r="PPU47" s="157"/>
      <c r="PPV47" s="153"/>
      <c r="PPW47" s="153"/>
      <c r="PPX47" s="154"/>
      <c r="PPY47" s="155"/>
      <c r="PPZ47" s="155"/>
      <c r="PQA47" s="155"/>
      <c r="PQB47" s="155"/>
      <c r="PQC47" s="155"/>
      <c r="PQD47" s="155"/>
      <c r="PQE47" s="156"/>
      <c r="PQF47" s="156"/>
      <c r="PQG47" s="156"/>
      <c r="PQH47" s="156"/>
      <c r="PQI47" s="156"/>
      <c r="PQJ47" s="156"/>
      <c r="PQK47" s="157"/>
      <c r="PQL47" s="153"/>
      <c r="PQM47" s="153"/>
      <c r="PQN47" s="154"/>
      <c r="PQO47" s="155"/>
      <c r="PQP47" s="155"/>
      <c r="PQQ47" s="155"/>
      <c r="PQR47" s="155"/>
      <c r="PQS47" s="155"/>
      <c r="PQT47" s="155"/>
      <c r="PQU47" s="156"/>
      <c r="PQV47" s="156"/>
      <c r="PQW47" s="156"/>
      <c r="PQX47" s="156"/>
      <c r="PQY47" s="156"/>
      <c r="PQZ47" s="156"/>
      <c r="PRA47" s="157"/>
      <c r="PRB47" s="153"/>
      <c r="PRC47" s="153"/>
      <c r="PRD47" s="154"/>
      <c r="PRE47" s="155"/>
      <c r="PRF47" s="155"/>
      <c r="PRG47" s="155"/>
      <c r="PRH47" s="155"/>
      <c r="PRI47" s="155"/>
      <c r="PRJ47" s="155"/>
      <c r="PRK47" s="156"/>
      <c r="PRL47" s="156"/>
      <c r="PRM47" s="156"/>
      <c r="PRN47" s="156"/>
      <c r="PRO47" s="156"/>
      <c r="PRP47" s="156"/>
      <c r="PRQ47" s="157"/>
      <c r="PRR47" s="153"/>
      <c r="PRS47" s="153"/>
      <c r="PRT47" s="154"/>
      <c r="PRU47" s="155"/>
      <c r="PRV47" s="155"/>
      <c r="PRW47" s="155"/>
      <c r="PRX47" s="155"/>
      <c r="PRY47" s="155"/>
      <c r="PRZ47" s="155"/>
      <c r="PSA47" s="156"/>
      <c r="PSB47" s="156"/>
      <c r="PSC47" s="156"/>
      <c r="PSD47" s="156"/>
      <c r="PSE47" s="156"/>
      <c r="PSF47" s="156"/>
      <c r="PSG47" s="157"/>
      <c r="PSH47" s="153"/>
      <c r="PSI47" s="153"/>
      <c r="PSJ47" s="154"/>
      <c r="PSK47" s="155"/>
      <c r="PSL47" s="155"/>
      <c r="PSM47" s="155"/>
      <c r="PSN47" s="155"/>
      <c r="PSO47" s="155"/>
      <c r="PSP47" s="155"/>
      <c r="PSQ47" s="156"/>
      <c r="PSR47" s="156"/>
      <c r="PSS47" s="156"/>
      <c r="PST47" s="156"/>
      <c r="PSU47" s="156"/>
      <c r="PSV47" s="156"/>
      <c r="PSW47" s="157"/>
      <c r="PSX47" s="153"/>
      <c r="PSY47" s="153"/>
      <c r="PSZ47" s="154"/>
      <c r="PTA47" s="155"/>
      <c r="PTB47" s="155"/>
      <c r="PTC47" s="155"/>
      <c r="PTD47" s="155"/>
      <c r="PTE47" s="155"/>
      <c r="PTF47" s="155"/>
      <c r="PTG47" s="156"/>
      <c r="PTH47" s="156"/>
      <c r="PTI47" s="156"/>
      <c r="PTJ47" s="156"/>
      <c r="PTK47" s="156"/>
      <c r="PTL47" s="156"/>
      <c r="PTM47" s="157"/>
      <c r="PTN47" s="153"/>
      <c r="PTO47" s="153"/>
      <c r="PTP47" s="154"/>
      <c r="PTQ47" s="155"/>
      <c r="PTR47" s="155"/>
      <c r="PTS47" s="155"/>
      <c r="PTT47" s="155"/>
      <c r="PTU47" s="155"/>
      <c r="PTV47" s="155"/>
      <c r="PTW47" s="156"/>
      <c r="PTX47" s="156"/>
      <c r="PTY47" s="156"/>
      <c r="PTZ47" s="156"/>
      <c r="PUA47" s="156"/>
      <c r="PUB47" s="156"/>
      <c r="PUC47" s="157"/>
      <c r="PUD47" s="153"/>
      <c r="PUE47" s="153"/>
      <c r="PUF47" s="154"/>
      <c r="PUG47" s="155"/>
      <c r="PUH47" s="155"/>
      <c r="PUI47" s="155"/>
      <c r="PUJ47" s="155"/>
      <c r="PUK47" s="155"/>
      <c r="PUL47" s="155"/>
      <c r="PUM47" s="156"/>
      <c r="PUN47" s="156"/>
      <c r="PUO47" s="156"/>
      <c r="PUP47" s="156"/>
      <c r="PUQ47" s="156"/>
      <c r="PUR47" s="156"/>
      <c r="PUS47" s="157"/>
      <c r="PUT47" s="153"/>
      <c r="PUU47" s="153"/>
      <c r="PUV47" s="154"/>
      <c r="PUW47" s="155"/>
      <c r="PUX47" s="155"/>
      <c r="PUY47" s="155"/>
      <c r="PUZ47" s="155"/>
      <c r="PVA47" s="155"/>
      <c r="PVB47" s="155"/>
      <c r="PVC47" s="156"/>
      <c r="PVD47" s="156"/>
      <c r="PVE47" s="156"/>
      <c r="PVF47" s="156"/>
      <c r="PVG47" s="156"/>
      <c r="PVH47" s="156"/>
      <c r="PVI47" s="157"/>
      <c r="PVJ47" s="153"/>
      <c r="PVK47" s="153"/>
      <c r="PVL47" s="154"/>
      <c r="PVM47" s="155"/>
      <c r="PVN47" s="155"/>
      <c r="PVO47" s="155"/>
      <c r="PVP47" s="155"/>
      <c r="PVQ47" s="155"/>
      <c r="PVR47" s="155"/>
      <c r="PVS47" s="156"/>
      <c r="PVT47" s="156"/>
      <c r="PVU47" s="156"/>
      <c r="PVV47" s="156"/>
      <c r="PVW47" s="156"/>
      <c r="PVX47" s="156"/>
      <c r="PVY47" s="157"/>
      <c r="PVZ47" s="153"/>
      <c r="PWA47" s="153"/>
      <c r="PWB47" s="154"/>
      <c r="PWC47" s="155"/>
      <c r="PWD47" s="155"/>
      <c r="PWE47" s="155"/>
      <c r="PWF47" s="155"/>
      <c r="PWG47" s="155"/>
      <c r="PWH47" s="155"/>
      <c r="PWI47" s="156"/>
      <c r="PWJ47" s="156"/>
      <c r="PWK47" s="156"/>
      <c r="PWL47" s="156"/>
      <c r="PWM47" s="156"/>
      <c r="PWN47" s="156"/>
      <c r="PWO47" s="157"/>
      <c r="PWP47" s="153"/>
      <c r="PWQ47" s="153"/>
      <c r="PWR47" s="154"/>
      <c r="PWS47" s="155"/>
      <c r="PWT47" s="155"/>
      <c r="PWU47" s="155"/>
      <c r="PWV47" s="155"/>
      <c r="PWW47" s="155"/>
      <c r="PWX47" s="155"/>
      <c r="PWY47" s="156"/>
      <c r="PWZ47" s="156"/>
      <c r="PXA47" s="156"/>
      <c r="PXB47" s="156"/>
      <c r="PXC47" s="156"/>
      <c r="PXD47" s="156"/>
      <c r="PXE47" s="157"/>
      <c r="PXF47" s="153"/>
      <c r="PXG47" s="153"/>
      <c r="PXH47" s="154"/>
      <c r="PXI47" s="155"/>
      <c r="PXJ47" s="155"/>
      <c r="PXK47" s="155"/>
      <c r="PXL47" s="155"/>
      <c r="PXM47" s="155"/>
      <c r="PXN47" s="155"/>
      <c r="PXO47" s="156"/>
      <c r="PXP47" s="156"/>
      <c r="PXQ47" s="156"/>
      <c r="PXR47" s="156"/>
      <c r="PXS47" s="156"/>
      <c r="PXT47" s="156"/>
      <c r="PXU47" s="157"/>
      <c r="PXV47" s="153"/>
      <c r="PXW47" s="153"/>
      <c r="PXX47" s="154"/>
      <c r="PXY47" s="155"/>
      <c r="PXZ47" s="155"/>
      <c r="PYA47" s="155"/>
      <c r="PYB47" s="155"/>
      <c r="PYC47" s="155"/>
      <c r="PYD47" s="155"/>
      <c r="PYE47" s="156"/>
      <c r="PYF47" s="156"/>
      <c r="PYG47" s="156"/>
      <c r="PYH47" s="156"/>
      <c r="PYI47" s="156"/>
      <c r="PYJ47" s="156"/>
      <c r="PYK47" s="157"/>
      <c r="PYL47" s="153"/>
      <c r="PYM47" s="153"/>
      <c r="PYN47" s="154"/>
      <c r="PYO47" s="155"/>
      <c r="PYP47" s="155"/>
      <c r="PYQ47" s="155"/>
      <c r="PYR47" s="155"/>
      <c r="PYS47" s="155"/>
      <c r="PYT47" s="155"/>
      <c r="PYU47" s="156"/>
      <c r="PYV47" s="156"/>
      <c r="PYW47" s="156"/>
      <c r="PYX47" s="156"/>
      <c r="PYY47" s="156"/>
      <c r="PYZ47" s="156"/>
      <c r="PZA47" s="157"/>
      <c r="PZB47" s="153"/>
      <c r="PZC47" s="153"/>
      <c r="PZD47" s="154"/>
      <c r="PZE47" s="155"/>
      <c r="PZF47" s="155"/>
      <c r="PZG47" s="155"/>
      <c r="PZH47" s="155"/>
      <c r="PZI47" s="155"/>
      <c r="PZJ47" s="155"/>
      <c r="PZK47" s="156"/>
      <c r="PZL47" s="156"/>
      <c r="PZM47" s="156"/>
      <c r="PZN47" s="156"/>
      <c r="PZO47" s="156"/>
      <c r="PZP47" s="156"/>
      <c r="PZQ47" s="157"/>
      <c r="PZR47" s="153"/>
      <c r="PZS47" s="153"/>
      <c r="PZT47" s="154"/>
      <c r="PZU47" s="155"/>
      <c r="PZV47" s="155"/>
      <c r="PZW47" s="155"/>
      <c r="PZX47" s="155"/>
      <c r="PZY47" s="155"/>
      <c r="PZZ47" s="155"/>
      <c r="QAA47" s="156"/>
      <c r="QAB47" s="156"/>
      <c r="QAC47" s="156"/>
      <c r="QAD47" s="156"/>
      <c r="QAE47" s="156"/>
      <c r="QAF47" s="156"/>
      <c r="QAG47" s="157"/>
      <c r="QAH47" s="153"/>
      <c r="QAI47" s="153"/>
      <c r="QAJ47" s="154"/>
      <c r="QAK47" s="155"/>
      <c r="QAL47" s="155"/>
      <c r="QAM47" s="155"/>
      <c r="QAN47" s="155"/>
      <c r="QAO47" s="155"/>
      <c r="QAP47" s="155"/>
      <c r="QAQ47" s="156"/>
      <c r="QAR47" s="156"/>
      <c r="QAS47" s="156"/>
      <c r="QAT47" s="156"/>
      <c r="QAU47" s="156"/>
      <c r="QAV47" s="156"/>
      <c r="QAW47" s="157"/>
      <c r="QAX47" s="153"/>
      <c r="QAY47" s="153"/>
      <c r="QAZ47" s="154"/>
      <c r="QBA47" s="155"/>
      <c r="QBB47" s="155"/>
      <c r="QBC47" s="155"/>
      <c r="QBD47" s="155"/>
      <c r="QBE47" s="155"/>
      <c r="QBF47" s="155"/>
      <c r="QBG47" s="156"/>
      <c r="QBH47" s="156"/>
      <c r="QBI47" s="156"/>
      <c r="QBJ47" s="156"/>
      <c r="QBK47" s="156"/>
      <c r="QBL47" s="156"/>
      <c r="QBM47" s="157"/>
      <c r="QBN47" s="153"/>
      <c r="QBO47" s="153"/>
      <c r="QBP47" s="154"/>
      <c r="QBQ47" s="155"/>
      <c r="QBR47" s="155"/>
      <c r="QBS47" s="155"/>
      <c r="QBT47" s="155"/>
      <c r="QBU47" s="155"/>
      <c r="QBV47" s="155"/>
      <c r="QBW47" s="156"/>
      <c r="QBX47" s="156"/>
      <c r="QBY47" s="156"/>
      <c r="QBZ47" s="156"/>
      <c r="QCA47" s="156"/>
      <c r="QCB47" s="156"/>
      <c r="QCC47" s="157"/>
      <c r="QCD47" s="153"/>
      <c r="QCE47" s="153"/>
      <c r="QCF47" s="154"/>
      <c r="QCG47" s="155"/>
      <c r="QCH47" s="155"/>
      <c r="QCI47" s="155"/>
      <c r="QCJ47" s="155"/>
      <c r="QCK47" s="155"/>
      <c r="QCL47" s="155"/>
      <c r="QCM47" s="156"/>
      <c r="QCN47" s="156"/>
      <c r="QCO47" s="156"/>
      <c r="QCP47" s="156"/>
      <c r="QCQ47" s="156"/>
      <c r="QCR47" s="156"/>
      <c r="QCS47" s="157"/>
      <c r="QCT47" s="153"/>
      <c r="QCU47" s="153"/>
      <c r="QCV47" s="154"/>
      <c r="QCW47" s="155"/>
      <c r="QCX47" s="155"/>
      <c r="QCY47" s="155"/>
      <c r="QCZ47" s="155"/>
      <c r="QDA47" s="155"/>
      <c r="QDB47" s="155"/>
      <c r="QDC47" s="156"/>
      <c r="QDD47" s="156"/>
      <c r="QDE47" s="156"/>
      <c r="QDF47" s="156"/>
      <c r="QDG47" s="156"/>
      <c r="QDH47" s="156"/>
      <c r="QDI47" s="157"/>
      <c r="QDJ47" s="153"/>
      <c r="QDK47" s="153"/>
      <c r="QDL47" s="154"/>
      <c r="QDM47" s="155"/>
      <c r="QDN47" s="155"/>
      <c r="QDO47" s="155"/>
      <c r="QDP47" s="155"/>
      <c r="QDQ47" s="155"/>
      <c r="QDR47" s="155"/>
      <c r="QDS47" s="156"/>
      <c r="QDT47" s="156"/>
      <c r="QDU47" s="156"/>
      <c r="QDV47" s="156"/>
      <c r="QDW47" s="156"/>
      <c r="QDX47" s="156"/>
      <c r="QDY47" s="157"/>
      <c r="QDZ47" s="153"/>
      <c r="QEA47" s="153"/>
      <c r="QEB47" s="154"/>
      <c r="QEC47" s="155"/>
      <c r="QED47" s="155"/>
      <c r="QEE47" s="155"/>
      <c r="QEF47" s="155"/>
      <c r="QEG47" s="155"/>
      <c r="QEH47" s="155"/>
      <c r="QEI47" s="156"/>
      <c r="QEJ47" s="156"/>
      <c r="QEK47" s="156"/>
      <c r="QEL47" s="156"/>
      <c r="QEM47" s="156"/>
      <c r="QEN47" s="156"/>
      <c r="QEO47" s="157"/>
      <c r="QEP47" s="153"/>
      <c r="QEQ47" s="153"/>
      <c r="QER47" s="154"/>
      <c r="QES47" s="155"/>
      <c r="QET47" s="155"/>
      <c r="QEU47" s="155"/>
      <c r="QEV47" s="155"/>
      <c r="QEW47" s="155"/>
      <c r="QEX47" s="155"/>
      <c r="QEY47" s="156"/>
      <c r="QEZ47" s="156"/>
      <c r="QFA47" s="156"/>
      <c r="QFB47" s="156"/>
      <c r="QFC47" s="156"/>
      <c r="QFD47" s="156"/>
      <c r="QFE47" s="157"/>
      <c r="QFF47" s="153"/>
      <c r="QFG47" s="153"/>
      <c r="QFH47" s="154"/>
      <c r="QFI47" s="155"/>
      <c r="QFJ47" s="155"/>
      <c r="QFK47" s="155"/>
      <c r="QFL47" s="155"/>
      <c r="QFM47" s="155"/>
      <c r="QFN47" s="155"/>
      <c r="QFO47" s="156"/>
      <c r="QFP47" s="156"/>
      <c r="QFQ47" s="156"/>
      <c r="QFR47" s="156"/>
      <c r="QFS47" s="156"/>
      <c r="QFT47" s="156"/>
      <c r="QFU47" s="157"/>
      <c r="QFV47" s="153"/>
      <c r="QFW47" s="153"/>
      <c r="QFX47" s="154"/>
      <c r="QFY47" s="155"/>
      <c r="QFZ47" s="155"/>
      <c r="QGA47" s="155"/>
      <c r="QGB47" s="155"/>
      <c r="QGC47" s="155"/>
      <c r="QGD47" s="155"/>
      <c r="QGE47" s="156"/>
      <c r="QGF47" s="156"/>
      <c r="QGG47" s="156"/>
      <c r="QGH47" s="156"/>
      <c r="QGI47" s="156"/>
      <c r="QGJ47" s="156"/>
      <c r="QGK47" s="157"/>
      <c r="QGL47" s="153"/>
      <c r="QGM47" s="153"/>
      <c r="QGN47" s="154"/>
      <c r="QGO47" s="155"/>
      <c r="QGP47" s="155"/>
      <c r="QGQ47" s="155"/>
      <c r="QGR47" s="155"/>
      <c r="QGS47" s="155"/>
      <c r="QGT47" s="155"/>
      <c r="QGU47" s="156"/>
      <c r="QGV47" s="156"/>
      <c r="QGW47" s="156"/>
      <c r="QGX47" s="156"/>
      <c r="QGY47" s="156"/>
      <c r="QGZ47" s="156"/>
      <c r="QHA47" s="157"/>
      <c r="QHB47" s="153"/>
      <c r="QHC47" s="153"/>
      <c r="QHD47" s="154"/>
      <c r="QHE47" s="155"/>
      <c r="QHF47" s="155"/>
      <c r="QHG47" s="155"/>
      <c r="QHH47" s="155"/>
      <c r="QHI47" s="155"/>
      <c r="QHJ47" s="155"/>
      <c r="QHK47" s="156"/>
      <c r="QHL47" s="156"/>
      <c r="QHM47" s="156"/>
      <c r="QHN47" s="156"/>
      <c r="QHO47" s="156"/>
      <c r="QHP47" s="156"/>
      <c r="QHQ47" s="157"/>
      <c r="QHR47" s="153"/>
      <c r="QHS47" s="153"/>
      <c r="QHT47" s="154"/>
      <c r="QHU47" s="155"/>
      <c r="QHV47" s="155"/>
      <c r="QHW47" s="155"/>
      <c r="QHX47" s="155"/>
      <c r="QHY47" s="155"/>
      <c r="QHZ47" s="155"/>
      <c r="QIA47" s="156"/>
      <c r="QIB47" s="156"/>
      <c r="QIC47" s="156"/>
      <c r="QID47" s="156"/>
      <c r="QIE47" s="156"/>
      <c r="QIF47" s="156"/>
      <c r="QIG47" s="157"/>
      <c r="QIH47" s="153"/>
      <c r="QII47" s="153"/>
      <c r="QIJ47" s="154"/>
      <c r="QIK47" s="155"/>
      <c r="QIL47" s="155"/>
      <c r="QIM47" s="155"/>
      <c r="QIN47" s="155"/>
      <c r="QIO47" s="155"/>
      <c r="QIP47" s="155"/>
      <c r="QIQ47" s="156"/>
      <c r="QIR47" s="156"/>
      <c r="QIS47" s="156"/>
      <c r="QIT47" s="156"/>
      <c r="QIU47" s="156"/>
      <c r="QIV47" s="156"/>
      <c r="QIW47" s="157"/>
      <c r="QIX47" s="153"/>
      <c r="QIY47" s="153"/>
      <c r="QIZ47" s="154"/>
      <c r="QJA47" s="155"/>
      <c r="QJB47" s="155"/>
      <c r="QJC47" s="155"/>
      <c r="QJD47" s="155"/>
      <c r="QJE47" s="155"/>
      <c r="QJF47" s="155"/>
      <c r="QJG47" s="156"/>
      <c r="QJH47" s="156"/>
      <c r="QJI47" s="156"/>
      <c r="QJJ47" s="156"/>
      <c r="QJK47" s="156"/>
      <c r="QJL47" s="156"/>
      <c r="QJM47" s="157"/>
      <c r="QJN47" s="153"/>
      <c r="QJO47" s="153"/>
      <c r="QJP47" s="154"/>
      <c r="QJQ47" s="155"/>
      <c r="QJR47" s="155"/>
      <c r="QJS47" s="155"/>
      <c r="QJT47" s="155"/>
      <c r="QJU47" s="155"/>
      <c r="QJV47" s="155"/>
      <c r="QJW47" s="156"/>
      <c r="QJX47" s="156"/>
      <c r="QJY47" s="156"/>
      <c r="QJZ47" s="156"/>
      <c r="QKA47" s="156"/>
      <c r="QKB47" s="156"/>
      <c r="QKC47" s="157"/>
      <c r="QKD47" s="153"/>
      <c r="QKE47" s="153"/>
      <c r="QKF47" s="154"/>
      <c r="QKG47" s="155"/>
      <c r="QKH47" s="155"/>
      <c r="QKI47" s="155"/>
      <c r="QKJ47" s="155"/>
      <c r="QKK47" s="155"/>
      <c r="QKL47" s="155"/>
      <c r="QKM47" s="156"/>
      <c r="QKN47" s="156"/>
      <c r="QKO47" s="156"/>
      <c r="QKP47" s="156"/>
      <c r="QKQ47" s="156"/>
      <c r="QKR47" s="156"/>
      <c r="QKS47" s="157"/>
      <c r="QKT47" s="153"/>
      <c r="QKU47" s="153"/>
      <c r="QKV47" s="154"/>
      <c r="QKW47" s="155"/>
      <c r="QKX47" s="155"/>
      <c r="QKY47" s="155"/>
      <c r="QKZ47" s="155"/>
      <c r="QLA47" s="155"/>
      <c r="QLB47" s="155"/>
      <c r="QLC47" s="156"/>
      <c r="QLD47" s="156"/>
      <c r="QLE47" s="156"/>
      <c r="QLF47" s="156"/>
      <c r="QLG47" s="156"/>
      <c r="QLH47" s="156"/>
      <c r="QLI47" s="157"/>
      <c r="QLJ47" s="153"/>
      <c r="QLK47" s="153"/>
      <c r="QLL47" s="154"/>
      <c r="QLM47" s="155"/>
      <c r="QLN47" s="155"/>
      <c r="QLO47" s="155"/>
      <c r="QLP47" s="155"/>
      <c r="QLQ47" s="155"/>
      <c r="QLR47" s="155"/>
      <c r="QLS47" s="156"/>
      <c r="QLT47" s="156"/>
      <c r="QLU47" s="156"/>
      <c r="QLV47" s="156"/>
      <c r="QLW47" s="156"/>
      <c r="QLX47" s="156"/>
      <c r="QLY47" s="157"/>
      <c r="QLZ47" s="153"/>
      <c r="QMA47" s="153"/>
      <c r="QMB47" s="154"/>
      <c r="QMC47" s="155"/>
      <c r="QMD47" s="155"/>
      <c r="QME47" s="155"/>
      <c r="QMF47" s="155"/>
      <c r="QMG47" s="155"/>
      <c r="QMH47" s="155"/>
      <c r="QMI47" s="156"/>
      <c r="QMJ47" s="156"/>
      <c r="QMK47" s="156"/>
      <c r="QML47" s="156"/>
      <c r="QMM47" s="156"/>
      <c r="QMN47" s="156"/>
      <c r="QMO47" s="157"/>
      <c r="QMP47" s="153"/>
      <c r="QMQ47" s="153"/>
      <c r="QMR47" s="154"/>
      <c r="QMS47" s="155"/>
      <c r="QMT47" s="155"/>
      <c r="QMU47" s="155"/>
      <c r="QMV47" s="155"/>
      <c r="QMW47" s="155"/>
      <c r="QMX47" s="155"/>
      <c r="QMY47" s="156"/>
      <c r="QMZ47" s="156"/>
      <c r="QNA47" s="156"/>
      <c r="QNB47" s="156"/>
      <c r="QNC47" s="156"/>
      <c r="QND47" s="156"/>
      <c r="QNE47" s="157"/>
      <c r="QNF47" s="153"/>
      <c r="QNG47" s="153"/>
      <c r="QNH47" s="154"/>
      <c r="QNI47" s="155"/>
      <c r="QNJ47" s="155"/>
      <c r="QNK47" s="155"/>
      <c r="QNL47" s="155"/>
      <c r="QNM47" s="155"/>
      <c r="QNN47" s="155"/>
      <c r="QNO47" s="156"/>
      <c r="QNP47" s="156"/>
      <c r="QNQ47" s="156"/>
      <c r="QNR47" s="156"/>
      <c r="QNS47" s="156"/>
      <c r="QNT47" s="156"/>
      <c r="QNU47" s="157"/>
      <c r="QNV47" s="153"/>
      <c r="QNW47" s="153"/>
      <c r="QNX47" s="154"/>
      <c r="QNY47" s="155"/>
      <c r="QNZ47" s="155"/>
      <c r="QOA47" s="155"/>
      <c r="QOB47" s="155"/>
      <c r="QOC47" s="155"/>
      <c r="QOD47" s="155"/>
      <c r="QOE47" s="156"/>
      <c r="QOF47" s="156"/>
      <c r="QOG47" s="156"/>
      <c r="QOH47" s="156"/>
      <c r="QOI47" s="156"/>
      <c r="QOJ47" s="156"/>
      <c r="QOK47" s="157"/>
      <c r="QOL47" s="153"/>
      <c r="QOM47" s="153"/>
      <c r="QON47" s="154"/>
      <c r="QOO47" s="155"/>
      <c r="QOP47" s="155"/>
      <c r="QOQ47" s="155"/>
      <c r="QOR47" s="155"/>
      <c r="QOS47" s="155"/>
      <c r="QOT47" s="155"/>
      <c r="QOU47" s="156"/>
      <c r="QOV47" s="156"/>
      <c r="QOW47" s="156"/>
      <c r="QOX47" s="156"/>
      <c r="QOY47" s="156"/>
      <c r="QOZ47" s="156"/>
      <c r="QPA47" s="157"/>
      <c r="QPB47" s="153"/>
      <c r="QPC47" s="153"/>
      <c r="QPD47" s="154"/>
      <c r="QPE47" s="155"/>
      <c r="QPF47" s="155"/>
      <c r="QPG47" s="155"/>
      <c r="QPH47" s="155"/>
      <c r="QPI47" s="155"/>
      <c r="QPJ47" s="155"/>
      <c r="QPK47" s="156"/>
      <c r="QPL47" s="156"/>
      <c r="QPM47" s="156"/>
      <c r="QPN47" s="156"/>
      <c r="QPO47" s="156"/>
      <c r="QPP47" s="156"/>
      <c r="QPQ47" s="157"/>
      <c r="QPR47" s="153"/>
      <c r="QPS47" s="153"/>
      <c r="QPT47" s="154"/>
      <c r="QPU47" s="155"/>
      <c r="QPV47" s="155"/>
      <c r="QPW47" s="155"/>
      <c r="QPX47" s="155"/>
      <c r="QPY47" s="155"/>
      <c r="QPZ47" s="155"/>
      <c r="QQA47" s="156"/>
      <c r="QQB47" s="156"/>
      <c r="QQC47" s="156"/>
      <c r="QQD47" s="156"/>
      <c r="QQE47" s="156"/>
      <c r="QQF47" s="156"/>
      <c r="QQG47" s="157"/>
      <c r="QQH47" s="153"/>
      <c r="QQI47" s="153"/>
      <c r="QQJ47" s="154"/>
      <c r="QQK47" s="155"/>
      <c r="QQL47" s="155"/>
      <c r="QQM47" s="155"/>
      <c r="QQN47" s="155"/>
      <c r="QQO47" s="155"/>
      <c r="QQP47" s="155"/>
      <c r="QQQ47" s="156"/>
      <c r="QQR47" s="156"/>
      <c r="QQS47" s="156"/>
      <c r="QQT47" s="156"/>
      <c r="QQU47" s="156"/>
      <c r="QQV47" s="156"/>
      <c r="QQW47" s="157"/>
      <c r="QQX47" s="153"/>
      <c r="QQY47" s="153"/>
      <c r="QQZ47" s="154"/>
      <c r="QRA47" s="155"/>
      <c r="QRB47" s="155"/>
      <c r="QRC47" s="155"/>
      <c r="QRD47" s="155"/>
      <c r="QRE47" s="155"/>
      <c r="QRF47" s="155"/>
      <c r="QRG47" s="156"/>
      <c r="QRH47" s="156"/>
      <c r="QRI47" s="156"/>
      <c r="QRJ47" s="156"/>
      <c r="QRK47" s="156"/>
      <c r="QRL47" s="156"/>
      <c r="QRM47" s="157"/>
      <c r="QRN47" s="153"/>
      <c r="QRO47" s="153"/>
      <c r="QRP47" s="154"/>
      <c r="QRQ47" s="155"/>
      <c r="QRR47" s="155"/>
      <c r="QRS47" s="155"/>
      <c r="QRT47" s="155"/>
      <c r="QRU47" s="155"/>
      <c r="QRV47" s="155"/>
      <c r="QRW47" s="156"/>
      <c r="QRX47" s="156"/>
      <c r="QRY47" s="156"/>
      <c r="QRZ47" s="156"/>
      <c r="QSA47" s="156"/>
      <c r="QSB47" s="156"/>
      <c r="QSC47" s="157"/>
      <c r="QSD47" s="153"/>
      <c r="QSE47" s="153"/>
      <c r="QSF47" s="154"/>
      <c r="QSG47" s="155"/>
      <c r="QSH47" s="155"/>
      <c r="QSI47" s="155"/>
      <c r="QSJ47" s="155"/>
      <c r="QSK47" s="155"/>
      <c r="QSL47" s="155"/>
      <c r="QSM47" s="156"/>
      <c r="QSN47" s="156"/>
      <c r="QSO47" s="156"/>
      <c r="QSP47" s="156"/>
      <c r="QSQ47" s="156"/>
      <c r="QSR47" s="156"/>
      <c r="QSS47" s="157"/>
      <c r="QST47" s="153"/>
      <c r="QSU47" s="153"/>
      <c r="QSV47" s="154"/>
      <c r="QSW47" s="155"/>
      <c r="QSX47" s="155"/>
      <c r="QSY47" s="155"/>
      <c r="QSZ47" s="155"/>
      <c r="QTA47" s="155"/>
      <c r="QTB47" s="155"/>
      <c r="QTC47" s="156"/>
      <c r="QTD47" s="156"/>
      <c r="QTE47" s="156"/>
      <c r="QTF47" s="156"/>
      <c r="QTG47" s="156"/>
      <c r="QTH47" s="156"/>
      <c r="QTI47" s="157"/>
      <c r="QTJ47" s="153"/>
      <c r="QTK47" s="153"/>
      <c r="QTL47" s="154"/>
      <c r="QTM47" s="155"/>
      <c r="QTN47" s="155"/>
      <c r="QTO47" s="155"/>
      <c r="QTP47" s="155"/>
      <c r="QTQ47" s="155"/>
      <c r="QTR47" s="155"/>
      <c r="QTS47" s="156"/>
      <c r="QTT47" s="156"/>
      <c r="QTU47" s="156"/>
      <c r="QTV47" s="156"/>
      <c r="QTW47" s="156"/>
      <c r="QTX47" s="156"/>
      <c r="QTY47" s="157"/>
      <c r="QTZ47" s="153"/>
      <c r="QUA47" s="153"/>
      <c r="QUB47" s="154"/>
      <c r="QUC47" s="155"/>
      <c r="QUD47" s="155"/>
      <c r="QUE47" s="155"/>
      <c r="QUF47" s="155"/>
      <c r="QUG47" s="155"/>
      <c r="QUH47" s="155"/>
      <c r="QUI47" s="156"/>
      <c r="QUJ47" s="156"/>
      <c r="QUK47" s="156"/>
      <c r="QUL47" s="156"/>
      <c r="QUM47" s="156"/>
      <c r="QUN47" s="156"/>
      <c r="QUO47" s="157"/>
      <c r="QUP47" s="153"/>
      <c r="QUQ47" s="153"/>
      <c r="QUR47" s="154"/>
      <c r="QUS47" s="155"/>
      <c r="QUT47" s="155"/>
      <c r="QUU47" s="155"/>
      <c r="QUV47" s="155"/>
      <c r="QUW47" s="155"/>
      <c r="QUX47" s="155"/>
      <c r="QUY47" s="156"/>
      <c r="QUZ47" s="156"/>
      <c r="QVA47" s="156"/>
      <c r="QVB47" s="156"/>
      <c r="QVC47" s="156"/>
      <c r="QVD47" s="156"/>
      <c r="QVE47" s="157"/>
      <c r="QVF47" s="153"/>
      <c r="QVG47" s="153"/>
      <c r="QVH47" s="154"/>
      <c r="QVI47" s="155"/>
      <c r="QVJ47" s="155"/>
      <c r="QVK47" s="155"/>
      <c r="QVL47" s="155"/>
      <c r="QVM47" s="155"/>
      <c r="QVN47" s="155"/>
      <c r="QVO47" s="156"/>
      <c r="QVP47" s="156"/>
      <c r="QVQ47" s="156"/>
      <c r="QVR47" s="156"/>
      <c r="QVS47" s="156"/>
      <c r="QVT47" s="156"/>
      <c r="QVU47" s="157"/>
      <c r="QVV47" s="153"/>
      <c r="QVW47" s="153"/>
      <c r="QVX47" s="154"/>
      <c r="QVY47" s="155"/>
      <c r="QVZ47" s="155"/>
      <c r="QWA47" s="155"/>
      <c r="QWB47" s="155"/>
      <c r="QWC47" s="155"/>
      <c r="QWD47" s="155"/>
      <c r="QWE47" s="156"/>
      <c r="QWF47" s="156"/>
      <c r="QWG47" s="156"/>
      <c r="QWH47" s="156"/>
      <c r="QWI47" s="156"/>
      <c r="QWJ47" s="156"/>
      <c r="QWK47" s="157"/>
      <c r="QWL47" s="153"/>
      <c r="QWM47" s="153"/>
      <c r="QWN47" s="154"/>
      <c r="QWO47" s="155"/>
      <c r="QWP47" s="155"/>
      <c r="QWQ47" s="155"/>
      <c r="QWR47" s="155"/>
      <c r="QWS47" s="155"/>
      <c r="QWT47" s="155"/>
      <c r="QWU47" s="156"/>
      <c r="QWV47" s="156"/>
      <c r="QWW47" s="156"/>
      <c r="QWX47" s="156"/>
      <c r="QWY47" s="156"/>
      <c r="QWZ47" s="156"/>
      <c r="QXA47" s="157"/>
      <c r="QXB47" s="153"/>
      <c r="QXC47" s="153"/>
      <c r="QXD47" s="154"/>
      <c r="QXE47" s="155"/>
      <c r="QXF47" s="155"/>
      <c r="QXG47" s="155"/>
      <c r="QXH47" s="155"/>
      <c r="QXI47" s="155"/>
      <c r="QXJ47" s="155"/>
      <c r="QXK47" s="156"/>
      <c r="QXL47" s="156"/>
      <c r="QXM47" s="156"/>
      <c r="QXN47" s="156"/>
      <c r="QXO47" s="156"/>
      <c r="QXP47" s="156"/>
      <c r="QXQ47" s="157"/>
      <c r="QXR47" s="153"/>
      <c r="QXS47" s="153"/>
      <c r="QXT47" s="154"/>
      <c r="QXU47" s="155"/>
      <c r="QXV47" s="155"/>
      <c r="QXW47" s="155"/>
      <c r="QXX47" s="155"/>
      <c r="QXY47" s="155"/>
      <c r="QXZ47" s="155"/>
      <c r="QYA47" s="156"/>
      <c r="QYB47" s="156"/>
      <c r="QYC47" s="156"/>
      <c r="QYD47" s="156"/>
      <c r="QYE47" s="156"/>
      <c r="QYF47" s="156"/>
      <c r="QYG47" s="157"/>
      <c r="QYH47" s="153"/>
      <c r="QYI47" s="153"/>
      <c r="QYJ47" s="154"/>
      <c r="QYK47" s="155"/>
      <c r="QYL47" s="155"/>
      <c r="QYM47" s="155"/>
      <c r="QYN47" s="155"/>
      <c r="QYO47" s="155"/>
      <c r="QYP47" s="155"/>
      <c r="QYQ47" s="156"/>
      <c r="QYR47" s="156"/>
      <c r="QYS47" s="156"/>
      <c r="QYT47" s="156"/>
      <c r="QYU47" s="156"/>
      <c r="QYV47" s="156"/>
      <c r="QYW47" s="157"/>
      <c r="QYX47" s="153"/>
      <c r="QYY47" s="153"/>
      <c r="QYZ47" s="154"/>
      <c r="QZA47" s="155"/>
      <c r="QZB47" s="155"/>
      <c r="QZC47" s="155"/>
      <c r="QZD47" s="155"/>
      <c r="QZE47" s="155"/>
      <c r="QZF47" s="155"/>
      <c r="QZG47" s="156"/>
      <c r="QZH47" s="156"/>
      <c r="QZI47" s="156"/>
      <c r="QZJ47" s="156"/>
      <c r="QZK47" s="156"/>
      <c r="QZL47" s="156"/>
      <c r="QZM47" s="157"/>
      <c r="QZN47" s="153"/>
      <c r="QZO47" s="153"/>
      <c r="QZP47" s="154"/>
      <c r="QZQ47" s="155"/>
      <c r="QZR47" s="155"/>
      <c r="QZS47" s="155"/>
      <c r="QZT47" s="155"/>
      <c r="QZU47" s="155"/>
      <c r="QZV47" s="155"/>
      <c r="QZW47" s="156"/>
      <c r="QZX47" s="156"/>
      <c r="QZY47" s="156"/>
      <c r="QZZ47" s="156"/>
      <c r="RAA47" s="156"/>
      <c r="RAB47" s="156"/>
      <c r="RAC47" s="157"/>
      <c r="RAD47" s="153"/>
      <c r="RAE47" s="153"/>
      <c r="RAF47" s="154"/>
      <c r="RAG47" s="155"/>
      <c r="RAH47" s="155"/>
      <c r="RAI47" s="155"/>
      <c r="RAJ47" s="155"/>
      <c r="RAK47" s="155"/>
      <c r="RAL47" s="155"/>
      <c r="RAM47" s="156"/>
      <c r="RAN47" s="156"/>
      <c r="RAO47" s="156"/>
      <c r="RAP47" s="156"/>
      <c r="RAQ47" s="156"/>
      <c r="RAR47" s="156"/>
      <c r="RAS47" s="157"/>
      <c r="RAT47" s="153"/>
      <c r="RAU47" s="153"/>
      <c r="RAV47" s="154"/>
      <c r="RAW47" s="155"/>
      <c r="RAX47" s="155"/>
      <c r="RAY47" s="155"/>
      <c r="RAZ47" s="155"/>
      <c r="RBA47" s="155"/>
      <c r="RBB47" s="155"/>
      <c r="RBC47" s="156"/>
      <c r="RBD47" s="156"/>
      <c r="RBE47" s="156"/>
      <c r="RBF47" s="156"/>
      <c r="RBG47" s="156"/>
      <c r="RBH47" s="156"/>
      <c r="RBI47" s="157"/>
      <c r="RBJ47" s="153"/>
      <c r="RBK47" s="153"/>
      <c r="RBL47" s="154"/>
      <c r="RBM47" s="155"/>
      <c r="RBN47" s="155"/>
      <c r="RBO47" s="155"/>
      <c r="RBP47" s="155"/>
      <c r="RBQ47" s="155"/>
      <c r="RBR47" s="155"/>
      <c r="RBS47" s="156"/>
      <c r="RBT47" s="156"/>
      <c r="RBU47" s="156"/>
      <c r="RBV47" s="156"/>
      <c r="RBW47" s="156"/>
      <c r="RBX47" s="156"/>
      <c r="RBY47" s="157"/>
      <c r="RBZ47" s="153"/>
      <c r="RCA47" s="153"/>
      <c r="RCB47" s="154"/>
      <c r="RCC47" s="155"/>
      <c r="RCD47" s="155"/>
      <c r="RCE47" s="155"/>
      <c r="RCF47" s="155"/>
      <c r="RCG47" s="155"/>
      <c r="RCH47" s="155"/>
      <c r="RCI47" s="156"/>
      <c r="RCJ47" s="156"/>
      <c r="RCK47" s="156"/>
      <c r="RCL47" s="156"/>
      <c r="RCM47" s="156"/>
      <c r="RCN47" s="156"/>
      <c r="RCO47" s="157"/>
      <c r="RCP47" s="153"/>
      <c r="RCQ47" s="153"/>
      <c r="RCR47" s="154"/>
      <c r="RCS47" s="155"/>
      <c r="RCT47" s="155"/>
      <c r="RCU47" s="155"/>
      <c r="RCV47" s="155"/>
      <c r="RCW47" s="155"/>
      <c r="RCX47" s="155"/>
      <c r="RCY47" s="156"/>
      <c r="RCZ47" s="156"/>
      <c r="RDA47" s="156"/>
      <c r="RDB47" s="156"/>
      <c r="RDC47" s="156"/>
      <c r="RDD47" s="156"/>
      <c r="RDE47" s="157"/>
      <c r="RDF47" s="153"/>
      <c r="RDG47" s="153"/>
      <c r="RDH47" s="154"/>
      <c r="RDI47" s="155"/>
      <c r="RDJ47" s="155"/>
      <c r="RDK47" s="155"/>
      <c r="RDL47" s="155"/>
      <c r="RDM47" s="155"/>
      <c r="RDN47" s="155"/>
      <c r="RDO47" s="156"/>
      <c r="RDP47" s="156"/>
      <c r="RDQ47" s="156"/>
      <c r="RDR47" s="156"/>
      <c r="RDS47" s="156"/>
      <c r="RDT47" s="156"/>
      <c r="RDU47" s="157"/>
      <c r="RDV47" s="153"/>
      <c r="RDW47" s="153"/>
      <c r="RDX47" s="154"/>
      <c r="RDY47" s="155"/>
      <c r="RDZ47" s="155"/>
      <c r="REA47" s="155"/>
      <c r="REB47" s="155"/>
      <c r="REC47" s="155"/>
      <c r="RED47" s="155"/>
      <c r="REE47" s="156"/>
      <c r="REF47" s="156"/>
      <c r="REG47" s="156"/>
      <c r="REH47" s="156"/>
      <c r="REI47" s="156"/>
      <c r="REJ47" s="156"/>
      <c r="REK47" s="157"/>
      <c r="REL47" s="153"/>
      <c r="REM47" s="153"/>
      <c r="REN47" s="154"/>
      <c r="REO47" s="155"/>
      <c r="REP47" s="155"/>
      <c r="REQ47" s="155"/>
      <c r="RER47" s="155"/>
      <c r="RES47" s="155"/>
      <c r="RET47" s="155"/>
      <c r="REU47" s="156"/>
      <c r="REV47" s="156"/>
      <c r="REW47" s="156"/>
      <c r="REX47" s="156"/>
      <c r="REY47" s="156"/>
      <c r="REZ47" s="156"/>
      <c r="RFA47" s="157"/>
      <c r="RFB47" s="153"/>
      <c r="RFC47" s="153"/>
      <c r="RFD47" s="154"/>
      <c r="RFE47" s="155"/>
      <c r="RFF47" s="155"/>
      <c r="RFG47" s="155"/>
      <c r="RFH47" s="155"/>
      <c r="RFI47" s="155"/>
      <c r="RFJ47" s="155"/>
      <c r="RFK47" s="156"/>
      <c r="RFL47" s="156"/>
      <c r="RFM47" s="156"/>
      <c r="RFN47" s="156"/>
      <c r="RFO47" s="156"/>
      <c r="RFP47" s="156"/>
      <c r="RFQ47" s="157"/>
      <c r="RFR47" s="153"/>
      <c r="RFS47" s="153"/>
      <c r="RFT47" s="154"/>
      <c r="RFU47" s="155"/>
      <c r="RFV47" s="155"/>
      <c r="RFW47" s="155"/>
      <c r="RFX47" s="155"/>
      <c r="RFY47" s="155"/>
      <c r="RFZ47" s="155"/>
      <c r="RGA47" s="156"/>
      <c r="RGB47" s="156"/>
      <c r="RGC47" s="156"/>
      <c r="RGD47" s="156"/>
      <c r="RGE47" s="156"/>
      <c r="RGF47" s="156"/>
      <c r="RGG47" s="157"/>
      <c r="RGH47" s="153"/>
      <c r="RGI47" s="153"/>
      <c r="RGJ47" s="154"/>
      <c r="RGK47" s="155"/>
      <c r="RGL47" s="155"/>
      <c r="RGM47" s="155"/>
      <c r="RGN47" s="155"/>
      <c r="RGO47" s="155"/>
      <c r="RGP47" s="155"/>
      <c r="RGQ47" s="156"/>
      <c r="RGR47" s="156"/>
      <c r="RGS47" s="156"/>
      <c r="RGT47" s="156"/>
      <c r="RGU47" s="156"/>
      <c r="RGV47" s="156"/>
      <c r="RGW47" s="157"/>
      <c r="RGX47" s="153"/>
      <c r="RGY47" s="153"/>
      <c r="RGZ47" s="154"/>
      <c r="RHA47" s="155"/>
      <c r="RHB47" s="155"/>
      <c r="RHC47" s="155"/>
      <c r="RHD47" s="155"/>
      <c r="RHE47" s="155"/>
      <c r="RHF47" s="155"/>
      <c r="RHG47" s="156"/>
      <c r="RHH47" s="156"/>
      <c r="RHI47" s="156"/>
      <c r="RHJ47" s="156"/>
      <c r="RHK47" s="156"/>
      <c r="RHL47" s="156"/>
      <c r="RHM47" s="157"/>
      <c r="RHN47" s="153"/>
      <c r="RHO47" s="153"/>
      <c r="RHP47" s="154"/>
      <c r="RHQ47" s="155"/>
      <c r="RHR47" s="155"/>
      <c r="RHS47" s="155"/>
      <c r="RHT47" s="155"/>
      <c r="RHU47" s="155"/>
      <c r="RHV47" s="155"/>
      <c r="RHW47" s="156"/>
      <c r="RHX47" s="156"/>
      <c r="RHY47" s="156"/>
      <c r="RHZ47" s="156"/>
      <c r="RIA47" s="156"/>
      <c r="RIB47" s="156"/>
      <c r="RIC47" s="157"/>
      <c r="RID47" s="153"/>
      <c r="RIE47" s="153"/>
      <c r="RIF47" s="154"/>
      <c r="RIG47" s="155"/>
      <c r="RIH47" s="155"/>
      <c r="RII47" s="155"/>
      <c r="RIJ47" s="155"/>
      <c r="RIK47" s="155"/>
      <c r="RIL47" s="155"/>
      <c r="RIM47" s="156"/>
      <c r="RIN47" s="156"/>
      <c r="RIO47" s="156"/>
      <c r="RIP47" s="156"/>
      <c r="RIQ47" s="156"/>
      <c r="RIR47" s="156"/>
      <c r="RIS47" s="157"/>
      <c r="RIT47" s="153"/>
      <c r="RIU47" s="153"/>
      <c r="RIV47" s="154"/>
      <c r="RIW47" s="155"/>
      <c r="RIX47" s="155"/>
      <c r="RIY47" s="155"/>
      <c r="RIZ47" s="155"/>
      <c r="RJA47" s="155"/>
      <c r="RJB47" s="155"/>
      <c r="RJC47" s="156"/>
      <c r="RJD47" s="156"/>
      <c r="RJE47" s="156"/>
      <c r="RJF47" s="156"/>
      <c r="RJG47" s="156"/>
      <c r="RJH47" s="156"/>
      <c r="RJI47" s="157"/>
      <c r="RJJ47" s="153"/>
      <c r="RJK47" s="153"/>
      <c r="RJL47" s="154"/>
      <c r="RJM47" s="155"/>
      <c r="RJN47" s="155"/>
      <c r="RJO47" s="155"/>
      <c r="RJP47" s="155"/>
      <c r="RJQ47" s="155"/>
      <c r="RJR47" s="155"/>
      <c r="RJS47" s="156"/>
      <c r="RJT47" s="156"/>
      <c r="RJU47" s="156"/>
      <c r="RJV47" s="156"/>
      <c r="RJW47" s="156"/>
      <c r="RJX47" s="156"/>
      <c r="RJY47" s="157"/>
      <c r="RJZ47" s="153"/>
      <c r="RKA47" s="153"/>
      <c r="RKB47" s="154"/>
      <c r="RKC47" s="155"/>
      <c r="RKD47" s="155"/>
      <c r="RKE47" s="155"/>
      <c r="RKF47" s="155"/>
      <c r="RKG47" s="155"/>
      <c r="RKH47" s="155"/>
      <c r="RKI47" s="156"/>
      <c r="RKJ47" s="156"/>
      <c r="RKK47" s="156"/>
      <c r="RKL47" s="156"/>
      <c r="RKM47" s="156"/>
      <c r="RKN47" s="156"/>
      <c r="RKO47" s="157"/>
      <c r="RKP47" s="153"/>
      <c r="RKQ47" s="153"/>
      <c r="RKR47" s="154"/>
      <c r="RKS47" s="155"/>
      <c r="RKT47" s="155"/>
      <c r="RKU47" s="155"/>
      <c r="RKV47" s="155"/>
      <c r="RKW47" s="155"/>
      <c r="RKX47" s="155"/>
      <c r="RKY47" s="156"/>
      <c r="RKZ47" s="156"/>
      <c r="RLA47" s="156"/>
      <c r="RLB47" s="156"/>
      <c r="RLC47" s="156"/>
      <c r="RLD47" s="156"/>
      <c r="RLE47" s="157"/>
      <c r="RLF47" s="153"/>
      <c r="RLG47" s="153"/>
      <c r="RLH47" s="154"/>
      <c r="RLI47" s="155"/>
      <c r="RLJ47" s="155"/>
      <c r="RLK47" s="155"/>
      <c r="RLL47" s="155"/>
      <c r="RLM47" s="155"/>
      <c r="RLN47" s="155"/>
      <c r="RLO47" s="156"/>
      <c r="RLP47" s="156"/>
      <c r="RLQ47" s="156"/>
      <c r="RLR47" s="156"/>
      <c r="RLS47" s="156"/>
      <c r="RLT47" s="156"/>
      <c r="RLU47" s="157"/>
      <c r="RLV47" s="153"/>
      <c r="RLW47" s="153"/>
      <c r="RLX47" s="154"/>
      <c r="RLY47" s="155"/>
      <c r="RLZ47" s="155"/>
      <c r="RMA47" s="155"/>
      <c r="RMB47" s="155"/>
      <c r="RMC47" s="155"/>
      <c r="RMD47" s="155"/>
      <c r="RME47" s="156"/>
      <c r="RMF47" s="156"/>
      <c r="RMG47" s="156"/>
      <c r="RMH47" s="156"/>
      <c r="RMI47" s="156"/>
      <c r="RMJ47" s="156"/>
      <c r="RMK47" s="157"/>
      <c r="RML47" s="153"/>
      <c r="RMM47" s="153"/>
      <c r="RMN47" s="154"/>
      <c r="RMO47" s="155"/>
      <c r="RMP47" s="155"/>
      <c r="RMQ47" s="155"/>
      <c r="RMR47" s="155"/>
      <c r="RMS47" s="155"/>
      <c r="RMT47" s="155"/>
      <c r="RMU47" s="156"/>
      <c r="RMV47" s="156"/>
      <c r="RMW47" s="156"/>
      <c r="RMX47" s="156"/>
      <c r="RMY47" s="156"/>
      <c r="RMZ47" s="156"/>
      <c r="RNA47" s="157"/>
      <c r="RNB47" s="153"/>
      <c r="RNC47" s="153"/>
      <c r="RND47" s="154"/>
      <c r="RNE47" s="155"/>
      <c r="RNF47" s="155"/>
      <c r="RNG47" s="155"/>
      <c r="RNH47" s="155"/>
      <c r="RNI47" s="155"/>
      <c r="RNJ47" s="155"/>
      <c r="RNK47" s="156"/>
      <c r="RNL47" s="156"/>
      <c r="RNM47" s="156"/>
      <c r="RNN47" s="156"/>
      <c r="RNO47" s="156"/>
      <c r="RNP47" s="156"/>
      <c r="RNQ47" s="157"/>
      <c r="RNR47" s="153"/>
      <c r="RNS47" s="153"/>
      <c r="RNT47" s="154"/>
      <c r="RNU47" s="155"/>
      <c r="RNV47" s="155"/>
      <c r="RNW47" s="155"/>
      <c r="RNX47" s="155"/>
      <c r="RNY47" s="155"/>
      <c r="RNZ47" s="155"/>
      <c r="ROA47" s="156"/>
      <c r="ROB47" s="156"/>
      <c r="ROC47" s="156"/>
      <c r="ROD47" s="156"/>
      <c r="ROE47" s="156"/>
      <c r="ROF47" s="156"/>
      <c r="ROG47" s="157"/>
      <c r="ROH47" s="153"/>
      <c r="ROI47" s="153"/>
      <c r="ROJ47" s="154"/>
      <c r="ROK47" s="155"/>
      <c r="ROL47" s="155"/>
      <c r="ROM47" s="155"/>
      <c r="RON47" s="155"/>
      <c r="ROO47" s="155"/>
      <c r="ROP47" s="155"/>
      <c r="ROQ47" s="156"/>
      <c r="ROR47" s="156"/>
      <c r="ROS47" s="156"/>
      <c r="ROT47" s="156"/>
      <c r="ROU47" s="156"/>
      <c r="ROV47" s="156"/>
      <c r="ROW47" s="157"/>
      <c r="ROX47" s="153"/>
      <c r="ROY47" s="153"/>
      <c r="ROZ47" s="154"/>
      <c r="RPA47" s="155"/>
      <c r="RPB47" s="155"/>
      <c r="RPC47" s="155"/>
      <c r="RPD47" s="155"/>
      <c r="RPE47" s="155"/>
      <c r="RPF47" s="155"/>
      <c r="RPG47" s="156"/>
      <c r="RPH47" s="156"/>
      <c r="RPI47" s="156"/>
      <c r="RPJ47" s="156"/>
      <c r="RPK47" s="156"/>
      <c r="RPL47" s="156"/>
      <c r="RPM47" s="157"/>
      <c r="RPN47" s="153"/>
      <c r="RPO47" s="153"/>
      <c r="RPP47" s="154"/>
      <c r="RPQ47" s="155"/>
      <c r="RPR47" s="155"/>
      <c r="RPS47" s="155"/>
      <c r="RPT47" s="155"/>
      <c r="RPU47" s="155"/>
      <c r="RPV47" s="155"/>
      <c r="RPW47" s="156"/>
      <c r="RPX47" s="156"/>
      <c r="RPY47" s="156"/>
      <c r="RPZ47" s="156"/>
      <c r="RQA47" s="156"/>
      <c r="RQB47" s="156"/>
      <c r="RQC47" s="157"/>
      <c r="RQD47" s="153"/>
      <c r="RQE47" s="153"/>
      <c r="RQF47" s="154"/>
      <c r="RQG47" s="155"/>
      <c r="RQH47" s="155"/>
      <c r="RQI47" s="155"/>
      <c r="RQJ47" s="155"/>
      <c r="RQK47" s="155"/>
      <c r="RQL47" s="155"/>
      <c r="RQM47" s="156"/>
      <c r="RQN47" s="156"/>
      <c r="RQO47" s="156"/>
      <c r="RQP47" s="156"/>
      <c r="RQQ47" s="156"/>
      <c r="RQR47" s="156"/>
      <c r="RQS47" s="157"/>
      <c r="RQT47" s="153"/>
      <c r="RQU47" s="153"/>
      <c r="RQV47" s="154"/>
      <c r="RQW47" s="155"/>
      <c r="RQX47" s="155"/>
      <c r="RQY47" s="155"/>
      <c r="RQZ47" s="155"/>
      <c r="RRA47" s="155"/>
      <c r="RRB47" s="155"/>
      <c r="RRC47" s="156"/>
      <c r="RRD47" s="156"/>
      <c r="RRE47" s="156"/>
      <c r="RRF47" s="156"/>
      <c r="RRG47" s="156"/>
      <c r="RRH47" s="156"/>
      <c r="RRI47" s="157"/>
      <c r="RRJ47" s="153"/>
      <c r="RRK47" s="153"/>
      <c r="RRL47" s="154"/>
      <c r="RRM47" s="155"/>
      <c r="RRN47" s="155"/>
      <c r="RRO47" s="155"/>
      <c r="RRP47" s="155"/>
      <c r="RRQ47" s="155"/>
      <c r="RRR47" s="155"/>
      <c r="RRS47" s="156"/>
      <c r="RRT47" s="156"/>
      <c r="RRU47" s="156"/>
      <c r="RRV47" s="156"/>
      <c r="RRW47" s="156"/>
      <c r="RRX47" s="156"/>
      <c r="RRY47" s="157"/>
      <c r="RRZ47" s="153"/>
      <c r="RSA47" s="153"/>
      <c r="RSB47" s="154"/>
      <c r="RSC47" s="155"/>
      <c r="RSD47" s="155"/>
      <c r="RSE47" s="155"/>
      <c r="RSF47" s="155"/>
      <c r="RSG47" s="155"/>
      <c r="RSH47" s="155"/>
      <c r="RSI47" s="156"/>
      <c r="RSJ47" s="156"/>
      <c r="RSK47" s="156"/>
      <c r="RSL47" s="156"/>
      <c r="RSM47" s="156"/>
      <c r="RSN47" s="156"/>
      <c r="RSO47" s="157"/>
      <c r="RSP47" s="153"/>
      <c r="RSQ47" s="153"/>
      <c r="RSR47" s="154"/>
      <c r="RSS47" s="155"/>
      <c r="RST47" s="155"/>
      <c r="RSU47" s="155"/>
      <c r="RSV47" s="155"/>
      <c r="RSW47" s="155"/>
      <c r="RSX47" s="155"/>
      <c r="RSY47" s="156"/>
      <c r="RSZ47" s="156"/>
      <c r="RTA47" s="156"/>
      <c r="RTB47" s="156"/>
      <c r="RTC47" s="156"/>
      <c r="RTD47" s="156"/>
      <c r="RTE47" s="157"/>
      <c r="RTF47" s="153"/>
      <c r="RTG47" s="153"/>
      <c r="RTH47" s="154"/>
      <c r="RTI47" s="155"/>
      <c r="RTJ47" s="155"/>
      <c r="RTK47" s="155"/>
      <c r="RTL47" s="155"/>
      <c r="RTM47" s="155"/>
      <c r="RTN47" s="155"/>
      <c r="RTO47" s="156"/>
      <c r="RTP47" s="156"/>
      <c r="RTQ47" s="156"/>
      <c r="RTR47" s="156"/>
      <c r="RTS47" s="156"/>
      <c r="RTT47" s="156"/>
      <c r="RTU47" s="157"/>
      <c r="RTV47" s="153"/>
      <c r="RTW47" s="153"/>
      <c r="RTX47" s="154"/>
      <c r="RTY47" s="155"/>
      <c r="RTZ47" s="155"/>
      <c r="RUA47" s="155"/>
      <c r="RUB47" s="155"/>
      <c r="RUC47" s="155"/>
      <c r="RUD47" s="155"/>
      <c r="RUE47" s="156"/>
      <c r="RUF47" s="156"/>
      <c r="RUG47" s="156"/>
      <c r="RUH47" s="156"/>
      <c r="RUI47" s="156"/>
      <c r="RUJ47" s="156"/>
      <c r="RUK47" s="157"/>
      <c r="RUL47" s="153"/>
      <c r="RUM47" s="153"/>
      <c r="RUN47" s="154"/>
      <c r="RUO47" s="155"/>
      <c r="RUP47" s="155"/>
      <c r="RUQ47" s="155"/>
      <c r="RUR47" s="155"/>
      <c r="RUS47" s="155"/>
      <c r="RUT47" s="155"/>
      <c r="RUU47" s="156"/>
      <c r="RUV47" s="156"/>
      <c r="RUW47" s="156"/>
      <c r="RUX47" s="156"/>
      <c r="RUY47" s="156"/>
      <c r="RUZ47" s="156"/>
      <c r="RVA47" s="157"/>
      <c r="RVB47" s="153"/>
      <c r="RVC47" s="153"/>
      <c r="RVD47" s="154"/>
      <c r="RVE47" s="155"/>
      <c r="RVF47" s="155"/>
      <c r="RVG47" s="155"/>
      <c r="RVH47" s="155"/>
      <c r="RVI47" s="155"/>
      <c r="RVJ47" s="155"/>
      <c r="RVK47" s="156"/>
      <c r="RVL47" s="156"/>
      <c r="RVM47" s="156"/>
      <c r="RVN47" s="156"/>
      <c r="RVO47" s="156"/>
      <c r="RVP47" s="156"/>
      <c r="RVQ47" s="157"/>
      <c r="RVR47" s="153"/>
      <c r="RVS47" s="153"/>
      <c r="RVT47" s="154"/>
      <c r="RVU47" s="155"/>
      <c r="RVV47" s="155"/>
      <c r="RVW47" s="155"/>
      <c r="RVX47" s="155"/>
      <c r="RVY47" s="155"/>
      <c r="RVZ47" s="155"/>
      <c r="RWA47" s="156"/>
      <c r="RWB47" s="156"/>
      <c r="RWC47" s="156"/>
      <c r="RWD47" s="156"/>
      <c r="RWE47" s="156"/>
      <c r="RWF47" s="156"/>
      <c r="RWG47" s="157"/>
      <c r="RWH47" s="153"/>
      <c r="RWI47" s="153"/>
      <c r="RWJ47" s="154"/>
      <c r="RWK47" s="155"/>
      <c r="RWL47" s="155"/>
      <c r="RWM47" s="155"/>
      <c r="RWN47" s="155"/>
      <c r="RWO47" s="155"/>
      <c r="RWP47" s="155"/>
      <c r="RWQ47" s="156"/>
      <c r="RWR47" s="156"/>
      <c r="RWS47" s="156"/>
      <c r="RWT47" s="156"/>
      <c r="RWU47" s="156"/>
      <c r="RWV47" s="156"/>
      <c r="RWW47" s="157"/>
      <c r="RWX47" s="153"/>
      <c r="RWY47" s="153"/>
      <c r="RWZ47" s="154"/>
      <c r="RXA47" s="155"/>
      <c r="RXB47" s="155"/>
      <c r="RXC47" s="155"/>
      <c r="RXD47" s="155"/>
      <c r="RXE47" s="155"/>
      <c r="RXF47" s="155"/>
      <c r="RXG47" s="156"/>
      <c r="RXH47" s="156"/>
      <c r="RXI47" s="156"/>
      <c r="RXJ47" s="156"/>
      <c r="RXK47" s="156"/>
      <c r="RXL47" s="156"/>
      <c r="RXM47" s="157"/>
      <c r="RXN47" s="153"/>
      <c r="RXO47" s="153"/>
      <c r="RXP47" s="154"/>
      <c r="RXQ47" s="155"/>
      <c r="RXR47" s="155"/>
      <c r="RXS47" s="155"/>
      <c r="RXT47" s="155"/>
      <c r="RXU47" s="155"/>
      <c r="RXV47" s="155"/>
      <c r="RXW47" s="156"/>
      <c r="RXX47" s="156"/>
      <c r="RXY47" s="156"/>
      <c r="RXZ47" s="156"/>
      <c r="RYA47" s="156"/>
      <c r="RYB47" s="156"/>
      <c r="RYC47" s="157"/>
      <c r="RYD47" s="153"/>
      <c r="RYE47" s="153"/>
      <c r="RYF47" s="154"/>
      <c r="RYG47" s="155"/>
      <c r="RYH47" s="155"/>
      <c r="RYI47" s="155"/>
      <c r="RYJ47" s="155"/>
      <c r="RYK47" s="155"/>
      <c r="RYL47" s="155"/>
      <c r="RYM47" s="156"/>
      <c r="RYN47" s="156"/>
      <c r="RYO47" s="156"/>
      <c r="RYP47" s="156"/>
      <c r="RYQ47" s="156"/>
      <c r="RYR47" s="156"/>
      <c r="RYS47" s="157"/>
      <c r="RYT47" s="153"/>
      <c r="RYU47" s="153"/>
      <c r="RYV47" s="154"/>
      <c r="RYW47" s="155"/>
      <c r="RYX47" s="155"/>
      <c r="RYY47" s="155"/>
      <c r="RYZ47" s="155"/>
      <c r="RZA47" s="155"/>
      <c r="RZB47" s="155"/>
      <c r="RZC47" s="156"/>
      <c r="RZD47" s="156"/>
      <c r="RZE47" s="156"/>
      <c r="RZF47" s="156"/>
      <c r="RZG47" s="156"/>
      <c r="RZH47" s="156"/>
      <c r="RZI47" s="157"/>
      <c r="RZJ47" s="153"/>
      <c r="RZK47" s="153"/>
      <c r="RZL47" s="154"/>
      <c r="RZM47" s="155"/>
      <c r="RZN47" s="155"/>
      <c r="RZO47" s="155"/>
      <c r="RZP47" s="155"/>
      <c r="RZQ47" s="155"/>
      <c r="RZR47" s="155"/>
      <c r="RZS47" s="156"/>
      <c r="RZT47" s="156"/>
      <c r="RZU47" s="156"/>
      <c r="RZV47" s="156"/>
      <c r="RZW47" s="156"/>
      <c r="RZX47" s="156"/>
      <c r="RZY47" s="157"/>
      <c r="RZZ47" s="153"/>
      <c r="SAA47" s="153"/>
      <c r="SAB47" s="154"/>
      <c r="SAC47" s="155"/>
      <c r="SAD47" s="155"/>
      <c r="SAE47" s="155"/>
      <c r="SAF47" s="155"/>
      <c r="SAG47" s="155"/>
      <c r="SAH47" s="155"/>
      <c r="SAI47" s="156"/>
      <c r="SAJ47" s="156"/>
      <c r="SAK47" s="156"/>
      <c r="SAL47" s="156"/>
      <c r="SAM47" s="156"/>
      <c r="SAN47" s="156"/>
      <c r="SAO47" s="157"/>
      <c r="SAP47" s="153"/>
      <c r="SAQ47" s="153"/>
      <c r="SAR47" s="154"/>
      <c r="SAS47" s="155"/>
      <c r="SAT47" s="155"/>
      <c r="SAU47" s="155"/>
      <c r="SAV47" s="155"/>
      <c r="SAW47" s="155"/>
      <c r="SAX47" s="155"/>
      <c r="SAY47" s="156"/>
      <c r="SAZ47" s="156"/>
      <c r="SBA47" s="156"/>
      <c r="SBB47" s="156"/>
      <c r="SBC47" s="156"/>
      <c r="SBD47" s="156"/>
      <c r="SBE47" s="157"/>
      <c r="SBF47" s="153"/>
      <c r="SBG47" s="153"/>
      <c r="SBH47" s="154"/>
      <c r="SBI47" s="155"/>
      <c r="SBJ47" s="155"/>
      <c r="SBK47" s="155"/>
      <c r="SBL47" s="155"/>
      <c r="SBM47" s="155"/>
      <c r="SBN47" s="155"/>
      <c r="SBO47" s="156"/>
      <c r="SBP47" s="156"/>
      <c r="SBQ47" s="156"/>
      <c r="SBR47" s="156"/>
      <c r="SBS47" s="156"/>
      <c r="SBT47" s="156"/>
      <c r="SBU47" s="157"/>
      <c r="SBV47" s="153"/>
      <c r="SBW47" s="153"/>
      <c r="SBX47" s="154"/>
      <c r="SBY47" s="155"/>
      <c r="SBZ47" s="155"/>
      <c r="SCA47" s="155"/>
      <c r="SCB47" s="155"/>
      <c r="SCC47" s="155"/>
      <c r="SCD47" s="155"/>
      <c r="SCE47" s="156"/>
      <c r="SCF47" s="156"/>
      <c r="SCG47" s="156"/>
      <c r="SCH47" s="156"/>
      <c r="SCI47" s="156"/>
      <c r="SCJ47" s="156"/>
      <c r="SCK47" s="157"/>
      <c r="SCL47" s="153"/>
      <c r="SCM47" s="153"/>
      <c r="SCN47" s="154"/>
      <c r="SCO47" s="155"/>
      <c r="SCP47" s="155"/>
      <c r="SCQ47" s="155"/>
      <c r="SCR47" s="155"/>
      <c r="SCS47" s="155"/>
      <c r="SCT47" s="155"/>
      <c r="SCU47" s="156"/>
      <c r="SCV47" s="156"/>
      <c r="SCW47" s="156"/>
      <c r="SCX47" s="156"/>
      <c r="SCY47" s="156"/>
      <c r="SCZ47" s="156"/>
      <c r="SDA47" s="157"/>
      <c r="SDB47" s="153"/>
      <c r="SDC47" s="153"/>
      <c r="SDD47" s="154"/>
      <c r="SDE47" s="155"/>
      <c r="SDF47" s="155"/>
      <c r="SDG47" s="155"/>
      <c r="SDH47" s="155"/>
      <c r="SDI47" s="155"/>
      <c r="SDJ47" s="155"/>
      <c r="SDK47" s="156"/>
      <c r="SDL47" s="156"/>
      <c r="SDM47" s="156"/>
      <c r="SDN47" s="156"/>
      <c r="SDO47" s="156"/>
      <c r="SDP47" s="156"/>
      <c r="SDQ47" s="157"/>
      <c r="SDR47" s="153"/>
      <c r="SDS47" s="153"/>
      <c r="SDT47" s="154"/>
      <c r="SDU47" s="155"/>
      <c r="SDV47" s="155"/>
      <c r="SDW47" s="155"/>
      <c r="SDX47" s="155"/>
      <c r="SDY47" s="155"/>
      <c r="SDZ47" s="155"/>
      <c r="SEA47" s="156"/>
      <c r="SEB47" s="156"/>
      <c r="SEC47" s="156"/>
      <c r="SED47" s="156"/>
      <c r="SEE47" s="156"/>
      <c r="SEF47" s="156"/>
      <c r="SEG47" s="157"/>
      <c r="SEH47" s="153"/>
      <c r="SEI47" s="153"/>
      <c r="SEJ47" s="154"/>
      <c r="SEK47" s="155"/>
      <c r="SEL47" s="155"/>
      <c r="SEM47" s="155"/>
      <c r="SEN47" s="155"/>
      <c r="SEO47" s="155"/>
      <c r="SEP47" s="155"/>
      <c r="SEQ47" s="156"/>
      <c r="SER47" s="156"/>
      <c r="SES47" s="156"/>
      <c r="SET47" s="156"/>
      <c r="SEU47" s="156"/>
      <c r="SEV47" s="156"/>
      <c r="SEW47" s="157"/>
      <c r="SEX47" s="153"/>
      <c r="SEY47" s="153"/>
      <c r="SEZ47" s="154"/>
      <c r="SFA47" s="155"/>
      <c r="SFB47" s="155"/>
      <c r="SFC47" s="155"/>
      <c r="SFD47" s="155"/>
      <c r="SFE47" s="155"/>
      <c r="SFF47" s="155"/>
      <c r="SFG47" s="156"/>
      <c r="SFH47" s="156"/>
      <c r="SFI47" s="156"/>
      <c r="SFJ47" s="156"/>
      <c r="SFK47" s="156"/>
      <c r="SFL47" s="156"/>
      <c r="SFM47" s="157"/>
      <c r="SFN47" s="153"/>
      <c r="SFO47" s="153"/>
      <c r="SFP47" s="154"/>
      <c r="SFQ47" s="155"/>
      <c r="SFR47" s="155"/>
      <c r="SFS47" s="155"/>
      <c r="SFT47" s="155"/>
      <c r="SFU47" s="155"/>
      <c r="SFV47" s="155"/>
      <c r="SFW47" s="156"/>
      <c r="SFX47" s="156"/>
      <c r="SFY47" s="156"/>
      <c r="SFZ47" s="156"/>
      <c r="SGA47" s="156"/>
      <c r="SGB47" s="156"/>
      <c r="SGC47" s="157"/>
      <c r="SGD47" s="153"/>
      <c r="SGE47" s="153"/>
      <c r="SGF47" s="154"/>
      <c r="SGG47" s="155"/>
      <c r="SGH47" s="155"/>
      <c r="SGI47" s="155"/>
      <c r="SGJ47" s="155"/>
      <c r="SGK47" s="155"/>
      <c r="SGL47" s="155"/>
      <c r="SGM47" s="156"/>
      <c r="SGN47" s="156"/>
      <c r="SGO47" s="156"/>
      <c r="SGP47" s="156"/>
      <c r="SGQ47" s="156"/>
      <c r="SGR47" s="156"/>
      <c r="SGS47" s="157"/>
      <c r="SGT47" s="153"/>
      <c r="SGU47" s="153"/>
      <c r="SGV47" s="154"/>
      <c r="SGW47" s="155"/>
      <c r="SGX47" s="155"/>
      <c r="SGY47" s="155"/>
      <c r="SGZ47" s="155"/>
      <c r="SHA47" s="155"/>
      <c r="SHB47" s="155"/>
      <c r="SHC47" s="156"/>
      <c r="SHD47" s="156"/>
      <c r="SHE47" s="156"/>
      <c r="SHF47" s="156"/>
      <c r="SHG47" s="156"/>
      <c r="SHH47" s="156"/>
      <c r="SHI47" s="157"/>
      <c r="SHJ47" s="153"/>
      <c r="SHK47" s="153"/>
      <c r="SHL47" s="154"/>
      <c r="SHM47" s="155"/>
      <c r="SHN47" s="155"/>
      <c r="SHO47" s="155"/>
      <c r="SHP47" s="155"/>
      <c r="SHQ47" s="155"/>
      <c r="SHR47" s="155"/>
      <c r="SHS47" s="156"/>
      <c r="SHT47" s="156"/>
      <c r="SHU47" s="156"/>
      <c r="SHV47" s="156"/>
      <c r="SHW47" s="156"/>
      <c r="SHX47" s="156"/>
      <c r="SHY47" s="157"/>
      <c r="SHZ47" s="153"/>
      <c r="SIA47" s="153"/>
      <c r="SIB47" s="154"/>
      <c r="SIC47" s="155"/>
      <c r="SID47" s="155"/>
      <c r="SIE47" s="155"/>
      <c r="SIF47" s="155"/>
      <c r="SIG47" s="155"/>
      <c r="SIH47" s="155"/>
      <c r="SII47" s="156"/>
      <c r="SIJ47" s="156"/>
      <c r="SIK47" s="156"/>
      <c r="SIL47" s="156"/>
      <c r="SIM47" s="156"/>
      <c r="SIN47" s="156"/>
      <c r="SIO47" s="157"/>
      <c r="SIP47" s="153"/>
      <c r="SIQ47" s="153"/>
      <c r="SIR47" s="154"/>
      <c r="SIS47" s="155"/>
      <c r="SIT47" s="155"/>
      <c r="SIU47" s="155"/>
      <c r="SIV47" s="155"/>
      <c r="SIW47" s="155"/>
      <c r="SIX47" s="155"/>
      <c r="SIY47" s="156"/>
      <c r="SIZ47" s="156"/>
      <c r="SJA47" s="156"/>
      <c r="SJB47" s="156"/>
      <c r="SJC47" s="156"/>
      <c r="SJD47" s="156"/>
      <c r="SJE47" s="157"/>
      <c r="SJF47" s="153"/>
      <c r="SJG47" s="153"/>
      <c r="SJH47" s="154"/>
      <c r="SJI47" s="155"/>
      <c r="SJJ47" s="155"/>
      <c r="SJK47" s="155"/>
      <c r="SJL47" s="155"/>
      <c r="SJM47" s="155"/>
      <c r="SJN47" s="155"/>
      <c r="SJO47" s="156"/>
      <c r="SJP47" s="156"/>
      <c r="SJQ47" s="156"/>
      <c r="SJR47" s="156"/>
      <c r="SJS47" s="156"/>
      <c r="SJT47" s="156"/>
      <c r="SJU47" s="157"/>
      <c r="SJV47" s="153"/>
      <c r="SJW47" s="153"/>
      <c r="SJX47" s="154"/>
      <c r="SJY47" s="155"/>
      <c r="SJZ47" s="155"/>
      <c r="SKA47" s="155"/>
      <c r="SKB47" s="155"/>
      <c r="SKC47" s="155"/>
      <c r="SKD47" s="155"/>
      <c r="SKE47" s="156"/>
      <c r="SKF47" s="156"/>
      <c r="SKG47" s="156"/>
      <c r="SKH47" s="156"/>
      <c r="SKI47" s="156"/>
      <c r="SKJ47" s="156"/>
      <c r="SKK47" s="157"/>
      <c r="SKL47" s="153"/>
      <c r="SKM47" s="153"/>
      <c r="SKN47" s="154"/>
      <c r="SKO47" s="155"/>
      <c r="SKP47" s="155"/>
      <c r="SKQ47" s="155"/>
      <c r="SKR47" s="155"/>
      <c r="SKS47" s="155"/>
      <c r="SKT47" s="155"/>
      <c r="SKU47" s="156"/>
      <c r="SKV47" s="156"/>
      <c r="SKW47" s="156"/>
      <c r="SKX47" s="156"/>
      <c r="SKY47" s="156"/>
      <c r="SKZ47" s="156"/>
      <c r="SLA47" s="157"/>
      <c r="SLB47" s="153"/>
      <c r="SLC47" s="153"/>
      <c r="SLD47" s="154"/>
      <c r="SLE47" s="155"/>
      <c r="SLF47" s="155"/>
      <c r="SLG47" s="155"/>
      <c r="SLH47" s="155"/>
      <c r="SLI47" s="155"/>
      <c r="SLJ47" s="155"/>
      <c r="SLK47" s="156"/>
      <c r="SLL47" s="156"/>
      <c r="SLM47" s="156"/>
      <c r="SLN47" s="156"/>
      <c r="SLO47" s="156"/>
      <c r="SLP47" s="156"/>
      <c r="SLQ47" s="157"/>
      <c r="SLR47" s="153"/>
      <c r="SLS47" s="153"/>
      <c r="SLT47" s="154"/>
      <c r="SLU47" s="155"/>
      <c r="SLV47" s="155"/>
      <c r="SLW47" s="155"/>
      <c r="SLX47" s="155"/>
      <c r="SLY47" s="155"/>
      <c r="SLZ47" s="155"/>
      <c r="SMA47" s="156"/>
      <c r="SMB47" s="156"/>
      <c r="SMC47" s="156"/>
      <c r="SMD47" s="156"/>
      <c r="SME47" s="156"/>
      <c r="SMF47" s="156"/>
      <c r="SMG47" s="157"/>
      <c r="SMH47" s="153"/>
      <c r="SMI47" s="153"/>
      <c r="SMJ47" s="154"/>
      <c r="SMK47" s="155"/>
      <c r="SML47" s="155"/>
      <c r="SMM47" s="155"/>
      <c r="SMN47" s="155"/>
      <c r="SMO47" s="155"/>
      <c r="SMP47" s="155"/>
      <c r="SMQ47" s="156"/>
      <c r="SMR47" s="156"/>
      <c r="SMS47" s="156"/>
      <c r="SMT47" s="156"/>
      <c r="SMU47" s="156"/>
      <c r="SMV47" s="156"/>
      <c r="SMW47" s="157"/>
      <c r="SMX47" s="153"/>
      <c r="SMY47" s="153"/>
      <c r="SMZ47" s="154"/>
      <c r="SNA47" s="155"/>
      <c r="SNB47" s="155"/>
      <c r="SNC47" s="155"/>
      <c r="SND47" s="155"/>
      <c r="SNE47" s="155"/>
      <c r="SNF47" s="155"/>
      <c r="SNG47" s="156"/>
      <c r="SNH47" s="156"/>
      <c r="SNI47" s="156"/>
      <c r="SNJ47" s="156"/>
      <c r="SNK47" s="156"/>
      <c r="SNL47" s="156"/>
      <c r="SNM47" s="157"/>
      <c r="SNN47" s="153"/>
      <c r="SNO47" s="153"/>
      <c r="SNP47" s="154"/>
      <c r="SNQ47" s="155"/>
      <c r="SNR47" s="155"/>
      <c r="SNS47" s="155"/>
      <c r="SNT47" s="155"/>
      <c r="SNU47" s="155"/>
      <c r="SNV47" s="155"/>
      <c r="SNW47" s="156"/>
      <c r="SNX47" s="156"/>
      <c r="SNY47" s="156"/>
      <c r="SNZ47" s="156"/>
      <c r="SOA47" s="156"/>
      <c r="SOB47" s="156"/>
      <c r="SOC47" s="157"/>
      <c r="SOD47" s="153"/>
      <c r="SOE47" s="153"/>
      <c r="SOF47" s="154"/>
      <c r="SOG47" s="155"/>
      <c r="SOH47" s="155"/>
      <c r="SOI47" s="155"/>
      <c r="SOJ47" s="155"/>
      <c r="SOK47" s="155"/>
      <c r="SOL47" s="155"/>
      <c r="SOM47" s="156"/>
      <c r="SON47" s="156"/>
      <c r="SOO47" s="156"/>
      <c r="SOP47" s="156"/>
      <c r="SOQ47" s="156"/>
      <c r="SOR47" s="156"/>
      <c r="SOS47" s="157"/>
      <c r="SOT47" s="153"/>
      <c r="SOU47" s="153"/>
      <c r="SOV47" s="154"/>
      <c r="SOW47" s="155"/>
      <c r="SOX47" s="155"/>
      <c r="SOY47" s="155"/>
      <c r="SOZ47" s="155"/>
      <c r="SPA47" s="155"/>
      <c r="SPB47" s="155"/>
      <c r="SPC47" s="156"/>
      <c r="SPD47" s="156"/>
      <c r="SPE47" s="156"/>
      <c r="SPF47" s="156"/>
      <c r="SPG47" s="156"/>
      <c r="SPH47" s="156"/>
      <c r="SPI47" s="157"/>
      <c r="SPJ47" s="153"/>
      <c r="SPK47" s="153"/>
      <c r="SPL47" s="154"/>
      <c r="SPM47" s="155"/>
      <c r="SPN47" s="155"/>
      <c r="SPO47" s="155"/>
      <c r="SPP47" s="155"/>
      <c r="SPQ47" s="155"/>
      <c r="SPR47" s="155"/>
      <c r="SPS47" s="156"/>
      <c r="SPT47" s="156"/>
      <c r="SPU47" s="156"/>
      <c r="SPV47" s="156"/>
      <c r="SPW47" s="156"/>
      <c r="SPX47" s="156"/>
      <c r="SPY47" s="157"/>
      <c r="SPZ47" s="153"/>
      <c r="SQA47" s="153"/>
      <c r="SQB47" s="154"/>
      <c r="SQC47" s="155"/>
      <c r="SQD47" s="155"/>
      <c r="SQE47" s="155"/>
      <c r="SQF47" s="155"/>
      <c r="SQG47" s="155"/>
      <c r="SQH47" s="155"/>
      <c r="SQI47" s="156"/>
      <c r="SQJ47" s="156"/>
      <c r="SQK47" s="156"/>
      <c r="SQL47" s="156"/>
      <c r="SQM47" s="156"/>
      <c r="SQN47" s="156"/>
      <c r="SQO47" s="157"/>
      <c r="SQP47" s="153"/>
      <c r="SQQ47" s="153"/>
      <c r="SQR47" s="154"/>
      <c r="SQS47" s="155"/>
      <c r="SQT47" s="155"/>
      <c r="SQU47" s="155"/>
      <c r="SQV47" s="155"/>
      <c r="SQW47" s="155"/>
      <c r="SQX47" s="155"/>
      <c r="SQY47" s="156"/>
      <c r="SQZ47" s="156"/>
      <c r="SRA47" s="156"/>
      <c r="SRB47" s="156"/>
      <c r="SRC47" s="156"/>
      <c r="SRD47" s="156"/>
      <c r="SRE47" s="157"/>
      <c r="SRF47" s="153"/>
      <c r="SRG47" s="153"/>
      <c r="SRH47" s="154"/>
      <c r="SRI47" s="155"/>
      <c r="SRJ47" s="155"/>
      <c r="SRK47" s="155"/>
      <c r="SRL47" s="155"/>
      <c r="SRM47" s="155"/>
      <c r="SRN47" s="155"/>
      <c r="SRO47" s="156"/>
      <c r="SRP47" s="156"/>
      <c r="SRQ47" s="156"/>
      <c r="SRR47" s="156"/>
      <c r="SRS47" s="156"/>
      <c r="SRT47" s="156"/>
      <c r="SRU47" s="157"/>
      <c r="SRV47" s="153"/>
      <c r="SRW47" s="153"/>
      <c r="SRX47" s="154"/>
      <c r="SRY47" s="155"/>
      <c r="SRZ47" s="155"/>
      <c r="SSA47" s="155"/>
      <c r="SSB47" s="155"/>
      <c r="SSC47" s="155"/>
      <c r="SSD47" s="155"/>
      <c r="SSE47" s="156"/>
      <c r="SSF47" s="156"/>
      <c r="SSG47" s="156"/>
      <c r="SSH47" s="156"/>
      <c r="SSI47" s="156"/>
      <c r="SSJ47" s="156"/>
      <c r="SSK47" s="157"/>
      <c r="SSL47" s="153"/>
      <c r="SSM47" s="153"/>
      <c r="SSN47" s="154"/>
      <c r="SSO47" s="155"/>
      <c r="SSP47" s="155"/>
      <c r="SSQ47" s="155"/>
      <c r="SSR47" s="155"/>
      <c r="SSS47" s="155"/>
      <c r="SST47" s="155"/>
      <c r="SSU47" s="156"/>
      <c r="SSV47" s="156"/>
      <c r="SSW47" s="156"/>
      <c r="SSX47" s="156"/>
      <c r="SSY47" s="156"/>
      <c r="SSZ47" s="156"/>
      <c r="STA47" s="157"/>
      <c r="STB47" s="153"/>
      <c r="STC47" s="153"/>
      <c r="STD47" s="154"/>
      <c r="STE47" s="155"/>
      <c r="STF47" s="155"/>
      <c r="STG47" s="155"/>
      <c r="STH47" s="155"/>
      <c r="STI47" s="155"/>
      <c r="STJ47" s="155"/>
      <c r="STK47" s="156"/>
      <c r="STL47" s="156"/>
      <c r="STM47" s="156"/>
      <c r="STN47" s="156"/>
      <c r="STO47" s="156"/>
      <c r="STP47" s="156"/>
      <c r="STQ47" s="157"/>
      <c r="STR47" s="153"/>
      <c r="STS47" s="153"/>
      <c r="STT47" s="154"/>
      <c r="STU47" s="155"/>
      <c r="STV47" s="155"/>
      <c r="STW47" s="155"/>
      <c r="STX47" s="155"/>
      <c r="STY47" s="155"/>
      <c r="STZ47" s="155"/>
      <c r="SUA47" s="156"/>
      <c r="SUB47" s="156"/>
      <c r="SUC47" s="156"/>
      <c r="SUD47" s="156"/>
      <c r="SUE47" s="156"/>
      <c r="SUF47" s="156"/>
      <c r="SUG47" s="157"/>
      <c r="SUH47" s="153"/>
      <c r="SUI47" s="153"/>
      <c r="SUJ47" s="154"/>
      <c r="SUK47" s="155"/>
      <c r="SUL47" s="155"/>
      <c r="SUM47" s="155"/>
      <c r="SUN47" s="155"/>
      <c r="SUO47" s="155"/>
      <c r="SUP47" s="155"/>
      <c r="SUQ47" s="156"/>
      <c r="SUR47" s="156"/>
      <c r="SUS47" s="156"/>
      <c r="SUT47" s="156"/>
      <c r="SUU47" s="156"/>
      <c r="SUV47" s="156"/>
      <c r="SUW47" s="157"/>
      <c r="SUX47" s="153"/>
      <c r="SUY47" s="153"/>
      <c r="SUZ47" s="154"/>
      <c r="SVA47" s="155"/>
      <c r="SVB47" s="155"/>
      <c r="SVC47" s="155"/>
      <c r="SVD47" s="155"/>
      <c r="SVE47" s="155"/>
      <c r="SVF47" s="155"/>
      <c r="SVG47" s="156"/>
      <c r="SVH47" s="156"/>
      <c r="SVI47" s="156"/>
      <c r="SVJ47" s="156"/>
      <c r="SVK47" s="156"/>
      <c r="SVL47" s="156"/>
      <c r="SVM47" s="157"/>
      <c r="SVN47" s="153"/>
      <c r="SVO47" s="153"/>
      <c r="SVP47" s="154"/>
      <c r="SVQ47" s="155"/>
      <c r="SVR47" s="155"/>
      <c r="SVS47" s="155"/>
      <c r="SVT47" s="155"/>
      <c r="SVU47" s="155"/>
      <c r="SVV47" s="155"/>
      <c r="SVW47" s="156"/>
      <c r="SVX47" s="156"/>
      <c r="SVY47" s="156"/>
      <c r="SVZ47" s="156"/>
      <c r="SWA47" s="156"/>
      <c r="SWB47" s="156"/>
      <c r="SWC47" s="157"/>
      <c r="SWD47" s="153"/>
      <c r="SWE47" s="153"/>
      <c r="SWF47" s="154"/>
      <c r="SWG47" s="155"/>
      <c r="SWH47" s="155"/>
      <c r="SWI47" s="155"/>
      <c r="SWJ47" s="155"/>
      <c r="SWK47" s="155"/>
      <c r="SWL47" s="155"/>
      <c r="SWM47" s="156"/>
      <c r="SWN47" s="156"/>
      <c r="SWO47" s="156"/>
      <c r="SWP47" s="156"/>
      <c r="SWQ47" s="156"/>
      <c r="SWR47" s="156"/>
      <c r="SWS47" s="157"/>
      <c r="SWT47" s="153"/>
      <c r="SWU47" s="153"/>
      <c r="SWV47" s="154"/>
      <c r="SWW47" s="155"/>
      <c r="SWX47" s="155"/>
      <c r="SWY47" s="155"/>
      <c r="SWZ47" s="155"/>
      <c r="SXA47" s="155"/>
      <c r="SXB47" s="155"/>
      <c r="SXC47" s="156"/>
      <c r="SXD47" s="156"/>
      <c r="SXE47" s="156"/>
      <c r="SXF47" s="156"/>
      <c r="SXG47" s="156"/>
      <c r="SXH47" s="156"/>
      <c r="SXI47" s="157"/>
      <c r="SXJ47" s="153"/>
      <c r="SXK47" s="153"/>
      <c r="SXL47" s="154"/>
      <c r="SXM47" s="155"/>
      <c r="SXN47" s="155"/>
      <c r="SXO47" s="155"/>
      <c r="SXP47" s="155"/>
      <c r="SXQ47" s="155"/>
      <c r="SXR47" s="155"/>
      <c r="SXS47" s="156"/>
      <c r="SXT47" s="156"/>
      <c r="SXU47" s="156"/>
      <c r="SXV47" s="156"/>
      <c r="SXW47" s="156"/>
      <c r="SXX47" s="156"/>
      <c r="SXY47" s="157"/>
      <c r="SXZ47" s="153"/>
      <c r="SYA47" s="153"/>
      <c r="SYB47" s="154"/>
      <c r="SYC47" s="155"/>
      <c r="SYD47" s="155"/>
      <c r="SYE47" s="155"/>
      <c r="SYF47" s="155"/>
      <c r="SYG47" s="155"/>
      <c r="SYH47" s="155"/>
      <c r="SYI47" s="156"/>
      <c r="SYJ47" s="156"/>
      <c r="SYK47" s="156"/>
      <c r="SYL47" s="156"/>
      <c r="SYM47" s="156"/>
      <c r="SYN47" s="156"/>
      <c r="SYO47" s="157"/>
      <c r="SYP47" s="153"/>
      <c r="SYQ47" s="153"/>
      <c r="SYR47" s="154"/>
      <c r="SYS47" s="155"/>
      <c r="SYT47" s="155"/>
      <c r="SYU47" s="155"/>
      <c r="SYV47" s="155"/>
      <c r="SYW47" s="155"/>
      <c r="SYX47" s="155"/>
      <c r="SYY47" s="156"/>
      <c r="SYZ47" s="156"/>
      <c r="SZA47" s="156"/>
      <c r="SZB47" s="156"/>
      <c r="SZC47" s="156"/>
      <c r="SZD47" s="156"/>
      <c r="SZE47" s="157"/>
      <c r="SZF47" s="153"/>
      <c r="SZG47" s="153"/>
      <c r="SZH47" s="154"/>
      <c r="SZI47" s="155"/>
      <c r="SZJ47" s="155"/>
      <c r="SZK47" s="155"/>
      <c r="SZL47" s="155"/>
      <c r="SZM47" s="155"/>
      <c r="SZN47" s="155"/>
      <c r="SZO47" s="156"/>
      <c r="SZP47" s="156"/>
      <c r="SZQ47" s="156"/>
      <c r="SZR47" s="156"/>
      <c r="SZS47" s="156"/>
      <c r="SZT47" s="156"/>
      <c r="SZU47" s="157"/>
      <c r="SZV47" s="153"/>
      <c r="SZW47" s="153"/>
      <c r="SZX47" s="154"/>
      <c r="SZY47" s="155"/>
      <c r="SZZ47" s="155"/>
      <c r="TAA47" s="155"/>
      <c r="TAB47" s="155"/>
      <c r="TAC47" s="155"/>
      <c r="TAD47" s="155"/>
      <c r="TAE47" s="156"/>
      <c r="TAF47" s="156"/>
      <c r="TAG47" s="156"/>
      <c r="TAH47" s="156"/>
      <c r="TAI47" s="156"/>
      <c r="TAJ47" s="156"/>
      <c r="TAK47" s="157"/>
      <c r="TAL47" s="153"/>
      <c r="TAM47" s="153"/>
      <c r="TAN47" s="154"/>
      <c r="TAO47" s="155"/>
      <c r="TAP47" s="155"/>
      <c r="TAQ47" s="155"/>
      <c r="TAR47" s="155"/>
      <c r="TAS47" s="155"/>
      <c r="TAT47" s="155"/>
      <c r="TAU47" s="156"/>
      <c r="TAV47" s="156"/>
      <c r="TAW47" s="156"/>
      <c r="TAX47" s="156"/>
      <c r="TAY47" s="156"/>
      <c r="TAZ47" s="156"/>
      <c r="TBA47" s="157"/>
      <c r="TBB47" s="153"/>
      <c r="TBC47" s="153"/>
      <c r="TBD47" s="154"/>
      <c r="TBE47" s="155"/>
      <c r="TBF47" s="155"/>
      <c r="TBG47" s="155"/>
      <c r="TBH47" s="155"/>
      <c r="TBI47" s="155"/>
      <c r="TBJ47" s="155"/>
      <c r="TBK47" s="156"/>
      <c r="TBL47" s="156"/>
      <c r="TBM47" s="156"/>
      <c r="TBN47" s="156"/>
      <c r="TBO47" s="156"/>
      <c r="TBP47" s="156"/>
      <c r="TBQ47" s="157"/>
      <c r="TBR47" s="153"/>
      <c r="TBS47" s="153"/>
      <c r="TBT47" s="154"/>
      <c r="TBU47" s="155"/>
      <c r="TBV47" s="155"/>
      <c r="TBW47" s="155"/>
      <c r="TBX47" s="155"/>
      <c r="TBY47" s="155"/>
      <c r="TBZ47" s="155"/>
      <c r="TCA47" s="156"/>
      <c r="TCB47" s="156"/>
      <c r="TCC47" s="156"/>
      <c r="TCD47" s="156"/>
      <c r="TCE47" s="156"/>
      <c r="TCF47" s="156"/>
      <c r="TCG47" s="157"/>
      <c r="TCH47" s="153"/>
      <c r="TCI47" s="153"/>
      <c r="TCJ47" s="154"/>
      <c r="TCK47" s="155"/>
      <c r="TCL47" s="155"/>
      <c r="TCM47" s="155"/>
      <c r="TCN47" s="155"/>
      <c r="TCO47" s="155"/>
      <c r="TCP47" s="155"/>
      <c r="TCQ47" s="156"/>
      <c r="TCR47" s="156"/>
      <c r="TCS47" s="156"/>
      <c r="TCT47" s="156"/>
      <c r="TCU47" s="156"/>
      <c r="TCV47" s="156"/>
      <c r="TCW47" s="157"/>
      <c r="TCX47" s="153"/>
      <c r="TCY47" s="153"/>
      <c r="TCZ47" s="154"/>
      <c r="TDA47" s="155"/>
      <c r="TDB47" s="155"/>
      <c r="TDC47" s="155"/>
      <c r="TDD47" s="155"/>
      <c r="TDE47" s="155"/>
      <c r="TDF47" s="155"/>
      <c r="TDG47" s="156"/>
      <c r="TDH47" s="156"/>
      <c r="TDI47" s="156"/>
      <c r="TDJ47" s="156"/>
      <c r="TDK47" s="156"/>
      <c r="TDL47" s="156"/>
      <c r="TDM47" s="157"/>
      <c r="TDN47" s="153"/>
      <c r="TDO47" s="153"/>
      <c r="TDP47" s="154"/>
      <c r="TDQ47" s="155"/>
      <c r="TDR47" s="155"/>
      <c r="TDS47" s="155"/>
      <c r="TDT47" s="155"/>
      <c r="TDU47" s="155"/>
      <c r="TDV47" s="155"/>
      <c r="TDW47" s="156"/>
      <c r="TDX47" s="156"/>
      <c r="TDY47" s="156"/>
      <c r="TDZ47" s="156"/>
      <c r="TEA47" s="156"/>
      <c r="TEB47" s="156"/>
      <c r="TEC47" s="157"/>
      <c r="TED47" s="153"/>
      <c r="TEE47" s="153"/>
      <c r="TEF47" s="154"/>
      <c r="TEG47" s="155"/>
      <c r="TEH47" s="155"/>
      <c r="TEI47" s="155"/>
      <c r="TEJ47" s="155"/>
      <c r="TEK47" s="155"/>
      <c r="TEL47" s="155"/>
      <c r="TEM47" s="156"/>
      <c r="TEN47" s="156"/>
      <c r="TEO47" s="156"/>
      <c r="TEP47" s="156"/>
      <c r="TEQ47" s="156"/>
      <c r="TER47" s="156"/>
      <c r="TES47" s="157"/>
      <c r="TET47" s="153"/>
      <c r="TEU47" s="153"/>
      <c r="TEV47" s="154"/>
      <c r="TEW47" s="155"/>
      <c r="TEX47" s="155"/>
      <c r="TEY47" s="155"/>
      <c r="TEZ47" s="155"/>
      <c r="TFA47" s="155"/>
      <c r="TFB47" s="155"/>
      <c r="TFC47" s="156"/>
      <c r="TFD47" s="156"/>
      <c r="TFE47" s="156"/>
      <c r="TFF47" s="156"/>
      <c r="TFG47" s="156"/>
      <c r="TFH47" s="156"/>
      <c r="TFI47" s="157"/>
      <c r="TFJ47" s="153"/>
      <c r="TFK47" s="153"/>
      <c r="TFL47" s="154"/>
      <c r="TFM47" s="155"/>
      <c r="TFN47" s="155"/>
      <c r="TFO47" s="155"/>
      <c r="TFP47" s="155"/>
      <c r="TFQ47" s="155"/>
      <c r="TFR47" s="155"/>
      <c r="TFS47" s="156"/>
      <c r="TFT47" s="156"/>
      <c r="TFU47" s="156"/>
      <c r="TFV47" s="156"/>
      <c r="TFW47" s="156"/>
      <c r="TFX47" s="156"/>
      <c r="TFY47" s="157"/>
      <c r="TFZ47" s="153"/>
      <c r="TGA47" s="153"/>
      <c r="TGB47" s="154"/>
      <c r="TGC47" s="155"/>
      <c r="TGD47" s="155"/>
      <c r="TGE47" s="155"/>
      <c r="TGF47" s="155"/>
      <c r="TGG47" s="155"/>
      <c r="TGH47" s="155"/>
      <c r="TGI47" s="156"/>
      <c r="TGJ47" s="156"/>
      <c r="TGK47" s="156"/>
      <c r="TGL47" s="156"/>
      <c r="TGM47" s="156"/>
      <c r="TGN47" s="156"/>
      <c r="TGO47" s="157"/>
      <c r="TGP47" s="153"/>
      <c r="TGQ47" s="153"/>
      <c r="TGR47" s="154"/>
      <c r="TGS47" s="155"/>
      <c r="TGT47" s="155"/>
      <c r="TGU47" s="155"/>
      <c r="TGV47" s="155"/>
      <c r="TGW47" s="155"/>
      <c r="TGX47" s="155"/>
      <c r="TGY47" s="156"/>
      <c r="TGZ47" s="156"/>
      <c r="THA47" s="156"/>
      <c r="THB47" s="156"/>
      <c r="THC47" s="156"/>
      <c r="THD47" s="156"/>
      <c r="THE47" s="157"/>
      <c r="THF47" s="153"/>
      <c r="THG47" s="153"/>
      <c r="THH47" s="154"/>
      <c r="THI47" s="155"/>
      <c r="THJ47" s="155"/>
      <c r="THK47" s="155"/>
      <c r="THL47" s="155"/>
      <c r="THM47" s="155"/>
      <c r="THN47" s="155"/>
      <c r="THO47" s="156"/>
      <c r="THP47" s="156"/>
      <c r="THQ47" s="156"/>
      <c r="THR47" s="156"/>
      <c r="THS47" s="156"/>
      <c r="THT47" s="156"/>
      <c r="THU47" s="157"/>
      <c r="THV47" s="153"/>
      <c r="THW47" s="153"/>
      <c r="THX47" s="154"/>
      <c r="THY47" s="155"/>
      <c r="THZ47" s="155"/>
      <c r="TIA47" s="155"/>
      <c r="TIB47" s="155"/>
      <c r="TIC47" s="155"/>
      <c r="TID47" s="155"/>
      <c r="TIE47" s="156"/>
      <c r="TIF47" s="156"/>
      <c r="TIG47" s="156"/>
      <c r="TIH47" s="156"/>
      <c r="TII47" s="156"/>
      <c r="TIJ47" s="156"/>
      <c r="TIK47" s="157"/>
      <c r="TIL47" s="153"/>
      <c r="TIM47" s="153"/>
      <c r="TIN47" s="154"/>
      <c r="TIO47" s="155"/>
      <c r="TIP47" s="155"/>
      <c r="TIQ47" s="155"/>
      <c r="TIR47" s="155"/>
      <c r="TIS47" s="155"/>
      <c r="TIT47" s="155"/>
      <c r="TIU47" s="156"/>
      <c r="TIV47" s="156"/>
      <c r="TIW47" s="156"/>
      <c r="TIX47" s="156"/>
      <c r="TIY47" s="156"/>
      <c r="TIZ47" s="156"/>
      <c r="TJA47" s="157"/>
      <c r="TJB47" s="153"/>
      <c r="TJC47" s="153"/>
      <c r="TJD47" s="154"/>
      <c r="TJE47" s="155"/>
      <c r="TJF47" s="155"/>
      <c r="TJG47" s="155"/>
      <c r="TJH47" s="155"/>
      <c r="TJI47" s="155"/>
      <c r="TJJ47" s="155"/>
      <c r="TJK47" s="156"/>
      <c r="TJL47" s="156"/>
      <c r="TJM47" s="156"/>
      <c r="TJN47" s="156"/>
      <c r="TJO47" s="156"/>
      <c r="TJP47" s="156"/>
      <c r="TJQ47" s="157"/>
      <c r="TJR47" s="153"/>
      <c r="TJS47" s="153"/>
      <c r="TJT47" s="154"/>
      <c r="TJU47" s="155"/>
      <c r="TJV47" s="155"/>
      <c r="TJW47" s="155"/>
      <c r="TJX47" s="155"/>
      <c r="TJY47" s="155"/>
      <c r="TJZ47" s="155"/>
      <c r="TKA47" s="156"/>
      <c r="TKB47" s="156"/>
      <c r="TKC47" s="156"/>
      <c r="TKD47" s="156"/>
      <c r="TKE47" s="156"/>
      <c r="TKF47" s="156"/>
      <c r="TKG47" s="157"/>
      <c r="TKH47" s="153"/>
      <c r="TKI47" s="153"/>
      <c r="TKJ47" s="154"/>
      <c r="TKK47" s="155"/>
      <c r="TKL47" s="155"/>
      <c r="TKM47" s="155"/>
      <c r="TKN47" s="155"/>
      <c r="TKO47" s="155"/>
      <c r="TKP47" s="155"/>
      <c r="TKQ47" s="156"/>
      <c r="TKR47" s="156"/>
      <c r="TKS47" s="156"/>
      <c r="TKT47" s="156"/>
      <c r="TKU47" s="156"/>
      <c r="TKV47" s="156"/>
      <c r="TKW47" s="157"/>
      <c r="TKX47" s="153"/>
      <c r="TKY47" s="153"/>
      <c r="TKZ47" s="154"/>
      <c r="TLA47" s="155"/>
      <c r="TLB47" s="155"/>
      <c r="TLC47" s="155"/>
      <c r="TLD47" s="155"/>
      <c r="TLE47" s="155"/>
      <c r="TLF47" s="155"/>
      <c r="TLG47" s="156"/>
      <c r="TLH47" s="156"/>
      <c r="TLI47" s="156"/>
      <c r="TLJ47" s="156"/>
      <c r="TLK47" s="156"/>
      <c r="TLL47" s="156"/>
      <c r="TLM47" s="157"/>
      <c r="TLN47" s="153"/>
      <c r="TLO47" s="153"/>
      <c r="TLP47" s="154"/>
      <c r="TLQ47" s="155"/>
      <c r="TLR47" s="155"/>
      <c r="TLS47" s="155"/>
      <c r="TLT47" s="155"/>
      <c r="TLU47" s="155"/>
      <c r="TLV47" s="155"/>
      <c r="TLW47" s="156"/>
      <c r="TLX47" s="156"/>
      <c r="TLY47" s="156"/>
      <c r="TLZ47" s="156"/>
      <c r="TMA47" s="156"/>
      <c r="TMB47" s="156"/>
      <c r="TMC47" s="157"/>
      <c r="TMD47" s="153"/>
      <c r="TME47" s="153"/>
      <c r="TMF47" s="154"/>
      <c r="TMG47" s="155"/>
      <c r="TMH47" s="155"/>
      <c r="TMI47" s="155"/>
      <c r="TMJ47" s="155"/>
      <c r="TMK47" s="155"/>
      <c r="TML47" s="155"/>
      <c r="TMM47" s="156"/>
      <c r="TMN47" s="156"/>
      <c r="TMO47" s="156"/>
      <c r="TMP47" s="156"/>
      <c r="TMQ47" s="156"/>
      <c r="TMR47" s="156"/>
      <c r="TMS47" s="157"/>
      <c r="TMT47" s="153"/>
      <c r="TMU47" s="153"/>
      <c r="TMV47" s="154"/>
      <c r="TMW47" s="155"/>
      <c r="TMX47" s="155"/>
      <c r="TMY47" s="155"/>
      <c r="TMZ47" s="155"/>
      <c r="TNA47" s="155"/>
      <c r="TNB47" s="155"/>
      <c r="TNC47" s="156"/>
      <c r="TND47" s="156"/>
      <c r="TNE47" s="156"/>
      <c r="TNF47" s="156"/>
      <c r="TNG47" s="156"/>
      <c r="TNH47" s="156"/>
      <c r="TNI47" s="157"/>
      <c r="TNJ47" s="153"/>
      <c r="TNK47" s="153"/>
      <c r="TNL47" s="154"/>
      <c r="TNM47" s="155"/>
      <c r="TNN47" s="155"/>
      <c r="TNO47" s="155"/>
      <c r="TNP47" s="155"/>
      <c r="TNQ47" s="155"/>
      <c r="TNR47" s="155"/>
      <c r="TNS47" s="156"/>
      <c r="TNT47" s="156"/>
      <c r="TNU47" s="156"/>
      <c r="TNV47" s="156"/>
      <c r="TNW47" s="156"/>
      <c r="TNX47" s="156"/>
      <c r="TNY47" s="157"/>
      <c r="TNZ47" s="153"/>
      <c r="TOA47" s="153"/>
      <c r="TOB47" s="154"/>
      <c r="TOC47" s="155"/>
      <c r="TOD47" s="155"/>
      <c r="TOE47" s="155"/>
      <c r="TOF47" s="155"/>
      <c r="TOG47" s="155"/>
      <c r="TOH47" s="155"/>
      <c r="TOI47" s="156"/>
      <c r="TOJ47" s="156"/>
      <c r="TOK47" s="156"/>
      <c r="TOL47" s="156"/>
      <c r="TOM47" s="156"/>
      <c r="TON47" s="156"/>
      <c r="TOO47" s="157"/>
      <c r="TOP47" s="153"/>
      <c r="TOQ47" s="153"/>
      <c r="TOR47" s="154"/>
      <c r="TOS47" s="155"/>
      <c r="TOT47" s="155"/>
      <c r="TOU47" s="155"/>
      <c r="TOV47" s="155"/>
      <c r="TOW47" s="155"/>
      <c r="TOX47" s="155"/>
      <c r="TOY47" s="156"/>
      <c r="TOZ47" s="156"/>
      <c r="TPA47" s="156"/>
      <c r="TPB47" s="156"/>
      <c r="TPC47" s="156"/>
      <c r="TPD47" s="156"/>
      <c r="TPE47" s="157"/>
      <c r="TPF47" s="153"/>
      <c r="TPG47" s="153"/>
      <c r="TPH47" s="154"/>
      <c r="TPI47" s="155"/>
      <c r="TPJ47" s="155"/>
      <c r="TPK47" s="155"/>
      <c r="TPL47" s="155"/>
      <c r="TPM47" s="155"/>
      <c r="TPN47" s="155"/>
      <c r="TPO47" s="156"/>
      <c r="TPP47" s="156"/>
      <c r="TPQ47" s="156"/>
      <c r="TPR47" s="156"/>
      <c r="TPS47" s="156"/>
      <c r="TPT47" s="156"/>
      <c r="TPU47" s="157"/>
      <c r="TPV47" s="153"/>
      <c r="TPW47" s="153"/>
      <c r="TPX47" s="154"/>
      <c r="TPY47" s="155"/>
      <c r="TPZ47" s="155"/>
      <c r="TQA47" s="155"/>
      <c r="TQB47" s="155"/>
      <c r="TQC47" s="155"/>
      <c r="TQD47" s="155"/>
      <c r="TQE47" s="156"/>
      <c r="TQF47" s="156"/>
      <c r="TQG47" s="156"/>
      <c r="TQH47" s="156"/>
      <c r="TQI47" s="156"/>
      <c r="TQJ47" s="156"/>
      <c r="TQK47" s="157"/>
      <c r="TQL47" s="153"/>
      <c r="TQM47" s="153"/>
      <c r="TQN47" s="154"/>
      <c r="TQO47" s="155"/>
      <c r="TQP47" s="155"/>
      <c r="TQQ47" s="155"/>
      <c r="TQR47" s="155"/>
      <c r="TQS47" s="155"/>
      <c r="TQT47" s="155"/>
      <c r="TQU47" s="156"/>
      <c r="TQV47" s="156"/>
      <c r="TQW47" s="156"/>
      <c r="TQX47" s="156"/>
      <c r="TQY47" s="156"/>
      <c r="TQZ47" s="156"/>
      <c r="TRA47" s="157"/>
      <c r="TRB47" s="153"/>
      <c r="TRC47" s="153"/>
      <c r="TRD47" s="154"/>
      <c r="TRE47" s="155"/>
      <c r="TRF47" s="155"/>
      <c r="TRG47" s="155"/>
      <c r="TRH47" s="155"/>
      <c r="TRI47" s="155"/>
      <c r="TRJ47" s="155"/>
      <c r="TRK47" s="156"/>
      <c r="TRL47" s="156"/>
      <c r="TRM47" s="156"/>
      <c r="TRN47" s="156"/>
      <c r="TRO47" s="156"/>
      <c r="TRP47" s="156"/>
      <c r="TRQ47" s="157"/>
      <c r="TRR47" s="153"/>
      <c r="TRS47" s="153"/>
      <c r="TRT47" s="154"/>
      <c r="TRU47" s="155"/>
      <c r="TRV47" s="155"/>
      <c r="TRW47" s="155"/>
      <c r="TRX47" s="155"/>
      <c r="TRY47" s="155"/>
      <c r="TRZ47" s="155"/>
      <c r="TSA47" s="156"/>
      <c r="TSB47" s="156"/>
      <c r="TSC47" s="156"/>
      <c r="TSD47" s="156"/>
      <c r="TSE47" s="156"/>
      <c r="TSF47" s="156"/>
      <c r="TSG47" s="157"/>
      <c r="TSH47" s="153"/>
      <c r="TSI47" s="153"/>
      <c r="TSJ47" s="154"/>
      <c r="TSK47" s="155"/>
      <c r="TSL47" s="155"/>
      <c r="TSM47" s="155"/>
      <c r="TSN47" s="155"/>
      <c r="TSO47" s="155"/>
      <c r="TSP47" s="155"/>
      <c r="TSQ47" s="156"/>
      <c r="TSR47" s="156"/>
      <c r="TSS47" s="156"/>
      <c r="TST47" s="156"/>
      <c r="TSU47" s="156"/>
      <c r="TSV47" s="156"/>
      <c r="TSW47" s="157"/>
      <c r="TSX47" s="153"/>
      <c r="TSY47" s="153"/>
      <c r="TSZ47" s="154"/>
      <c r="TTA47" s="155"/>
      <c r="TTB47" s="155"/>
      <c r="TTC47" s="155"/>
      <c r="TTD47" s="155"/>
      <c r="TTE47" s="155"/>
      <c r="TTF47" s="155"/>
      <c r="TTG47" s="156"/>
      <c r="TTH47" s="156"/>
      <c r="TTI47" s="156"/>
      <c r="TTJ47" s="156"/>
      <c r="TTK47" s="156"/>
      <c r="TTL47" s="156"/>
      <c r="TTM47" s="157"/>
      <c r="TTN47" s="153"/>
      <c r="TTO47" s="153"/>
      <c r="TTP47" s="154"/>
      <c r="TTQ47" s="155"/>
      <c r="TTR47" s="155"/>
      <c r="TTS47" s="155"/>
      <c r="TTT47" s="155"/>
      <c r="TTU47" s="155"/>
      <c r="TTV47" s="155"/>
      <c r="TTW47" s="156"/>
      <c r="TTX47" s="156"/>
      <c r="TTY47" s="156"/>
      <c r="TTZ47" s="156"/>
      <c r="TUA47" s="156"/>
      <c r="TUB47" s="156"/>
      <c r="TUC47" s="157"/>
      <c r="TUD47" s="153"/>
      <c r="TUE47" s="153"/>
      <c r="TUF47" s="154"/>
      <c r="TUG47" s="155"/>
      <c r="TUH47" s="155"/>
      <c r="TUI47" s="155"/>
      <c r="TUJ47" s="155"/>
      <c r="TUK47" s="155"/>
      <c r="TUL47" s="155"/>
      <c r="TUM47" s="156"/>
      <c r="TUN47" s="156"/>
      <c r="TUO47" s="156"/>
      <c r="TUP47" s="156"/>
      <c r="TUQ47" s="156"/>
      <c r="TUR47" s="156"/>
      <c r="TUS47" s="157"/>
      <c r="TUT47" s="153"/>
      <c r="TUU47" s="153"/>
      <c r="TUV47" s="154"/>
      <c r="TUW47" s="155"/>
      <c r="TUX47" s="155"/>
      <c r="TUY47" s="155"/>
      <c r="TUZ47" s="155"/>
      <c r="TVA47" s="155"/>
      <c r="TVB47" s="155"/>
      <c r="TVC47" s="156"/>
      <c r="TVD47" s="156"/>
      <c r="TVE47" s="156"/>
      <c r="TVF47" s="156"/>
      <c r="TVG47" s="156"/>
      <c r="TVH47" s="156"/>
      <c r="TVI47" s="157"/>
      <c r="TVJ47" s="153"/>
      <c r="TVK47" s="153"/>
      <c r="TVL47" s="154"/>
      <c r="TVM47" s="155"/>
      <c r="TVN47" s="155"/>
      <c r="TVO47" s="155"/>
      <c r="TVP47" s="155"/>
      <c r="TVQ47" s="155"/>
      <c r="TVR47" s="155"/>
      <c r="TVS47" s="156"/>
      <c r="TVT47" s="156"/>
      <c r="TVU47" s="156"/>
      <c r="TVV47" s="156"/>
      <c r="TVW47" s="156"/>
      <c r="TVX47" s="156"/>
      <c r="TVY47" s="157"/>
      <c r="TVZ47" s="153"/>
      <c r="TWA47" s="153"/>
      <c r="TWB47" s="154"/>
      <c r="TWC47" s="155"/>
      <c r="TWD47" s="155"/>
      <c r="TWE47" s="155"/>
      <c r="TWF47" s="155"/>
      <c r="TWG47" s="155"/>
      <c r="TWH47" s="155"/>
      <c r="TWI47" s="156"/>
      <c r="TWJ47" s="156"/>
      <c r="TWK47" s="156"/>
      <c r="TWL47" s="156"/>
      <c r="TWM47" s="156"/>
      <c r="TWN47" s="156"/>
      <c r="TWO47" s="157"/>
      <c r="TWP47" s="153"/>
      <c r="TWQ47" s="153"/>
      <c r="TWR47" s="154"/>
      <c r="TWS47" s="155"/>
      <c r="TWT47" s="155"/>
      <c r="TWU47" s="155"/>
      <c r="TWV47" s="155"/>
      <c r="TWW47" s="155"/>
      <c r="TWX47" s="155"/>
      <c r="TWY47" s="156"/>
      <c r="TWZ47" s="156"/>
      <c r="TXA47" s="156"/>
      <c r="TXB47" s="156"/>
      <c r="TXC47" s="156"/>
      <c r="TXD47" s="156"/>
      <c r="TXE47" s="157"/>
      <c r="TXF47" s="153"/>
      <c r="TXG47" s="153"/>
      <c r="TXH47" s="154"/>
      <c r="TXI47" s="155"/>
      <c r="TXJ47" s="155"/>
      <c r="TXK47" s="155"/>
      <c r="TXL47" s="155"/>
      <c r="TXM47" s="155"/>
      <c r="TXN47" s="155"/>
      <c r="TXO47" s="156"/>
      <c r="TXP47" s="156"/>
      <c r="TXQ47" s="156"/>
      <c r="TXR47" s="156"/>
      <c r="TXS47" s="156"/>
      <c r="TXT47" s="156"/>
      <c r="TXU47" s="157"/>
      <c r="TXV47" s="153"/>
      <c r="TXW47" s="153"/>
      <c r="TXX47" s="154"/>
      <c r="TXY47" s="155"/>
      <c r="TXZ47" s="155"/>
      <c r="TYA47" s="155"/>
      <c r="TYB47" s="155"/>
      <c r="TYC47" s="155"/>
      <c r="TYD47" s="155"/>
      <c r="TYE47" s="156"/>
      <c r="TYF47" s="156"/>
      <c r="TYG47" s="156"/>
      <c r="TYH47" s="156"/>
      <c r="TYI47" s="156"/>
      <c r="TYJ47" s="156"/>
      <c r="TYK47" s="157"/>
      <c r="TYL47" s="153"/>
      <c r="TYM47" s="153"/>
      <c r="TYN47" s="154"/>
      <c r="TYO47" s="155"/>
      <c r="TYP47" s="155"/>
      <c r="TYQ47" s="155"/>
      <c r="TYR47" s="155"/>
      <c r="TYS47" s="155"/>
      <c r="TYT47" s="155"/>
      <c r="TYU47" s="156"/>
      <c r="TYV47" s="156"/>
      <c r="TYW47" s="156"/>
      <c r="TYX47" s="156"/>
      <c r="TYY47" s="156"/>
      <c r="TYZ47" s="156"/>
      <c r="TZA47" s="157"/>
      <c r="TZB47" s="153"/>
      <c r="TZC47" s="153"/>
      <c r="TZD47" s="154"/>
      <c r="TZE47" s="155"/>
      <c r="TZF47" s="155"/>
      <c r="TZG47" s="155"/>
      <c r="TZH47" s="155"/>
      <c r="TZI47" s="155"/>
      <c r="TZJ47" s="155"/>
      <c r="TZK47" s="156"/>
      <c r="TZL47" s="156"/>
      <c r="TZM47" s="156"/>
      <c r="TZN47" s="156"/>
      <c r="TZO47" s="156"/>
      <c r="TZP47" s="156"/>
      <c r="TZQ47" s="157"/>
      <c r="TZR47" s="153"/>
      <c r="TZS47" s="153"/>
      <c r="TZT47" s="154"/>
      <c r="TZU47" s="155"/>
      <c r="TZV47" s="155"/>
      <c r="TZW47" s="155"/>
      <c r="TZX47" s="155"/>
      <c r="TZY47" s="155"/>
      <c r="TZZ47" s="155"/>
      <c r="UAA47" s="156"/>
      <c r="UAB47" s="156"/>
      <c r="UAC47" s="156"/>
      <c r="UAD47" s="156"/>
      <c r="UAE47" s="156"/>
      <c r="UAF47" s="156"/>
      <c r="UAG47" s="157"/>
      <c r="UAH47" s="153"/>
      <c r="UAI47" s="153"/>
      <c r="UAJ47" s="154"/>
      <c r="UAK47" s="155"/>
      <c r="UAL47" s="155"/>
      <c r="UAM47" s="155"/>
      <c r="UAN47" s="155"/>
      <c r="UAO47" s="155"/>
      <c r="UAP47" s="155"/>
      <c r="UAQ47" s="156"/>
      <c r="UAR47" s="156"/>
      <c r="UAS47" s="156"/>
      <c r="UAT47" s="156"/>
      <c r="UAU47" s="156"/>
      <c r="UAV47" s="156"/>
      <c r="UAW47" s="157"/>
      <c r="UAX47" s="153"/>
      <c r="UAY47" s="153"/>
      <c r="UAZ47" s="154"/>
      <c r="UBA47" s="155"/>
      <c r="UBB47" s="155"/>
      <c r="UBC47" s="155"/>
      <c r="UBD47" s="155"/>
      <c r="UBE47" s="155"/>
      <c r="UBF47" s="155"/>
      <c r="UBG47" s="156"/>
      <c r="UBH47" s="156"/>
      <c r="UBI47" s="156"/>
      <c r="UBJ47" s="156"/>
      <c r="UBK47" s="156"/>
      <c r="UBL47" s="156"/>
      <c r="UBM47" s="157"/>
      <c r="UBN47" s="153"/>
      <c r="UBO47" s="153"/>
      <c r="UBP47" s="154"/>
      <c r="UBQ47" s="155"/>
      <c r="UBR47" s="155"/>
      <c r="UBS47" s="155"/>
      <c r="UBT47" s="155"/>
      <c r="UBU47" s="155"/>
      <c r="UBV47" s="155"/>
      <c r="UBW47" s="156"/>
      <c r="UBX47" s="156"/>
      <c r="UBY47" s="156"/>
      <c r="UBZ47" s="156"/>
      <c r="UCA47" s="156"/>
      <c r="UCB47" s="156"/>
      <c r="UCC47" s="157"/>
      <c r="UCD47" s="153"/>
      <c r="UCE47" s="153"/>
      <c r="UCF47" s="154"/>
      <c r="UCG47" s="155"/>
      <c r="UCH47" s="155"/>
      <c r="UCI47" s="155"/>
      <c r="UCJ47" s="155"/>
      <c r="UCK47" s="155"/>
      <c r="UCL47" s="155"/>
      <c r="UCM47" s="156"/>
      <c r="UCN47" s="156"/>
      <c r="UCO47" s="156"/>
      <c r="UCP47" s="156"/>
      <c r="UCQ47" s="156"/>
      <c r="UCR47" s="156"/>
      <c r="UCS47" s="157"/>
      <c r="UCT47" s="153"/>
      <c r="UCU47" s="153"/>
      <c r="UCV47" s="154"/>
      <c r="UCW47" s="155"/>
      <c r="UCX47" s="155"/>
      <c r="UCY47" s="155"/>
      <c r="UCZ47" s="155"/>
      <c r="UDA47" s="155"/>
      <c r="UDB47" s="155"/>
      <c r="UDC47" s="156"/>
      <c r="UDD47" s="156"/>
      <c r="UDE47" s="156"/>
      <c r="UDF47" s="156"/>
      <c r="UDG47" s="156"/>
      <c r="UDH47" s="156"/>
      <c r="UDI47" s="157"/>
      <c r="UDJ47" s="153"/>
      <c r="UDK47" s="153"/>
      <c r="UDL47" s="154"/>
      <c r="UDM47" s="155"/>
      <c r="UDN47" s="155"/>
      <c r="UDO47" s="155"/>
      <c r="UDP47" s="155"/>
      <c r="UDQ47" s="155"/>
      <c r="UDR47" s="155"/>
      <c r="UDS47" s="156"/>
      <c r="UDT47" s="156"/>
      <c r="UDU47" s="156"/>
      <c r="UDV47" s="156"/>
      <c r="UDW47" s="156"/>
      <c r="UDX47" s="156"/>
      <c r="UDY47" s="157"/>
      <c r="UDZ47" s="153"/>
      <c r="UEA47" s="153"/>
      <c r="UEB47" s="154"/>
      <c r="UEC47" s="155"/>
      <c r="UED47" s="155"/>
      <c r="UEE47" s="155"/>
      <c r="UEF47" s="155"/>
      <c r="UEG47" s="155"/>
      <c r="UEH47" s="155"/>
      <c r="UEI47" s="156"/>
      <c r="UEJ47" s="156"/>
      <c r="UEK47" s="156"/>
      <c r="UEL47" s="156"/>
      <c r="UEM47" s="156"/>
      <c r="UEN47" s="156"/>
      <c r="UEO47" s="157"/>
      <c r="UEP47" s="153"/>
      <c r="UEQ47" s="153"/>
      <c r="UER47" s="154"/>
      <c r="UES47" s="155"/>
      <c r="UET47" s="155"/>
      <c r="UEU47" s="155"/>
      <c r="UEV47" s="155"/>
      <c r="UEW47" s="155"/>
      <c r="UEX47" s="155"/>
      <c r="UEY47" s="156"/>
      <c r="UEZ47" s="156"/>
      <c r="UFA47" s="156"/>
      <c r="UFB47" s="156"/>
      <c r="UFC47" s="156"/>
      <c r="UFD47" s="156"/>
      <c r="UFE47" s="157"/>
      <c r="UFF47" s="153"/>
      <c r="UFG47" s="153"/>
      <c r="UFH47" s="154"/>
      <c r="UFI47" s="155"/>
      <c r="UFJ47" s="155"/>
      <c r="UFK47" s="155"/>
      <c r="UFL47" s="155"/>
      <c r="UFM47" s="155"/>
      <c r="UFN47" s="155"/>
      <c r="UFO47" s="156"/>
      <c r="UFP47" s="156"/>
      <c r="UFQ47" s="156"/>
      <c r="UFR47" s="156"/>
      <c r="UFS47" s="156"/>
      <c r="UFT47" s="156"/>
      <c r="UFU47" s="157"/>
      <c r="UFV47" s="153"/>
      <c r="UFW47" s="153"/>
      <c r="UFX47" s="154"/>
      <c r="UFY47" s="155"/>
      <c r="UFZ47" s="155"/>
      <c r="UGA47" s="155"/>
      <c r="UGB47" s="155"/>
      <c r="UGC47" s="155"/>
      <c r="UGD47" s="155"/>
      <c r="UGE47" s="156"/>
      <c r="UGF47" s="156"/>
      <c r="UGG47" s="156"/>
      <c r="UGH47" s="156"/>
      <c r="UGI47" s="156"/>
      <c r="UGJ47" s="156"/>
      <c r="UGK47" s="157"/>
      <c r="UGL47" s="153"/>
      <c r="UGM47" s="153"/>
      <c r="UGN47" s="154"/>
      <c r="UGO47" s="155"/>
      <c r="UGP47" s="155"/>
      <c r="UGQ47" s="155"/>
      <c r="UGR47" s="155"/>
      <c r="UGS47" s="155"/>
      <c r="UGT47" s="155"/>
      <c r="UGU47" s="156"/>
      <c r="UGV47" s="156"/>
      <c r="UGW47" s="156"/>
      <c r="UGX47" s="156"/>
      <c r="UGY47" s="156"/>
      <c r="UGZ47" s="156"/>
      <c r="UHA47" s="157"/>
      <c r="UHB47" s="153"/>
      <c r="UHC47" s="153"/>
      <c r="UHD47" s="154"/>
      <c r="UHE47" s="155"/>
      <c r="UHF47" s="155"/>
      <c r="UHG47" s="155"/>
      <c r="UHH47" s="155"/>
      <c r="UHI47" s="155"/>
      <c r="UHJ47" s="155"/>
      <c r="UHK47" s="156"/>
      <c r="UHL47" s="156"/>
      <c r="UHM47" s="156"/>
      <c r="UHN47" s="156"/>
      <c r="UHO47" s="156"/>
      <c r="UHP47" s="156"/>
      <c r="UHQ47" s="157"/>
      <c r="UHR47" s="153"/>
      <c r="UHS47" s="153"/>
      <c r="UHT47" s="154"/>
      <c r="UHU47" s="155"/>
      <c r="UHV47" s="155"/>
      <c r="UHW47" s="155"/>
      <c r="UHX47" s="155"/>
      <c r="UHY47" s="155"/>
      <c r="UHZ47" s="155"/>
      <c r="UIA47" s="156"/>
      <c r="UIB47" s="156"/>
      <c r="UIC47" s="156"/>
      <c r="UID47" s="156"/>
      <c r="UIE47" s="156"/>
      <c r="UIF47" s="156"/>
      <c r="UIG47" s="157"/>
      <c r="UIH47" s="153"/>
      <c r="UII47" s="153"/>
      <c r="UIJ47" s="154"/>
      <c r="UIK47" s="155"/>
      <c r="UIL47" s="155"/>
      <c r="UIM47" s="155"/>
      <c r="UIN47" s="155"/>
      <c r="UIO47" s="155"/>
      <c r="UIP47" s="155"/>
      <c r="UIQ47" s="156"/>
      <c r="UIR47" s="156"/>
      <c r="UIS47" s="156"/>
      <c r="UIT47" s="156"/>
      <c r="UIU47" s="156"/>
      <c r="UIV47" s="156"/>
      <c r="UIW47" s="157"/>
      <c r="UIX47" s="153"/>
      <c r="UIY47" s="153"/>
      <c r="UIZ47" s="154"/>
      <c r="UJA47" s="155"/>
      <c r="UJB47" s="155"/>
      <c r="UJC47" s="155"/>
      <c r="UJD47" s="155"/>
      <c r="UJE47" s="155"/>
      <c r="UJF47" s="155"/>
      <c r="UJG47" s="156"/>
      <c r="UJH47" s="156"/>
      <c r="UJI47" s="156"/>
      <c r="UJJ47" s="156"/>
      <c r="UJK47" s="156"/>
      <c r="UJL47" s="156"/>
      <c r="UJM47" s="157"/>
      <c r="UJN47" s="153"/>
      <c r="UJO47" s="153"/>
      <c r="UJP47" s="154"/>
      <c r="UJQ47" s="155"/>
      <c r="UJR47" s="155"/>
      <c r="UJS47" s="155"/>
      <c r="UJT47" s="155"/>
      <c r="UJU47" s="155"/>
      <c r="UJV47" s="155"/>
      <c r="UJW47" s="156"/>
      <c r="UJX47" s="156"/>
      <c r="UJY47" s="156"/>
      <c r="UJZ47" s="156"/>
      <c r="UKA47" s="156"/>
      <c r="UKB47" s="156"/>
      <c r="UKC47" s="157"/>
      <c r="UKD47" s="153"/>
      <c r="UKE47" s="153"/>
      <c r="UKF47" s="154"/>
      <c r="UKG47" s="155"/>
      <c r="UKH47" s="155"/>
      <c r="UKI47" s="155"/>
      <c r="UKJ47" s="155"/>
      <c r="UKK47" s="155"/>
      <c r="UKL47" s="155"/>
      <c r="UKM47" s="156"/>
      <c r="UKN47" s="156"/>
      <c r="UKO47" s="156"/>
      <c r="UKP47" s="156"/>
      <c r="UKQ47" s="156"/>
      <c r="UKR47" s="156"/>
      <c r="UKS47" s="157"/>
      <c r="UKT47" s="153"/>
      <c r="UKU47" s="153"/>
      <c r="UKV47" s="154"/>
      <c r="UKW47" s="155"/>
      <c r="UKX47" s="155"/>
      <c r="UKY47" s="155"/>
      <c r="UKZ47" s="155"/>
      <c r="ULA47" s="155"/>
      <c r="ULB47" s="155"/>
      <c r="ULC47" s="156"/>
      <c r="ULD47" s="156"/>
      <c r="ULE47" s="156"/>
      <c r="ULF47" s="156"/>
      <c r="ULG47" s="156"/>
      <c r="ULH47" s="156"/>
      <c r="ULI47" s="157"/>
      <c r="ULJ47" s="153"/>
      <c r="ULK47" s="153"/>
      <c r="ULL47" s="154"/>
      <c r="ULM47" s="155"/>
      <c r="ULN47" s="155"/>
      <c r="ULO47" s="155"/>
      <c r="ULP47" s="155"/>
      <c r="ULQ47" s="155"/>
      <c r="ULR47" s="155"/>
      <c r="ULS47" s="156"/>
      <c r="ULT47" s="156"/>
      <c r="ULU47" s="156"/>
      <c r="ULV47" s="156"/>
      <c r="ULW47" s="156"/>
      <c r="ULX47" s="156"/>
      <c r="ULY47" s="157"/>
      <c r="ULZ47" s="153"/>
      <c r="UMA47" s="153"/>
      <c r="UMB47" s="154"/>
      <c r="UMC47" s="155"/>
      <c r="UMD47" s="155"/>
      <c r="UME47" s="155"/>
      <c r="UMF47" s="155"/>
      <c r="UMG47" s="155"/>
      <c r="UMH47" s="155"/>
      <c r="UMI47" s="156"/>
      <c r="UMJ47" s="156"/>
      <c r="UMK47" s="156"/>
      <c r="UML47" s="156"/>
      <c r="UMM47" s="156"/>
      <c r="UMN47" s="156"/>
      <c r="UMO47" s="157"/>
      <c r="UMP47" s="153"/>
      <c r="UMQ47" s="153"/>
      <c r="UMR47" s="154"/>
      <c r="UMS47" s="155"/>
      <c r="UMT47" s="155"/>
      <c r="UMU47" s="155"/>
      <c r="UMV47" s="155"/>
      <c r="UMW47" s="155"/>
      <c r="UMX47" s="155"/>
      <c r="UMY47" s="156"/>
      <c r="UMZ47" s="156"/>
      <c r="UNA47" s="156"/>
      <c r="UNB47" s="156"/>
      <c r="UNC47" s="156"/>
      <c r="UND47" s="156"/>
      <c r="UNE47" s="157"/>
      <c r="UNF47" s="153"/>
      <c r="UNG47" s="153"/>
      <c r="UNH47" s="154"/>
      <c r="UNI47" s="155"/>
      <c r="UNJ47" s="155"/>
      <c r="UNK47" s="155"/>
      <c r="UNL47" s="155"/>
      <c r="UNM47" s="155"/>
      <c r="UNN47" s="155"/>
      <c r="UNO47" s="156"/>
      <c r="UNP47" s="156"/>
      <c r="UNQ47" s="156"/>
      <c r="UNR47" s="156"/>
      <c r="UNS47" s="156"/>
      <c r="UNT47" s="156"/>
      <c r="UNU47" s="157"/>
      <c r="UNV47" s="153"/>
      <c r="UNW47" s="153"/>
      <c r="UNX47" s="154"/>
      <c r="UNY47" s="155"/>
      <c r="UNZ47" s="155"/>
      <c r="UOA47" s="155"/>
      <c r="UOB47" s="155"/>
      <c r="UOC47" s="155"/>
      <c r="UOD47" s="155"/>
      <c r="UOE47" s="156"/>
      <c r="UOF47" s="156"/>
      <c r="UOG47" s="156"/>
      <c r="UOH47" s="156"/>
      <c r="UOI47" s="156"/>
      <c r="UOJ47" s="156"/>
      <c r="UOK47" s="157"/>
      <c r="UOL47" s="153"/>
      <c r="UOM47" s="153"/>
      <c r="UON47" s="154"/>
      <c r="UOO47" s="155"/>
      <c r="UOP47" s="155"/>
      <c r="UOQ47" s="155"/>
      <c r="UOR47" s="155"/>
      <c r="UOS47" s="155"/>
      <c r="UOT47" s="155"/>
      <c r="UOU47" s="156"/>
      <c r="UOV47" s="156"/>
      <c r="UOW47" s="156"/>
      <c r="UOX47" s="156"/>
      <c r="UOY47" s="156"/>
      <c r="UOZ47" s="156"/>
      <c r="UPA47" s="157"/>
      <c r="UPB47" s="153"/>
      <c r="UPC47" s="153"/>
      <c r="UPD47" s="154"/>
      <c r="UPE47" s="155"/>
      <c r="UPF47" s="155"/>
      <c r="UPG47" s="155"/>
      <c r="UPH47" s="155"/>
      <c r="UPI47" s="155"/>
      <c r="UPJ47" s="155"/>
      <c r="UPK47" s="156"/>
      <c r="UPL47" s="156"/>
      <c r="UPM47" s="156"/>
      <c r="UPN47" s="156"/>
      <c r="UPO47" s="156"/>
      <c r="UPP47" s="156"/>
      <c r="UPQ47" s="157"/>
      <c r="UPR47" s="153"/>
      <c r="UPS47" s="153"/>
      <c r="UPT47" s="154"/>
      <c r="UPU47" s="155"/>
      <c r="UPV47" s="155"/>
      <c r="UPW47" s="155"/>
      <c r="UPX47" s="155"/>
      <c r="UPY47" s="155"/>
      <c r="UPZ47" s="155"/>
      <c r="UQA47" s="156"/>
      <c r="UQB47" s="156"/>
      <c r="UQC47" s="156"/>
      <c r="UQD47" s="156"/>
      <c r="UQE47" s="156"/>
      <c r="UQF47" s="156"/>
      <c r="UQG47" s="157"/>
      <c r="UQH47" s="153"/>
      <c r="UQI47" s="153"/>
      <c r="UQJ47" s="154"/>
      <c r="UQK47" s="155"/>
      <c r="UQL47" s="155"/>
      <c r="UQM47" s="155"/>
      <c r="UQN47" s="155"/>
      <c r="UQO47" s="155"/>
      <c r="UQP47" s="155"/>
      <c r="UQQ47" s="156"/>
      <c r="UQR47" s="156"/>
      <c r="UQS47" s="156"/>
      <c r="UQT47" s="156"/>
      <c r="UQU47" s="156"/>
      <c r="UQV47" s="156"/>
      <c r="UQW47" s="157"/>
      <c r="UQX47" s="153"/>
      <c r="UQY47" s="153"/>
      <c r="UQZ47" s="154"/>
      <c r="URA47" s="155"/>
      <c r="URB47" s="155"/>
      <c r="URC47" s="155"/>
      <c r="URD47" s="155"/>
      <c r="URE47" s="155"/>
      <c r="URF47" s="155"/>
      <c r="URG47" s="156"/>
      <c r="URH47" s="156"/>
      <c r="URI47" s="156"/>
      <c r="URJ47" s="156"/>
      <c r="URK47" s="156"/>
      <c r="URL47" s="156"/>
      <c r="URM47" s="157"/>
      <c r="URN47" s="153"/>
      <c r="URO47" s="153"/>
      <c r="URP47" s="154"/>
      <c r="URQ47" s="155"/>
      <c r="URR47" s="155"/>
      <c r="URS47" s="155"/>
      <c r="URT47" s="155"/>
      <c r="URU47" s="155"/>
      <c r="URV47" s="155"/>
      <c r="URW47" s="156"/>
      <c r="URX47" s="156"/>
      <c r="URY47" s="156"/>
      <c r="URZ47" s="156"/>
      <c r="USA47" s="156"/>
      <c r="USB47" s="156"/>
      <c r="USC47" s="157"/>
      <c r="USD47" s="153"/>
      <c r="USE47" s="153"/>
      <c r="USF47" s="154"/>
      <c r="USG47" s="155"/>
      <c r="USH47" s="155"/>
      <c r="USI47" s="155"/>
      <c r="USJ47" s="155"/>
      <c r="USK47" s="155"/>
      <c r="USL47" s="155"/>
      <c r="USM47" s="156"/>
      <c r="USN47" s="156"/>
      <c r="USO47" s="156"/>
      <c r="USP47" s="156"/>
      <c r="USQ47" s="156"/>
      <c r="USR47" s="156"/>
      <c r="USS47" s="157"/>
      <c r="UST47" s="153"/>
      <c r="USU47" s="153"/>
      <c r="USV47" s="154"/>
      <c r="USW47" s="155"/>
      <c r="USX47" s="155"/>
      <c r="USY47" s="155"/>
      <c r="USZ47" s="155"/>
      <c r="UTA47" s="155"/>
      <c r="UTB47" s="155"/>
      <c r="UTC47" s="156"/>
      <c r="UTD47" s="156"/>
      <c r="UTE47" s="156"/>
      <c r="UTF47" s="156"/>
      <c r="UTG47" s="156"/>
      <c r="UTH47" s="156"/>
      <c r="UTI47" s="157"/>
      <c r="UTJ47" s="153"/>
      <c r="UTK47" s="153"/>
      <c r="UTL47" s="154"/>
      <c r="UTM47" s="155"/>
      <c r="UTN47" s="155"/>
      <c r="UTO47" s="155"/>
      <c r="UTP47" s="155"/>
      <c r="UTQ47" s="155"/>
      <c r="UTR47" s="155"/>
      <c r="UTS47" s="156"/>
      <c r="UTT47" s="156"/>
      <c r="UTU47" s="156"/>
      <c r="UTV47" s="156"/>
      <c r="UTW47" s="156"/>
      <c r="UTX47" s="156"/>
      <c r="UTY47" s="157"/>
      <c r="UTZ47" s="153"/>
      <c r="UUA47" s="153"/>
      <c r="UUB47" s="154"/>
      <c r="UUC47" s="155"/>
      <c r="UUD47" s="155"/>
      <c r="UUE47" s="155"/>
      <c r="UUF47" s="155"/>
      <c r="UUG47" s="155"/>
      <c r="UUH47" s="155"/>
      <c r="UUI47" s="156"/>
      <c r="UUJ47" s="156"/>
      <c r="UUK47" s="156"/>
      <c r="UUL47" s="156"/>
      <c r="UUM47" s="156"/>
      <c r="UUN47" s="156"/>
      <c r="UUO47" s="157"/>
      <c r="UUP47" s="153"/>
      <c r="UUQ47" s="153"/>
      <c r="UUR47" s="154"/>
      <c r="UUS47" s="155"/>
      <c r="UUT47" s="155"/>
      <c r="UUU47" s="155"/>
      <c r="UUV47" s="155"/>
      <c r="UUW47" s="155"/>
      <c r="UUX47" s="155"/>
      <c r="UUY47" s="156"/>
      <c r="UUZ47" s="156"/>
      <c r="UVA47" s="156"/>
      <c r="UVB47" s="156"/>
      <c r="UVC47" s="156"/>
      <c r="UVD47" s="156"/>
      <c r="UVE47" s="157"/>
      <c r="UVF47" s="153"/>
      <c r="UVG47" s="153"/>
      <c r="UVH47" s="154"/>
      <c r="UVI47" s="155"/>
      <c r="UVJ47" s="155"/>
      <c r="UVK47" s="155"/>
      <c r="UVL47" s="155"/>
      <c r="UVM47" s="155"/>
      <c r="UVN47" s="155"/>
      <c r="UVO47" s="156"/>
      <c r="UVP47" s="156"/>
      <c r="UVQ47" s="156"/>
      <c r="UVR47" s="156"/>
      <c r="UVS47" s="156"/>
      <c r="UVT47" s="156"/>
      <c r="UVU47" s="157"/>
      <c r="UVV47" s="153"/>
      <c r="UVW47" s="153"/>
      <c r="UVX47" s="154"/>
      <c r="UVY47" s="155"/>
      <c r="UVZ47" s="155"/>
      <c r="UWA47" s="155"/>
      <c r="UWB47" s="155"/>
      <c r="UWC47" s="155"/>
      <c r="UWD47" s="155"/>
      <c r="UWE47" s="156"/>
      <c r="UWF47" s="156"/>
      <c r="UWG47" s="156"/>
      <c r="UWH47" s="156"/>
      <c r="UWI47" s="156"/>
      <c r="UWJ47" s="156"/>
      <c r="UWK47" s="157"/>
      <c r="UWL47" s="153"/>
      <c r="UWM47" s="153"/>
      <c r="UWN47" s="154"/>
      <c r="UWO47" s="155"/>
      <c r="UWP47" s="155"/>
      <c r="UWQ47" s="155"/>
      <c r="UWR47" s="155"/>
      <c r="UWS47" s="155"/>
      <c r="UWT47" s="155"/>
      <c r="UWU47" s="156"/>
      <c r="UWV47" s="156"/>
      <c r="UWW47" s="156"/>
      <c r="UWX47" s="156"/>
      <c r="UWY47" s="156"/>
      <c r="UWZ47" s="156"/>
      <c r="UXA47" s="157"/>
      <c r="UXB47" s="153"/>
      <c r="UXC47" s="153"/>
      <c r="UXD47" s="154"/>
      <c r="UXE47" s="155"/>
      <c r="UXF47" s="155"/>
      <c r="UXG47" s="155"/>
      <c r="UXH47" s="155"/>
      <c r="UXI47" s="155"/>
      <c r="UXJ47" s="155"/>
      <c r="UXK47" s="156"/>
      <c r="UXL47" s="156"/>
      <c r="UXM47" s="156"/>
      <c r="UXN47" s="156"/>
      <c r="UXO47" s="156"/>
      <c r="UXP47" s="156"/>
      <c r="UXQ47" s="157"/>
      <c r="UXR47" s="153"/>
      <c r="UXS47" s="153"/>
      <c r="UXT47" s="154"/>
      <c r="UXU47" s="155"/>
      <c r="UXV47" s="155"/>
      <c r="UXW47" s="155"/>
      <c r="UXX47" s="155"/>
      <c r="UXY47" s="155"/>
      <c r="UXZ47" s="155"/>
      <c r="UYA47" s="156"/>
      <c r="UYB47" s="156"/>
      <c r="UYC47" s="156"/>
      <c r="UYD47" s="156"/>
      <c r="UYE47" s="156"/>
      <c r="UYF47" s="156"/>
      <c r="UYG47" s="157"/>
      <c r="UYH47" s="153"/>
      <c r="UYI47" s="153"/>
      <c r="UYJ47" s="154"/>
      <c r="UYK47" s="155"/>
      <c r="UYL47" s="155"/>
      <c r="UYM47" s="155"/>
      <c r="UYN47" s="155"/>
      <c r="UYO47" s="155"/>
      <c r="UYP47" s="155"/>
      <c r="UYQ47" s="156"/>
      <c r="UYR47" s="156"/>
      <c r="UYS47" s="156"/>
      <c r="UYT47" s="156"/>
      <c r="UYU47" s="156"/>
      <c r="UYV47" s="156"/>
      <c r="UYW47" s="157"/>
      <c r="UYX47" s="153"/>
      <c r="UYY47" s="153"/>
      <c r="UYZ47" s="154"/>
      <c r="UZA47" s="155"/>
      <c r="UZB47" s="155"/>
      <c r="UZC47" s="155"/>
      <c r="UZD47" s="155"/>
      <c r="UZE47" s="155"/>
      <c r="UZF47" s="155"/>
      <c r="UZG47" s="156"/>
      <c r="UZH47" s="156"/>
      <c r="UZI47" s="156"/>
      <c r="UZJ47" s="156"/>
      <c r="UZK47" s="156"/>
      <c r="UZL47" s="156"/>
      <c r="UZM47" s="157"/>
      <c r="UZN47" s="153"/>
      <c r="UZO47" s="153"/>
      <c r="UZP47" s="154"/>
      <c r="UZQ47" s="155"/>
      <c r="UZR47" s="155"/>
      <c r="UZS47" s="155"/>
      <c r="UZT47" s="155"/>
      <c r="UZU47" s="155"/>
      <c r="UZV47" s="155"/>
      <c r="UZW47" s="156"/>
      <c r="UZX47" s="156"/>
      <c r="UZY47" s="156"/>
      <c r="UZZ47" s="156"/>
      <c r="VAA47" s="156"/>
      <c r="VAB47" s="156"/>
      <c r="VAC47" s="157"/>
      <c r="VAD47" s="153"/>
      <c r="VAE47" s="153"/>
      <c r="VAF47" s="154"/>
      <c r="VAG47" s="155"/>
      <c r="VAH47" s="155"/>
      <c r="VAI47" s="155"/>
      <c r="VAJ47" s="155"/>
      <c r="VAK47" s="155"/>
      <c r="VAL47" s="155"/>
      <c r="VAM47" s="156"/>
      <c r="VAN47" s="156"/>
      <c r="VAO47" s="156"/>
      <c r="VAP47" s="156"/>
      <c r="VAQ47" s="156"/>
      <c r="VAR47" s="156"/>
      <c r="VAS47" s="157"/>
      <c r="VAT47" s="153"/>
      <c r="VAU47" s="153"/>
      <c r="VAV47" s="154"/>
      <c r="VAW47" s="155"/>
      <c r="VAX47" s="155"/>
      <c r="VAY47" s="155"/>
      <c r="VAZ47" s="155"/>
      <c r="VBA47" s="155"/>
      <c r="VBB47" s="155"/>
      <c r="VBC47" s="156"/>
      <c r="VBD47" s="156"/>
      <c r="VBE47" s="156"/>
      <c r="VBF47" s="156"/>
      <c r="VBG47" s="156"/>
      <c r="VBH47" s="156"/>
      <c r="VBI47" s="157"/>
      <c r="VBJ47" s="153"/>
      <c r="VBK47" s="153"/>
      <c r="VBL47" s="154"/>
      <c r="VBM47" s="155"/>
      <c r="VBN47" s="155"/>
      <c r="VBO47" s="155"/>
      <c r="VBP47" s="155"/>
      <c r="VBQ47" s="155"/>
      <c r="VBR47" s="155"/>
      <c r="VBS47" s="156"/>
      <c r="VBT47" s="156"/>
      <c r="VBU47" s="156"/>
      <c r="VBV47" s="156"/>
      <c r="VBW47" s="156"/>
      <c r="VBX47" s="156"/>
      <c r="VBY47" s="157"/>
      <c r="VBZ47" s="153"/>
      <c r="VCA47" s="153"/>
      <c r="VCB47" s="154"/>
      <c r="VCC47" s="155"/>
      <c r="VCD47" s="155"/>
      <c r="VCE47" s="155"/>
      <c r="VCF47" s="155"/>
      <c r="VCG47" s="155"/>
      <c r="VCH47" s="155"/>
      <c r="VCI47" s="156"/>
      <c r="VCJ47" s="156"/>
      <c r="VCK47" s="156"/>
      <c r="VCL47" s="156"/>
      <c r="VCM47" s="156"/>
      <c r="VCN47" s="156"/>
      <c r="VCO47" s="157"/>
      <c r="VCP47" s="153"/>
      <c r="VCQ47" s="153"/>
      <c r="VCR47" s="154"/>
      <c r="VCS47" s="155"/>
      <c r="VCT47" s="155"/>
      <c r="VCU47" s="155"/>
      <c r="VCV47" s="155"/>
      <c r="VCW47" s="155"/>
      <c r="VCX47" s="155"/>
      <c r="VCY47" s="156"/>
      <c r="VCZ47" s="156"/>
      <c r="VDA47" s="156"/>
      <c r="VDB47" s="156"/>
      <c r="VDC47" s="156"/>
      <c r="VDD47" s="156"/>
      <c r="VDE47" s="157"/>
      <c r="VDF47" s="153"/>
      <c r="VDG47" s="153"/>
      <c r="VDH47" s="154"/>
      <c r="VDI47" s="155"/>
      <c r="VDJ47" s="155"/>
      <c r="VDK47" s="155"/>
      <c r="VDL47" s="155"/>
      <c r="VDM47" s="155"/>
      <c r="VDN47" s="155"/>
      <c r="VDO47" s="156"/>
      <c r="VDP47" s="156"/>
      <c r="VDQ47" s="156"/>
      <c r="VDR47" s="156"/>
      <c r="VDS47" s="156"/>
      <c r="VDT47" s="156"/>
      <c r="VDU47" s="157"/>
      <c r="VDV47" s="153"/>
      <c r="VDW47" s="153"/>
      <c r="VDX47" s="154"/>
      <c r="VDY47" s="155"/>
      <c r="VDZ47" s="155"/>
      <c r="VEA47" s="155"/>
      <c r="VEB47" s="155"/>
      <c r="VEC47" s="155"/>
      <c r="VED47" s="155"/>
      <c r="VEE47" s="156"/>
      <c r="VEF47" s="156"/>
      <c r="VEG47" s="156"/>
      <c r="VEH47" s="156"/>
      <c r="VEI47" s="156"/>
      <c r="VEJ47" s="156"/>
      <c r="VEK47" s="157"/>
      <c r="VEL47" s="153"/>
      <c r="VEM47" s="153"/>
      <c r="VEN47" s="154"/>
      <c r="VEO47" s="155"/>
      <c r="VEP47" s="155"/>
      <c r="VEQ47" s="155"/>
      <c r="VER47" s="155"/>
      <c r="VES47" s="155"/>
      <c r="VET47" s="155"/>
      <c r="VEU47" s="156"/>
      <c r="VEV47" s="156"/>
      <c r="VEW47" s="156"/>
      <c r="VEX47" s="156"/>
      <c r="VEY47" s="156"/>
      <c r="VEZ47" s="156"/>
      <c r="VFA47" s="157"/>
      <c r="VFB47" s="153"/>
      <c r="VFC47" s="153"/>
      <c r="VFD47" s="154"/>
      <c r="VFE47" s="155"/>
      <c r="VFF47" s="155"/>
      <c r="VFG47" s="155"/>
      <c r="VFH47" s="155"/>
      <c r="VFI47" s="155"/>
      <c r="VFJ47" s="155"/>
      <c r="VFK47" s="156"/>
      <c r="VFL47" s="156"/>
      <c r="VFM47" s="156"/>
      <c r="VFN47" s="156"/>
      <c r="VFO47" s="156"/>
      <c r="VFP47" s="156"/>
      <c r="VFQ47" s="157"/>
      <c r="VFR47" s="153"/>
      <c r="VFS47" s="153"/>
      <c r="VFT47" s="154"/>
      <c r="VFU47" s="155"/>
      <c r="VFV47" s="155"/>
      <c r="VFW47" s="155"/>
      <c r="VFX47" s="155"/>
      <c r="VFY47" s="155"/>
      <c r="VFZ47" s="155"/>
      <c r="VGA47" s="156"/>
      <c r="VGB47" s="156"/>
      <c r="VGC47" s="156"/>
      <c r="VGD47" s="156"/>
      <c r="VGE47" s="156"/>
      <c r="VGF47" s="156"/>
      <c r="VGG47" s="157"/>
      <c r="VGH47" s="153"/>
      <c r="VGI47" s="153"/>
      <c r="VGJ47" s="154"/>
      <c r="VGK47" s="155"/>
      <c r="VGL47" s="155"/>
      <c r="VGM47" s="155"/>
      <c r="VGN47" s="155"/>
      <c r="VGO47" s="155"/>
      <c r="VGP47" s="155"/>
      <c r="VGQ47" s="156"/>
      <c r="VGR47" s="156"/>
      <c r="VGS47" s="156"/>
      <c r="VGT47" s="156"/>
      <c r="VGU47" s="156"/>
      <c r="VGV47" s="156"/>
      <c r="VGW47" s="157"/>
      <c r="VGX47" s="153"/>
      <c r="VGY47" s="153"/>
      <c r="VGZ47" s="154"/>
      <c r="VHA47" s="155"/>
      <c r="VHB47" s="155"/>
      <c r="VHC47" s="155"/>
      <c r="VHD47" s="155"/>
      <c r="VHE47" s="155"/>
      <c r="VHF47" s="155"/>
      <c r="VHG47" s="156"/>
      <c r="VHH47" s="156"/>
      <c r="VHI47" s="156"/>
      <c r="VHJ47" s="156"/>
      <c r="VHK47" s="156"/>
      <c r="VHL47" s="156"/>
      <c r="VHM47" s="157"/>
      <c r="VHN47" s="153"/>
      <c r="VHO47" s="153"/>
      <c r="VHP47" s="154"/>
      <c r="VHQ47" s="155"/>
      <c r="VHR47" s="155"/>
      <c r="VHS47" s="155"/>
      <c r="VHT47" s="155"/>
      <c r="VHU47" s="155"/>
      <c r="VHV47" s="155"/>
      <c r="VHW47" s="156"/>
      <c r="VHX47" s="156"/>
      <c r="VHY47" s="156"/>
      <c r="VHZ47" s="156"/>
      <c r="VIA47" s="156"/>
      <c r="VIB47" s="156"/>
      <c r="VIC47" s="157"/>
      <c r="VID47" s="153"/>
      <c r="VIE47" s="153"/>
      <c r="VIF47" s="154"/>
      <c r="VIG47" s="155"/>
      <c r="VIH47" s="155"/>
      <c r="VII47" s="155"/>
      <c r="VIJ47" s="155"/>
      <c r="VIK47" s="155"/>
      <c r="VIL47" s="155"/>
      <c r="VIM47" s="156"/>
      <c r="VIN47" s="156"/>
      <c r="VIO47" s="156"/>
      <c r="VIP47" s="156"/>
      <c r="VIQ47" s="156"/>
      <c r="VIR47" s="156"/>
      <c r="VIS47" s="157"/>
      <c r="VIT47" s="153"/>
      <c r="VIU47" s="153"/>
      <c r="VIV47" s="154"/>
      <c r="VIW47" s="155"/>
      <c r="VIX47" s="155"/>
      <c r="VIY47" s="155"/>
      <c r="VIZ47" s="155"/>
      <c r="VJA47" s="155"/>
      <c r="VJB47" s="155"/>
      <c r="VJC47" s="156"/>
      <c r="VJD47" s="156"/>
      <c r="VJE47" s="156"/>
      <c r="VJF47" s="156"/>
      <c r="VJG47" s="156"/>
      <c r="VJH47" s="156"/>
      <c r="VJI47" s="157"/>
      <c r="VJJ47" s="153"/>
      <c r="VJK47" s="153"/>
      <c r="VJL47" s="154"/>
      <c r="VJM47" s="155"/>
      <c r="VJN47" s="155"/>
      <c r="VJO47" s="155"/>
      <c r="VJP47" s="155"/>
      <c r="VJQ47" s="155"/>
      <c r="VJR47" s="155"/>
      <c r="VJS47" s="156"/>
      <c r="VJT47" s="156"/>
      <c r="VJU47" s="156"/>
      <c r="VJV47" s="156"/>
      <c r="VJW47" s="156"/>
      <c r="VJX47" s="156"/>
      <c r="VJY47" s="157"/>
      <c r="VJZ47" s="153"/>
      <c r="VKA47" s="153"/>
      <c r="VKB47" s="154"/>
      <c r="VKC47" s="155"/>
      <c r="VKD47" s="155"/>
      <c r="VKE47" s="155"/>
      <c r="VKF47" s="155"/>
      <c r="VKG47" s="155"/>
      <c r="VKH47" s="155"/>
      <c r="VKI47" s="156"/>
      <c r="VKJ47" s="156"/>
      <c r="VKK47" s="156"/>
      <c r="VKL47" s="156"/>
      <c r="VKM47" s="156"/>
      <c r="VKN47" s="156"/>
      <c r="VKO47" s="157"/>
      <c r="VKP47" s="153"/>
      <c r="VKQ47" s="153"/>
      <c r="VKR47" s="154"/>
      <c r="VKS47" s="155"/>
      <c r="VKT47" s="155"/>
      <c r="VKU47" s="155"/>
      <c r="VKV47" s="155"/>
      <c r="VKW47" s="155"/>
      <c r="VKX47" s="155"/>
      <c r="VKY47" s="156"/>
      <c r="VKZ47" s="156"/>
      <c r="VLA47" s="156"/>
      <c r="VLB47" s="156"/>
      <c r="VLC47" s="156"/>
      <c r="VLD47" s="156"/>
      <c r="VLE47" s="157"/>
      <c r="VLF47" s="153"/>
      <c r="VLG47" s="153"/>
      <c r="VLH47" s="154"/>
      <c r="VLI47" s="155"/>
      <c r="VLJ47" s="155"/>
      <c r="VLK47" s="155"/>
      <c r="VLL47" s="155"/>
      <c r="VLM47" s="155"/>
      <c r="VLN47" s="155"/>
      <c r="VLO47" s="156"/>
      <c r="VLP47" s="156"/>
      <c r="VLQ47" s="156"/>
      <c r="VLR47" s="156"/>
      <c r="VLS47" s="156"/>
      <c r="VLT47" s="156"/>
      <c r="VLU47" s="157"/>
      <c r="VLV47" s="153"/>
      <c r="VLW47" s="153"/>
      <c r="VLX47" s="154"/>
      <c r="VLY47" s="155"/>
      <c r="VLZ47" s="155"/>
      <c r="VMA47" s="155"/>
      <c r="VMB47" s="155"/>
      <c r="VMC47" s="155"/>
      <c r="VMD47" s="155"/>
      <c r="VME47" s="156"/>
      <c r="VMF47" s="156"/>
      <c r="VMG47" s="156"/>
      <c r="VMH47" s="156"/>
      <c r="VMI47" s="156"/>
      <c r="VMJ47" s="156"/>
      <c r="VMK47" s="157"/>
      <c r="VML47" s="153"/>
      <c r="VMM47" s="153"/>
      <c r="VMN47" s="154"/>
      <c r="VMO47" s="155"/>
      <c r="VMP47" s="155"/>
      <c r="VMQ47" s="155"/>
      <c r="VMR47" s="155"/>
      <c r="VMS47" s="155"/>
      <c r="VMT47" s="155"/>
      <c r="VMU47" s="156"/>
      <c r="VMV47" s="156"/>
      <c r="VMW47" s="156"/>
      <c r="VMX47" s="156"/>
      <c r="VMY47" s="156"/>
      <c r="VMZ47" s="156"/>
      <c r="VNA47" s="157"/>
      <c r="VNB47" s="153"/>
      <c r="VNC47" s="153"/>
      <c r="VND47" s="154"/>
      <c r="VNE47" s="155"/>
      <c r="VNF47" s="155"/>
      <c r="VNG47" s="155"/>
      <c r="VNH47" s="155"/>
      <c r="VNI47" s="155"/>
      <c r="VNJ47" s="155"/>
      <c r="VNK47" s="156"/>
      <c r="VNL47" s="156"/>
      <c r="VNM47" s="156"/>
      <c r="VNN47" s="156"/>
      <c r="VNO47" s="156"/>
      <c r="VNP47" s="156"/>
      <c r="VNQ47" s="157"/>
    </row>
    <row r="48" spans="1:15253" ht="20.149999999999999" customHeight="1" x14ac:dyDescent="0.4">
      <c r="A48" s="620"/>
      <c r="B48" s="139">
        <f t="shared" si="23"/>
        <v>6</v>
      </c>
      <c r="C48" s="341" t="s">
        <v>4802</v>
      </c>
      <c r="D48" s="140">
        <v>2800</v>
      </c>
      <c r="E48" s="168">
        <f t="shared" ref="E48:P48" si="28">E23*$D48/10^3</f>
        <v>0</v>
      </c>
      <c r="F48" s="168">
        <f t="shared" si="28"/>
        <v>0</v>
      </c>
      <c r="G48" s="168">
        <f t="shared" si="28"/>
        <v>0</v>
      </c>
      <c r="H48" s="168">
        <f t="shared" si="28"/>
        <v>0</v>
      </c>
      <c r="I48" s="168">
        <f t="shared" si="28"/>
        <v>0</v>
      </c>
      <c r="J48" s="168">
        <f t="shared" si="28"/>
        <v>0</v>
      </c>
      <c r="K48" s="168">
        <f t="shared" si="28"/>
        <v>933.33333333333326</v>
      </c>
      <c r="L48" s="168">
        <f t="shared" si="28"/>
        <v>933.33333333333326</v>
      </c>
      <c r="M48" s="168">
        <f t="shared" si="28"/>
        <v>933.33333333333326</v>
      </c>
      <c r="N48" s="168">
        <f t="shared" si="28"/>
        <v>933.33333333333326</v>
      </c>
      <c r="O48" s="168">
        <f t="shared" si="28"/>
        <v>933.33333333333326</v>
      </c>
      <c r="P48" s="168">
        <f t="shared" si="28"/>
        <v>933.33333333333326</v>
      </c>
      <c r="Q48" s="152">
        <f t="shared" si="27"/>
        <v>5599.9999999999991</v>
      </c>
      <c r="R48" s="153"/>
      <c r="S48" s="154"/>
      <c r="T48" s="155"/>
      <c r="U48" s="155"/>
      <c r="V48" s="155"/>
      <c r="W48" s="155"/>
      <c r="X48" s="155"/>
      <c r="Y48" s="155"/>
      <c r="Z48" s="156"/>
      <c r="AA48" s="156"/>
      <c r="AB48" s="156"/>
      <c r="AC48" s="156"/>
      <c r="AD48" s="156"/>
      <c r="AE48" s="156"/>
      <c r="AF48" s="157"/>
      <c r="AG48" s="153"/>
      <c r="AH48" s="153"/>
      <c r="AI48" s="154"/>
      <c r="AJ48" s="155"/>
      <c r="AK48" s="155"/>
      <c r="AL48" s="155"/>
      <c r="AM48" s="155"/>
      <c r="AN48" s="155"/>
      <c r="AO48" s="155"/>
      <c r="AP48" s="156"/>
      <c r="AQ48" s="156"/>
      <c r="AR48" s="156"/>
      <c r="AS48" s="156"/>
      <c r="AT48" s="156"/>
      <c r="AU48" s="156"/>
      <c r="AV48" s="157"/>
      <c r="AW48" s="153"/>
      <c r="AX48" s="153"/>
      <c r="AY48" s="154"/>
      <c r="AZ48" s="155"/>
      <c r="BA48" s="155"/>
      <c r="BB48" s="155"/>
      <c r="BC48" s="155"/>
      <c r="BD48" s="155"/>
      <c r="BE48" s="155"/>
      <c r="BF48" s="156"/>
      <c r="BG48" s="155"/>
      <c r="BH48" s="155"/>
      <c r="BI48" s="155"/>
      <c r="BJ48" s="155"/>
      <c r="BK48" s="156"/>
      <c r="BL48" s="156"/>
      <c r="BM48" s="156"/>
      <c r="BN48" s="156"/>
      <c r="BO48" s="156"/>
      <c r="BP48" s="156"/>
      <c r="BQ48" s="157"/>
      <c r="BR48" s="153"/>
      <c r="BS48" s="153"/>
      <c r="BT48" s="154"/>
      <c r="BU48" s="155"/>
      <c r="BV48" s="155"/>
      <c r="BW48" s="155"/>
      <c r="BX48" s="155"/>
      <c r="BY48" s="155"/>
      <c r="BZ48" s="155"/>
      <c r="CA48" s="156"/>
      <c r="CB48" s="156"/>
      <c r="CC48" s="156"/>
      <c r="CD48" s="156"/>
      <c r="CE48" s="156"/>
      <c r="CF48" s="156"/>
      <c r="CG48" s="157"/>
      <c r="CH48" s="153"/>
      <c r="CI48" s="153"/>
      <c r="CJ48" s="154"/>
      <c r="CK48" s="155"/>
      <c r="CL48" s="155"/>
      <c r="CM48" s="155"/>
      <c r="CN48" s="155"/>
      <c r="CO48" s="155"/>
      <c r="CP48" s="155"/>
      <c r="CQ48" s="156"/>
      <c r="CR48" s="156"/>
      <c r="CS48" s="156"/>
      <c r="CT48" s="156"/>
      <c r="CU48" s="156"/>
      <c r="CV48" s="156"/>
      <c r="CW48" s="157"/>
      <c r="CX48" s="153"/>
      <c r="CY48" s="153"/>
      <c r="CZ48" s="154"/>
      <c r="DA48" s="155"/>
      <c r="DB48" s="155"/>
      <c r="DC48" s="155"/>
      <c r="DD48" s="155"/>
      <c r="DE48" s="155"/>
      <c r="DF48" s="155"/>
      <c r="DG48" s="156"/>
      <c r="DH48" s="156"/>
      <c r="DI48" s="156"/>
      <c r="DJ48" s="156"/>
      <c r="DK48" s="156"/>
      <c r="DL48" s="156"/>
      <c r="DM48" s="157"/>
      <c r="DN48" s="153"/>
      <c r="DO48" s="153"/>
      <c r="DP48" s="154"/>
      <c r="DQ48" s="155"/>
      <c r="DR48" s="155"/>
      <c r="DS48" s="155"/>
      <c r="DT48" s="155"/>
      <c r="DU48" s="155"/>
      <c r="DV48" s="155"/>
      <c r="DW48" s="156"/>
      <c r="DX48" s="156"/>
      <c r="DY48" s="156"/>
      <c r="DZ48" s="156"/>
      <c r="EA48" s="156"/>
      <c r="EB48" s="156"/>
      <c r="EC48" s="157"/>
      <c r="ED48" s="153"/>
      <c r="EE48" s="153"/>
      <c r="EF48" s="154"/>
      <c r="EG48" s="155"/>
      <c r="EH48" s="155"/>
      <c r="EI48" s="155"/>
      <c r="EJ48" s="155"/>
      <c r="EK48" s="155"/>
      <c r="EL48" s="155"/>
      <c r="EM48" s="156"/>
      <c r="EN48" s="156"/>
      <c r="EO48" s="156"/>
      <c r="EP48" s="156"/>
      <c r="EQ48" s="156"/>
      <c r="ER48" s="156"/>
      <c r="ES48" s="157"/>
      <c r="ET48" s="153"/>
      <c r="EU48" s="153"/>
      <c r="EV48" s="154"/>
      <c r="EW48" s="155"/>
      <c r="EX48" s="155"/>
      <c r="EY48" s="155"/>
      <c r="EZ48" s="155"/>
      <c r="FA48" s="155"/>
      <c r="FB48" s="155"/>
      <c r="FC48" s="156"/>
      <c r="FD48" s="156"/>
      <c r="FE48" s="156"/>
      <c r="FF48" s="156"/>
      <c r="FG48" s="156"/>
      <c r="FH48" s="156"/>
      <c r="FI48" s="157"/>
      <c r="FJ48" s="153"/>
      <c r="FK48" s="153"/>
      <c r="FL48" s="154"/>
      <c r="FM48" s="155"/>
      <c r="FN48" s="155"/>
      <c r="FO48" s="155"/>
      <c r="FP48" s="155"/>
      <c r="FQ48" s="155"/>
      <c r="FR48" s="155"/>
      <c r="FS48" s="156"/>
      <c r="FT48" s="156"/>
      <c r="FU48" s="156"/>
      <c r="FV48" s="156"/>
      <c r="FW48" s="156"/>
      <c r="FX48" s="156"/>
      <c r="FY48" s="157"/>
      <c r="FZ48" s="153"/>
      <c r="GA48" s="153"/>
      <c r="GB48" s="154"/>
      <c r="GC48" s="155"/>
      <c r="GD48" s="155"/>
      <c r="GE48" s="155"/>
      <c r="GF48" s="155"/>
      <c r="GG48" s="155"/>
      <c r="GH48" s="155"/>
      <c r="GI48" s="156"/>
      <c r="GJ48" s="156"/>
      <c r="GK48" s="156"/>
      <c r="GL48" s="156"/>
      <c r="GM48" s="156"/>
      <c r="GN48" s="156"/>
      <c r="GO48" s="157"/>
      <c r="GP48" s="153"/>
      <c r="GQ48" s="153"/>
      <c r="GR48" s="154"/>
      <c r="GS48" s="155"/>
      <c r="GT48" s="155"/>
      <c r="GU48" s="155"/>
      <c r="GV48" s="155"/>
      <c r="GW48" s="155"/>
      <c r="GX48" s="155"/>
      <c r="GY48" s="156"/>
      <c r="GZ48" s="156"/>
      <c r="HA48" s="156"/>
      <c r="HB48" s="156"/>
      <c r="HC48" s="156"/>
      <c r="HD48" s="156"/>
      <c r="HE48" s="157"/>
      <c r="HF48" s="153"/>
      <c r="HG48" s="153"/>
      <c r="HH48" s="154"/>
      <c r="HI48" s="155"/>
      <c r="HJ48" s="155"/>
      <c r="HK48" s="155"/>
      <c r="HL48" s="155"/>
      <c r="HM48" s="155"/>
      <c r="HN48" s="155"/>
      <c r="HO48" s="156"/>
      <c r="HP48" s="156"/>
      <c r="HQ48" s="156"/>
      <c r="HR48" s="156"/>
      <c r="HS48" s="156"/>
      <c r="HT48" s="156"/>
      <c r="HU48" s="157"/>
      <c r="HV48" s="153"/>
      <c r="HW48" s="153"/>
      <c r="HX48" s="154"/>
      <c r="HY48" s="155"/>
      <c r="HZ48" s="155"/>
      <c r="IA48" s="155"/>
      <c r="IB48" s="155"/>
      <c r="IC48" s="155"/>
      <c r="ID48" s="155"/>
      <c r="IE48" s="156"/>
      <c r="IF48" s="156"/>
      <c r="IG48" s="156"/>
      <c r="IH48" s="156"/>
      <c r="II48" s="156"/>
      <c r="IJ48" s="156"/>
      <c r="IK48" s="157"/>
      <c r="IL48" s="153"/>
      <c r="IM48" s="153"/>
      <c r="IN48" s="154"/>
      <c r="IO48" s="155"/>
      <c r="IP48" s="155"/>
      <c r="IQ48" s="155"/>
      <c r="IR48" s="155"/>
      <c r="IS48" s="155"/>
      <c r="IT48" s="155"/>
      <c r="IU48" s="156"/>
      <c r="IV48" s="156"/>
      <c r="IW48" s="156"/>
      <c r="IX48" s="156"/>
      <c r="IY48" s="156"/>
      <c r="IZ48" s="156"/>
      <c r="JA48" s="157"/>
      <c r="JB48" s="153"/>
      <c r="JC48" s="153"/>
      <c r="JD48" s="154"/>
      <c r="JE48" s="155"/>
      <c r="JF48" s="155"/>
      <c r="JG48" s="155"/>
      <c r="JH48" s="155"/>
      <c r="JI48" s="155"/>
      <c r="JJ48" s="155"/>
      <c r="JK48" s="156"/>
      <c r="JL48" s="156"/>
      <c r="JM48" s="156"/>
      <c r="JN48" s="156"/>
      <c r="JO48" s="156"/>
      <c r="JP48" s="156"/>
      <c r="JQ48" s="157"/>
      <c r="JR48" s="153"/>
      <c r="JS48" s="153"/>
      <c r="JT48" s="154"/>
      <c r="JU48" s="155"/>
      <c r="JV48" s="155"/>
      <c r="JW48" s="155"/>
      <c r="JX48" s="155"/>
      <c r="JY48" s="155"/>
      <c r="JZ48" s="155"/>
      <c r="KA48" s="156"/>
      <c r="KB48" s="156"/>
      <c r="KC48" s="156"/>
      <c r="KD48" s="156"/>
      <c r="KE48" s="156"/>
      <c r="KF48" s="156"/>
      <c r="KG48" s="157"/>
      <c r="KH48" s="153"/>
      <c r="KI48" s="153"/>
      <c r="KJ48" s="154"/>
      <c r="KK48" s="155"/>
      <c r="KL48" s="155"/>
      <c r="KM48" s="155"/>
      <c r="KN48" s="155"/>
      <c r="KO48" s="155"/>
      <c r="KP48" s="155"/>
      <c r="KQ48" s="156"/>
      <c r="KR48" s="156"/>
      <c r="KS48" s="156"/>
      <c r="KT48" s="156"/>
      <c r="KU48" s="156"/>
      <c r="KV48" s="156"/>
      <c r="KW48" s="157"/>
      <c r="KX48" s="153"/>
      <c r="KY48" s="153"/>
      <c r="KZ48" s="154"/>
      <c r="LA48" s="155"/>
      <c r="LB48" s="155"/>
      <c r="LC48" s="155"/>
      <c r="LD48" s="155"/>
      <c r="LE48" s="155"/>
      <c r="LF48" s="155"/>
      <c r="LG48" s="156"/>
      <c r="LH48" s="156"/>
      <c r="LI48" s="156"/>
      <c r="LJ48" s="156"/>
      <c r="LK48" s="156"/>
      <c r="LL48" s="156"/>
      <c r="LM48" s="157"/>
      <c r="LN48" s="153"/>
      <c r="LO48" s="153"/>
      <c r="LP48" s="154"/>
      <c r="LQ48" s="155"/>
      <c r="LR48" s="155"/>
      <c r="LS48" s="155"/>
      <c r="LT48" s="155"/>
      <c r="LU48" s="155"/>
      <c r="LV48" s="155"/>
      <c r="LW48" s="156"/>
      <c r="LX48" s="156"/>
      <c r="LY48" s="156"/>
      <c r="LZ48" s="156"/>
      <c r="MA48" s="156"/>
      <c r="MB48" s="156"/>
      <c r="MC48" s="157"/>
      <c r="MD48" s="153"/>
      <c r="ME48" s="153"/>
      <c r="MF48" s="154"/>
      <c r="MG48" s="155"/>
      <c r="MH48" s="155"/>
      <c r="MI48" s="155"/>
      <c r="MJ48" s="155"/>
      <c r="MK48" s="155"/>
      <c r="ML48" s="155"/>
      <c r="MM48" s="156"/>
      <c r="MN48" s="156"/>
      <c r="MO48" s="156"/>
      <c r="MP48" s="156"/>
      <c r="MQ48" s="156"/>
      <c r="MR48" s="156"/>
      <c r="MS48" s="157"/>
      <c r="MT48" s="153"/>
      <c r="MU48" s="153"/>
      <c r="MV48" s="154"/>
      <c r="MW48" s="155"/>
      <c r="MX48" s="155"/>
      <c r="MY48" s="155"/>
      <c r="MZ48" s="155"/>
      <c r="NA48" s="155"/>
      <c r="NB48" s="155"/>
      <c r="NC48" s="156"/>
      <c r="ND48" s="156"/>
      <c r="NE48" s="156"/>
      <c r="NF48" s="156"/>
      <c r="NG48" s="156"/>
      <c r="NH48" s="156"/>
      <c r="NI48" s="157"/>
      <c r="NJ48" s="153"/>
      <c r="NK48" s="153"/>
      <c r="NL48" s="154"/>
      <c r="NM48" s="155"/>
      <c r="NN48" s="155"/>
      <c r="NO48" s="155"/>
      <c r="NP48" s="155"/>
      <c r="NQ48" s="155"/>
      <c r="NR48" s="155"/>
      <c r="NS48" s="156"/>
      <c r="NT48" s="156"/>
      <c r="NU48" s="156"/>
      <c r="NV48" s="156"/>
      <c r="NW48" s="156"/>
      <c r="NX48" s="156"/>
      <c r="NY48" s="157"/>
      <c r="NZ48" s="153"/>
      <c r="OA48" s="153"/>
      <c r="OB48" s="154"/>
      <c r="OC48" s="155"/>
      <c r="OD48" s="155"/>
      <c r="OE48" s="155"/>
      <c r="OF48" s="155"/>
      <c r="OG48" s="155"/>
      <c r="OH48" s="155"/>
      <c r="OI48" s="156"/>
      <c r="OJ48" s="156"/>
      <c r="OK48" s="156"/>
      <c r="OL48" s="156"/>
      <c r="OM48" s="156"/>
      <c r="ON48" s="156"/>
      <c r="OO48" s="157"/>
      <c r="OP48" s="153"/>
      <c r="OQ48" s="153"/>
      <c r="OR48" s="154"/>
      <c r="OS48" s="155"/>
      <c r="OT48" s="155"/>
      <c r="OU48" s="155"/>
      <c r="OV48" s="155"/>
      <c r="OW48" s="155"/>
      <c r="OX48" s="155"/>
      <c r="OY48" s="156"/>
      <c r="OZ48" s="156"/>
      <c r="PA48" s="156"/>
      <c r="PB48" s="156"/>
      <c r="PC48" s="156"/>
      <c r="PD48" s="156"/>
      <c r="PE48" s="157"/>
      <c r="PF48" s="153"/>
      <c r="PG48" s="153"/>
      <c r="PH48" s="154"/>
      <c r="PI48" s="155"/>
      <c r="PJ48" s="155"/>
      <c r="PK48" s="155"/>
      <c r="PL48" s="155"/>
      <c r="PM48" s="155"/>
      <c r="PN48" s="155"/>
      <c r="PO48" s="156"/>
      <c r="PP48" s="156"/>
      <c r="PQ48" s="156"/>
      <c r="PR48" s="156"/>
      <c r="PS48" s="156"/>
      <c r="PT48" s="156"/>
      <c r="PU48" s="157"/>
      <c r="PV48" s="153"/>
      <c r="PW48" s="153"/>
      <c r="PX48" s="154"/>
      <c r="PY48" s="155"/>
      <c r="PZ48" s="155"/>
      <c r="QA48" s="155"/>
      <c r="QB48" s="155"/>
      <c r="QC48" s="155"/>
      <c r="QD48" s="155"/>
      <c r="QE48" s="156"/>
      <c r="QF48" s="156"/>
      <c r="QG48" s="156"/>
      <c r="QH48" s="156"/>
      <c r="QI48" s="156"/>
      <c r="QJ48" s="156"/>
      <c r="QK48" s="157"/>
      <c r="QL48" s="153"/>
      <c r="QM48" s="153"/>
      <c r="QN48" s="154"/>
      <c r="QO48" s="155"/>
      <c r="QP48" s="155"/>
      <c r="QQ48" s="155"/>
      <c r="QR48" s="155"/>
      <c r="QS48" s="155"/>
      <c r="QT48" s="155"/>
      <c r="QU48" s="156"/>
      <c r="QV48" s="156"/>
      <c r="QW48" s="156"/>
      <c r="QX48" s="156"/>
      <c r="QY48" s="156"/>
      <c r="QZ48" s="156"/>
      <c r="RA48" s="157"/>
      <c r="RB48" s="153"/>
      <c r="RC48" s="153"/>
      <c r="RD48" s="154"/>
      <c r="RE48" s="155"/>
      <c r="RF48" s="155"/>
      <c r="RG48" s="155"/>
      <c r="RH48" s="155"/>
      <c r="RI48" s="155"/>
      <c r="RJ48" s="155"/>
      <c r="RK48" s="156"/>
      <c r="RL48" s="156"/>
      <c r="RM48" s="156"/>
      <c r="RN48" s="156"/>
      <c r="RO48" s="156"/>
      <c r="RP48" s="156"/>
      <c r="RQ48" s="157"/>
      <c r="RR48" s="153"/>
      <c r="RS48" s="153"/>
      <c r="RT48" s="154"/>
      <c r="RU48" s="155"/>
      <c r="RV48" s="155"/>
      <c r="RW48" s="155"/>
      <c r="RX48" s="155"/>
      <c r="RY48" s="155"/>
      <c r="RZ48" s="155"/>
      <c r="SA48" s="156"/>
      <c r="SB48" s="156"/>
      <c r="SC48" s="156"/>
      <c r="SD48" s="156"/>
      <c r="SE48" s="156"/>
      <c r="SF48" s="156"/>
      <c r="SG48" s="157"/>
      <c r="SH48" s="153"/>
      <c r="SI48" s="153"/>
      <c r="SJ48" s="154"/>
      <c r="SK48" s="155"/>
      <c r="SL48" s="155"/>
      <c r="SM48" s="155"/>
      <c r="SN48" s="155"/>
      <c r="SO48" s="155"/>
      <c r="SP48" s="155"/>
      <c r="SQ48" s="156"/>
      <c r="SR48" s="156"/>
      <c r="SS48" s="156"/>
      <c r="ST48" s="156"/>
      <c r="SU48" s="156"/>
      <c r="SV48" s="156"/>
      <c r="SW48" s="157"/>
      <c r="SX48" s="153"/>
      <c r="SY48" s="153"/>
      <c r="SZ48" s="154"/>
      <c r="TA48" s="155"/>
      <c r="TB48" s="155"/>
      <c r="TC48" s="155"/>
      <c r="TD48" s="155"/>
      <c r="TE48" s="155"/>
      <c r="TF48" s="155"/>
      <c r="TG48" s="156"/>
      <c r="TH48" s="156"/>
      <c r="TI48" s="156"/>
      <c r="TJ48" s="156"/>
      <c r="TK48" s="156"/>
      <c r="TL48" s="156"/>
      <c r="TM48" s="157"/>
      <c r="TN48" s="153"/>
      <c r="TO48" s="153"/>
      <c r="TP48" s="154"/>
      <c r="TQ48" s="155"/>
      <c r="TR48" s="155"/>
      <c r="TS48" s="155"/>
      <c r="TT48" s="155"/>
      <c r="TU48" s="155"/>
      <c r="TV48" s="155"/>
      <c r="TW48" s="156"/>
      <c r="TX48" s="156"/>
      <c r="TY48" s="156"/>
      <c r="TZ48" s="156"/>
      <c r="UA48" s="156"/>
      <c r="UB48" s="156"/>
      <c r="UC48" s="157"/>
      <c r="UD48" s="153"/>
      <c r="UE48" s="153"/>
      <c r="UF48" s="154"/>
      <c r="UG48" s="155"/>
      <c r="UH48" s="155"/>
      <c r="UI48" s="155"/>
      <c r="UJ48" s="155"/>
      <c r="UK48" s="155"/>
      <c r="UL48" s="155"/>
      <c r="UM48" s="156"/>
      <c r="UN48" s="156"/>
      <c r="UO48" s="156"/>
      <c r="UP48" s="156"/>
      <c r="UQ48" s="156"/>
      <c r="UR48" s="156"/>
      <c r="US48" s="157"/>
      <c r="UT48" s="153"/>
      <c r="UU48" s="153"/>
      <c r="UV48" s="154"/>
      <c r="UW48" s="155"/>
      <c r="UX48" s="155"/>
      <c r="UY48" s="155"/>
      <c r="UZ48" s="155"/>
      <c r="VA48" s="155"/>
      <c r="VB48" s="155"/>
      <c r="VC48" s="156"/>
      <c r="VD48" s="156"/>
      <c r="VE48" s="156"/>
      <c r="VF48" s="156"/>
      <c r="VG48" s="156"/>
      <c r="VH48" s="156"/>
      <c r="VI48" s="157"/>
      <c r="VJ48" s="153"/>
      <c r="VK48" s="153"/>
      <c r="VL48" s="154"/>
      <c r="VM48" s="155"/>
      <c r="VN48" s="155"/>
      <c r="VO48" s="155"/>
      <c r="VP48" s="155"/>
      <c r="VQ48" s="155"/>
      <c r="VR48" s="155"/>
      <c r="VS48" s="156"/>
      <c r="VT48" s="156"/>
      <c r="VU48" s="156"/>
      <c r="VV48" s="156"/>
      <c r="VW48" s="156"/>
      <c r="VX48" s="156"/>
      <c r="VY48" s="157"/>
      <c r="VZ48" s="153"/>
      <c r="WA48" s="153"/>
      <c r="WB48" s="154"/>
      <c r="WC48" s="155"/>
      <c r="WD48" s="155"/>
      <c r="WE48" s="155"/>
      <c r="WF48" s="155"/>
      <c r="WG48" s="155"/>
      <c r="WH48" s="155"/>
      <c r="WI48" s="156"/>
      <c r="WJ48" s="156"/>
      <c r="WK48" s="156"/>
      <c r="WL48" s="156"/>
      <c r="WM48" s="156"/>
      <c r="WN48" s="156"/>
      <c r="WO48" s="157"/>
      <c r="WP48" s="153"/>
      <c r="WQ48" s="153"/>
      <c r="WR48" s="154"/>
      <c r="WS48" s="155"/>
      <c r="WT48" s="155"/>
      <c r="WU48" s="155"/>
      <c r="WV48" s="155"/>
      <c r="WW48" s="155"/>
      <c r="WX48" s="155"/>
      <c r="WY48" s="156"/>
      <c r="WZ48" s="156"/>
      <c r="XA48" s="156"/>
      <c r="XB48" s="156"/>
      <c r="XC48" s="156"/>
      <c r="XD48" s="156"/>
      <c r="XE48" s="157"/>
      <c r="XF48" s="153"/>
      <c r="XG48" s="153"/>
      <c r="XH48" s="154"/>
      <c r="XI48" s="155"/>
      <c r="XJ48" s="155"/>
      <c r="XK48" s="155"/>
      <c r="XL48" s="155"/>
      <c r="XM48" s="155"/>
      <c r="XN48" s="155"/>
      <c r="XO48" s="156"/>
      <c r="XP48" s="156"/>
      <c r="XQ48" s="156"/>
      <c r="XR48" s="156"/>
      <c r="XS48" s="156"/>
      <c r="XT48" s="156"/>
      <c r="XU48" s="157"/>
      <c r="XV48" s="153"/>
      <c r="XW48" s="153"/>
      <c r="XX48" s="154"/>
      <c r="XY48" s="155"/>
      <c r="XZ48" s="155"/>
      <c r="YA48" s="155"/>
      <c r="YB48" s="155"/>
      <c r="YC48" s="155"/>
      <c r="YD48" s="155"/>
      <c r="YE48" s="156"/>
      <c r="YF48" s="156"/>
      <c r="YG48" s="156"/>
      <c r="YH48" s="156"/>
      <c r="YI48" s="156"/>
      <c r="YJ48" s="156"/>
      <c r="YK48" s="157"/>
      <c r="YL48" s="153"/>
      <c r="YM48" s="153"/>
      <c r="YN48" s="154"/>
      <c r="YO48" s="155"/>
      <c r="YP48" s="155"/>
      <c r="YQ48" s="155"/>
      <c r="YR48" s="155"/>
      <c r="YS48" s="155"/>
      <c r="YT48" s="155"/>
      <c r="YU48" s="156"/>
      <c r="YV48" s="156"/>
      <c r="YW48" s="156"/>
      <c r="YX48" s="156"/>
      <c r="YY48" s="156"/>
      <c r="YZ48" s="156"/>
      <c r="ZA48" s="157"/>
      <c r="ZB48" s="153"/>
      <c r="ZC48" s="153"/>
      <c r="ZD48" s="154"/>
      <c r="ZE48" s="155"/>
      <c r="ZF48" s="155"/>
      <c r="ZG48" s="155"/>
      <c r="ZH48" s="155"/>
      <c r="ZI48" s="155"/>
      <c r="ZJ48" s="155"/>
      <c r="ZK48" s="156"/>
      <c r="ZL48" s="156"/>
      <c r="ZM48" s="156"/>
      <c r="ZN48" s="156"/>
      <c r="ZO48" s="156"/>
      <c r="ZP48" s="156"/>
      <c r="ZQ48" s="157"/>
      <c r="ZR48" s="153"/>
      <c r="ZS48" s="153"/>
      <c r="ZT48" s="154"/>
      <c r="ZU48" s="155"/>
      <c r="ZV48" s="155"/>
      <c r="ZW48" s="155"/>
      <c r="ZX48" s="155"/>
      <c r="ZY48" s="155"/>
      <c r="ZZ48" s="155"/>
      <c r="AAA48" s="156"/>
      <c r="AAB48" s="156"/>
      <c r="AAC48" s="156"/>
      <c r="AAD48" s="156"/>
      <c r="AAE48" s="156"/>
      <c r="AAF48" s="156"/>
      <c r="AAG48" s="157"/>
      <c r="AAH48" s="153"/>
      <c r="AAI48" s="153"/>
      <c r="AAJ48" s="154"/>
      <c r="AAK48" s="155"/>
      <c r="AAL48" s="155"/>
      <c r="AAM48" s="155"/>
      <c r="AAN48" s="155"/>
      <c r="AAO48" s="155"/>
      <c r="AAP48" s="155"/>
      <c r="AAQ48" s="156"/>
      <c r="AAR48" s="156"/>
      <c r="AAS48" s="156"/>
      <c r="AAT48" s="156"/>
      <c r="AAU48" s="156"/>
      <c r="AAV48" s="156"/>
      <c r="AAW48" s="157"/>
      <c r="AAX48" s="153"/>
      <c r="AAY48" s="153"/>
      <c r="AAZ48" s="154"/>
      <c r="ABA48" s="155"/>
      <c r="ABB48" s="155"/>
      <c r="ABC48" s="155"/>
      <c r="ABD48" s="155"/>
      <c r="ABE48" s="155"/>
      <c r="ABF48" s="155"/>
      <c r="ABG48" s="156"/>
      <c r="ABH48" s="156"/>
      <c r="ABI48" s="156"/>
      <c r="ABJ48" s="156"/>
      <c r="ABK48" s="156"/>
      <c r="ABL48" s="156"/>
      <c r="ABM48" s="157"/>
      <c r="ABN48" s="153"/>
      <c r="ABO48" s="153"/>
      <c r="ABP48" s="154"/>
      <c r="ABQ48" s="155"/>
      <c r="ABR48" s="155"/>
      <c r="ABS48" s="155"/>
      <c r="ABT48" s="155"/>
      <c r="ABU48" s="155"/>
      <c r="ABV48" s="155"/>
      <c r="ABW48" s="156"/>
      <c r="ABX48" s="156"/>
      <c r="ABY48" s="156"/>
      <c r="ABZ48" s="156"/>
      <c r="ACA48" s="156"/>
      <c r="ACB48" s="156"/>
      <c r="ACC48" s="157"/>
      <c r="ACD48" s="153"/>
      <c r="ACE48" s="153"/>
      <c r="ACF48" s="154"/>
      <c r="ACG48" s="155"/>
      <c r="ACH48" s="155"/>
      <c r="ACI48" s="155"/>
      <c r="ACJ48" s="155"/>
      <c r="ACK48" s="155"/>
      <c r="ACL48" s="155"/>
      <c r="ACM48" s="156"/>
      <c r="ACN48" s="156"/>
      <c r="ACO48" s="156"/>
      <c r="ACP48" s="156"/>
      <c r="ACQ48" s="156"/>
      <c r="ACR48" s="156"/>
      <c r="ACS48" s="157"/>
      <c r="ACT48" s="153"/>
      <c r="ACU48" s="153"/>
      <c r="ACV48" s="154"/>
      <c r="ACW48" s="155"/>
      <c r="ACX48" s="155"/>
      <c r="ACY48" s="155"/>
      <c r="ACZ48" s="155"/>
      <c r="ADA48" s="155"/>
      <c r="ADB48" s="155"/>
      <c r="ADC48" s="156"/>
      <c r="ADD48" s="156"/>
      <c r="ADE48" s="156"/>
      <c r="ADF48" s="156"/>
      <c r="ADG48" s="156"/>
      <c r="ADH48" s="156"/>
      <c r="ADI48" s="157"/>
      <c r="ADJ48" s="153"/>
      <c r="ADK48" s="153"/>
      <c r="ADL48" s="154"/>
      <c r="ADM48" s="155"/>
      <c r="ADN48" s="155"/>
      <c r="ADO48" s="155"/>
      <c r="ADP48" s="155"/>
      <c r="ADQ48" s="155"/>
      <c r="ADR48" s="155"/>
      <c r="ADS48" s="156"/>
      <c r="ADT48" s="156"/>
      <c r="ADU48" s="156"/>
      <c r="ADV48" s="156"/>
      <c r="ADW48" s="156"/>
      <c r="ADX48" s="156"/>
      <c r="ADY48" s="157"/>
      <c r="ADZ48" s="153"/>
      <c r="AEA48" s="153"/>
      <c r="AEB48" s="154"/>
      <c r="AEC48" s="155"/>
      <c r="AED48" s="155"/>
      <c r="AEE48" s="155"/>
      <c r="AEF48" s="155"/>
      <c r="AEG48" s="155"/>
      <c r="AEH48" s="155"/>
      <c r="AEI48" s="156"/>
      <c r="AEJ48" s="156"/>
      <c r="AEK48" s="156"/>
      <c r="AEL48" s="156"/>
      <c r="AEM48" s="156"/>
      <c r="AEN48" s="156"/>
      <c r="AEO48" s="157"/>
      <c r="AEP48" s="153"/>
      <c r="AEQ48" s="153"/>
      <c r="AER48" s="154"/>
      <c r="AES48" s="155"/>
      <c r="AET48" s="155"/>
      <c r="AEU48" s="155"/>
      <c r="AEV48" s="155"/>
      <c r="AEW48" s="155"/>
      <c r="AEX48" s="155"/>
      <c r="AEY48" s="156"/>
      <c r="AEZ48" s="156"/>
      <c r="AFA48" s="156"/>
      <c r="AFB48" s="156"/>
      <c r="AFC48" s="156"/>
      <c r="AFD48" s="156"/>
      <c r="AFE48" s="157"/>
      <c r="AFF48" s="153"/>
      <c r="AFG48" s="153"/>
      <c r="AFH48" s="154"/>
      <c r="AFI48" s="155"/>
      <c r="AFJ48" s="155"/>
      <c r="AFK48" s="155"/>
      <c r="AFL48" s="155"/>
      <c r="AFM48" s="155"/>
      <c r="AFN48" s="155"/>
      <c r="AFO48" s="156"/>
      <c r="AFP48" s="156"/>
      <c r="AFQ48" s="156"/>
      <c r="AFR48" s="156"/>
      <c r="AFS48" s="156"/>
      <c r="AFT48" s="156"/>
      <c r="AFU48" s="157"/>
      <c r="AFV48" s="153"/>
      <c r="AFW48" s="153"/>
      <c r="AFX48" s="154"/>
      <c r="AFY48" s="155"/>
      <c r="AFZ48" s="155"/>
      <c r="AGA48" s="155"/>
      <c r="AGB48" s="155"/>
      <c r="AGC48" s="155"/>
      <c r="AGD48" s="155"/>
      <c r="AGE48" s="156"/>
      <c r="AGF48" s="156"/>
      <c r="AGG48" s="156"/>
      <c r="AGH48" s="156"/>
      <c r="AGI48" s="156"/>
      <c r="AGJ48" s="156"/>
      <c r="AGK48" s="157"/>
      <c r="AGL48" s="153"/>
      <c r="AGM48" s="153"/>
      <c r="AGN48" s="154"/>
      <c r="AGO48" s="155"/>
      <c r="AGP48" s="155"/>
      <c r="AGQ48" s="155"/>
      <c r="AGR48" s="155"/>
      <c r="AGS48" s="155"/>
      <c r="AGT48" s="155"/>
      <c r="AGU48" s="156"/>
      <c r="AGV48" s="156"/>
      <c r="AGW48" s="156"/>
      <c r="AGX48" s="156"/>
      <c r="AGY48" s="156"/>
      <c r="AGZ48" s="156"/>
      <c r="AHA48" s="157"/>
      <c r="AHB48" s="153"/>
      <c r="AHC48" s="153"/>
      <c r="AHD48" s="154"/>
      <c r="AHE48" s="155"/>
      <c r="AHF48" s="155"/>
      <c r="AHG48" s="155"/>
      <c r="AHH48" s="155"/>
      <c r="AHI48" s="155"/>
      <c r="AHJ48" s="155"/>
      <c r="AHK48" s="156"/>
      <c r="AHL48" s="156"/>
      <c r="AHM48" s="156"/>
      <c r="AHN48" s="156"/>
      <c r="AHO48" s="156"/>
      <c r="AHP48" s="156"/>
      <c r="AHQ48" s="157"/>
      <c r="AHR48" s="153"/>
      <c r="AHS48" s="153"/>
      <c r="AHT48" s="154"/>
      <c r="AHU48" s="155"/>
      <c r="AHV48" s="155"/>
      <c r="AHW48" s="155"/>
      <c r="AHX48" s="155"/>
      <c r="AHY48" s="155"/>
      <c r="AHZ48" s="155"/>
      <c r="AIA48" s="156"/>
      <c r="AIB48" s="156"/>
      <c r="AIC48" s="156"/>
      <c r="AID48" s="156"/>
      <c r="AIE48" s="156"/>
      <c r="AIF48" s="156"/>
      <c r="AIG48" s="157"/>
      <c r="AIH48" s="153"/>
      <c r="AII48" s="153"/>
      <c r="AIJ48" s="154"/>
      <c r="AIK48" s="155"/>
      <c r="AIL48" s="155"/>
      <c r="AIM48" s="155"/>
      <c r="AIN48" s="155"/>
      <c r="AIO48" s="155"/>
      <c r="AIP48" s="155"/>
      <c r="AIQ48" s="156"/>
      <c r="AIR48" s="156"/>
      <c r="AIS48" s="156"/>
      <c r="AIT48" s="156"/>
      <c r="AIU48" s="156"/>
      <c r="AIV48" s="156"/>
      <c r="AIW48" s="157"/>
      <c r="AIX48" s="153"/>
      <c r="AIY48" s="153"/>
      <c r="AIZ48" s="154"/>
      <c r="AJA48" s="155"/>
      <c r="AJB48" s="155"/>
      <c r="AJC48" s="155"/>
      <c r="AJD48" s="155"/>
      <c r="AJE48" s="155"/>
      <c r="AJF48" s="155"/>
      <c r="AJG48" s="156"/>
      <c r="AJH48" s="156"/>
      <c r="AJI48" s="156"/>
      <c r="AJJ48" s="156"/>
      <c r="AJK48" s="156"/>
      <c r="AJL48" s="156"/>
      <c r="AJM48" s="157"/>
      <c r="AJN48" s="153"/>
      <c r="AJO48" s="153"/>
      <c r="AJP48" s="154"/>
      <c r="AJQ48" s="155"/>
      <c r="AJR48" s="155"/>
      <c r="AJS48" s="155"/>
      <c r="AJT48" s="155"/>
      <c r="AJU48" s="155"/>
      <c r="AJV48" s="155"/>
      <c r="AJW48" s="156"/>
      <c r="AJX48" s="156"/>
      <c r="AJY48" s="156"/>
      <c r="AJZ48" s="156"/>
      <c r="AKA48" s="156"/>
      <c r="AKB48" s="156"/>
      <c r="AKC48" s="157"/>
      <c r="AKD48" s="153"/>
      <c r="AKE48" s="153"/>
      <c r="AKF48" s="154"/>
      <c r="AKG48" s="155"/>
      <c r="AKH48" s="155"/>
      <c r="AKI48" s="155"/>
      <c r="AKJ48" s="155"/>
      <c r="AKK48" s="155"/>
      <c r="AKL48" s="155"/>
      <c r="AKM48" s="156"/>
      <c r="AKN48" s="156"/>
      <c r="AKO48" s="156"/>
      <c r="AKP48" s="156"/>
      <c r="AKQ48" s="156"/>
      <c r="AKR48" s="156"/>
      <c r="AKS48" s="157"/>
      <c r="AKT48" s="153"/>
      <c r="AKU48" s="153"/>
      <c r="AKV48" s="154"/>
      <c r="AKW48" s="155"/>
      <c r="AKX48" s="155"/>
      <c r="AKY48" s="155"/>
      <c r="AKZ48" s="155"/>
      <c r="ALA48" s="155"/>
      <c r="ALB48" s="155"/>
      <c r="ALC48" s="156"/>
      <c r="ALD48" s="156"/>
      <c r="ALE48" s="156"/>
      <c r="ALF48" s="156"/>
      <c r="ALG48" s="156"/>
      <c r="ALH48" s="156"/>
      <c r="ALI48" s="157"/>
      <c r="ALJ48" s="153"/>
      <c r="ALK48" s="153"/>
      <c r="ALL48" s="154"/>
      <c r="ALM48" s="155"/>
      <c r="ALN48" s="155"/>
      <c r="ALO48" s="155"/>
      <c r="ALP48" s="155"/>
      <c r="ALQ48" s="155"/>
      <c r="ALR48" s="155"/>
      <c r="ALS48" s="156"/>
      <c r="ALT48" s="156"/>
      <c r="ALU48" s="156"/>
      <c r="ALV48" s="156"/>
      <c r="ALW48" s="156"/>
      <c r="ALX48" s="156"/>
      <c r="ALY48" s="157"/>
      <c r="ALZ48" s="153"/>
      <c r="AMA48" s="153"/>
      <c r="AMB48" s="154"/>
      <c r="AMC48" s="155"/>
      <c r="AMD48" s="155"/>
      <c r="AME48" s="155"/>
      <c r="AMF48" s="155"/>
      <c r="AMG48" s="155"/>
      <c r="AMH48" s="155"/>
      <c r="AMI48" s="156"/>
      <c r="AMJ48" s="156"/>
      <c r="AMK48" s="156"/>
      <c r="AML48" s="156"/>
      <c r="AMM48" s="156"/>
      <c r="AMN48" s="156"/>
      <c r="AMO48" s="157"/>
      <c r="AMP48" s="153"/>
      <c r="AMQ48" s="153"/>
      <c r="AMR48" s="154"/>
      <c r="AMS48" s="155"/>
      <c r="AMT48" s="155"/>
      <c r="AMU48" s="155"/>
      <c r="AMV48" s="155"/>
      <c r="AMW48" s="155"/>
      <c r="AMX48" s="155"/>
      <c r="AMY48" s="156"/>
      <c r="AMZ48" s="156"/>
      <c r="ANA48" s="156"/>
      <c r="ANB48" s="156"/>
      <c r="ANC48" s="156"/>
      <c r="AND48" s="156"/>
      <c r="ANE48" s="157"/>
      <c r="ANF48" s="153"/>
      <c r="ANG48" s="153"/>
      <c r="ANH48" s="154"/>
      <c r="ANI48" s="155"/>
      <c r="ANJ48" s="155"/>
      <c r="ANK48" s="155"/>
      <c r="ANL48" s="155"/>
      <c r="ANM48" s="155"/>
      <c r="ANN48" s="155"/>
      <c r="ANO48" s="156"/>
      <c r="ANP48" s="156"/>
      <c r="ANQ48" s="156"/>
      <c r="ANR48" s="156"/>
      <c r="ANS48" s="156"/>
      <c r="ANT48" s="156"/>
      <c r="ANU48" s="157"/>
      <c r="ANV48" s="153"/>
      <c r="ANW48" s="153"/>
      <c r="ANX48" s="154"/>
      <c r="ANY48" s="155"/>
      <c r="ANZ48" s="155"/>
      <c r="AOA48" s="155"/>
      <c r="AOB48" s="155"/>
      <c r="AOC48" s="155"/>
      <c r="AOD48" s="155"/>
      <c r="AOE48" s="156"/>
      <c r="AOF48" s="156"/>
      <c r="AOG48" s="156"/>
      <c r="AOH48" s="156"/>
      <c r="AOI48" s="156"/>
      <c r="AOJ48" s="156"/>
      <c r="AOK48" s="157"/>
      <c r="AOL48" s="153"/>
      <c r="AOM48" s="153"/>
      <c r="AON48" s="154"/>
      <c r="AOO48" s="155"/>
      <c r="AOP48" s="155"/>
      <c r="AOQ48" s="155"/>
      <c r="AOR48" s="155"/>
      <c r="AOS48" s="155"/>
      <c r="AOT48" s="155"/>
      <c r="AOU48" s="156"/>
      <c r="AOV48" s="156"/>
      <c r="AOW48" s="156"/>
      <c r="AOX48" s="156"/>
      <c r="AOY48" s="156"/>
      <c r="AOZ48" s="156"/>
      <c r="APA48" s="157"/>
      <c r="APB48" s="153"/>
      <c r="APC48" s="153"/>
      <c r="APD48" s="154"/>
      <c r="APE48" s="155"/>
      <c r="APF48" s="155"/>
      <c r="APG48" s="155"/>
      <c r="APH48" s="155"/>
      <c r="API48" s="155"/>
      <c r="APJ48" s="155"/>
      <c r="APK48" s="156"/>
      <c r="APL48" s="156"/>
      <c r="APM48" s="156"/>
      <c r="APN48" s="156"/>
      <c r="APO48" s="156"/>
      <c r="APP48" s="156"/>
      <c r="APQ48" s="157"/>
      <c r="APR48" s="153"/>
      <c r="APS48" s="153"/>
      <c r="APT48" s="154"/>
      <c r="APU48" s="155"/>
      <c r="APV48" s="155"/>
      <c r="APW48" s="155"/>
      <c r="APX48" s="155"/>
      <c r="APY48" s="155"/>
      <c r="APZ48" s="155"/>
      <c r="AQA48" s="156"/>
      <c r="AQB48" s="156"/>
      <c r="AQC48" s="156"/>
      <c r="AQD48" s="156"/>
      <c r="AQE48" s="156"/>
      <c r="AQF48" s="156"/>
      <c r="AQG48" s="157"/>
      <c r="AQH48" s="153"/>
      <c r="AQI48" s="153"/>
      <c r="AQJ48" s="154"/>
      <c r="AQK48" s="155"/>
      <c r="AQL48" s="155"/>
      <c r="AQM48" s="155"/>
      <c r="AQN48" s="155"/>
      <c r="AQO48" s="155"/>
      <c r="AQP48" s="155"/>
      <c r="AQQ48" s="156"/>
      <c r="AQR48" s="156"/>
      <c r="AQS48" s="156"/>
      <c r="AQT48" s="156"/>
      <c r="AQU48" s="156"/>
      <c r="AQV48" s="156"/>
      <c r="AQW48" s="157"/>
      <c r="AQX48" s="153"/>
      <c r="AQY48" s="153"/>
      <c r="AQZ48" s="154"/>
      <c r="ARA48" s="155"/>
      <c r="ARB48" s="155"/>
      <c r="ARC48" s="155"/>
      <c r="ARD48" s="155"/>
      <c r="ARE48" s="155"/>
      <c r="ARF48" s="155"/>
      <c r="ARG48" s="156"/>
      <c r="ARH48" s="156"/>
      <c r="ARI48" s="156"/>
      <c r="ARJ48" s="156"/>
      <c r="ARK48" s="156"/>
      <c r="ARL48" s="156"/>
      <c r="ARM48" s="157"/>
      <c r="ARN48" s="153"/>
      <c r="ARO48" s="153"/>
      <c r="ARP48" s="154"/>
      <c r="ARQ48" s="155"/>
      <c r="ARR48" s="155"/>
      <c r="ARS48" s="155"/>
      <c r="ART48" s="155"/>
      <c r="ARU48" s="155"/>
      <c r="ARV48" s="155"/>
      <c r="ARW48" s="156"/>
      <c r="ARX48" s="156"/>
      <c r="ARY48" s="156"/>
      <c r="ARZ48" s="156"/>
      <c r="ASA48" s="156"/>
      <c r="ASB48" s="156"/>
      <c r="ASC48" s="157"/>
      <c r="ASD48" s="153"/>
      <c r="ASE48" s="153"/>
      <c r="ASF48" s="154"/>
      <c r="ASG48" s="155"/>
      <c r="ASH48" s="155"/>
      <c r="ASI48" s="155"/>
      <c r="ASJ48" s="155"/>
      <c r="ASK48" s="155"/>
      <c r="ASL48" s="155"/>
      <c r="ASM48" s="156"/>
      <c r="ASN48" s="156"/>
      <c r="ASO48" s="156"/>
      <c r="ASP48" s="156"/>
      <c r="ASQ48" s="156"/>
      <c r="ASR48" s="156"/>
      <c r="ASS48" s="157"/>
      <c r="AST48" s="153"/>
      <c r="ASU48" s="153"/>
      <c r="ASV48" s="154"/>
      <c r="ASW48" s="155"/>
      <c r="ASX48" s="155"/>
      <c r="ASY48" s="155"/>
      <c r="ASZ48" s="155"/>
      <c r="ATA48" s="155"/>
      <c r="ATB48" s="155"/>
      <c r="ATC48" s="156"/>
      <c r="ATD48" s="156"/>
      <c r="ATE48" s="156"/>
      <c r="ATF48" s="156"/>
      <c r="ATG48" s="156"/>
      <c r="ATH48" s="156"/>
      <c r="ATI48" s="157"/>
      <c r="ATJ48" s="153"/>
      <c r="ATK48" s="153"/>
      <c r="ATL48" s="154"/>
      <c r="ATM48" s="155"/>
      <c r="ATN48" s="155"/>
      <c r="ATO48" s="155"/>
      <c r="ATP48" s="155"/>
      <c r="ATQ48" s="155"/>
      <c r="ATR48" s="155"/>
      <c r="ATS48" s="156"/>
      <c r="ATT48" s="156"/>
      <c r="ATU48" s="156"/>
      <c r="ATV48" s="156"/>
      <c r="ATW48" s="156"/>
      <c r="ATX48" s="156"/>
      <c r="ATY48" s="157"/>
      <c r="ATZ48" s="153"/>
      <c r="AUA48" s="153"/>
      <c r="AUB48" s="154"/>
      <c r="AUC48" s="155"/>
      <c r="AUD48" s="155"/>
      <c r="AUE48" s="155"/>
      <c r="AUF48" s="155"/>
      <c r="AUG48" s="155"/>
      <c r="AUH48" s="155"/>
      <c r="AUI48" s="156"/>
      <c r="AUJ48" s="156"/>
      <c r="AUK48" s="156"/>
      <c r="AUL48" s="156"/>
      <c r="AUM48" s="156"/>
      <c r="AUN48" s="156"/>
      <c r="AUO48" s="157"/>
      <c r="AUP48" s="153"/>
      <c r="AUQ48" s="153"/>
      <c r="AUR48" s="154"/>
      <c r="AUS48" s="155"/>
      <c r="AUT48" s="155"/>
      <c r="AUU48" s="155"/>
      <c r="AUV48" s="155"/>
      <c r="AUW48" s="155"/>
      <c r="AUX48" s="155"/>
      <c r="AUY48" s="156"/>
      <c r="AUZ48" s="156"/>
      <c r="AVA48" s="156"/>
      <c r="AVB48" s="156"/>
      <c r="AVC48" s="156"/>
      <c r="AVD48" s="156"/>
      <c r="AVE48" s="157"/>
      <c r="AVF48" s="153"/>
      <c r="AVG48" s="153"/>
      <c r="AVH48" s="154"/>
      <c r="AVI48" s="155"/>
      <c r="AVJ48" s="155"/>
      <c r="AVK48" s="155"/>
      <c r="AVL48" s="155"/>
      <c r="AVM48" s="155"/>
      <c r="AVN48" s="155"/>
      <c r="AVO48" s="156"/>
      <c r="AVP48" s="156"/>
      <c r="AVQ48" s="156"/>
      <c r="AVR48" s="156"/>
      <c r="AVS48" s="156"/>
      <c r="AVT48" s="156"/>
      <c r="AVU48" s="157"/>
      <c r="AVV48" s="153"/>
      <c r="AVW48" s="153"/>
      <c r="AVX48" s="154"/>
      <c r="AVY48" s="155"/>
      <c r="AVZ48" s="155"/>
      <c r="AWA48" s="155"/>
      <c r="AWB48" s="155"/>
      <c r="AWC48" s="155"/>
      <c r="AWD48" s="155"/>
      <c r="AWE48" s="156"/>
      <c r="AWF48" s="156"/>
      <c r="AWG48" s="156"/>
      <c r="AWH48" s="156"/>
      <c r="AWI48" s="156"/>
      <c r="AWJ48" s="156"/>
      <c r="AWK48" s="157"/>
      <c r="AWL48" s="153"/>
      <c r="AWM48" s="153"/>
      <c r="AWN48" s="154"/>
      <c r="AWO48" s="155"/>
      <c r="AWP48" s="155"/>
      <c r="AWQ48" s="155"/>
      <c r="AWR48" s="155"/>
      <c r="AWS48" s="155"/>
      <c r="AWT48" s="155"/>
      <c r="AWU48" s="156"/>
      <c r="AWV48" s="156"/>
      <c r="AWW48" s="156"/>
      <c r="AWX48" s="156"/>
      <c r="AWY48" s="156"/>
      <c r="AWZ48" s="156"/>
      <c r="AXA48" s="157"/>
      <c r="AXB48" s="153"/>
      <c r="AXC48" s="153"/>
      <c r="AXD48" s="154"/>
      <c r="AXE48" s="155"/>
      <c r="AXF48" s="155"/>
      <c r="AXG48" s="155"/>
      <c r="AXH48" s="155"/>
      <c r="AXI48" s="155"/>
      <c r="AXJ48" s="155"/>
      <c r="AXK48" s="156"/>
      <c r="AXL48" s="156"/>
      <c r="AXM48" s="156"/>
      <c r="AXN48" s="156"/>
      <c r="AXO48" s="156"/>
      <c r="AXP48" s="156"/>
      <c r="AXQ48" s="157"/>
      <c r="AXR48" s="153"/>
      <c r="AXS48" s="153"/>
      <c r="AXT48" s="154"/>
      <c r="AXU48" s="155"/>
      <c r="AXV48" s="155"/>
      <c r="AXW48" s="155"/>
      <c r="AXX48" s="155"/>
      <c r="AXY48" s="155"/>
      <c r="AXZ48" s="155"/>
      <c r="AYA48" s="156"/>
      <c r="AYB48" s="156"/>
      <c r="AYC48" s="156"/>
      <c r="AYD48" s="156"/>
      <c r="AYE48" s="156"/>
      <c r="AYF48" s="156"/>
      <c r="AYG48" s="157"/>
      <c r="AYH48" s="153"/>
      <c r="AYI48" s="153"/>
      <c r="AYJ48" s="154"/>
      <c r="AYK48" s="155"/>
      <c r="AYL48" s="155"/>
      <c r="AYM48" s="155"/>
      <c r="AYN48" s="155"/>
      <c r="AYO48" s="155"/>
      <c r="AYP48" s="155"/>
      <c r="AYQ48" s="156"/>
      <c r="AYR48" s="156"/>
      <c r="AYS48" s="156"/>
      <c r="AYT48" s="156"/>
      <c r="AYU48" s="156"/>
      <c r="AYV48" s="156"/>
      <c r="AYW48" s="157"/>
      <c r="AYX48" s="153"/>
      <c r="AYY48" s="153"/>
      <c r="AYZ48" s="154"/>
      <c r="AZA48" s="155"/>
      <c r="AZB48" s="155"/>
      <c r="AZC48" s="155"/>
      <c r="AZD48" s="155"/>
      <c r="AZE48" s="155"/>
      <c r="AZF48" s="155"/>
      <c r="AZG48" s="156"/>
      <c r="AZH48" s="156"/>
      <c r="AZI48" s="156"/>
      <c r="AZJ48" s="156"/>
      <c r="AZK48" s="156"/>
      <c r="AZL48" s="156"/>
      <c r="AZM48" s="157"/>
      <c r="AZN48" s="153"/>
      <c r="AZO48" s="153"/>
      <c r="AZP48" s="154"/>
      <c r="AZQ48" s="155"/>
      <c r="AZR48" s="155"/>
      <c r="AZS48" s="155"/>
      <c r="AZT48" s="155"/>
      <c r="AZU48" s="155"/>
      <c r="AZV48" s="155"/>
      <c r="AZW48" s="156"/>
      <c r="AZX48" s="156"/>
      <c r="AZY48" s="156"/>
      <c r="AZZ48" s="156"/>
      <c r="BAA48" s="156"/>
      <c r="BAB48" s="156"/>
      <c r="BAC48" s="157"/>
      <c r="BAD48" s="153"/>
      <c r="BAE48" s="153"/>
      <c r="BAF48" s="154"/>
      <c r="BAG48" s="155"/>
      <c r="BAH48" s="155"/>
      <c r="BAI48" s="155"/>
      <c r="BAJ48" s="155"/>
      <c r="BAK48" s="155"/>
      <c r="BAL48" s="155"/>
      <c r="BAM48" s="156"/>
      <c r="BAN48" s="156"/>
      <c r="BAO48" s="156"/>
      <c r="BAP48" s="156"/>
      <c r="BAQ48" s="156"/>
      <c r="BAR48" s="156"/>
      <c r="BAS48" s="157"/>
      <c r="BAT48" s="153"/>
      <c r="BAU48" s="153"/>
      <c r="BAV48" s="154"/>
      <c r="BAW48" s="155"/>
      <c r="BAX48" s="155"/>
      <c r="BAY48" s="155"/>
      <c r="BAZ48" s="155"/>
      <c r="BBA48" s="155"/>
      <c r="BBB48" s="155"/>
      <c r="BBC48" s="156"/>
      <c r="BBD48" s="156"/>
      <c r="BBE48" s="156"/>
      <c r="BBF48" s="156"/>
      <c r="BBG48" s="156"/>
      <c r="BBH48" s="156"/>
      <c r="BBI48" s="157"/>
      <c r="BBJ48" s="153"/>
      <c r="BBK48" s="153"/>
      <c r="BBL48" s="154"/>
      <c r="BBM48" s="155"/>
      <c r="BBN48" s="155"/>
      <c r="BBO48" s="155"/>
      <c r="BBP48" s="155"/>
      <c r="BBQ48" s="155"/>
      <c r="BBR48" s="155"/>
      <c r="BBS48" s="156"/>
      <c r="BBT48" s="156"/>
      <c r="BBU48" s="156"/>
      <c r="BBV48" s="156"/>
      <c r="BBW48" s="156"/>
      <c r="BBX48" s="156"/>
      <c r="BBY48" s="157"/>
      <c r="BBZ48" s="153"/>
      <c r="BCA48" s="153"/>
      <c r="BCB48" s="154"/>
      <c r="BCC48" s="155"/>
      <c r="BCD48" s="155"/>
      <c r="BCE48" s="155"/>
      <c r="BCF48" s="155"/>
      <c r="BCG48" s="155"/>
      <c r="BCH48" s="155"/>
      <c r="BCI48" s="156"/>
      <c r="BCJ48" s="156"/>
      <c r="BCK48" s="156"/>
      <c r="BCL48" s="156"/>
      <c r="BCM48" s="156"/>
      <c r="BCN48" s="156"/>
      <c r="BCO48" s="157"/>
      <c r="BCP48" s="153"/>
      <c r="BCQ48" s="153"/>
      <c r="BCR48" s="154"/>
      <c r="BCS48" s="155"/>
      <c r="BCT48" s="155"/>
      <c r="BCU48" s="155"/>
      <c r="BCV48" s="155"/>
      <c r="BCW48" s="155"/>
      <c r="BCX48" s="155"/>
      <c r="BCY48" s="156"/>
      <c r="BCZ48" s="156"/>
      <c r="BDA48" s="156"/>
      <c r="BDB48" s="156"/>
      <c r="BDC48" s="156"/>
      <c r="BDD48" s="156"/>
      <c r="BDE48" s="157"/>
      <c r="BDF48" s="153"/>
      <c r="BDG48" s="153"/>
      <c r="BDH48" s="154"/>
      <c r="BDI48" s="155"/>
      <c r="BDJ48" s="155"/>
      <c r="BDK48" s="155"/>
      <c r="BDL48" s="155"/>
      <c r="BDM48" s="155"/>
      <c r="BDN48" s="155"/>
      <c r="BDO48" s="156"/>
      <c r="BDP48" s="156"/>
      <c r="BDQ48" s="156"/>
      <c r="BDR48" s="156"/>
      <c r="BDS48" s="156"/>
      <c r="BDT48" s="156"/>
      <c r="BDU48" s="157"/>
      <c r="BDV48" s="153"/>
      <c r="BDW48" s="153"/>
      <c r="BDX48" s="154"/>
      <c r="BDY48" s="155"/>
      <c r="BDZ48" s="155"/>
      <c r="BEA48" s="155"/>
      <c r="BEB48" s="155"/>
      <c r="BEC48" s="155"/>
      <c r="BED48" s="155"/>
      <c r="BEE48" s="156"/>
      <c r="BEF48" s="156"/>
      <c r="BEG48" s="156"/>
      <c r="BEH48" s="156"/>
      <c r="BEI48" s="156"/>
      <c r="BEJ48" s="156"/>
      <c r="BEK48" s="157"/>
      <c r="BEL48" s="153"/>
      <c r="BEM48" s="153"/>
      <c r="BEN48" s="154"/>
      <c r="BEO48" s="155"/>
      <c r="BEP48" s="155"/>
      <c r="BEQ48" s="155"/>
      <c r="BER48" s="155"/>
      <c r="BES48" s="155"/>
      <c r="BET48" s="155"/>
      <c r="BEU48" s="156"/>
      <c r="BEV48" s="156"/>
      <c r="BEW48" s="156"/>
      <c r="BEX48" s="156"/>
      <c r="BEY48" s="156"/>
      <c r="BEZ48" s="156"/>
      <c r="BFA48" s="157"/>
      <c r="BFB48" s="153"/>
      <c r="BFC48" s="153"/>
      <c r="BFD48" s="154"/>
      <c r="BFE48" s="155"/>
      <c r="BFF48" s="155"/>
      <c r="BFG48" s="155"/>
      <c r="BFH48" s="155"/>
      <c r="BFI48" s="155"/>
      <c r="BFJ48" s="155"/>
      <c r="BFK48" s="156"/>
      <c r="BFL48" s="156"/>
      <c r="BFM48" s="156"/>
      <c r="BFN48" s="156"/>
      <c r="BFO48" s="156"/>
      <c r="BFP48" s="156"/>
      <c r="BFQ48" s="157"/>
      <c r="BFR48" s="153"/>
      <c r="BFS48" s="153"/>
      <c r="BFT48" s="154"/>
      <c r="BFU48" s="155"/>
      <c r="BFV48" s="155"/>
      <c r="BFW48" s="155"/>
      <c r="BFX48" s="155"/>
      <c r="BFY48" s="155"/>
      <c r="BFZ48" s="155"/>
      <c r="BGA48" s="156"/>
      <c r="BGB48" s="156"/>
      <c r="BGC48" s="156"/>
      <c r="BGD48" s="156"/>
      <c r="BGE48" s="156"/>
      <c r="BGF48" s="156"/>
      <c r="BGG48" s="157"/>
      <c r="BGH48" s="153"/>
      <c r="BGI48" s="153"/>
      <c r="BGJ48" s="154"/>
      <c r="BGK48" s="155"/>
      <c r="BGL48" s="155"/>
      <c r="BGM48" s="155"/>
      <c r="BGN48" s="155"/>
      <c r="BGO48" s="155"/>
      <c r="BGP48" s="155"/>
      <c r="BGQ48" s="156"/>
      <c r="BGR48" s="156"/>
      <c r="BGS48" s="156"/>
      <c r="BGT48" s="156"/>
      <c r="BGU48" s="156"/>
      <c r="BGV48" s="156"/>
      <c r="BGW48" s="157"/>
      <c r="BGX48" s="153"/>
      <c r="BGY48" s="153"/>
      <c r="BGZ48" s="154"/>
      <c r="BHA48" s="155"/>
      <c r="BHB48" s="155"/>
      <c r="BHC48" s="155"/>
      <c r="BHD48" s="155"/>
      <c r="BHE48" s="155"/>
      <c r="BHF48" s="155"/>
      <c r="BHG48" s="156"/>
      <c r="BHH48" s="156"/>
      <c r="BHI48" s="156"/>
      <c r="BHJ48" s="156"/>
      <c r="BHK48" s="156"/>
      <c r="BHL48" s="156"/>
      <c r="BHM48" s="157"/>
      <c r="BHN48" s="153"/>
      <c r="BHO48" s="153"/>
      <c r="BHP48" s="154"/>
      <c r="BHQ48" s="155"/>
      <c r="BHR48" s="155"/>
      <c r="BHS48" s="155"/>
      <c r="BHT48" s="155"/>
      <c r="BHU48" s="155"/>
      <c r="BHV48" s="155"/>
      <c r="BHW48" s="156"/>
      <c r="BHX48" s="156"/>
      <c r="BHY48" s="156"/>
      <c r="BHZ48" s="156"/>
      <c r="BIA48" s="156"/>
      <c r="BIB48" s="156"/>
      <c r="BIC48" s="157"/>
      <c r="BID48" s="153"/>
      <c r="BIE48" s="153"/>
      <c r="BIF48" s="154"/>
      <c r="BIG48" s="155"/>
      <c r="BIH48" s="155"/>
      <c r="BII48" s="155"/>
      <c r="BIJ48" s="155"/>
      <c r="BIK48" s="155"/>
      <c r="BIL48" s="155"/>
      <c r="BIM48" s="156"/>
      <c r="BIN48" s="156"/>
      <c r="BIO48" s="156"/>
      <c r="BIP48" s="156"/>
      <c r="BIQ48" s="156"/>
      <c r="BIR48" s="156"/>
      <c r="BIS48" s="157"/>
      <c r="BIT48" s="153"/>
      <c r="BIU48" s="153"/>
      <c r="BIV48" s="154"/>
      <c r="BIW48" s="155"/>
      <c r="BIX48" s="155"/>
      <c r="BIY48" s="155"/>
      <c r="BIZ48" s="155"/>
      <c r="BJA48" s="155"/>
      <c r="BJB48" s="155"/>
      <c r="BJC48" s="156"/>
      <c r="BJD48" s="156"/>
      <c r="BJE48" s="156"/>
      <c r="BJF48" s="156"/>
      <c r="BJG48" s="156"/>
      <c r="BJH48" s="156"/>
      <c r="BJI48" s="157"/>
      <c r="BJJ48" s="153"/>
      <c r="BJK48" s="153"/>
      <c r="BJL48" s="154"/>
      <c r="BJM48" s="155"/>
      <c r="BJN48" s="155"/>
      <c r="BJO48" s="155"/>
      <c r="BJP48" s="155"/>
      <c r="BJQ48" s="155"/>
      <c r="BJR48" s="155"/>
      <c r="BJS48" s="156"/>
      <c r="BJT48" s="156"/>
      <c r="BJU48" s="156"/>
      <c r="BJV48" s="156"/>
      <c r="BJW48" s="156"/>
      <c r="BJX48" s="156"/>
      <c r="BJY48" s="157"/>
      <c r="BJZ48" s="153"/>
      <c r="BKA48" s="153"/>
      <c r="BKB48" s="154"/>
      <c r="BKC48" s="155"/>
      <c r="BKD48" s="155"/>
      <c r="BKE48" s="155"/>
      <c r="BKF48" s="155"/>
      <c r="BKG48" s="155"/>
      <c r="BKH48" s="155"/>
      <c r="BKI48" s="156"/>
      <c r="BKJ48" s="156"/>
      <c r="BKK48" s="156"/>
      <c r="BKL48" s="156"/>
      <c r="BKM48" s="156"/>
      <c r="BKN48" s="156"/>
      <c r="BKO48" s="157"/>
      <c r="BKP48" s="153"/>
      <c r="BKQ48" s="153"/>
      <c r="BKR48" s="154"/>
      <c r="BKS48" s="155"/>
      <c r="BKT48" s="155"/>
      <c r="BKU48" s="155"/>
      <c r="BKV48" s="155"/>
      <c r="BKW48" s="155"/>
      <c r="BKX48" s="155"/>
      <c r="BKY48" s="156"/>
      <c r="BKZ48" s="156"/>
      <c r="BLA48" s="156"/>
      <c r="BLB48" s="156"/>
      <c r="BLC48" s="156"/>
      <c r="BLD48" s="156"/>
      <c r="BLE48" s="157"/>
      <c r="BLF48" s="153"/>
      <c r="BLG48" s="153"/>
      <c r="BLH48" s="154"/>
      <c r="BLI48" s="155"/>
      <c r="BLJ48" s="155"/>
      <c r="BLK48" s="155"/>
      <c r="BLL48" s="155"/>
      <c r="BLM48" s="155"/>
      <c r="BLN48" s="155"/>
      <c r="BLO48" s="156"/>
      <c r="BLP48" s="156"/>
      <c r="BLQ48" s="156"/>
      <c r="BLR48" s="156"/>
      <c r="BLS48" s="156"/>
      <c r="BLT48" s="156"/>
      <c r="BLU48" s="157"/>
      <c r="BLV48" s="153"/>
      <c r="BLW48" s="153"/>
      <c r="BLX48" s="154"/>
      <c r="BLY48" s="155"/>
      <c r="BLZ48" s="155"/>
      <c r="BMA48" s="155"/>
      <c r="BMB48" s="155"/>
      <c r="BMC48" s="155"/>
      <c r="BMD48" s="155"/>
      <c r="BME48" s="156"/>
      <c r="BMF48" s="156"/>
      <c r="BMG48" s="156"/>
      <c r="BMH48" s="156"/>
      <c r="BMI48" s="156"/>
      <c r="BMJ48" s="156"/>
      <c r="BMK48" s="157"/>
      <c r="BML48" s="153"/>
      <c r="BMM48" s="153"/>
      <c r="BMN48" s="154"/>
      <c r="BMO48" s="155"/>
      <c r="BMP48" s="155"/>
      <c r="BMQ48" s="155"/>
      <c r="BMR48" s="155"/>
      <c r="BMS48" s="155"/>
      <c r="BMT48" s="155"/>
      <c r="BMU48" s="156"/>
      <c r="BMV48" s="156"/>
      <c r="BMW48" s="156"/>
      <c r="BMX48" s="156"/>
      <c r="BMY48" s="156"/>
      <c r="BMZ48" s="156"/>
      <c r="BNA48" s="157"/>
      <c r="BNB48" s="153"/>
      <c r="BNC48" s="153"/>
      <c r="BND48" s="154"/>
      <c r="BNE48" s="155"/>
      <c r="BNF48" s="155"/>
      <c r="BNG48" s="155"/>
      <c r="BNH48" s="155"/>
      <c r="BNI48" s="155"/>
      <c r="BNJ48" s="155"/>
      <c r="BNK48" s="156"/>
      <c r="BNL48" s="156"/>
      <c r="BNM48" s="156"/>
      <c r="BNN48" s="156"/>
      <c r="BNO48" s="156"/>
      <c r="BNP48" s="156"/>
      <c r="BNQ48" s="157"/>
      <c r="BNR48" s="153"/>
      <c r="BNS48" s="153"/>
      <c r="BNT48" s="154"/>
      <c r="BNU48" s="155"/>
      <c r="BNV48" s="155"/>
      <c r="BNW48" s="155"/>
      <c r="BNX48" s="155"/>
      <c r="BNY48" s="155"/>
      <c r="BNZ48" s="155"/>
      <c r="BOA48" s="156"/>
      <c r="BOB48" s="156"/>
      <c r="BOC48" s="156"/>
      <c r="BOD48" s="156"/>
      <c r="BOE48" s="156"/>
      <c r="BOF48" s="156"/>
      <c r="BOG48" s="157"/>
      <c r="BOH48" s="153"/>
      <c r="BOI48" s="153"/>
      <c r="BOJ48" s="154"/>
      <c r="BOK48" s="155"/>
      <c r="BOL48" s="155"/>
      <c r="BOM48" s="155"/>
      <c r="BON48" s="155"/>
      <c r="BOO48" s="155"/>
      <c r="BOP48" s="155"/>
      <c r="BOQ48" s="156"/>
      <c r="BOR48" s="156"/>
      <c r="BOS48" s="156"/>
      <c r="BOT48" s="156"/>
      <c r="BOU48" s="156"/>
      <c r="BOV48" s="156"/>
      <c r="BOW48" s="157"/>
      <c r="BOX48" s="153"/>
      <c r="BOY48" s="153"/>
      <c r="BOZ48" s="154"/>
      <c r="BPA48" s="155"/>
      <c r="BPB48" s="155"/>
      <c r="BPC48" s="155"/>
      <c r="BPD48" s="155"/>
      <c r="BPE48" s="155"/>
      <c r="BPF48" s="155"/>
      <c r="BPG48" s="156"/>
      <c r="BPH48" s="156"/>
      <c r="BPI48" s="156"/>
      <c r="BPJ48" s="156"/>
      <c r="BPK48" s="156"/>
      <c r="BPL48" s="156"/>
      <c r="BPM48" s="157"/>
      <c r="BPN48" s="153"/>
      <c r="BPO48" s="153"/>
      <c r="BPP48" s="154"/>
      <c r="BPQ48" s="155"/>
      <c r="BPR48" s="155"/>
      <c r="BPS48" s="155"/>
      <c r="BPT48" s="155"/>
      <c r="BPU48" s="155"/>
      <c r="BPV48" s="155"/>
      <c r="BPW48" s="156"/>
      <c r="BPX48" s="156"/>
      <c r="BPY48" s="156"/>
      <c r="BPZ48" s="156"/>
      <c r="BQA48" s="156"/>
      <c r="BQB48" s="156"/>
      <c r="BQC48" s="157"/>
      <c r="BQD48" s="153"/>
      <c r="BQE48" s="153"/>
      <c r="BQF48" s="154"/>
      <c r="BQG48" s="155"/>
      <c r="BQH48" s="155"/>
      <c r="BQI48" s="155"/>
      <c r="BQJ48" s="155"/>
      <c r="BQK48" s="155"/>
      <c r="BQL48" s="155"/>
      <c r="BQM48" s="156"/>
      <c r="BQN48" s="156"/>
      <c r="BQO48" s="156"/>
      <c r="BQP48" s="156"/>
      <c r="BQQ48" s="156"/>
      <c r="BQR48" s="156"/>
      <c r="BQS48" s="157"/>
      <c r="BQT48" s="153"/>
      <c r="BQU48" s="153"/>
      <c r="BQV48" s="154"/>
      <c r="BQW48" s="155"/>
      <c r="BQX48" s="155"/>
      <c r="BQY48" s="155"/>
      <c r="BQZ48" s="155"/>
      <c r="BRA48" s="155"/>
      <c r="BRB48" s="155"/>
      <c r="BRC48" s="156"/>
      <c r="BRD48" s="156"/>
      <c r="BRE48" s="156"/>
      <c r="BRF48" s="156"/>
      <c r="BRG48" s="156"/>
      <c r="BRH48" s="156"/>
      <c r="BRI48" s="157"/>
      <c r="BRJ48" s="153"/>
      <c r="BRK48" s="153"/>
      <c r="BRL48" s="154"/>
      <c r="BRM48" s="155"/>
      <c r="BRN48" s="155"/>
      <c r="BRO48" s="155"/>
      <c r="BRP48" s="155"/>
      <c r="BRQ48" s="155"/>
      <c r="BRR48" s="155"/>
      <c r="BRS48" s="156"/>
      <c r="BRT48" s="156"/>
      <c r="BRU48" s="156"/>
      <c r="BRV48" s="156"/>
      <c r="BRW48" s="156"/>
      <c r="BRX48" s="156"/>
      <c r="BRY48" s="157"/>
      <c r="BRZ48" s="153"/>
      <c r="BSA48" s="153"/>
      <c r="BSB48" s="154"/>
      <c r="BSC48" s="155"/>
      <c r="BSD48" s="155"/>
      <c r="BSE48" s="155"/>
      <c r="BSF48" s="155"/>
      <c r="BSG48" s="155"/>
      <c r="BSH48" s="155"/>
      <c r="BSI48" s="156"/>
      <c r="BSJ48" s="156"/>
      <c r="BSK48" s="156"/>
      <c r="BSL48" s="156"/>
      <c r="BSM48" s="156"/>
      <c r="BSN48" s="156"/>
      <c r="BSO48" s="157"/>
      <c r="BSP48" s="153"/>
      <c r="BSQ48" s="153"/>
      <c r="BSR48" s="154"/>
      <c r="BSS48" s="155"/>
      <c r="BST48" s="155"/>
      <c r="BSU48" s="155"/>
      <c r="BSV48" s="155"/>
      <c r="BSW48" s="155"/>
      <c r="BSX48" s="155"/>
      <c r="BSY48" s="156"/>
      <c r="BSZ48" s="156"/>
      <c r="BTA48" s="156"/>
      <c r="BTB48" s="156"/>
      <c r="BTC48" s="156"/>
      <c r="BTD48" s="156"/>
      <c r="BTE48" s="157"/>
      <c r="BTF48" s="153"/>
      <c r="BTG48" s="153"/>
      <c r="BTH48" s="154"/>
      <c r="BTI48" s="155"/>
      <c r="BTJ48" s="155"/>
      <c r="BTK48" s="155"/>
      <c r="BTL48" s="155"/>
      <c r="BTM48" s="155"/>
      <c r="BTN48" s="155"/>
      <c r="BTO48" s="156"/>
      <c r="BTP48" s="156"/>
      <c r="BTQ48" s="156"/>
      <c r="BTR48" s="156"/>
      <c r="BTS48" s="156"/>
      <c r="BTT48" s="156"/>
      <c r="BTU48" s="157"/>
      <c r="BTV48" s="153"/>
      <c r="BTW48" s="153"/>
      <c r="BTX48" s="154"/>
      <c r="BTY48" s="155"/>
      <c r="BTZ48" s="155"/>
      <c r="BUA48" s="155"/>
      <c r="BUB48" s="155"/>
      <c r="BUC48" s="155"/>
      <c r="BUD48" s="155"/>
      <c r="BUE48" s="156"/>
      <c r="BUF48" s="156"/>
      <c r="BUG48" s="156"/>
      <c r="BUH48" s="156"/>
      <c r="BUI48" s="156"/>
      <c r="BUJ48" s="156"/>
      <c r="BUK48" s="157"/>
      <c r="BUL48" s="153"/>
      <c r="BUM48" s="153"/>
      <c r="BUN48" s="154"/>
      <c r="BUO48" s="155"/>
      <c r="BUP48" s="155"/>
      <c r="BUQ48" s="155"/>
      <c r="BUR48" s="155"/>
      <c r="BUS48" s="155"/>
      <c r="BUT48" s="155"/>
      <c r="BUU48" s="156"/>
      <c r="BUV48" s="156"/>
      <c r="BUW48" s="156"/>
      <c r="BUX48" s="156"/>
      <c r="BUY48" s="156"/>
      <c r="BUZ48" s="156"/>
      <c r="BVA48" s="157"/>
      <c r="BVB48" s="153"/>
      <c r="BVC48" s="153"/>
      <c r="BVD48" s="154"/>
      <c r="BVE48" s="155"/>
      <c r="BVF48" s="155"/>
      <c r="BVG48" s="155"/>
      <c r="BVH48" s="155"/>
      <c r="BVI48" s="155"/>
      <c r="BVJ48" s="155"/>
      <c r="BVK48" s="156"/>
      <c r="BVL48" s="156"/>
      <c r="BVM48" s="156"/>
      <c r="BVN48" s="156"/>
      <c r="BVO48" s="156"/>
      <c r="BVP48" s="156"/>
      <c r="BVQ48" s="157"/>
      <c r="BVR48" s="153"/>
      <c r="BVS48" s="153"/>
      <c r="BVT48" s="154"/>
      <c r="BVU48" s="155"/>
      <c r="BVV48" s="155"/>
      <c r="BVW48" s="155"/>
      <c r="BVX48" s="155"/>
      <c r="BVY48" s="155"/>
      <c r="BVZ48" s="155"/>
      <c r="BWA48" s="156"/>
      <c r="BWB48" s="156"/>
      <c r="BWC48" s="156"/>
      <c r="BWD48" s="156"/>
      <c r="BWE48" s="156"/>
      <c r="BWF48" s="156"/>
      <c r="BWG48" s="157"/>
      <c r="BWH48" s="153"/>
      <c r="BWI48" s="153"/>
      <c r="BWJ48" s="154"/>
      <c r="BWK48" s="155"/>
      <c r="BWL48" s="155"/>
      <c r="BWM48" s="155"/>
      <c r="BWN48" s="155"/>
      <c r="BWO48" s="155"/>
      <c r="BWP48" s="155"/>
      <c r="BWQ48" s="156"/>
      <c r="BWR48" s="156"/>
      <c r="BWS48" s="156"/>
      <c r="BWT48" s="156"/>
      <c r="BWU48" s="156"/>
      <c r="BWV48" s="156"/>
      <c r="BWW48" s="157"/>
      <c r="BWX48" s="153"/>
      <c r="BWY48" s="153"/>
      <c r="BWZ48" s="154"/>
      <c r="BXA48" s="155"/>
      <c r="BXB48" s="155"/>
      <c r="BXC48" s="155"/>
      <c r="BXD48" s="155"/>
      <c r="BXE48" s="155"/>
      <c r="BXF48" s="155"/>
      <c r="BXG48" s="156"/>
      <c r="BXH48" s="156"/>
      <c r="BXI48" s="156"/>
      <c r="BXJ48" s="156"/>
      <c r="BXK48" s="156"/>
      <c r="BXL48" s="156"/>
      <c r="BXM48" s="157"/>
      <c r="BXN48" s="153"/>
      <c r="BXO48" s="153"/>
      <c r="BXP48" s="154"/>
      <c r="BXQ48" s="155"/>
      <c r="BXR48" s="155"/>
      <c r="BXS48" s="155"/>
      <c r="BXT48" s="155"/>
      <c r="BXU48" s="155"/>
      <c r="BXV48" s="155"/>
      <c r="BXW48" s="156"/>
      <c r="BXX48" s="156"/>
      <c r="BXY48" s="156"/>
      <c r="BXZ48" s="156"/>
      <c r="BYA48" s="156"/>
      <c r="BYB48" s="156"/>
      <c r="BYC48" s="157"/>
      <c r="BYD48" s="153"/>
      <c r="BYE48" s="153"/>
      <c r="BYF48" s="154"/>
      <c r="BYG48" s="155"/>
      <c r="BYH48" s="155"/>
      <c r="BYI48" s="155"/>
      <c r="BYJ48" s="155"/>
      <c r="BYK48" s="155"/>
      <c r="BYL48" s="155"/>
      <c r="BYM48" s="156"/>
      <c r="BYN48" s="156"/>
      <c r="BYO48" s="156"/>
      <c r="BYP48" s="156"/>
      <c r="BYQ48" s="156"/>
      <c r="BYR48" s="156"/>
      <c r="BYS48" s="157"/>
      <c r="BYT48" s="153"/>
      <c r="BYU48" s="153"/>
      <c r="BYV48" s="154"/>
      <c r="BYW48" s="155"/>
      <c r="BYX48" s="155"/>
      <c r="BYY48" s="155"/>
      <c r="BYZ48" s="155"/>
      <c r="BZA48" s="155"/>
      <c r="BZB48" s="155"/>
      <c r="BZC48" s="156"/>
      <c r="BZD48" s="156"/>
      <c r="BZE48" s="156"/>
      <c r="BZF48" s="156"/>
      <c r="BZG48" s="156"/>
      <c r="BZH48" s="156"/>
      <c r="BZI48" s="157"/>
      <c r="BZJ48" s="153"/>
      <c r="BZK48" s="153"/>
      <c r="BZL48" s="154"/>
      <c r="BZM48" s="155"/>
      <c r="BZN48" s="155"/>
      <c r="BZO48" s="155"/>
      <c r="BZP48" s="155"/>
      <c r="BZQ48" s="155"/>
      <c r="BZR48" s="155"/>
      <c r="BZS48" s="156"/>
      <c r="BZT48" s="156"/>
      <c r="BZU48" s="156"/>
      <c r="BZV48" s="156"/>
      <c r="BZW48" s="156"/>
      <c r="BZX48" s="156"/>
      <c r="BZY48" s="157"/>
      <c r="BZZ48" s="153"/>
      <c r="CAA48" s="153"/>
      <c r="CAB48" s="154"/>
      <c r="CAC48" s="155"/>
      <c r="CAD48" s="155"/>
      <c r="CAE48" s="155"/>
      <c r="CAF48" s="155"/>
      <c r="CAG48" s="155"/>
      <c r="CAH48" s="155"/>
      <c r="CAI48" s="156"/>
      <c r="CAJ48" s="156"/>
      <c r="CAK48" s="156"/>
      <c r="CAL48" s="156"/>
      <c r="CAM48" s="156"/>
      <c r="CAN48" s="156"/>
      <c r="CAO48" s="157"/>
      <c r="CAP48" s="153"/>
      <c r="CAQ48" s="153"/>
      <c r="CAR48" s="154"/>
      <c r="CAS48" s="155"/>
      <c r="CAT48" s="155"/>
      <c r="CAU48" s="155"/>
      <c r="CAV48" s="155"/>
      <c r="CAW48" s="155"/>
      <c r="CAX48" s="155"/>
      <c r="CAY48" s="156"/>
      <c r="CAZ48" s="156"/>
      <c r="CBA48" s="156"/>
      <c r="CBB48" s="156"/>
      <c r="CBC48" s="156"/>
      <c r="CBD48" s="156"/>
      <c r="CBE48" s="157"/>
      <c r="CBF48" s="153"/>
      <c r="CBG48" s="153"/>
      <c r="CBH48" s="154"/>
      <c r="CBI48" s="155"/>
      <c r="CBJ48" s="155"/>
      <c r="CBK48" s="155"/>
      <c r="CBL48" s="155"/>
      <c r="CBM48" s="155"/>
      <c r="CBN48" s="155"/>
      <c r="CBO48" s="156"/>
      <c r="CBP48" s="156"/>
      <c r="CBQ48" s="156"/>
      <c r="CBR48" s="156"/>
      <c r="CBS48" s="156"/>
      <c r="CBT48" s="156"/>
      <c r="CBU48" s="157"/>
      <c r="CBV48" s="153"/>
      <c r="CBW48" s="153"/>
      <c r="CBX48" s="154"/>
      <c r="CBY48" s="155"/>
      <c r="CBZ48" s="155"/>
      <c r="CCA48" s="155"/>
      <c r="CCB48" s="155"/>
      <c r="CCC48" s="155"/>
      <c r="CCD48" s="155"/>
      <c r="CCE48" s="156"/>
      <c r="CCF48" s="156"/>
      <c r="CCG48" s="156"/>
      <c r="CCH48" s="156"/>
      <c r="CCI48" s="156"/>
      <c r="CCJ48" s="156"/>
      <c r="CCK48" s="157"/>
      <c r="CCL48" s="153"/>
      <c r="CCM48" s="153"/>
      <c r="CCN48" s="154"/>
      <c r="CCO48" s="155"/>
      <c r="CCP48" s="155"/>
      <c r="CCQ48" s="155"/>
      <c r="CCR48" s="155"/>
      <c r="CCS48" s="155"/>
      <c r="CCT48" s="155"/>
      <c r="CCU48" s="156"/>
      <c r="CCV48" s="156"/>
      <c r="CCW48" s="156"/>
      <c r="CCX48" s="156"/>
      <c r="CCY48" s="156"/>
      <c r="CCZ48" s="156"/>
      <c r="CDA48" s="157"/>
      <c r="CDB48" s="153"/>
      <c r="CDC48" s="153"/>
      <c r="CDD48" s="154"/>
      <c r="CDE48" s="155"/>
      <c r="CDF48" s="155"/>
      <c r="CDG48" s="155"/>
      <c r="CDH48" s="155"/>
      <c r="CDI48" s="155"/>
      <c r="CDJ48" s="155"/>
      <c r="CDK48" s="156"/>
      <c r="CDL48" s="156"/>
      <c r="CDM48" s="156"/>
      <c r="CDN48" s="156"/>
      <c r="CDO48" s="156"/>
      <c r="CDP48" s="156"/>
      <c r="CDQ48" s="157"/>
      <c r="CDR48" s="153"/>
      <c r="CDS48" s="153"/>
      <c r="CDT48" s="154"/>
      <c r="CDU48" s="155"/>
      <c r="CDV48" s="155"/>
      <c r="CDW48" s="155"/>
      <c r="CDX48" s="155"/>
      <c r="CDY48" s="155"/>
      <c r="CDZ48" s="155"/>
      <c r="CEA48" s="156"/>
      <c r="CEB48" s="156"/>
      <c r="CEC48" s="156"/>
      <c r="CED48" s="156"/>
      <c r="CEE48" s="156"/>
      <c r="CEF48" s="156"/>
      <c r="CEG48" s="157"/>
      <c r="CEH48" s="153"/>
      <c r="CEI48" s="153"/>
      <c r="CEJ48" s="154"/>
      <c r="CEK48" s="155"/>
      <c r="CEL48" s="155"/>
      <c r="CEM48" s="155"/>
      <c r="CEN48" s="155"/>
      <c r="CEO48" s="155"/>
      <c r="CEP48" s="155"/>
      <c r="CEQ48" s="156"/>
      <c r="CER48" s="156"/>
      <c r="CES48" s="156"/>
      <c r="CET48" s="156"/>
      <c r="CEU48" s="156"/>
      <c r="CEV48" s="156"/>
      <c r="CEW48" s="157"/>
      <c r="CEX48" s="153"/>
      <c r="CEY48" s="153"/>
      <c r="CEZ48" s="154"/>
      <c r="CFA48" s="155"/>
      <c r="CFB48" s="155"/>
      <c r="CFC48" s="155"/>
      <c r="CFD48" s="155"/>
      <c r="CFE48" s="155"/>
      <c r="CFF48" s="155"/>
      <c r="CFG48" s="156"/>
      <c r="CFH48" s="156"/>
      <c r="CFI48" s="156"/>
      <c r="CFJ48" s="156"/>
      <c r="CFK48" s="156"/>
      <c r="CFL48" s="156"/>
      <c r="CFM48" s="157"/>
      <c r="CFN48" s="153"/>
      <c r="CFO48" s="153"/>
      <c r="CFP48" s="154"/>
      <c r="CFQ48" s="155"/>
      <c r="CFR48" s="155"/>
      <c r="CFS48" s="155"/>
      <c r="CFT48" s="155"/>
      <c r="CFU48" s="155"/>
      <c r="CFV48" s="155"/>
      <c r="CFW48" s="156"/>
      <c r="CFX48" s="156"/>
      <c r="CFY48" s="156"/>
      <c r="CFZ48" s="156"/>
      <c r="CGA48" s="156"/>
      <c r="CGB48" s="156"/>
      <c r="CGC48" s="157"/>
      <c r="CGD48" s="153"/>
      <c r="CGE48" s="153"/>
      <c r="CGF48" s="154"/>
      <c r="CGG48" s="155"/>
      <c r="CGH48" s="155"/>
      <c r="CGI48" s="155"/>
      <c r="CGJ48" s="155"/>
      <c r="CGK48" s="155"/>
      <c r="CGL48" s="155"/>
      <c r="CGM48" s="156"/>
      <c r="CGN48" s="156"/>
      <c r="CGO48" s="156"/>
      <c r="CGP48" s="156"/>
      <c r="CGQ48" s="156"/>
      <c r="CGR48" s="156"/>
      <c r="CGS48" s="157"/>
      <c r="CGT48" s="153"/>
      <c r="CGU48" s="153"/>
      <c r="CGV48" s="154"/>
      <c r="CGW48" s="155"/>
      <c r="CGX48" s="155"/>
      <c r="CGY48" s="155"/>
      <c r="CGZ48" s="155"/>
      <c r="CHA48" s="155"/>
      <c r="CHB48" s="155"/>
      <c r="CHC48" s="156"/>
      <c r="CHD48" s="156"/>
      <c r="CHE48" s="156"/>
      <c r="CHF48" s="156"/>
      <c r="CHG48" s="156"/>
      <c r="CHH48" s="156"/>
      <c r="CHI48" s="157"/>
      <c r="CHJ48" s="153"/>
      <c r="CHK48" s="153"/>
      <c r="CHL48" s="154"/>
      <c r="CHM48" s="155"/>
      <c r="CHN48" s="155"/>
      <c r="CHO48" s="155"/>
      <c r="CHP48" s="155"/>
      <c r="CHQ48" s="155"/>
      <c r="CHR48" s="155"/>
      <c r="CHS48" s="156"/>
      <c r="CHT48" s="156"/>
      <c r="CHU48" s="156"/>
      <c r="CHV48" s="156"/>
      <c r="CHW48" s="156"/>
      <c r="CHX48" s="156"/>
      <c r="CHY48" s="157"/>
      <c r="CHZ48" s="153"/>
      <c r="CIA48" s="153"/>
      <c r="CIB48" s="154"/>
      <c r="CIC48" s="155"/>
      <c r="CID48" s="155"/>
      <c r="CIE48" s="155"/>
      <c r="CIF48" s="155"/>
      <c r="CIG48" s="155"/>
      <c r="CIH48" s="155"/>
      <c r="CII48" s="156"/>
      <c r="CIJ48" s="156"/>
      <c r="CIK48" s="156"/>
      <c r="CIL48" s="156"/>
      <c r="CIM48" s="156"/>
      <c r="CIN48" s="156"/>
      <c r="CIO48" s="157"/>
      <c r="CIP48" s="153"/>
      <c r="CIQ48" s="153"/>
      <c r="CIR48" s="154"/>
      <c r="CIS48" s="155"/>
      <c r="CIT48" s="155"/>
      <c r="CIU48" s="155"/>
      <c r="CIV48" s="155"/>
      <c r="CIW48" s="155"/>
      <c r="CIX48" s="155"/>
      <c r="CIY48" s="156"/>
      <c r="CIZ48" s="156"/>
      <c r="CJA48" s="156"/>
      <c r="CJB48" s="156"/>
      <c r="CJC48" s="156"/>
      <c r="CJD48" s="156"/>
      <c r="CJE48" s="157"/>
      <c r="CJF48" s="153"/>
      <c r="CJG48" s="153"/>
      <c r="CJH48" s="154"/>
      <c r="CJI48" s="155"/>
      <c r="CJJ48" s="155"/>
      <c r="CJK48" s="155"/>
      <c r="CJL48" s="155"/>
      <c r="CJM48" s="155"/>
      <c r="CJN48" s="155"/>
      <c r="CJO48" s="156"/>
      <c r="CJP48" s="156"/>
      <c r="CJQ48" s="156"/>
      <c r="CJR48" s="156"/>
      <c r="CJS48" s="156"/>
      <c r="CJT48" s="156"/>
      <c r="CJU48" s="157"/>
      <c r="CJV48" s="153"/>
      <c r="CJW48" s="153"/>
      <c r="CJX48" s="154"/>
      <c r="CJY48" s="155"/>
      <c r="CJZ48" s="155"/>
      <c r="CKA48" s="155"/>
      <c r="CKB48" s="155"/>
      <c r="CKC48" s="155"/>
      <c r="CKD48" s="155"/>
      <c r="CKE48" s="156"/>
      <c r="CKF48" s="156"/>
      <c r="CKG48" s="156"/>
      <c r="CKH48" s="156"/>
      <c r="CKI48" s="156"/>
      <c r="CKJ48" s="156"/>
      <c r="CKK48" s="157"/>
      <c r="CKL48" s="153"/>
      <c r="CKM48" s="153"/>
      <c r="CKN48" s="154"/>
      <c r="CKO48" s="155"/>
      <c r="CKP48" s="155"/>
      <c r="CKQ48" s="155"/>
      <c r="CKR48" s="155"/>
      <c r="CKS48" s="155"/>
      <c r="CKT48" s="155"/>
      <c r="CKU48" s="156"/>
      <c r="CKV48" s="156"/>
      <c r="CKW48" s="156"/>
      <c r="CKX48" s="156"/>
      <c r="CKY48" s="156"/>
      <c r="CKZ48" s="156"/>
      <c r="CLA48" s="157"/>
      <c r="CLB48" s="153"/>
      <c r="CLC48" s="153"/>
      <c r="CLD48" s="154"/>
      <c r="CLE48" s="155"/>
      <c r="CLF48" s="155"/>
      <c r="CLG48" s="155"/>
      <c r="CLH48" s="155"/>
      <c r="CLI48" s="155"/>
      <c r="CLJ48" s="155"/>
      <c r="CLK48" s="156"/>
      <c r="CLL48" s="156"/>
      <c r="CLM48" s="156"/>
      <c r="CLN48" s="156"/>
      <c r="CLO48" s="156"/>
      <c r="CLP48" s="156"/>
      <c r="CLQ48" s="157"/>
      <c r="CLR48" s="153"/>
      <c r="CLS48" s="153"/>
      <c r="CLT48" s="154"/>
      <c r="CLU48" s="155"/>
      <c r="CLV48" s="155"/>
      <c r="CLW48" s="155"/>
      <c r="CLX48" s="155"/>
      <c r="CLY48" s="155"/>
      <c r="CLZ48" s="155"/>
      <c r="CMA48" s="156"/>
      <c r="CMB48" s="156"/>
      <c r="CMC48" s="156"/>
      <c r="CMD48" s="156"/>
      <c r="CME48" s="156"/>
      <c r="CMF48" s="156"/>
      <c r="CMG48" s="157"/>
      <c r="CMH48" s="153"/>
      <c r="CMI48" s="153"/>
      <c r="CMJ48" s="154"/>
      <c r="CMK48" s="155"/>
      <c r="CML48" s="155"/>
      <c r="CMM48" s="155"/>
      <c r="CMN48" s="155"/>
      <c r="CMO48" s="155"/>
      <c r="CMP48" s="155"/>
      <c r="CMQ48" s="156"/>
      <c r="CMR48" s="156"/>
      <c r="CMS48" s="156"/>
      <c r="CMT48" s="156"/>
      <c r="CMU48" s="156"/>
      <c r="CMV48" s="156"/>
      <c r="CMW48" s="157"/>
      <c r="CMX48" s="153"/>
      <c r="CMY48" s="153"/>
      <c r="CMZ48" s="154"/>
      <c r="CNA48" s="155"/>
      <c r="CNB48" s="155"/>
      <c r="CNC48" s="155"/>
      <c r="CND48" s="155"/>
      <c r="CNE48" s="155"/>
      <c r="CNF48" s="155"/>
      <c r="CNG48" s="156"/>
      <c r="CNH48" s="156"/>
      <c r="CNI48" s="156"/>
      <c r="CNJ48" s="156"/>
      <c r="CNK48" s="156"/>
      <c r="CNL48" s="156"/>
      <c r="CNM48" s="157"/>
      <c r="CNN48" s="153"/>
      <c r="CNO48" s="153"/>
      <c r="CNP48" s="154"/>
      <c r="CNQ48" s="155"/>
      <c r="CNR48" s="155"/>
      <c r="CNS48" s="155"/>
      <c r="CNT48" s="155"/>
      <c r="CNU48" s="155"/>
      <c r="CNV48" s="155"/>
      <c r="CNW48" s="156"/>
      <c r="CNX48" s="156"/>
      <c r="CNY48" s="156"/>
      <c r="CNZ48" s="156"/>
      <c r="COA48" s="156"/>
      <c r="COB48" s="156"/>
      <c r="COC48" s="157"/>
      <c r="COD48" s="153"/>
      <c r="COE48" s="153"/>
      <c r="COF48" s="154"/>
      <c r="COG48" s="155"/>
      <c r="COH48" s="155"/>
      <c r="COI48" s="155"/>
      <c r="COJ48" s="155"/>
      <c r="COK48" s="155"/>
      <c r="COL48" s="155"/>
      <c r="COM48" s="156"/>
      <c r="CON48" s="156"/>
      <c r="COO48" s="156"/>
      <c r="COP48" s="156"/>
      <c r="COQ48" s="156"/>
      <c r="COR48" s="156"/>
      <c r="COS48" s="157"/>
      <c r="COT48" s="153"/>
      <c r="COU48" s="153"/>
      <c r="COV48" s="154"/>
      <c r="COW48" s="155"/>
      <c r="COX48" s="155"/>
      <c r="COY48" s="155"/>
      <c r="COZ48" s="155"/>
      <c r="CPA48" s="155"/>
      <c r="CPB48" s="155"/>
      <c r="CPC48" s="156"/>
      <c r="CPD48" s="156"/>
      <c r="CPE48" s="156"/>
      <c r="CPF48" s="156"/>
      <c r="CPG48" s="156"/>
      <c r="CPH48" s="156"/>
      <c r="CPI48" s="157"/>
      <c r="CPJ48" s="153"/>
      <c r="CPK48" s="153"/>
      <c r="CPL48" s="154"/>
      <c r="CPM48" s="155"/>
      <c r="CPN48" s="155"/>
      <c r="CPO48" s="155"/>
      <c r="CPP48" s="155"/>
      <c r="CPQ48" s="155"/>
      <c r="CPR48" s="155"/>
      <c r="CPS48" s="156"/>
      <c r="CPT48" s="156"/>
      <c r="CPU48" s="156"/>
      <c r="CPV48" s="156"/>
      <c r="CPW48" s="156"/>
      <c r="CPX48" s="156"/>
      <c r="CPY48" s="157"/>
      <c r="CPZ48" s="153"/>
      <c r="CQA48" s="153"/>
      <c r="CQB48" s="154"/>
      <c r="CQC48" s="155"/>
      <c r="CQD48" s="155"/>
      <c r="CQE48" s="155"/>
      <c r="CQF48" s="155"/>
      <c r="CQG48" s="155"/>
      <c r="CQH48" s="155"/>
      <c r="CQI48" s="156"/>
      <c r="CQJ48" s="156"/>
      <c r="CQK48" s="156"/>
      <c r="CQL48" s="156"/>
      <c r="CQM48" s="156"/>
      <c r="CQN48" s="156"/>
      <c r="CQO48" s="157"/>
      <c r="CQP48" s="153"/>
      <c r="CQQ48" s="153"/>
      <c r="CQR48" s="154"/>
      <c r="CQS48" s="155"/>
      <c r="CQT48" s="155"/>
      <c r="CQU48" s="155"/>
      <c r="CQV48" s="155"/>
      <c r="CQW48" s="155"/>
      <c r="CQX48" s="155"/>
      <c r="CQY48" s="156"/>
      <c r="CQZ48" s="156"/>
      <c r="CRA48" s="156"/>
      <c r="CRB48" s="156"/>
      <c r="CRC48" s="156"/>
      <c r="CRD48" s="156"/>
      <c r="CRE48" s="157"/>
      <c r="CRF48" s="153"/>
      <c r="CRG48" s="153"/>
      <c r="CRH48" s="154"/>
      <c r="CRI48" s="155"/>
      <c r="CRJ48" s="155"/>
      <c r="CRK48" s="155"/>
      <c r="CRL48" s="155"/>
      <c r="CRM48" s="155"/>
      <c r="CRN48" s="155"/>
      <c r="CRO48" s="156"/>
      <c r="CRP48" s="156"/>
      <c r="CRQ48" s="156"/>
      <c r="CRR48" s="156"/>
      <c r="CRS48" s="156"/>
      <c r="CRT48" s="156"/>
      <c r="CRU48" s="157"/>
      <c r="CRV48" s="153"/>
      <c r="CRW48" s="153"/>
      <c r="CRX48" s="154"/>
      <c r="CRY48" s="155"/>
      <c r="CRZ48" s="155"/>
      <c r="CSA48" s="155"/>
      <c r="CSB48" s="155"/>
      <c r="CSC48" s="155"/>
      <c r="CSD48" s="155"/>
      <c r="CSE48" s="156"/>
      <c r="CSF48" s="156"/>
      <c r="CSG48" s="156"/>
      <c r="CSH48" s="156"/>
      <c r="CSI48" s="156"/>
      <c r="CSJ48" s="156"/>
      <c r="CSK48" s="157"/>
      <c r="CSL48" s="153"/>
      <c r="CSM48" s="153"/>
      <c r="CSN48" s="154"/>
      <c r="CSO48" s="155"/>
      <c r="CSP48" s="155"/>
      <c r="CSQ48" s="155"/>
      <c r="CSR48" s="155"/>
      <c r="CSS48" s="155"/>
      <c r="CST48" s="155"/>
      <c r="CSU48" s="156"/>
      <c r="CSV48" s="156"/>
      <c r="CSW48" s="156"/>
      <c r="CSX48" s="156"/>
      <c r="CSY48" s="156"/>
      <c r="CSZ48" s="156"/>
      <c r="CTA48" s="157"/>
      <c r="CTB48" s="153"/>
      <c r="CTC48" s="153"/>
      <c r="CTD48" s="154"/>
      <c r="CTE48" s="155"/>
      <c r="CTF48" s="155"/>
      <c r="CTG48" s="155"/>
      <c r="CTH48" s="155"/>
      <c r="CTI48" s="155"/>
      <c r="CTJ48" s="155"/>
      <c r="CTK48" s="156"/>
      <c r="CTL48" s="156"/>
      <c r="CTM48" s="156"/>
      <c r="CTN48" s="156"/>
      <c r="CTO48" s="156"/>
      <c r="CTP48" s="156"/>
      <c r="CTQ48" s="157"/>
      <c r="CTR48" s="153"/>
      <c r="CTS48" s="153"/>
      <c r="CTT48" s="154"/>
      <c r="CTU48" s="155"/>
      <c r="CTV48" s="155"/>
      <c r="CTW48" s="155"/>
      <c r="CTX48" s="155"/>
      <c r="CTY48" s="155"/>
      <c r="CTZ48" s="155"/>
      <c r="CUA48" s="156"/>
      <c r="CUB48" s="156"/>
      <c r="CUC48" s="156"/>
      <c r="CUD48" s="156"/>
      <c r="CUE48" s="156"/>
      <c r="CUF48" s="156"/>
      <c r="CUG48" s="157"/>
      <c r="CUH48" s="153"/>
      <c r="CUI48" s="153"/>
      <c r="CUJ48" s="154"/>
      <c r="CUK48" s="155"/>
      <c r="CUL48" s="155"/>
      <c r="CUM48" s="155"/>
      <c r="CUN48" s="155"/>
      <c r="CUO48" s="155"/>
      <c r="CUP48" s="155"/>
      <c r="CUQ48" s="156"/>
      <c r="CUR48" s="156"/>
      <c r="CUS48" s="156"/>
      <c r="CUT48" s="156"/>
      <c r="CUU48" s="156"/>
      <c r="CUV48" s="156"/>
      <c r="CUW48" s="157"/>
      <c r="CUX48" s="153"/>
      <c r="CUY48" s="153"/>
      <c r="CUZ48" s="154"/>
      <c r="CVA48" s="155"/>
      <c r="CVB48" s="155"/>
      <c r="CVC48" s="155"/>
      <c r="CVD48" s="155"/>
      <c r="CVE48" s="155"/>
      <c r="CVF48" s="155"/>
      <c r="CVG48" s="156"/>
      <c r="CVH48" s="156"/>
      <c r="CVI48" s="156"/>
      <c r="CVJ48" s="156"/>
      <c r="CVK48" s="156"/>
      <c r="CVL48" s="156"/>
      <c r="CVM48" s="157"/>
      <c r="CVN48" s="153"/>
      <c r="CVO48" s="153"/>
      <c r="CVP48" s="154"/>
      <c r="CVQ48" s="155"/>
      <c r="CVR48" s="155"/>
      <c r="CVS48" s="155"/>
      <c r="CVT48" s="155"/>
      <c r="CVU48" s="155"/>
      <c r="CVV48" s="155"/>
      <c r="CVW48" s="156"/>
      <c r="CVX48" s="156"/>
      <c r="CVY48" s="156"/>
      <c r="CVZ48" s="156"/>
      <c r="CWA48" s="156"/>
      <c r="CWB48" s="156"/>
      <c r="CWC48" s="157"/>
      <c r="CWD48" s="153"/>
      <c r="CWE48" s="153"/>
      <c r="CWF48" s="154"/>
      <c r="CWG48" s="155"/>
      <c r="CWH48" s="155"/>
      <c r="CWI48" s="155"/>
      <c r="CWJ48" s="155"/>
      <c r="CWK48" s="155"/>
      <c r="CWL48" s="155"/>
      <c r="CWM48" s="156"/>
      <c r="CWN48" s="156"/>
      <c r="CWO48" s="156"/>
      <c r="CWP48" s="156"/>
      <c r="CWQ48" s="156"/>
      <c r="CWR48" s="156"/>
      <c r="CWS48" s="157"/>
      <c r="CWT48" s="153"/>
      <c r="CWU48" s="153"/>
      <c r="CWV48" s="154"/>
      <c r="CWW48" s="155"/>
      <c r="CWX48" s="155"/>
      <c r="CWY48" s="155"/>
      <c r="CWZ48" s="155"/>
      <c r="CXA48" s="155"/>
      <c r="CXB48" s="155"/>
      <c r="CXC48" s="156"/>
      <c r="CXD48" s="156"/>
      <c r="CXE48" s="156"/>
      <c r="CXF48" s="156"/>
      <c r="CXG48" s="156"/>
      <c r="CXH48" s="156"/>
      <c r="CXI48" s="157"/>
      <c r="CXJ48" s="153"/>
      <c r="CXK48" s="153"/>
      <c r="CXL48" s="154"/>
      <c r="CXM48" s="155"/>
      <c r="CXN48" s="155"/>
      <c r="CXO48" s="155"/>
      <c r="CXP48" s="155"/>
      <c r="CXQ48" s="155"/>
      <c r="CXR48" s="155"/>
      <c r="CXS48" s="156"/>
      <c r="CXT48" s="156"/>
      <c r="CXU48" s="156"/>
      <c r="CXV48" s="156"/>
      <c r="CXW48" s="156"/>
      <c r="CXX48" s="156"/>
      <c r="CXY48" s="157"/>
      <c r="CXZ48" s="153"/>
      <c r="CYA48" s="153"/>
      <c r="CYB48" s="154"/>
      <c r="CYC48" s="155"/>
      <c r="CYD48" s="155"/>
      <c r="CYE48" s="155"/>
      <c r="CYF48" s="155"/>
      <c r="CYG48" s="155"/>
      <c r="CYH48" s="155"/>
      <c r="CYI48" s="156"/>
      <c r="CYJ48" s="156"/>
      <c r="CYK48" s="156"/>
      <c r="CYL48" s="156"/>
      <c r="CYM48" s="156"/>
      <c r="CYN48" s="156"/>
      <c r="CYO48" s="157"/>
      <c r="CYP48" s="153"/>
      <c r="CYQ48" s="153"/>
      <c r="CYR48" s="154"/>
      <c r="CYS48" s="155"/>
      <c r="CYT48" s="155"/>
      <c r="CYU48" s="155"/>
      <c r="CYV48" s="155"/>
      <c r="CYW48" s="155"/>
      <c r="CYX48" s="155"/>
      <c r="CYY48" s="156"/>
      <c r="CYZ48" s="156"/>
      <c r="CZA48" s="156"/>
      <c r="CZB48" s="156"/>
      <c r="CZC48" s="156"/>
      <c r="CZD48" s="156"/>
      <c r="CZE48" s="157"/>
      <c r="CZF48" s="153"/>
      <c r="CZG48" s="153"/>
      <c r="CZH48" s="154"/>
      <c r="CZI48" s="155"/>
      <c r="CZJ48" s="155"/>
      <c r="CZK48" s="155"/>
      <c r="CZL48" s="155"/>
      <c r="CZM48" s="155"/>
      <c r="CZN48" s="155"/>
      <c r="CZO48" s="156"/>
      <c r="CZP48" s="156"/>
      <c r="CZQ48" s="156"/>
      <c r="CZR48" s="156"/>
      <c r="CZS48" s="156"/>
      <c r="CZT48" s="156"/>
      <c r="CZU48" s="157"/>
      <c r="CZV48" s="153"/>
      <c r="CZW48" s="153"/>
      <c r="CZX48" s="154"/>
      <c r="CZY48" s="155"/>
      <c r="CZZ48" s="155"/>
      <c r="DAA48" s="155"/>
      <c r="DAB48" s="155"/>
      <c r="DAC48" s="155"/>
      <c r="DAD48" s="155"/>
      <c r="DAE48" s="156"/>
      <c r="DAF48" s="156"/>
      <c r="DAG48" s="156"/>
      <c r="DAH48" s="156"/>
      <c r="DAI48" s="156"/>
      <c r="DAJ48" s="156"/>
      <c r="DAK48" s="157"/>
      <c r="DAL48" s="153"/>
      <c r="DAM48" s="153"/>
      <c r="DAN48" s="154"/>
      <c r="DAO48" s="155"/>
      <c r="DAP48" s="155"/>
      <c r="DAQ48" s="155"/>
      <c r="DAR48" s="155"/>
      <c r="DAS48" s="155"/>
      <c r="DAT48" s="155"/>
      <c r="DAU48" s="156"/>
      <c r="DAV48" s="156"/>
      <c r="DAW48" s="156"/>
      <c r="DAX48" s="156"/>
      <c r="DAY48" s="156"/>
      <c r="DAZ48" s="156"/>
      <c r="DBA48" s="157"/>
      <c r="DBB48" s="153"/>
      <c r="DBC48" s="153"/>
      <c r="DBD48" s="154"/>
      <c r="DBE48" s="155"/>
      <c r="DBF48" s="155"/>
      <c r="DBG48" s="155"/>
      <c r="DBH48" s="155"/>
      <c r="DBI48" s="155"/>
      <c r="DBJ48" s="155"/>
      <c r="DBK48" s="156"/>
      <c r="DBL48" s="156"/>
      <c r="DBM48" s="156"/>
      <c r="DBN48" s="156"/>
      <c r="DBO48" s="156"/>
      <c r="DBP48" s="156"/>
      <c r="DBQ48" s="157"/>
      <c r="DBR48" s="153"/>
      <c r="DBS48" s="153"/>
      <c r="DBT48" s="154"/>
      <c r="DBU48" s="155"/>
      <c r="DBV48" s="155"/>
      <c r="DBW48" s="155"/>
      <c r="DBX48" s="155"/>
      <c r="DBY48" s="155"/>
      <c r="DBZ48" s="155"/>
      <c r="DCA48" s="156"/>
      <c r="DCB48" s="156"/>
      <c r="DCC48" s="156"/>
      <c r="DCD48" s="156"/>
      <c r="DCE48" s="156"/>
      <c r="DCF48" s="156"/>
      <c r="DCG48" s="157"/>
      <c r="DCH48" s="153"/>
      <c r="DCI48" s="153"/>
      <c r="DCJ48" s="154"/>
      <c r="DCK48" s="155"/>
      <c r="DCL48" s="155"/>
      <c r="DCM48" s="155"/>
      <c r="DCN48" s="155"/>
      <c r="DCO48" s="155"/>
      <c r="DCP48" s="155"/>
      <c r="DCQ48" s="156"/>
      <c r="DCR48" s="156"/>
      <c r="DCS48" s="156"/>
      <c r="DCT48" s="156"/>
      <c r="DCU48" s="156"/>
      <c r="DCV48" s="156"/>
      <c r="DCW48" s="157"/>
      <c r="DCX48" s="153"/>
      <c r="DCY48" s="153"/>
      <c r="DCZ48" s="154"/>
      <c r="DDA48" s="155"/>
      <c r="DDB48" s="155"/>
      <c r="DDC48" s="155"/>
      <c r="DDD48" s="155"/>
      <c r="DDE48" s="155"/>
      <c r="DDF48" s="155"/>
      <c r="DDG48" s="156"/>
      <c r="DDH48" s="156"/>
      <c r="DDI48" s="156"/>
      <c r="DDJ48" s="156"/>
      <c r="DDK48" s="156"/>
      <c r="DDL48" s="156"/>
      <c r="DDM48" s="157"/>
      <c r="DDN48" s="153"/>
      <c r="DDO48" s="153"/>
      <c r="DDP48" s="154"/>
      <c r="DDQ48" s="155"/>
      <c r="DDR48" s="155"/>
      <c r="DDS48" s="155"/>
      <c r="DDT48" s="155"/>
      <c r="DDU48" s="155"/>
      <c r="DDV48" s="155"/>
      <c r="DDW48" s="156"/>
      <c r="DDX48" s="156"/>
      <c r="DDY48" s="156"/>
      <c r="DDZ48" s="156"/>
      <c r="DEA48" s="156"/>
      <c r="DEB48" s="156"/>
      <c r="DEC48" s="157"/>
      <c r="DED48" s="153"/>
      <c r="DEE48" s="153"/>
      <c r="DEF48" s="154"/>
      <c r="DEG48" s="155"/>
      <c r="DEH48" s="155"/>
      <c r="DEI48" s="155"/>
      <c r="DEJ48" s="155"/>
      <c r="DEK48" s="155"/>
      <c r="DEL48" s="155"/>
      <c r="DEM48" s="156"/>
      <c r="DEN48" s="156"/>
      <c r="DEO48" s="156"/>
      <c r="DEP48" s="156"/>
      <c r="DEQ48" s="156"/>
      <c r="DER48" s="156"/>
      <c r="DES48" s="157"/>
      <c r="DET48" s="153"/>
      <c r="DEU48" s="153"/>
      <c r="DEV48" s="154"/>
      <c r="DEW48" s="155"/>
      <c r="DEX48" s="155"/>
      <c r="DEY48" s="155"/>
      <c r="DEZ48" s="155"/>
      <c r="DFA48" s="155"/>
      <c r="DFB48" s="155"/>
      <c r="DFC48" s="156"/>
      <c r="DFD48" s="156"/>
      <c r="DFE48" s="156"/>
      <c r="DFF48" s="156"/>
      <c r="DFG48" s="156"/>
      <c r="DFH48" s="156"/>
      <c r="DFI48" s="157"/>
      <c r="DFJ48" s="153"/>
      <c r="DFK48" s="153"/>
      <c r="DFL48" s="154"/>
      <c r="DFM48" s="155"/>
      <c r="DFN48" s="155"/>
      <c r="DFO48" s="155"/>
      <c r="DFP48" s="155"/>
      <c r="DFQ48" s="155"/>
      <c r="DFR48" s="155"/>
      <c r="DFS48" s="156"/>
      <c r="DFT48" s="156"/>
      <c r="DFU48" s="156"/>
      <c r="DFV48" s="156"/>
      <c r="DFW48" s="156"/>
      <c r="DFX48" s="156"/>
      <c r="DFY48" s="157"/>
      <c r="DFZ48" s="153"/>
      <c r="DGA48" s="153"/>
      <c r="DGB48" s="154"/>
      <c r="DGC48" s="155"/>
      <c r="DGD48" s="155"/>
      <c r="DGE48" s="155"/>
      <c r="DGF48" s="155"/>
      <c r="DGG48" s="155"/>
      <c r="DGH48" s="155"/>
      <c r="DGI48" s="156"/>
      <c r="DGJ48" s="156"/>
      <c r="DGK48" s="156"/>
      <c r="DGL48" s="156"/>
      <c r="DGM48" s="156"/>
      <c r="DGN48" s="156"/>
      <c r="DGO48" s="157"/>
      <c r="DGP48" s="153"/>
      <c r="DGQ48" s="153"/>
      <c r="DGR48" s="154"/>
      <c r="DGS48" s="155"/>
      <c r="DGT48" s="155"/>
      <c r="DGU48" s="155"/>
      <c r="DGV48" s="155"/>
      <c r="DGW48" s="155"/>
      <c r="DGX48" s="155"/>
      <c r="DGY48" s="156"/>
      <c r="DGZ48" s="156"/>
      <c r="DHA48" s="156"/>
      <c r="DHB48" s="156"/>
      <c r="DHC48" s="156"/>
      <c r="DHD48" s="156"/>
      <c r="DHE48" s="157"/>
      <c r="DHF48" s="153"/>
      <c r="DHG48" s="153"/>
      <c r="DHH48" s="154"/>
      <c r="DHI48" s="155"/>
      <c r="DHJ48" s="155"/>
      <c r="DHK48" s="155"/>
      <c r="DHL48" s="155"/>
      <c r="DHM48" s="155"/>
      <c r="DHN48" s="155"/>
      <c r="DHO48" s="156"/>
      <c r="DHP48" s="156"/>
      <c r="DHQ48" s="156"/>
      <c r="DHR48" s="156"/>
      <c r="DHS48" s="156"/>
      <c r="DHT48" s="156"/>
      <c r="DHU48" s="157"/>
      <c r="DHV48" s="153"/>
      <c r="DHW48" s="153"/>
      <c r="DHX48" s="154"/>
      <c r="DHY48" s="155"/>
      <c r="DHZ48" s="155"/>
      <c r="DIA48" s="155"/>
      <c r="DIB48" s="155"/>
      <c r="DIC48" s="155"/>
      <c r="DID48" s="155"/>
      <c r="DIE48" s="156"/>
      <c r="DIF48" s="156"/>
      <c r="DIG48" s="156"/>
      <c r="DIH48" s="156"/>
      <c r="DII48" s="156"/>
      <c r="DIJ48" s="156"/>
      <c r="DIK48" s="157"/>
      <c r="DIL48" s="153"/>
      <c r="DIM48" s="153"/>
      <c r="DIN48" s="154"/>
      <c r="DIO48" s="155"/>
      <c r="DIP48" s="155"/>
      <c r="DIQ48" s="155"/>
      <c r="DIR48" s="155"/>
      <c r="DIS48" s="155"/>
      <c r="DIT48" s="155"/>
      <c r="DIU48" s="156"/>
      <c r="DIV48" s="156"/>
      <c r="DIW48" s="156"/>
      <c r="DIX48" s="156"/>
      <c r="DIY48" s="156"/>
      <c r="DIZ48" s="156"/>
      <c r="DJA48" s="157"/>
      <c r="DJB48" s="153"/>
      <c r="DJC48" s="153"/>
      <c r="DJD48" s="154"/>
      <c r="DJE48" s="155"/>
      <c r="DJF48" s="155"/>
      <c r="DJG48" s="155"/>
      <c r="DJH48" s="155"/>
      <c r="DJI48" s="155"/>
      <c r="DJJ48" s="155"/>
      <c r="DJK48" s="156"/>
      <c r="DJL48" s="156"/>
      <c r="DJM48" s="156"/>
      <c r="DJN48" s="156"/>
      <c r="DJO48" s="156"/>
      <c r="DJP48" s="156"/>
      <c r="DJQ48" s="157"/>
      <c r="DJR48" s="153"/>
      <c r="DJS48" s="153"/>
      <c r="DJT48" s="154"/>
      <c r="DJU48" s="155"/>
      <c r="DJV48" s="155"/>
      <c r="DJW48" s="155"/>
      <c r="DJX48" s="155"/>
      <c r="DJY48" s="155"/>
      <c r="DJZ48" s="155"/>
      <c r="DKA48" s="156"/>
      <c r="DKB48" s="156"/>
      <c r="DKC48" s="156"/>
      <c r="DKD48" s="156"/>
      <c r="DKE48" s="156"/>
      <c r="DKF48" s="156"/>
      <c r="DKG48" s="157"/>
      <c r="DKH48" s="153"/>
      <c r="DKI48" s="153"/>
      <c r="DKJ48" s="154"/>
      <c r="DKK48" s="155"/>
      <c r="DKL48" s="155"/>
      <c r="DKM48" s="155"/>
      <c r="DKN48" s="155"/>
      <c r="DKO48" s="155"/>
      <c r="DKP48" s="155"/>
      <c r="DKQ48" s="156"/>
      <c r="DKR48" s="156"/>
      <c r="DKS48" s="156"/>
      <c r="DKT48" s="156"/>
      <c r="DKU48" s="156"/>
      <c r="DKV48" s="156"/>
      <c r="DKW48" s="157"/>
      <c r="DKX48" s="153"/>
      <c r="DKY48" s="153"/>
      <c r="DKZ48" s="154"/>
      <c r="DLA48" s="155"/>
      <c r="DLB48" s="155"/>
      <c r="DLC48" s="155"/>
      <c r="DLD48" s="155"/>
      <c r="DLE48" s="155"/>
      <c r="DLF48" s="155"/>
      <c r="DLG48" s="156"/>
      <c r="DLH48" s="156"/>
      <c r="DLI48" s="156"/>
      <c r="DLJ48" s="156"/>
      <c r="DLK48" s="156"/>
      <c r="DLL48" s="156"/>
      <c r="DLM48" s="157"/>
      <c r="DLN48" s="153"/>
      <c r="DLO48" s="153"/>
      <c r="DLP48" s="154"/>
      <c r="DLQ48" s="155"/>
      <c r="DLR48" s="155"/>
      <c r="DLS48" s="155"/>
      <c r="DLT48" s="155"/>
      <c r="DLU48" s="155"/>
      <c r="DLV48" s="155"/>
      <c r="DLW48" s="156"/>
      <c r="DLX48" s="156"/>
      <c r="DLY48" s="156"/>
      <c r="DLZ48" s="156"/>
      <c r="DMA48" s="156"/>
      <c r="DMB48" s="156"/>
      <c r="DMC48" s="157"/>
      <c r="DMD48" s="153"/>
      <c r="DME48" s="153"/>
      <c r="DMF48" s="154"/>
      <c r="DMG48" s="155"/>
      <c r="DMH48" s="155"/>
      <c r="DMI48" s="155"/>
      <c r="DMJ48" s="155"/>
      <c r="DMK48" s="155"/>
      <c r="DML48" s="155"/>
      <c r="DMM48" s="156"/>
      <c r="DMN48" s="156"/>
      <c r="DMO48" s="156"/>
      <c r="DMP48" s="156"/>
      <c r="DMQ48" s="156"/>
      <c r="DMR48" s="156"/>
      <c r="DMS48" s="157"/>
      <c r="DMT48" s="153"/>
      <c r="DMU48" s="153"/>
      <c r="DMV48" s="154"/>
      <c r="DMW48" s="155"/>
      <c r="DMX48" s="155"/>
      <c r="DMY48" s="155"/>
      <c r="DMZ48" s="155"/>
      <c r="DNA48" s="155"/>
      <c r="DNB48" s="155"/>
      <c r="DNC48" s="156"/>
      <c r="DND48" s="156"/>
      <c r="DNE48" s="156"/>
      <c r="DNF48" s="156"/>
      <c r="DNG48" s="156"/>
      <c r="DNH48" s="156"/>
      <c r="DNI48" s="157"/>
      <c r="DNJ48" s="153"/>
      <c r="DNK48" s="153"/>
      <c r="DNL48" s="154"/>
      <c r="DNM48" s="155"/>
      <c r="DNN48" s="155"/>
      <c r="DNO48" s="155"/>
      <c r="DNP48" s="155"/>
      <c r="DNQ48" s="155"/>
      <c r="DNR48" s="155"/>
      <c r="DNS48" s="156"/>
      <c r="DNT48" s="156"/>
      <c r="DNU48" s="156"/>
      <c r="DNV48" s="156"/>
      <c r="DNW48" s="156"/>
      <c r="DNX48" s="156"/>
      <c r="DNY48" s="157"/>
      <c r="DNZ48" s="153"/>
      <c r="DOA48" s="153"/>
      <c r="DOB48" s="154"/>
      <c r="DOC48" s="155"/>
      <c r="DOD48" s="155"/>
      <c r="DOE48" s="155"/>
      <c r="DOF48" s="155"/>
      <c r="DOG48" s="155"/>
      <c r="DOH48" s="155"/>
      <c r="DOI48" s="156"/>
      <c r="DOJ48" s="156"/>
      <c r="DOK48" s="156"/>
      <c r="DOL48" s="156"/>
      <c r="DOM48" s="156"/>
      <c r="DON48" s="156"/>
      <c r="DOO48" s="157"/>
      <c r="DOP48" s="153"/>
      <c r="DOQ48" s="153"/>
      <c r="DOR48" s="154"/>
      <c r="DOS48" s="155"/>
      <c r="DOT48" s="155"/>
      <c r="DOU48" s="155"/>
      <c r="DOV48" s="155"/>
      <c r="DOW48" s="155"/>
      <c r="DOX48" s="155"/>
      <c r="DOY48" s="156"/>
      <c r="DOZ48" s="156"/>
      <c r="DPA48" s="156"/>
      <c r="DPB48" s="156"/>
      <c r="DPC48" s="156"/>
      <c r="DPD48" s="156"/>
      <c r="DPE48" s="157"/>
      <c r="DPF48" s="153"/>
      <c r="DPG48" s="153"/>
      <c r="DPH48" s="154"/>
      <c r="DPI48" s="155"/>
      <c r="DPJ48" s="155"/>
      <c r="DPK48" s="155"/>
      <c r="DPL48" s="155"/>
      <c r="DPM48" s="155"/>
      <c r="DPN48" s="155"/>
      <c r="DPO48" s="156"/>
      <c r="DPP48" s="156"/>
      <c r="DPQ48" s="156"/>
      <c r="DPR48" s="156"/>
      <c r="DPS48" s="156"/>
      <c r="DPT48" s="156"/>
      <c r="DPU48" s="157"/>
      <c r="DPV48" s="153"/>
      <c r="DPW48" s="153"/>
      <c r="DPX48" s="154"/>
      <c r="DPY48" s="155"/>
      <c r="DPZ48" s="155"/>
      <c r="DQA48" s="155"/>
      <c r="DQB48" s="155"/>
      <c r="DQC48" s="155"/>
      <c r="DQD48" s="155"/>
      <c r="DQE48" s="156"/>
      <c r="DQF48" s="156"/>
      <c r="DQG48" s="156"/>
      <c r="DQH48" s="156"/>
      <c r="DQI48" s="156"/>
      <c r="DQJ48" s="156"/>
      <c r="DQK48" s="157"/>
      <c r="DQL48" s="153"/>
      <c r="DQM48" s="153"/>
      <c r="DQN48" s="154"/>
      <c r="DQO48" s="155"/>
      <c r="DQP48" s="155"/>
      <c r="DQQ48" s="155"/>
      <c r="DQR48" s="155"/>
      <c r="DQS48" s="155"/>
      <c r="DQT48" s="155"/>
      <c r="DQU48" s="156"/>
      <c r="DQV48" s="156"/>
      <c r="DQW48" s="156"/>
      <c r="DQX48" s="156"/>
      <c r="DQY48" s="156"/>
      <c r="DQZ48" s="156"/>
      <c r="DRA48" s="157"/>
      <c r="DRB48" s="153"/>
      <c r="DRC48" s="153"/>
      <c r="DRD48" s="154"/>
      <c r="DRE48" s="155"/>
      <c r="DRF48" s="155"/>
      <c r="DRG48" s="155"/>
      <c r="DRH48" s="155"/>
      <c r="DRI48" s="155"/>
      <c r="DRJ48" s="155"/>
      <c r="DRK48" s="156"/>
      <c r="DRL48" s="156"/>
      <c r="DRM48" s="156"/>
      <c r="DRN48" s="156"/>
      <c r="DRO48" s="156"/>
      <c r="DRP48" s="156"/>
      <c r="DRQ48" s="157"/>
      <c r="DRR48" s="153"/>
      <c r="DRS48" s="153"/>
      <c r="DRT48" s="154"/>
      <c r="DRU48" s="155"/>
      <c r="DRV48" s="155"/>
      <c r="DRW48" s="155"/>
      <c r="DRX48" s="155"/>
      <c r="DRY48" s="155"/>
      <c r="DRZ48" s="155"/>
      <c r="DSA48" s="156"/>
      <c r="DSB48" s="156"/>
      <c r="DSC48" s="156"/>
      <c r="DSD48" s="156"/>
      <c r="DSE48" s="156"/>
      <c r="DSF48" s="156"/>
      <c r="DSG48" s="157"/>
      <c r="DSH48" s="153"/>
      <c r="DSI48" s="153"/>
      <c r="DSJ48" s="154"/>
      <c r="DSK48" s="155"/>
      <c r="DSL48" s="155"/>
      <c r="DSM48" s="155"/>
      <c r="DSN48" s="155"/>
      <c r="DSO48" s="155"/>
      <c r="DSP48" s="155"/>
      <c r="DSQ48" s="156"/>
      <c r="DSR48" s="156"/>
      <c r="DSS48" s="156"/>
      <c r="DST48" s="156"/>
      <c r="DSU48" s="156"/>
      <c r="DSV48" s="156"/>
      <c r="DSW48" s="157"/>
      <c r="DSX48" s="153"/>
      <c r="DSY48" s="153"/>
      <c r="DSZ48" s="154"/>
      <c r="DTA48" s="155"/>
      <c r="DTB48" s="155"/>
      <c r="DTC48" s="155"/>
      <c r="DTD48" s="155"/>
      <c r="DTE48" s="155"/>
      <c r="DTF48" s="155"/>
      <c r="DTG48" s="156"/>
      <c r="DTH48" s="156"/>
      <c r="DTI48" s="156"/>
      <c r="DTJ48" s="156"/>
      <c r="DTK48" s="156"/>
      <c r="DTL48" s="156"/>
      <c r="DTM48" s="157"/>
      <c r="DTN48" s="153"/>
      <c r="DTO48" s="153"/>
      <c r="DTP48" s="154"/>
      <c r="DTQ48" s="155"/>
      <c r="DTR48" s="155"/>
      <c r="DTS48" s="155"/>
      <c r="DTT48" s="155"/>
      <c r="DTU48" s="155"/>
      <c r="DTV48" s="155"/>
      <c r="DTW48" s="156"/>
      <c r="DTX48" s="156"/>
      <c r="DTY48" s="156"/>
      <c r="DTZ48" s="156"/>
      <c r="DUA48" s="156"/>
      <c r="DUB48" s="156"/>
      <c r="DUC48" s="157"/>
      <c r="DUD48" s="153"/>
      <c r="DUE48" s="153"/>
      <c r="DUF48" s="154"/>
      <c r="DUG48" s="155"/>
      <c r="DUH48" s="155"/>
      <c r="DUI48" s="155"/>
      <c r="DUJ48" s="155"/>
      <c r="DUK48" s="155"/>
      <c r="DUL48" s="155"/>
      <c r="DUM48" s="156"/>
      <c r="DUN48" s="156"/>
      <c r="DUO48" s="156"/>
      <c r="DUP48" s="156"/>
      <c r="DUQ48" s="156"/>
      <c r="DUR48" s="156"/>
      <c r="DUS48" s="157"/>
      <c r="DUT48" s="153"/>
      <c r="DUU48" s="153"/>
      <c r="DUV48" s="154"/>
      <c r="DUW48" s="155"/>
      <c r="DUX48" s="155"/>
      <c r="DUY48" s="155"/>
      <c r="DUZ48" s="155"/>
      <c r="DVA48" s="155"/>
      <c r="DVB48" s="155"/>
      <c r="DVC48" s="156"/>
      <c r="DVD48" s="156"/>
      <c r="DVE48" s="156"/>
      <c r="DVF48" s="156"/>
      <c r="DVG48" s="156"/>
      <c r="DVH48" s="156"/>
      <c r="DVI48" s="157"/>
      <c r="DVJ48" s="153"/>
      <c r="DVK48" s="153"/>
      <c r="DVL48" s="154"/>
      <c r="DVM48" s="155"/>
      <c r="DVN48" s="155"/>
      <c r="DVO48" s="155"/>
      <c r="DVP48" s="155"/>
      <c r="DVQ48" s="155"/>
      <c r="DVR48" s="155"/>
      <c r="DVS48" s="156"/>
      <c r="DVT48" s="156"/>
      <c r="DVU48" s="156"/>
      <c r="DVV48" s="156"/>
      <c r="DVW48" s="156"/>
      <c r="DVX48" s="156"/>
      <c r="DVY48" s="157"/>
      <c r="DVZ48" s="153"/>
      <c r="DWA48" s="153"/>
      <c r="DWB48" s="154"/>
      <c r="DWC48" s="155"/>
      <c r="DWD48" s="155"/>
      <c r="DWE48" s="155"/>
      <c r="DWF48" s="155"/>
      <c r="DWG48" s="155"/>
      <c r="DWH48" s="155"/>
      <c r="DWI48" s="156"/>
      <c r="DWJ48" s="156"/>
      <c r="DWK48" s="156"/>
      <c r="DWL48" s="156"/>
      <c r="DWM48" s="156"/>
      <c r="DWN48" s="156"/>
      <c r="DWO48" s="157"/>
      <c r="DWP48" s="153"/>
      <c r="DWQ48" s="153"/>
      <c r="DWR48" s="154"/>
      <c r="DWS48" s="155"/>
      <c r="DWT48" s="155"/>
      <c r="DWU48" s="155"/>
      <c r="DWV48" s="155"/>
      <c r="DWW48" s="155"/>
      <c r="DWX48" s="155"/>
      <c r="DWY48" s="156"/>
      <c r="DWZ48" s="156"/>
      <c r="DXA48" s="156"/>
      <c r="DXB48" s="156"/>
      <c r="DXC48" s="156"/>
      <c r="DXD48" s="156"/>
      <c r="DXE48" s="157"/>
      <c r="DXF48" s="153"/>
      <c r="DXG48" s="153"/>
      <c r="DXH48" s="154"/>
      <c r="DXI48" s="155"/>
      <c r="DXJ48" s="155"/>
      <c r="DXK48" s="155"/>
      <c r="DXL48" s="155"/>
      <c r="DXM48" s="155"/>
      <c r="DXN48" s="155"/>
      <c r="DXO48" s="156"/>
      <c r="DXP48" s="156"/>
      <c r="DXQ48" s="156"/>
      <c r="DXR48" s="156"/>
      <c r="DXS48" s="156"/>
      <c r="DXT48" s="156"/>
      <c r="DXU48" s="157"/>
      <c r="DXV48" s="153"/>
      <c r="DXW48" s="153"/>
      <c r="DXX48" s="154"/>
      <c r="DXY48" s="155"/>
      <c r="DXZ48" s="155"/>
      <c r="DYA48" s="155"/>
      <c r="DYB48" s="155"/>
      <c r="DYC48" s="155"/>
      <c r="DYD48" s="155"/>
      <c r="DYE48" s="156"/>
      <c r="DYF48" s="156"/>
      <c r="DYG48" s="156"/>
      <c r="DYH48" s="156"/>
      <c r="DYI48" s="156"/>
      <c r="DYJ48" s="156"/>
      <c r="DYK48" s="157"/>
      <c r="DYL48" s="153"/>
      <c r="DYM48" s="153"/>
      <c r="DYN48" s="154"/>
      <c r="DYO48" s="155"/>
      <c r="DYP48" s="155"/>
      <c r="DYQ48" s="155"/>
      <c r="DYR48" s="155"/>
      <c r="DYS48" s="155"/>
      <c r="DYT48" s="155"/>
      <c r="DYU48" s="156"/>
      <c r="DYV48" s="156"/>
      <c r="DYW48" s="156"/>
      <c r="DYX48" s="156"/>
      <c r="DYY48" s="156"/>
      <c r="DYZ48" s="156"/>
      <c r="DZA48" s="157"/>
      <c r="DZB48" s="153"/>
      <c r="DZC48" s="153"/>
      <c r="DZD48" s="154"/>
      <c r="DZE48" s="155"/>
      <c r="DZF48" s="155"/>
      <c r="DZG48" s="155"/>
      <c r="DZH48" s="155"/>
      <c r="DZI48" s="155"/>
      <c r="DZJ48" s="155"/>
      <c r="DZK48" s="156"/>
      <c r="DZL48" s="156"/>
      <c r="DZM48" s="156"/>
      <c r="DZN48" s="156"/>
      <c r="DZO48" s="156"/>
      <c r="DZP48" s="156"/>
      <c r="DZQ48" s="157"/>
      <c r="DZR48" s="153"/>
      <c r="DZS48" s="153"/>
      <c r="DZT48" s="154"/>
      <c r="DZU48" s="155"/>
      <c r="DZV48" s="155"/>
      <c r="DZW48" s="155"/>
      <c r="DZX48" s="155"/>
      <c r="DZY48" s="155"/>
      <c r="DZZ48" s="155"/>
      <c r="EAA48" s="156"/>
      <c r="EAB48" s="156"/>
      <c r="EAC48" s="156"/>
      <c r="EAD48" s="156"/>
      <c r="EAE48" s="156"/>
      <c r="EAF48" s="156"/>
      <c r="EAG48" s="157"/>
      <c r="EAH48" s="153"/>
      <c r="EAI48" s="153"/>
      <c r="EAJ48" s="154"/>
      <c r="EAK48" s="155"/>
      <c r="EAL48" s="155"/>
      <c r="EAM48" s="155"/>
      <c r="EAN48" s="155"/>
      <c r="EAO48" s="155"/>
      <c r="EAP48" s="155"/>
      <c r="EAQ48" s="156"/>
      <c r="EAR48" s="156"/>
      <c r="EAS48" s="156"/>
      <c r="EAT48" s="156"/>
      <c r="EAU48" s="156"/>
      <c r="EAV48" s="156"/>
      <c r="EAW48" s="157"/>
      <c r="EAX48" s="153"/>
      <c r="EAY48" s="153"/>
      <c r="EAZ48" s="154"/>
      <c r="EBA48" s="155"/>
      <c r="EBB48" s="155"/>
      <c r="EBC48" s="155"/>
      <c r="EBD48" s="155"/>
      <c r="EBE48" s="155"/>
      <c r="EBF48" s="155"/>
      <c r="EBG48" s="156"/>
      <c r="EBH48" s="156"/>
      <c r="EBI48" s="156"/>
      <c r="EBJ48" s="156"/>
      <c r="EBK48" s="156"/>
      <c r="EBL48" s="156"/>
      <c r="EBM48" s="157"/>
      <c r="EBN48" s="153"/>
      <c r="EBO48" s="153"/>
      <c r="EBP48" s="154"/>
      <c r="EBQ48" s="155"/>
      <c r="EBR48" s="155"/>
      <c r="EBS48" s="155"/>
      <c r="EBT48" s="155"/>
      <c r="EBU48" s="155"/>
      <c r="EBV48" s="155"/>
      <c r="EBW48" s="156"/>
      <c r="EBX48" s="156"/>
      <c r="EBY48" s="156"/>
      <c r="EBZ48" s="156"/>
      <c r="ECA48" s="156"/>
      <c r="ECB48" s="156"/>
      <c r="ECC48" s="157"/>
      <c r="ECD48" s="153"/>
      <c r="ECE48" s="153"/>
      <c r="ECF48" s="154"/>
      <c r="ECG48" s="155"/>
      <c r="ECH48" s="155"/>
      <c r="ECI48" s="155"/>
      <c r="ECJ48" s="155"/>
      <c r="ECK48" s="155"/>
      <c r="ECL48" s="155"/>
      <c r="ECM48" s="156"/>
      <c r="ECN48" s="156"/>
      <c r="ECO48" s="156"/>
      <c r="ECP48" s="156"/>
      <c r="ECQ48" s="156"/>
      <c r="ECR48" s="156"/>
      <c r="ECS48" s="157"/>
      <c r="ECT48" s="153"/>
      <c r="ECU48" s="153"/>
      <c r="ECV48" s="154"/>
      <c r="ECW48" s="155"/>
      <c r="ECX48" s="155"/>
      <c r="ECY48" s="155"/>
      <c r="ECZ48" s="155"/>
      <c r="EDA48" s="155"/>
      <c r="EDB48" s="155"/>
      <c r="EDC48" s="156"/>
      <c r="EDD48" s="156"/>
      <c r="EDE48" s="156"/>
      <c r="EDF48" s="156"/>
      <c r="EDG48" s="156"/>
      <c r="EDH48" s="156"/>
      <c r="EDI48" s="157"/>
      <c r="EDJ48" s="153"/>
      <c r="EDK48" s="153"/>
      <c r="EDL48" s="154"/>
      <c r="EDM48" s="155"/>
      <c r="EDN48" s="155"/>
      <c r="EDO48" s="155"/>
      <c r="EDP48" s="155"/>
      <c r="EDQ48" s="155"/>
      <c r="EDR48" s="155"/>
      <c r="EDS48" s="156"/>
      <c r="EDT48" s="156"/>
      <c r="EDU48" s="156"/>
      <c r="EDV48" s="156"/>
      <c r="EDW48" s="156"/>
      <c r="EDX48" s="156"/>
      <c r="EDY48" s="157"/>
      <c r="EDZ48" s="153"/>
      <c r="EEA48" s="153"/>
      <c r="EEB48" s="154"/>
      <c r="EEC48" s="155"/>
      <c r="EED48" s="155"/>
      <c r="EEE48" s="155"/>
      <c r="EEF48" s="155"/>
      <c r="EEG48" s="155"/>
      <c r="EEH48" s="155"/>
      <c r="EEI48" s="156"/>
      <c r="EEJ48" s="156"/>
      <c r="EEK48" s="156"/>
      <c r="EEL48" s="156"/>
      <c r="EEM48" s="156"/>
      <c r="EEN48" s="156"/>
      <c r="EEO48" s="157"/>
      <c r="EEP48" s="153"/>
      <c r="EEQ48" s="153"/>
      <c r="EER48" s="154"/>
      <c r="EES48" s="155"/>
      <c r="EET48" s="155"/>
      <c r="EEU48" s="155"/>
      <c r="EEV48" s="155"/>
      <c r="EEW48" s="155"/>
      <c r="EEX48" s="155"/>
      <c r="EEY48" s="156"/>
      <c r="EEZ48" s="156"/>
      <c r="EFA48" s="156"/>
      <c r="EFB48" s="156"/>
      <c r="EFC48" s="156"/>
      <c r="EFD48" s="156"/>
      <c r="EFE48" s="157"/>
      <c r="EFF48" s="153"/>
      <c r="EFG48" s="153"/>
      <c r="EFH48" s="154"/>
      <c r="EFI48" s="155"/>
      <c r="EFJ48" s="155"/>
      <c r="EFK48" s="155"/>
      <c r="EFL48" s="155"/>
      <c r="EFM48" s="155"/>
      <c r="EFN48" s="155"/>
      <c r="EFO48" s="156"/>
      <c r="EFP48" s="156"/>
      <c r="EFQ48" s="156"/>
      <c r="EFR48" s="156"/>
      <c r="EFS48" s="156"/>
      <c r="EFT48" s="156"/>
      <c r="EFU48" s="157"/>
      <c r="EFV48" s="153"/>
      <c r="EFW48" s="153"/>
      <c r="EFX48" s="154"/>
      <c r="EFY48" s="155"/>
      <c r="EFZ48" s="155"/>
      <c r="EGA48" s="155"/>
      <c r="EGB48" s="155"/>
      <c r="EGC48" s="155"/>
      <c r="EGD48" s="155"/>
      <c r="EGE48" s="156"/>
      <c r="EGF48" s="156"/>
      <c r="EGG48" s="156"/>
      <c r="EGH48" s="156"/>
      <c r="EGI48" s="156"/>
      <c r="EGJ48" s="156"/>
      <c r="EGK48" s="157"/>
      <c r="EGL48" s="153"/>
      <c r="EGM48" s="153"/>
      <c r="EGN48" s="154"/>
      <c r="EGO48" s="155"/>
      <c r="EGP48" s="155"/>
      <c r="EGQ48" s="155"/>
      <c r="EGR48" s="155"/>
      <c r="EGS48" s="155"/>
      <c r="EGT48" s="155"/>
      <c r="EGU48" s="156"/>
      <c r="EGV48" s="156"/>
      <c r="EGW48" s="156"/>
      <c r="EGX48" s="156"/>
      <c r="EGY48" s="156"/>
      <c r="EGZ48" s="156"/>
      <c r="EHA48" s="157"/>
      <c r="EHB48" s="153"/>
      <c r="EHC48" s="153"/>
      <c r="EHD48" s="154"/>
      <c r="EHE48" s="155"/>
      <c r="EHF48" s="155"/>
      <c r="EHG48" s="155"/>
      <c r="EHH48" s="155"/>
      <c r="EHI48" s="155"/>
      <c r="EHJ48" s="155"/>
      <c r="EHK48" s="156"/>
      <c r="EHL48" s="156"/>
      <c r="EHM48" s="156"/>
      <c r="EHN48" s="156"/>
      <c r="EHO48" s="156"/>
      <c r="EHP48" s="156"/>
      <c r="EHQ48" s="157"/>
      <c r="EHR48" s="153"/>
      <c r="EHS48" s="153"/>
      <c r="EHT48" s="154"/>
      <c r="EHU48" s="155"/>
      <c r="EHV48" s="155"/>
      <c r="EHW48" s="155"/>
      <c r="EHX48" s="155"/>
      <c r="EHY48" s="155"/>
      <c r="EHZ48" s="155"/>
      <c r="EIA48" s="156"/>
      <c r="EIB48" s="156"/>
      <c r="EIC48" s="156"/>
      <c r="EID48" s="156"/>
      <c r="EIE48" s="156"/>
      <c r="EIF48" s="156"/>
      <c r="EIG48" s="157"/>
      <c r="EIH48" s="153"/>
      <c r="EII48" s="153"/>
      <c r="EIJ48" s="154"/>
      <c r="EIK48" s="155"/>
      <c r="EIL48" s="155"/>
      <c r="EIM48" s="155"/>
      <c r="EIN48" s="155"/>
      <c r="EIO48" s="155"/>
      <c r="EIP48" s="155"/>
      <c r="EIQ48" s="156"/>
      <c r="EIR48" s="156"/>
      <c r="EIS48" s="156"/>
      <c r="EIT48" s="156"/>
      <c r="EIU48" s="156"/>
      <c r="EIV48" s="156"/>
      <c r="EIW48" s="157"/>
      <c r="EIX48" s="153"/>
      <c r="EIY48" s="153"/>
      <c r="EIZ48" s="154"/>
      <c r="EJA48" s="155"/>
      <c r="EJB48" s="155"/>
      <c r="EJC48" s="155"/>
      <c r="EJD48" s="155"/>
      <c r="EJE48" s="155"/>
      <c r="EJF48" s="155"/>
      <c r="EJG48" s="156"/>
      <c r="EJH48" s="156"/>
      <c r="EJI48" s="156"/>
      <c r="EJJ48" s="156"/>
      <c r="EJK48" s="156"/>
      <c r="EJL48" s="156"/>
      <c r="EJM48" s="157"/>
      <c r="EJN48" s="153"/>
      <c r="EJO48" s="153"/>
      <c r="EJP48" s="154"/>
      <c r="EJQ48" s="155"/>
      <c r="EJR48" s="155"/>
      <c r="EJS48" s="155"/>
      <c r="EJT48" s="155"/>
      <c r="EJU48" s="155"/>
      <c r="EJV48" s="155"/>
      <c r="EJW48" s="156"/>
      <c r="EJX48" s="156"/>
      <c r="EJY48" s="156"/>
      <c r="EJZ48" s="156"/>
      <c r="EKA48" s="156"/>
      <c r="EKB48" s="156"/>
      <c r="EKC48" s="157"/>
      <c r="EKD48" s="153"/>
      <c r="EKE48" s="153"/>
      <c r="EKF48" s="154"/>
      <c r="EKG48" s="155"/>
      <c r="EKH48" s="155"/>
      <c r="EKI48" s="155"/>
      <c r="EKJ48" s="155"/>
      <c r="EKK48" s="155"/>
      <c r="EKL48" s="155"/>
      <c r="EKM48" s="156"/>
      <c r="EKN48" s="156"/>
      <c r="EKO48" s="156"/>
      <c r="EKP48" s="156"/>
      <c r="EKQ48" s="156"/>
      <c r="EKR48" s="156"/>
      <c r="EKS48" s="157"/>
      <c r="EKT48" s="153"/>
      <c r="EKU48" s="153"/>
      <c r="EKV48" s="154"/>
      <c r="EKW48" s="155"/>
      <c r="EKX48" s="155"/>
      <c r="EKY48" s="155"/>
      <c r="EKZ48" s="155"/>
      <c r="ELA48" s="155"/>
      <c r="ELB48" s="155"/>
      <c r="ELC48" s="156"/>
      <c r="ELD48" s="156"/>
      <c r="ELE48" s="156"/>
      <c r="ELF48" s="156"/>
      <c r="ELG48" s="156"/>
      <c r="ELH48" s="156"/>
      <c r="ELI48" s="157"/>
      <c r="ELJ48" s="153"/>
      <c r="ELK48" s="153"/>
      <c r="ELL48" s="154"/>
      <c r="ELM48" s="155"/>
      <c r="ELN48" s="155"/>
      <c r="ELO48" s="155"/>
      <c r="ELP48" s="155"/>
      <c r="ELQ48" s="155"/>
      <c r="ELR48" s="155"/>
      <c r="ELS48" s="156"/>
      <c r="ELT48" s="156"/>
      <c r="ELU48" s="156"/>
      <c r="ELV48" s="156"/>
      <c r="ELW48" s="156"/>
      <c r="ELX48" s="156"/>
      <c r="ELY48" s="157"/>
      <c r="ELZ48" s="153"/>
      <c r="EMA48" s="153"/>
      <c r="EMB48" s="154"/>
      <c r="EMC48" s="155"/>
      <c r="EMD48" s="155"/>
      <c r="EME48" s="155"/>
      <c r="EMF48" s="155"/>
      <c r="EMG48" s="155"/>
      <c r="EMH48" s="155"/>
      <c r="EMI48" s="156"/>
      <c r="EMJ48" s="156"/>
      <c r="EMK48" s="156"/>
      <c r="EML48" s="156"/>
      <c r="EMM48" s="156"/>
      <c r="EMN48" s="156"/>
      <c r="EMO48" s="157"/>
      <c r="EMP48" s="153"/>
      <c r="EMQ48" s="153"/>
      <c r="EMR48" s="154"/>
      <c r="EMS48" s="155"/>
      <c r="EMT48" s="155"/>
      <c r="EMU48" s="155"/>
      <c r="EMV48" s="155"/>
      <c r="EMW48" s="155"/>
      <c r="EMX48" s="155"/>
      <c r="EMY48" s="156"/>
      <c r="EMZ48" s="156"/>
      <c r="ENA48" s="156"/>
      <c r="ENB48" s="156"/>
      <c r="ENC48" s="156"/>
      <c r="END48" s="156"/>
      <c r="ENE48" s="157"/>
      <c r="ENF48" s="153"/>
      <c r="ENG48" s="153"/>
      <c r="ENH48" s="154"/>
      <c r="ENI48" s="155"/>
      <c r="ENJ48" s="155"/>
      <c r="ENK48" s="155"/>
      <c r="ENL48" s="155"/>
      <c r="ENM48" s="155"/>
      <c r="ENN48" s="155"/>
      <c r="ENO48" s="156"/>
      <c r="ENP48" s="156"/>
      <c r="ENQ48" s="156"/>
      <c r="ENR48" s="156"/>
      <c r="ENS48" s="156"/>
      <c r="ENT48" s="156"/>
      <c r="ENU48" s="157"/>
      <c r="ENV48" s="153"/>
      <c r="ENW48" s="153"/>
      <c r="ENX48" s="154"/>
      <c r="ENY48" s="155"/>
      <c r="ENZ48" s="155"/>
      <c r="EOA48" s="155"/>
      <c r="EOB48" s="155"/>
      <c r="EOC48" s="155"/>
      <c r="EOD48" s="155"/>
      <c r="EOE48" s="156"/>
      <c r="EOF48" s="156"/>
      <c r="EOG48" s="156"/>
      <c r="EOH48" s="156"/>
      <c r="EOI48" s="156"/>
      <c r="EOJ48" s="156"/>
      <c r="EOK48" s="157"/>
      <c r="EOL48" s="153"/>
      <c r="EOM48" s="153"/>
      <c r="EON48" s="154"/>
      <c r="EOO48" s="155"/>
      <c r="EOP48" s="155"/>
      <c r="EOQ48" s="155"/>
      <c r="EOR48" s="155"/>
      <c r="EOS48" s="155"/>
      <c r="EOT48" s="155"/>
      <c r="EOU48" s="156"/>
      <c r="EOV48" s="156"/>
      <c r="EOW48" s="156"/>
      <c r="EOX48" s="156"/>
      <c r="EOY48" s="156"/>
      <c r="EOZ48" s="156"/>
      <c r="EPA48" s="157"/>
      <c r="EPB48" s="153"/>
      <c r="EPC48" s="153"/>
      <c r="EPD48" s="154"/>
      <c r="EPE48" s="155"/>
      <c r="EPF48" s="155"/>
      <c r="EPG48" s="155"/>
      <c r="EPH48" s="155"/>
      <c r="EPI48" s="155"/>
      <c r="EPJ48" s="155"/>
      <c r="EPK48" s="156"/>
      <c r="EPL48" s="156"/>
      <c r="EPM48" s="156"/>
      <c r="EPN48" s="156"/>
      <c r="EPO48" s="156"/>
      <c r="EPP48" s="156"/>
      <c r="EPQ48" s="157"/>
      <c r="EPR48" s="153"/>
      <c r="EPS48" s="153"/>
      <c r="EPT48" s="154"/>
      <c r="EPU48" s="155"/>
      <c r="EPV48" s="155"/>
      <c r="EPW48" s="155"/>
      <c r="EPX48" s="155"/>
      <c r="EPY48" s="155"/>
      <c r="EPZ48" s="155"/>
      <c r="EQA48" s="156"/>
      <c r="EQB48" s="156"/>
      <c r="EQC48" s="156"/>
      <c r="EQD48" s="156"/>
      <c r="EQE48" s="156"/>
      <c r="EQF48" s="156"/>
      <c r="EQG48" s="157"/>
      <c r="EQH48" s="153"/>
      <c r="EQI48" s="153"/>
      <c r="EQJ48" s="154"/>
      <c r="EQK48" s="155"/>
      <c r="EQL48" s="155"/>
      <c r="EQM48" s="155"/>
      <c r="EQN48" s="155"/>
      <c r="EQO48" s="155"/>
      <c r="EQP48" s="155"/>
      <c r="EQQ48" s="156"/>
      <c r="EQR48" s="156"/>
      <c r="EQS48" s="156"/>
      <c r="EQT48" s="156"/>
      <c r="EQU48" s="156"/>
      <c r="EQV48" s="156"/>
      <c r="EQW48" s="157"/>
      <c r="EQX48" s="153"/>
      <c r="EQY48" s="153"/>
      <c r="EQZ48" s="154"/>
      <c r="ERA48" s="155"/>
      <c r="ERB48" s="155"/>
      <c r="ERC48" s="155"/>
      <c r="ERD48" s="155"/>
      <c r="ERE48" s="155"/>
      <c r="ERF48" s="155"/>
      <c r="ERG48" s="156"/>
      <c r="ERH48" s="156"/>
      <c r="ERI48" s="156"/>
      <c r="ERJ48" s="156"/>
      <c r="ERK48" s="156"/>
      <c r="ERL48" s="156"/>
      <c r="ERM48" s="157"/>
      <c r="ERN48" s="153"/>
      <c r="ERO48" s="153"/>
      <c r="ERP48" s="154"/>
      <c r="ERQ48" s="155"/>
      <c r="ERR48" s="155"/>
      <c r="ERS48" s="155"/>
      <c r="ERT48" s="155"/>
      <c r="ERU48" s="155"/>
      <c r="ERV48" s="155"/>
      <c r="ERW48" s="156"/>
      <c r="ERX48" s="156"/>
      <c r="ERY48" s="156"/>
      <c r="ERZ48" s="156"/>
      <c r="ESA48" s="156"/>
      <c r="ESB48" s="156"/>
      <c r="ESC48" s="157"/>
      <c r="ESD48" s="153"/>
      <c r="ESE48" s="153"/>
      <c r="ESF48" s="154"/>
      <c r="ESG48" s="155"/>
      <c r="ESH48" s="155"/>
      <c r="ESI48" s="155"/>
      <c r="ESJ48" s="155"/>
      <c r="ESK48" s="155"/>
      <c r="ESL48" s="155"/>
      <c r="ESM48" s="156"/>
      <c r="ESN48" s="156"/>
      <c r="ESO48" s="156"/>
      <c r="ESP48" s="156"/>
      <c r="ESQ48" s="156"/>
      <c r="ESR48" s="156"/>
      <c r="ESS48" s="157"/>
      <c r="EST48" s="153"/>
      <c r="ESU48" s="153"/>
      <c r="ESV48" s="154"/>
      <c r="ESW48" s="155"/>
      <c r="ESX48" s="155"/>
      <c r="ESY48" s="155"/>
      <c r="ESZ48" s="155"/>
      <c r="ETA48" s="155"/>
      <c r="ETB48" s="155"/>
      <c r="ETC48" s="156"/>
      <c r="ETD48" s="156"/>
      <c r="ETE48" s="156"/>
      <c r="ETF48" s="156"/>
      <c r="ETG48" s="156"/>
      <c r="ETH48" s="156"/>
      <c r="ETI48" s="157"/>
      <c r="ETJ48" s="153"/>
      <c r="ETK48" s="153"/>
      <c r="ETL48" s="154"/>
      <c r="ETM48" s="155"/>
      <c r="ETN48" s="155"/>
      <c r="ETO48" s="155"/>
      <c r="ETP48" s="155"/>
      <c r="ETQ48" s="155"/>
      <c r="ETR48" s="155"/>
      <c r="ETS48" s="156"/>
      <c r="ETT48" s="156"/>
      <c r="ETU48" s="156"/>
      <c r="ETV48" s="156"/>
      <c r="ETW48" s="156"/>
      <c r="ETX48" s="156"/>
      <c r="ETY48" s="157"/>
      <c r="ETZ48" s="153"/>
      <c r="EUA48" s="153"/>
      <c r="EUB48" s="154"/>
      <c r="EUC48" s="155"/>
      <c r="EUD48" s="155"/>
      <c r="EUE48" s="155"/>
      <c r="EUF48" s="155"/>
      <c r="EUG48" s="155"/>
      <c r="EUH48" s="155"/>
      <c r="EUI48" s="156"/>
      <c r="EUJ48" s="156"/>
      <c r="EUK48" s="156"/>
      <c r="EUL48" s="156"/>
      <c r="EUM48" s="156"/>
      <c r="EUN48" s="156"/>
      <c r="EUO48" s="157"/>
      <c r="EUP48" s="153"/>
      <c r="EUQ48" s="153"/>
      <c r="EUR48" s="154"/>
      <c r="EUS48" s="155"/>
      <c r="EUT48" s="155"/>
      <c r="EUU48" s="155"/>
      <c r="EUV48" s="155"/>
      <c r="EUW48" s="155"/>
      <c r="EUX48" s="155"/>
      <c r="EUY48" s="156"/>
      <c r="EUZ48" s="156"/>
      <c r="EVA48" s="156"/>
      <c r="EVB48" s="156"/>
      <c r="EVC48" s="156"/>
      <c r="EVD48" s="156"/>
      <c r="EVE48" s="157"/>
      <c r="EVF48" s="153"/>
      <c r="EVG48" s="153"/>
      <c r="EVH48" s="154"/>
      <c r="EVI48" s="155"/>
      <c r="EVJ48" s="155"/>
      <c r="EVK48" s="155"/>
      <c r="EVL48" s="155"/>
      <c r="EVM48" s="155"/>
      <c r="EVN48" s="155"/>
      <c r="EVO48" s="156"/>
      <c r="EVP48" s="156"/>
      <c r="EVQ48" s="156"/>
      <c r="EVR48" s="156"/>
      <c r="EVS48" s="156"/>
      <c r="EVT48" s="156"/>
      <c r="EVU48" s="157"/>
      <c r="EVV48" s="153"/>
      <c r="EVW48" s="153"/>
      <c r="EVX48" s="154"/>
      <c r="EVY48" s="155"/>
      <c r="EVZ48" s="155"/>
      <c r="EWA48" s="155"/>
      <c r="EWB48" s="155"/>
      <c r="EWC48" s="155"/>
      <c r="EWD48" s="155"/>
      <c r="EWE48" s="156"/>
      <c r="EWF48" s="156"/>
      <c r="EWG48" s="156"/>
      <c r="EWH48" s="156"/>
      <c r="EWI48" s="156"/>
      <c r="EWJ48" s="156"/>
      <c r="EWK48" s="157"/>
      <c r="EWL48" s="153"/>
      <c r="EWM48" s="153"/>
      <c r="EWN48" s="154"/>
      <c r="EWO48" s="155"/>
      <c r="EWP48" s="155"/>
      <c r="EWQ48" s="155"/>
      <c r="EWR48" s="155"/>
      <c r="EWS48" s="155"/>
      <c r="EWT48" s="155"/>
      <c r="EWU48" s="156"/>
      <c r="EWV48" s="156"/>
      <c r="EWW48" s="156"/>
      <c r="EWX48" s="156"/>
      <c r="EWY48" s="156"/>
      <c r="EWZ48" s="156"/>
      <c r="EXA48" s="157"/>
      <c r="EXB48" s="153"/>
      <c r="EXC48" s="153"/>
      <c r="EXD48" s="154"/>
      <c r="EXE48" s="155"/>
      <c r="EXF48" s="155"/>
      <c r="EXG48" s="155"/>
      <c r="EXH48" s="155"/>
      <c r="EXI48" s="155"/>
      <c r="EXJ48" s="155"/>
      <c r="EXK48" s="156"/>
      <c r="EXL48" s="156"/>
      <c r="EXM48" s="156"/>
      <c r="EXN48" s="156"/>
      <c r="EXO48" s="156"/>
      <c r="EXP48" s="156"/>
      <c r="EXQ48" s="157"/>
      <c r="EXR48" s="153"/>
      <c r="EXS48" s="153"/>
      <c r="EXT48" s="154"/>
      <c r="EXU48" s="155"/>
      <c r="EXV48" s="155"/>
      <c r="EXW48" s="155"/>
      <c r="EXX48" s="155"/>
      <c r="EXY48" s="155"/>
      <c r="EXZ48" s="155"/>
      <c r="EYA48" s="156"/>
      <c r="EYB48" s="156"/>
      <c r="EYC48" s="156"/>
      <c r="EYD48" s="156"/>
      <c r="EYE48" s="156"/>
      <c r="EYF48" s="156"/>
      <c r="EYG48" s="157"/>
      <c r="EYH48" s="153"/>
      <c r="EYI48" s="153"/>
      <c r="EYJ48" s="154"/>
      <c r="EYK48" s="155"/>
      <c r="EYL48" s="155"/>
      <c r="EYM48" s="155"/>
      <c r="EYN48" s="155"/>
      <c r="EYO48" s="155"/>
      <c r="EYP48" s="155"/>
      <c r="EYQ48" s="156"/>
      <c r="EYR48" s="156"/>
      <c r="EYS48" s="156"/>
      <c r="EYT48" s="156"/>
      <c r="EYU48" s="156"/>
      <c r="EYV48" s="156"/>
      <c r="EYW48" s="157"/>
      <c r="EYX48" s="153"/>
      <c r="EYY48" s="153"/>
      <c r="EYZ48" s="154"/>
      <c r="EZA48" s="155"/>
      <c r="EZB48" s="155"/>
      <c r="EZC48" s="155"/>
      <c r="EZD48" s="155"/>
      <c r="EZE48" s="155"/>
      <c r="EZF48" s="155"/>
      <c r="EZG48" s="156"/>
      <c r="EZH48" s="156"/>
      <c r="EZI48" s="156"/>
      <c r="EZJ48" s="156"/>
      <c r="EZK48" s="156"/>
      <c r="EZL48" s="156"/>
      <c r="EZM48" s="157"/>
      <c r="EZN48" s="153"/>
      <c r="EZO48" s="153"/>
      <c r="EZP48" s="154"/>
      <c r="EZQ48" s="155"/>
      <c r="EZR48" s="155"/>
      <c r="EZS48" s="155"/>
      <c r="EZT48" s="155"/>
      <c r="EZU48" s="155"/>
      <c r="EZV48" s="155"/>
      <c r="EZW48" s="156"/>
      <c r="EZX48" s="156"/>
      <c r="EZY48" s="156"/>
      <c r="EZZ48" s="156"/>
      <c r="FAA48" s="156"/>
      <c r="FAB48" s="156"/>
      <c r="FAC48" s="157"/>
      <c r="FAD48" s="153"/>
      <c r="FAE48" s="153"/>
      <c r="FAF48" s="154"/>
      <c r="FAG48" s="155"/>
      <c r="FAH48" s="155"/>
      <c r="FAI48" s="155"/>
      <c r="FAJ48" s="155"/>
      <c r="FAK48" s="155"/>
      <c r="FAL48" s="155"/>
      <c r="FAM48" s="156"/>
      <c r="FAN48" s="156"/>
      <c r="FAO48" s="156"/>
      <c r="FAP48" s="156"/>
      <c r="FAQ48" s="156"/>
      <c r="FAR48" s="156"/>
      <c r="FAS48" s="157"/>
      <c r="FAT48" s="153"/>
      <c r="FAU48" s="153"/>
      <c r="FAV48" s="154"/>
      <c r="FAW48" s="155"/>
      <c r="FAX48" s="155"/>
      <c r="FAY48" s="155"/>
      <c r="FAZ48" s="155"/>
      <c r="FBA48" s="155"/>
      <c r="FBB48" s="155"/>
      <c r="FBC48" s="156"/>
      <c r="FBD48" s="156"/>
      <c r="FBE48" s="156"/>
      <c r="FBF48" s="156"/>
      <c r="FBG48" s="156"/>
      <c r="FBH48" s="156"/>
      <c r="FBI48" s="157"/>
      <c r="FBJ48" s="153"/>
      <c r="FBK48" s="153"/>
      <c r="FBL48" s="154"/>
      <c r="FBM48" s="155"/>
      <c r="FBN48" s="155"/>
      <c r="FBO48" s="155"/>
      <c r="FBP48" s="155"/>
      <c r="FBQ48" s="155"/>
      <c r="FBR48" s="155"/>
      <c r="FBS48" s="156"/>
      <c r="FBT48" s="156"/>
      <c r="FBU48" s="156"/>
      <c r="FBV48" s="156"/>
      <c r="FBW48" s="156"/>
      <c r="FBX48" s="156"/>
      <c r="FBY48" s="157"/>
      <c r="FBZ48" s="153"/>
      <c r="FCA48" s="153"/>
      <c r="FCB48" s="154"/>
      <c r="FCC48" s="155"/>
      <c r="FCD48" s="155"/>
      <c r="FCE48" s="155"/>
      <c r="FCF48" s="155"/>
      <c r="FCG48" s="155"/>
      <c r="FCH48" s="155"/>
      <c r="FCI48" s="156"/>
      <c r="FCJ48" s="156"/>
      <c r="FCK48" s="156"/>
      <c r="FCL48" s="156"/>
      <c r="FCM48" s="156"/>
      <c r="FCN48" s="156"/>
      <c r="FCO48" s="157"/>
      <c r="FCP48" s="153"/>
      <c r="FCQ48" s="153"/>
      <c r="FCR48" s="154"/>
      <c r="FCS48" s="155"/>
      <c r="FCT48" s="155"/>
      <c r="FCU48" s="155"/>
      <c r="FCV48" s="155"/>
      <c r="FCW48" s="155"/>
      <c r="FCX48" s="155"/>
      <c r="FCY48" s="156"/>
      <c r="FCZ48" s="156"/>
      <c r="FDA48" s="156"/>
      <c r="FDB48" s="156"/>
      <c r="FDC48" s="156"/>
      <c r="FDD48" s="156"/>
      <c r="FDE48" s="157"/>
      <c r="FDF48" s="153"/>
      <c r="FDG48" s="153"/>
      <c r="FDH48" s="154"/>
      <c r="FDI48" s="155"/>
      <c r="FDJ48" s="155"/>
      <c r="FDK48" s="155"/>
      <c r="FDL48" s="155"/>
      <c r="FDM48" s="155"/>
      <c r="FDN48" s="155"/>
      <c r="FDO48" s="156"/>
      <c r="FDP48" s="156"/>
      <c r="FDQ48" s="156"/>
      <c r="FDR48" s="156"/>
      <c r="FDS48" s="156"/>
      <c r="FDT48" s="156"/>
      <c r="FDU48" s="157"/>
      <c r="FDV48" s="153"/>
      <c r="FDW48" s="153"/>
      <c r="FDX48" s="154"/>
      <c r="FDY48" s="155"/>
      <c r="FDZ48" s="155"/>
      <c r="FEA48" s="155"/>
      <c r="FEB48" s="155"/>
      <c r="FEC48" s="155"/>
      <c r="FED48" s="155"/>
      <c r="FEE48" s="156"/>
      <c r="FEF48" s="156"/>
      <c r="FEG48" s="156"/>
      <c r="FEH48" s="156"/>
      <c r="FEI48" s="156"/>
      <c r="FEJ48" s="156"/>
      <c r="FEK48" s="157"/>
      <c r="FEL48" s="153"/>
      <c r="FEM48" s="153"/>
      <c r="FEN48" s="154"/>
      <c r="FEO48" s="155"/>
      <c r="FEP48" s="155"/>
      <c r="FEQ48" s="155"/>
      <c r="FER48" s="155"/>
      <c r="FES48" s="155"/>
      <c r="FET48" s="155"/>
      <c r="FEU48" s="156"/>
      <c r="FEV48" s="156"/>
      <c r="FEW48" s="156"/>
      <c r="FEX48" s="156"/>
      <c r="FEY48" s="156"/>
      <c r="FEZ48" s="156"/>
      <c r="FFA48" s="157"/>
      <c r="FFB48" s="153"/>
      <c r="FFC48" s="153"/>
      <c r="FFD48" s="154"/>
      <c r="FFE48" s="155"/>
      <c r="FFF48" s="155"/>
      <c r="FFG48" s="155"/>
      <c r="FFH48" s="155"/>
      <c r="FFI48" s="155"/>
      <c r="FFJ48" s="155"/>
      <c r="FFK48" s="156"/>
      <c r="FFL48" s="156"/>
      <c r="FFM48" s="156"/>
      <c r="FFN48" s="156"/>
      <c r="FFO48" s="156"/>
      <c r="FFP48" s="156"/>
      <c r="FFQ48" s="157"/>
      <c r="FFR48" s="153"/>
      <c r="FFS48" s="153"/>
      <c r="FFT48" s="154"/>
      <c r="FFU48" s="155"/>
      <c r="FFV48" s="155"/>
      <c r="FFW48" s="155"/>
      <c r="FFX48" s="155"/>
      <c r="FFY48" s="155"/>
      <c r="FFZ48" s="155"/>
      <c r="FGA48" s="156"/>
      <c r="FGB48" s="156"/>
      <c r="FGC48" s="156"/>
      <c r="FGD48" s="156"/>
      <c r="FGE48" s="156"/>
      <c r="FGF48" s="156"/>
      <c r="FGG48" s="157"/>
      <c r="FGH48" s="153"/>
      <c r="FGI48" s="153"/>
      <c r="FGJ48" s="154"/>
      <c r="FGK48" s="155"/>
      <c r="FGL48" s="155"/>
      <c r="FGM48" s="155"/>
      <c r="FGN48" s="155"/>
      <c r="FGO48" s="155"/>
      <c r="FGP48" s="155"/>
      <c r="FGQ48" s="156"/>
      <c r="FGR48" s="156"/>
      <c r="FGS48" s="156"/>
      <c r="FGT48" s="156"/>
      <c r="FGU48" s="156"/>
      <c r="FGV48" s="156"/>
      <c r="FGW48" s="157"/>
      <c r="FGX48" s="153"/>
      <c r="FGY48" s="153"/>
      <c r="FGZ48" s="154"/>
      <c r="FHA48" s="155"/>
      <c r="FHB48" s="155"/>
      <c r="FHC48" s="155"/>
      <c r="FHD48" s="155"/>
      <c r="FHE48" s="155"/>
      <c r="FHF48" s="155"/>
      <c r="FHG48" s="156"/>
      <c r="FHH48" s="156"/>
      <c r="FHI48" s="156"/>
      <c r="FHJ48" s="156"/>
      <c r="FHK48" s="156"/>
      <c r="FHL48" s="156"/>
      <c r="FHM48" s="157"/>
      <c r="FHN48" s="153"/>
      <c r="FHO48" s="153"/>
      <c r="FHP48" s="154"/>
      <c r="FHQ48" s="155"/>
      <c r="FHR48" s="155"/>
      <c r="FHS48" s="155"/>
      <c r="FHT48" s="155"/>
      <c r="FHU48" s="155"/>
      <c r="FHV48" s="155"/>
      <c r="FHW48" s="156"/>
      <c r="FHX48" s="156"/>
      <c r="FHY48" s="156"/>
      <c r="FHZ48" s="156"/>
      <c r="FIA48" s="156"/>
      <c r="FIB48" s="156"/>
      <c r="FIC48" s="157"/>
      <c r="FID48" s="153"/>
      <c r="FIE48" s="153"/>
      <c r="FIF48" s="154"/>
      <c r="FIG48" s="155"/>
      <c r="FIH48" s="155"/>
      <c r="FII48" s="155"/>
      <c r="FIJ48" s="155"/>
      <c r="FIK48" s="155"/>
      <c r="FIL48" s="155"/>
      <c r="FIM48" s="156"/>
      <c r="FIN48" s="156"/>
      <c r="FIO48" s="156"/>
      <c r="FIP48" s="156"/>
      <c r="FIQ48" s="156"/>
      <c r="FIR48" s="156"/>
      <c r="FIS48" s="157"/>
      <c r="FIT48" s="153"/>
      <c r="FIU48" s="153"/>
      <c r="FIV48" s="154"/>
      <c r="FIW48" s="155"/>
      <c r="FIX48" s="155"/>
      <c r="FIY48" s="155"/>
      <c r="FIZ48" s="155"/>
      <c r="FJA48" s="155"/>
      <c r="FJB48" s="155"/>
      <c r="FJC48" s="156"/>
      <c r="FJD48" s="156"/>
      <c r="FJE48" s="156"/>
      <c r="FJF48" s="156"/>
      <c r="FJG48" s="156"/>
      <c r="FJH48" s="156"/>
      <c r="FJI48" s="157"/>
      <c r="FJJ48" s="153"/>
      <c r="FJK48" s="153"/>
      <c r="FJL48" s="154"/>
      <c r="FJM48" s="155"/>
      <c r="FJN48" s="155"/>
      <c r="FJO48" s="155"/>
      <c r="FJP48" s="155"/>
      <c r="FJQ48" s="155"/>
      <c r="FJR48" s="155"/>
      <c r="FJS48" s="156"/>
      <c r="FJT48" s="156"/>
      <c r="FJU48" s="156"/>
      <c r="FJV48" s="156"/>
      <c r="FJW48" s="156"/>
      <c r="FJX48" s="156"/>
      <c r="FJY48" s="157"/>
      <c r="FJZ48" s="153"/>
      <c r="FKA48" s="153"/>
      <c r="FKB48" s="154"/>
      <c r="FKC48" s="155"/>
      <c r="FKD48" s="155"/>
      <c r="FKE48" s="155"/>
      <c r="FKF48" s="155"/>
      <c r="FKG48" s="155"/>
      <c r="FKH48" s="155"/>
      <c r="FKI48" s="156"/>
      <c r="FKJ48" s="156"/>
      <c r="FKK48" s="156"/>
      <c r="FKL48" s="156"/>
      <c r="FKM48" s="156"/>
      <c r="FKN48" s="156"/>
      <c r="FKO48" s="157"/>
      <c r="FKP48" s="153"/>
      <c r="FKQ48" s="153"/>
      <c r="FKR48" s="154"/>
      <c r="FKS48" s="155"/>
      <c r="FKT48" s="155"/>
      <c r="FKU48" s="155"/>
      <c r="FKV48" s="155"/>
      <c r="FKW48" s="155"/>
      <c r="FKX48" s="155"/>
      <c r="FKY48" s="156"/>
      <c r="FKZ48" s="156"/>
      <c r="FLA48" s="156"/>
      <c r="FLB48" s="156"/>
      <c r="FLC48" s="156"/>
      <c r="FLD48" s="156"/>
      <c r="FLE48" s="157"/>
      <c r="FLF48" s="153"/>
      <c r="FLG48" s="153"/>
      <c r="FLH48" s="154"/>
      <c r="FLI48" s="155"/>
      <c r="FLJ48" s="155"/>
      <c r="FLK48" s="155"/>
      <c r="FLL48" s="155"/>
      <c r="FLM48" s="155"/>
      <c r="FLN48" s="155"/>
      <c r="FLO48" s="156"/>
      <c r="FLP48" s="156"/>
      <c r="FLQ48" s="156"/>
      <c r="FLR48" s="156"/>
      <c r="FLS48" s="156"/>
      <c r="FLT48" s="156"/>
      <c r="FLU48" s="157"/>
      <c r="FLV48" s="153"/>
      <c r="FLW48" s="153"/>
      <c r="FLX48" s="154"/>
      <c r="FLY48" s="155"/>
      <c r="FLZ48" s="155"/>
      <c r="FMA48" s="155"/>
      <c r="FMB48" s="155"/>
      <c r="FMC48" s="155"/>
      <c r="FMD48" s="155"/>
      <c r="FME48" s="156"/>
      <c r="FMF48" s="156"/>
      <c r="FMG48" s="156"/>
      <c r="FMH48" s="156"/>
      <c r="FMI48" s="156"/>
      <c r="FMJ48" s="156"/>
      <c r="FMK48" s="157"/>
      <c r="FML48" s="153"/>
      <c r="FMM48" s="153"/>
      <c r="FMN48" s="154"/>
      <c r="FMO48" s="155"/>
      <c r="FMP48" s="155"/>
      <c r="FMQ48" s="155"/>
      <c r="FMR48" s="155"/>
      <c r="FMS48" s="155"/>
      <c r="FMT48" s="155"/>
      <c r="FMU48" s="156"/>
      <c r="FMV48" s="156"/>
      <c r="FMW48" s="156"/>
      <c r="FMX48" s="156"/>
      <c r="FMY48" s="156"/>
      <c r="FMZ48" s="156"/>
      <c r="FNA48" s="157"/>
      <c r="FNB48" s="153"/>
      <c r="FNC48" s="153"/>
      <c r="FND48" s="154"/>
      <c r="FNE48" s="155"/>
      <c r="FNF48" s="155"/>
      <c r="FNG48" s="155"/>
      <c r="FNH48" s="155"/>
      <c r="FNI48" s="155"/>
      <c r="FNJ48" s="155"/>
      <c r="FNK48" s="156"/>
      <c r="FNL48" s="156"/>
      <c r="FNM48" s="156"/>
      <c r="FNN48" s="156"/>
      <c r="FNO48" s="156"/>
      <c r="FNP48" s="156"/>
      <c r="FNQ48" s="157"/>
      <c r="FNR48" s="153"/>
      <c r="FNS48" s="153"/>
      <c r="FNT48" s="154"/>
      <c r="FNU48" s="155"/>
      <c r="FNV48" s="155"/>
      <c r="FNW48" s="155"/>
      <c r="FNX48" s="155"/>
      <c r="FNY48" s="155"/>
      <c r="FNZ48" s="155"/>
      <c r="FOA48" s="156"/>
      <c r="FOB48" s="156"/>
      <c r="FOC48" s="156"/>
      <c r="FOD48" s="156"/>
      <c r="FOE48" s="156"/>
      <c r="FOF48" s="156"/>
      <c r="FOG48" s="157"/>
      <c r="FOH48" s="153"/>
      <c r="FOI48" s="153"/>
      <c r="FOJ48" s="154"/>
      <c r="FOK48" s="155"/>
      <c r="FOL48" s="155"/>
      <c r="FOM48" s="155"/>
      <c r="FON48" s="155"/>
      <c r="FOO48" s="155"/>
      <c r="FOP48" s="155"/>
      <c r="FOQ48" s="156"/>
      <c r="FOR48" s="156"/>
      <c r="FOS48" s="156"/>
      <c r="FOT48" s="156"/>
      <c r="FOU48" s="156"/>
      <c r="FOV48" s="156"/>
      <c r="FOW48" s="157"/>
      <c r="FOX48" s="153"/>
      <c r="FOY48" s="153"/>
      <c r="FOZ48" s="154"/>
      <c r="FPA48" s="155"/>
      <c r="FPB48" s="155"/>
      <c r="FPC48" s="155"/>
      <c r="FPD48" s="155"/>
      <c r="FPE48" s="155"/>
      <c r="FPF48" s="155"/>
      <c r="FPG48" s="156"/>
      <c r="FPH48" s="156"/>
      <c r="FPI48" s="156"/>
      <c r="FPJ48" s="156"/>
      <c r="FPK48" s="156"/>
      <c r="FPL48" s="156"/>
      <c r="FPM48" s="157"/>
      <c r="FPN48" s="153"/>
      <c r="FPO48" s="153"/>
      <c r="FPP48" s="154"/>
      <c r="FPQ48" s="155"/>
      <c r="FPR48" s="155"/>
      <c r="FPS48" s="155"/>
      <c r="FPT48" s="155"/>
      <c r="FPU48" s="155"/>
      <c r="FPV48" s="155"/>
      <c r="FPW48" s="156"/>
      <c r="FPX48" s="156"/>
      <c r="FPY48" s="156"/>
      <c r="FPZ48" s="156"/>
      <c r="FQA48" s="156"/>
      <c r="FQB48" s="156"/>
      <c r="FQC48" s="157"/>
      <c r="FQD48" s="153"/>
      <c r="FQE48" s="153"/>
      <c r="FQF48" s="154"/>
      <c r="FQG48" s="155"/>
      <c r="FQH48" s="155"/>
      <c r="FQI48" s="155"/>
      <c r="FQJ48" s="155"/>
      <c r="FQK48" s="155"/>
      <c r="FQL48" s="155"/>
      <c r="FQM48" s="156"/>
      <c r="FQN48" s="156"/>
      <c r="FQO48" s="156"/>
      <c r="FQP48" s="156"/>
      <c r="FQQ48" s="156"/>
      <c r="FQR48" s="156"/>
      <c r="FQS48" s="157"/>
      <c r="FQT48" s="153"/>
      <c r="FQU48" s="153"/>
      <c r="FQV48" s="154"/>
      <c r="FQW48" s="155"/>
      <c r="FQX48" s="155"/>
      <c r="FQY48" s="155"/>
      <c r="FQZ48" s="155"/>
      <c r="FRA48" s="155"/>
      <c r="FRB48" s="155"/>
      <c r="FRC48" s="156"/>
      <c r="FRD48" s="156"/>
      <c r="FRE48" s="156"/>
      <c r="FRF48" s="156"/>
      <c r="FRG48" s="156"/>
      <c r="FRH48" s="156"/>
      <c r="FRI48" s="157"/>
      <c r="FRJ48" s="153"/>
      <c r="FRK48" s="153"/>
      <c r="FRL48" s="154"/>
      <c r="FRM48" s="155"/>
      <c r="FRN48" s="155"/>
      <c r="FRO48" s="155"/>
      <c r="FRP48" s="155"/>
      <c r="FRQ48" s="155"/>
      <c r="FRR48" s="155"/>
      <c r="FRS48" s="156"/>
      <c r="FRT48" s="156"/>
      <c r="FRU48" s="156"/>
      <c r="FRV48" s="156"/>
      <c r="FRW48" s="156"/>
      <c r="FRX48" s="156"/>
      <c r="FRY48" s="157"/>
      <c r="FRZ48" s="153"/>
      <c r="FSA48" s="153"/>
      <c r="FSB48" s="154"/>
      <c r="FSC48" s="155"/>
      <c r="FSD48" s="155"/>
      <c r="FSE48" s="155"/>
      <c r="FSF48" s="155"/>
      <c r="FSG48" s="155"/>
      <c r="FSH48" s="155"/>
      <c r="FSI48" s="156"/>
      <c r="FSJ48" s="156"/>
      <c r="FSK48" s="156"/>
      <c r="FSL48" s="156"/>
      <c r="FSM48" s="156"/>
      <c r="FSN48" s="156"/>
      <c r="FSO48" s="157"/>
      <c r="FSP48" s="153"/>
      <c r="FSQ48" s="153"/>
      <c r="FSR48" s="154"/>
      <c r="FSS48" s="155"/>
      <c r="FST48" s="155"/>
      <c r="FSU48" s="155"/>
      <c r="FSV48" s="155"/>
      <c r="FSW48" s="155"/>
      <c r="FSX48" s="155"/>
      <c r="FSY48" s="156"/>
      <c r="FSZ48" s="156"/>
      <c r="FTA48" s="156"/>
      <c r="FTB48" s="156"/>
      <c r="FTC48" s="156"/>
      <c r="FTD48" s="156"/>
      <c r="FTE48" s="157"/>
      <c r="FTF48" s="153"/>
      <c r="FTG48" s="153"/>
      <c r="FTH48" s="154"/>
      <c r="FTI48" s="155"/>
      <c r="FTJ48" s="155"/>
      <c r="FTK48" s="155"/>
      <c r="FTL48" s="155"/>
      <c r="FTM48" s="155"/>
      <c r="FTN48" s="155"/>
      <c r="FTO48" s="156"/>
      <c r="FTP48" s="156"/>
      <c r="FTQ48" s="156"/>
      <c r="FTR48" s="156"/>
      <c r="FTS48" s="156"/>
      <c r="FTT48" s="156"/>
      <c r="FTU48" s="157"/>
      <c r="FTV48" s="153"/>
      <c r="FTW48" s="153"/>
      <c r="FTX48" s="154"/>
      <c r="FTY48" s="155"/>
      <c r="FTZ48" s="155"/>
      <c r="FUA48" s="155"/>
      <c r="FUB48" s="155"/>
      <c r="FUC48" s="155"/>
      <c r="FUD48" s="155"/>
      <c r="FUE48" s="156"/>
      <c r="FUF48" s="156"/>
      <c r="FUG48" s="156"/>
      <c r="FUH48" s="156"/>
      <c r="FUI48" s="156"/>
      <c r="FUJ48" s="156"/>
      <c r="FUK48" s="157"/>
      <c r="FUL48" s="153"/>
      <c r="FUM48" s="153"/>
      <c r="FUN48" s="154"/>
      <c r="FUO48" s="155"/>
      <c r="FUP48" s="155"/>
      <c r="FUQ48" s="155"/>
      <c r="FUR48" s="155"/>
      <c r="FUS48" s="155"/>
      <c r="FUT48" s="155"/>
      <c r="FUU48" s="156"/>
      <c r="FUV48" s="156"/>
      <c r="FUW48" s="156"/>
      <c r="FUX48" s="156"/>
      <c r="FUY48" s="156"/>
      <c r="FUZ48" s="156"/>
      <c r="FVA48" s="157"/>
      <c r="FVB48" s="153"/>
      <c r="FVC48" s="153"/>
      <c r="FVD48" s="154"/>
      <c r="FVE48" s="155"/>
      <c r="FVF48" s="155"/>
      <c r="FVG48" s="155"/>
      <c r="FVH48" s="155"/>
      <c r="FVI48" s="155"/>
      <c r="FVJ48" s="155"/>
      <c r="FVK48" s="156"/>
      <c r="FVL48" s="156"/>
      <c r="FVM48" s="156"/>
      <c r="FVN48" s="156"/>
      <c r="FVO48" s="156"/>
      <c r="FVP48" s="156"/>
      <c r="FVQ48" s="157"/>
      <c r="FVR48" s="153"/>
      <c r="FVS48" s="153"/>
      <c r="FVT48" s="154"/>
      <c r="FVU48" s="155"/>
      <c r="FVV48" s="155"/>
      <c r="FVW48" s="155"/>
      <c r="FVX48" s="155"/>
      <c r="FVY48" s="155"/>
      <c r="FVZ48" s="155"/>
      <c r="FWA48" s="156"/>
      <c r="FWB48" s="156"/>
      <c r="FWC48" s="156"/>
      <c r="FWD48" s="156"/>
      <c r="FWE48" s="156"/>
      <c r="FWF48" s="156"/>
      <c r="FWG48" s="157"/>
      <c r="FWH48" s="153"/>
      <c r="FWI48" s="153"/>
      <c r="FWJ48" s="154"/>
      <c r="FWK48" s="155"/>
      <c r="FWL48" s="155"/>
      <c r="FWM48" s="155"/>
      <c r="FWN48" s="155"/>
      <c r="FWO48" s="155"/>
      <c r="FWP48" s="155"/>
      <c r="FWQ48" s="156"/>
      <c r="FWR48" s="156"/>
      <c r="FWS48" s="156"/>
      <c r="FWT48" s="156"/>
      <c r="FWU48" s="156"/>
      <c r="FWV48" s="156"/>
      <c r="FWW48" s="157"/>
      <c r="FWX48" s="153"/>
      <c r="FWY48" s="153"/>
      <c r="FWZ48" s="154"/>
      <c r="FXA48" s="155"/>
      <c r="FXB48" s="155"/>
      <c r="FXC48" s="155"/>
      <c r="FXD48" s="155"/>
      <c r="FXE48" s="155"/>
      <c r="FXF48" s="155"/>
      <c r="FXG48" s="156"/>
      <c r="FXH48" s="156"/>
      <c r="FXI48" s="156"/>
      <c r="FXJ48" s="156"/>
      <c r="FXK48" s="156"/>
      <c r="FXL48" s="156"/>
      <c r="FXM48" s="157"/>
      <c r="FXN48" s="153"/>
      <c r="FXO48" s="153"/>
      <c r="FXP48" s="154"/>
      <c r="FXQ48" s="155"/>
      <c r="FXR48" s="155"/>
      <c r="FXS48" s="155"/>
      <c r="FXT48" s="155"/>
      <c r="FXU48" s="155"/>
      <c r="FXV48" s="155"/>
      <c r="FXW48" s="156"/>
      <c r="FXX48" s="156"/>
      <c r="FXY48" s="156"/>
      <c r="FXZ48" s="156"/>
      <c r="FYA48" s="156"/>
      <c r="FYB48" s="156"/>
      <c r="FYC48" s="157"/>
      <c r="FYD48" s="153"/>
      <c r="FYE48" s="153"/>
      <c r="FYF48" s="154"/>
      <c r="FYG48" s="155"/>
      <c r="FYH48" s="155"/>
      <c r="FYI48" s="155"/>
      <c r="FYJ48" s="155"/>
      <c r="FYK48" s="155"/>
      <c r="FYL48" s="155"/>
      <c r="FYM48" s="156"/>
      <c r="FYN48" s="156"/>
      <c r="FYO48" s="156"/>
      <c r="FYP48" s="156"/>
      <c r="FYQ48" s="156"/>
      <c r="FYR48" s="156"/>
      <c r="FYS48" s="157"/>
      <c r="FYT48" s="153"/>
      <c r="FYU48" s="153"/>
      <c r="FYV48" s="154"/>
      <c r="FYW48" s="155"/>
      <c r="FYX48" s="155"/>
      <c r="FYY48" s="155"/>
      <c r="FYZ48" s="155"/>
      <c r="FZA48" s="155"/>
      <c r="FZB48" s="155"/>
      <c r="FZC48" s="156"/>
      <c r="FZD48" s="156"/>
      <c r="FZE48" s="156"/>
      <c r="FZF48" s="156"/>
      <c r="FZG48" s="156"/>
      <c r="FZH48" s="156"/>
      <c r="FZI48" s="157"/>
      <c r="FZJ48" s="153"/>
      <c r="FZK48" s="153"/>
      <c r="FZL48" s="154"/>
      <c r="FZM48" s="155"/>
      <c r="FZN48" s="155"/>
      <c r="FZO48" s="155"/>
      <c r="FZP48" s="155"/>
      <c r="FZQ48" s="155"/>
      <c r="FZR48" s="155"/>
      <c r="FZS48" s="156"/>
      <c r="FZT48" s="156"/>
      <c r="FZU48" s="156"/>
      <c r="FZV48" s="156"/>
      <c r="FZW48" s="156"/>
      <c r="FZX48" s="156"/>
      <c r="FZY48" s="157"/>
      <c r="FZZ48" s="153"/>
      <c r="GAA48" s="153"/>
      <c r="GAB48" s="154"/>
      <c r="GAC48" s="155"/>
      <c r="GAD48" s="155"/>
      <c r="GAE48" s="155"/>
      <c r="GAF48" s="155"/>
      <c r="GAG48" s="155"/>
      <c r="GAH48" s="155"/>
      <c r="GAI48" s="156"/>
      <c r="GAJ48" s="156"/>
      <c r="GAK48" s="156"/>
      <c r="GAL48" s="156"/>
      <c r="GAM48" s="156"/>
      <c r="GAN48" s="156"/>
      <c r="GAO48" s="157"/>
      <c r="GAP48" s="153"/>
      <c r="GAQ48" s="153"/>
      <c r="GAR48" s="154"/>
      <c r="GAS48" s="155"/>
      <c r="GAT48" s="155"/>
      <c r="GAU48" s="155"/>
      <c r="GAV48" s="155"/>
      <c r="GAW48" s="155"/>
      <c r="GAX48" s="155"/>
      <c r="GAY48" s="156"/>
      <c r="GAZ48" s="156"/>
      <c r="GBA48" s="156"/>
      <c r="GBB48" s="156"/>
      <c r="GBC48" s="156"/>
      <c r="GBD48" s="156"/>
      <c r="GBE48" s="157"/>
      <c r="GBF48" s="153"/>
      <c r="GBG48" s="153"/>
      <c r="GBH48" s="154"/>
      <c r="GBI48" s="155"/>
      <c r="GBJ48" s="155"/>
      <c r="GBK48" s="155"/>
      <c r="GBL48" s="155"/>
      <c r="GBM48" s="155"/>
      <c r="GBN48" s="155"/>
      <c r="GBO48" s="156"/>
      <c r="GBP48" s="156"/>
      <c r="GBQ48" s="156"/>
      <c r="GBR48" s="156"/>
      <c r="GBS48" s="156"/>
      <c r="GBT48" s="156"/>
      <c r="GBU48" s="157"/>
      <c r="GBV48" s="153"/>
      <c r="GBW48" s="153"/>
      <c r="GBX48" s="154"/>
      <c r="GBY48" s="155"/>
      <c r="GBZ48" s="155"/>
      <c r="GCA48" s="155"/>
      <c r="GCB48" s="155"/>
      <c r="GCC48" s="155"/>
      <c r="GCD48" s="155"/>
      <c r="GCE48" s="156"/>
      <c r="GCF48" s="156"/>
      <c r="GCG48" s="156"/>
      <c r="GCH48" s="156"/>
      <c r="GCI48" s="156"/>
      <c r="GCJ48" s="156"/>
      <c r="GCK48" s="157"/>
      <c r="GCL48" s="153"/>
      <c r="GCM48" s="153"/>
      <c r="GCN48" s="154"/>
      <c r="GCO48" s="155"/>
      <c r="GCP48" s="155"/>
      <c r="GCQ48" s="155"/>
      <c r="GCR48" s="155"/>
      <c r="GCS48" s="155"/>
      <c r="GCT48" s="155"/>
      <c r="GCU48" s="156"/>
      <c r="GCV48" s="156"/>
      <c r="GCW48" s="156"/>
      <c r="GCX48" s="156"/>
      <c r="GCY48" s="156"/>
      <c r="GCZ48" s="156"/>
      <c r="GDA48" s="157"/>
      <c r="GDB48" s="153"/>
      <c r="GDC48" s="153"/>
      <c r="GDD48" s="154"/>
      <c r="GDE48" s="155"/>
      <c r="GDF48" s="155"/>
      <c r="GDG48" s="155"/>
      <c r="GDH48" s="155"/>
      <c r="GDI48" s="155"/>
      <c r="GDJ48" s="155"/>
      <c r="GDK48" s="156"/>
      <c r="GDL48" s="156"/>
      <c r="GDM48" s="156"/>
      <c r="GDN48" s="156"/>
      <c r="GDO48" s="156"/>
      <c r="GDP48" s="156"/>
      <c r="GDQ48" s="157"/>
      <c r="GDR48" s="153"/>
      <c r="GDS48" s="153"/>
      <c r="GDT48" s="154"/>
      <c r="GDU48" s="155"/>
      <c r="GDV48" s="155"/>
      <c r="GDW48" s="155"/>
      <c r="GDX48" s="155"/>
      <c r="GDY48" s="155"/>
      <c r="GDZ48" s="155"/>
      <c r="GEA48" s="156"/>
      <c r="GEB48" s="156"/>
      <c r="GEC48" s="156"/>
      <c r="GED48" s="156"/>
      <c r="GEE48" s="156"/>
      <c r="GEF48" s="156"/>
      <c r="GEG48" s="157"/>
      <c r="GEH48" s="153"/>
      <c r="GEI48" s="153"/>
      <c r="GEJ48" s="154"/>
      <c r="GEK48" s="155"/>
      <c r="GEL48" s="155"/>
      <c r="GEM48" s="155"/>
      <c r="GEN48" s="155"/>
      <c r="GEO48" s="155"/>
      <c r="GEP48" s="155"/>
      <c r="GEQ48" s="156"/>
      <c r="GER48" s="156"/>
      <c r="GES48" s="156"/>
      <c r="GET48" s="156"/>
      <c r="GEU48" s="156"/>
      <c r="GEV48" s="156"/>
      <c r="GEW48" s="157"/>
      <c r="GEX48" s="153"/>
      <c r="GEY48" s="153"/>
      <c r="GEZ48" s="154"/>
      <c r="GFA48" s="155"/>
      <c r="GFB48" s="155"/>
      <c r="GFC48" s="155"/>
      <c r="GFD48" s="155"/>
      <c r="GFE48" s="155"/>
      <c r="GFF48" s="155"/>
      <c r="GFG48" s="156"/>
      <c r="GFH48" s="156"/>
      <c r="GFI48" s="156"/>
      <c r="GFJ48" s="156"/>
      <c r="GFK48" s="156"/>
      <c r="GFL48" s="156"/>
      <c r="GFM48" s="157"/>
      <c r="GFN48" s="153"/>
      <c r="GFO48" s="153"/>
      <c r="GFP48" s="154"/>
      <c r="GFQ48" s="155"/>
      <c r="GFR48" s="155"/>
      <c r="GFS48" s="155"/>
      <c r="GFT48" s="155"/>
      <c r="GFU48" s="155"/>
      <c r="GFV48" s="155"/>
      <c r="GFW48" s="156"/>
      <c r="GFX48" s="156"/>
      <c r="GFY48" s="156"/>
      <c r="GFZ48" s="156"/>
      <c r="GGA48" s="156"/>
      <c r="GGB48" s="156"/>
      <c r="GGC48" s="157"/>
      <c r="GGD48" s="153"/>
      <c r="GGE48" s="153"/>
      <c r="GGF48" s="154"/>
      <c r="GGG48" s="155"/>
      <c r="GGH48" s="155"/>
      <c r="GGI48" s="155"/>
      <c r="GGJ48" s="155"/>
      <c r="GGK48" s="155"/>
      <c r="GGL48" s="155"/>
      <c r="GGM48" s="156"/>
      <c r="GGN48" s="156"/>
      <c r="GGO48" s="156"/>
      <c r="GGP48" s="156"/>
      <c r="GGQ48" s="156"/>
      <c r="GGR48" s="156"/>
      <c r="GGS48" s="157"/>
      <c r="GGT48" s="153"/>
      <c r="GGU48" s="153"/>
      <c r="GGV48" s="154"/>
      <c r="GGW48" s="155"/>
      <c r="GGX48" s="155"/>
      <c r="GGY48" s="155"/>
      <c r="GGZ48" s="155"/>
      <c r="GHA48" s="155"/>
      <c r="GHB48" s="155"/>
      <c r="GHC48" s="156"/>
      <c r="GHD48" s="156"/>
      <c r="GHE48" s="156"/>
      <c r="GHF48" s="156"/>
      <c r="GHG48" s="156"/>
      <c r="GHH48" s="156"/>
      <c r="GHI48" s="157"/>
      <c r="GHJ48" s="153"/>
      <c r="GHK48" s="153"/>
      <c r="GHL48" s="154"/>
      <c r="GHM48" s="155"/>
      <c r="GHN48" s="155"/>
      <c r="GHO48" s="155"/>
      <c r="GHP48" s="155"/>
      <c r="GHQ48" s="155"/>
      <c r="GHR48" s="155"/>
      <c r="GHS48" s="156"/>
      <c r="GHT48" s="156"/>
      <c r="GHU48" s="156"/>
      <c r="GHV48" s="156"/>
      <c r="GHW48" s="156"/>
      <c r="GHX48" s="156"/>
      <c r="GHY48" s="157"/>
      <c r="GHZ48" s="153"/>
      <c r="GIA48" s="153"/>
      <c r="GIB48" s="154"/>
      <c r="GIC48" s="155"/>
      <c r="GID48" s="155"/>
      <c r="GIE48" s="155"/>
      <c r="GIF48" s="155"/>
      <c r="GIG48" s="155"/>
      <c r="GIH48" s="155"/>
      <c r="GII48" s="156"/>
      <c r="GIJ48" s="156"/>
      <c r="GIK48" s="156"/>
      <c r="GIL48" s="156"/>
      <c r="GIM48" s="156"/>
      <c r="GIN48" s="156"/>
      <c r="GIO48" s="157"/>
      <c r="GIP48" s="153"/>
      <c r="GIQ48" s="153"/>
      <c r="GIR48" s="154"/>
      <c r="GIS48" s="155"/>
      <c r="GIT48" s="155"/>
      <c r="GIU48" s="155"/>
      <c r="GIV48" s="155"/>
      <c r="GIW48" s="155"/>
      <c r="GIX48" s="155"/>
      <c r="GIY48" s="156"/>
      <c r="GIZ48" s="156"/>
      <c r="GJA48" s="156"/>
      <c r="GJB48" s="156"/>
      <c r="GJC48" s="156"/>
      <c r="GJD48" s="156"/>
      <c r="GJE48" s="157"/>
      <c r="GJF48" s="153"/>
      <c r="GJG48" s="153"/>
      <c r="GJH48" s="154"/>
      <c r="GJI48" s="155"/>
      <c r="GJJ48" s="155"/>
      <c r="GJK48" s="155"/>
      <c r="GJL48" s="155"/>
      <c r="GJM48" s="155"/>
      <c r="GJN48" s="155"/>
      <c r="GJO48" s="156"/>
      <c r="GJP48" s="156"/>
      <c r="GJQ48" s="156"/>
      <c r="GJR48" s="156"/>
      <c r="GJS48" s="156"/>
      <c r="GJT48" s="156"/>
      <c r="GJU48" s="157"/>
      <c r="GJV48" s="153"/>
      <c r="GJW48" s="153"/>
      <c r="GJX48" s="154"/>
      <c r="GJY48" s="155"/>
      <c r="GJZ48" s="155"/>
      <c r="GKA48" s="155"/>
      <c r="GKB48" s="155"/>
      <c r="GKC48" s="155"/>
      <c r="GKD48" s="155"/>
      <c r="GKE48" s="156"/>
      <c r="GKF48" s="156"/>
      <c r="GKG48" s="156"/>
      <c r="GKH48" s="156"/>
      <c r="GKI48" s="156"/>
      <c r="GKJ48" s="156"/>
      <c r="GKK48" s="157"/>
      <c r="GKL48" s="153"/>
      <c r="GKM48" s="153"/>
      <c r="GKN48" s="154"/>
      <c r="GKO48" s="155"/>
      <c r="GKP48" s="155"/>
      <c r="GKQ48" s="155"/>
      <c r="GKR48" s="155"/>
      <c r="GKS48" s="155"/>
      <c r="GKT48" s="155"/>
      <c r="GKU48" s="156"/>
      <c r="GKV48" s="156"/>
      <c r="GKW48" s="156"/>
      <c r="GKX48" s="156"/>
      <c r="GKY48" s="156"/>
      <c r="GKZ48" s="156"/>
      <c r="GLA48" s="157"/>
      <c r="GLB48" s="153"/>
      <c r="GLC48" s="153"/>
      <c r="GLD48" s="154"/>
      <c r="GLE48" s="155"/>
      <c r="GLF48" s="155"/>
      <c r="GLG48" s="155"/>
      <c r="GLH48" s="155"/>
      <c r="GLI48" s="155"/>
      <c r="GLJ48" s="155"/>
      <c r="GLK48" s="156"/>
      <c r="GLL48" s="156"/>
      <c r="GLM48" s="156"/>
      <c r="GLN48" s="156"/>
      <c r="GLO48" s="156"/>
      <c r="GLP48" s="156"/>
      <c r="GLQ48" s="157"/>
      <c r="GLR48" s="153"/>
      <c r="GLS48" s="153"/>
      <c r="GLT48" s="154"/>
      <c r="GLU48" s="155"/>
      <c r="GLV48" s="155"/>
      <c r="GLW48" s="155"/>
      <c r="GLX48" s="155"/>
      <c r="GLY48" s="155"/>
      <c r="GLZ48" s="155"/>
      <c r="GMA48" s="156"/>
      <c r="GMB48" s="156"/>
      <c r="GMC48" s="156"/>
      <c r="GMD48" s="156"/>
      <c r="GME48" s="156"/>
      <c r="GMF48" s="156"/>
      <c r="GMG48" s="157"/>
      <c r="GMH48" s="153"/>
      <c r="GMI48" s="153"/>
      <c r="GMJ48" s="154"/>
      <c r="GMK48" s="155"/>
      <c r="GML48" s="155"/>
      <c r="GMM48" s="155"/>
      <c r="GMN48" s="155"/>
      <c r="GMO48" s="155"/>
      <c r="GMP48" s="155"/>
      <c r="GMQ48" s="156"/>
      <c r="GMR48" s="156"/>
      <c r="GMS48" s="156"/>
      <c r="GMT48" s="156"/>
      <c r="GMU48" s="156"/>
      <c r="GMV48" s="156"/>
      <c r="GMW48" s="157"/>
      <c r="GMX48" s="153"/>
      <c r="GMY48" s="153"/>
      <c r="GMZ48" s="154"/>
      <c r="GNA48" s="155"/>
      <c r="GNB48" s="155"/>
      <c r="GNC48" s="155"/>
      <c r="GND48" s="155"/>
      <c r="GNE48" s="155"/>
      <c r="GNF48" s="155"/>
      <c r="GNG48" s="156"/>
      <c r="GNH48" s="156"/>
      <c r="GNI48" s="156"/>
      <c r="GNJ48" s="156"/>
      <c r="GNK48" s="156"/>
      <c r="GNL48" s="156"/>
      <c r="GNM48" s="157"/>
      <c r="GNN48" s="153"/>
      <c r="GNO48" s="153"/>
      <c r="GNP48" s="154"/>
      <c r="GNQ48" s="155"/>
      <c r="GNR48" s="155"/>
      <c r="GNS48" s="155"/>
      <c r="GNT48" s="155"/>
      <c r="GNU48" s="155"/>
      <c r="GNV48" s="155"/>
      <c r="GNW48" s="156"/>
      <c r="GNX48" s="156"/>
      <c r="GNY48" s="156"/>
      <c r="GNZ48" s="156"/>
      <c r="GOA48" s="156"/>
      <c r="GOB48" s="156"/>
      <c r="GOC48" s="157"/>
      <c r="GOD48" s="153"/>
      <c r="GOE48" s="153"/>
      <c r="GOF48" s="154"/>
      <c r="GOG48" s="155"/>
      <c r="GOH48" s="155"/>
      <c r="GOI48" s="155"/>
      <c r="GOJ48" s="155"/>
      <c r="GOK48" s="155"/>
      <c r="GOL48" s="155"/>
      <c r="GOM48" s="156"/>
      <c r="GON48" s="156"/>
      <c r="GOO48" s="156"/>
      <c r="GOP48" s="156"/>
      <c r="GOQ48" s="156"/>
      <c r="GOR48" s="156"/>
      <c r="GOS48" s="157"/>
      <c r="GOT48" s="153"/>
      <c r="GOU48" s="153"/>
      <c r="GOV48" s="154"/>
      <c r="GOW48" s="155"/>
      <c r="GOX48" s="155"/>
      <c r="GOY48" s="155"/>
      <c r="GOZ48" s="155"/>
      <c r="GPA48" s="155"/>
      <c r="GPB48" s="155"/>
      <c r="GPC48" s="156"/>
      <c r="GPD48" s="156"/>
      <c r="GPE48" s="156"/>
      <c r="GPF48" s="156"/>
      <c r="GPG48" s="156"/>
      <c r="GPH48" s="156"/>
      <c r="GPI48" s="157"/>
      <c r="GPJ48" s="153"/>
      <c r="GPK48" s="153"/>
      <c r="GPL48" s="154"/>
      <c r="GPM48" s="155"/>
      <c r="GPN48" s="155"/>
      <c r="GPO48" s="155"/>
      <c r="GPP48" s="155"/>
      <c r="GPQ48" s="155"/>
      <c r="GPR48" s="155"/>
      <c r="GPS48" s="156"/>
      <c r="GPT48" s="156"/>
      <c r="GPU48" s="156"/>
      <c r="GPV48" s="156"/>
      <c r="GPW48" s="156"/>
      <c r="GPX48" s="156"/>
      <c r="GPY48" s="157"/>
      <c r="GPZ48" s="153"/>
      <c r="GQA48" s="153"/>
      <c r="GQB48" s="154"/>
      <c r="GQC48" s="155"/>
      <c r="GQD48" s="155"/>
      <c r="GQE48" s="155"/>
      <c r="GQF48" s="155"/>
      <c r="GQG48" s="155"/>
      <c r="GQH48" s="155"/>
      <c r="GQI48" s="156"/>
      <c r="GQJ48" s="156"/>
      <c r="GQK48" s="156"/>
      <c r="GQL48" s="156"/>
      <c r="GQM48" s="156"/>
      <c r="GQN48" s="156"/>
      <c r="GQO48" s="157"/>
      <c r="GQP48" s="153"/>
      <c r="GQQ48" s="153"/>
      <c r="GQR48" s="154"/>
      <c r="GQS48" s="155"/>
      <c r="GQT48" s="155"/>
      <c r="GQU48" s="155"/>
      <c r="GQV48" s="155"/>
      <c r="GQW48" s="155"/>
      <c r="GQX48" s="155"/>
      <c r="GQY48" s="156"/>
      <c r="GQZ48" s="156"/>
      <c r="GRA48" s="156"/>
      <c r="GRB48" s="156"/>
      <c r="GRC48" s="156"/>
      <c r="GRD48" s="156"/>
      <c r="GRE48" s="157"/>
      <c r="GRF48" s="153"/>
      <c r="GRG48" s="153"/>
      <c r="GRH48" s="154"/>
      <c r="GRI48" s="155"/>
      <c r="GRJ48" s="155"/>
      <c r="GRK48" s="155"/>
      <c r="GRL48" s="155"/>
      <c r="GRM48" s="155"/>
      <c r="GRN48" s="155"/>
      <c r="GRO48" s="156"/>
      <c r="GRP48" s="156"/>
      <c r="GRQ48" s="156"/>
      <c r="GRR48" s="156"/>
      <c r="GRS48" s="156"/>
      <c r="GRT48" s="156"/>
      <c r="GRU48" s="157"/>
      <c r="GRV48" s="153"/>
      <c r="GRW48" s="153"/>
      <c r="GRX48" s="154"/>
      <c r="GRY48" s="155"/>
      <c r="GRZ48" s="155"/>
      <c r="GSA48" s="155"/>
      <c r="GSB48" s="155"/>
      <c r="GSC48" s="155"/>
      <c r="GSD48" s="155"/>
      <c r="GSE48" s="156"/>
      <c r="GSF48" s="156"/>
      <c r="GSG48" s="156"/>
      <c r="GSH48" s="156"/>
      <c r="GSI48" s="156"/>
      <c r="GSJ48" s="156"/>
      <c r="GSK48" s="157"/>
      <c r="GSL48" s="153"/>
      <c r="GSM48" s="153"/>
      <c r="GSN48" s="154"/>
      <c r="GSO48" s="155"/>
      <c r="GSP48" s="155"/>
      <c r="GSQ48" s="155"/>
      <c r="GSR48" s="155"/>
      <c r="GSS48" s="155"/>
      <c r="GST48" s="155"/>
      <c r="GSU48" s="156"/>
      <c r="GSV48" s="156"/>
      <c r="GSW48" s="156"/>
      <c r="GSX48" s="156"/>
      <c r="GSY48" s="156"/>
      <c r="GSZ48" s="156"/>
      <c r="GTA48" s="157"/>
      <c r="GTB48" s="153"/>
      <c r="GTC48" s="153"/>
      <c r="GTD48" s="154"/>
      <c r="GTE48" s="155"/>
      <c r="GTF48" s="155"/>
      <c r="GTG48" s="155"/>
      <c r="GTH48" s="155"/>
      <c r="GTI48" s="155"/>
      <c r="GTJ48" s="155"/>
      <c r="GTK48" s="156"/>
      <c r="GTL48" s="156"/>
      <c r="GTM48" s="156"/>
      <c r="GTN48" s="156"/>
      <c r="GTO48" s="156"/>
      <c r="GTP48" s="156"/>
      <c r="GTQ48" s="157"/>
      <c r="GTR48" s="153"/>
      <c r="GTS48" s="153"/>
      <c r="GTT48" s="154"/>
      <c r="GTU48" s="155"/>
      <c r="GTV48" s="155"/>
      <c r="GTW48" s="155"/>
      <c r="GTX48" s="155"/>
      <c r="GTY48" s="155"/>
      <c r="GTZ48" s="155"/>
      <c r="GUA48" s="156"/>
      <c r="GUB48" s="156"/>
      <c r="GUC48" s="156"/>
      <c r="GUD48" s="156"/>
      <c r="GUE48" s="156"/>
      <c r="GUF48" s="156"/>
      <c r="GUG48" s="157"/>
      <c r="GUH48" s="153"/>
      <c r="GUI48" s="153"/>
      <c r="GUJ48" s="154"/>
      <c r="GUK48" s="155"/>
      <c r="GUL48" s="155"/>
      <c r="GUM48" s="155"/>
      <c r="GUN48" s="155"/>
      <c r="GUO48" s="155"/>
      <c r="GUP48" s="155"/>
      <c r="GUQ48" s="156"/>
      <c r="GUR48" s="156"/>
      <c r="GUS48" s="156"/>
      <c r="GUT48" s="156"/>
      <c r="GUU48" s="156"/>
      <c r="GUV48" s="156"/>
      <c r="GUW48" s="157"/>
      <c r="GUX48" s="153"/>
      <c r="GUY48" s="153"/>
      <c r="GUZ48" s="154"/>
      <c r="GVA48" s="155"/>
      <c r="GVB48" s="155"/>
      <c r="GVC48" s="155"/>
      <c r="GVD48" s="155"/>
      <c r="GVE48" s="155"/>
      <c r="GVF48" s="155"/>
      <c r="GVG48" s="156"/>
      <c r="GVH48" s="156"/>
      <c r="GVI48" s="156"/>
      <c r="GVJ48" s="156"/>
      <c r="GVK48" s="156"/>
      <c r="GVL48" s="156"/>
      <c r="GVM48" s="157"/>
      <c r="GVN48" s="153"/>
      <c r="GVO48" s="153"/>
      <c r="GVP48" s="154"/>
      <c r="GVQ48" s="155"/>
      <c r="GVR48" s="155"/>
      <c r="GVS48" s="155"/>
      <c r="GVT48" s="155"/>
      <c r="GVU48" s="155"/>
      <c r="GVV48" s="155"/>
      <c r="GVW48" s="156"/>
      <c r="GVX48" s="156"/>
      <c r="GVY48" s="156"/>
      <c r="GVZ48" s="156"/>
      <c r="GWA48" s="156"/>
      <c r="GWB48" s="156"/>
      <c r="GWC48" s="157"/>
      <c r="GWD48" s="153"/>
      <c r="GWE48" s="153"/>
      <c r="GWF48" s="154"/>
      <c r="GWG48" s="155"/>
      <c r="GWH48" s="155"/>
      <c r="GWI48" s="155"/>
      <c r="GWJ48" s="155"/>
      <c r="GWK48" s="155"/>
      <c r="GWL48" s="155"/>
      <c r="GWM48" s="156"/>
      <c r="GWN48" s="156"/>
      <c r="GWO48" s="156"/>
      <c r="GWP48" s="156"/>
      <c r="GWQ48" s="156"/>
      <c r="GWR48" s="156"/>
      <c r="GWS48" s="157"/>
      <c r="GWT48" s="153"/>
      <c r="GWU48" s="153"/>
      <c r="GWV48" s="154"/>
      <c r="GWW48" s="155"/>
      <c r="GWX48" s="155"/>
      <c r="GWY48" s="155"/>
      <c r="GWZ48" s="155"/>
      <c r="GXA48" s="155"/>
      <c r="GXB48" s="155"/>
      <c r="GXC48" s="156"/>
      <c r="GXD48" s="156"/>
      <c r="GXE48" s="156"/>
      <c r="GXF48" s="156"/>
      <c r="GXG48" s="156"/>
      <c r="GXH48" s="156"/>
      <c r="GXI48" s="157"/>
      <c r="GXJ48" s="153"/>
      <c r="GXK48" s="153"/>
      <c r="GXL48" s="154"/>
      <c r="GXM48" s="155"/>
      <c r="GXN48" s="155"/>
      <c r="GXO48" s="155"/>
      <c r="GXP48" s="155"/>
      <c r="GXQ48" s="155"/>
      <c r="GXR48" s="155"/>
      <c r="GXS48" s="156"/>
      <c r="GXT48" s="156"/>
      <c r="GXU48" s="156"/>
      <c r="GXV48" s="156"/>
      <c r="GXW48" s="156"/>
      <c r="GXX48" s="156"/>
      <c r="GXY48" s="157"/>
      <c r="GXZ48" s="153"/>
      <c r="GYA48" s="153"/>
      <c r="GYB48" s="154"/>
      <c r="GYC48" s="155"/>
      <c r="GYD48" s="155"/>
      <c r="GYE48" s="155"/>
      <c r="GYF48" s="155"/>
      <c r="GYG48" s="155"/>
      <c r="GYH48" s="155"/>
      <c r="GYI48" s="156"/>
      <c r="GYJ48" s="156"/>
      <c r="GYK48" s="156"/>
      <c r="GYL48" s="156"/>
      <c r="GYM48" s="156"/>
      <c r="GYN48" s="156"/>
      <c r="GYO48" s="157"/>
      <c r="GYP48" s="153"/>
      <c r="GYQ48" s="153"/>
      <c r="GYR48" s="154"/>
      <c r="GYS48" s="155"/>
      <c r="GYT48" s="155"/>
      <c r="GYU48" s="155"/>
      <c r="GYV48" s="155"/>
      <c r="GYW48" s="155"/>
      <c r="GYX48" s="155"/>
      <c r="GYY48" s="156"/>
      <c r="GYZ48" s="156"/>
      <c r="GZA48" s="156"/>
      <c r="GZB48" s="156"/>
      <c r="GZC48" s="156"/>
      <c r="GZD48" s="156"/>
      <c r="GZE48" s="157"/>
      <c r="GZF48" s="153"/>
      <c r="GZG48" s="153"/>
      <c r="GZH48" s="154"/>
      <c r="GZI48" s="155"/>
      <c r="GZJ48" s="155"/>
      <c r="GZK48" s="155"/>
      <c r="GZL48" s="155"/>
      <c r="GZM48" s="155"/>
      <c r="GZN48" s="155"/>
      <c r="GZO48" s="156"/>
      <c r="GZP48" s="156"/>
      <c r="GZQ48" s="156"/>
      <c r="GZR48" s="156"/>
      <c r="GZS48" s="156"/>
      <c r="GZT48" s="156"/>
      <c r="GZU48" s="157"/>
      <c r="GZV48" s="153"/>
      <c r="GZW48" s="153"/>
      <c r="GZX48" s="154"/>
      <c r="GZY48" s="155"/>
      <c r="GZZ48" s="155"/>
      <c r="HAA48" s="155"/>
      <c r="HAB48" s="155"/>
      <c r="HAC48" s="155"/>
      <c r="HAD48" s="155"/>
      <c r="HAE48" s="156"/>
      <c r="HAF48" s="156"/>
      <c r="HAG48" s="156"/>
      <c r="HAH48" s="156"/>
      <c r="HAI48" s="156"/>
      <c r="HAJ48" s="156"/>
      <c r="HAK48" s="157"/>
      <c r="HAL48" s="153"/>
      <c r="HAM48" s="153"/>
      <c r="HAN48" s="154"/>
      <c r="HAO48" s="155"/>
      <c r="HAP48" s="155"/>
      <c r="HAQ48" s="155"/>
      <c r="HAR48" s="155"/>
      <c r="HAS48" s="155"/>
      <c r="HAT48" s="155"/>
      <c r="HAU48" s="156"/>
      <c r="HAV48" s="156"/>
      <c r="HAW48" s="156"/>
      <c r="HAX48" s="156"/>
      <c r="HAY48" s="156"/>
      <c r="HAZ48" s="156"/>
      <c r="HBA48" s="157"/>
      <c r="HBB48" s="153"/>
      <c r="HBC48" s="153"/>
      <c r="HBD48" s="154"/>
      <c r="HBE48" s="155"/>
      <c r="HBF48" s="155"/>
      <c r="HBG48" s="155"/>
      <c r="HBH48" s="155"/>
      <c r="HBI48" s="155"/>
      <c r="HBJ48" s="155"/>
      <c r="HBK48" s="156"/>
      <c r="HBL48" s="156"/>
      <c r="HBM48" s="156"/>
      <c r="HBN48" s="156"/>
      <c r="HBO48" s="156"/>
      <c r="HBP48" s="156"/>
      <c r="HBQ48" s="157"/>
      <c r="HBR48" s="153"/>
      <c r="HBS48" s="153"/>
      <c r="HBT48" s="154"/>
      <c r="HBU48" s="155"/>
      <c r="HBV48" s="155"/>
      <c r="HBW48" s="155"/>
      <c r="HBX48" s="155"/>
      <c r="HBY48" s="155"/>
      <c r="HBZ48" s="155"/>
      <c r="HCA48" s="156"/>
      <c r="HCB48" s="156"/>
      <c r="HCC48" s="156"/>
      <c r="HCD48" s="156"/>
      <c r="HCE48" s="156"/>
      <c r="HCF48" s="156"/>
      <c r="HCG48" s="157"/>
      <c r="HCH48" s="153"/>
      <c r="HCI48" s="153"/>
      <c r="HCJ48" s="154"/>
      <c r="HCK48" s="155"/>
      <c r="HCL48" s="155"/>
      <c r="HCM48" s="155"/>
      <c r="HCN48" s="155"/>
      <c r="HCO48" s="155"/>
      <c r="HCP48" s="155"/>
      <c r="HCQ48" s="156"/>
      <c r="HCR48" s="156"/>
      <c r="HCS48" s="156"/>
      <c r="HCT48" s="156"/>
      <c r="HCU48" s="156"/>
      <c r="HCV48" s="156"/>
      <c r="HCW48" s="157"/>
      <c r="HCX48" s="153"/>
      <c r="HCY48" s="153"/>
      <c r="HCZ48" s="154"/>
      <c r="HDA48" s="155"/>
      <c r="HDB48" s="155"/>
      <c r="HDC48" s="155"/>
      <c r="HDD48" s="155"/>
      <c r="HDE48" s="155"/>
      <c r="HDF48" s="155"/>
      <c r="HDG48" s="156"/>
      <c r="HDH48" s="156"/>
      <c r="HDI48" s="156"/>
      <c r="HDJ48" s="156"/>
      <c r="HDK48" s="156"/>
      <c r="HDL48" s="156"/>
      <c r="HDM48" s="157"/>
      <c r="HDN48" s="153"/>
      <c r="HDO48" s="153"/>
      <c r="HDP48" s="154"/>
      <c r="HDQ48" s="155"/>
      <c r="HDR48" s="155"/>
      <c r="HDS48" s="155"/>
      <c r="HDT48" s="155"/>
      <c r="HDU48" s="155"/>
      <c r="HDV48" s="155"/>
      <c r="HDW48" s="156"/>
      <c r="HDX48" s="156"/>
      <c r="HDY48" s="156"/>
      <c r="HDZ48" s="156"/>
      <c r="HEA48" s="156"/>
      <c r="HEB48" s="156"/>
      <c r="HEC48" s="157"/>
      <c r="HED48" s="153"/>
      <c r="HEE48" s="153"/>
      <c r="HEF48" s="154"/>
      <c r="HEG48" s="155"/>
      <c r="HEH48" s="155"/>
      <c r="HEI48" s="155"/>
      <c r="HEJ48" s="155"/>
      <c r="HEK48" s="155"/>
      <c r="HEL48" s="155"/>
      <c r="HEM48" s="156"/>
      <c r="HEN48" s="156"/>
      <c r="HEO48" s="156"/>
      <c r="HEP48" s="156"/>
      <c r="HEQ48" s="156"/>
      <c r="HER48" s="156"/>
      <c r="HES48" s="157"/>
      <c r="HET48" s="153"/>
      <c r="HEU48" s="153"/>
      <c r="HEV48" s="154"/>
      <c r="HEW48" s="155"/>
      <c r="HEX48" s="155"/>
      <c r="HEY48" s="155"/>
      <c r="HEZ48" s="155"/>
      <c r="HFA48" s="155"/>
      <c r="HFB48" s="155"/>
      <c r="HFC48" s="156"/>
      <c r="HFD48" s="156"/>
      <c r="HFE48" s="156"/>
      <c r="HFF48" s="156"/>
      <c r="HFG48" s="156"/>
      <c r="HFH48" s="156"/>
      <c r="HFI48" s="157"/>
      <c r="HFJ48" s="153"/>
      <c r="HFK48" s="153"/>
      <c r="HFL48" s="154"/>
      <c r="HFM48" s="155"/>
      <c r="HFN48" s="155"/>
      <c r="HFO48" s="155"/>
      <c r="HFP48" s="155"/>
      <c r="HFQ48" s="155"/>
      <c r="HFR48" s="155"/>
      <c r="HFS48" s="156"/>
      <c r="HFT48" s="156"/>
      <c r="HFU48" s="156"/>
      <c r="HFV48" s="156"/>
      <c r="HFW48" s="156"/>
      <c r="HFX48" s="156"/>
      <c r="HFY48" s="157"/>
      <c r="HFZ48" s="153"/>
      <c r="HGA48" s="153"/>
      <c r="HGB48" s="154"/>
      <c r="HGC48" s="155"/>
      <c r="HGD48" s="155"/>
      <c r="HGE48" s="155"/>
      <c r="HGF48" s="155"/>
      <c r="HGG48" s="155"/>
      <c r="HGH48" s="155"/>
      <c r="HGI48" s="156"/>
      <c r="HGJ48" s="156"/>
      <c r="HGK48" s="156"/>
      <c r="HGL48" s="156"/>
      <c r="HGM48" s="156"/>
      <c r="HGN48" s="156"/>
      <c r="HGO48" s="157"/>
      <c r="HGP48" s="153"/>
      <c r="HGQ48" s="153"/>
      <c r="HGR48" s="154"/>
      <c r="HGS48" s="155"/>
      <c r="HGT48" s="155"/>
      <c r="HGU48" s="155"/>
      <c r="HGV48" s="155"/>
      <c r="HGW48" s="155"/>
      <c r="HGX48" s="155"/>
      <c r="HGY48" s="156"/>
      <c r="HGZ48" s="156"/>
      <c r="HHA48" s="156"/>
      <c r="HHB48" s="156"/>
      <c r="HHC48" s="156"/>
      <c r="HHD48" s="156"/>
      <c r="HHE48" s="157"/>
      <c r="HHF48" s="153"/>
      <c r="HHG48" s="153"/>
      <c r="HHH48" s="154"/>
      <c r="HHI48" s="155"/>
      <c r="HHJ48" s="155"/>
      <c r="HHK48" s="155"/>
      <c r="HHL48" s="155"/>
      <c r="HHM48" s="155"/>
      <c r="HHN48" s="155"/>
      <c r="HHO48" s="156"/>
      <c r="HHP48" s="156"/>
      <c r="HHQ48" s="156"/>
      <c r="HHR48" s="156"/>
      <c r="HHS48" s="156"/>
      <c r="HHT48" s="156"/>
      <c r="HHU48" s="157"/>
      <c r="HHV48" s="153"/>
      <c r="HHW48" s="153"/>
      <c r="HHX48" s="154"/>
      <c r="HHY48" s="155"/>
      <c r="HHZ48" s="155"/>
      <c r="HIA48" s="155"/>
      <c r="HIB48" s="155"/>
      <c r="HIC48" s="155"/>
      <c r="HID48" s="155"/>
      <c r="HIE48" s="156"/>
      <c r="HIF48" s="156"/>
      <c r="HIG48" s="156"/>
      <c r="HIH48" s="156"/>
      <c r="HII48" s="156"/>
      <c r="HIJ48" s="156"/>
      <c r="HIK48" s="157"/>
      <c r="HIL48" s="153"/>
      <c r="HIM48" s="153"/>
      <c r="HIN48" s="154"/>
      <c r="HIO48" s="155"/>
      <c r="HIP48" s="155"/>
      <c r="HIQ48" s="155"/>
      <c r="HIR48" s="155"/>
      <c r="HIS48" s="155"/>
      <c r="HIT48" s="155"/>
      <c r="HIU48" s="156"/>
      <c r="HIV48" s="156"/>
      <c r="HIW48" s="156"/>
      <c r="HIX48" s="156"/>
      <c r="HIY48" s="156"/>
      <c r="HIZ48" s="156"/>
      <c r="HJA48" s="157"/>
      <c r="HJB48" s="153"/>
      <c r="HJC48" s="153"/>
      <c r="HJD48" s="154"/>
      <c r="HJE48" s="155"/>
      <c r="HJF48" s="155"/>
      <c r="HJG48" s="155"/>
      <c r="HJH48" s="155"/>
      <c r="HJI48" s="155"/>
      <c r="HJJ48" s="155"/>
      <c r="HJK48" s="156"/>
      <c r="HJL48" s="156"/>
      <c r="HJM48" s="156"/>
      <c r="HJN48" s="156"/>
      <c r="HJO48" s="156"/>
      <c r="HJP48" s="156"/>
      <c r="HJQ48" s="157"/>
      <c r="HJR48" s="153"/>
      <c r="HJS48" s="153"/>
      <c r="HJT48" s="154"/>
      <c r="HJU48" s="155"/>
      <c r="HJV48" s="155"/>
      <c r="HJW48" s="155"/>
      <c r="HJX48" s="155"/>
      <c r="HJY48" s="155"/>
      <c r="HJZ48" s="155"/>
      <c r="HKA48" s="156"/>
      <c r="HKB48" s="156"/>
      <c r="HKC48" s="156"/>
      <c r="HKD48" s="156"/>
      <c r="HKE48" s="156"/>
      <c r="HKF48" s="156"/>
      <c r="HKG48" s="157"/>
      <c r="HKH48" s="153"/>
      <c r="HKI48" s="153"/>
      <c r="HKJ48" s="154"/>
      <c r="HKK48" s="155"/>
      <c r="HKL48" s="155"/>
      <c r="HKM48" s="155"/>
      <c r="HKN48" s="155"/>
      <c r="HKO48" s="155"/>
      <c r="HKP48" s="155"/>
      <c r="HKQ48" s="156"/>
      <c r="HKR48" s="156"/>
      <c r="HKS48" s="156"/>
      <c r="HKT48" s="156"/>
      <c r="HKU48" s="156"/>
      <c r="HKV48" s="156"/>
      <c r="HKW48" s="157"/>
      <c r="HKX48" s="153"/>
      <c r="HKY48" s="153"/>
      <c r="HKZ48" s="154"/>
      <c r="HLA48" s="155"/>
      <c r="HLB48" s="155"/>
      <c r="HLC48" s="155"/>
      <c r="HLD48" s="155"/>
      <c r="HLE48" s="155"/>
      <c r="HLF48" s="155"/>
      <c r="HLG48" s="156"/>
      <c r="HLH48" s="156"/>
      <c r="HLI48" s="156"/>
      <c r="HLJ48" s="156"/>
      <c r="HLK48" s="156"/>
      <c r="HLL48" s="156"/>
      <c r="HLM48" s="157"/>
      <c r="HLN48" s="153"/>
      <c r="HLO48" s="153"/>
      <c r="HLP48" s="154"/>
      <c r="HLQ48" s="155"/>
      <c r="HLR48" s="155"/>
      <c r="HLS48" s="155"/>
      <c r="HLT48" s="155"/>
      <c r="HLU48" s="155"/>
      <c r="HLV48" s="155"/>
      <c r="HLW48" s="156"/>
      <c r="HLX48" s="156"/>
      <c r="HLY48" s="156"/>
      <c r="HLZ48" s="156"/>
      <c r="HMA48" s="156"/>
      <c r="HMB48" s="156"/>
      <c r="HMC48" s="157"/>
      <c r="HMD48" s="153"/>
      <c r="HME48" s="153"/>
      <c r="HMF48" s="154"/>
      <c r="HMG48" s="155"/>
      <c r="HMH48" s="155"/>
      <c r="HMI48" s="155"/>
      <c r="HMJ48" s="155"/>
      <c r="HMK48" s="155"/>
      <c r="HML48" s="155"/>
      <c r="HMM48" s="156"/>
      <c r="HMN48" s="156"/>
      <c r="HMO48" s="156"/>
      <c r="HMP48" s="156"/>
      <c r="HMQ48" s="156"/>
      <c r="HMR48" s="156"/>
      <c r="HMS48" s="157"/>
      <c r="HMT48" s="153"/>
      <c r="HMU48" s="153"/>
      <c r="HMV48" s="154"/>
      <c r="HMW48" s="155"/>
      <c r="HMX48" s="155"/>
      <c r="HMY48" s="155"/>
      <c r="HMZ48" s="155"/>
      <c r="HNA48" s="155"/>
      <c r="HNB48" s="155"/>
      <c r="HNC48" s="156"/>
      <c r="HND48" s="156"/>
      <c r="HNE48" s="156"/>
      <c r="HNF48" s="156"/>
      <c r="HNG48" s="156"/>
      <c r="HNH48" s="156"/>
      <c r="HNI48" s="157"/>
      <c r="HNJ48" s="153"/>
      <c r="HNK48" s="153"/>
      <c r="HNL48" s="154"/>
      <c r="HNM48" s="155"/>
      <c r="HNN48" s="155"/>
      <c r="HNO48" s="155"/>
      <c r="HNP48" s="155"/>
      <c r="HNQ48" s="155"/>
      <c r="HNR48" s="155"/>
      <c r="HNS48" s="156"/>
      <c r="HNT48" s="156"/>
      <c r="HNU48" s="156"/>
      <c r="HNV48" s="156"/>
      <c r="HNW48" s="156"/>
      <c r="HNX48" s="156"/>
      <c r="HNY48" s="157"/>
      <c r="HNZ48" s="153"/>
      <c r="HOA48" s="153"/>
      <c r="HOB48" s="154"/>
      <c r="HOC48" s="155"/>
      <c r="HOD48" s="155"/>
      <c r="HOE48" s="155"/>
      <c r="HOF48" s="155"/>
      <c r="HOG48" s="155"/>
      <c r="HOH48" s="155"/>
      <c r="HOI48" s="156"/>
      <c r="HOJ48" s="156"/>
      <c r="HOK48" s="156"/>
      <c r="HOL48" s="156"/>
      <c r="HOM48" s="156"/>
      <c r="HON48" s="156"/>
      <c r="HOO48" s="157"/>
      <c r="HOP48" s="153"/>
      <c r="HOQ48" s="153"/>
      <c r="HOR48" s="154"/>
      <c r="HOS48" s="155"/>
      <c r="HOT48" s="155"/>
      <c r="HOU48" s="155"/>
      <c r="HOV48" s="155"/>
      <c r="HOW48" s="155"/>
      <c r="HOX48" s="155"/>
      <c r="HOY48" s="156"/>
      <c r="HOZ48" s="156"/>
      <c r="HPA48" s="156"/>
      <c r="HPB48" s="156"/>
      <c r="HPC48" s="156"/>
      <c r="HPD48" s="156"/>
      <c r="HPE48" s="157"/>
      <c r="HPF48" s="153"/>
      <c r="HPG48" s="153"/>
      <c r="HPH48" s="154"/>
      <c r="HPI48" s="155"/>
      <c r="HPJ48" s="155"/>
      <c r="HPK48" s="155"/>
      <c r="HPL48" s="155"/>
      <c r="HPM48" s="155"/>
      <c r="HPN48" s="155"/>
      <c r="HPO48" s="156"/>
      <c r="HPP48" s="156"/>
      <c r="HPQ48" s="156"/>
      <c r="HPR48" s="156"/>
      <c r="HPS48" s="156"/>
      <c r="HPT48" s="156"/>
      <c r="HPU48" s="157"/>
      <c r="HPV48" s="153"/>
      <c r="HPW48" s="153"/>
      <c r="HPX48" s="154"/>
      <c r="HPY48" s="155"/>
      <c r="HPZ48" s="155"/>
      <c r="HQA48" s="155"/>
      <c r="HQB48" s="155"/>
      <c r="HQC48" s="155"/>
      <c r="HQD48" s="155"/>
      <c r="HQE48" s="156"/>
      <c r="HQF48" s="156"/>
      <c r="HQG48" s="156"/>
      <c r="HQH48" s="156"/>
      <c r="HQI48" s="156"/>
      <c r="HQJ48" s="156"/>
      <c r="HQK48" s="157"/>
      <c r="HQL48" s="153"/>
      <c r="HQM48" s="153"/>
      <c r="HQN48" s="154"/>
      <c r="HQO48" s="155"/>
      <c r="HQP48" s="155"/>
      <c r="HQQ48" s="155"/>
      <c r="HQR48" s="155"/>
      <c r="HQS48" s="155"/>
      <c r="HQT48" s="155"/>
      <c r="HQU48" s="156"/>
      <c r="HQV48" s="156"/>
      <c r="HQW48" s="156"/>
      <c r="HQX48" s="156"/>
      <c r="HQY48" s="156"/>
      <c r="HQZ48" s="156"/>
      <c r="HRA48" s="157"/>
      <c r="HRB48" s="153"/>
      <c r="HRC48" s="153"/>
      <c r="HRD48" s="154"/>
      <c r="HRE48" s="155"/>
      <c r="HRF48" s="155"/>
      <c r="HRG48" s="155"/>
      <c r="HRH48" s="155"/>
      <c r="HRI48" s="155"/>
      <c r="HRJ48" s="155"/>
      <c r="HRK48" s="156"/>
      <c r="HRL48" s="156"/>
      <c r="HRM48" s="156"/>
      <c r="HRN48" s="156"/>
      <c r="HRO48" s="156"/>
      <c r="HRP48" s="156"/>
      <c r="HRQ48" s="157"/>
      <c r="HRR48" s="153"/>
      <c r="HRS48" s="153"/>
      <c r="HRT48" s="154"/>
      <c r="HRU48" s="155"/>
      <c r="HRV48" s="155"/>
      <c r="HRW48" s="155"/>
      <c r="HRX48" s="155"/>
      <c r="HRY48" s="155"/>
      <c r="HRZ48" s="155"/>
      <c r="HSA48" s="156"/>
      <c r="HSB48" s="156"/>
      <c r="HSC48" s="156"/>
      <c r="HSD48" s="156"/>
      <c r="HSE48" s="156"/>
      <c r="HSF48" s="156"/>
      <c r="HSG48" s="157"/>
      <c r="HSH48" s="153"/>
      <c r="HSI48" s="153"/>
      <c r="HSJ48" s="154"/>
      <c r="HSK48" s="155"/>
      <c r="HSL48" s="155"/>
      <c r="HSM48" s="155"/>
      <c r="HSN48" s="155"/>
      <c r="HSO48" s="155"/>
      <c r="HSP48" s="155"/>
      <c r="HSQ48" s="156"/>
      <c r="HSR48" s="156"/>
      <c r="HSS48" s="156"/>
      <c r="HST48" s="156"/>
      <c r="HSU48" s="156"/>
      <c r="HSV48" s="156"/>
      <c r="HSW48" s="157"/>
      <c r="HSX48" s="153"/>
      <c r="HSY48" s="153"/>
      <c r="HSZ48" s="154"/>
      <c r="HTA48" s="155"/>
      <c r="HTB48" s="155"/>
      <c r="HTC48" s="155"/>
      <c r="HTD48" s="155"/>
      <c r="HTE48" s="155"/>
      <c r="HTF48" s="155"/>
      <c r="HTG48" s="156"/>
      <c r="HTH48" s="156"/>
      <c r="HTI48" s="156"/>
      <c r="HTJ48" s="156"/>
      <c r="HTK48" s="156"/>
      <c r="HTL48" s="156"/>
      <c r="HTM48" s="157"/>
      <c r="HTN48" s="153"/>
      <c r="HTO48" s="153"/>
      <c r="HTP48" s="154"/>
      <c r="HTQ48" s="155"/>
      <c r="HTR48" s="155"/>
      <c r="HTS48" s="155"/>
      <c r="HTT48" s="155"/>
      <c r="HTU48" s="155"/>
      <c r="HTV48" s="155"/>
      <c r="HTW48" s="156"/>
      <c r="HTX48" s="156"/>
      <c r="HTY48" s="156"/>
      <c r="HTZ48" s="156"/>
      <c r="HUA48" s="156"/>
      <c r="HUB48" s="156"/>
      <c r="HUC48" s="157"/>
      <c r="HUD48" s="153"/>
      <c r="HUE48" s="153"/>
      <c r="HUF48" s="154"/>
      <c r="HUG48" s="155"/>
      <c r="HUH48" s="155"/>
      <c r="HUI48" s="155"/>
      <c r="HUJ48" s="155"/>
      <c r="HUK48" s="155"/>
      <c r="HUL48" s="155"/>
      <c r="HUM48" s="156"/>
      <c r="HUN48" s="156"/>
      <c r="HUO48" s="156"/>
      <c r="HUP48" s="156"/>
      <c r="HUQ48" s="156"/>
      <c r="HUR48" s="156"/>
      <c r="HUS48" s="157"/>
      <c r="HUT48" s="153"/>
      <c r="HUU48" s="153"/>
      <c r="HUV48" s="154"/>
      <c r="HUW48" s="155"/>
      <c r="HUX48" s="155"/>
      <c r="HUY48" s="155"/>
      <c r="HUZ48" s="155"/>
      <c r="HVA48" s="155"/>
      <c r="HVB48" s="155"/>
      <c r="HVC48" s="156"/>
      <c r="HVD48" s="156"/>
      <c r="HVE48" s="156"/>
      <c r="HVF48" s="156"/>
      <c r="HVG48" s="156"/>
      <c r="HVH48" s="156"/>
      <c r="HVI48" s="157"/>
      <c r="HVJ48" s="153"/>
      <c r="HVK48" s="153"/>
      <c r="HVL48" s="154"/>
      <c r="HVM48" s="155"/>
      <c r="HVN48" s="155"/>
      <c r="HVO48" s="155"/>
      <c r="HVP48" s="155"/>
      <c r="HVQ48" s="155"/>
      <c r="HVR48" s="155"/>
      <c r="HVS48" s="156"/>
      <c r="HVT48" s="156"/>
      <c r="HVU48" s="156"/>
      <c r="HVV48" s="156"/>
      <c r="HVW48" s="156"/>
      <c r="HVX48" s="156"/>
      <c r="HVY48" s="157"/>
      <c r="HVZ48" s="153"/>
      <c r="HWA48" s="153"/>
      <c r="HWB48" s="154"/>
      <c r="HWC48" s="155"/>
      <c r="HWD48" s="155"/>
      <c r="HWE48" s="155"/>
      <c r="HWF48" s="155"/>
      <c r="HWG48" s="155"/>
      <c r="HWH48" s="155"/>
      <c r="HWI48" s="156"/>
      <c r="HWJ48" s="156"/>
      <c r="HWK48" s="156"/>
      <c r="HWL48" s="156"/>
      <c r="HWM48" s="156"/>
      <c r="HWN48" s="156"/>
      <c r="HWO48" s="157"/>
      <c r="HWP48" s="153"/>
      <c r="HWQ48" s="153"/>
      <c r="HWR48" s="154"/>
      <c r="HWS48" s="155"/>
      <c r="HWT48" s="155"/>
      <c r="HWU48" s="155"/>
      <c r="HWV48" s="155"/>
      <c r="HWW48" s="155"/>
      <c r="HWX48" s="155"/>
      <c r="HWY48" s="156"/>
      <c r="HWZ48" s="156"/>
      <c r="HXA48" s="156"/>
      <c r="HXB48" s="156"/>
      <c r="HXC48" s="156"/>
      <c r="HXD48" s="156"/>
      <c r="HXE48" s="157"/>
      <c r="HXF48" s="153"/>
      <c r="HXG48" s="153"/>
      <c r="HXH48" s="154"/>
      <c r="HXI48" s="155"/>
      <c r="HXJ48" s="155"/>
      <c r="HXK48" s="155"/>
      <c r="HXL48" s="155"/>
      <c r="HXM48" s="155"/>
      <c r="HXN48" s="155"/>
      <c r="HXO48" s="156"/>
      <c r="HXP48" s="156"/>
      <c r="HXQ48" s="156"/>
      <c r="HXR48" s="156"/>
      <c r="HXS48" s="156"/>
      <c r="HXT48" s="156"/>
      <c r="HXU48" s="157"/>
      <c r="HXV48" s="153"/>
      <c r="HXW48" s="153"/>
      <c r="HXX48" s="154"/>
      <c r="HXY48" s="155"/>
      <c r="HXZ48" s="155"/>
      <c r="HYA48" s="155"/>
      <c r="HYB48" s="155"/>
      <c r="HYC48" s="155"/>
      <c r="HYD48" s="155"/>
      <c r="HYE48" s="156"/>
      <c r="HYF48" s="156"/>
      <c r="HYG48" s="156"/>
      <c r="HYH48" s="156"/>
      <c r="HYI48" s="156"/>
      <c r="HYJ48" s="156"/>
      <c r="HYK48" s="157"/>
      <c r="HYL48" s="153"/>
      <c r="HYM48" s="153"/>
      <c r="HYN48" s="154"/>
      <c r="HYO48" s="155"/>
      <c r="HYP48" s="155"/>
      <c r="HYQ48" s="155"/>
      <c r="HYR48" s="155"/>
      <c r="HYS48" s="155"/>
      <c r="HYT48" s="155"/>
      <c r="HYU48" s="156"/>
      <c r="HYV48" s="156"/>
      <c r="HYW48" s="156"/>
      <c r="HYX48" s="156"/>
      <c r="HYY48" s="156"/>
      <c r="HYZ48" s="156"/>
      <c r="HZA48" s="157"/>
      <c r="HZB48" s="153"/>
      <c r="HZC48" s="153"/>
      <c r="HZD48" s="154"/>
      <c r="HZE48" s="155"/>
      <c r="HZF48" s="155"/>
      <c r="HZG48" s="155"/>
      <c r="HZH48" s="155"/>
      <c r="HZI48" s="155"/>
      <c r="HZJ48" s="155"/>
      <c r="HZK48" s="156"/>
      <c r="HZL48" s="156"/>
      <c r="HZM48" s="156"/>
      <c r="HZN48" s="156"/>
      <c r="HZO48" s="156"/>
      <c r="HZP48" s="156"/>
      <c r="HZQ48" s="157"/>
      <c r="HZR48" s="153"/>
      <c r="HZS48" s="153"/>
      <c r="HZT48" s="154"/>
      <c r="HZU48" s="155"/>
      <c r="HZV48" s="155"/>
      <c r="HZW48" s="155"/>
      <c r="HZX48" s="155"/>
      <c r="HZY48" s="155"/>
      <c r="HZZ48" s="155"/>
      <c r="IAA48" s="156"/>
      <c r="IAB48" s="156"/>
      <c r="IAC48" s="156"/>
      <c r="IAD48" s="156"/>
      <c r="IAE48" s="156"/>
      <c r="IAF48" s="156"/>
      <c r="IAG48" s="157"/>
      <c r="IAH48" s="153"/>
      <c r="IAI48" s="153"/>
      <c r="IAJ48" s="154"/>
      <c r="IAK48" s="155"/>
      <c r="IAL48" s="155"/>
      <c r="IAM48" s="155"/>
      <c r="IAN48" s="155"/>
      <c r="IAO48" s="155"/>
      <c r="IAP48" s="155"/>
      <c r="IAQ48" s="156"/>
      <c r="IAR48" s="156"/>
      <c r="IAS48" s="156"/>
      <c r="IAT48" s="156"/>
      <c r="IAU48" s="156"/>
      <c r="IAV48" s="156"/>
      <c r="IAW48" s="157"/>
      <c r="IAX48" s="153"/>
      <c r="IAY48" s="153"/>
      <c r="IAZ48" s="154"/>
      <c r="IBA48" s="155"/>
      <c r="IBB48" s="155"/>
      <c r="IBC48" s="155"/>
      <c r="IBD48" s="155"/>
      <c r="IBE48" s="155"/>
      <c r="IBF48" s="155"/>
      <c r="IBG48" s="156"/>
      <c r="IBH48" s="156"/>
      <c r="IBI48" s="156"/>
      <c r="IBJ48" s="156"/>
      <c r="IBK48" s="156"/>
      <c r="IBL48" s="156"/>
      <c r="IBM48" s="157"/>
      <c r="IBN48" s="153"/>
      <c r="IBO48" s="153"/>
      <c r="IBP48" s="154"/>
      <c r="IBQ48" s="155"/>
      <c r="IBR48" s="155"/>
      <c r="IBS48" s="155"/>
      <c r="IBT48" s="155"/>
      <c r="IBU48" s="155"/>
      <c r="IBV48" s="155"/>
      <c r="IBW48" s="156"/>
      <c r="IBX48" s="156"/>
      <c r="IBY48" s="156"/>
      <c r="IBZ48" s="156"/>
      <c r="ICA48" s="156"/>
      <c r="ICB48" s="156"/>
      <c r="ICC48" s="157"/>
      <c r="ICD48" s="153"/>
      <c r="ICE48" s="153"/>
      <c r="ICF48" s="154"/>
      <c r="ICG48" s="155"/>
      <c r="ICH48" s="155"/>
      <c r="ICI48" s="155"/>
      <c r="ICJ48" s="155"/>
      <c r="ICK48" s="155"/>
      <c r="ICL48" s="155"/>
      <c r="ICM48" s="156"/>
      <c r="ICN48" s="156"/>
      <c r="ICO48" s="156"/>
      <c r="ICP48" s="156"/>
      <c r="ICQ48" s="156"/>
      <c r="ICR48" s="156"/>
      <c r="ICS48" s="157"/>
      <c r="ICT48" s="153"/>
      <c r="ICU48" s="153"/>
      <c r="ICV48" s="154"/>
      <c r="ICW48" s="155"/>
      <c r="ICX48" s="155"/>
      <c r="ICY48" s="155"/>
      <c r="ICZ48" s="155"/>
      <c r="IDA48" s="155"/>
      <c r="IDB48" s="155"/>
      <c r="IDC48" s="156"/>
      <c r="IDD48" s="156"/>
      <c r="IDE48" s="156"/>
      <c r="IDF48" s="156"/>
      <c r="IDG48" s="156"/>
      <c r="IDH48" s="156"/>
      <c r="IDI48" s="157"/>
      <c r="IDJ48" s="153"/>
      <c r="IDK48" s="153"/>
      <c r="IDL48" s="154"/>
      <c r="IDM48" s="155"/>
      <c r="IDN48" s="155"/>
      <c r="IDO48" s="155"/>
      <c r="IDP48" s="155"/>
      <c r="IDQ48" s="155"/>
      <c r="IDR48" s="155"/>
      <c r="IDS48" s="156"/>
      <c r="IDT48" s="156"/>
      <c r="IDU48" s="156"/>
      <c r="IDV48" s="156"/>
      <c r="IDW48" s="156"/>
      <c r="IDX48" s="156"/>
      <c r="IDY48" s="157"/>
      <c r="IDZ48" s="153"/>
      <c r="IEA48" s="153"/>
      <c r="IEB48" s="154"/>
      <c r="IEC48" s="155"/>
      <c r="IED48" s="155"/>
      <c r="IEE48" s="155"/>
      <c r="IEF48" s="155"/>
      <c r="IEG48" s="155"/>
      <c r="IEH48" s="155"/>
      <c r="IEI48" s="156"/>
      <c r="IEJ48" s="156"/>
      <c r="IEK48" s="156"/>
      <c r="IEL48" s="156"/>
      <c r="IEM48" s="156"/>
      <c r="IEN48" s="156"/>
      <c r="IEO48" s="157"/>
      <c r="IEP48" s="153"/>
      <c r="IEQ48" s="153"/>
      <c r="IER48" s="154"/>
      <c r="IES48" s="155"/>
      <c r="IET48" s="155"/>
      <c r="IEU48" s="155"/>
      <c r="IEV48" s="155"/>
      <c r="IEW48" s="155"/>
      <c r="IEX48" s="155"/>
      <c r="IEY48" s="156"/>
      <c r="IEZ48" s="156"/>
      <c r="IFA48" s="156"/>
      <c r="IFB48" s="156"/>
      <c r="IFC48" s="156"/>
      <c r="IFD48" s="156"/>
      <c r="IFE48" s="157"/>
      <c r="IFF48" s="153"/>
      <c r="IFG48" s="153"/>
      <c r="IFH48" s="154"/>
      <c r="IFI48" s="155"/>
      <c r="IFJ48" s="155"/>
      <c r="IFK48" s="155"/>
      <c r="IFL48" s="155"/>
      <c r="IFM48" s="155"/>
      <c r="IFN48" s="155"/>
      <c r="IFO48" s="156"/>
      <c r="IFP48" s="156"/>
      <c r="IFQ48" s="156"/>
      <c r="IFR48" s="156"/>
      <c r="IFS48" s="156"/>
      <c r="IFT48" s="156"/>
      <c r="IFU48" s="157"/>
      <c r="IFV48" s="153"/>
      <c r="IFW48" s="153"/>
      <c r="IFX48" s="154"/>
      <c r="IFY48" s="155"/>
      <c r="IFZ48" s="155"/>
      <c r="IGA48" s="155"/>
      <c r="IGB48" s="155"/>
      <c r="IGC48" s="155"/>
      <c r="IGD48" s="155"/>
      <c r="IGE48" s="156"/>
      <c r="IGF48" s="156"/>
      <c r="IGG48" s="156"/>
      <c r="IGH48" s="156"/>
      <c r="IGI48" s="156"/>
      <c r="IGJ48" s="156"/>
      <c r="IGK48" s="157"/>
      <c r="IGL48" s="153"/>
      <c r="IGM48" s="153"/>
      <c r="IGN48" s="154"/>
      <c r="IGO48" s="155"/>
      <c r="IGP48" s="155"/>
      <c r="IGQ48" s="155"/>
      <c r="IGR48" s="155"/>
      <c r="IGS48" s="155"/>
      <c r="IGT48" s="155"/>
      <c r="IGU48" s="156"/>
      <c r="IGV48" s="156"/>
      <c r="IGW48" s="156"/>
      <c r="IGX48" s="156"/>
      <c r="IGY48" s="156"/>
      <c r="IGZ48" s="156"/>
      <c r="IHA48" s="157"/>
      <c r="IHB48" s="153"/>
      <c r="IHC48" s="153"/>
      <c r="IHD48" s="154"/>
      <c r="IHE48" s="155"/>
      <c r="IHF48" s="155"/>
      <c r="IHG48" s="155"/>
      <c r="IHH48" s="155"/>
      <c r="IHI48" s="155"/>
      <c r="IHJ48" s="155"/>
      <c r="IHK48" s="156"/>
      <c r="IHL48" s="156"/>
      <c r="IHM48" s="156"/>
      <c r="IHN48" s="156"/>
      <c r="IHO48" s="156"/>
      <c r="IHP48" s="156"/>
      <c r="IHQ48" s="157"/>
      <c r="IHR48" s="153"/>
      <c r="IHS48" s="153"/>
      <c r="IHT48" s="154"/>
      <c r="IHU48" s="155"/>
      <c r="IHV48" s="155"/>
      <c r="IHW48" s="155"/>
      <c r="IHX48" s="155"/>
      <c r="IHY48" s="155"/>
      <c r="IHZ48" s="155"/>
      <c r="IIA48" s="156"/>
      <c r="IIB48" s="156"/>
      <c r="IIC48" s="156"/>
      <c r="IID48" s="156"/>
      <c r="IIE48" s="156"/>
      <c r="IIF48" s="156"/>
      <c r="IIG48" s="157"/>
      <c r="IIH48" s="153"/>
      <c r="III48" s="153"/>
      <c r="IIJ48" s="154"/>
      <c r="IIK48" s="155"/>
      <c r="IIL48" s="155"/>
      <c r="IIM48" s="155"/>
      <c r="IIN48" s="155"/>
      <c r="IIO48" s="155"/>
      <c r="IIP48" s="155"/>
      <c r="IIQ48" s="156"/>
      <c r="IIR48" s="156"/>
      <c r="IIS48" s="156"/>
      <c r="IIT48" s="156"/>
      <c r="IIU48" s="156"/>
      <c r="IIV48" s="156"/>
      <c r="IIW48" s="157"/>
      <c r="IIX48" s="153"/>
      <c r="IIY48" s="153"/>
      <c r="IIZ48" s="154"/>
      <c r="IJA48" s="155"/>
      <c r="IJB48" s="155"/>
      <c r="IJC48" s="155"/>
      <c r="IJD48" s="155"/>
      <c r="IJE48" s="155"/>
      <c r="IJF48" s="155"/>
      <c r="IJG48" s="156"/>
      <c r="IJH48" s="156"/>
      <c r="IJI48" s="156"/>
      <c r="IJJ48" s="156"/>
      <c r="IJK48" s="156"/>
      <c r="IJL48" s="156"/>
      <c r="IJM48" s="157"/>
      <c r="IJN48" s="153"/>
      <c r="IJO48" s="153"/>
      <c r="IJP48" s="154"/>
      <c r="IJQ48" s="155"/>
      <c r="IJR48" s="155"/>
      <c r="IJS48" s="155"/>
      <c r="IJT48" s="155"/>
      <c r="IJU48" s="155"/>
      <c r="IJV48" s="155"/>
      <c r="IJW48" s="156"/>
      <c r="IJX48" s="156"/>
      <c r="IJY48" s="156"/>
      <c r="IJZ48" s="156"/>
      <c r="IKA48" s="156"/>
      <c r="IKB48" s="156"/>
      <c r="IKC48" s="157"/>
      <c r="IKD48" s="153"/>
      <c r="IKE48" s="153"/>
      <c r="IKF48" s="154"/>
      <c r="IKG48" s="155"/>
      <c r="IKH48" s="155"/>
      <c r="IKI48" s="155"/>
      <c r="IKJ48" s="155"/>
      <c r="IKK48" s="155"/>
      <c r="IKL48" s="155"/>
      <c r="IKM48" s="156"/>
      <c r="IKN48" s="156"/>
      <c r="IKO48" s="156"/>
      <c r="IKP48" s="156"/>
      <c r="IKQ48" s="156"/>
      <c r="IKR48" s="156"/>
      <c r="IKS48" s="157"/>
      <c r="IKT48" s="153"/>
      <c r="IKU48" s="153"/>
      <c r="IKV48" s="154"/>
      <c r="IKW48" s="155"/>
      <c r="IKX48" s="155"/>
      <c r="IKY48" s="155"/>
      <c r="IKZ48" s="155"/>
      <c r="ILA48" s="155"/>
      <c r="ILB48" s="155"/>
      <c r="ILC48" s="156"/>
      <c r="ILD48" s="156"/>
      <c r="ILE48" s="156"/>
      <c r="ILF48" s="156"/>
      <c r="ILG48" s="156"/>
      <c r="ILH48" s="156"/>
      <c r="ILI48" s="157"/>
      <c r="ILJ48" s="153"/>
      <c r="ILK48" s="153"/>
      <c r="ILL48" s="154"/>
      <c r="ILM48" s="155"/>
      <c r="ILN48" s="155"/>
      <c r="ILO48" s="155"/>
      <c r="ILP48" s="155"/>
      <c r="ILQ48" s="155"/>
      <c r="ILR48" s="155"/>
      <c r="ILS48" s="156"/>
      <c r="ILT48" s="156"/>
      <c r="ILU48" s="156"/>
      <c r="ILV48" s="156"/>
      <c r="ILW48" s="156"/>
      <c r="ILX48" s="156"/>
      <c r="ILY48" s="157"/>
      <c r="ILZ48" s="153"/>
      <c r="IMA48" s="153"/>
      <c r="IMB48" s="154"/>
      <c r="IMC48" s="155"/>
      <c r="IMD48" s="155"/>
      <c r="IME48" s="155"/>
      <c r="IMF48" s="155"/>
      <c r="IMG48" s="155"/>
      <c r="IMH48" s="155"/>
      <c r="IMI48" s="156"/>
      <c r="IMJ48" s="156"/>
      <c r="IMK48" s="156"/>
      <c r="IML48" s="156"/>
      <c r="IMM48" s="156"/>
      <c r="IMN48" s="156"/>
      <c r="IMO48" s="157"/>
      <c r="IMP48" s="153"/>
      <c r="IMQ48" s="153"/>
      <c r="IMR48" s="154"/>
      <c r="IMS48" s="155"/>
      <c r="IMT48" s="155"/>
      <c r="IMU48" s="155"/>
      <c r="IMV48" s="155"/>
      <c r="IMW48" s="155"/>
      <c r="IMX48" s="155"/>
      <c r="IMY48" s="156"/>
      <c r="IMZ48" s="156"/>
      <c r="INA48" s="156"/>
      <c r="INB48" s="156"/>
      <c r="INC48" s="156"/>
      <c r="IND48" s="156"/>
      <c r="INE48" s="157"/>
      <c r="INF48" s="153"/>
      <c r="ING48" s="153"/>
      <c r="INH48" s="154"/>
      <c r="INI48" s="155"/>
      <c r="INJ48" s="155"/>
      <c r="INK48" s="155"/>
      <c r="INL48" s="155"/>
      <c r="INM48" s="155"/>
      <c r="INN48" s="155"/>
      <c r="INO48" s="156"/>
      <c r="INP48" s="156"/>
      <c r="INQ48" s="156"/>
      <c r="INR48" s="156"/>
      <c r="INS48" s="156"/>
      <c r="INT48" s="156"/>
      <c r="INU48" s="157"/>
      <c r="INV48" s="153"/>
      <c r="INW48" s="153"/>
      <c r="INX48" s="154"/>
      <c r="INY48" s="155"/>
      <c r="INZ48" s="155"/>
      <c r="IOA48" s="155"/>
      <c r="IOB48" s="155"/>
      <c r="IOC48" s="155"/>
      <c r="IOD48" s="155"/>
      <c r="IOE48" s="156"/>
      <c r="IOF48" s="156"/>
      <c r="IOG48" s="156"/>
      <c r="IOH48" s="156"/>
      <c r="IOI48" s="156"/>
      <c r="IOJ48" s="156"/>
      <c r="IOK48" s="157"/>
      <c r="IOL48" s="153"/>
      <c r="IOM48" s="153"/>
      <c r="ION48" s="154"/>
      <c r="IOO48" s="155"/>
      <c r="IOP48" s="155"/>
      <c r="IOQ48" s="155"/>
      <c r="IOR48" s="155"/>
      <c r="IOS48" s="155"/>
      <c r="IOT48" s="155"/>
      <c r="IOU48" s="156"/>
      <c r="IOV48" s="156"/>
      <c r="IOW48" s="156"/>
      <c r="IOX48" s="156"/>
      <c r="IOY48" s="156"/>
      <c r="IOZ48" s="156"/>
      <c r="IPA48" s="157"/>
      <c r="IPB48" s="153"/>
      <c r="IPC48" s="153"/>
      <c r="IPD48" s="154"/>
      <c r="IPE48" s="155"/>
      <c r="IPF48" s="155"/>
      <c r="IPG48" s="155"/>
      <c r="IPH48" s="155"/>
      <c r="IPI48" s="155"/>
      <c r="IPJ48" s="155"/>
      <c r="IPK48" s="156"/>
      <c r="IPL48" s="156"/>
      <c r="IPM48" s="156"/>
      <c r="IPN48" s="156"/>
      <c r="IPO48" s="156"/>
      <c r="IPP48" s="156"/>
      <c r="IPQ48" s="157"/>
      <c r="IPR48" s="153"/>
      <c r="IPS48" s="153"/>
      <c r="IPT48" s="154"/>
      <c r="IPU48" s="155"/>
      <c r="IPV48" s="155"/>
      <c r="IPW48" s="155"/>
      <c r="IPX48" s="155"/>
      <c r="IPY48" s="155"/>
      <c r="IPZ48" s="155"/>
      <c r="IQA48" s="156"/>
      <c r="IQB48" s="156"/>
      <c r="IQC48" s="156"/>
      <c r="IQD48" s="156"/>
      <c r="IQE48" s="156"/>
      <c r="IQF48" s="156"/>
      <c r="IQG48" s="157"/>
      <c r="IQH48" s="153"/>
      <c r="IQI48" s="153"/>
      <c r="IQJ48" s="154"/>
      <c r="IQK48" s="155"/>
      <c r="IQL48" s="155"/>
      <c r="IQM48" s="155"/>
      <c r="IQN48" s="155"/>
      <c r="IQO48" s="155"/>
      <c r="IQP48" s="155"/>
      <c r="IQQ48" s="156"/>
      <c r="IQR48" s="156"/>
      <c r="IQS48" s="156"/>
      <c r="IQT48" s="156"/>
      <c r="IQU48" s="156"/>
      <c r="IQV48" s="156"/>
      <c r="IQW48" s="157"/>
      <c r="IQX48" s="153"/>
      <c r="IQY48" s="153"/>
      <c r="IQZ48" s="154"/>
      <c r="IRA48" s="155"/>
      <c r="IRB48" s="155"/>
      <c r="IRC48" s="155"/>
      <c r="IRD48" s="155"/>
      <c r="IRE48" s="155"/>
      <c r="IRF48" s="155"/>
      <c r="IRG48" s="156"/>
      <c r="IRH48" s="156"/>
      <c r="IRI48" s="156"/>
      <c r="IRJ48" s="156"/>
      <c r="IRK48" s="156"/>
      <c r="IRL48" s="156"/>
      <c r="IRM48" s="157"/>
      <c r="IRN48" s="153"/>
      <c r="IRO48" s="153"/>
      <c r="IRP48" s="154"/>
      <c r="IRQ48" s="155"/>
      <c r="IRR48" s="155"/>
      <c r="IRS48" s="155"/>
      <c r="IRT48" s="155"/>
      <c r="IRU48" s="155"/>
      <c r="IRV48" s="155"/>
      <c r="IRW48" s="156"/>
      <c r="IRX48" s="156"/>
      <c r="IRY48" s="156"/>
      <c r="IRZ48" s="156"/>
      <c r="ISA48" s="156"/>
      <c r="ISB48" s="156"/>
      <c r="ISC48" s="157"/>
      <c r="ISD48" s="153"/>
      <c r="ISE48" s="153"/>
      <c r="ISF48" s="154"/>
      <c r="ISG48" s="155"/>
      <c r="ISH48" s="155"/>
      <c r="ISI48" s="155"/>
      <c r="ISJ48" s="155"/>
      <c r="ISK48" s="155"/>
      <c r="ISL48" s="155"/>
      <c r="ISM48" s="156"/>
      <c r="ISN48" s="156"/>
      <c r="ISO48" s="156"/>
      <c r="ISP48" s="156"/>
      <c r="ISQ48" s="156"/>
      <c r="ISR48" s="156"/>
      <c r="ISS48" s="157"/>
      <c r="IST48" s="153"/>
      <c r="ISU48" s="153"/>
      <c r="ISV48" s="154"/>
      <c r="ISW48" s="155"/>
      <c r="ISX48" s="155"/>
      <c r="ISY48" s="155"/>
      <c r="ISZ48" s="155"/>
      <c r="ITA48" s="155"/>
      <c r="ITB48" s="155"/>
      <c r="ITC48" s="156"/>
      <c r="ITD48" s="156"/>
      <c r="ITE48" s="156"/>
      <c r="ITF48" s="156"/>
      <c r="ITG48" s="156"/>
      <c r="ITH48" s="156"/>
      <c r="ITI48" s="157"/>
      <c r="ITJ48" s="153"/>
      <c r="ITK48" s="153"/>
      <c r="ITL48" s="154"/>
      <c r="ITM48" s="155"/>
      <c r="ITN48" s="155"/>
      <c r="ITO48" s="155"/>
      <c r="ITP48" s="155"/>
      <c r="ITQ48" s="155"/>
      <c r="ITR48" s="155"/>
      <c r="ITS48" s="156"/>
      <c r="ITT48" s="156"/>
      <c r="ITU48" s="156"/>
      <c r="ITV48" s="156"/>
      <c r="ITW48" s="156"/>
      <c r="ITX48" s="156"/>
      <c r="ITY48" s="157"/>
      <c r="ITZ48" s="153"/>
      <c r="IUA48" s="153"/>
      <c r="IUB48" s="154"/>
      <c r="IUC48" s="155"/>
      <c r="IUD48" s="155"/>
      <c r="IUE48" s="155"/>
      <c r="IUF48" s="155"/>
      <c r="IUG48" s="155"/>
      <c r="IUH48" s="155"/>
      <c r="IUI48" s="156"/>
      <c r="IUJ48" s="156"/>
      <c r="IUK48" s="156"/>
      <c r="IUL48" s="156"/>
      <c r="IUM48" s="156"/>
      <c r="IUN48" s="156"/>
      <c r="IUO48" s="157"/>
      <c r="IUP48" s="153"/>
      <c r="IUQ48" s="153"/>
      <c r="IUR48" s="154"/>
      <c r="IUS48" s="155"/>
      <c r="IUT48" s="155"/>
      <c r="IUU48" s="155"/>
      <c r="IUV48" s="155"/>
      <c r="IUW48" s="155"/>
      <c r="IUX48" s="155"/>
      <c r="IUY48" s="156"/>
      <c r="IUZ48" s="156"/>
      <c r="IVA48" s="156"/>
      <c r="IVB48" s="156"/>
      <c r="IVC48" s="156"/>
      <c r="IVD48" s="156"/>
      <c r="IVE48" s="157"/>
      <c r="IVF48" s="153"/>
      <c r="IVG48" s="153"/>
      <c r="IVH48" s="154"/>
      <c r="IVI48" s="155"/>
      <c r="IVJ48" s="155"/>
      <c r="IVK48" s="155"/>
      <c r="IVL48" s="155"/>
      <c r="IVM48" s="155"/>
      <c r="IVN48" s="155"/>
      <c r="IVO48" s="156"/>
      <c r="IVP48" s="156"/>
      <c r="IVQ48" s="156"/>
      <c r="IVR48" s="156"/>
      <c r="IVS48" s="156"/>
      <c r="IVT48" s="156"/>
      <c r="IVU48" s="157"/>
      <c r="IVV48" s="153"/>
      <c r="IVW48" s="153"/>
      <c r="IVX48" s="154"/>
      <c r="IVY48" s="155"/>
      <c r="IVZ48" s="155"/>
      <c r="IWA48" s="155"/>
      <c r="IWB48" s="155"/>
      <c r="IWC48" s="155"/>
      <c r="IWD48" s="155"/>
      <c r="IWE48" s="156"/>
      <c r="IWF48" s="156"/>
      <c r="IWG48" s="156"/>
      <c r="IWH48" s="156"/>
      <c r="IWI48" s="156"/>
      <c r="IWJ48" s="156"/>
      <c r="IWK48" s="157"/>
      <c r="IWL48" s="153"/>
      <c r="IWM48" s="153"/>
      <c r="IWN48" s="154"/>
      <c r="IWO48" s="155"/>
      <c r="IWP48" s="155"/>
      <c r="IWQ48" s="155"/>
      <c r="IWR48" s="155"/>
      <c r="IWS48" s="155"/>
      <c r="IWT48" s="155"/>
      <c r="IWU48" s="156"/>
      <c r="IWV48" s="156"/>
      <c r="IWW48" s="156"/>
      <c r="IWX48" s="156"/>
      <c r="IWY48" s="156"/>
      <c r="IWZ48" s="156"/>
      <c r="IXA48" s="157"/>
      <c r="IXB48" s="153"/>
      <c r="IXC48" s="153"/>
      <c r="IXD48" s="154"/>
      <c r="IXE48" s="155"/>
      <c r="IXF48" s="155"/>
      <c r="IXG48" s="155"/>
      <c r="IXH48" s="155"/>
      <c r="IXI48" s="155"/>
      <c r="IXJ48" s="155"/>
      <c r="IXK48" s="156"/>
      <c r="IXL48" s="156"/>
      <c r="IXM48" s="156"/>
      <c r="IXN48" s="156"/>
      <c r="IXO48" s="156"/>
      <c r="IXP48" s="156"/>
      <c r="IXQ48" s="157"/>
      <c r="IXR48" s="153"/>
      <c r="IXS48" s="153"/>
      <c r="IXT48" s="154"/>
      <c r="IXU48" s="155"/>
      <c r="IXV48" s="155"/>
      <c r="IXW48" s="155"/>
      <c r="IXX48" s="155"/>
      <c r="IXY48" s="155"/>
      <c r="IXZ48" s="155"/>
      <c r="IYA48" s="156"/>
      <c r="IYB48" s="156"/>
      <c r="IYC48" s="156"/>
      <c r="IYD48" s="156"/>
      <c r="IYE48" s="156"/>
      <c r="IYF48" s="156"/>
      <c r="IYG48" s="157"/>
      <c r="IYH48" s="153"/>
      <c r="IYI48" s="153"/>
      <c r="IYJ48" s="154"/>
      <c r="IYK48" s="155"/>
      <c r="IYL48" s="155"/>
      <c r="IYM48" s="155"/>
      <c r="IYN48" s="155"/>
      <c r="IYO48" s="155"/>
      <c r="IYP48" s="155"/>
      <c r="IYQ48" s="156"/>
      <c r="IYR48" s="156"/>
      <c r="IYS48" s="156"/>
      <c r="IYT48" s="156"/>
      <c r="IYU48" s="156"/>
      <c r="IYV48" s="156"/>
      <c r="IYW48" s="157"/>
      <c r="IYX48" s="153"/>
      <c r="IYY48" s="153"/>
      <c r="IYZ48" s="154"/>
      <c r="IZA48" s="155"/>
      <c r="IZB48" s="155"/>
      <c r="IZC48" s="155"/>
      <c r="IZD48" s="155"/>
      <c r="IZE48" s="155"/>
      <c r="IZF48" s="155"/>
      <c r="IZG48" s="156"/>
      <c r="IZH48" s="156"/>
      <c r="IZI48" s="156"/>
      <c r="IZJ48" s="156"/>
      <c r="IZK48" s="156"/>
      <c r="IZL48" s="156"/>
      <c r="IZM48" s="157"/>
      <c r="IZN48" s="153"/>
      <c r="IZO48" s="153"/>
      <c r="IZP48" s="154"/>
      <c r="IZQ48" s="155"/>
      <c r="IZR48" s="155"/>
      <c r="IZS48" s="155"/>
      <c r="IZT48" s="155"/>
      <c r="IZU48" s="155"/>
      <c r="IZV48" s="155"/>
      <c r="IZW48" s="156"/>
      <c r="IZX48" s="156"/>
      <c r="IZY48" s="156"/>
      <c r="IZZ48" s="156"/>
      <c r="JAA48" s="156"/>
      <c r="JAB48" s="156"/>
      <c r="JAC48" s="157"/>
      <c r="JAD48" s="153"/>
      <c r="JAE48" s="153"/>
      <c r="JAF48" s="154"/>
      <c r="JAG48" s="155"/>
      <c r="JAH48" s="155"/>
      <c r="JAI48" s="155"/>
      <c r="JAJ48" s="155"/>
      <c r="JAK48" s="155"/>
      <c r="JAL48" s="155"/>
      <c r="JAM48" s="156"/>
      <c r="JAN48" s="156"/>
      <c r="JAO48" s="156"/>
      <c r="JAP48" s="156"/>
      <c r="JAQ48" s="156"/>
      <c r="JAR48" s="156"/>
      <c r="JAS48" s="157"/>
      <c r="JAT48" s="153"/>
      <c r="JAU48" s="153"/>
      <c r="JAV48" s="154"/>
      <c r="JAW48" s="155"/>
      <c r="JAX48" s="155"/>
      <c r="JAY48" s="155"/>
      <c r="JAZ48" s="155"/>
      <c r="JBA48" s="155"/>
      <c r="JBB48" s="155"/>
      <c r="JBC48" s="156"/>
      <c r="JBD48" s="156"/>
      <c r="JBE48" s="156"/>
      <c r="JBF48" s="156"/>
      <c r="JBG48" s="156"/>
      <c r="JBH48" s="156"/>
      <c r="JBI48" s="157"/>
      <c r="JBJ48" s="153"/>
      <c r="JBK48" s="153"/>
      <c r="JBL48" s="154"/>
      <c r="JBM48" s="155"/>
      <c r="JBN48" s="155"/>
      <c r="JBO48" s="155"/>
      <c r="JBP48" s="155"/>
      <c r="JBQ48" s="155"/>
      <c r="JBR48" s="155"/>
      <c r="JBS48" s="156"/>
      <c r="JBT48" s="156"/>
      <c r="JBU48" s="156"/>
      <c r="JBV48" s="156"/>
      <c r="JBW48" s="156"/>
      <c r="JBX48" s="156"/>
      <c r="JBY48" s="157"/>
      <c r="JBZ48" s="153"/>
      <c r="JCA48" s="153"/>
      <c r="JCB48" s="154"/>
      <c r="JCC48" s="155"/>
      <c r="JCD48" s="155"/>
      <c r="JCE48" s="155"/>
      <c r="JCF48" s="155"/>
      <c r="JCG48" s="155"/>
      <c r="JCH48" s="155"/>
      <c r="JCI48" s="156"/>
      <c r="JCJ48" s="156"/>
      <c r="JCK48" s="156"/>
      <c r="JCL48" s="156"/>
      <c r="JCM48" s="156"/>
      <c r="JCN48" s="156"/>
      <c r="JCO48" s="157"/>
      <c r="JCP48" s="153"/>
      <c r="JCQ48" s="153"/>
      <c r="JCR48" s="154"/>
      <c r="JCS48" s="155"/>
      <c r="JCT48" s="155"/>
      <c r="JCU48" s="155"/>
      <c r="JCV48" s="155"/>
      <c r="JCW48" s="155"/>
      <c r="JCX48" s="155"/>
      <c r="JCY48" s="156"/>
      <c r="JCZ48" s="156"/>
      <c r="JDA48" s="156"/>
      <c r="JDB48" s="156"/>
      <c r="JDC48" s="156"/>
      <c r="JDD48" s="156"/>
      <c r="JDE48" s="157"/>
      <c r="JDF48" s="153"/>
      <c r="JDG48" s="153"/>
      <c r="JDH48" s="154"/>
      <c r="JDI48" s="155"/>
      <c r="JDJ48" s="155"/>
      <c r="JDK48" s="155"/>
      <c r="JDL48" s="155"/>
      <c r="JDM48" s="155"/>
      <c r="JDN48" s="155"/>
      <c r="JDO48" s="156"/>
      <c r="JDP48" s="156"/>
      <c r="JDQ48" s="156"/>
      <c r="JDR48" s="156"/>
      <c r="JDS48" s="156"/>
      <c r="JDT48" s="156"/>
      <c r="JDU48" s="157"/>
      <c r="JDV48" s="153"/>
      <c r="JDW48" s="153"/>
      <c r="JDX48" s="154"/>
      <c r="JDY48" s="155"/>
      <c r="JDZ48" s="155"/>
      <c r="JEA48" s="155"/>
      <c r="JEB48" s="155"/>
      <c r="JEC48" s="155"/>
      <c r="JED48" s="155"/>
      <c r="JEE48" s="156"/>
      <c r="JEF48" s="156"/>
      <c r="JEG48" s="156"/>
      <c r="JEH48" s="156"/>
      <c r="JEI48" s="156"/>
      <c r="JEJ48" s="156"/>
      <c r="JEK48" s="157"/>
      <c r="JEL48" s="153"/>
      <c r="JEM48" s="153"/>
      <c r="JEN48" s="154"/>
      <c r="JEO48" s="155"/>
      <c r="JEP48" s="155"/>
      <c r="JEQ48" s="155"/>
      <c r="JER48" s="155"/>
      <c r="JES48" s="155"/>
      <c r="JET48" s="155"/>
      <c r="JEU48" s="156"/>
      <c r="JEV48" s="156"/>
      <c r="JEW48" s="156"/>
      <c r="JEX48" s="156"/>
      <c r="JEY48" s="156"/>
      <c r="JEZ48" s="156"/>
      <c r="JFA48" s="157"/>
      <c r="JFB48" s="153"/>
      <c r="JFC48" s="153"/>
      <c r="JFD48" s="154"/>
      <c r="JFE48" s="155"/>
      <c r="JFF48" s="155"/>
      <c r="JFG48" s="155"/>
      <c r="JFH48" s="155"/>
      <c r="JFI48" s="155"/>
      <c r="JFJ48" s="155"/>
      <c r="JFK48" s="156"/>
      <c r="JFL48" s="156"/>
      <c r="JFM48" s="156"/>
      <c r="JFN48" s="156"/>
      <c r="JFO48" s="156"/>
      <c r="JFP48" s="156"/>
      <c r="JFQ48" s="157"/>
      <c r="JFR48" s="153"/>
      <c r="JFS48" s="153"/>
      <c r="JFT48" s="154"/>
      <c r="JFU48" s="155"/>
      <c r="JFV48" s="155"/>
      <c r="JFW48" s="155"/>
      <c r="JFX48" s="155"/>
      <c r="JFY48" s="155"/>
      <c r="JFZ48" s="155"/>
      <c r="JGA48" s="156"/>
      <c r="JGB48" s="156"/>
      <c r="JGC48" s="156"/>
      <c r="JGD48" s="156"/>
      <c r="JGE48" s="156"/>
      <c r="JGF48" s="156"/>
      <c r="JGG48" s="157"/>
      <c r="JGH48" s="153"/>
      <c r="JGI48" s="153"/>
      <c r="JGJ48" s="154"/>
      <c r="JGK48" s="155"/>
      <c r="JGL48" s="155"/>
      <c r="JGM48" s="155"/>
      <c r="JGN48" s="155"/>
      <c r="JGO48" s="155"/>
      <c r="JGP48" s="155"/>
      <c r="JGQ48" s="156"/>
      <c r="JGR48" s="156"/>
      <c r="JGS48" s="156"/>
      <c r="JGT48" s="156"/>
      <c r="JGU48" s="156"/>
      <c r="JGV48" s="156"/>
      <c r="JGW48" s="157"/>
      <c r="JGX48" s="153"/>
      <c r="JGY48" s="153"/>
      <c r="JGZ48" s="154"/>
      <c r="JHA48" s="155"/>
      <c r="JHB48" s="155"/>
      <c r="JHC48" s="155"/>
      <c r="JHD48" s="155"/>
      <c r="JHE48" s="155"/>
      <c r="JHF48" s="155"/>
      <c r="JHG48" s="156"/>
      <c r="JHH48" s="156"/>
      <c r="JHI48" s="156"/>
      <c r="JHJ48" s="156"/>
      <c r="JHK48" s="156"/>
      <c r="JHL48" s="156"/>
      <c r="JHM48" s="157"/>
      <c r="JHN48" s="153"/>
      <c r="JHO48" s="153"/>
      <c r="JHP48" s="154"/>
      <c r="JHQ48" s="155"/>
      <c r="JHR48" s="155"/>
      <c r="JHS48" s="155"/>
      <c r="JHT48" s="155"/>
      <c r="JHU48" s="155"/>
      <c r="JHV48" s="155"/>
      <c r="JHW48" s="156"/>
      <c r="JHX48" s="156"/>
      <c r="JHY48" s="156"/>
      <c r="JHZ48" s="156"/>
      <c r="JIA48" s="156"/>
      <c r="JIB48" s="156"/>
      <c r="JIC48" s="157"/>
      <c r="JID48" s="153"/>
      <c r="JIE48" s="153"/>
      <c r="JIF48" s="154"/>
      <c r="JIG48" s="155"/>
      <c r="JIH48" s="155"/>
      <c r="JII48" s="155"/>
      <c r="JIJ48" s="155"/>
      <c r="JIK48" s="155"/>
      <c r="JIL48" s="155"/>
      <c r="JIM48" s="156"/>
      <c r="JIN48" s="156"/>
      <c r="JIO48" s="156"/>
      <c r="JIP48" s="156"/>
      <c r="JIQ48" s="156"/>
      <c r="JIR48" s="156"/>
      <c r="JIS48" s="157"/>
      <c r="JIT48" s="153"/>
      <c r="JIU48" s="153"/>
      <c r="JIV48" s="154"/>
      <c r="JIW48" s="155"/>
      <c r="JIX48" s="155"/>
      <c r="JIY48" s="155"/>
      <c r="JIZ48" s="155"/>
      <c r="JJA48" s="155"/>
      <c r="JJB48" s="155"/>
      <c r="JJC48" s="156"/>
      <c r="JJD48" s="156"/>
      <c r="JJE48" s="156"/>
      <c r="JJF48" s="156"/>
      <c r="JJG48" s="156"/>
      <c r="JJH48" s="156"/>
      <c r="JJI48" s="157"/>
      <c r="JJJ48" s="153"/>
      <c r="JJK48" s="153"/>
      <c r="JJL48" s="154"/>
      <c r="JJM48" s="155"/>
      <c r="JJN48" s="155"/>
      <c r="JJO48" s="155"/>
      <c r="JJP48" s="155"/>
      <c r="JJQ48" s="155"/>
      <c r="JJR48" s="155"/>
      <c r="JJS48" s="156"/>
      <c r="JJT48" s="156"/>
      <c r="JJU48" s="156"/>
      <c r="JJV48" s="156"/>
      <c r="JJW48" s="156"/>
      <c r="JJX48" s="156"/>
      <c r="JJY48" s="157"/>
      <c r="JJZ48" s="153"/>
      <c r="JKA48" s="153"/>
      <c r="JKB48" s="154"/>
      <c r="JKC48" s="155"/>
      <c r="JKD48" s="155"/>
      <c r="JKE48" s="155"/>
      <c r="JKF48" s="155"/>
      <c r="JKG48" s="155"/>
      <c r="JKH48" s="155"/>
      <c r="JKI48" s="156"/>
      <c r="JKJ48" s="156"/>
      <c r="JKK48" s="156"/>
      <c r="JKL48" s="156"/>
      <c r="JKM48" s="156"/>
      <c r="JKN48" s="156"/>
      <c r="JKO48" s="157"/>
      <c r="JKP48" s="153"/>
      <c r="JKQ48" s="153"/>
      <c r="JKR48" s="154"/>
      <c r="JKS48" s="155"/>
      <c r="JKT48" s="155"/>
      <c r="JKU48" s="155"/>
      <c r="JKV48" s="155"/>
      <c r="JKW48" s="155"/>
      <c r="JKX48" s="155"/>
      <c r="JKY48" s="156"/>
      <c r="JKZ48" s="156"/>
      <c r="JLA48" s="156"/>
      <c r="JLB48" s="156"/>
      <c r="JLC48" s="156"/>
      <c r="JLD48" s="156"/>
      <c r="JLE48" s="157"/>
      <c r="JLF48" s="153"/>
      <c r="JLG48" s="153"/>
      <c r="JLH48" s="154"/>
      <c r="JLI48" s="155"/>
      <c r="JLJ48" s="155"/>
      <c r="JLK48" s="155"/>
      <c r="JLL48" s="155"/>
      <c r="JLM48" s="155"/>
      <c r="JLN48" s="155"/>
      <c r="JLO48" s="156"/>
      <c r="JLP48" s="156"/>
      <c r="JLQ48" s="156"/>
      <c r="JLR48" s="156"/>
      <c r="JLS48" s="156"/>
      <c r="JLT48" s="156"/>
      <c r="JLU48" s="157"/>
      <c r="JLV48" s="153"/>
      <c r="JLW48" s="153"/>
      <c r="JLX48" s="154"/>
      <c r="JLY48" s="155"/>
      <c r="JLZ48" s="155"/>
      <c r="JMA48" s="155"/>
      <c r="JMB48" s="155"/>
      <c r="JMC48" s="155"/>
      <c r="JMD48" s="155"/>
      <c r="JME48" s="156"/>
      <c r="JMF48" s="156"/>
      <c r="JMG48" s="156"/>
      <c r="JMH48" s="156"/>
      <c r="JMI48" s="156"/>
      <c r="JMJ48" s="156"/>
      <c r="JMK48" s="157"/>
      <c r="JML48" s="153"/>
      <c r="JMM48" s="153"/>
      <c r="JMN48" s="154"/>
      <c r="JMO48" s="155"/>
      <c r="JMP48" s="155"/>
      <c r="JMQ48" s="155"/>
      <c r="JMR48" s="155"/>
      <c r="JMS48" s="155"/>
      <c r="JMT48" s="155"/>
      <c r="JMU48" s="156"/>
      <c r="JMV48" s="156"/>
      <c r="JMW48" s="156"/>
      <c r="JMX48" s="156"/>
      <c r="JMY48" s="156"/>
      <c r="JMZ48" s="156"/>
      <c r="JNA48" s="157"/>
      <c r="JNB48" s="153"/>
      <c r="JNC48" s="153"/>
      <c r="JND48" s="154"/>
      <c r="JNE48" s="155"/>
      <c r="JNF48" s="155"/>
      <c r="JNG48" s="155"/>
      <c r="JNH48" s="155"/>
      <c r="JNI48" s="155"/>
      <c r="JNJ48" s="155"/>
      <c r="JNK48" s="156"/>
      <c r="JNL48" s="156"/>
      <c r="JNM48" s="156"/>
      <c r="JNN48" s="156"/>
      <c r="JNO48" s="156"/>
      <c r="JNP48" s="156"/>
      <c r="JNQ48" s="157"/>
      <c r="JNR48" s="153"/>
      <c r="JNS48" s="153"/>
      <c r="JNT48" s="154"/>
      <c r="JNU48" s="155"/>
      <c r="JNV48" s="155"/>
      <c r="JNW48" s="155"/>
      <c r="JNX48" s="155"/>
      <c r="JNY48" s="155"/>
      <c r="JNZ48" s="155"/>
      <c r="JOA48" s="156"/>
      <c r="JOB48" s="156"/>
      <c r="JOC48" s="156"/>
      <c r="JOD48" s="156"/>
      <c r="JOE48" s="156"/>
      <c r="JOF48" s="156"/>
      <c r="JOG48" s="157"/>
      <c r="JOH48" s="153"/>
      <c r="JOI48" s="153"/>
      <c r="JOJ48" s="154"/>
      <c r="JOK48" s="155"/>
      <c r="JOL48" s="155"/>
      <c r="JOM48" s="155"/>
      <c r="JON48" s="155"/>
      <c r="JOO48" s="155"/>
      <c r="JOP48" s="155"/>
      <c r="JOQ48" s="156"/>
      <c r="JOR48" s="156"/>
      <c r="JOS48" s="156"/>
      <c r="JOT48" s="156"/>
      <c r="JOU48" s="156"/>
      <c r="JOV48" s="156"/>
      <c r="JOW48" s="157"/>
      <c r="JOX48" s="153"/>
      <c r="JOY48" s="153"/>
      <c r="JOZ48" s="154"/>
      <c r="JPA48" s="155"/>
      <c r="JPB48" s="155"/>
      <c r="JPC48" s="155"/>
      <c r="JPD48" s="155"/>
      <c r="JPE48" s="155"/>
      <c r="JPF48" s="155"/>
      <c r="JPG48" s="156"/>
      <c r="JPH48" s="156"/>
      <c r="JPI48" s="156"/>
      <c r="JPJ48" s="156"/>
      <c r="JPK48" s="156"/>
      <c r="JPL48" s="156"/>
      <c r="JPM48" s="157"/>
      <c r="JPN48" s="153"/>
      <c r="JPO48" s="153"/>
      <c r="JPP48" s="154"/>
      <c r="JPQ48" s="155"/>
      <c r="JPR48" s="155"/>
      <c r="JPS48" s="155"/>
      <c r="JPT48" s="155"/>
      <c r="JPU48" s="155"/>
      <c r="JPV48" s="155"/>
      <c r="JPW48" s="156"/>
      <c r="JPX48" s="156"/>
      <c r="JPY48" s="156"/>
      <c r="JPZ48" s="156"/>
      <c r="JQA48" s="156"/>
      <c r="JQB48" s="156"/>
      <c r="JQC48" s="157"/>
      <c r="JQD48" s="153"/>
      <c r="JQE48" s="153"/>
      <c r="JQF48" s="154"/>
      <c r="JQG48" s="155"/>
      <c r="JQH48" s="155"/>
      <c r="JQI48" s="155"/>
      <c r="JQJ48" s="155"/>
      <c r="JQK48" s="155"/>
      <c r="JQL48" s="155"/>
      <c r="JQM48" s="156"/>
      <c r="JQN48" s="156"/>
      <c r="JQO48" s="156"/>
      <c r="JQP48" s="156"/>
      <c r="JQQ48" s="156"/>
      <c r="JQR48" s="156"/>
      <c r="JQS48" s="157"/>
      <c r="JQT48" s="153"/>
      <c r="JQU48" s="153"/>
      <c r="JQV48" s="154"/>
      <c r="JQW48" s="155"/>
      <c r="JQX48" s="155"/>
      <c r="JQY48" s="155"/>
      <c r="JQZ48" s="155"/>
      <c r="JRA48" s="155"/>
      <c r="JRB48" s="155"/>
      <c r="JRC48" s="156"/>
      <c r="JRD48" s="156"/>
      <c r="JRE48" s="156"/>
      <c r="JRF48" s="156"/>
      <c r="JRG48" s="156"/>
      <c r="JRH48" s="156"/>
      <c r="JRI48" s="157"/>
      <c r="JRJ48" s="153"/>
      <c r="JRK48" s="153"/>
      <c r="JRL48" s="154"/>
      <c r="JRM48" s="155"/>
      <c r="JRN48" s="155"/>
      <c r="JRO48" s="155"/>
      <c r="JRP48" s="155"/>
      <c r="JRQ48" s="155"/>
      <c r="JRR48" s="155"/>
      <c r="JRS48" s="156"/>
      <c r="JRT48" s="156"/>
      <c r="JRU48" s="156"/>
      <c r="JRV48" s="156"/>
      <c r="JRW48" s="156"/>
      <c r="JRX48" s="156"/>
      <c r="JRY48" s="157"/>
      <c r="JRZ48" s="153"/>
      <c r="JSA48" s="153"/>
      <c r="JSB48" s="154"/>
      <c r="JSC48" s="155"/>
      <c r="JSD48" s="155"/>
      <c r="JSE48" s="155"/>
      <c r="JSF48" s="155"/>
      <c r="JSG48" s="155"/>
      <c r="JSH48" s="155"/>
      <c r="JSI48" s="156"/>
      <c r="JSJ48" s="156"/>
      <c r="JSK48" s="156"/>
      <c r="JSL48" s="156"/>
      <c r="JSM48" s="156"/>
      <c r="JSN48" s="156"/>
      <c r="JSO48" s="157"/>
      <c r="JSP48" s="153"/>
      <c r="JSQ48" s="153"/>
      <c r="JSR48" s="154"/>
      <c r="JSS48" s="155"/>
      <c r="JST48" s="155"/>
      <c r="JSU48" s="155"/>
      <c r="JSV48" s="155"/>
      <c r="JSW48" s="155"/>
      <c r="JSX48" s="155"/>
      <c r="JSY48" s="156"/>
      <c r="JSZ48" s="156"/>
      <c r="JTA48" s="156"/>
      <c r="JTB48" s="156"/>
      <c r="JTC48" s="156"/>
      <c r="JTD48" s="156"/>
      <c r="JTE48" s="157"/>
      <c r="JTF48" s="153"/>
      <c r="JTG48" s="153"/>
      <c r="JTH48" s="154"/>
      <c r="JTI48" s="155"/>
      <c r="JTJ48" s="155"/>
      <c r="JTK48" s="155"/>
      <c r="JTL48" s="155"/>
      <c r="JTM48" s="155"/>
      <c r="JTN48" s="155"/>
      <c r="JTO48" s="156"/>
      <c r="JTP48" s="156"/>
      <c r="JTQ48" s="156"/>
      <c r="JTR48" s="156"/>
      <c r="JTS48" s="156"/>
      <c r="JTT48" s="156"/>
      <c r="JTU48" s="157"/>
      <c r="JTV48" s="153"/>
      <c r="JTW48" s="153"/>
      <c r="JTX48" s="154"/>
      <c r="JTY48" s="155"/>
      <c r="JTZ48" s="155"/>
      <c r="JUA48" s="155"/>
      <c r="JUB48" s="155"/>
      <c r="JUC48" s="155"/>
      <c r="JUD48" s="155"/>
      <c r="JUE48" s="156"/>
      <c r="JUF48" s="156"/>
      <c r="JUG48" s="156"/>
      <c r="JUH48" s="156"/>
      <c r="JUI48" s="156"/>
      <c r="JUJ48" s="156"/>
      <c r="JUK48" s="157"/>
      <c r="JUL48" s="153"/>
      <c r="JUM48" s="153"/>
      <c r="JUN48" s="154"/>
      <c r="JUO48" s="155"/>
      <c r="JUP48" s="155"/>
      <c r="JUQ48" s="155"/>
      <c r="JUR48" s="155"/>
      <c r="JUS48" s="155"/>
      <c r="JUT48" s="155"/>
      <c r="JUU48" s="156"/>
      <c r="JUV48" s="156"/>
      <c r="JUW48" s="156"/>
      <c r="JUX48" s="156"/>
      <c r="JUY48" s="156"/>
      <c r="JUZ48" s="156"/>
      <c r="JVA48" s="157"/>
      <c r="JVB48" s="153"/>
      <c r="JVC48" s="153"/>
      <c r="JVD48" s="154"/>
      <c r="JVE48" s="155"/>
      <c r="JVF48" s="155"/>
      <c r="JVG48" s="155"/>
      <c r="JVH48" s="155"/>
      <c r="JVI48" s="155"/>
      <c r="JVJ48" s="155"/>
      <c r="JVK48" s="156"/>
      <c r="JVL48" s="156"/>
      <c r="JVM48" s="156"/>
      <c r="JVN48" s="156"/>
      <c r="JVO48" s="156"/>
      <c r="JVP48" s="156"/>
      <c r="JVQ48" s="157"/>
      <c r="JVR48" s="153"/>
      <c r="JVS48" s="153"/>
      <c r="JVT48" s="154"/>
      <c r="JVU48" s="155"/>
      <c r="JVV48" s="155"/>
      <c r="JVW48" s="155"/>
      <c r="JVX48" s="155"/>
      <c r="JVY48" s="155"/>
      <c r="JVZ48" s="155"/>
      <c r="JWA48" s="156"/>
      <c r="JWB48" s="156"/>
      <c r="JWC48" s="156"/>
      <c r="JWD48" s="156"/>
      <c r="JWE48" s="156"/>
      <c r="JWF48" s="156"/>
      <c r="JWG48" s="157"/>
      <c r="JWH48" s="153"/>
      <c r="JWI48" s="153"/>
      <c r="JWJ48" s="154"/>
      <c r="JWK48" s="155"/>
      <c r="JWL48" s="155"/>
      <c r="JWM48" s="155"/>
      <c r="JWN48" s="155"/>
      <c r="JWO48" s="155"/>
      <c r="JWP48" s="155"/>
      <c r="JWQ48" s="156"/>
      <c r="JWR48" s="156"/>
      <c r="JWS48" s="156"/>
      <c r="JWT48" s="156"/>
      <c r="JWU48" s="156"/>
      <c r="JWV48" s="156"/>
      <c r="JWW48" s="157"/>
      <c r="JWX48" s="153"/>
      <c r="JWY48" s="153"/>
      <c r="JWZ48" s="154"/>
      <c r="JXA48" s="155"/>
      <c r="JXB48" s="155"/>
      <c r="JXC48" s="155"/>
      <c r="JXD48" s="155"/>
      <c r="JXE48" s="155"/>
      <c r="JXF48" s="155"/>
      <c r="JXG48" s="156"/>
      <c r="JXH48" s="156"/>
      <c r="JXI48" s="156"/>
      <c r="JXJ48" s="156"/>
      <c r="JXK48" s="156"/>
      <c r="JXL48" s="156"/>
      <c r="JXM48" s="157"/>
      <c r="JXN48" s="153"/>
      <c r="JXO48" s="153"/>
      <c r="JXP48" s="154"/>
      <c r="JXQ48" s="155"/>
      <c r="JXR48" s="155"/>
      <c r="JXS48" s="155"/>
      <c r="JXT48" s="155"/>
      <c r="JXU48" s="155"/>
      <c r="JXV48" s="155"/>
      <c r="JXW48" s="156"/>
      <c r="JXX48" s="156"/>
      <c r="JXY48" s="156"/>
      <c r="JXZ48" s="156"/>
      <c r="JYA48" s="156"/>
      <c r="JYB48" s="156"/>
      <c r="JYC48" s="157"/>
      <c r="JYD48" s="153"/>
      <c r="JYE48" s="153"/>
      <c r="JYF48" s="154"/>
      <c r="JYG48" s="155"/>
      <c r="JYH48" s="155"/>
      <c r="JYI48" s="155"/>
      <c r="JYJ48" s="155"/>
      <c r="JYK48" s="155"/>
      <c r="JYL48" s="155"/>
      <c r="JYM48" s="156"/>
      <c r="JYN48" s="156"/>
      <c r="JYO48" s="156"/>
      <c r="JYP48" s="156"/>
      <c r="JYQ48" s="156"/>
      <c r="JYR48" s="156"/>
      <c r="JYS48" s="157"/>
      <c r="JYT48" s="153"/>
      <c r="JYU48" s="153"/>
      <c r="JYV48" s="154"/>
      <c r="JYW48" s="155"/>
      <c r="JYX48" s="155"/>
      <c r="JYY48" s="155"/>
      <c r="JYZ48" s="155"/>
      <c r="JZA48" s="155"/>
      <c r="JZB48" s="155"/>
      <c r="JZC48" s="156"/>
      <c r="JZD48" s="156"/>
      <c r="JZE48" s="156"/>
      <c r="JZF48" s="156"/>
      <c r="JZG48" s="156"/>
      <c r="JZH48" s="156"/>
      <c r="JZI48" s="157"/>
      <c r="JZJ48" s="153"/>
      <c r="JZK48" s="153"/>
      <c r="JZL48" s="154"/>
      <c r="JZM48" s="155"/>
      <c r="JZN48" s="155"/>
      <c r="JZO48" s="155"/>
      <c r="JZP48" s="155"/>
      <c r="JZQ48" s="155"/>
      <c r="JZR48" s="155"/>
      <c r="JZS48" s="156"/>
      <c r="JZT48" s="156"/>
      <c r="JZU48" s="156"/>
      <c r="JZV48" s="156"/>
      <c r="JZW48" s="156"/>
      <c r="JZX48" s="156"/>
      <c r="JZY48" s="157"/>
      <c r="JZZ48" s="153"/>
      <c r="KAA48" s="153"/>
      <c r="KAB48" s="154"/>
      <c r="KAC48" s="155"/>
      <c r="KAD48" s="155"/>
      <c r="KAE48" s="155"/>
      <c r="KAF48" s="155"/>
      <c r="KAG48" s="155"/>
      <c r="KAH48" s="155"/>
      <c r="KAI48" s="156"/>
      <c r="KAJ48" s="156"/>
      <c r="KAK48" s="156"/>
      <c r="KAL48" s="156"/>
      <c r="KAM48" s="156"/>
      <c r="KAN48" s="156"/>
      <c r="KAO48" s="157"/>
      <c r="KAP48" s="153"/>
      <c r="KAQ48" s="153"/>
      <c r="KAR48" s="154"/>
      <c r="KAS48" s="155"/>
      <c r="KAT48" s="155"/>
      <c r="KAU48" s="155"/>
      <c r="KAV48" s="155"/>
      <c r="KAW48" s="155"/>
      <c r="KAX48" s="155"/>
      <c r="KAY48" s="156"/>
      <c r="KAZ48" s="156"/>
      <c r="KBA48" s="156"/>
      <c r="KBB48" s="156"/>
      <c r="KBC48" s="156"/>
      <c r="KBD48" s="156"/>
      <c r="KBE48" s="157"/>
      <c r="KBF48" s="153"/>
      <c r="KBG48" s="153"/>
      <c r="KBH48" s="154"/>
      <c r="KBI48" s="155"/>
      <c r="KBJ48" s="155"/>
      <c r="KBK48" s="155"/>
      <c r="KBL48" s="155"/>
      <c r="KBM48" s="155"/>
      <c r="KBN48" s="155"/>
      <c r="KBO48" s="156"/>
      <c r="KBP48" s="156"/>
      <c r="KBQ48" s="156"/>
      <c r="KBR48" s="156"/>
      <c r="KBS48" s="156"/>
      <c r="KBT48" s="156"/>
      <c r="KBU48" s="157"/>
      <c r="KBV48" s="153"/>
      <c r="KBW48" s="153"/>
      <c r="KBX48" s="154"/>
      <c r="KBY48" s="155"/>
      <c r="KBZ48" s="155"/>
      <c r="KCA48" s="155"/>
      <c r="KCB48" s="155"/>
      <c r="KCC48" s="155"/>
      <c r="KCD48" s="155"/>
      <c r="KCE48" s="156"/>
      <c r="KCF48" s="156"/>
      <c r="KCG48" s="156"/>
      <c r="KCH48" s="156"/>
      <c r="KCI48" s="156"/>
      <c r="KCJ48" s="156"/>
      <c r="KCK48" s="157"/>
      <c r="KCL48" s="153"/>
      <c r="KCM48" s="153"/>
      <c r="KCN48" s="154"/>
      <c r="KCO48" s="155"/>
      <c r="KCP48" s="155"/>
      <c r="KCQ48" s="155"/>
      <c r="KCR48" s="155"/>
      <c r="KCS48" s="155"/>
      <c r="KCT48" s="155"/>
      <c r="KCU48" s="156"/>
      <c r="KCV48" s="156"/>
      <c r="KCW48" s="156"/>
      <c r="KCX48" s="156"/>
      <c r="KCY48" s="156"/>
      <c r="KCZ48" s="156"/>
      <c r="KDA48" s="157"/>
      <c r="KDB48" s="153"/>
      <c r="KDC48" s="153"/>
      <c r="KDD48" s="154"/>
      <c r="KDE48" s="155"/>
      <c r="KDF48" s="155"/>
      <c r="KDG48" s="155"/>
      <c r="KDH48" s="155"/>
      <c r="KDI48" s="155"/>
      <c r="KDJ48" s="155"/>
      <c r="KDK48" s="156"/>
      <c r="KDL48" s="156"/>
      <c r="KDM48" s="156"/>
      <c r="KDN48" s="156"/>
      <c r="KDO48" s="156"/>
      <c r="KDP48" s="156"/>
      <c r="KDQ48" s="157"/>
      <c r="KDR48" s="153"/>
      <c r="KDS48" s="153"/>
      <c r="KDT48" s="154"/>
      <c r="KDU48" s="155"/>
      <c r="KDV48" s="155"/>
      <c r="KDW48" s="155"/>
      <c r="KDX48" s="155"/>
      <c r="KDY48" s="155"/>
      <c r="KDZ48" s="155"/>
      <c r="KEA48" s="156"/>
      <c r="KEB48" s="156"/>
      <c r="KEC48" s="156"/>
      <c r="KED48" s="156"/>
      <c r="KEE48" s="156"/>
      <c r="KEF48" s="156"/>
      <c r="KEG48" s="157"/>
      <c r="KEH48" s="153"/>
      <c r="KEI48" s="153"/>
      <c r="KEJ48" s="154"/>
      <c r="KEK48" s="155"/>
      <c r="KEL48" s="155"/>
      <c r="KEM48" s="155"/>
      <c r="KEN48" s="155"/>
      <c r="KEO48" s="155"/>
      <c r="KEP48" s="155"/>
      <c r="KEQ48" s="156"/>
      <c r="KER48" s="156"/>
      <c r="KES48" s="156"/>
      <c r="KET48" s="156"/>
      <c r="KEU48" s="156"/>
      <c r="KEV48" s="156"/>
      <c r="KEW48" s="157"/>
      <c r="KEX48" s="153"/>
      <c r="KEY48" s="153"/>
      <c r="KEZ48" s="154"/>
      <c r="KFA48" s="155"/>
      <c r="KFB48" s="155"/>
      <c r="KFC48" s="155"/>
      <c r="KFD48" s="155"/>
      <c r="KFE48" s="155"/>
      <c r="KFF48" s="155"/>
      <c r="KFG48" s="156"/>
      <c r="KFH48" s="156"/>
      <c r="KFI48" s="156"/>
      <c r="KFJ48" s="156"/>
      <c r="KFK48" s="156"/>
      <c r="KFL48" s="156"/>
      <c r="KFM48" s="157"/>
      <c r="KFN48" s="153"/>
      <c r="KFO48" s="153"/>
      <c r="KFP48" s="154"/>
      <c r="KFQ48" s="155"/>
      <c r="KFR48" s="155"/>
      <c r="KFS48" s="155"/>
      <c r="KFT48" s="155"/>
      <c r="KFU48" s="155"/>
      <c r="KFV48" s="155"/>
      <c r="KFW48" s="156"/>
      <c r="KFX48" s="156"/>
      <c r="KFY48" s="156"/>
      <c r="KFZ48" s="156"/>
      <c r="KGA48" s="156"/>
      <c r="KGB48" s="156"/>
      <c r="KGC48" s="157"/>
      <c r="KGD48" s="153"/>
      <c r="KGE48" s="153"/>
      <c r="KGF48" s="154"/>
      <c r="KGG48" s="155"/>
      <c r="KGH48" s="155"/>
      <c r="KGI48" s="155"/>
      <c r="KGJ48" s="155"/>
      <c r="KGK48" s="155"/>
      <c r="KGL48" s="155"/>
      <c r="KGM48" s="156"/>
      <c r="KGN48" s="156"/>
      <c r="KGO48" s="156"/>
      <c r="KGP48" s="156"/>
      <c r="KGQ48" s="156"/>
      <c r="KGR48" s="156"/>
      <c r="KGS48" s="157"/>
      <c r="KGT48" s="153"/>
      <c r="KGU48" s="153"/>
      <c r="KGV48" s="154"/>
      <c r="KGW48" s="155"/>
      <c r="KGX48" s="155"/>
      <c r="KGY48" s="155"/>
      <c r="KGZ48" s="155"/>
      <c r="KHA48" s="155"/>
      <c r="KHB48" s="155"/>
      <c r="KHC48" s="156"/>
      <c r="KHD48" s="156"/>
      <c r="KHE48" s="156"/>
      <c r="KHF48" s="156"/>
      <c r="KHG48" s="156"/>
      <c r="KHH48" s="156"/>
      <c r="KHI48" s="157"/>
      <c r="KHJ48" s="153"/>
      <c r="KHK48" s="153"/>
      <c r="KHL48" s="154"/>
      <c r="KHM48" s="155"/>
      <c r="KHN48" s="155"/>
      <c r="KHO48" s="155"/>
      <c r="KHP48" s="155"/>
      <c r="KHQ48" s="155"/>
      <c r="KHR48" s="155"/>
      <c r="KHS48" s="156"/>
      <c r="KHT48" s="156"/>
      <c r="KHU48" s="156"/>
      <c r="KHV48" s="156"/>
      <c r="KHW48" s="156"/>
      <c r="KHX48" s="156"/>
      <c r="KHY48" s="157"/>
      <c r="KHZ48" s="153"/>
      <c r="KIA48" s="153"/>
      <c r="KIB48" s="154"/>
      <c r="KIC48" s="155"/>
      <c r="KID48" s="155"/>
      <c r="KIE48" s="155"/>
      <c r="KIF48" s="155"/>
      <c r="KIG48" s="155"/>
      <c r="KIH48" s="155"/>
      <c r="KII48" s="156"/>
      <c r="KIJ48" s="156"/>
      <c r="KIK48" s="156"/>
      <c r="KIL48" s="156"/>
      <c r="KIM48" s="156"/>
      <c r="KIN48" s="156"/>
      <c r="KIO48" s="157"/>
      <c r="KIP48" s="153"/>
      <c r="KIQ48" s="153"/>
      <c r="KIR48" s="154"/>
      <c r="KIS48" s="155"/>
      <c r="KIT48" s="155"/>
      <c r="KIU48" s="155"/>
      <c r="KIV48" s="155"/>
      <c r="KIW48" s="155"/>
      <c r="KIX48" s="155"/>
      <c r="KIY48" s="156"/>
      <c r="KIZ48" s="156"/>
      <c r="KJA48" s="156"/>
      <c r="KJB48" s="156"/>
      <c r="KJC48" s="156"/>
      <c r="KJD48" s="156"/>
      <c r="KJE48" s="157"/>
      <c r="KJF48" s="153"/>
      <c r="KJG48" s="153"/>
      <c r="KJH48" s="154"/>
      <c r="KJI48" s="155"/>
      <c r="KJJ48" s="155"/>
      <c r="KJK48" s="155"/>
      <c r="KJL48" s="155"/>
      <c r="KJM48" s="155"/>
      <c r="KJN48" s="155"/>
      <c r="KJO48" s="156"/>
      <c r="KJP48" s="156"/>
      <c r="KJQ48" s="156"/>
      <c r="KJR48" s="156"/>
      <c r="KJS48" s="156"/>
      <c r="KJT48" s="156"/>
      <c r="KJU48" s="157"/>
      <c r="KJV48" s="153"/>
      <c r="KJW48" s="153"/>
      <c r="KJX48" s="154"/>
      <c r="KJY48" s="155"/>
      <c r="KJZ48" s="155"/>
      <c r="KKA48" s="155"/>
      <c r="KKB48" s="155"/>
      <c r="KKC48" s="155"/>
      <c r="KKD48" s="155"/>
      <c r="KKE48" s="156"/>
      <c r="KKF48" s="156"/>
      <c r="KKG48" s="156"/>
      <c r="KKH48" s="156"/>
      <c r="KKI48" s="156"/>
      <c r="KKJ48" s="156"/>
      <c r="KKK48" s="157"/>
      <c r="KKL48" s="153"/>
      <c r="KKM48" s="153"/>
      <c r="KKN48" s="154"/>
      <c r="KKO48" s="155"/>
      <c r="KKP48" s="155"/>
      <c r="KKQ48" s="155"/>
      <c r="KKR48" s="155"/>
      <c r="KKS48" s="155"/>
      <c r="KKT48" s="155"/>
      <c r="KKU48" s="156"/>
      <c r="KKV48" s="156"/>
      <c r="KKW48" s="156"/>
      <c r="KKX48" s="156"/>
      <c r="KKY48" s="156"/>
      <c r="KKZ48" s="156"/>
      <c r="KLA48" s="157"/>
      <c r="KLB48" s="153"/>
      <c r="KLC48" s="153"/>
      <c r="KLD48" s="154"/>
      <c r="KLE48" s="155"/>
      <c r="KLF48" s="155"/>
      <c r="KLG48" s="155"/>
      <c r="KLH48" s="155"/>
      <c r="KLI48" s="155"/>
      <c r="KLJ48" s="155"/>
      <c r="KLK48" s="156"/>
      <c r="KLL48" s="156"/>
      <c r="KLM48" s="156"/>
      <c r="KLN48" s="156"/>
      <c r="KLO48" s="156"/>
      <c r="KLP48" s="156"/>
      <c r="KLQ48" s="157"/>
      <c r="KLR48" s="153"/>
      <c r="KLS48" s="153"/>
      <c r="KLT48" s="154"/>
      <c r="KLU48" s="155"/>
      <c r="KLV48" s="155"/>
      <c r="KLW48" s="155"/>
      <c r="KLX48" s="155"/>
      <c r="KLY48" s="155"/>
      <c r="KLZ48" s="155"/>
      <c r="KMA48" s="156"/>
      <c r="KMB48" s="156"/>
      <c r="KMC48" s="156"/>
      <c r="KMD48" s="156"/>
      <c r="KME48" s="156"/>
      <c r="KMF48" s="156"/>
      <c r="KMG48" s="157"/>
      <c r="KMH48" s="153"/>
      <c r="KMI48" s="153"/>
      <c r="KMJ48" s="154"/>
      <c r="KMK48" s="155"/>
      <c r="KML48" s="155"/>
      <c r="KMM48" s="155"/>
      <c r="KMN48" s="155"/>
      <c r="KMO48" s="155"/>
      <c r="KMP48" s="155"/>
      <c r="KMQ48" s="156"/>
      <c r="KMR48" s="156"/>
      <c r="KMS48" s="156"/>
      <c r="KMT48" s="156"/>
      <c r="KMU48" s="156"/>
      <c r="KMV48" s="156"/>
      <c r="KMW48" s="157"/>
      <c r="KMX48" s="153"/>
      <c r="KMY48" s="153"/>
      <c r="KMZ48" s="154"/>
      <c r="KNA48" s="155"/>
      <c r="KNB48" s="155"/>
      <c r="KNC48" s="155"/>
      <c r="KND48" s="155"/>
      <c r="KNE48" s="155"/>
      <c r="KNF48" s="155"/>
      <c r="KNG48" s="156"/>
      <c r="KNH48" s="156"/>
      <c r="KNI48" s="156"/>
      <c r="KNJ48" s="156"/>
      <c r="KNK48" s="156"/>
      <c r="KNL48" s="156"/>
      <c r="KNM48" s="157"/>
      <c r="KNN48" s="153"/>
      <c r="KNO48" s="153"/>
      <c r="KNP48" s="154"/>
      <c r="KNQ48" s="155"/>
      <c r="KNR48" s="155"/>
      <c r="KNS48" s="155"/>
      <c r="KNT48" s="155"/>
      <c r="KNU48" s="155"/>
      <c r="KNV48" s="155"/>
      <c r="KNW48" s="156"/>
      <c r="KNX48" s="156"/>
      <c r="KNY48" s="156"/>
      <c r="KNZ48" s="156"/>
      <c r="KOA48" s="156"/>
      <c r="KOB48" s="156"/>
      <c r="KOC48" s="157"/>
      <c r="KOD48" s="153"/>
      <c r="KOE48" s="153"/>
      <c r="KOF48" s="154"/>
      <c r="KOG48" s="155"/>
      <c r="KOH48" s="155"/>
      <c r="KOI48" s="155"/>
      <c r="KOJ48" s="155"/>
      <c r="KOK48" s="155"/>
      <c r="KOL48" s="155"/>
      <c r="KOM48" s="156"/>
      <c r="KON48" s="156"/>
      <c r="KOO48" s="156"/>
      <c r="KOP48" s="156"/>
      <c r="KOQ48" s="156"/>
      <c r="KOR48" s="156"/>
      <c r="KOS48" s="157"/>
      <c r="KOT48" s="153"/>
      <c r="KOU48" s="153"/>
      <c r="KOV48" s="154"/>
      <c r="KOW48" s="155"/>
      <c r="KOX48" s="155"/>
      <c r="KOY48" s="155"/>
      <c r="KOZ48" s="155"/>
      <c r="KPA48" s="155"/>
      <c r="KPB48" s="155"/>
      <c r="KPC48" s="156"/>
      <c r="KPD48" s="156"/>
      <c r="KPE48" s="156"/>
      <c r="KPF48" s="156"/>
      <c r="KPG48" s="156"/>
      <c r="KPH48" s="156"/>
      <c r="KPI48" s="157"/>
      <c r="KPJ48" s="153"/>
      <c r="KPK48" s="153"/>
      <c r="KPL48" s="154"/>
      <c r="KPM48" s="155"/>
      <c r="KPN48" s="155"/>
      <c r="KPO48" s="155"/>
      <c r="KPP48" s="155"/>
      <c r="KPQ48" s="155"/>
      <c r="KPR48" s="155"/>
      <c r="KPS48" s="156"/>
      <c r="KPT48" s="156"/>
      <c r="KPU48" s="156"/>
      <c r="KPV48" s="156"/>
      <c r="KPW48" s="156"/>
      <c r="KPX48" s="156"/>
      <c r="KPY48" s="157"/>
      <c r="KPZ48" s="153"/>
      <c r="KQA48" s="153"/>
      <c r="KQB48" s="154"/>
      <c r="KQC48" s="155"/>
      <c r="KQD48" s="155"/>
      <c r="KQE48" s="155"/>
      <c r="KQF48" s="155"/>
      <c r="KQG48" s="155"/>
      <c r="KQH48" s="155"/>
      <c r="KQI48" s="156"/>
      <c r="KQJ48" s="156"/>
      <c r="KQK48" s="156"/>
      <c r="KQL48" s="156"/>
      <c r="KQM48" s="156"/>
      <c r="KQN48" s="156"/>
      <c r="KQO48" s="157"/>
      <c r="KQP48" s="153"/>
      <c r="KQQ48" s="153"/>
      <c r="KQR48" s="154"/>
      <c r="KQS48" s="155"/>
      <c r="KQT48" s="155"/>
      <c r="KQU48" s="155"/>
      <c r="KQV48" s="155"/>
      <c r="KQW48" s="155"/>
      <c r="KQX48" s="155"/>
      <c r="KQY48" s="156"/>
      <c r="KQZ48" s="156"/>
      <c r="KRA48" s="156"/>
      <c r="KRB48" s="156"/>
      <c r="KRC48" s="156"/>
      <c r="KRD48" s="156"/>
      <c r="KRE48" s="157"/>
      <c r="KRF48" s="153"/>
      <c r="KRG48" s="153"/>
      <c r="KRH48" s="154"/>
      <c r="KRI48" s="155"/>
      <c r="KRJ48" s="155"/>
      <c r="KRK48" s="155"/>
      <c r="KRL48" s="155"/>
      <c r="KRM48" s="155"/>
      <c r="KRN48" s="155"/>
      <c r="KRO48" s="156"/>
      <c r="KRP48" s="156"/>
      <c r="KRQ48" s="156"/>
      <c r="KRR48" s="156"/>
      <c r="KRS48" s="156"/>
      <c r="KRT48" s="156"/>
      <c r="KRU48" s="157"/>
      <c r="KRV48" s="153"/>
      <c r="KRW48" s="153"/>
      <c r="KRX48" s="154"/>
      <c r="KRY48" s="155"/>
      <c r="KRZ48" s="155"/>
      <c r="KSA48" s="155"/>
      <c r="KSB48" s="155"/>
      <c r="KSC48" s="155"/>
      <c r="KSD48" s="155"/>
      <c r="KSE48" s="156"/>
      <c r="KSF48" s="156"/>
      <c r="KSG48" s="156"/>
      <c r="KSH48" s="156"/>
      <c r="KSI48" s="156"/>
      <c r="KSJ48" s="156"/>
      <c r="KSK48" s="157"/>
      <c r="KSL48" s="153"/>
      <c r="KSM48" s="153"/>
      <c r="KSN48" s="154"/>
      <c r="KSO48" s="155"/>
      <c r="KSP48" s="155"/>
      <c r="KSQ48" s="155"/>
      <c r="KSR48" s="155"/>
      <c r="KSS48" s="155"/>
      <c r="KST48" s="155"/>
      <c r="KSU48" s="156"/>
      <c r="KSV48" s="156"/>
      <c r="KSW48" s="156"/>
      <c r="KSX48" s="156"/>
      <c r="KSY48" s="156"/>
      <c r="KSZ48" s="156"/>
      <c r="KTA48" s="157"/>
      <c r="KTB48" s="153"/>
      <c r="KTC48" s="153"/>
      <c r="KTD48" s="154"/>
      <c r="KTE48" s="155"/>
      <c r="KTF48" s="155"/>
      <c r="KTG48" s="155"/>
      <c r="KTH48" s="155"/>
      <c r="KTI48" s="155"/>
      <c r="KTJ48" s="155"/>
      <c r="KTK48" s="156"/>
      <c r="KTL48" s="156"/>
      <c r="KTM48" s="156"/>
      <c r="KTN48" s="156"/>
      <c r="KTO48" s="156"/>
      <c r="KTP48" s="156"/>
      <c r="KTQ48" s="157"/>
      <c r="KTR48" s="153"/>
      <c r="KTS48" s="153"/>
      <c r="KTT48" s="154"/>
      <c r="KTU48" s="155"/>
      <c r="KTV48" s="155"/>
      <c r="KTW48" s="155"/>
      <c r="KTX48" s="155"/>
      <c r="KTY48" s="155"/>
      <c r="KTZ48" s="155"/>
      <c r="KUA48" s="156"/>
      <c r="KUB48" s="156"/>
      <c r="KUC48" s="156"/>
      <c r="KUD48" s="156"/>
      <c r="KUE48" s="156"/>
      <c r="KUF48" s="156"/>
      <c r="KUG48" s="157"/>
      <c r="KUH48" s="153"/>
      <c r="KUI48" s="153"/>
      <c r="KUJ48" s="154"/>
      <c r="KUK48" s="155"/>
      <c r="KUL48" s="155"/>
      <c r="KUM48" s="155"/>
      <c r="KUN48" s="155"/>
      <c r="KUO48" s="155"/>
      <c r="KUP48" s="155"/>
      <c r="KUQ48" s="156"/>
      <c r="KUR48" s="156"/>
      <c r="KUS48" s="156"/>
      <c r="KUT48" s="156"/>
      <c r="KUU48" s="156"/>
      <c r="KUV48" s="156"/>
      <c r="KUW48" s="157"/>
      <c r="KUX48" s="153"/>
      <c r="KUY48" s="153"/>
      <c r="KUZ48" s="154"/>
      <c r="KVA48" s="155"/>
      <c r="KVB48" s="155"/>
      <c r="KVC48" s="155"/>
      <c r="KVD48" s="155"/>
      <c r="KVE48" s="155"/>
      <c r="KVF48" s="155"/>
      <c r="KVG48" s="156"/>
      <c r="KVH48" s="156"/>
      <c r="KVI48" s="156"/>
      <c r="KVJ48" s="156"/>
      <c r="KVK48" s="156"/>
      <c r="KVL48" s="156"/>
      <c r="KVM48" s="157"/>
      <c r="KVN48" s="153"/>
      <c r="KVO48" s="153"/>
      <c r="KVP48" s="154"/>
      <c r="KVQ48" s="155"/>
      <c r="KVR48" s="155"/>
      <c r="KVS48" s="155"/>
      <c r="KVT48" s="155"/>
      <c r="KVU48" s="155"/>
      <c r="KVV48" s="155"/>
      <c r="KVW48" s="156"/>
      <c r="KVX48" s="156"/>
      <c r="KVY48" s="156"/>
      <c r="KVZ48" s="156"/>
      <c r="KWA48" s="156"/>
      <c r="KWB48" s="156"/>
      <c r="KWC48" s="157"/>
      <c r="KWD48" s="153"/>
      <c r="KWE48" s="153"/>
      <c r="KWF48" s="154"/>
      <c r="KWG48" s="155"/>
      <c r="KWH48" s="155"/>
      <c r="KWI48" s="155"/>
      <c r="KWJ48" s="155"/>
      <c r="KWK48" s="155"/>
      <c r="KWL48" s="155"/>
      <c r="KWM48" s="156"/>
      <c r="KWN48" s="156"/>
      <c r="KWO48" s="156"/>
      <c r="KWP48" s="156"/>
      <c r="KWQ48" s="156"/>
      <c r="KWR48" s="156"/>
      <c r="KWS48" s="157"/>
      <c r="KWT48" s="153"/>
      <c r="KWU48" s="153"/>
      <c r="KWV48" s="154"/>
      <c r="KWW48" s="155"/>
      <c r="KWX48" s="155"/>
      <c r="KWY48" s="155"/>
      <c r="KWZ48" s="155"/>
      <c r="KXA48" s="155"/>
      <c r="KXB48" s="155"/>
      <c r="KXC48" s="156"/>
      <c r="KXD48" s="156"/>
      <c r="KXE48" s="156"/>
      <c r="KXF48" s="156"/>
      <c r="KXG48" s="156"/>
      <c r="KXH48" s="156"/>
      <c r="KXI48" s="157"/>
      <c r="KXJ48" s="153"/>
      <c r="KXK48" s="153"/>
      <c r="KXL48" s="154"/>
      <c r="KXM48" s="155"/>
      <c r="KXN48" s="155"/>
      <c r="KXO48" s="155"/>
      <c r="KXP48" s="155"/>
      <c r="KXQ48" s="155"/>
      <c r="KXR48" s="155"/>
      <c r="KXS48" s="156"/>
      <c r="KXT48" s="156"/>
      <c r="KXU48" s="156"/>
      <c r="KXV48" s="156"/>
      <c r="KXW48" s="156"/>
      <c r="KXX48" s="156"/>
      <c r="KXY48" s="157"/>
      <c r="KXZ48" s="153"/>
      <c r="KYA48" s="153"/>
      <c r="KYB48" s="154"/>
      <c r="KYC48" s="155"/>
      <c r="KYD48" s="155"/>
      <c r="KYE48" s="155"/>
      <c r="KYF48" s="155"/>
      <c r="KYG48" s="155"/>
      <c r="KYH48" s="155"/>
      <c r="KYI48" s="156"/>
      <c r="KYJ48" s="156"/>
      <c r="KYK48" s="156"/>
      <c r="KYL48" s="156"/>
      <c r="KYM48" s="156"/>
      <c r="KYN48" s="156"/>
      <c r="KYO48" s="157"/>
      <c r="KYP48" s="153"/>
      <c r="KYQ48" s="153"/>
      <c r="KYR48" s="154"/>
      <c r="KYS48" s="155"/>
      <c r="KYT48" s="155"/>
      <c r="KYU48" s="155"/>
      <c r="KYV48" s="155"/>
      <c r="KYW48" s="155"/>
      <c r="KYX48" s="155"/>
      <c r="KYY48" s="156"/>
      <c r="KYZ48" s="156"/>
      <c r="KZA48" s="156"/>
      <c r="KZB48" s="156"/>
      <c r="KZC48" s="156"/>
      <c r="KZD48" s="156"/>
      <c r="KZE48" s="157"/>
      <c r="KZF48" s="153"/>
      <c r="KZG48" s="153"/>
      <c r="KZH48" s="154"/>
      <c r="KZI48" s="155"/>
      <c r="KZJ48" s="155"/>
      <c r="KZK48" s="155"/>
      <c r="KZL48" s="155"/>
      <c r="KZM48" s="155"/>
      <c r="KZN48" s="155"/>
      <c r="KZO48" s="156"/>
      <c r="KZP48" s="156"/>
      <c r="KZQ48" s="156"/>
      <c r="KZR48" s="156"/>
      <c r="KZS48" s="156"/>
      <c r="KZT48" s="156"/>
      <c r="KZU48" s="157"/>
      <c r="KZV48" s="153"/>
      <c r="KZW48" s="153"/>
      <c r="KZX48" s="154"/>
      <c r="KZY48" s="155"/>
      <c r="KZZ48" s="155"/>
      <c r="LAA48" s="155"/>
      <c r="LAB48" s="155"/>
      <c r="LAC48" s="155"/>
      <c r="LAD48" s="155"/>
      <c r="LAE48" s="156"/>
      <c r="LAF48" s="156"/>
      <c r="LAG48" s="156"/>
      <c r="LAH48" s="156"/>
      <c r="LAI48" s="156"/>
      <c r="LAJ48" s="156"/>
      <c r="LAK48" s="157"/>
      <c r="LAL48" s="153"/>
      <c r="LAM48" s="153"/>
      <c r="LAN48" s="154"/>
      <c r="LAO48" s="155"/>
      <c r="LAP48" s="155"/>
      <c r="LAQ48" s="155"/>
      <c r="LAR48" s="155"/>
      <c r="LAS48" s="155"/>
      <c r="LAT48" s="155"/>
      <c r="LAU48" s="156"/>
      <c r="LAV48" s="156"/>
      <c r="LAW48" s="156"/>
      <c r="LAX48" s="156"/>
      <c r="LAY48" s="156"/>
      <c r="LAZ48" s="156"/>
      <c r="LBA48" s="157"/>
      <c r="LBB48" s="153"/>
      <c r="LBC48" s="153"/>
      <c r="LBD48" s="154"/>
      <c r="LBE48" s="155"/>
      <c r="LBF48" s="155"/>
      <c r="LBG48" s="155"/>
      <c r="LBH48" s="155"/>
      <c r="LBI48" s="155"/>
      <c r="LBJ48" s="155"/>
      <c r="LBK48" s="156"/>
      <c r="LBL48" s="156"/>
      <c r="LBM48" s="156"/>
      <c r="LBN48" s="156"/>
      <c r="LBO48" s="156"/>
      <c r="LBP48" s="156"/>
      <c r="LBQ48" s="157"/>
      <c r="LBR48" s="153"/>
      <c r="LBS48" s="153"/>
      <c r="LBT48" s="154"/>
      <c r="LBU48" s="155"/>
      <c r="LBV48" s="155"/>
      <c r="LBW48" s="155"/>
      <c r="LBX48" s="155"/>
      <c r="LBY48" s="155"/>
      <c r="LBZ48" s="155"/>
      <c r="LCA48" s="156"/>
      <c r="LCB48" s="156"/>
      <c r="LCC48" s="156"/>
      <c r="LCD48" s="156"/>
      <c r="LCE48" s="156"/>
      <c r="LCF48" s="156"/>
      <c r="LCG48" s="157"/>
      <c r="LCH48" s="153"/>
      <c r="LCI48" s="153"/>
      <c r="LCJ48" s="154"/>
      <c r="LCK48" s="155"/>
      <c r="LCL48" s="155"/>
      <c r="LCM48" s="155"/>
      <c r="LCN48" s="155"/>
      <c r="LCO48" s="155"/>
      <c r="LCP48" s="155"/>
      <c r="LCQ48" s="156"/>
      <c r="LCR48" s="156"/>
      <c r="LCS48" s="156"/>
      <c r="LCT48" s="156"/>
      <c r="LCU48" s="156"/>
      <c r="LCV48" s="156"/>
      <c r="LCW48" s="157"/>
      <c r="LCX48" s="153"/>
      <c r="LCY48" s="153"/>
      <c r="LCZ48" s="154"/>
      <c r="LDA48" s="155"/>
      <c r="LDB48" s="155"/>
      <c r="LDC48" s="155"/>
      <c r="LDD48" s="155"/>
      <c r="LDE48" s="155"/>
      <c r="LDF48" s="155"/>
      <c r="LDG48" s="156"/>
      <c r="LDH48" s="156"/>
      <c r="LDI48" s="156"/>
      <c r="LDJ48" s="156"/>
      <c r="LDK48" s="156"/>
      <c r="LDL48" s="156"/>
      <c r="LDM48" s="157"/>
      <c r="LDN48" s="153"/>
      <c r="LDO48" s="153"/>
      <c r="LDP48" s="154"/>
      <c r="LDQ48" s="155"/>
      <c r="LDR48" s="155"/>
      <c r="LDS48" s="155"/>
      <c r="LDT48" s="155"/>
      <c r="LDU48" s="155"/>
      <c r="LDV48" s="155"/>
      <c r="LDW48" s="156"/>
      <c r="LDX48" s="156"/>
      <c r="LDY48" s="156"/>
      <c r="LDZ48" s="156"/>
      <c r="LEA48" s="156"/>
      <c r="LEB48" s="156"/>
      <c r="LEC48" s="157"/>
      <c r="LED48" s="153"/>
      <c r="LEE48" s="153"/>
      <c r="LEF48" s="154"/>
      <c r="LEG48" s="155"/>
      <c r="LEH48" s="155"/>
      <c r="LEI48" s="155"/>
      <c r="LEJ48" s="155"/>
      <c r="LEK48" s="155"/>
      <c r="LEL48" s="155"/>
      <c r="LEM48" s="156"/>
      <c r="LEN48" s="156"/>
      <c r="LEO48" s="156"/>
      <c r="LEP48" s="156"/>
      <c r="LEQ48" s="156"/>
      <c r="LER48" s="156"/>
      <c r="LES48" s="157"/>
      <c r="LET48" s="153"/>
      <c r="LEU48" s="153"/>
      <c r="LEV48" s="154"/>
      <c r="LEW48" s="155"/>
      <c r="LEX48" s="155"/>
      <c r="LEY48" s="155"/>
      <c r="LEZ48" s="155"/>
      <c r="LFA48" s="155"/>
      <c r="LFB48" s="155"/>
      <c r="LFC48" s="156"/>
      <c r="LFD48" s="156"/>
      <c r="LFE48" s="156"/>
      <c r="LFF48" s="156"/>
      <c r="LFG48" s="156"/>
      <c r="LFH48" s="156"/>
      <c r="LFI48" s="157"/>
      <c r="LFJ48" s="153"/>
      <c r="LFK48" s="153"/>
      <c r="LFL48" s="154"/>
      <c r="LFM48" s="155"/>
      <c r="LFN48" s="155"/>
      <c r="LFO48" s="155"/>
      <c r="LFP48" s="155"/>
      <c r="LFQ48" s="155"/>
      <c r="LFR48" s="155"/>
      <c r="LFS48" s="156"/>
      <c r="LFT48" s="156"/>
      <c r="LFU48" s="156"/>
      <c r="LFV48" s="156"/>
      <c r="LFW48" s="156"/>
      <c r="LFX48" s="156"/>
      <c r="LFY48" s="157"/>
      <c r="LFZ48" s="153"/>
      <c r="LGA48" s="153"/>
      <c r="LGB48" s="154"/>
      <c r="LGC48" s="155"/>
      <c r="LGD48" s="155"/>
      <c r="LGE48" s="155"/>
      <c r="LGF48" s="155"/>
      <c r="LGG48" s="155"/>
      <c r="LGH48" s="155"/>
      <c r="LGI48" s="156"/>
      <c r="LGJ48" s="156"/>
      <c r="LGK48" s="156"/>
      <c r="LGL48" s="156"/>
      <c r="LGM48" s="156"/>
      <c r="LGN48" s="156"/>
      <c r="LGO48" s="157"/>
      <c r="LGP48" s="153"/>
      <c r="LGQ48" s="153"/>
      <c r="LGR48" s="154"/>
      <c r="LGS48" s="155"/>
      <c r="LGT48" s="155"/>
      <c r="LGU48" s="155"/>
      <c r="LGV48" s="155"/>
      <c r="LGW48" s="155"/>
      <c r="LGX48" s="155"/>
      <c r="LGY48" s="156"/>
      <c r="LGZ48" s="156"/>
      <c r="LHA48" s="156"/>
      <c r="LHB48" s="156"/>
      <c r="LHC48" s="156"/>
      <c r="LHD48" s="156"/>
      <c r="LHE48" s="157"/>
      <c r="LHF48" s="153"/>
      <c r="LHG48" s="153"/>
      <c r="LHH48" s="154"/>
      <c r="LHI48" s="155"/>
      <c r="LHJ48" s="155"/>
      <c r="LHK48" s="155"/>
      <c r="LHL48" s="155"/>
      <c r="LHM48" s="155"/>
      <c r="LHN48" s="155"/>
      <c r="LHO48" s="156"/>
      <c r="LHP48" s="156"/>
      <c r="LHQ48" s="156"/>
      <c r="LHR48" s="156"/>
      <c r="LHS48" s="156"/>
      <c r="LHT48" s="156"/>
      <c r="LHU48" s="157"/>
      <c r="LHV48" s="153"/>
      <c r="LHW48" s="153"/>
      <c r="LHX48" s="154"/>
      <c r="LHY48" s="155"/>
      <c r="LHZ48" s="155"/>
      <c r="LIA48" s="155"/>
      <c r="LIB48" s="155"/>
      <c r="LIC48" s="155"/>
      <c r="LID48" s="155"/>
      <c r="LIE48" s="156"/>
      <c r="LIF48" s="156"/>
      <c r="LIG48" s="156"/>
      <c r="LIH48" s="156"/>
      <c r="LII48" s="156"/>
      <c r="LIJ48" s="156"/>
      <c r="LIK48" s="157"/>
      <c r="LIL48" s="153"/>
      <c r="LIM48" s="153"/>
      <c r="LIN48" s="154"/>
      <c r="LIO48" s="155"/>
      <c r="LIP48" s="155"/>
      <c r="LIQ48" s="155"/>
      <c r="LIR48" s="155"/>
      <c r="LIS48" s="155"/>
      <c r="LIT48" s="155"/>
      <c r="LIU48" s="156"/>
      <c r="LIV48" s="156"/>
      <c r="LIW48" s="156"/>
      <c r="LIX48" s="156"/>
      <c r="LIY48" s="156"/>
      <c r="LIZ48" s="156"/>
      <c r="LJA48" s="157"/>
      <c r="LJB48" s="153"/>
      <c r="LJC48" s="153"/>
      <c r="LJD48" s="154"/>
      <c r="LJE48" s="155"/>
      <c r="LJF48" s="155"/>
      <c r="LJG48" s="155"/>
      <c r="LJH48" s="155"/>
      <c r="LJI48" s="155"/>
      <c r="LJJ48" s="155"/>
      <c r="LJK48" s="156"/>
      <c r="LJL48" s="156"/>
      <c r="LJM48" s="156"/>
      <c r="LJN48" s="156"/>
      <c r="LJO48" s="156"/>
      <c r="LJP48" s="156"/>
      <c r="LJQ48" s="157"/>
      <c r="LJR48" s="153"/>
      <c r="LJS48" s="153"/>
      <c r="LJT48" s="154"/>
      <c r="LJU48" s="155"/>
      <c r="LJV48" s="155"/>
      <c r="LJW48" s="155"/>
      <c r="LJX48" s="155"/>
      <c r="LJY48" s="155"/>
      <c r="LJZ48" s="155"/>
      <c r="LKA48" s="156"/>
      <c r="LKB48" s="156"/>
      <c r="LKC48" s="156"/>
      <c r="LKD48" s="156"/>
      <c r="LKE48" s="156"/>
      <c r="LKF48" s="156"/>
      <c r="LKG48" s="157"/>
      <c r="LKH48" s="153"/>
      <c r="LKI48" s="153"/>
      <c r="LKJ48" s="154"/>
      <c r="LKK48" s="155"/>
      <c r="LKL48" s="155"/>
      <c r="LKM48" s="155"/>
      <c r="LKN48" s="155"/>
      <c r="LKO48" s="155"/>
      <c r="LKP48" s="155"/>
      <c r="LKQ48" s="156"/>
      <c r="LKR48" s="156"/>
      <c r="LKS48" s="156"/>
      <c r="LKT48" s="156"/>
      <c r="LKU48" s="156"/>
      <c r="LKV48" s="156"/>
      <c r="LKW48" s="157"/>
      <c r="LKX48" s="153"/>
      <c r="LKY48" s="153"/>
      <c r="LKZ48" s="154"/>
      <c r="LLA48" s="155"/>
      <c r="LLB48" s="155"/>
      <c r="LLC48" s="155"/>
      <c r="LLD48" s="155"/>
      <c r="LLE48" s="155"/>
      <c r="LLF48" s="155"/>
      <c r="LLG48" s="156"/>
      <c r="LLH48" s="156"/>
      <c r="LLI48" s="156"/>
      <c r="LLJ48" s="156"/>
      <c r="LLK48" s="156"/>
      <c r="LLL48" s="156"/>
      <c r="LLM48" s="157"/>
      <c r="LLN48" s="153"/>
      <c r="LLO48" s="153"/>
      <c r="LLP48" s="154"/>
      <c r="LLQ48" s="155"/>
      <c r="LLR48" s="155"/>
      <c r="LLS48" s="155"/>
      <c r="LLT48" s="155"/>
      <c r="LLU48" s="155"/>
      <c r="LLV48" s="155"/>
      <c r="LLW48" s="156"/>
      <c r="LLX48" s="156"/>
      <c r="LLY48" s="156"/>
      <c r="LLZ48" s="156"/>
      <c r="LMA48" s="156"/>
      <c r="LMB48" s="156"/>
      <c r="LMC48" s="157"/>
      <c r="LMD48" s="153"/>
      <c r="LME48" s="153"/>
      <c r="LMF48" s="154"/>
      <c r="LMG48" s="155"/>
      <c r="LMH48" s="155"/>
      <c r="LMI48" s="155"/>
      <c r="LMJ48" s="155"/>
      <c r="LMK48" s="155"/>
      <c r="LML48" s="155"/>
      <c r="LMM48" s="156"/>
      <c r="LMN48" s="156"/>
      <c r="LMO48" s="156"/>
      <c r="LMP48" s="156"/>
      <c r="LMQ48" s="156"/>
      <c r="LMR48" s="156"/>
      <c r="LMS48" s="157"/>
      <c r="LMT48" s="153"/>
      <c r="LMU48" s="153"/>
      <c r="LMV48" s="154"/>
      <c r="LMW48" s="155"/>
      <c r="LMX48" s="155"/>
      <c r="LMY48" s="155"/>
      <c r="LMZ48" s="155"/>
      <c r="LNA48" s="155"/>
      <c r="LNB48" s="155"/>
      <c r="LNC48" s="156"/>
      <c r="LND48" s="156"/>
      <c r="LNE48" s="156"/>
      <c r="LNF48" s="156"/>
      <c r="LNG48" s="156"/>
      <c r="LNH48" s="156"/>
      <c r="LNI48" s="157"/>
      <c r="LNJ48" s="153"/>
      <c r="LNK48" s="153"/>
      <c r="LNL48" s="154"/>
      <c r="LNM48" s="155"/>
      <c r="LNN48" s="155"/>
      <c r="LNO48" s="155"/>
      <c r="LNP48" s="155"/>
      <c r="LNQ48" s="155"/>
      <c r="LNR48" s="155"/>
      <c r="LNS48" s="156"/>
      <c r="LNT48" s="156"/>
      <c r="LNU48" s="156"/>
      <c r="LNV48" s="156"/>
      <c r="LNW48" s="156"/>
      <c r="LNX48" s="156"/>
      <c r="LNY48" s="157"/>
      <c r="LNZ48" s="153"/>
      <c r="LOA48" s="153"/>
      <c r="LOB48" s="154"/>
      <c r="LOC48" s="155"/>
      <c r="LOD48" s="155"/>
      <c r="LOE48" s="155"/>
      <c r="LOF48" s="155"/>
      <c r="LOG48" s="155"/>
      <c r="LOH48" s="155"/>
      <c r="LOI48" s="156"/>
      <c r="LOJ48" s="156"/>
      <c r="LOK48" s="156"/>
      <c r="LOL48" s="156"/>
      <c r="LOM48" s="156"/>
      <c r="LON48" s="156"/>
      <c r="LOO48" s="157"/>
      <c r="LOP48" s="153"/>
      <c r="LOQ48" s="153"/>
      <c r="LOR48" s="154"/>
      <c r="LOS48" s="155"/>
      <c r="LOT48" s="155"/>
      <c r="LOU48" s="155"/>
      <c r="LOV48" s="155"/>
      <c r="LOW48" s="155"/>
      <c r="LOX48" s="155"/>
      <c r="LOY48" s="156"/>
      <c r="LOZ48" s="156"/>
      <c r="LPA48" s="156"/>
      <c r="LPB48" s="156"/>
      <c r="LPC48" s="156"/>
      <c r="LPD48" s="156"/>
      <c r="LPE48" s="157"/>
      <c r="LPF48" s="153"/>
      <c r="LPG48" s="153"/>
      <c r="LPH48" s="154"/>
      <c r="LPI48" s="155"/>
      <c r="LPJ48" s="155"/>
      <c r="LPK48" s="155"/>
      <c r="LPL48" s="155"/>
      <c r="LPM48" s="155"/>
      <c r="LPN48" s="155"/>
      <c r="LPO48" s="156"/>
      <c r="LPP48" s="156"/>
      <c r="LPQ48" s="156"/>
      <c r="LPR48" s="156"/>
      <c r="LPS48" s="156"/>
      <c r="LPT48" s="156"/>
      <c r="LPU48" s="157"/>
      <c r="LPV48" s="153"/>
      <c r="LPW48" s="153"/>
      <c r="LPX48" s="154"/>
      <c r="LPY48" s="155"/>
      <c r="LPZ48" s="155"/>
      <c r="LQA48" s="155"/>
      <c r="LQB48" s="155"/>
      <c r="LQC48" s="155"/>
      <c r="LQD48" s="155"/>
      <c r="LQE48" s="156"/>
      <c r="LQF48" s="156"/>
      <c r="LQG48" s="156"/>
      <c r="LQH48" s="156"/>
      <c r="LQI48" s="156"/>
      <c r="LQJ48" s="156"/>
      <c r="LQK48" s="157"/>
      <c r="LQL48" s="153"/>
      <c r="LQM48" s="153"/>
      <c r="LQN48" s="154"/>
      <c r="LQO48" s="155"/>
      <c r="LQP48" s="155"/>
      <c r="LQQ48" s="155"/>
      <c r="LQR48" s="155"/>
      <c r="LQS48" s="155"/>
      <c r="LQT48" s="155"/>
      <c r="LQU48" s="156"/>
      <c r="LQV48" s="156"/>
      <c r="LQW48" s="156"/>
      <c r="LQX48" s="156"/>
      <c r="LQY48" s="156"/>
      <c r="LQZ48" s="156"/>
      <c r="LRA48" s="157"/>
      <c r="LRB48" s="153"/>
      <c r="LRC48" s="153"/>
      <c r="LRD48" s="154"/>
      <c r="LRE48" s="155"/>
      <c r="LRF48" s="155"/>
      <c r="LRG48" s="155"/>
      <c r="LRH48" s="155"/>
      <c r="LRI48" s="155"/>
      <c r="LRJ48" s="155"/>
      <c r="LRK48" s="156"/>
      <c r="LRL48" s="156"/>
      <c r="LRM48" s="156"/>
      <c r="LRN48" s="156"/>
      <c r="LRO48" s="156"/>
      <c r="LRP48" s="156"/>
      <c r="LRQ48" s="157"/>
      <c r="LRR48" s="153"/>
      <c r="LRS48" s="153"/>
      <c r="LRT48" s="154"/>
      <c r="LRU48" s="155"/>
      <c r="LRV48" s="155"/>
      <c r="LRW48" s="155"/>
      <c r="LRX48" s="155"/>
      <c r="LRY48" s="155"/>
      <c r="LRZ48" s="155"/>
      <c r="LSA48" s="156"/>
      <c r="LSB48" s="156"/>
      <c r="LSC48" s="156"/>
      <c r="LSD48" s="156"/>
      <c r="LSE48" s="156"/>
      <c r="LSF48" s="156"/>
      <c r="LSG48" s="157"/>
      <c r="LSH48" s="153"/>
      <c r="LSI48" s="153"/>
      <c r="LSJ48" s="154"/>
      <c r="LSK48" s="155"/>
      <c r="LSL48" s="155"/>
      <c r="LSM48" s="155"/>
      <c r="LSN48" s="155"/>
      <c r="LSO48" s="155"/>
      <c r="LSP48" s="155"/>
      <c r="LSQ48" s="156"/>
      <c r="LSR48" s="156"/>
      <c r="LSS48" s="156"/>
      <c r="LST48" s="156"/>
      <c r="LSU48" s="156"/>
      <c r="LSV48" s="156"/>
      <c r="LSW48" s="157"/>
      <c r="LSX48" s="153"/>
      <c r="LSY48" s="153"/>
      <c r="LSZ48" s="154"/>
      <c r="LTA48" s="155"/>
      <c r="LTB48" s="155"/>
      <c r="LTC48" s="155"/>
      <c r="LTD48" s="155"/>
      <c r="LTE48" s="155"/>
      <c r="LTF48" s="155"/>
      <c r="LTG48" s="156"/>
      <c r="LTH48" s="156"/>
      <c r="LTI48" s="156"/>
      <c r="LTJ48" s="156"/>
      <c r="LTK48" s="156"/>
      <c r="LTL48" s="156"/>
      <c r="LTM48" s="157"/>
      <c r="LTN48" s="153"/>
      <c r="LTO48" s="153"/>
      <c r="LTP48" s="154"/>
      <c r="LTQ48" s="155"/>
      <c r="LTR48" s="155"/>
      <c r="LTS48" s="155"/>
      <c r="LTT48" s="155"/>
      <c r="LTU48" s="155"/>
      <c r="LTV48" s="155"/>
      <c r="LTW48" s="156"/>
      <c r="LTX48" s="156"/>
      <c r="LTY48" s="156"/>
      <c r="LTZ48" s="156"/>
      <c r="LUA48" s="156"/>
      <c r="LUB48" s="156"/>
      <c r="LUC48" s="157"/>
      <c r="LUD48" s="153"/>
      <c r="LUE48" s="153"/>
      <c r="LUF48" s="154"/>
      <c r="LUG48" s="155"/>
      <c r="LUH48" s="155"/>
      <c r="LUI48" s="155"/>
      <c r="LUJ48" s="155"/>
      <c r="LUK48" s="155"/>
      <c r="LUL48" s="155"/>
      <c r="LUM48" s="156"/>
      <c r="LUN48" s="156"/>
      <c r="LUO48" s="156"/>
      <c r="LUP48" s="156"/>
      <c r="LUQ48" s="156"/>
      <c r="LUR48" s="156"/>
      <c r="LUS48" s="157"/>
      <c r="LUT48" s="153"/>
      <c r="LUU48" s="153"/>
      <c r="LUV48" s="154"/>
      <c r="LUW48" s="155"/>
      <c r="LUX48" s="155"/>
      <c r="LUY48" s="155"/>
      <c r="LUZ48" s="155"/>
      <c r="LVA48" s="155"/>
      <c r="LVB48" s="155"/>
      <c r="LVC48" s="156"/>
      <c r="LVD48" s="156"/>
      <c r="LVE48" s="156"/>
      <c r="LVF48" s="156"/>
      <c r="LVG48" s="156"/>
      <c r="LVH48" s="156"/>
      <c r="LVI48" s="157"/>
      <c r="LVJ48" s="153"/>
      <c r="LVK48" s="153"/>
      <c r="LVL48" s="154"/>
      <c r="LVM48" s="155"/>
      <c r="LVN48" s="155"/>
      <c r="LVO48" s="155"/>
      <c r="LVP48" s="155"/>
      <c r="LVQ48" s="155"/>
      <c r="LVR48" s="155"/>
      <c r="LVS48" s="156"/>
      <c r="LVT48" s="156"/>
      <c r="LVU48" s="156"/>
      <c r="LVV48" s="156"/>
      <c r="LVW48" s="156"/>
      <c r="LVX48" s="156"/>
      <c r="LVY48" s="157"/>
      <c r="LVZ48" s="153"/>
      <c r="LWA48" s="153"/>
      <c r="LWB48" s="154"/>
      <c r="LWC48" s="155"/>
      <c r="LWD48" s="155"/>
      <c r="LWE48" s="155"/>
      <c r="LWF48" s="155"/>
      <c r="LWG48" s="155"/>
      <c r="LWH48" s="155"/>
      <c r="LWI48" s="156"/>
      <c r="LWJ48" s="156"/>
      <c r="LWK48" s="156"/>
      <c r="LWL48" s="156"/>
      <c r="LWM48" s="156"/>
      <c r="LWN48" s="156"/>
      <c r="LWO48" s="157"/>
      <c r="LWP48" s="153"/>
      <c r="LWQ48" s="153"/>
      <c r="LWR48" s="154"/>
      <c r="LWS48" s="155"/>
      <c r="LWT48" s="155"/>
      <c r="LWU48" s="155"/>
      <c r="LWV48" s="155"/>
      <c r="LWW48" s="155"/>
      <c r="LWX48" s="155"/>
      <c r="LWY48" s="156"/>
      <c r="LWZ48" s="156"/>
      <c r="LXA48" s="156"/>
      <c r="LXB48" s="156"/>
      <c r="LXC48" s="156"/>
      <c r="LXD48" s="156"/>
      <c r="LXE48" s="157"/>
      <c r="LXF48" s="153"/>
      <c r="LXG48" s="153"/>
      <c r="LXH48" s="154"/>
      <c r="LXI48" s="155"/>
      <c r="LXJ48" s="155"/>
      <c r="LXK48" s="155"/>
      <c r="LXL48" s="155"/>
      <c r="LXM48" s="155"/>
      <c r="LXN48" s="155"/>
      <c r="LXO48" s="156"/>
      <c r="LXP48" s="156"/>
      <c r="LXQ48" s="156"/>
      <c r="LXR48" s="156"/>
      <c r="LXS48" s="156"/>
      <c r="LXT48" s="156"/>
      <c r="LXU48" s="157"/>
      <c r="LXV48" s="153"/>
      <c r="LXW48" s="153"/>
      <c r="LXX48" s="154"/>
      <c r="LXY48" s="155"/>
      <c r="LXZ48" s="155"/>
      <c r="LYA48" s="155"/>
      <c r="LYB48" s="155"/>
      <c r="LYC48" s="155"/>
      <c r="LYD48" s="155"/>
      <c r="LYE48" s="156"/>
      <c r="LYF48" s="156"/>
      <c r="LYG48" s="156"/>
      <c r="LYH48" s="156"/>
      <c r="LYI48" s="156"/>
      <c r="LYJ48" s="156"/>
      <c r="LYK48" s="157"/>
      <c r="LYL48" s="153"/>
      <c r="LYM48" s="153"/>
      <c r="LYN48" s="154"/>
      <c r="LYO48" s="155"/>
      <c r="LYP48" s="155"/>
      <c r="LYQ48" s="155"/>
      <c r="LYR48" s="155"/>
      <c r="LYS48" s="155"/>
      <c r="LYT48" s="155"/>
      <c r="LYU48" s="156"/>
      <c r="LYV48" s="156"/>
      <c r="LYW48" s="156"/>
      <c r="LYX48" s="156"/>
      <c r="LYY48" s="156"/>
      <c r="LYZ48" s="156"/>
      <c r="LZA48" s="157"/>
      <c r="LZB48" s="153"/>
      <c r="LZC48" s="153"/>
      <c r="LZD48" s="154"/>
      <c r="LZE48" s="155"/>
      <c r="LZF48" s="155"/>
      <c r="LZG48" s="155"/>
      <c r="LZH48" s="155"/>
      <c r="LZI48" s="155"/>
      <c r="LZJ48" s="155"/>
      <c r="LZK48" s="156"/>
      <c r="LZL48" s="156"/>
      <c r="LZM48" s="156"/>
      <c r="LZN48" s="156"/>
      <c r="LZO48" s="156"/>
      <c r="LZP48" s="156"/>
      <c r="LZQ48" s="157"/>
      <c r="LZR48" s="153"/>
      <c r="LZS48" s="153"/>
      <c r="LZT48" s="154"/>
      <c r="LZU48" s="155"/>
      <c r="LZV48" s="155"/>
      <c r="LZW48" s="155"/>
      <c r="LZX48" s="155"/>
      <c r="LZY48" s="155"/>
      <c r="LZZ48" s="155"/>
      <c r="MAA48" s="156"/>
      <c r="MAB48" s="156"/>
      <c r="MAC48" s="156"/>
      <c r="MAD48" s="156"/>
      <c r="MAE48" s="156"/>
      <c r="MAF48" s="156"/>
      <c r="MAG48" s="157"/>
      <c r="MAH48" s="153"/>
      <c r="MAI48" s="153"/>
      <c r="MAJ48" s="154"/>
      <c r="MAK48" s="155"/>
      <c r="MAL48" s="155"/>
      <c r="MAM48" s="155"/>
      <c r="MAN48" s="155"/>
      <c r="MAO48" s="155"/>
      <c r="MAP48" s="155"/>
      <c r="MAQ48" s="156"/>
      <c r="MAR48" s="156"/>
      <c r="MAS48" s="156"/>
      <c r="MAT48" s="156"/>
      <c r="MAU48" s="156"/>
      <c r="MAV48" s="156"/>
      <c r="MAW48" s="157"/>
      <c r="MAX48" s="153"/>
      <c r="MAY48" s="153"/>
      <c r="MAZ48" s="154"/>
      <c r="MBA48" s="155"/>
      <c r="MBB48" s="155"/>
      <c r="MBC48" s="155"/>
      <c r="MBD48" s="155"/>
      <c r="MBE48" s="155"/>
      <c r="MBF48" s="155"/>
      <c r="MBG48" s="156"/>
      <c r="MBH48" s="156"/>
      <c r="MBI48" s="156"/>
      <c r="MBJ48" s="156"/>
      <c r="MBK48" s="156"/>
      <c r="MBL48" s="156"/>
      <c r="MBM48" s="157"/>
      <c r="MBN48" s="153"/>
      <c r="MBO48" s="153"/>
      <c r="MBP48" s="154"/>
      <c r="MBQ48" s="155"/>
      <c r="MBR48" s="155"/>
      <c r="MBS48" s="155"/>
      <c r="MBT48" s="155"/>
      <c r="MBU48" s="155"/>
      <c r="MBV48" s="155"/>
      <c r="MBW48" s="156"/>
      <c r="MBX48" s="156"/>
      <c r="MBY48" s="156"/>
      <c r="MBZ48" s="156"/>
      <c r="MCA48" s="156"/>
      <c r="MCB48" s="156"/>
      <c r="MCC48" s="157"/>
      <c r="MCD48" s="153"/>
      <c r="MCE48" s="153"/>
      <c r="MCF48" s="154"/>
      <c r="MCG48" s="155"/>
      <c r="MCH48" s="155"/>
      <c r="MCI48" s="155"/>
      <c r="MCJ48" s="155"/>
      <c r="MCK48" s="155"/>
      <c r="MCL48" s="155"/>
      <c r="MCM48" s="156"/>
      <c r="MCN48" s="156"/>
      <c r="MCO48" s="156"/>
      <c r="MCP48" s="156"/>
      <c r="MCQ48" s="156"/>
      <c r="MCR48" s="156"/>
      <c r="MCS48" s="157"/>
      <c r="MCT48" s="153"/>
      <c r="MCU48" s="153"/>
      <c r="MCV48" s="154"/>
      <c r="MCW48" s="155"/>
      <c r="MCX48" s="155"/>
      <c r="MCY48" s="155"/>
      <c r="MCZ48" s="155"/>
      <c r="MDA48" s="155"/>
      <c r="MDB48" s="155"/>
      <c r="MDC48" s="156"/>
      <c r="MDD48" s="156"/>
      <c r="MDE48" s="156"/>
      <c r="MDF48" s="156"/>
      <c r="MDG48" s="156"/>
      <c r="MDH48" s="156"/>
      <c r="MDI48" s="157"/>
      <c r="MDJ48" s="153"/>
      <c r="MDK48" s="153"/>
      <c r="MDL48" s="154"/>
      <c r="MDM48" s="155"/>
      <c r="MDN48" s="155"/>
      <c r="MDO48" s="155"/>
      <c r="MDP48" s="155"/>
      <c r="MDQ48" s="155"/>
      <c r="MDR48" s="155"/>
      <c r="MDS48" s="156"/>
      <c r="MDT48" s="156"/>
      <c r="MDU48" s="156"/>
      <c r="MDV48" s="156"/>
      <c r="MDW48" s="156"/>
      <c r="MDX48" s="156"/>
      <c r="MDY48" s="157"/>
      <c r="MDZ48" s="153"/>
      <c r="MEA48" s="153"/>
      <c r="MEB48" s="154"/>
      <c r="MEC48" s="155"/>
      <c r="MED48" s="155"/>
      <c r="MEE48" s="155"/>
      <c r="MEF48" s="155"/>
      <c r="MEG48" s="155"/>
      <c r="MEH48" s="155"/>
      <c r="MEI48" s="156"/>
      <c r="MEJ48" s="156"/>
      <c r="MEK48" s="156"/>
      <c r="MEL48" s="156"/>
      <c r="MEM48" s="156"/>
      <c r="MEN48" s="156"/>
      <c r="MEO48" s="157"/>
      <c r="MEP48" s="153"/>
      <c r="MEQ48" s="153"/>
      <c r="MER48" s="154"/>
      <c r="MES48" s="155"/>
      <c r="MET48" s="155"/>
      <c r="MEU48" s="155"/>
      <c r="MEV48" s="155"/>
      <c r="MEW48" s="155"/>
      <c r="MEX48" s="155"/>
      <c r="MEY48" s="156"/>
      <c r="MEZ48" s="156"/>
      <c r="MFA48" s="156"/>
      <c r="MFB48" s="156"/>
      <c r="MFC48" s="156"/>
      <c r="MFD48" s="156"/>
      <c r="MFE48" s="157"/>
      <c r="MFF48" s="153"/>
      <c r="MFG48" s="153"/>
      <c r="MFH48" s="154"/>
      <c r="MFI48" s="155"/>
      <c r="MFJ48" s="155"/>
      <c r="MFK48" s="155"/>
      <c r="MFL48" s="155"/>
      <c r="MFM48" s="155"/>
      <c r="MFN48" s="155"/>
      <c r="MFO48" s="156"/>
      <c r="MFP48" s="156"/>
      <c r="MFQ48" s="156"/>
      <c r="MFR48" s="156"/>
      <c r="MFS48" s="156"/>
      <c r="MFT48" s="156"/>
      <c r="MFU48" s="157"/>
      <c r="MFV48" s="153"/>
      <c r="MFW48" s="153"/>
      <c r="MFX48" s="154"/>
      <c r="MFY48" s="155"/>
      <c r="MFZ48" s="155"/>
      <c r="MGA48" s="155"/>
      <c r="MGB48" s="155"/>
      <c r="MGC48" s="155"/>
      <c r="MGD48" s="155"/>
      <c r="MGE48" s="156"/>
      <c r="MGF48" s="156"/>
      <c r="MGG48" s="156"/>
      <c r="MGH48" s="156"/>
      <c r="MGI48" s="156"/>
      <c r="MGJ48" s="156"/>
      <c r="MGK48" s="157"/>
      <c r="MGL48" s="153"/>
      <c r="MGM48" s="153"/>
      <c r="MGN48" s="154"/>
      <c r="MGO48" s="155"/>
      <c r="MGP48" s="155"/>
      <c r="MGQ48" s="155"/>
      <c r="MGR48" s="155"/>
      <c r="MGS48" s="155"/>
      <c r="MGT48" s="155"/>
      <c r="MGU48" s="156"/>
      <c r="MGV48" s="156"/>
      <c r="MGW48" s="156"/>
      <c r="MGX48" s="156"/>
      <c r="MGY48" s="156"/>
      <c r="MGZ48" s="156"/>
      <c r="MHA48" s="157"/>
      <c r="MHB48" s="153"/>
      <c r="MHC48" s="153"/>
      <c r="MHD48" s="154"/>
      <c r="MHE48" s="155"/>
      <c r="MHF48" s="155"/>
      <c r="MHG48" s="155"/>
      <c r="MHH48" s="155"/>
      <c r="MHI48" s="155"/>
      <c r="MHJ48" s="155"/>
      <c r="MHK48" s="156"/>
      <c r="MHL48" s="156"/>
      <c r="MHM48" s="156"/>
      <c r="MHN48" s="156"/>
      <c r="MHO48" s="156"/>
      <c r="MHP48" s="156"/>
      <c r="MHQ48" s="157"/>
      <c r="MHR48" s="153"/>
      <c r="MHS48" s="153"/>
      <c r="MHT48" s="154"/>
      <c r="MHU48" s="155"/>
      <c r="MHV48" s="155"/>
      <c r="MHW48" s="155"/>
      <c r="MHX48" s="155"/>
      <c r="MHY48" s="155"/>
      <c r="MHZ48" s="155"/>
      <c r="MIA48" s="156"/>
      <c r="MIB48" s="156"/>
      <c r="MIC48" s="156"/>
      <c r="MID48" s="156"/>
      <c r="MIE48" s="156"/>
      <c r="MIF48" s="156"/>
      <c r="MIG48" s="157"/>
      <c r="MIH48" s="153"/>
      <c r="MII48" s="153"/>
      <c r="MIJ48" s="154"/>
      <c r="MIK48" s="155"/>
      <c r="MIL48" s="155"/>
      <c r="MIM48" s="155"/>
      <c r="MIN48" s="155"/>
      <c r="MIO48" s="155"/>
      <c r="MIP48" s="155"/>
      <c r="MIQ48" s="156"/>
      <c r="MIR48" s="156"/>
      <c r="MIS48" s="156"/>
      <c r="MIT48" s="156"/>
      <c r="MIU48" s="156"/>
      <c r="MIV48" s="156"/>
      <c r="MIW48" s="157"/>
      <c r="MIX48" s="153"/>
      <c r="MIY48" s="153"/>
      <c r="MIZ48" s="154"/>
      <c r="MJA48" s="155"/>
      <c r="MJB48" s="155"/>
      <c r="MJC48" s="155"/>
      <c r="MJD48" s="155"/>
      <c r="MJE48" s="155"/>
      <c r="MJF48" s="155"/>
      <c r="MJG48" s="156"/>
      <c r="MJH48" s="156"/>
      <c r="MJI48" s="156"/>
      <c r="MJJ48" s="156"/>
      <c r="MJK48" s="156"/>
      <c r="MJL48" s="156"/>
      <c r="MJM48" s="157"/>
      <c r="MJN48" s="153"/>
      <c r="MJO48" s="153"/>
      <c r="MJP48" s="154"/>
      <c r="MJQ48" s="155"/>
      <c r="MJR48" s="155"/>
      <c r="MJS48" s="155"/>
      <c r="MJT48" s="155"/>
      <c r="MJU48" s="155"/>
      <c r="MJV48" s="155"/>
      <c r="MJW48" s="156"/>
      <c r="MJX48" s="156"/>
      <c r="MJY48" s="156"/>
      <c r="MJZ48" s="156"/>
      <c r="MKA48" s="156"/>
      <c r="MKB48" s="156"/>
      <c r="MKC48" s="157"/>
      <c r="MKD48" s="153"/>
      <c r="MKE48" s="153"/>
      <c r="MKF48" s="154"/>
      <c r="MKG48" s="155"/>
      <c r="MKH48" s="155"/>
      <c r="MKI48" s="155"/>
      <c r="MKJ48" s="155"/>
      <c r="MKK48" s="155"/>
      <c r="MKL48" s="155"/>
      <c r="MKM48" s="156"/>
      <c r="MKN48" s="156"/>
      <c r="MKO48" s="156"/>
      <c r="MKP48" s="156"/>
      <c r="MKQ48" s="156"/>
      <c r="MKR48" s="156"/>
      <c r="MKS48" s="157"/>
      <c r="MKT48" s="153"/>
      <c r="MKU48" s="153"/>
      <c r="MKV48" s="154"/>
      <c r="MKW48" s="155"/>
      <c r="MKX48" s="155"/>
      <c r="MKY48" s="155"/>
      <c r="MKZ48" s="155"/>
      <c r="MLA48" s="155"/>
      <c r="MLB48" s="155"/>
      <c r="MLC48" s="156"/>
      <c r="MLD48" s="156"/>
      <c r="MLE48" s="156"/>
      <c r="MLF48" s="156"/>
      <c r="MLG48" s="156"/>
      <c r="MLH48" s="156"/>
      <c r="MLI48" s="157"/>
      <c r="MLJ48" s="153"/>
      <c r="MLK48" s="153"/>
      <c r="MLL48" s="154"/>
      <c r="MLM48" s="155"/>
      <c r="MLN48" s="155"/>
      <c r="MLO48" s="155"/>
      <c r="MLP48" s="155"/>
      <c r="MLQ48" s="155"/>
      <c r="MLR48" s="155"/>
      <c r="MLS48" s="156"/>
      <c r="MLT48" s="156"/>
      <c r="MLU48" s="156"/>
      <c r="MLV48" s="156"/>
      <c r="MLW48" s="156"/>
      <c r="MLX48" s="156"/>
      <c r="MLY48" s="157"/>
      <c r="MLZ48" s="153"/>
      <c r="MMA48" s="153"/>
      <c r="MMB48" s="154"/>
      <c r="MMC48" s="155"/>
      <c r="MMD48" s="155"/>
      <c r="MME48" s="155"/>
      <c r="MMF48" s="155"/>
      <c r="MMG48" s="155"/>
      <c r="MMH48" s="155"/>
      <c r="MMI48" s="156"/>
      <c r="MMJ48" s="156"/>
      <c r="MMK48" s="156"/>
      <c r="MML48" s="156"/>
      <c r="MMM48" s="156"/>
      <c r="MMN48" s="156"/>
      <c r="MMO48" s="157"/>
      <c r="MMP48" s="153"/>
      <c r="MMQ48" s="153"/>
      <c r="MMR48" s="154"/>
      <c r="MMS48" s="155"/>
      <c r="MMT48" s="155"/>
      <c r="MMU48" s="155"/>
      <c r="MMV48" s="155"/>
      <c r="MMW48" s="155"/>
      <c r="MMX48" s="155"/>
      <c r="MMY48" s="156"/>
      <c r="MMZ48" s="156"/>
      <c r="MNA48" s="156"/>
      <c r="MNB48" s="156"/>
      <c r="MNC48" s="156"/>
      <c r="MND48" s="156"/>
      <c r="MNE48" s="157"/>
      <c r="MNF48" s="153"/>
      <c r="MNG48" s="153"/>
      <c r="MNH48" s="154"/>
      <c r="MNI48" s="155"/>
      <c r="MNJ48" s="155"/>
      <c r="MNK48" s="155"/>
      <c r="MNL48" s="155"/>
      <c r="MNM48" s="155"/>
      <c r="MNN48" s="155"/>
      <c r="MNO48" s="156"/>
      <c r="MNP48" s="156"/>
      <c r="MNQ48" s="156"/>
      <c r="MNR48" s="156"/>
      <c r="MNS48" s="156"/>
      <c r="MNT48" s="156"/>
      <c r="MNU48" s="157"/>
      <c r="MNV48" s="153"/>
      <c r="MNW48" s="153"/>
      <c r="MNX48" s="154"/>
      <c r="MNY48" s="155"/>
      <c r="MNZ48" s="155"/>
      <c r="MOA48" s="155"/>
      <c r="MOB48" s="155"/>
      <c r="MOC48" s="155"/>
      <c r="MOD48" s="155"/>
      <c r="MOE48" s="156"/>
      <c r="MOF48" s="156"/>
      <c r="MOG48" s="156"/>
      <c r="MOH48" s="156"/>
      <c r="MOI48" s="156"/>
      <c r="MOJ48" s="156"/>
      <c r="MOK48" s="157"/>
      <c r="MOL48" s="153"/>
      <c r="MOM48" s="153"/>
      <c r="MON48" s="154"/>
      <c r="MOO48" s="155"/>
      <c r="MOP48" s="155"/>
      <c r="MOQ48" s="155"/>
      <c r="MOR48" s="155"/>
      <c r="MOS48" s="155"/>
      <c r="MOT48" s="155"/>
      <c r="MOU48" s="156"/>
      <c r="MOV48" s="156"/>
      <c r="MOW48" s="156"/>
      <c r="MOX48" s="156"/>
      <c r="MOY48" s="156"/>
      <c r="MOZ48" s="156"/>
      <c r="MPA48" s="157"/>
      <c r="MPB48" s="153"/>
      <c r="MPC48" s="153"/>
      <c r="MPD48" s="154"/>
      <c r="MPE48" s="155"/>
      <c r="MPF48" s="155"/>
      <c r="MPG48" s="155"/>
      <c r="MPH48" s="155"/>
      <c r="MPI48" s="155"/>
      <c r="MPJ48" s="155"/>
      <c r="MPK48" s="156"/>
      <c r="MPL48" s="156"/>
      <c r="MPM48" s="156"/>
      <c r="MPN48" s="156"/>
      <c r="MPO48" s="156"/>
      <c r="MPP48" s="156"/>
      <c r="MPQ48" s="157"/>
      <c r="MPR48" s="153"/>
      <c r="MPS48" s="153"/>
      <c r="MPT48" s="154"/>
      <c r="MPU48" s="155"/>
      <c r="MPV48" s="155"/>
      <c r="MPW48" s="155"/>
      <c r="MPX48" s="155"/>
      <c r="MPY48" s="155"/>
      <c r="MPZ48" s="155"/>
      <c r="MQA48" s="156"/>
      <c r="MQB48" s="156"/>
      <c r="MQC48" s="156"/>
      <c r="MQD48" s="156"/>
      <c r="MQE48" s="156"/>
      <c r="MQF48" s="156"/>
      <c r="MQG48" s="157"/>
      <c r="MQH48" s="153"/>
      <c r="MQI48" s="153"/>
      <c r="MQJ48" s="154"/>
      <c r="MQK48" s="155"/>
      <c r="MQL48" s="155"/>
      <c r="MQM48" s="155"/>
      <c r="MQN48" s="155"/>
      <c r="MQO48" s="155"/>
      <c r="MQP48" s="155"/>
      <c r="MQQ48" s="156"/>
      <c r="MQR48" s="156"/>
      <c r="MQS48" s="156"/>
      <c r="MQT48" s="156"/>
      <c r="MQU48" s="156"/>
      <c r="MQV48" s="156"/>
      <c r="MQW48" s="157"/>
      <c r="MQX48" s="153"/>
      <c r="MQY48" s="153"/>
      <c r="MQZ48" s="154"/>
      <c r="MRA48" s="155"/>
      <c r="MRB48" s="155"/>
      <c r="MRC48" s="155"/>
      <c r="MRD48" s="155"/>
      <c r="MRE48" s="155"/>
      <c r="MRF48" s="155"/>
      <c r="MRG48" s="156"/>
      <c r="MRH48" s="156"/>
      <c r="MRI48" s="156"/>
      <c r="MRJ48" s="156"/>
      <c r="MRK48" s="156"/>
      <c r="MRL48" s="156"/>
      <c r="MRM48" s="157"/>
      <c r="MRN48" s="153"/>
      <c r="MRO48" s="153"/>
      <c r="MRP48" s="154"/>
      <c r="MRQ48" s="155"/>
      <c r="MRR48" s="155"/>
      <c r="MRS48" s="155"/>
      <c r="MRT48" s="155"/>
      <c r="MRU48" s="155"/>
      <c r="MRV48" s="155"/>
      <c r="MRW48" s="156"/>
      <c r="MRX48" s="156"/>
      <c r="MRY48" s="156"/>
      <c r="MRZ48" s="156"/>
      <c r="MSA48" s="156"/>
      <c r="MSB48" s="156"/>
      <c r="MSC48" s="157"/>
      <c r="MSD48" s="153"/>
      <c r="MSE48" s="153"/>
      <c r="MSF48" s="154"/>
      <c r="MSG48" s="155"/>
      <c r="MSH48" s="155"/>
      <c r="MSI48" s="155"/>
      <c r="MSJ48" s="155"/>
      <c r="MSK48" s="155"/>
      <c r="MSL48" s="155"/>
      <c r="MSM48" s="156"/>
      <c r="MSN48" s="156"/>
      <c r="MSO48" s="156"/>
      <c r="MSP48" s="156"/>
      <c r="MSQ48" s="156"/>
      <c r="MSR48" s="156"/>
      <c r="MSS48" s="157"/>
      <c r="MST48" s="153"/>
      <c r="MSU48" s="153"/>
      <c r="MSV48" s="154"/>
      <c r="MSW48" s="155"/>
      <c r="MSX48" s="155"/>
      <c r="MSY48" s="155"/>
      <c r="MSZ48" s="155"/>
      <c r="MTA48" s="155"/>
      <c r="MTB48" s="155"/>
      <c r="MTC48" s="156"/>
      <c r="MTD48" s="156"/>
      <c r="MTE48" s="156"/>
      <c r="MTF48" s="156"/>
      <c r="MTG48" s="156"/>
      <c r="MTH48" s="156"/>
      <c r="MTI48" s="157"/>
      <c r="MTJ48" s="153"/>
      <c r="MTK48" s="153"/>
      <c r="MTL48" s="154"/>
      <c r="MTM48" s="155"/>
      <c r="MTN48" s="155"/>
      <c r="MTO48" s="155"/>
      <c r="MTP48" s="155"/>
      <c r="MTQ48" s="155"/>
      <c r="MTR48" s="155"/>
      <c r="MTS48" s="156"/>
      <c r="MTT48" s="156"/>
      <c r="MTU48" s="156"/>
      <c r="MTV48" s="156"/>
      <c r="MTW48" s="156"/>
      <c r="MTX48" s="156"/>
      <c r="MTY48" s="157"/>
      <c r="MTZ48" s="153"/>
      <c r="MUA48" s="153"/>
      <c r="MUB48" s="154"/>
      <c r="MUC48" s="155"/>
      <c r="MUD48" s="155"/>
      <c r="MUE48" s="155"/>
      <c r="MUF48" s="155"/>
      <c r="MUG48" s="155"/>
      <c r="MUH48" s="155"/>
      <c r="MUI48" s="156"/>
      <c r="MUJ48" s="156"/>
      <c r="MUK48" s="156"/>
      <c r="MUL48" s="156"/>
      <c r="MUM48" s="156"/>
      <c r="MUN48" s="156"/>
      <c r="MUO48" s="157"/>
      <c r="MUP48" s="153"/>
      <c r="MUQ48" s="153"/>
      <c r="MUR48" s="154"/>
      <c r="MUS48" s="155"/>
      <c r="MUT48" s="155"/>
      <c r="MUU48" s="155"/>
      <c r="MUV48" s="155"/>
      <c r="MUW48" s="155"/>
      <c r="MUX48" s="155"/>
      <c r="MUY48" s="156"/>
      <c r="MUZ48" s="156"/>
      <c r="MVA48" s="156"/>
      <c r="MVB48" s="156"/>
      <c r="MVC48" s="156"/>
      <c r="MVD48" s="156"/>
      <c r="MVE48" s="157"/>
      <c r="MVF48" s="153"/>
      <c r="MVG48" s="153"/>
      <c r="MVH48" s="154"/>
      <c r="MVI48" s="155"/>
      <c r="MVJ48" s="155"/>
      <c r="MVK48" s="155"/>
      <c r="MVL48" s="155"/>
      <c r="MVM48" s="155"/>
      <c r="MVN48" s="155"/>
      <c r="MVO48" s="156"/>
      <c r="MVP48" s="156"/>
      <c r="MVQ48" s="156"/>
      <c r="MVR48" s="156"/>
      <c r="MVS48" s="156"/>
      <c r="MVT48" s="156"/>
      <c r="MVU48" s="157"/>
      <c r="MVV48" s="153"/>
      <c r="MVW48" s="153"/>
      <c r="MVX48" s="154"/>
      <c r="MVY48" s="155"/>
      <c r="MVZ48" s="155"/>
      <c r="MWA48" s="155"/>
      <c r="MWB48" s="155"/>
      <c r="MWC48" s="155"/>
      <c r="MWD48" s="155"/>
      <c r="MWE48" s="156"/>
      <c r="MWF48" s="156"/>
      <c r="MWG48" s="156"/>
      <c r="MWH48" s="156"/>
      <c r="MWI48" s="156"/>
      <c r="MWJ48" s="156"/>
      <c r="MWK48" s="157"/>
      <c r="MWL48" s="153"/>
      <c r="MWM48" s="153"/>
      <c r="MWN48" s="154"/>
      <c r="MWO48" s="155"/>
      <c r="MWP48" s="155"/>
      <c r="MWQ48" s="155"/>
      <c r="MWR48" s="155"/>
      <c r="MWS48" s="155"/>
      <c r="MWT48" s="155"/>
      <c r="MWU48" s="156"/>
      <c r="MWV48" s="156"/>
      <c r="MWW48" s="156"/>
      <c r="MWX48" s="156"/>
      <c r="MWY48" s="156"/>
      <c r="MWZ48" s="156"/>
      <c r="MXA48" s="157"/>
      <c r="MXB48" s="153"/>
      <c r="MXC48" s="153"/>
      <c r="MXD48" s="154"/>
      <c r="MXE48" s="155"/>
      <c r="MXF48" s="155"/>
      <c r="MXG48" s="155"/>
      <c r="MXH48" s="155"/>
      <c r="MXI48" s="155"/>
      <c r="MXJ48" s="155"/>
      <c r="MXK48" s="156"/>
      <c r="MXL48" s="156"/>
      <c r="MXM48" s="156"/>
      <c r="MXN48" s="156"/>
      <c r="MXO48" s="156"/>
      <c r="MXP48" s="156"/>
      <c r="MXQ48" s="157"/>
      <c r="MXR48" s="153"/>
      <c r="MXS48" s="153"/>
      <c r="MXT48" s="154"/>
      <c r="MXU48" s="155"/>
      <c r="MXV48" s="155"/>
      <c r="MXW48" s="155"/>
      <c r="MXX48" s="155"/>
      <c r="MXY48" s="155"/>
      <c r="MXZ48" s="155"/>
      <c r="MYA48" s="156"/>
      <c r="MYB48" s="156"/>
      <c r="MYC48" s="156"/>
      <c r="MYD48" s="156"/>
      <c r="MYE48" s="156"/>
      <c r="MYF48" s="156"/>
      <c r="MYG48" s="157"/>
      <c r="MYH48" s="153"/>
      <c r="MYI48" s="153"/>
      <c r="MYJ48" s="154"/>
      <c r="MYK48" s="155"/>
      <c r="MYL48" s="155"/>
      <c r="MYM48" s="155"/>
      <c r="MYN48" s="155"/>
      <c r="MYO48" s="155"/>
      <c r="MYP48" s="155"/>
      <c r="MYQ48" s="156"/>
      <c r="MYR48" s="156"/>
      <c r="MYS48" s="156"/>
      <c r="MYT48" s="156"/>
      <c r="MYU48" s="156"/>
      <c r="MYV48" s="156"/>
      <c r="MYW48" s="157"/>
      <c r="MYX48" s="153"/>
      <c r="MYY48" s="153"/>
      <c r="MYZ48" s="154"/>
      <c r="MZA48" s="155"/>
      <c r="MZB48" s="155"/>
      <c r="MZC48" s="155"/>
      <c r="MZD48" s="155"/>
      <c r="MZE48" s="155"/>
      <c r="MZF48" s="155"/>
      <c r="MZG48" s="156"/>
      <c r="MZH48" s="156"/>
      <c r="MZI48" s="156"/>
      <c r="MZJ48" s="156"/>
      <c r="MZK48" s="156"/>
      <c r="MZL48" s="156"/>
      <c r="MZM48" s="157"/>
      <c r="MZN48" s="153"/>
      <c r="MZO48" s="153"/>
      <c r="MZP48" s="154"/>
      <c r="MZQ48" s="155"/>
      <c r="MZR48" s="155"/>
      <c r="MZS48" s="155"/>
      <c r="MZT48" s="155"/>
      <c r="MZU48" s="155"/>
      <c r="MZV48" s="155"/>
      <c r="MZW48" s="156"/>
      <c r="MZX48" s="156"/>
      <c r="MZY48" s="156"/>
      <c r="MZZ48" s="156"/>
      <c r="NAA48" s="156"/>
      <c r="NAB48" s="156"/>
      <c r="NAC48" s="157"/>
      <c r="NAD48" s="153"/>
      <c r="NAE48" s="153"/>
      <c r="NAF48" s="154"/>
      <c r="NAG48" s="155"/>
      <c r="NAH48" s="155"/>
      <c r="NAI48" s="155"/>
      <c r="NAJ48" s="155"/>
      <c r="NAK48" s="155"/>
      <c r="NAL48" s="155"/>
      <c r="NAM48" s="156"/>
      <c r="NAN48" s="156"/>
      <c r="NAO48" s="156"/>
      <c r="NAP48" s="156"/>
      <c r="NAQ48" s="156"/>
      <c r="NAR48" s="156"/>
      <c r="NAS48" s="157"/>
      <c r="NAT48" s="153"/>
      <c r="NAU48" s="153"/>
      <c r="NAV48" s="154"/>
      <c r="NAW48" s="155"/>
      <c r="NAX48" s="155"/>
      <c r="NAY48" s="155"/>
      <c r="NAZ48" s="155"/>
      <c r="NBA48" s="155"/>
      <c r="NBB48" s="155"/>
      <c r="NBC48" s="156"/>
      <c r="NBD48" s="156"/>
      <c r="NBE48" s="156"/>
      <c r="NBF48" s="156"/>
      <c r="NBG48" s="156"/>
      <c r="NBH48" s="156"/>
      <c r="NBI48" s="157"/>
      <c r="NBJ48" s="153"/>
      <c r="NBK48" s="153"/>
      <c r="NBL48" s="154"/>
      <c r="NBM48" s="155"/>
      <c r="NBN48" s="155"/>
      <c r="NBO48" s="155"/>
      <c r="NBP48" s="155"/>
      <c r="NBQ48" s="155"/>
      <c r="NBR48" s="155"/>
      <c r="NBS48" s="156"/>
      <c r="NBT48" s="156"/>
      <c r="NBU48" s="156"/>
      <c r="NBV48" s="156"/>
      <c r="NBW48" s="156"/>
      <c r="NBX48" s="156"/>
      <c r="NBY48" s="157"/>
      <c r="NBZ48" s="153"/>
      <c r="NCA48" s="153"/>
      <c r="NCB48" s="154"/>
      <c r="NCC48" s="155"/>
      <c r="NCD48" s="155"/>
      <c r="NCE48" s="155"/>
      <c r="NCF48" s="155"/>
      <c r="NCG48" s="155"/>
      <c r="NCH48" s="155"/>
      <c r="NCI48" s="156"/>
      <c r="NCJ48" s="156"/>
      <c r="NCK48" s="156"/>
      <c r="NCL48" s="156"/>
      <c r="NCM48" s="156"/>
      <c r="NCN48" s="156"/>
      <c r="NCO48" s="157"/>
      <c r="NCP48" s="153"/>
      <c r="NCQ48" s="153"/>
      <c r="NCR48" s="154"/>
      <c r="NCS48" s="155"/>
      <c r="NCT48" s="155"/>
      <c r="NCU48" s="155"/>
      <c r="NCV48" s="155"/>
      <c r="NCW48" s="155"/>
      <c r="NCX48" s="155"/>
      <c r="NCY48" s="156"/>
      <c r="NCZ48" s="156"/>
      <c r="NDA48" s="156"/>
      <c r="NDB48" s="156"/>
      <c r="NDC48" s="156"/>
      <c r="NDD48" s="156"/>
      <c r="NDE48" s="157"/>
      <c r="NDF48" s="153"/>
      <c r="NDG48" s="153"/>
      <c r="NDH48" s="154"/>
      <c r="NDI48" s="155"/>
      <c r="NDJ48" s="155"/>
      <c r="NDK48" s="155"/>
      <c r="NDL48" s="155"/>
      <c r="NDM48" s="155"/>
      <c r="NDN48" s="155"/>
      <c r="NDO48" s="156"/>
      <c r="NDP48" s="156"/>
      <c r="NDQ48" s="156"/>
      <c r="NDR48" s="156"/>
      <c r="NDS48" s="156"/>
      <c r="NDT48" s="156"/>
      <c r="NDU48" s="157"/>
      <c r="NDV48" s="153"/>
      <c r="NDW48" s="153"/>
      <c r="NDX48" s="154"/>
      <c r="NDY48" s="155"/>
      <c r="NDZ48" s="155"/>
      <c r="NEA48" s="155"/>
      <c r="NEB48" s="155"/>
      <c r="NEC48" s="155"/>
      <c r="NED48" s="155"/>
      <c r="NEE48" s="156"/>
      <c r="NEF48" s="156"/>
      <c r="NEG48" s="156"/>
      <c r="NEH48" s="156"/>
      <c r="NEI48" s="156"/>
      <c r="NEJ48" s="156"/>
      <c r="NEK48" s="157"/>
      <c r="NEL48" s="153"/>
      <c r="NEM48" s="153"/>
      <c r="NEN48" s="154"/>
      <c r="NEO48" s="155"/>
      <c r="NEP48" s="155"/>
      <c r="NEQ48" s="155"/>
      <c r="NER48" s="155"/>
      <c r="NES48" s="155"/>
      <c r="NET48" s="155"/>
      <c r="NEU48" s="156"/>
      <c r="NEV48" s="156"/>
      <c r="NEW48" s="156"/>
      <c r="NEX48" s="156"/>
      <c r="NEY48" s="156"/>
      <c r="NEZ48" s="156"/>
      <c r="NFA48" s="157"/>
      <c r="NFB48" s="153"/>
      <c r="NFC48" s="153"/>
      <c r="NFD48" s="154"/>
      <c r="NFE48" s="155"/>
      <c r="NFF48" s="155"/>
      <c r="NFG48" s="155"/>
      <c r="NFH48" s="155"/>
      <c r="NFI48" s="155"/>
      <c r="NFJ48" s="155"/>
      <c r="NFK48" s="156"/>
      <c r="NFL48" s="156"/>
      <c r="NFM48" s="156"/>
      <c r="NFN48" s="156"/>
      <c r="NFO48" s="156"/>
      <c r="NFP48" s="156"/>
      <c r="NFQ48" s="157"/>
      <c r="NFR48" s="153"/>
      <c r="NFS48" s="153"/>
      <c r="NFT48" s="154"/>
      <c r="NFU48" s="155"/>
      <c r="NFV48" s="155"/>
      <c r="NFW48" s="155"/>
      <c r="NFX48" s="155"/>
      <c r="NFY48" s="155"/>
      <c r="NFZ48" s="155"/>
      <c r="NGA48" s="156"/>
      <c r="NGB48" s="156"/>
      <c r="NGC48" s="156"/>
      <c r="NGD48" s="156"/>
      <c r="NGE48" s="156"/>
      <c r="NGF48" s="156"/>
      <c r="NGG48" s="157"/>
      <c r="NGH48" s="153"/>
      <c r="NGI48" s="153"/>
      <c r="NGJ48" s="154"/>
      <c r="NGK48" s="155"/>
      <c r="NGL48" s="155"/>
      <c r="NGM48" s="155"/>
      <c r="NGN48" s="155"/>
      <c r="NGO48" s="155"/>
      <c r="NGP48" s="155"/>
      <c r="NGQ48" s="156"/>
      <c r="NGR48" s="156"/>
      <c r="NGS48" s="156"/>
      <c r="NGT48" s="156"/>
      <c r="NGU48" s="156"/>
      <c r="NGV48" s="156"/>
      <c r="NGW48" s="157"/>
      <c r="NGX48" s="153"/>
      <c r="NGY48" s="153"/>
      <c r="NGZ48" s="154"/>
      <c r="NHA48" s="155"/>
      <c r="NHB48" s="155"/>
      <c r="NHC48" s="155"/>
      <c r="NHD48" s="155"/>
      <c r="NHE48" s="155"/>
      <c r="NHF48" s="155"/>
      <c r="NHG48" s="156"/>
      <c r="NHH48" s="156"/>
      <c r="NHI48" s="156"/>
      <c r="NHJ48" s="156"/>
      <c r="NHK48" s="156"/>
      <c r="NHL48" s="156"/>
      <c r="NHM48" s="157"/>
      <c r="NHN48" s="153"/>
      <c r="NHO48" s="153"/>
      <c r="NHP48" s="154"/>
      <c r="NHQ48" s="155"/>
      <c r="NHR48" s="155"/>
      <c r="NHS48" s="155"/>
      <c r="NHT48" s="155"/>
      <c r="NHU48" s="155"/>
      <c r="NHV48" s="155"/>
      <c r="NHW48" s="156"/>
      <c r="NHX48" s="156"/>
      <c r="NHY48" s="156"/>
      <c r="NHZ48" s="156"/>
      <c r="NIA48" s="156"/>
      <c r="NIB48" s="156"/>
      <c r="NIC48" s="157"/>
      <c r="NID48" s="153"/>
      <c r="NIE48" s="153"/>
      <c r="NIF48" s="154"/>
      <c r="NIG48" s="155"/>
      <c r="NIH48" s="155"/>
      <c r="NII48" s="155"/>
      <c r="NIJ48" s="155"/>
      <c r="NIK48" s="155"/>
      <c r="NIL48" s="155"/>
      <c r="NIM48" s="156"/>
      <c r="NIN48" s="156"/>
      <c r="NIO48" s="156"/>
      <c r="NIP48" s="156"/>
      <c r="NIQ48" s="156"/>
      <c r="NIR48" s="156"/>
      <c r="NIS48" s="157"/>
      <c r="NIT48" s="153"/>
      <c r="NIU48" s="153"/>
      <c r="NIV48" s="154"/>
      <c r="NIW48" s="155"/>
      <c r="NIX48" s="155"/>
      <c r="NIY48" s="155"/>
      <c r="NIZ48" s="155"/>
      <c r="NJA48" s="155"/>
      <c r="NJB48" s="155"/>
      <c r="NJC48" s="156"/>
      <c r="NJD48" s="156"/>
      <c r="NJE48" s="156"/>
      <c r="NJF48" s="156"/>
      <c r="NJG48" s="156"/>
      <c r="NJH48" s="156"/>
      <c r="NJI48" s="157"/>
      <c r="NJJ48" s="153"/>
      <c r="NJK48" s="153"/>
      <c r="NJL48" s="154"/>
      <c r="NJM48" s="155"/>
      <c r="NJN48" s="155"/>
      <c r="NJO48" s="155"/>
      <c r="NJP48" s="155"/>
      <c r="NJQ48" s="155"/>
      <c r="NJR48" s="155"/>
      <c r="NJS48" s="156"/>
      <c r="NJT48" s="156"/>
      <c r="NJU48" s="156"/>
      <c r="NJV48" s="156"/>
      <c r="NJW48" s="156"/>
      <c r="NJX48" s="156"/>
      <c r="NJY48" s="157"/>
      <c r="NJZ48" s="153"/>
      <c r="NKA48" s="153"/>
      <c r="NKB48" s="154"/>
      <c r="NKC48" s="155"/>
      <c r="NKD48" s="155"/>
      <c r="NKE48" s="155"/>
      <c r="NKF48" s="155"/>
      <c r="NKG48" s="155"/>
      <c r="NKH48" s="155"/>
      <c r="NKI48" s="156"/>
      <c r="NKJ48" s="156"/>
      <c r="NKK48" s="156"/>
      <c r="NKL48" s="156"/>
      <c r="NKM48" s="156"/>
      <c r="NKN48" s="156"/>
      <c r="NKO48" s="157"/>
      <c r="NKP48" s="153"/>
      <c r="NKQ48" s="153"/>
      <c r="NKR48" s="154"/>
      <c r="NKS48" s="155"/>
      <c r="NKT48" s="155"/>
      <c r="NKU48" s="155"/>
      <c r="NKV48" s="155"/>
      <c r="NKW48" s="155"/>
      <c r="NKX48" s="155"/>
      <c r="NKY48" s="156"/>
      <c r="NKZ48" s="156"/>
      <c r="NLA48" s="156"/>
      <c r="NLB48" s="156"/>
      <c r="NLC48" s="156"/>
      <c r="NLD48" s="156"/>
      <c r="NLE48" s="157"/>
      <c r="NLF48" s="153"/>
      <c r="NLG48" s="153"/>
      <c r="NLH48" s="154"/>
      <c r="NLI48" s="155"/>
      <c r="NLJ48" s="155"/>
      <c r="NLK48" s="155"/>
      <c r="NLL48" s="155"/>
      <c r="NLM48" s="155"/>
      <c r="NLN48" s="155"/>
      <c r="NLO48" s="156"/>
      <c r="NLP48" s="156"/>
      <c r="NLQ48" s="156"/>
      <c r="NLR48" s="156"/>
      <c r="NLS48" s="156"/>
      <c r="NLT48" s="156"/>
      <c r="NLU48" s="157"/>
      <c r="NLV48" s="153"/>
      <c r="NLW48" s="153"/>
      <c r="NLX48" s="154"/>
      <c r="NLY48" s="155"/>
      <c r="NLZ48" s="155"/>
      <c r="NMA48" s="155"/>
      <c r="NMB48" s="155"/>
      <c r="NMC48" s="155"/>
      <c r="NMD48" s="155"/>
      <c r="NME48" s="156"/>
      <c r="NMF48" s="156"/>
      <c r="NMG48" s="156"/>
      <c r="NMH48" s="156"/>
      <c r="NMI48" s="156"/>
      <c r="NMJ48" s="156"/>
      <c r="NMK48" s="157"/>
      <c r="NML48" s="153"/>
      <c r="NMM48" s="153"/>
      <c r="NMN48" s="154"/>
      <c r="NMO48" s="155"/>
      <c r="NMP48" s="155"/>
      <c r="NMQ48" s="155"/>
      <c r="NMR48" s="155"/>
      <c r="NMS48" s="155"/>
      <c r="NMT48" s="155"/>
      <c r="NMU48" s="156"/>
      <c r="NMV48" s="156"/>
      <c r="NMW48" s="156"/>
      <c r="NMX48" s="156"/>
      <c r="NMY48" s="156"/>
      <c r="NMZ48" s="156"/>
      <c r="NNA48" s="157"/>
      <c r="NNB48" s="153"/>
      <c r="NNC48" s="153"/>
      <c r="NND48" s="154"/>
      <c r="NNE48" s="155"/>
      <c r="NNF48" s="155"/>
      <c r="NNG48" s="155"/>
      <c r="NNH48" s="155"/>
      <c r="NNI48" s="155"/>
      <c r="NNJ48" s="155"/>
      <c r="NNK48" s="156"/>
      <c r="NNL48" s="156"/>
      <c r="NNM48" s="156"/>
      <c r="NNN48" s="156"/>
      <c r="NNO48" s="156"/>
      <c r="NNP48" s="156"/>
      <c r="NNQ48" s="157"/>
      <c r="NNR48" s="153"/>
      <c r="NNS48" s="153"/>
      <c r="NNT48" s="154"/>
      <c r="NNU48" s="155"/>
      <c r="NNV48" s="155"/>
      <c r="NNW48" s="155"/>
      <c r="NNX48" s="155"/>
      <c r="NNY48" s="155"/>
      <c r="NNZ48" s="155"/>
      <c r="NOA48" s="156"/>
      <c r="NOB48" s="156"/>
      <c r="NOC48" s="156"/>
      <c r="NOD48" s="156"/>
      <c r="NOE48" s="156"/>
      <c r="NOF48" s="156"/>
      <c r="NOG48" s="157"/>
      <c r="NOH48" s="153"/>
      <c r="NOI48" s="153"/>
      <c r="NOJ48" s="154"/>
      <c r="NOK48" s="155"/>
      <c r="NOL48" s="155"/>
      <c r="NOM48" s="155"/>
      <c r="NON48" s="155"/>
      <c r="NOO48" s="155"/>
      <c r="NOP48" s="155"/>
      <c r="NOQ48" s="156"/>
      <c r="NOR48" s="156"/>
      <c r="NOS48" s="156"/>
      <c r="NOT48" s="156"/>
      <c r="NOU48" s="156"/>
      <c r="NOV48" s="156"/>
      <c r="NOW48" s="157"/>
      <c r="NOX48" s="153"/>
      <c r="NOY48" s="153"/>
      <c r="NOZ48" s="154"/>
      <c r="NPA48" s="155"/>
      <c r="NPB48" s="155"/>
      <c r="NPC48" s="155"/>
      <c r="NPD48" s="155"/>
      <c r="NPE48" s="155"/>
      <c r="NPF48" s="155"/>
      <c r="NPG48" s="156"/>
      <c r="NPH48" s="156"/>
      <c r="NPI48" s="156"/>
      <c r="NPJ48" s="156"/>
      <c r="NPK48" s="156"/>
      <c r="NPL48" s="156"/>
      <c r="NPM48" s="157"/>
      <c r="NPN48" s="153"/>
      <c r="NPO48" s="153"/>
      <c r="NPP48" s="154"/>
      <c r="NPQ48" s="155"/>
      <c r="NPR48" s="155"/>
      <c r="NPS48" s="155"/>
      <c r="NPT48" s="155"/>
      <c r="NPU48" s="155"/>
      <c r="NPV48" s="155"/>
      <c r="NPW48" s="156"/>
      <c r="NPX48" s="156"/>
      <c r="NPY48" s="156"/>
      <c r="NPZ48" s="156"/>
      <c r="NQA48" s="156"/>
      <c r="NQB48" s="156"/>
      <c r="NQC48" s="157"/>
      <c r="NQD48" s="153"/>
      <c r="NQE48" s="153"/>
      <c r="NQF48" s="154"/>
      <c r="NQG48" s="155"/>
      <c r="NQH48" s="155"/>
      <c r="NQI48" s="155"/>
      <c r="NQJ48" s="155"/>
      <c r="NQK48" s="155"/>
      <c r="NQL48" s="155"/>
      <c r="NQM48" s="156"/>
      <c r="NQN48" s="156"/>
      <c r="NQO48" s="156"/>
      <c r="NQP48" s="156"/>
      <c r="NQQ48" s="156"/>
      <c r="NQR48" s="156"/>
      <c r="NQS48" s="157"/>
      <c r="NQT48" s="153"/>
      <c r="NQU48" s="153"/>
      <c r="NQV48" s="154"/>
      <c r="NQW48" s="155"/>
      <c r="NQX48" s="155"/>
      <c r="NQY48" s="155"/>
      <c r="NQZ48" s="155"/>
      <c r="NRA48" s="155"/>
      <c r="NRB48" s="155"/>
      <c r="NRC48" s="156"/>
      <c r="NRD48" s="156"/>
      <c r="NRE48" s="156"/>
      <c r="NRF48" s="156"/>
      <c r="NRG48" s="156"/>
      <c r="NRH48" s="156"/>
      <c r="NRI48" s="157"/>
      <c r="NRJ48" s="153"/>
      <c r="NRK48" s="153"/>
      <c r="NRL48" s="154"/>
      <c r="NRM48" s="155"/>
      <c r="NRN48" s="155"/>
      <c r="NRO48" s="155"/>
      <c r="NRP48" s="155"/>
      <c r="NRQ48" s="155"/>
      <c r="NRR48" s="155"/>
      <c r="NRS48" s="156"/>
      <c r="NRT48" s="156"/>
      <c r="NRU48" s="156"/>
      <c r="NRV48" s="156"/>
      <c r="NRW48" s="156"/>
      <c r="NRX48" s="156"/>
      <c r="NRY48" s="157"/>
      <c r="NRZ48" s="153"/>
      <c r="NSA48" s="153"/>
      <c r="NSB48" s="154"/>
      <c r="NSC48" s="155"/>
      <c r="NSD48" s="155"/>
      <c r="NSE48" s="155"/>
      <c r="NSF48" s="155"/>
      <c r="NSG48" s="155"/>
      <c r="NSH48" s="155"/>
      <c r="NSI48" s="156"/>
      <c r="NSJ48" s="156"/>
      <c r="NSK48" s="156"/>
      <c r="NSL48" s="156"/>
      <c r="NSM48" s="156"/>
      <c r="NSN48" s="156"/>
      <c r="NSO48" s="157"/>
      <c r="NSP48" s="153"/>
      <c r="NSQ48" s="153"/>
      <c r="NSR48" s="154"/>
      <c r="NSS48" s="155"/>
      <c r="NST48" s="155"/>
      <c r="NSU48" s="155"/>
      <c r="NSV48" s="155"/>
      <c r="NSW48" s="155"/>
      <c r="NSX48" s="155"/>
      <c r="NSY48" s="156"/>
      <c r="NSZ48" s="156"/>
      <c r="NTA48" s="156"/>
      <c r="NTB48" s="156"/>
      <c r="NTC48" s="156"/>
      <c r="NTD48" s="156"/>
      <c r="NTE48" s="157"/>
      <c r="NTF48" s="153"/>
      <c r="NTG48" s="153"/>
      <c r="NTH48" s="154"/>
      <c r="NTI48" s="155"/>
      <c r="NTJ48" s="155"/>
      <c r="NTK48" s="155"/>
      <c r="NTL48" s="155"/>
      <c r="NTM48" s="155"/>
      <c r="NTN48" s="155"/>
      <c r="NTO48" s="156"/>
      <c r="NTP48" s="156"/>
      <c r="NTQ48" s="156"/>
      <c r="NTR48" s="156"/>
      <c r="NTS48" s="156"/>
      <c r="NTT48" s="156"/>
      <c r="NTU48" s="157"/>
      <c r="NTV48" s="153"/>
      <c r="NTW48" s="153"/>
      <c r="NTX48" s="154"/>
      <c r="NTY48" s="155"/>
      <c r="NTZ48" s="155"/>
      <c r="NUA48" s="155"/>
      <c r="NUB48" s="155"/>
      <c r="NUC48" s="155"/>
      <c r="NUD48" s="155"/>
      <c r="NUE48" s="156"/>
      <c r="NUF48" s="156"/>
      <c r="NUG48" s="156"/>
      <c r="NUH48" s="156"/>
      <c r="NUI48" s="156"/>
      <c r="NUJ48" s="156"/>
      <c r="NUK48" s="157"/>
      <c r="NUL48" s="153"/>
      <c r="NUM48" s="153"/>
      <c r="NUN48" s="154"/>
      <c r="NUO48" s="155"/>
      <c r="NUP48" s="155"/>
      <c r="NUQ48" s="155"/>
      <c r="NUR48" s="155"/>
      <c r="NUS48" s="155"/>
      <c r="NUT48" s="155"/>
      <c r="NUU48" s="156"/>
      <c r="NUV48" s="156"/>
      <c r="NUW48" s="156"/>
      <c r="NUX48" s="156"/>
      <c r="NUY48" s="156"/>
      <c r="NUZ48" s="156"/>
      <c r="NVA48" s="157"/>
      <c r="NVB48" s="153"/>
      <c r="NVC48" s="153"/>
      <c r="NVD48" s="154"/>
      <c r="NVE48" s="155"/>
      <c r="NVF48" s="155"/>
      <c r="NVG48" s="155"/>
      <c r="NVH48" s="155"/>
      <c r="NVI48" s="155"/>
      <c r="NVJ48" s="155"/>
      <c r="NVK48" s="156"/>
      <c r="NVL48" s="156"/>
      <c r="NVM48" s="156"/>
      <c r="NVN48" s="156"/>
      <c r="NVO48" s="156"/>
      <c r="NVP48" s="156"/>
      <c r="NVQ48" s="157"/>
      <c r="NVR48" s="153"/>
      <c r="NVS48" s="153"/>
      <c r="NVT48" s="154"/>
      <c r="NVU48" s="155"/>
      <c r="NVV48" s="155"/>
      <c r="NVW48" s="155"/>
      <c r="NVX48" s="155"/>
      <c r="NVY48" s="155"/>
      <c r="NVZ48" s="155"/>
      <c r="NWA48" s="156"/>
      <c r="NWB48" s="156"/>
      <c r="NWC48" s="156"/>
      <c r="NWD48" s="156"/>
      <c r="NWE48" s="156"/>
      <c r="NWF48" s="156"/>
      <c r="NWG48" s="157"/>
      <c r="NWH48" s="153"/>
      <c r="NWI48" s="153"/>
      <c r="NWJ48" s="154"/>
      <c r="NWK48" s="155"/>
      <c r="NWL48" s="155"/>
      <c r="NWM48" s="155"/>
      <c r="NWN48" s="155"/>
      <c r="NWO48" s="155"/>
      <c r="NWP48" s="155"/>
      <c r="NWQ48" s="156"/>
      <c r="NWR48" s="156"/>
      <c r="NWS48" s="156"/>
      <c r="NWT48" s="156"/>
      <c r="NWU48" s="156"/>
      <c r="NWV48" s="156"/>
      <c r="NWW48" s="157"/>
      <c r="NWX48" s="153"/>
      <c r="NWY48" s="153"/>
      <c r="NWZ48" s="154"/>
      <c r="NXA48" s="155"/>
      <c r="NXB48" s="155"/>
      <c r="NXC48" s="155"/>
      <c r="NXD48" s="155"/>
      <c r="NXE48" s="155"/>
      <c r="NXF48" s="155"/>
      <c r="NXG48" s="156"/>
      <c r="NXH48" s="156"/>
      <c r="NXI48" s="156"/>
      <c r="NXJ48" s="156"/>
      <c r="NXK48" s="156"/>
      <c r="NXL48" s="156"/>
      <c r="NXM48" s="157"/>
      <c r="NXN48" s="153"/>
      <c r="NXO48" s="153"/>
      <c r="NXP48" s="154"/>
      <c r="NXQ48" s="155"/>
      <c r="NXR48" s="155"/>
      <c r="NXS48" s="155"/>
      <c r="NXT48" s="155"/>
      <c r="NXU48" s="155"/>
      <c r="NXV48" s="155"/>
      <c r="NXW48" s="156"/>
      <c r="NXX48" s="156"/>
      <c r="NXY48" s="156"/>
      <c r="NXZ48" s="156"/>
      <c r="NYA48" s="156"/>
      <c r="NYB48" s="156"/>
      <c r="NYC48" s="157"/>
      <c r="NYD48" s="153"/>
      <c r="NYE48" s="153"/>
      <c r="NYF48" s="154"/>
      <c r="NYG48" s="155"/>
      <c r="NYH48" s="155"/>
      <c r="NYI48" s="155"/>
      <c r="NYJ48" s="155"/>
      <c r="NYK48" s="155"/>
      <c r="NYL48" s="155"/>
      <c r="NYM48" s="156"/>
      <c r="NYN48" s="156"/>
      <c r="NYO48" s="156"/>
      <c r="NYP48" s="156"/>
      <c r="NYQ48" s="156"/>
      <c r="NYR48" s="156"/>
      <c r="NYS48" s="157"/>
      <c r="NYT48" s="153"/>
      <c r="NYU48" s="153"/>
      <c r="NYV48" s="154"/>
      <c r="NYW48" s="155"/>
      <c r="NYX48" s="155"/>
      <c r="NYY48" s="155"/>
      <c r="NYZ48" s="155"/>
      <c r="NZA48" s="155"/>
      <c r="NZB48" s="155"/>
      <c r="NZC48" s="156"/>
      <c r="NZD48" s="156"/>
      <c r="NZE48" s="156"/>
      <c r="NZF48" s="156"/>
      <c r="NZG48" s="156"/>
      <c r="NZH48" s="156"/>
      <c r="NZI48" s="157"/>
      <c r="NZJ48" s="153"/>
      <c r="NZK48" s="153"/>
      <c r="NZL48" s="154"/>
      <c r="NZM48" s="155"/>
      <c r="NZN48" s="155"/>
      <c r="NZO48" s="155"/>
      <c r="NZP48" s="155"/>
      <c r="NZQ48" s="155"/>
      <c r="NZR48" s="155"/>
      <c r="NZS48" s="156"/>
      <c r="NZT48" s="156"/>
      <c r="NZU48" s="156"/>
      <c r="NZV48" s="156"/>
      <c r="NZW48" s="156"/>
      <c r="NZX48" s="156"/>
      <c r="NZY48" s="157"/>
      <c r="NZZ48" s="153"/>
      <c r="OAA48" s="153"/>
      <c r="OAB48" s="154"/>
      <c r="OAC48" s="155"/>
      <c r="OAD48" s="155"/>
      <c r="OAE48" s="155"/>
      <c r="OAF48" s="155"/>
      <c r="OAG48" s="155"/>
      <c r="OAH48" s="155"/>
      <c r="OAI48" s="156"/>
      <c r="OAJ48" s="156"/>
      <c r="OAK48" s="156"/>
      <c r="OAL48" s="156"/>
      <c r="OAM48" s="156"/>
      <c r="OAN48" s="156"/>
      <c r="OAO48" s="157"/>
      <c r="OAP48" s="153"/>
      <c r="OAQ48" s="153"/>
      <c r="OAR48" s="154"/>
      <c r="OAS48" s="155"/>
      <c r="OAT48" s="155"/>
      <c r="OAU48" s="155"/>
      <c r="OAV48" s="155"/>
      <c r="OAW48" s="155"/>
      <c r="OAX48" s="155"/>
      <c r="OAY48" s="156"/>
      <c r="OAZ48" s="156"/>
      <c r="OBA48" s="156"/>
      <c r="OBB48" s="156"/>
      <c r="OBC48" s="156"/>
      <c r="OBD48" s="156"/>
      <c r="OBE48" s="157"/>
      <c r="OBF48" s="153"/>
      <c r="OBG48" s="153"/>
      <c r="OBH48" s="154"/>
      <c r="OBI48" s="155"/>
      <c r="OBJ48" s="155"/>
      <c r="OBK48" s="155"/>
      <c r="OBL48" s="155"/>
      <c r="OBM48" s="155"/>
      <c r="OBN48" s="155"/>
      <c r="OBO48" s="156"/>
      <c r="OBP48" s="156"/>
      <c r="OBQ48" s="156"/>
      <c r="OBR48" s="156"/>
      <c r="OBS48" s="156"/>
      <c r="OBT48" s="156"/>
      <c r="OBU48" s="157"/>
      <c r="OBV48" s="153"/>
      <c r="OBW48" s="153"/>
      <c r="OBX48" s="154"/>
      <c r="OBY48" s="155"/>
      <c r="OBZ48" s="155"/>
      <c r="OCA48" s="155"/>
      <c r="OCB48" s="155"/>
      <c r="OCC48" s="155"/>
      <c r="OCD48" s="155"/>
      <c r="OCE48" s="156"/>
      <c r="OCF48" s="156"/>
      <c r="OCG48" s="156"/>
      <c r="OCH48" s="156"/>
      <c r="OCI48" s="156"/>
      <c r="OCJ48" s="156"/>
      <c r="OCK48" s="157"/>
      <c r="OCL48" s="153"/>
      <c r="OCM48" s="153"/>
      <c r="OCN48" s="154"/>
      <c r="OCO48" s="155"/>
      <c r="OCP48" s="155"/>
      <c r="OCQ48" s="155"/>
      <c r="OCR48" s="155"/>
      <c r="OCS48" s="155"/>
      <c r="OCT48" s="155"/>
      <c r="OCU48" s="156"/>
      <c r="OCV48" s="156"/>
      <c r="OCW48" s="156"/>
      <c r="OCX48" s="156"/>
      <c r="OCY48" s="156"/>
      <c r="OCZ48" s="156"/>
      <c r="ODA48" s="157"/>
      <c r="ODB48" s="153"/>
      <c r="ODC48" s="153"/>
      <c r="ODD48" s="154"/>
      <c r="ODE48" s="155"/>
      <c r="ODF48" s="155"/>
      <c r="ODG48" s="155"/>
      <c r="ODH48" s="155"/>
      <c r="ODI48" s="155"/>
      <c r="ODJ48" s="155"/>
      <c r="ODK48" s="156"/>
      <c r="ODL48" s="156"/>
      <c r="ODM48" s="156"/>
      <c r="ODN48" s="156"/>
      <c r="ODO48" s="156"/>
      <c r="ODP48" s="156"/>
      <c r="ODQ48" s="157"/>
      <c r="ODR48" s="153"/>
      <c r="ODS48" s="153"/>
      <c r="ODT48" s="154"/>
      <c r="ODU48" s="155"/>
      <c r="ODV48" s="155"/>
      <c r="ODW48" s="155"/>
      <c r="ODX48" s="155"/>
      <c r="ODY48" s="155"/>
      <c r="ODZ48" s="155"/>
      <c r="OEA48" s="156"/>
      <c r="OEB48" s="156"/>
      <c r="OEC48" s="156"/>
      <c r="OED48" s="156"/>
      <c r="OEE48" s="156"/>
      <c r="OEF48" s="156"/>
      <c r="OEG48" s="157"/>
      <c r="OEH48" s="153"/>
      <c r="OEI48" s="153"/>
      <c r="OEJ48" s="154"/>
      <c r="OEK48" s="155"/>
      <c r="OEL48" s="155"/>
      <c r="OEM48" s="155"/>
      <c r="OEN48" s="155"/>
      <c r="OEO48" s="155"/>
      <c r="OEP48" s="155"/>
      <c r="OEQ48" s="156"/>
      <c r="OER48" s="156"/>
      <c r="OES48" s="156"/>
      <c r="OET48" s="156"/>
      <c r="OEU48" s="156"/>
      <c r="OEV48" s="156"/>
      <c r="OEW48" s="157"/>
      <c r="OEX48" s="153"/>
      <c r="OEY48" s="153"/>
      <c r="OEZ48" s="154"/>
      <c r="OFA48" s="155"/>
      <c r="OFB48" s="155"/>
      <c r="OFC48" s="155"/>
      <c r="OFD48" s="155"/>
      <c r="OFE48" s="155"/>
      <c r="OFF48" s="155"/>
      <c r="OFG48" s="156"/>
      <c r="OFH48" s="156"/>
      <c r="OFI48" s="156"/>
      <c r="OFJ48" s="156"/>
      <c r="OFK48" s="156"/>
      <c r="OFL48" s="156"/>
      <c r="OFM48" s="157"/>
      <c r="OFN48" s="153"/>
      <c r="OFO48" s="153"/>
      <c r="OFP48" s="154"/>
      <c r="OFQ48" s="155"/>
      <c r="OFR48" s="155"/>
      <c r="OFS48" s="155"/>
      <c r="OFT48" s="155"/>
      <c r="OFU48" s="155"/>
      <c r="OFV48" s="155"/>
      <c r="OFW48" s="156"/>
      <c r="OFX48" s="156"/>
      <c r="OFY48" s="156"/>
      <c r="OFZ48" s="156"/>
      <c r="OGA48" s="156"/>
      <c r="OGB48" s="156"/>
      <c r="OGC48" s="157"/>
      <c r="OGD48" s="153"/>
      <c r="OGE48" s="153"/>
      <c r="OGF48" s="154"/>
      <c r="OGG48" s="155"/>
      <c r="OGH48" s="155"/>
      <c r="OGI48" s="155"/>
      <c r="OGJ48" s="155"/>
      <c r="OGK48" s="155"/>
      <c r="OGL48" s="155"/>
      <c r="OGM48" s="156"/>
      <c r="OGN48" s="156"/>
      <c r="OGO48" s="156"/>
      <c r="OGP48" s="156"/>
      <c r="OGQ48" s="156"/>
      <c r="OGR48" s="156"/>
      <c r="OGS48" s="157"/>
      <c r="OGT48" s="153"/>
      <c r="OGU48" s="153"/>
      <c r="OGV48" s="154"/>
      <c r="OGW48" s="155"/>
      <c r="OGX48" s="155"/>
      <c r="OGY48" s="155"/>
      <c r="OGZ48" s="155"/>
      <c r="OHA48" s="155"/>
      <c r="OHB48" s="155"/>
      <c r="OHC48" s="156"/>
      <c r="OHD48" s="156"/>
      <c r="OHE48" s="156"/>
      <c r="OHF48" s="156"/>
      <c r="OHG48" s="156"/>
      <c r="OHH48" s="156"/>
      <c r="OHI48" s="157"/>
      <c r="OHJ48" s="153"/>
      <c r="OHK48" s="153"/>
      <c r="OHL48" s="154"/>
      <c r="OHM48" s="155"/>
      <c r="OHN48" s="155"/>
      <c r="OHO48" s="155"/>
      <c r="OHP48" s="155"/>
      <c r="OHQ48" s="155"/>
      <c r="OHR48" s="155"/>
      <c r="OHS48" s="156"/>
      <c r="OHT48" s="156"/>
      <c r="OHU48" s="156"/>
      <c r="OHV48" s="156"/>
      <c r="OHW48" s="156"/>
      <c r="OHX48" s="156"/>
      <c r="OHY48" s="157"/>
      <c r="OHZ48" s="153"/>
      <c r="OIA48" s="153"/>
      <c r="OIB48" s="154"/>
      <c r="OIC48" s="155"/>
      <c r="OID48" s="155"/>
      <c r="OIE48" s="155"/>
      <c r="OIF48" s="155"/>
      <c r="OIG48" s="155"/>
      <c r="OIH48" s="155"/>
      <c r="OII48" s="156"/>
      <c r="OIJ48" s="156"/>
      <c r="OIK48" s="156"/>
      <c r="OIL48" s="156"/>
      <c r="OIM48" s="156"/>
      <c r="OIN48" s="156"/>
      <c r="OIO48" s="157"/>
      <c r="OIP48" s="153"/>
      <c r="OIQ48" s="153"/>
      <c r="OIR48" s="154"/>
      <c r="OIS48" s="155"/>
      <c r="OIT48" s="155"/>
      <c r="OIU48" s="155"/>
      <c r="OIV48" s="155"/>
      <c r="OIW48" s="155"/>
      <c r="OIX48" s="155"/>
      <c r="OIY48" s="156"/>
      <c r="OIZ48" s="156"/>
      <c r="OJA48" s="156"/>
      <c r="OJB48" s="156"/>
      <c r="OJC48" s="156"/>
      <c r="OJD48" s="156"/>
      <c r="OJE48" s="157"/>
      <c r="OJF48" s="153"/>
      <c r="OJG48" s="153"/>
      <c r="OJH48" s="154"/>
      <c r="OJI48" s="155"/>
      <c r="OJJ48" s="155"/>
      <c r="OJK48" s="155"/>
      <c r="OJL48" s="155"/>
      <c r="OJM48" s="155"/>
      <c r="OJN48" s="155"/>
      <c r="OJO48" s="156"/>
      <c r="OJP48" s="156"/>
      <c r="OJQ48" s="156"/>
      <c r="OJR48" s="156"/>
      <c r="OJS48" s="156"/>
      <c r="OJT48" s="156"/>
      <c r="OJU48" s="157"/>
      <c r="OJV48" s="153"/>
      <c r="OJW48" s="153"/>
      <c r="OJX48" s="154"/>
      <c r="OJY48" s="155"/>
      <c r="OJZ48" s="155"/>
      <c r="OKA48" s="155"/>
      <c r="OKB48" s="155"/>
      <c r="OKC48" s="155"/>
      <c r="OKD48" s="155"/>
      <c r="OKE48" s="156"/>
      <c r="OKF48" s="156"/>
      <c r="OKG48" s="156"/>
      <c r="OKH48" s="156"/>
      <c r="OKI48" s="156"/>
      <c r="OKJ48" s="156"/>
      <c r="OKK48" s="157"/>
      <c r="OKL48" s="153"/>
      <c r="OKM48" s="153"/>
      <c r="OKN48" s="154"/>
      <c r="OKO48" s="155"/>
      <c r="OKP48" s="155"/>
      <c r="OKQ48" s="155"/>
      <c r="OKR48" s="155"/>
      <c r="OKS48" s="155"/>
      <c r="OKT48" s="155"/>
      <c r="OKU48" s="156"/>
      <c r="OKV48" s="156"/>
      <c r="OKW48" s="156"/>
      <c r="OKX48" s="156"/>
      <c r="OKY48" s="156"/>
      <c r="OKZ48" s="156"/>
      <c r="OLA48" s="157"/>
      <c r="OLB48" s="153"/>
      <c r="OLC48" s="153"/>
      <c r="OLD48" s="154"/>
      <c r="OLE48" s="155"/>
      <c r="OLF48" s="155"/>
      <c r="OLG48" s="155"/>
      <c r="OLH48" s="155"/>
      <c r="OLI48" s="155"/>
      <c r="OLJ48" s="155"/>
      <c r="OLK48" s="156"/>
      <c r="OLL48" s="156"/>
      <c r="OLM48" s="156"/>
      <c r="OLN48" s="156"/>
      <c r="OLO48" s="156"/>
      <c r="OLP48" s="156"/>
      <c r="OLQ48" s="157"/>
      <c r="OLR48" s="153"/>
      <c r="OLS48" s="153"/>
      <c r="OLT48" s="154"/>
      <c r="OLU48" s="155"/>
      <c r="OLV48" s="155"/>
      <c r="OLW48" s="155"/>
      <c r="OLX48" s="155"/>
      <c r="OLY48" s="155"/>
      <c r="OLZ48" s="155"/>
      <c r="OMA48" s="156"/>
      <c r="OMB48" s="156"/>
      <c r="OMC48" s="156"/>
      <c r="OMD48" s="156"/>
      <c r="OME48" s="156"/>
      <c r="OMF48" s="156"/>
      <c r="OMG48" s="157"/>
      <c r="OMH48" s="153"/>
      <c r="OMI48" s="153"/>
      <c r="OMJ48" s="154"/>
      <c r="OMK48" s="155"/>
      <c r="OML48" s="155"/>
      <c r="OMM48" s="155"/>
      <c r="OMN48" s="155"/>
      <c r="OMO48" s="155"/>
      <c r="OMP48" s="155"/>
      <c r="OMQ48" s="156"/>
      <c r="OMR48" s="156"/>
      <c r="OMS48" s="156"/>
      <c r="OMT48" s="156"/>
      <c r="OMU48" s="156"/>
      <c r="OMV48" s="156"/>
      <c r="OMW48" s="157"/>
      <c r="OMX48" s="153"/>
      <c r="OMY48" s="153"/>
      <c r="OMZ48" s="154"/>
      <c r="ONA48" s="155"/>
      <c r="ONB48" s="155"/>
      <c r="ONC48" s="155"/>
      <c r="OND48" s="155"/>
      <c r="ONE48" s="155"/>
      <c r="ONF48" s="155"/>
      <c r="ONG48" s="156"/>
      <c r="ONH48" s="156"/>
      <c r="ONI48" s="156"/>
      <c r="ONJ48" s="156"/>
      <c r="ONK48" s="156"/>
      <c r="ONL48" s="156"/>
      <c r="ONM48" s="157"/>
      <c r="ONN48" s="153"/>
      <c r="ONO48" s="153"/>
      <c r="ONP48" s="154"/>
      <c r="ONQ48" s="155"/>
      <c r="ONR48" s="155"/>
      <c r="ONS48" s="155"/>
      <c r="ONT48" s="155"/>
      <c r="ONU48" s="155"/>
      <c r="ONV48" s="155"/>
      <c r="ONW48" s="156"/>
      <c r="ONX48" s="156"/>
      <c r="ONY48" s="156"/>
      <c r="ONZ48" s="156"/>
      <c r="OOA48" s="156"/>
      <c r="OOB48" s="156"/>
      <c r="OOC48" s="157"/>
      <c r="OOD48" s="153"/>
      <c r="OOE48" s="153"/>
      <c r="OOF48" s="154"/>
      <c r="OOG48" s="155"/>
      <c r="OOH48" s="155"/>
      <c r="OOI48" s="155"/>
      <c r="OOJ48" s="155"/>
      <c r="OOK48" s="155"/>
      <c r="OOL48" s="155"/>
      <c r="OOM48" s="156"/>
      <c r="OON48" s="156"/>
      <c r="OOO48" s="156"/>
      <c r="OOP48" s="156"/>
      <c r="OOQ48" s="156"/>
      <c r="OOR48" s="156"/>
      <c r="OOS48" s="157"/>
      <c r="OOT48" s="153"/>
      <c r="OOU48" s="153"/>
      <c r="OOV48" s="154"/>
      <c r="OOW48" s="155"/>
      <c r="OOX48" s="155"/>
      <c r="OOY48" s="155"/>
      <c r="OOZ48" s="155"/>
      <c r="OPA48" s="155"/>
      <c r="OPB48" s="155"/>
      <c r="OPC48" s="156"/>
      <c r="OPD48" s="156"/>
      <c r="OPE48" s="156"/>
      <c r="OPF48" s="156"/>
      <c r="OPG48" s="156"/>
      <c r="OPH48" s="156"/>
      <c r="OPI48" s="157"/>
      <c r="OPJ48" s="153"/>
      <c r="OPK48" s="153"/>
      <c r="OPL48" s="154"/>
      <c r="OPM48" s="155"/>
      <c r="OPN48" s="155"/>
      <c r="OPO48" s="155"/>
      <c r="OPP48" s="155"/>
      <c r="OPQ48" s="155"/>
      <c r="OPR48" s="155"/>
      <c r="OPS48" s="156"/>
      <c r="OPT48" s="156"/>
      <c r="OPU48" s="156"/>
      <c r="OPV48" s="156"/>
      <c r="OPW48" s="156"/>
      <c r="OPX48" s="156"/>
      <c r="OPY48" s="157"/>
      <c r="OPZ48" s="153"/>
      <c r="OQA48" s="153"/>
      <c r="OQB48" s="154"/>
      <c r="OQC48" s="155"/>
      <c r="OQD48" s="155"/>
      <c r="OQE48" s="155"/>
      <c r="OQF48" s="155"/>
      <c r="OQG48" s="155"/>
      <c r="OQH48" s="155"/>
      <c r="OQI48" s="156"/>
      <c r="OQJ48" s="156"/>
      <c r="OQK48" s="156"/>
      <c r="OQL48" s="156"/>
      <c r="OQM48" s="156"/>
      <c r="OQN48" s="156"/>
      <c r="OQO48" s="157"/>
      <c r="OQP48" s="153"/>
      <c r="OQQ48" s="153"/>
      <c r="OQR48" s="154"/>
      <c r="OQS48" s="155"/>
      <c r="OQT48" s="155"/>
      <c r="OQU48" s="155"/>
      <c r="OQV48" s="155"/>
      <c r="OQW48" s="155"/>
      <c r="OQX48" s="155"/>
      <c r="OQY48" s="156"/>
      <c r="OQZ48" s="156"/>
      <c r="ORA48" s="156"/>
      <c r="ORB48" s="156"/>
      <c r="ORC48" s="156"/>
      <c r="ORD48" s="156"/>
      <c r="ORE48" s="157"/>
      <c r="ORF48" s="153"/>
      <c r="ORG48" s="153"/>
      <c r="ORH48" s="154"/>
      <c r="ORI48" s="155"/>
      <c r="ORJ48" s="155"/>
      <c r="ORK48" s="155"/>
      <c r="ORL48" s="155"/>
      <c r="ORM48" s="155"/>
      <c r="ORN48" s="155"/>
      <c r="ORO48" s="156"/>
      <c r="ORP48" s="156"/>
      <c r="ORQ48" s="156"/>
      <c r="ORR48" s="156"/>
      <c r="ORS48" s="156"/>
      <c r="ORT48" s="156"/>
      <c r="ORU48" s="157"/>
      <c r="ORV48" s="153"/>
      <c r="ORW48" s="153"/>
      <c r="ORX48" s="154"/>
      <c r="ORY48" s="155"/>
      <c r="ORZ48" s="155"/>
      <c r="OSA48" s="155"/>
      <c r="OSB48" s="155"/>
      <c r="OSC48" s="155"/>
      <c r="OSD48" s="155"/>
      <c r="OSE48" s="156"/>
      <c r="OSF48" s="156"/>
      <c r="OSG48" s="156"/>
      <c r="OSH48" s="156"/>
      <c r="OSI48" s="156"/>
      <c r="OSJ48" s="156"/>
      <c r="OSK48" s="157"/>
      <c r="OSL48" s="153"/>
      <c r="OSM48" s="153"/>
      <c r="OSN48" s="154"/>
      <c r="OSO48" s="155"/>
      <c r="OSP48" s="155"/>
      <c r="OSQ48" s="155"/>
      <c r="OSR48" s="155"/>
      <c r="OSS48" s="155"/>
      <c r="OST48" s="155"/>
      <c r="OSU48" s="156"/>
      <c r="OSV48" s="156"/>
      <c r="OSW48" s="156"/>
      <c r="OSX48" s="156"/>
      <c r="OSY48" s="156"/>
      <c r="OSZ48" s="156"/>
      <c r="OTA48" s="157"/>
      <c r="OTB48" s="153"/>
      <c r="OTC48" s="153"/>
      <c r="OTD48" s="154"/>
      <c r="OTE48" s="155"/>
      <c r="OTF48" s="155"/>
      <c r="OTG48" s="155"/>
      <c r="OTH48" s="155"/>
      <c r="OTI48" s="155"/>
      <c r="OTJ48" s="155"/>
      <c r="OTK48" s="156"/>
      <c r="OTL48" s="156"/>
      <c r="OTM48" s="156"/>
      <c r="OTN48" s="156"/>
      <c r="OTO48" s="156"/>
      <c r="OTP48" s="156"/>
      <c r="OTQ48" s="157"/>
      <c r="OTR48" s="153"/>
      <c r="OTS48" s="153"/>
      <c r="OTT48" s="154"/>
      <c r="OTU48" s="155"/>
      <c r="OTV48" s="155"/>
      <c r="OTW48" s="155"/>
      <c r="OTX48" s="155"/>
      <c r="OTY48" s="155"/>
      <c r="OTZ48" s="155"/>
      <c r="OUA48" s="156"/>
      <c r="OUB48" s="156"/>
      <c r="OUC48" s="156"/>
      <c r="OUD48" s="156"/>
      <c r="OUE48" s="156"/>
      <c r="OUF48" s="156"/>
      <c r="OUG48" s="157"/>
      <c r="OUH48" s="153"/>
      <c r="OUI48" s="153"/>
      <c r="OUJ48" s="154"/>
      <c r="OUK48" s="155"/>
      <c r="OUL48" s="155"/>
      <c r="OUM48" s="155"/>
      <c r="OUN48" s="155"/>
      <c r="OUO48" s="155"/>
      <c r="OUP48" s="155"/>
      <c r="OUQ48" s="156"/>
      <c r="OUR48" s="156"/>
      <c r="OUS48" s="156"/>
      <c r="OUT48" s="156"/>
      <c r="OUU48" s="156"/>
      <c r="OUV48" s="156"/>
      <c r="OUW48" s="157"/>
      <c r="OUX48" s="153"/>
      <c r="OUY48" s="153"/>
      <c r="OUZ48" s="154"/>
      <c r="OVA48" s="155"/>
      <c r="OVB48" s="155"/>
      <c r="OVC48" s="155"/>
      <c r="OVD48" s="155"/>
      <c r="OVE48" s="155"/>
      <c r="OVF48" s="155"/>
      <c r="OVG48" s="156"/>
      <c r="OVH48" s="156"/>
      <c r="OVI48" s="156"/>
      <c r="OVJ48" s="156"/>
      <c r="OVK48" s="156"/>
      <c r="OVL48" s="156"/>
      <c r="OVM48" s="157"/>
      <c r="OVN48" s="153"/>
      <c r="OVO48" s="153"/>
      <c r="OVP48" s="154"/>
      <c r="OVQ48" s="155"/>
      <c r="OVR48" s="155"/>
      <c r="OVS48" s="155"/>
      <c r="OVT48" s="155"/>
      <c r="OVU48" s="155"/>
      <c r="OVV48" s="155"/>
      <c r="OVW48" s="156"/>
      <c r="OVX48" s="156"/>
      <c r="OVY48" s="156"/>
      <c r="OVZ48" s="156"/>
      <c r="OWA48" s="156"/>
      <c r="OWB48" s="156"/>
      <c r="OWC48" s="157"/>
      <c r="OWD48" s="153"/>
      <c r="OWE48" s="153"/>
      <c r="OWF48" s="154"/>
      <c r="OWG48" s="155"/>
      <c r="OWH48" s="155"/>
      <c r="OWI48" s="155"/>
      <c r="OWJ48" s="155"/>
      <c r="OWK48" s="155"/>
      <c r="OWL48" s="155"/>
      <c r="OWM48" s="156"/>
      <c r="OWN48" s="156"/>
      <c r="OWO48" s="156"/>
      <c r="OWP48" s="156"/>
      <c r="OWQ48" s="156"/>
      <c r="OWR48" s="156"/>
      <c r="OWS48" s="157"/>
      <c r="OWT48" s="153"/>
      <c r="OWU48" s="153"/>
      <c r="OWV48" s="154"/>
      <c r="OWW48" s="155"/>
      <c r="OWX48" s="155"/>
      <c r="OWY48" s="155"/>
      <c r="OWZ48" s="155"/>
      <c r="OXA48" s="155"/>
      <c r="OXB48" s="155"/>
      <c r="OXC48" s="156"/>
      <c r="OXD48" s="156"/>
      <c r="OXE48" s="156"/>
      <c r="OXF48" s="156"/>
      <c r="OXG48" s="156"/>
      <c r="OXH48" s="156"/>
      <c r="OXI48" s="157"/>
      <c r="OXJ48" s="153"/>
      <c r="OXK48" s="153"/>
      <c r="OXL48" s="154"/>
      <c r="OXM48" s="155"/>
      <c r="OXN48" s="155"/>
      <c r="OXO48" s="155"/>
      <c r="OXP48" s="155"/>
      <c r="OXQ48" s="155"/>
      <c r="OXR48" s="155"/>
      <c r="OXS48" s="156"/>
      <c r="OXT48" s="156"/>
      <c r="OXU48" s="156"/>
      <c r="OXV48" s="156"/>
      <c r="OXW48" s="156"/>
      <c r="OXX48" s="156"/>
      <c r="OXY48" s="157"/>
      <c r="OXZ48" s="153"/>
      <c r="OYA48" s="153"/>
      <c r="OYB48" s="154"/>
      <c r="OYC48" s="155"/>
      <c r="OYD48" s="155"/>
      <c r="OYE48" s="155"/>
      <c r="OYF48" s="155"/>
      <c r="OYG48" s="155"/>
      <c r="OYH48" s="155"/>
      <c r="OYI48" s="156"/>
      <c r="OYJ48" s="156"/>
      <c r="OYK48" s="156"/>
      <c r="OYL48" s="156"/>
      <c r="OYM48" s="156"/>
      <c r="OYN48" s="156"/>
      <c r="OYO48" s="157"/>
      <c r="OYP48" s="153"/>
      <c r="OYQ48" s="153"/>
      <c r="OYR48" s="154"/>
      <c r="OYS48" s="155"/>
      <c r="OYT48" s="155"/>
      <c r="OYU48" s="155"/>
      <c r="OYV48" s="155"/>
      <c r="OYW48" s="155"/>
      <c r="OYX48" s="155"/>
      <c r="OYY48" s="156"/>
      <c r="OYZ48" s="156"/>
      <c r="OZA48" s="156"/>
      <c r="OZB48" s="156"/>
      <c r="OZC48" s="156"/>
      <c r="OZD48" s="156"/>
      <c r="OZE48" s="157"/>
      <c r="OZF48" s="153"/>
      <c r="OZG48" s="153"/>
      <c r="OZH48" s="154"/>
      <c r="OZI48" s="155"/>
      <c r="OZJ48" s="155"/>
      <c r="OZK48" s="155"/>
      <c r="OZL48" s="155"/>
      <c r="OZM48" s="155"/>
      <c r="OZN48" s="155"/>
      <c r="OZO48" s="156"/>
      <c r="OZP48" s="156"/>
      <c r="OZQ48" s="156"/>
      <c r="OZR48" s="156"/>
      <c r="OZS48" s="156"/>
      <c r="OZT48" s="156"/>
      <c r="OZU48" s="157"/>
      <c r="OZV48" s="153"/>
      <c r="OZW48" s="153"/>
      <c r="OZX48" s="154"/>
      <c r="OZY48" s="155"/>
      <c r="OZZ48" s="155"/>
      <c r="PAA48" s="155"/>
      <c r="PAB48" s="155"/>
      <c r="PAC48" s="155"/>
      <c r="PAD48" s="155"/>
      <c r="PAE48" s="156"/>
      <c r="PAF48" s="156"/>
      <c r="PAG48" s="156"/>
      <c r="PAH48" s="156"/>
      <c r="PAI48" s="156"/>
      <c r="PAJ48" s="156"/>
      <c r="PAK48" s="157"/>
      <c r="PAL48" s="153"/>
      <c r="PAM48" s="153"/>
      <c r="PAN48" s="154"/>
      <c r="PAO48" s="155"/>
      <c r="PAP48" s="155"/>
      <c r="PAQ48" s="155"/>
      <c r="PAR48" s="155"/>
      <c r="PAS48" s="155"/>
      <c r="PAT48" s="155"/>
      <c r="PAU48" s="156"/>
      <c r="PAV48" s="156"/>
      <c r="PAW48" s="156"/>
      <c r="PAX48" s="156"/>
      <c r="PAY48" s="156"/>
      <c r="PAZ48" s="156"/>
      <c r="PBA48" s="157"/>
      <c r="PBB48" s="153"/>
      <c r="PBC48" s="153"/>
      <c r="PBD48" s="154"/>
      <c r="PBE48" s="155"/>
      <c r="PBF48" s="155"/>
      <c r="PBG48" s="155"/>
      <c r="PBH48" s="155"/>
      <c r="PBI48" s="155"/>
      <c r="PBJ48" s="155"/>
      <c r="PBK48" s="156"/>
      <c r="PBL48" s="156"/>
      <c r="PBM48" s="156"/>
      <c r="PBN48" s="156"/>
      <c r="PBO48" s="156"/>
      <c r="PBP48" s="156"/>
      <c r="PBQ48" s="157"/>
      <c r="PBR48" s="153"/>
      <c r="PBS48" s="153"/>
      <c r="PBT48" s="154"/>
      <c r="PBU48" s="155"/>
      <c r="PBV48" s="155"/>
      <c r="PBW48" s="155"/>
      <c r="PBX48" s="155"/>
      <c r="PBY48" s="155"/>
      <c r="PBZ48" s="155"/>
      <c r="PCA48" s="156"/>
      <c r="PCB48" s="156"/>
      <c r="PCC48" s="156"/>
      <c r="PCD48" s="156"/>
      <c r="PCE48" s="156"/>
      <c r="PCF48" s="156"/>
      <c r="PCG48" s="157"/>
      <c r="PCH48" s="153"/>
      <c r="PCI48" s="153"/>
      <c r="PCJ48" s="154"/>
      <c r="PCK48" s="155"/>
      <c r="PCL48" s="155"/>
      <c r="PCM48" s="155"/>
      <c r="PCN48" s="155"/>
      <c r="PCO48" s="155"/>
      <c r="PCP48" s="155"/>
      <c r="PCQ48" s="156"/>
      <c r="PCR48" s="156"/>
      <c r="PCS48" s="156"/>
      <c r="PCT48" s="156"/>
      <c r="PCU48" s="156"/>
      <c r="PCV48" s="156"/>
      <c r="PCW48" s="157"/>
      <c r="PCX48" s="153"/>
      <c r="PCY48" s="153"/>
      <c r="PCZ48" s="154"/>
      <c r="PDA48" s="155"/>
      <c r="PDB48" s="155"/>
      <c r="PDC48" s="155"/>
      <c r="PDD48" s="155"/>
      <c r="PDE48" s="155"/>
      <c r="PDF48" s="155"/>
      <c r="PDG48" s="156"/>
      <c r="PDH48" s="156"/>
      <c r="PDI48" s="156"/>
      <c r="PDJ48" s="156"/>
      <c r="PDK48" s="156"/>
      <c r="PDL48" s="156"/>
      <c r="PDM48" s="157"/>
      <c r="PDN48" s="153"/>
      <c r="PDO48" s="153"/>
      <c r="PDP48" s="154"/>
      <c r="PDQ48" s="155"/>
      <c r="PDR48" s="155"/>
      <c r="PDS48" s="155"/>
      <c r="PDT48" s="155"/>
      <c r="PDU48" s="155"/>
      <c r="PDV48" s="155"/>
      <c r="PDW48" s="156"/>
      <c r="PDX48" s="156"/>
      <c r="PDY48" s="156"/>
      <c r="PDZ48" s="156"/>
      <c r="PEA48" s="156"/>
      <c r="PEB48" s="156"/>
      <c r="PEC48" s="157"/>
      <c r="PED48" s="153"/>
      <c r="PEE48" s="153"/>
      <c r="PEF48" s="154"/>
      <c r="PEG48" s="155"/>
      <c r="PEH48" s="155"/>
      <c r="PEI48" s="155"/>
      <c r="PEJ48" s="155"/>
      <c r="PEK48" s="155"/>
      <c r="PEL48" s="155"/>
      <c r="PEM48" s="156"/>
      <c r="PEN48" s="156"/>
      <c r="PEO48" s="156"/>
      <c r="PEP48" s="156"/>
      <c r="PEQ48" s="156"/>
      <c r="PER48" s="156"/>
      <c r="PES48" s="157"/>
      <c r="PET48" s="153"/>
      <c r="PEU48" s="153"/>
      <c r="PEV48" s="154"/>
      <c r="PEW48" s="155"/>
      <c r="PEX48" s="155"/>
      <c r="PEY48" s="155"/>
      <c r="PEZ48" s="155"/>
      <c r="PFA48" s="155"/>
      <c r="PFB48" s="155"/>
      <c r="PFC48" s="156"/>
      <c r="PFD48" s="156"/>
      <c r="PFE48" s="156"/>
      <c r="PFF48" s="156"/>
      <c r="PFG48" s="156"/>
      <c r="PFH48" s="156"/>
      <c r="PFI48" s="157"/>
      <c r="PFJ48" s="153"/>
      <c r="PFK48" s="153"/>
      <c r="PFL48" s="154"/>
      <c r="PFM48" s="155"/>
      <c r="PFN48" s="155"/>
      <c r="PFO48" s="155"/>
      <c r="PFP48" s="155"/>
      <c r="PFQ48" s="155"/>
      <c r="PFR48" s="155"/>
      <c r="PFS48" s="156"/>
      <c r="PFT48" s="156"/>
      <c r="PFU48" s="156"/>
      <c r="PFV48" s="156"/>
      <c r="PFW48" s="156"/>
      <c r="PFX48" s="156"/>
      <c r="PFY48" s="157"/>
      <c r="PFZ48" s="153"/>
      <c r="PGA48" s="153"/>
      <c r="PGB48" s="154"/>
      <c r="PGC48" s="155"/>
      <c r="PGD48" s="155"/>
      <c r="PGE48" s="155"/>
      <c r="PGF48" s="155"/>
      <c r="PGG48" s="155"/>
      <c r="PGH48" s="155"/>
      <c r="PGI48" s="156"/>
      <c r="PGJ48" s="156"/>
      <c r="PGK48" s="156"/>
      <c r="PGL48" s="156"/>
      <c r="PGM48" s="156"/>
      <c r="PGN48" s="156"/>
      <c r="PGO48" s="157"/>
      <c r="PGP48" s="153"/>
      <c r="PGQ48" s="153"/>
      <c r="PGR48" s="154"/>
      <c r="PGS48" s="155"/>
      <c r="PGT48" s="155"/>
      <c r="PGU48" s="155"/>
      <c r="PGV48" s="155"/>
      <c r="PGW48" s="155"/>
      <c r="PGX48" s="155"/>
      <c r="PGY48" s="156"/>
      <c r="PGZ48" s="156"/>
      <c r="PHA48" s="156"/>
      <c r="PHB48" s="156"/>
      <c r="PHC48" s="156"/>
      <c r="PHD48" s="156"/>
      <c r="PHE48" s="157"/>
      <c r="PHF48" s="153"/>
      <c r="PHG48" s="153"/>
      <c r="PHH48" s="154"/>
      <c r="PHI48" s="155"/>
      <c r="PHJ48" s="155"/>
      <c r="PHK48" s="155"/>
      <c r="PHL48" s="155"/>
      <c r="PHM48" s="155"/>
      <c r="PHN48" s="155"/>
      <c r="PHO48" s="156"/>
      <c r="PHP48" s="156"/>
      <c r="PHQ48" s="156"/>
      <c r="PHR48" s="156"/>
      <c r="PHS48" s="156"/>
      <c r="PHT48" s="156"/>
      <c r="PHU48" s="157"/>
      <c r="PHV48" s="153"/>
      <c r="PHW48" s="153"/>
      <c r="PHX48" s="154"/>
      <c r="PHY48" s="155"/>
      <c r="PHZ48" s="155"/>
      <c r="PIA48" s="155"/>
      <c r="PIB48" s="155"/>
      <c r="PIC48" s="155"/>
      <c r="PID48" s="155"/>
      <c r="PIE48" s="156"/>
      <c r="PIF48" s="156"/>
      <c r="PIG48" s="156"/>
      <c r="PIH48" s="156"/>
      <c r="PII48" s="156"/>
      <c r="PIJ48" s="156"/>
      <c r="PIK48" s="157"/>
      <c r="PIL48" s="153"/>
      <c r="PIM48" s="153"/>
      <c r="PIN48" s="154"/>
      <c r="PIO48" s="155"/>
      <c r="PIP48" s="155"/>
      <c r="PIQ48" s="155"/>
      <c r="PIR48" s="155"/>
      <c r="PIS48" s="155"/>
      <c r="PIT48" s="155"/>
      <c r="PIU48" s="156"/>
      <c r="PIV48" s="156"/>
      <c r="PIW48" s="156"/>
      <c r="PIX48" s="156"/>
      <c r="PIY48" s="156"/>
      <c r="PIZ48" s="156"/>
      <c r="PJA48" s="157"/>
      <c r="PJB48" s="153"/>
      <c r="PJC48" s="153"/>
      <c r="PJD48" s="154"/>
      <c r="PJE48" s="155"/>
      <c r="PJF48" s="155"/>
      <c r="PJG48" s="155"/>
      <c r="PJH48" s="155"/>
      <c r="PJI48" s="155"/>
      <c r="PJJ48" s="155"/>
      <c r="PJK48" s="156"/>
      <c r="PJL48" s="156"/>
      <c r="PJM48" s="156"/>
      <c r="PJN48" s="156"/>
      <c r="PJO48" s="156"/>
      <c r="PJP48" s="156"/>
      <c r="PJQ48" s="157"/>
      <c r="PJR48" s="153"/>
      <c r="PJS48" s="153"/>
      <c r="PJT48" s="154"/>
      <c r="PJU48" s="155"/>
      <c r="PJV48" s="155"/>
      <c r="PJW48" s="155"/>
      <c r="PJX48" s="155"/>
      <c r="PJY48" s="155"/>
      <c r="PJZ48" s="155"/>
      <c r="PKA48" s="156"/>
      <c r="PKB48" s="156"/>
      <c r="PKC48" s="156"/>
      <c r="PKD48" s="156"/>
      <c r="PKE48" s="156"/>
      <c r="PKF48" s="156"/>
      <c r="PKG48" s="157"/>
      <c r="PKH48" s="153"/>
      <c r="PKI48" s="153"/>
      <c r="PKJ48" s="154"/>
      <c r="PKK48" s="155"/>
      <c r="PKL48" s="155"/>
      <c r="PKM48" s="155"/>
      <c r="PKN48" s="155"/>
      <c r="PKO48" s="155"/>
      <c r="PKP48" s="155"/>
      <c r="PKQ48" s="156"/>
      <c r="PKR48" s="156"/>
      <c r="PKS48" s="156"/>
      <c r="PKT48" s="156"/>
      <c r="PKU48" s="156"/>
      <c r="PKV48" s="156"/>
      <c r="PKW48" s="157"/>
      <c r="PKX48" s="153"/>
      <c r="PKY48" s="153"/>
      <c r="PKZ48" s="154"/>
      <c r="PLA48" s="155"/>
      <c r="PLB48" s="155"/>
      <c r="PLC48" s="155"/>
      <c r="PLD48" s="155"/>
      <c r="PLE48" s="155"/>
      <c r="PLF48" s="155"/>
      <c r="PLG48" s="156"/>
      <c r="PLH48" s="156"/>
      <c r="PLI48" s="156"/>
      <c r="PLJ48" s="156"/>
      <c r="PLK48" s="156"/>
      <c r="PLL48" s="156"/>
      <c r="PLM48" s="157"/>
      <c r="PLN48" s="153"/>
      <c r="PLO48" s="153"/>
      <c r="PLP48" s="154"/>
      <c r="PLQ48" s="155"/>
      <c r="PLR48" s="155"/>
      <c r="PLS48" s="155"/>
      <c r="PLT48" s="155"/>
      <c r="PLU48" s="155"/>
      <c r="PLV48" s="155"/>
      <c r="PLW48" s="156"/>
      <c r="PLX48" s="156"/>
      <c r="PLY48" s="156"/>
      <c r="PLZ48" s="156"/>
      <c r="PMA48" s="156"/>
      <c r="PMB48" s="156"/>
      <c r="PMC48" s="157"/>
      <c r="PMD48" s="153"/>
      <c r="PME48" s="153"/>
      <c r="PMF48" s="154"/>
      <c r="PMG48" s="155"/>
      <c r="PMH48" s="155"/>
      <c r="PMI48" s="155"/>
      <c r="PMJ48" s="155"/>
      <c r="PMK48" s="155"/>
      <c r="PML48" s="155"/>
      <c r="PMM48" s="156"/>
      <c r="PMN48" s="156"/>
      <c r="PMO48" s="156"/>
      <c r="PMP48" s="156"/>
      <c r="PMQ48" s="156"/>
      <c r="PMR48" s="156"/>
      <c r="PMS48" s="157"/>
      <c r="PMT48" s="153"/>
      <c r="PMU48" s="153"/>
      <c r="PMV48" s="154"/>
      <c r="PMW48" s="155"/>
      <c r="PMX48" s="155"/>
      <c r="PMY48" s="155"/>
      <c r="PMZ48" s="155"/>
      <c r="PNA48" s="155"/>
      <c r="PNB48" s="155"/>
      <c r="PNC48" s="156"/>
      <c r="PND48" s="156"/>
      <c r="PNE48" s="156"/>
      <c r="PNF48" s="156"/>
      <c r="PNG48" s="156"/>
      <c r="PNH48" s="156"/>
      <c r="PNI48" s="157"/>
      <c r="PNJ48" s="153"/>
      <c r="PNK48" s="153"/>
      <c r="PNL48" s="154"/>
      <c r="PNM48" s="155"/>
      <c r="PNN48" s="155"/>
      <c r="PNO48" s="155"/>
      <c r="PNP48" s="155"/>
      <c r="PNQ48" s="155"/>
      <c r="PNR48" s="155"/>
      <c r="PNS48" s="156"/>
      <c r="PNT48" s="156"/>
      <c r="PNU48" s="156"/>
      <c r="PNV48" s="156"/>
      <c r="PNW48" s="156"/>
      <c r="PNX48" s="156"/>
      <c r="PNY48" s="157"/>
      <c r="PNZ48" s="153"/>
      <c r="POA48" s="153"/>
      <c r="POB48" s="154"/>
      <c r="POC48" s="155"/>
      <c r="POD48" s="155"/>
      <c r="POE48" s="155"/>
      <c r="POF48" s="155"/>
      <c r="POG48" s="155"/>
      <c r="POH48" s="155"/>
      <c r="POI48" s="156"/>
      <c r="POJ48" s="156"/>
      <c r="POK48" s="156"/>
      <c r="POL48" s="156"/>
      <c r="POM48" s="156"/>
      <c r="PON48" s="156"/>
      <c r="POO48" s="157"/>
      <c r="POP48" s="153"/>
      <c r="POQ48" s="153"/>
      <c r="POR48" s="154"/>
      <c r="POS48" s="155"/>
      <c r="POT48" s="155"/>
      <c r="POU48" s="155"/>
      <c r="POV48" s="155"/>
      <c r="POW48" s="155"/>
      <c r="POX48" s="155"/>
      <c r="POY48" s="156"/>
      <c r="POZ48" s="156"/>
      <c r="PPA48" s="156"/>
      <c r="PPB48" s="156"/>
      <c r="PPC48" s="156"/>
      <c r="PPD48" s="156"/>
      <c r="PPE48" s="157"/>
      <c r="PPF48" s="153"/>
      <c r="PPG48" s="153"/>
      <c r="PPH48" s="154"/>
      <c r="PPI48" s="155"/>
      <c r="PPJ48" s="155"/>
      <c r="PPK48" s="155"/>
      <c r="PPL48" s="155"/>
      <c r="PPM48" s="155"/>
      <c r="PPN48" s="155"/>
      <c r="PPO48" s="156"/>
      <c r="PPP48" s="156"/>
      <c r="PPQ48" s="156"/>
      <c r="PPR48" s="156"/>
      <c r="PPS48" s="156"/>
      <c r="PPT48" s="156"/>
      <c r="PPU48" s="157"/>
      <c r="PPV48" s="153"/>
      <c r="PPW48" s="153"/>
      <c r="PPX48" s="154"/>
      <c r="PPY48" s="155"/>
      <c r="PPZ48" s="155"/>
      <c r="PQA48" s="155"/>
      <c r="PQB48" s="155"/>
      <c r="PQC48" s="155"/>
      <c r="PQD48" s="155"/>
      <c r="PQE48" s="156"/>
      <c r="PQF48" s="156"/>
      <c r="PQG48" s="156"/>
      <c r="PQH48" s="156"/>
      <c r="PQI48" s="156"/>
      <c r="PQJ48" s="156"/>
      <c r="PQK48" s="157"/>
      <c r="PQL48" s="153"/>
      <c r="PQM48" s="153"/>
      <c r="PQN48" s="154"/>
      <c r="PQO48" s="155"/>
      <c r="PQP48" s="155"/>
      <c r="PQQ48" s="155"/>
      <c r="PQR48" s="155"/>
      <c r="PQS48" s="155"/>
      <c r="PQT48" s="155"/>
      <c r="PQU48" s="156"/>
      <c r="PQV48" s="156"/>
      <c r="PQW48" s="156"/>
      <c r="PQX48" s="156"/>
      <c r="PQY48" s="156"/>
      <c r="PQZ48" s="156"/>
      <c r="PRA48" s="157"/>
      <c r="PRB48" s="153"/>
      <c r="PRC48" s="153"/>
      <c r="PRD48" s="154"/>
      <c r="PRE48" s="155"/>
      <c r="PRF48" s="155"/>
      <c r="PRG48" s="155"/>
      <c r="PRH48" s="155"/>
      <c r="PRI48" s="155"/>
      <c r="PRJ48" s="155"/>
      <c r="PRK48" s="156"/>
      <c r="PRL48" s="156"/>
      <c r="PRM48" s="156"/>
      <c r="PRN48" s="156"/>
      <c r="PRO48" s="156"/>
      <c r="PRP48" s="156"/>
      <c r="PRQ48" s="157"/>
      <c r="PRR48" s="153"/>
      <c r="PRS48" s="153"/>
      <c r="PRT48" s="154"/>
      <c r="PRU48" s="155"/>
      <c r="PRV48" s="155"/>
      <c r="PRW48" s="155"/>
      <c r="PRX48" s="155"/>
      <c r="PRY48" s="155"/>
      <c r="PRZ48" s="155"/>
      <c r="PSA48" s="156"/>
      <c r="PSB48" s="156"/>
      <c r="PSC48" s="156"/>
      <c r="PSD48" s="156"/>
      <c r="PSE48" s="156"/>
      <c r="PSF48" s="156"/>
      <c r="PSG48" s="157"/>
      <c r="PSH48" s="153"/>
      <c r="PSI48" s="153"/>
      <c r="PSJ48" s="154"/>
      <c r="PSK48" s="155"/>
      <c r="PSL48" s="155"/>
      <c r="PSM48" s="155"/>
      <c r="PSN48" s="155"/>
      <c r="PSO48" s="155"/>
      <c r="PSP48" s="155"/>
      <c r="PSQ48" s="156"/>
      <c r="PSR48" s="156"/>
      <c r="PSS48" s="156"/>
      <c r="PST48" s="156"/>
      <c r="PSU48" s="156"/>
      <c r="PSV48" s="156"/>
      <c r="PSW48" s="157"/>
      <c r="PSX48" s="153"/>
      <c r="PSY48" s="153"/>
      <c r="PSZ48" s="154"/>
      <c r="PTA48" s="155"/>
      <c r="PTB48" s="155"/>
      <c r="PTC48" s="155"/>
      <c r="PTD48" s="155"/>
      <c r="PTE48" s="155"/>
      <c r="PTF48" s="155"/>
      <c r="PTG48" s="156"/>
      <c r="PTH48" s="156"/>
      <c r="PTI48" s="156"/>
      <c r="PTJ48" s="156"/>
      <c r="PTK48" s="156"/>
      <c r="PTL48" s="156"/>
      <c r="PTM48" s="157"/>
      <c r="PTN48" s="153"/>
      <c r="PTO48" s="153"/>
      <c r="PTP48" s="154"/>
      <c r="PTQ48" s="155"/>
      <c r="PTR48" s="155"/>
      <c r="PTS48" s="155"/>
      <c r="PTT48" s="155"/>
      <c r="PTU48" s="155"/>
      <c r="PTV48" s="155"/>
      <c r="PTW48" s="156"/>
      <c r="PTX48" s="156"/>
      <c r="PTY48" s="156"/>
      <c r="PTZ48" s="156"/>
      <c r="PUA48" s="156"/>
      <c r="PUB48" s="156"/>
      <c r="PUC48" s="157"/>
      <c r="PUD48" s="153"/>
      <c r="PUE48" s="153"/>
      <c r="PUF48" s="154"/>
      <c r="PUG48" s="155"/>
      <c r="PUH48" s="155"/>
      <c r="PUI48" s="155"/>
      <c r="PUJ48" s="155"/>
      <c r="PUK48" s="155"/>
      <c r="PUL48" s="155"/>
      <c r="PUM48" s="156"/>
      <c r="PUN48" s="156"/>
      <c r="PUO48" s="156"/>
      <c r="PUP48" s="156"/>
      <c r="PUQ48" s="156"/>
      <c r="PUR48" s="156"/>
      <c r="PUS48" s="157"/>
      <c r="PUT48" s="153"/>
      <c r="PUU48" s="153"/>
      <c r="PUV48" s="154"/>
      <c r="PUW48" s="155"/>
      <c r="PUX48" s="155"/>
      <c r="PUY48" s="155"/>
      <c r="PUZ48" s="155"/>
      <c r="PVA48" s="155"/>
      <c r="PVB48" s="155"/>
      <c r="PVC48" s="156"/>
      <c r="PVD48" s="156"/>
      <c r="PVE48" s="156"/>
      <c r="PVF48" s="156"/>
      <c r="PVG48" s="156"/>
      <c r="PVH48" s="156"/>
      <c r="PVI48" s="157"/>
      <c r="PVJ48" s="153"/>
      <c r="PVK48" s="153"/>
      <c r="PVL48" s="154"/>
      <c r="PVM48" s="155"/>
      <c r="PVN48" s="155"/>
      <c r="PVO48" s="155"/>
      <c r="PVP48" s="155"/>
      <c r="PVQ48" s="155"/>
      <c r="PVR48" s="155"/>
      <c r="PVS48" s="156"/>
      <c r="PVT48" s="156"/>
      <c r="PVU48" s="156"/>
      <c r="PVV48" s="156"/>
      <c r="PVW48" s="156"/>
      <c r="PVX48" s="156"/>
      <c r="PVY48" s="157"/>
      <c r="PVZ48" s="153"/>
      <c r="PWA48" s="153"/>
      <c r="PWB48" s="154"/>
      <c r="PWC48" s="155"/>
      <c r="PWD48" s="155"/>
      <c r="PWE48" s="155"/>
      <c r="PWF48" s="155"/>
      <c r="PWG48" s="155"/>
      <c r="PWH48" s="155"/>
      <c r="PWI48" s="156"/>
      <c r="PWJ48" s="156"/>
      <c r="PWK48" s="156"/>
      <c r="PWL48" s="156"/>
      <c r="PWM48" s="156"/>
      <c r="PWN48" s="156"/>
      <c r="PWO48" s="157"/>
      <c r="PWP48" s="153"/>
      <c r="PWQ48" s="153"/>
      <c r="PWR48" s="154"/>
      <c r="PWS48" s="155"/>
      <c r="PWT48" s="155"/>
      <c r="PWU48" s="155"/>
      <c r="PWV48" s="155"/>
      <c r="PWW48" s="155"/>
      <c r="PWX48" s="155"/>
      <c r="PWY48" s="156"/>
      <c r="PWZ48" s="156"/>
      <c r="PXA48" s="156"/>
      <c r="PXB48" s="156"/>
      <c r="PXC48" s="156"/>
      <c r="PXD48" s="156"/>
      <c r="PXE48" s="157"/>
      <c r="PXF48" s="153"/>
      <c r="PXG48" s="153"/>
      <c r="PXH48" s="154"/>
      <c r="PXI48" s="155"/>
      <c r="PXJ48" s="155"/>
      <c r="PXK48" s="155"/>
      <c r="PXL48" s="155"/>
      <c r="PXM48" s="155"/>
      <c r="PXN48" s="155"/>
      <c r="PXO48" s="156"/>
      <c r="PXP48" s="156"/>
      <c r="PXQ48" s="156"/>
      <c r="PXR48" s="156"/>
      <c r="PXS48" s="156"/>
      <c r="PXT48" s="156"/>
      <c r="PXU48" s="157"/>
      <c r="PXV48" s="153"/>
      <c r="PXW48" s="153"/>
      <c r="PXX48" s="154"/>
      <c r="PXY48" s="155"/>
      <c r="PXZ48" s="155"/>
      <c r="PYA48" s="155"/>
      <c r="PYB48" s="155"/>
      <c r="PYC48" s="155"/>
      <c r="PYD48" s="155"/>
      <c r="PYE48" s="156"/>
      <c r="PYF48" s="156"/>
      <c r="PYG48" s="156"/>
      <c r="PYH48" s="156"/>
      <c r="PYI48" s="156"/>
      <c r="PYJ48" s="156"/>
      <c r="PYK48" s="157"/>
      <c r="PYL48" s="153"/>
      <c r="PYM48" s="153"/>
      <c r="PYN48" s="154"/>
      <c r="PYO48" s="155"/>
      <c r="PYP48" s="155"/>
      <c r="PYQ48" s="155"/>
      <c r="PYR48" s="155"/>
      <c r="PYS48" s="155"/>
      <c r="PYT48" s="155"/>
      <c r="PYU48" s="156"/>
      <c r="PYV48" s="156"/>
      <c r="PYW48" s="156"/>
      <c r="PYX48" s="156"/>
      <c r="PYY48" s="156"/>
      <c r="PYZ48" s="156"/>
      <c r="PZA48" s="157"/>
      <c r="PZB48" s="153"/>
      <c r="PZC48" s="153"/>
      <c r="PZD48" s="154"/>
      <c r="PZE48" s="155"/>
      <c r="PZF48" s="155"/>
      <c r="PZG48" s="155"/>
      <c r="PZH48" s="155"/>
      <c r="PZI48" s="155"/>
      <c r="PZJ48" s="155"/>
      <c r="PZK48" s="156"/>
      <c r="PZL48" s="156"/>
      <c r="PZM48" s="156"/>
      <c r="PZN48" s="156"/>
      <c r="PZO48" s="156"/>
      <c r="PZP48" s="156"/>
      <c r="PZQ48" s="157"/>
      <c r="PZR48" s="153"/>
      <c r="PZS48" s="153"/>
      <c r="PZT48" s="154"/>
      <c r="PZU48" s="155"/>
      <c r="PZV48" s="155"/>
      <c r="PZW48" s="155"/>
      <c r="PZX48" s="155"/>
      <c r="PZY48" s="155"/>
      <c r="PZZ48" s="155"/>
      <c r="QAA48" s="156"/>
      <c r="QAB48" s="156"/>
      <c r="QAC48" s="156"/>
      <c r="QAD48" s="156"/>
      <c r="QAE48" s="156"/>
      <c r="QAF48" s="156"/>
      <c r="QAG48" s="157"/>
      <c r="QAH48" s="153"/>
      <c r="QAI48" s="153"/>
      <c r="QAJ48" s="154"/>
      <c r="QAK48" s="155"/>
      <c r="QAL48" s="155"/>
      <c r="QAM48" s="155"/>
      <c r="QAN48" s="155"/>
      <c r="QAO48" s="155"/>
      <c r="QAP48" s="155"/>
      <c r="QAQ48" s="156"/>
      <c r="QAR48" s="156"/>
      <c r="QAS48" s="156"/>
      <c r="QAT48" s="156"/>
      <c r="QAU48" s="156"/>
      <c r="QAV48" s="156"/>
      <c r="QAW48" s="157"/>
      <c r="QAX48" s="153"/>
      <c r="QAY48" s="153"/>
      <c r="QAZ48" s="154"/>
      <c r="QBA48" s="155"/>
      <c r="QBB48" s="155"/>
      <c r="QBC48" s="155"/>
      <c r="QBD48" s="155"/>
      <c r="QBE48" s="155"/>
      <c r="QBF48" s="155"/>
      <c r="QBG48" s="156"/>
      <c r="QBH48" s="156"/>
      <c r="QBI48" s="156"/>
      <c r="QBJ48" s="156"/>
      <c r="QBK48" s="156"/>
      <c r="QBL48" s="156"/>
      <c r="QBM48" s="157"/>
      <c r="QBN48" s="153"/>
      <c r="QBO48" s="153"/>
      <c r="QBP48" s="154"/>
      <c r="QBQ48" s="155"/>
      <c r="QBR48" s="155"/>
      <c r="QBS48" s="155"/>
      <c r="QBT48" s="155"/>
      <c r="QBU48" s="155"/>
      <c r="QBV48" s="155"/>
      <c r="QBW48" s="156"/>
      <c r="QBX48" s="156"/>
      <c r="QBY48" s="156"/>
      <c r="QBZ48" s="156"/>
      <c r="QCA48" s="156"/>
      <c r="QCB48" s="156"/>
      <c r="QCC48" s="157"/>
      <c r="QCD48" s="153"/>
      <c r="QCE48" s="153"/>
      <c r="QCF48" s="154"/>
      <c r="QCG48" s="155"/>
      <c r="QCH48" s="155"/>
      <c r="QCI48" s="155"/>
      <c r="QCJ48" s="155"/>
      <c r="QCK48" s="155"/>
      <c r="QCL48" s="155"/>
      <c r="QCM48" s="156"/>
      <c r="QCN48" s="156"/>
      <c r="QCO48" s="156"/>
      <c r="QCP48" s="156"/>
      <c r="QCQ48" s="156"/>
      <c r="QCR48" s="156"/>
      <c r="QCS48" s="157"/>
      <c r="QCT48" s="153"/>
      <c r="QCU48" s="153"/>
      <c r="QCV48" s="154"/>
      <c r="QCW48" s="155"/>
      <c r="QCX48" s="155"/>
      <c r="QCY48" s="155"/>
      <c r="QCZ48" s="155"/>
      <c r="QDA48" s="155"/>
      <c r="QDB48" s="155"/>
      <c r="QDC48" s="156"/>
      <c r="QDD48" s="156"/>
      <c r="QDE48" s="156"/>
      <c r="QDF48" s="156"/>
      <c r="QDG48" s="156"/>
      <c r="QDH48" s="156"/>
      <c r="QDI48" s="157"/>
      <c r="QDJ48" s="153"/>
      <c r="QDK48" s="153"/>
      <c r="QDL48" s="154"/>
      <c r="QDM48" s="155"/>
      <c r="QDN48" s="155"/>
      <c r="QDO48" s="155"/>
      <c r="QDP48" s="155"/>
      <c r="QDQ48" s="155"/>
      <c r="QDR48" s="155"/>
      <c r="QDS48" s="156"/>
      <c r="QDT48" s="156"/>
      <c r="QDU48" s="156"/>
      <c r="QDV48" s="156"/>
      <c r="QDW48" s="156"/>
      <c r="QDX48" s="156"/>
      <c r="QDY48" s="157"/>
      <c r="QDZ48" s="153"/>
      <c r="QEA48" s="153"/>
      <c r="QEB48" s="154"/>
      <c r="QEC48" s="155"/>
      <c r="QED48" s="155"/>
      <c r="QEE48" s="155"/>
      <c r="QEF48" s="155"/>
      <c r="QEG48" s="155"/>
      <c r="QEH48" s="155"/>
      <c r="QEI48" s="156"/>
      <c r="QEJ48" s="156"/>
      <c r="QEK48" s="156"/>
      <c r="QEL48" s="156"/>
      <c r="QEM48" s="156"/>
      <c r="QEN48" s="156"/>
      <c r="QEO48" s="157"/>
      <c r="QEP48" s="153"/>
      <c r="QEQ48" s="153"/>
      <c r="QER48" s="154"/>
      <c r="QES48" s="155"/>
      <c r="QET48" s="155"/>
      <c r="QEU48" s="155"/>
      <c r="QEV48" s="155"/>
      <c r="QEW48" s="155"/>
      <c r="QEX48" s="155"/>
      <c r="QEY48" s="156"/>
      <c r="QEZ48" s="156"/>
      <c r="QFA48" s="156"/>
      <c r="QFB48" s="156"/>
      <c r="QFC48" s="156"/>
      <c r="QFD48" s="156"/>
      <c r="QFE48" s="157"/>
      <c r="QFF48" s="153"/>
      <c r="QFG48" s="153"/>
      <c r="QFH48" s="154"/>
      <c r="QFI48" s="155"/>
      <c r="QFJ48" s="155"/>
      <c r="QFK48" s="155"/>
      <c r="QFL48" s="155"/>
      <c r="QFM48" s="155"/>
      <c r="QFN48" s="155"/>
      <c r="QFO48" s="156"/>
      <c r="QFP48" s="156"/>
      <c r="QFQ48" s="156"/>
      <c r="QFR48" s="156"/>
      <c r="QFS48" s="156"/>
      <c r="QFT48" s="156"/>
      <c r="QFU48" s="157"/>
      <c r="QFV48" s="153"/>
      <c r="QFW48" s="153"/>
      <c r="QFX48" s="154"/>
      <c r="QFY48" s="155"/>
      <c r="QFZ48" s="155"/>
      <c r="QGA48" s="155"/>
      <c r="QGB48" s="155"/>
      <c r="QGC48" s="155"/>
      <c r="QGD48" s="155"/>
      <c r="QGE48" s="156"/>
      <c r="QGF48" s="156"/>
      <c r="QGG48" s="156"/>
      <c r="QGH48" s="156"/>
      <c r="QGI48" s="156"/>
      <c r="QGJ48" s="156"/>
      <c r="QGK48" s="157"/>
      <c r="QGL48" s="153"/>
      <c r="QGM48" s="153"/>
      <c r="QGN48" s="154"/>
      <c r="QGO48" s="155"/>
      <c r="QGP48" s="155"/>
      <c r="QGQ48" s="155"/>
      <c r="QGR48" s="155"/>
      <c r="QGS48" s="155"/>
      <c r="QGT48" s="155"/>
      <c r="QGU48" s="156"/>
      <c r="QGV48" s="156"/>
      <c r="QGW48" s="156"/>
      <c r="QGX48" s="156"/>
      <c r="QGY48" s="156"/>
      <c r="QGZ48" s="156"/>
      <c r="QHA48" s="157"/>
      <c r="QHB48" s="153"/>
      <c r="QHC48" s="153"/>
      <c r="QHD48" s="154"/>
      <c r="QHE48" s="155"/>
      <c r="QHF48" s="155"/>
      <c r="QHG48" s="155"/>
      <c r="QHH48" s="155"/>
      <c r="QHI48" s="155"/>
      <c r="QHJ48" s="155"/>
      <c r="QHK48" s="156"/>
      <c r="QHL48" s="156"/>
      <c r="QHM48" s="156"/>
      <c r="QHN48" s="156"/>
      <c r="QHO48" s="156"/>
      <c r="QHP48" s="156"/>
      <c r="QHQ48" s="157"/>
      <c r="QHR48" s="153"/>
      <c r="QHS48" s="153"/>
      <c r="QHT48" s="154"/>
      <c r="QHU48" s="155"/>
      <c r="QHV48" s="155"/>
      <c r="QHW48" s="155"/>
      <c r="QHX48" s="155"/>
      <c r="QHY48" s="155"/>
      <c r="QHZ48" s="155"/>
      <c r="QIA48" s="156"/>
      <c r="QIB48" s="156"/>
      <c r="QIC48" s="156"/>
      <c r="QID48" s="156"/>
      <c r="QIE48" s="156"/>
      <c r="QIF48" s="156"/>
      <c r="QIG48" s="157"/>
      <c r="QIH48" s="153"/>
      <c r="QII48" s="153"/>
      <c r="QIJ48" s="154"/>
      <c r="QIK48" s="155"/>
      <c r="QIL48" s="155"/>
      <c r="QIM48" s="155"/>
      <c r="QIN48" s="155"/>
      <c r="QIO48" s="155"/>
      <c r="QIP48" s="155"/>
      <c r="QIQ48" s="156"/>
      <c r="QIR48" s="156"/>
      <c r="QIS48" s="156"/>
      <c r="QIT48" s="156"/>
      <c r="QIU48" s="156"/>
      <c r="QIV48" s="156"/>
      <c r="QIW48" s="157"/>
      <c r="QIX48" s="153"/>
      <c r="QIY48" s="153"/>
      <c r="QIZ48" s="154"/>
      <c r="QJA48" s="155"/>
      <c r="QJB48" s="155"/>
      <c r="QJC48" s="155"/>
      <c r="QJD48" s="155"/>
      <c r="QJE48" s="155"/>
      <c r="QJF48" s="155"/>
      <c r="QJG48" s="156"/>
      <c r="QJH48" s="156"/>
      <c r="QJI48" s="156"/>
      <c r="QJJ48" s="156"/>
      <c r="QJK48" s="156"/>
      <c r="QJL48" s="156"/>
      <c r="QJM48" s="157"/>
      <c r="QJN48" s="153"/>
      <c r="QJO48" s="153"/>
      <c r="QJP48" s="154"/>
      <c r="QJQ48" s="155"/>
      <c r="QJR48" s="155"/>
      <c r="QJS48" s="155"/>
      <c r="QJT48" s="155"/>
      <c r="QJU48" s="155"/>
      <c r="QJV48" s="155"/>
      <c r="QJW48" s="156"/>
      <c r="QJX48" s="156"/>
      <c r="QJY48" s="156"/>
      <c r="QJZ48" s="156"/>
      <c r="QKA48" s="156"/>
      <c r="QKB48" s="156"/>
      <c r="QKC48" s="157"/>
      <c r="QKD48" s="153"/>
      <c r="QKE48" s="153"/>
      <c r="QKF48" s="154"/>
      <c r="QKG48" s="155"/>
      <c r="QKH48" s="155"/>
      <c r="QKI48" s="155"/>
      <c r="QKJ48" s="155"/>
      <c r="QKK48" s="155"/>
      <c r="QKL48" s="155"/>
      <c r="QKM48" s="156"/>
      <c r="QKN48" s="156"/>
      <c r="QKO48" s="156"/>
      <c r="QKP48" s="156"/>
      <c r="QKQ48" s="156"/>
      <c r="QKR48" s="156"/>
      <c r="QKS48" s="157"/>
      <c r="QKT48" s="153"/>
      <c r="QKU48" s="153"/>
      <c r="QKV48" s="154"/>
      <c r="QKW48" s="155"/>
      <c r="QKX48" s="155"/>
      <c r="QKY48" s="155"/>
      <c r="QKZ48" s="155"/>
      <c r="QLA48" s="155"/>
      <c r="QLB48" s="155"/>
      <c r="QLC48" s="156"/>
      <c r="QLD48" s="156"/>
      <c r="QLE48" s="156"/>
      <c r="QLF48" s="156"/>
      <c r="QLG48" s="156"/>
      <c r="QLH48" s="156"/>
      <c r="QLI48" s="157"/>
      <c r="QLJ48" s="153"/>
      <c r="QLK48" s="153"/>
      <c r="QLL48" s="154"/>
      <c r="QLM48" s="155"/>
      <c r="QLN48" s="155"/>
      <c r="QLO48" s="155"/>
      <c r="QLP48" s="155"/>
      <c r="QLQ48" s="155"/>
      <c r="QLR48" s="155"/>
      <c r="QLS48" s="156"/>
      <c r="QLT48" s="156"/>
      <c r="QLU48" s="156"/>
      <c r="QLV48" s="156"/>
      <c r="QLW48" s="156"/>
      <c r="QLX48" s="156"/>
      <c r="QLY48" s="157"/>
      <c r="QLZ48" s="153"/>
      <c r="QMA48" s="153"/>
      <c r="QMB48" s="154"/>
      <c r="QMC48" s="155"/>
      <c r="QMD48" s="155"/>
      <c r="QME48" s="155"/>
      <c r="QMF48" s="155"/>
      <c r="QMG48" s="155"/>
      <c r="QMH48" s="155"/>
      <c r="QMI48" s="156"/>
      <c r="QMJ48" s="156"/>
      <c r="QMK48" s="156"/>
      <c r="QML48" s="156"/>
      <c r="QMM48" s="156"/>
      <c r="QMN48" s="156"/>
      <c r="QMO48" s="157"/>
      <c r="QMP48" s="153"/>
      <c r="QMQ48" s="153"/>
      <c r="QMR48" s="154"/>
      <c r="QMS48" s="155"/>
      <c r="QMT48" s="155"/>
      <c r="QMU48" s="155"/>
      <c r="QMV48" s="155"/>
      <c r="QMW48" s="155"/>
      <c r="QMX48" s="155"/>
      <c r="QMY48" s="156"/>
      <c r="QMZ48" s="156"/>
      <c r="QNA48" s="156"/>
      <c r="QNB48" s="156"/>
      <c r="QNC48" s="156"/>
      <c r="QND48" s="156"/>
      <c r="QNE48" s="157"/>
      <c r="QNF48" s="153"/>
      <c r="QNG48" s="153"/>
      <c r="QNH48" s="154"/>
      <c r="QNI48" s="155"/>
      <c r="QNJ48" s="155"/>
      <c r="QNK48" s="155"/>
      <c r="QNL48" s="155"/>
      <c r="QNM48" s="155"/>
      <c r="QNN48" s="155"/>
      <c r="QNO48" s="156"/>
      <c r="QNP48" s="156"/>
      <c r="QNQ48" s="156"/>
      <c r="QNR48" s="156"/>
      <c r="QNS48" s="156"/>
      <c r="QNT48" s="156"/>
      <c r="QNU48" s="157"/>
      <c r="QNV48" s="153"/>
      <c r="QNW48" s="153"/>
      <c r="QNX48" s="154"/>
      <c r="QNY48" s="155"/>
      <c r="QNZ48" s="155"/>
      <c r="QOA48" s="155"/>
      <c r="QOB48" s="155"/>
      <c r="QOC48" s="155"/>
      <c r="QOD48" s="155"/>
      <c r="QOE48" s="156"/>
      <c r="QOF48" s="156"/>
      <c r="QOG48" s="156"/>
      <c r="QOH48" s="156"/>
      <c r="QOI48" s="156"/>
      <c r="QOJ48" s="156"/>
      <c r="QOK48" s="157"/>
      <c r="QOL48" s="153"/>
      <c r="QOM48" s="153"/>
      <c r="QON48" s="154"/>
      <c r="QOO48" s="155"/>
      <c r="QOP48" s="155"/>
      <c r="QOQ48" s="155"/>
      <c r="QOR48" s="155"/>
      <c r="QOS48" s="155"/>
      <c r="QOT48" s="155"/>
      <c r="QOU48" s="156"/>
      <c r="QOV48" s="156"/>
      <c r="QOW48" s="156"/>
      <c r="QOX48" s="156"/>
      <c r="QOY48" s="156"/>
      <c r="QOZ48" s="156"/>
      <c r="QPA48" s="157"/>
      <c r="QPB48" s="153"/>
      <c r="QPC48" s="153"/>
      <c r="QPD48" s="154"/>
      <c r="QPE48" s="155"/>
      <c r="QPF48" s="155"/>
      <c r="QPG48" s="155"/>
      <c r="QPH48" s="155"/>
      <c r="QPI48" s="155"/>
      <c r="QPJ48" s="155"/>
      <c r="QPK48" s="156"/>
      <c r="QPL48" s="156"/>
      <c r="QPM48" s="156"/>
      <c r="QPN48" s="156"/>
      <c r="QPO48" s="156"/>
      <c r="QPP48" s="156"/>
      <c r="QPQ48" s="157"/>
      <c r="QPR48" s="153"/>
      <c r="QPS48" s="153"/>
      <c r="QPT48" s="154"/>
      <c r="QPU48" s="155"/>
      <c r="QPV48" s="155"/>
      <c r="QPW48" s="155"/>
      <c r="QPX48" s="155"/>
      <c r="QPY48" s="155"/>
      <c r="QPZ48" s="155"/>
      <c r="QQA48" s="156"/>
      <c r="QQB48" s="156"/>
      <c r="QQC48" s="156"/>
      <c r="QQD48" s="156"/>
      <c r="QQE48" s="156"/>
      <c r="QQF48" s="156"/>
      <c r="QQG48" s="157"/>
      <c r="QQH48" s="153"/>
      <c r="QQI48" s="153"/>
      <c r="QQJ48" s="154"/>
      <c r="QQK48" s="155"/>
      <c r="QQL48" s="155"/>
      <c r="QQM48" s="155"/>
      <c r="QQN48" s="155"/>
      <c r="QQO48" s="155"/>
      <c r="QQP48" s="155"/>
      <c r="QQQ48" s="156"/>
      <c r="QQR48" s="156"/>
      <c r="QQS48" s="156"/>
      <c r="QQT48" s="156"/>
      <c r="QQU48" s="156"/>
      <c r="QQV48" s="156"/>
      <c r="QQW48" s="157"/>
      <c r="QQX48" s="153"/>
      <c r="QQY48" s="153"/>
      <c r="QQZ48" s="154"/>
      <c r="QRA48" s="155"/>
      <c r="QRB48" s="155"/>
      <c r="QRC48" s="155"/>
      <c r="QRD48" s="155"/>
      <c r="QRE48" s="155"/>
      <c r="QRF48" s="155"/>
      <c r="QRG48" s="156"/>
      <c r="QRH48" s="156"/>
      <c r="QRI48" s="156"/>
      <c r="QRJ48" s="156"/>
      <c r="QRK48" s="156"/>
      <c r="QRL48" s="156"/>
      <c r="QRM48" s="157"/>
      <c r="QRN48" s="153"/>
      <c r="QRO48" s="153"/>
      <c r="QRP48" s="154"/>
      <c r="QRQ48" s="155"/>
      <c r="QRR48" s="155"/>
      <c r="QRS48" s="155"/>
      <c r="QRT48" s="155"/>
      <c r="QRU48" s="155"/>
      <c r="QRV48" s="155"/>
      <c r="QRW48" s="156"/>
      <c r="QRX48" s="156"/>
      <c r="QRY48" s="156"/>
      <c r="QRZ48" s="156"/>
      <c r="QSA48" s="156"/>
      <c r="QSB48" s="156"/>
      <c r="QSC48" s="157"/>
      <c r="QSD48" s="153"/>
      <c r="QSE48" s="153"/>
      <c r="QSF48" s="154"/>
      <c r="QSG48" s="155"/>
      <c r="QSH48" s="155"/>
      <c r="QSI48" s="155"/>
      <c r="QSJ48" s="155"/>
      <c r="QSK48" s="155"/>
      <c r="QSL48" s="155"/>
      <c r="QSM48" s="156"/>
      <c r="QSN48" s="156"/>
      <c r="QSO48" s="156"/>
      <c r="QSP48" s="156"/>
      <c r="QSQ48" s="156"/>
      <c r="QSR48" s="156"/>
      <c r="QSS48" s="157"/>
      <c r="QST48" s="153"/>
      <c r="QSU48" s="153"/>
      <c r="QSV48" s="154"/>
      <c r="QSW48" s="155"/>
      <c r="QSX48" s="155"/>
      <c r="QSY48" s="155"/>
      <c r="QSZ48" s="155"/>
      <c r="QTA48" s="155"/>
      <c r="QTB48" s="155"/>
      <c r="QTC48" s="156"/>
      <c r="QTD48" s="156"/>
      <c r="QTE48" s="156"/>
      <c r="QTF48" s="156"/>
      <c r="QTG48" s="156"/>
      <c r="QTH48" s="156"/>
      <c r="QTI48" s="157"/>
      <c r="QTJ48" s="153"/>
      <c r="QTK48" s="153"/>
      <c r="QTL48" s="154"/>
      <c r="QTM48" s="155"/>
      <c r="QTN48" s="155"/>
      <c r="QTO48" s="155"/>
      <c r="QTP48" s="155"/>
      <c r="QTQ48" s="155"/>
      <c r="QTR48" s="155"/>
      <c r="QTS48" s="156"/>
      <c r="QTT48" s="156"/>
      <c r="QTU48" s="156"/>
      <c r="QTV48" s="156"/>
      <c r="QTW48" s="156"/>
      <c r="QTX48" s="156"/>
      <c r="QTY48" s="157"/>
      <c r="QTZ48" s="153"/>
      <c r="QUA48" s="153"/>
      <c r="QUB48" s="154"/>
      <c r="QUC48" s="155"/>
      <c r="QUD48" s="155"/>
      <c r="QUE48" s="155"/>
      <c r="QUF48" s="155"/>
      <c r="QUG48" s="155"/>
      <c r="QUH48" s="155"/>
      <c r="QUI48" s="156"/>
      <c r="QUJ48" s="156"/>
      <c r="QUK48" s="156"/>
      <c r="QUL48" s="156"/>
      <c r="QUM48" s="156"/>
      <c r="QUN48" s="156"/>
      <c r="QUO48" s="157"/>
      <c r="QUP48" s="153"/>
      <c r="QUQ48" s="153"/>
      <c r="QUR48" s="154"/>
      <c r="QUS48" s="155"/>
      <c r="QUT48" s="155"/>
      <c r="QUU48" s="155"/>
      <c r="QUV48" s="155"/>
      <c r="QUW48" s="155"/>
      <c r="QUX48" s="155"/>
      <c r="QUY48" s="156"/>
      <c r="QUZ48" s="156"/>
      <c r="QVA48" s="156"/>
      <c r="QVB48" s="156"/>
      <c r="QVC48" s="156"/>
      <c r="QVD48" s="156"/>
      <c r="QVE48" s="157"/>
      <c r="QVF48" s="153"/>
      <c r="QVG48" s="153"/>
      <c r="QVH48" s="154"/>
      <c r="QVI48" s="155"/>
      <c r="QVJ48" s="155"/>
      <c r="QVK48" s="155"/>
      <c r="QVL48" s="155"/>
      <c r="QVM48" s="155"/>
      <c r="QVN48" s="155"/>
      <c r="QVO48" s="156"/>
      <c r="QVP48" s="156"/>
      <c r="QVQ48" s="156"/>
      <c r="QVR48" s="156"/>
      <c r="QVS48" s="156"/>
      <c r="QVT48" s="156"/>
      <c r="QVU48" s="157"/>
      <c r="QVV48" s="153"/>
      <c r="QVW48" s="153"/>
      <c r="QVX48" s="154"/>
      <c r="QVY48" s="155"/>
      <c r="QVZ48" s="155"/>
      <c r="QWA48" s="155"/>
      <c r="QWB48" s="155"/>
      <c r="QWC48" s="155"/>
      <c r="QWD48" s="155"/>
      <c r="QWE48" s="156"/>
      <c r="QWF48" s="156"/>
      <c r="QWG48" s="156"/>
      <c r="QWH48" s="156"/>
      <c r="QWI48" s="156"/>
      <c r="QWJ48" s="156"/>
      <c r="QWK48" s="157"/>
      <c r="QWL48" s="153"/>
      <c r="QWM48" s="153"/>
      <c r="QWN48" s="154"/>
      <c r="QWO48" s="155"/>
      <c r="QWP48" s="155"/>
      <c r="QWQ48" s="155"/>
      <c r="QWR48" s="155"/>
      <c r="QWS48" s="155"/>
      <c r="QWT48" s="155"/>
      <c r="QWU48" s="156"/>
      <c r="QWV48" s="156"/>
      <c r="QWW48" s="156"/>
      <c r="QWX48" s="156"/>
      <c r="QWY48" s="156"/>
      <c r="QWZ48" s="156"/>
      <c r="QXA48" s="157"/>
      <c r="QXB48" s="153"/>
      <c r="QXC48" s="153"/>
      <c r="QXD48" s="154"/>
      <c r="QXE48" s="155"/>
      <c r="QXF48" s="155"/>
      <c r="QXG48" s="155"/>
      <c r="QXH48" s="155"/>
      <c r="QXI48" s="155"/>
      <c r="QXJ48" s="155"/>
      <c r="QXK48" s="156"/>
      <c r="QXL48" s="156"/>
      <c r="QXM48" s="156"/>
      <c r="QXN48" s="156"/>
      <c r="QXO48" s="156"/>
      <c r="QXP48" s="156"/>
      <c r="QXQ48" s="157"/>
      <c r="QXR48" s="153"/>
      <c r="QXS48" s="153"/>
      <c r="QXT48" s="154"/>
      <c r="QXU48" s="155"/>
      <c r="QXV48" s="155"/>
      <c r="QXW48" s="155"/>
      <c r="QXX48" s="155"/>
      <c r="QXY48" s="155"/>
      <c r="QXZ48" s="155"/>
      <c r="QYA48" s="156"/>
      <c r="QYB48" s="156"/>
      <c r="QYC48" s="156"/>
      <c r="QYD48" s="156"/>
      <c r="QYE48" s="156"/>
      <c r="QYF48" s="156"/>
      <c r="QYG48" s="157"/>
      <c r="QYH48" s="153"/>
      <c r="QYI48" s="153"/>
      <c r="QYJ48" s="154"/>
      <c r="QYK48" s="155"/>
      <c r="QYL48" s="155"/>
      <c r="QYM48" s="155"/>
      <c r="QYN48" s="155"/>
      <c r="QYO48" s="155"/>
      <c r="QYP48" s="155"/>
      <c r="QYQ48" s="156"/>
      <c r="QYR48" s="156"/>
      <c r="QYS48" s="156"/>
      <c r="QYT48" s="156"/>
      <c r="QYU48" s="156"/>
      <c r="QYV48" s="156"/>
      <c r="QYW48" s="157"/>
      <c r="QYX48" s="153"/>
      <c r="QYY48" s="153"/>
      <c r="QYZ48" s="154"/>
      <c r="QZA48" s="155"/>
      <c r="QZB48" s="155"/>
      <c r="QZC48" s="155"/>
      <c r="QZD48" s="155"/>
      <c r="QZE48" s="155"/>
      <c r="QZF48" s="155"/>
      <c r="QZG48" s="156"/>
      <c r="QZH48" s="156"/>
      <c r="QZI48" s="156"/>
      <c r="QZJ48" s="156"/>
      <c r="QZK48" s="156"/>
      <c r="QZL48" s="156"/>
      <c r="QZM48" s="157"/>
      <c r="QZN48" s="153"/>
      <c r="QZO48" s="153"/>
      <c r="QZP48" s="154"/>
      <c r="QZQ48" s="155"/>
      <c r="QZR48" s="155"/>
      <c r="QZS48" s="155"/>
      <c r="QZT48" s="155"/>
      <c r="QZU48" s="155"/>
      <c r="QZV48" s="155"/>
      <c r="QZW48" s="156"/>
      <c r="QZX48" s="156"/>
      <c r="QZY48" s="156"/>
      <c r="QZZ48" s="156"/>
      <c r="RAA48" s="156"/>
      <c r="RAB48" s="156"/>
      <c r="RAC48" s="157"/>
      <c r="RAD48" s="153"/>
      <c r="RAE48" s="153"/>
      <c r="RAF48" s="154"/>
      <c r="RAG48" s="155"/>
      <c r="RAH48" s="155"/>
      <c r="RAI48" s="155"/>
      <c r="RAJ48" s="155"/>
      <c r="RAK48" s="155"/>
      <c r="RAL48" s="155"/>
      <c r="RAM48" s="156"/>
      <c r="RAN48" s="156"/>
      <c r="RAO48" s="156"/>
      <c r="RAP48" s="156"/>
      <c r="RAQ48" s="156"/>
      <c r="RAR48" s="156"/>
      <c r="RAS48" s="157"/>
      <c r="RAT48" s="153"/>
      <c r="RAU48" s="153"/>
      <c r="RAV48" s="154"/>
      <c r="RAW48" s="155"/>
      <c r="RAX48" s="155"/>
      <c r="RAY48" s="155"/>
      <c r="RAZ48" s="155"/>
      <c r="RBA48" s="155"/>
      <c r="RBB48" s="155"/>
      <c r="RBC48" s="156"/>
      <c r="RBD48" s="156"/>
      <c r="RBE48" s="156"/>
      <c r="RBF48" s="156"/>
      <c r="RBG48" s="156"/>
      <c r="RBH48" s="156"/>
      <c r="RBI48" s="157"/>
      <c r="RBJ48" s="153"/>
      <c r="RBK48" s="153"/>
      <c r="RBL48" s="154"/>
      <c r="RBM48" s="155"/>
      <c r="RBN48" s="155"/>
      <c r="RBO48" s="155"/>
      <c r="RBP48" s="155"/>
      <c r="RBQ48" s="155"/>
      <c r="RBR48" s="155"/>
      <c r="RBS48" s="156"/>
      <c r="RBT48" s="156"/>
      <c r="RBU48" s="156"/>
      <c r="RBV48" s="156"/>
      <c r="RBW48" s="156"/>
      <c r="RBX48" s="156"/>
      <c r="RBY48" s="157"/>
      <c r="RBZ48" s="153"/>
      <c r="RCA48" s="153"/>
      <c r="RCB48" s="154"/>
      <c r="RCC48" s="155"/>
      <c r="RCD48" s="155"/>
      <c r="RCE48" s="155"/>
      <c r="RCF48" s="155"/>
      <c r="RCG48" s="155"/>
      <c r="RCH48" s="155"/>
      <c r="RCI48" s="156"/>
      <c r="RCJ48" s="156"/>
      <c r="RCK48" s="156"/>
      <c r="RCL48" s="156"/>
      <c r="RCM48" s="156"/>
      <c r="RCN48" s="156"/>
      <c r="RCO48" s="157"/>
      <c r="RCP48" s="153"/>
      <c r="RCQ48" s="153"/>
      <c r="RCR48" s="154"/>
      <c r="RCS48" s="155"/>
      <c r="RCT48" s="155"/>
      <c r="RCU48" s="155"/>
      <c r="RCV48" s="155"/>
      <c r="RCW48" s="155"/>
      <c r="RCX48" s="155"/>
      <c r="RCY48" s="156"/>
      <c r="RCZ48" s="156"/>
      <c r="RDA48" s="156"/>
      <c r="RDB48" s="156"/>
      <c r="RDC48" s="156"/>
      <c r="RDD48" s="156"/>
      <c r="RDE48" s="157"/>
      <c r="RDF48" s="153"/>
      <c r="RDG48" s="153"/>
      <c r="RDH48" s="154"/>
      <c r="RDI48" s="155"/>
      <c r="RDJ48" s="155"/>
      <c r="RDK48" s="155"/>
      <c r="RDL48" s="155"/>
      <c r="RDM48" s="155"/>
      <c r="RDN48" s="155"/>
      <c r="RDO48" s="156"/>
      <c r="RDP48" s="156"/>
      <c r="RDQ48" s="156"/>
      <c r="RDR48" s="156"/>
      <c r="RDS48" s="156"/>
      <c r="RDT48" s="156"/>
      <c r="RDU48" s="157"/>
      <c r="RDV48" s="153"/>
      <c r="RDW48" s="153"/>
      <c r="RDX48" s="154"/>
      <c r="RDY48" s="155"/>
      <c r="RDZ48" s="155"/>
      <c r="REA48" s="155"/>
      <c r="REB48" s="155"/>
      <c r="REC48" s="155"/>
      <c r="RED48" s="155"/>
      <c r="REE48" s="156"/>
      <c r="REF48" s="156"/>
      <c r="REG48" s="156"/>
      <c r="REH48" s="156"/>
      <c r="REI48" s="156"/>
      <c r="REJ48" s="156"/>
      <c r="REK48" s="157"/>
      <c r="REL48" s="153"/>
      <c r="REM48" s="153"/>
      <c r="REN48" s="154"/>
      <c r="REO48" s="155"/>
      <c r="REP48" s="155"/>
      <c r="REQ48" s="155"/>
      <c r="RER48" s="155"/>
      <c r="RES48" s="155"/>
      <c r="RET48" s="155"/>
      <c r="REU48" s="156"/>
      <c r="REV48" s="156"/>
      <c r="REW48" s="156"/>
      <c r="REX48" s="156"/>
      <c r="REY48" s="156"/>
      <c r="REZ48" s="156"/>
      <c r="RFA48" s="157"/>
      <c r="RFB48" s="153"/>
      <c r="RFC48" s="153"/>
      <c r="RFD48" s="154"/>
      <c r="RFE48" s="155"/>
      <c r="RFF48" s="155"/>
      <c r="RFG48" s="155"/>
      <c r="RFH48" s="155"/>
      <c r="RFI48" s="155"/>
      <c r="RFJ48" s="155"/>
      <c r="RFK48" s="156"/>
      <c r="RFL48" s="156"/>
      <c r="RFM48" s="156"/>
      <c r="RFN48" s="156"/>
      <c r="RFO48" s="156"/>
      <c r="RFP48" s="156"/>
      <c r="RFQ48" s="157"/>
      <c r="RFR48" s="153"/>
      <c r="RFS48" s="153"/>
      <c r="RFT48" s="154"/>
      <c r="RFU48" s="155"/>
      <c r="RFV48" s="155"/>
      <c r="RFW48" s="155"/>
      <c r="RFX48" s="155"/>
      <c r="RFY48" s="155"/>
      <c r="RFZ48" s="155"/>
      <c r="RGA48" s="156"/>
      <c r="RGB48" s="156"/>
      <c r="RGC48" s="156"/>
      <c r="RGD48" s="156"/>
      <c r="RGE48" s="156"/>
      <c r="RGF48" s="156"/>
      <c r="RGG48" s="157"/>
      <c r="RGH48" s="153"/>
      <c r="RGI48" s="153"/>
      <c r="RGJ48" s="154"/>
      <c r="RGK48" s="155"/>
      <c r="RGL48" s="155"/>
      <c r="RGM48" s="155"/>
      <c r="RGN48" s="155"/>
      <c r="RGO48" s="155"/>
      <c r="RGP48" s="155"/>
      <c r="RGQ48" s="156"/>
      <c r="RGR48" s="156"/>
      <c r="RGS48" s="156"/>
      <c r="RGT48" s="156"/>
      <c r="RGU48" s="156"/>
      <c r="RGV48" s="156"/>
      <c r="RGW48" s="157"/>
      <c r="RGX48" s="153"/>
      <c r="RGY48" s="153"/>
      <c r="RGZ48" s="154"/>
      <c r="RHA48" s="155"/>
      <c r="RHB48" s="155"/>
      <c r="RHC48" s="155"/>
      <c r="RHD48" s="155"/>
      <c r="RHE48" s="155"/>
      <c r="RHF48" s="155"/>
      <c r="RHG48" s="156"/>
      <c r="RHH48" s="156"/>
      <c r="RHI48" s="156"/>
      <c r="RHJ48" s="156"/>
      <c r="RHK48" s="156"/>
      <c r="RHL48" s="156"/>
      <c r="RHM48" s="157"/>
      <c r="RHN48" s="153"/>
      <c r="RHO48" s="153"/>
      <c r="RHP48" s="154"/>
      <c r="RHQ48" s="155"/>
      <c r="RHR48" s="155"/>
      <c r="RHS48" s="155"/>
      <c r="RHT48" s="155"/>
      <c r="RHU48" s="155"/>
      <c r="RHV48" s="155"/>
      <c r="RHW48" s="156"/>
      <c r="RHX48" s="156"/>
      <c r="RHY48" s="156"/>
      <c r="RHZ48" s="156"/>
      <c r="RIA48" s="156"/>
      <c r="RIB48" s="156"/>
      <c r="RIC48" s="157"/>
      <c r="RID48" s="153"/>
      <c r="RIE48" s="153"/>
      <c r="RIF48" s="154"/>
      <c r="RIG48" s="155"/>
      <c r="RIH48" s="155"/>
      <c r="RII48" s="155"/>
      <c r="RIJ48" s="155"/>
      <c r="RIK48" s="155"/>
      <c r="RIL48" s="155"/>
      <c r="RIM48" s="156"/>
      <c r="RIN48" s="156"/>
      <c r="RIO48" s="156"/>
      <c r="RIP48" s="156"/>
      <c r="RIQ48" s="156"/>
      <c r="RIR48" s="156"/>
      <c r="RIS48" s="157"/>
      <c r="RIT48" s="153"/>
      <c r="RIU48" s="153"/>
      <c r="RIV48" s="154"/>
      <c r="RIW48" s="155"/>
      <c r="RIX48" s="155"/>
      <c r="RIY48" s="155"/>
      <c r="RIZ48" s="155"/>
      <c r="RJA48" s="155"/>
      <c r="RJB48" s="155"/>
      <c r="RJC48" s="156"/>
      <c r="RJD48" s="156"/>
      <c r="RJE48" s="156"/>
      <c r="RJF48" s="156"/>
      <c r="RJG48" s="156"/>
      <c r="RJH48" s="156"/>
      <c r="RJI48" s="157"/>
      <c r="RJJ48" s="153"/>
      <c r="RJK48" s="153"/>
      <c r="RJL48" s="154"/>
      <c r="RJM48" s="155"/>
      <c r="RJN48" s="155"/>
      <c r="RJO48" s="155"/>
      <c r="RJP48" s="155"/>
      <c r="RJQ48" s="155"/>
      <c r="RJR48" s="155"/>
      <c r="RJS48" s="156"/>
      <c r="RJT48" s="156"/>
      <c r="RJU48" s="156"/>
      <c r="RJV48" s="156"/>
      <c r="RJW48" s="156"/>
      <c r="RJX48" s="156"/>
      <c r="RJY48" s="157"/>
      <c r="RJZ48" s="153"/>
      <c r="RKA48" s="153"/>
      <c r="RKB48" s="154"/>
      <c r="RKC48" s="155"/>
      <c r="RKD48" s="155"/>
      <c r="RKE48" s="155"/>
      <c r="RKF48" s="155"/>
      <c r="RKG48" s="155"/>
      <c r="RKH48" s="155"/>
      <c r="RKI48" s="156"/>
      <c r="RKJ48" s="156"/>
      <c r="RKK48" s="156"/>
      <c r="RKL48" s="156"/>
      <c r="RKM48" s="156"/>
      <c r="RKN48" s="156"/>
      <c r="RKO48" s="157"/>
      <c r="RKP48" s="153"/>
      <c r="RKQ48" s="153"/>
      <c r="RKR48" s="154"/>
      <c r="RKS48" s="155"/>
      <c r="RKT48" s="155"/>
      <c r="RKU48" s="155"/>
      <c r="RKV48" s="155"/>
      <c r="RKW48" s="155"/>
      <c r="RKX48" s="155"/>
      <c r="RKY48" s="156"/>
      <c r="RKZ48" s="156"/>
      <c r="RLA48" s="156"/>
      <c r="RLB48" s="156"/>
      <c r="RLC48" s="156"/>
      <c r="RLD48" s="156"/>
      <c r="RLE48" s="157"/>
      <c r="RLF48" s="153"/>
      <c r="RLG48" s="153"/>
      <c r="RLH48" s="154"/>
      <c r="RLI48" s="155"/>
      <c r="RLJ48" s="155"/>
      <c r="RLK48" s="155"/>
      <c r="RLL48" s="155"/>
      <c r="RLM48" s="155"/>
      <c r="RLN48" s="155"/>
      <c r="RLO48" s="156"/>
      <c r="RLP48" s="156"/>
      <c r="RLQ48" s="156"/>
      <c r="RLR48" s="156"/>
      <c r="RLS48" s="156"/>
      <c r="RLT48" s="156"/>
      <c r="RLU48" s="157"/>
      <c r="RLV48" s="153"/>
      <c r="RLW48" s="153"/>
      <c r="RLX48" s="154"/>
      <c r="RLY48" s="155"/>
      <c r="RLZ48" s="155"/>
      <c r="RMA48" s="155"/>
      <c r="RMB48" s="155"/>
      <c r="RMC48" s="155"/>
      <c r="RMD48" s="155"/>
      <c r="RME48" s="156"/>
      <c r="RMF48" s="156"/>
      <c r="RMG48" s="156"/>
      <c r="RMH48" s="156"/>
      <c r="RMI48" s="156"/>
      <c r="RMJ48" s="156"/>
      <c r="RMK48" s="157"/>
      <c r="RML48" s="153"/>
      <c r="RMM48" s="153"/>
      <c r="RMN48" s="154"/>
      <c r="RMO48" s="155"/>
      <c r="RMP48" s="155"/>
      <c r="RMQ48" s="155"/>
      <c r="RMR48" s="155"/>
      <c r="RMS48" s="155"/>
      <c r="RMT48" s="155"/>
      <c r="RMU48" s="156"/>
      <c r="RMV48" s="156"/>
      <c r="RMW48" s="156"/>
      <c r="RMX48" s="156"/>
      <c r="RMY48" s="156"/>
      <c r="RMZ48" s="156"/>
      <c r="RNA48" s="157"/>
      <c r="RNB48" s="153"/>
      <c r="RNC48" s="153"/>
      <c r="RND48" s="154"/>
      <c r="RNE48" s="155"/>
      <c r="RNF48" s="155"/>
      <c r="RNG48" s="155"/>
      <c r="RNH48" s="155"/>
      <c r="RNI48" s="155"/>
      <c r="RNJ48" s="155"/>
      <c r="RNK48" s="156"/>
      <c r="RNL48" s="156"/>
      <c r="RNM48" s="156"/>
      <c r="RNN48" s="156"/>
      <c r="RNO48" s="156"/>
      <c r="RNP48" s="156"/>
      <c r="RNQ48" s="157"/>
      <c r="RNR48" s="153"/>
      <c r="RNS48" s="153"/>
      <c r="RNT48" s="154"/>
      <c r="RNU48" s="155"/>
      <c r="RNV48" s="155"/>
      <c r="RNW48" s="155"/>
      <c r="RNX48" s="155"/>
      <c r="RNY48" s="155"/>
      <c r="RNZ48" s="155"/>
      <c r="ROA48" s="156"/>
      <c r="ROB48" s="156"/>
      <c r="ROC48" s="156"/>
      <c r="ROD48" s="156"/>
      <c r="ROE48" s="156"/>
      <c r="ROF48" s="156"/>
      <c r="ROG48" s="157"/>
      <c r="ROH48" s="153"/>
      <c r="ROI48" s="153"/>
      <c r="ROJ48" s="154"/>
      <c r="ROK48" s="155"/>
      <c r="ROL48" s="155"/>
      <c r="ROM48" s="155"/>
      <c r="RON48" s="155"/>
      <c r="ROO48" s="155"/>
      <c r="ROP48" s="155"/>
      <c r="ROQ48" s="156"/>
      <c r="ROR48" s="156"/>
      <c r="ROS48" s="156"/>
      <c r="ROT48" s="156"/>
      <c r="ROU48" s="156"/>
      <c r="ROV48" s="156"/>
      <c r="ROW48" s="157"/>
      <c r="ROX48" s="153"/>
      <c r="ROY48" s="153"/>
      <c r="ROZ48" s="154"/>
      <c r="RPA48" s="155"/>
      <c r="RPB48" s="155"/>
      <c r="RPC48" s="155"/>
      <c r="RPD48" s="155"/>
      <c r="RPE48" s="155"/>
      <c r="RPF48" s="155"/>
      <c r="RPG48" s="156"/>
      <c r="RPH48" s="156"/>
      <c r="RPI48" s="156"/>
      <c r="RPJ48" s="156"/>
      <c r="RPK48" s="156"/>
      <c r="RPL48" s="156"/>
      <c r="RPM48" s="157"/>
      <c r="RPN48" s="153"/>
      <c r="RPO48" s="153"/>
      <c r="RPP48" s="154"/>
      <c r="RPQ48" s="155"/>
      <c r="RPR48" s="155"/>
      <c r="RPS48" s="155"/>
      <c r="RPT48" s="155"/>
      <c r="RPU48" s="155"/>
      <c r="RPV48" s="155"/>
      <c r="RPW48" s="156"/>
      <c r="RPX48" s="156"/>
      <c r="RPY48" s="156"/>
      <c r="RPZ48" s="156"/>
      <c r="RQA48" s="156"/>
      <c r="RQB48" s="156"/>
      <c r="RQC48" s="157"/>
      <c r="RQD48" s="153"/>
      <c r="RQE48" s="153"/>
      <c r="RQF48" s="154"/>
      <c r="RQG48" s="155"/>
      <c r="RQH48" s="155"/>
      <c r="RQI48" s="155"/>
      <c r="RQJ48" s="155"/>
      <c r="RQK48" s="155"/>
      <c r="RQL48" s="155"/>
      <c r="RQM48" s="156"/>
      <c r="RQN48" s="156"/>
      <c r="RQO48" s="156"/>
      <c r="RQP48" s="156"/>
      <c r="RQQ48" s="156"/>
      <c r="RQR48" s="156"/>
      <c r="RQS48" s="157"/>
      <c r="RQT48" s="153"/>
      <c r="RQU48" s="153"/>
      <c r="RQV48" s="154"/>
      <c r="RQW48" s="155"/>
      <c r="RQX48" s="155"/>
      <c r="RQY48" s="155"/>
      <c r="RQZ48" s="155"/>
      <c r="RRA48" s="155"/>
      <c r="RRB48" s="155"/>
      <c r="RRC48" s="156"/>
      <c r="RRD48" s="156"/>
      <c r="RRE48" s="156"/>
      <c r="RRF48" s="156"/>
      <c r="RRG48" s="156"/>
      <c r="RRH48" s="156"/>
      <c r="RRI48" s="157"/>
      <c r="RRJ48" s="153"/>
      <c r="RRK48" s="153"/>
      <c r="RRL48" s="154"/>
      <c r="RRM48" s="155"/>
      <c r="RRN48" s="155"/>
      <c r="RRO48" s="155"/>
      <c r="RRP48" s="155"/>
      <c r="RRQ48" s="155"/>
      <c r="RRR48" s="155"/>
      <c r="RRS48" s="156"/>
      <c r="RRT48" s="156"/>
      <c r="RRU48" s="156"/>
      <c r="RRV48" s="156"/>
      <c r="RRW48" s="156"/>
      <c r="RRX48" s="156"/>
      <c r="RRY48" s="157"/>
      <c r="RRZ48" s="153"/>
      <c r="RSA48" s="153"/>
      <c r="RSB48" s="154"/>
      <c r="RSC48" s="155"/>
      <c r="RSD48" s="155"/>
      <c r="RSE48" s="155"/>
      <c r="RSF48" s="155"/>
      <c r="RSG48" s="155"/>
      <c r="RSH48" s="155"/>
      <c r="RSI48" s="156"/>
      <c r="RSJ48" s="156"/>
      <c r="RSK48" s="156"/>
      <c r="RSL48" s="156"/>
      <c r="RSM48" s="156"/>
      <c r="RSN48" s="156"/>
      <c r="RSO48" s="157"/>
      <c r="RSP48" s="153"/>
      <c r="RSQ48" s="153"/>
      <c r="RSR48" s="154"/>
      <c r="RSS48" s="155"/>
      <c r="RST48" s="155"/>
      <c r="RSU48" s="155"/>
      <c r="RSV48" s="155"/>
      <c r="RSW48" s="155"/>
      <c r="RSX48" s="155"/>
      <c r="RSY48" s="156"/>
      <c r="RSZ48" s="156"/>
      <c r="RTA48" s="156"/>
      <c r="RTB48" s="156"/>
      <c r="RTC48" s="156"/>
      <c r="RTD48" s="156"/>
      <c r="RTE48" s="157"/>
      <c r="RTF48" s="153"/>
      <c r="RTG48" s="153"/>
      <c r="RTH48" s="154"/>
      <c r="RTI48" s="155"/>
      <c r="RTJ48" s="155"/>
      <c r="RTK48" s="155"/>
      <c r="RTL48" s="155"/>
      <c r="RTM48" s="155"/>
      <c r="RTN48" s="155"/>
      <c r="RTO48" s="156"/>
      <c r="RTP48" s="156"/>
      <c r="RTQ48" s="156"/>
      <c r="RTR48" s="156"/>
      <c r="RTS48" s="156"/>
      <c r="RTT48" s="156"/>
      <c r="RTU48" s="157"/>
      <c r="RTV48" s="153"/>
      <c r="RTW48" s="153"/>
      <c r="RTX48" s="154"/>
      <c r="RTY48" s="155"/>
      <c r="RTZ48" s="155"/>
      <c r="RUA48" s="155"/>
      <c r="RUB48" s="155"/>
      <c r="RUC48" s="155"/>
      <c r="RUD48" s="155"/>
      <c r="RUE48" s="156"/>
      <c r="RUF48" s="156"/>
      <c r="RUG48" s="156"/>
      <c r="RUH48" s="156"/>
      <c r="RUI48" s="156"/>
      <c r="RUJ48" s="156"/>
      <c r="RUK48" s="157"/>
      <c r="RUL48" s="153"/>
      <c r="RUM48" s="153"/>
      <c r="RUN48" s="154"/>
      <c r="RUO48" s="155"/>
      <c r="RUP48" s="155"/>
      <c r="RUQ48" s="155"/>
      <c r="RUR48" s="155"/>
      <c r="RUS48" s="155"/>
      <c r="RUT48" s="155"/>
      <c r="RUU48" s="156"/>
      <c r="RUV48" s="156"/>
      <c r="RUW48" s="156"/>
      <c r="RUX48" s="156"/>
      <c r="RUY48" s="156"/>
      <c r="RUZ48" s="156"/>
      <c r="RVA48" s="157"/>
      <c r="RVB48" s="153"/>
      <c r="RVC48" s="153"/>
      <c r="RVD48" s="154"/>
      <c r="RVE48" s="155"/>
      <c r="RVF48" s="155"/>
      <c r="RVG48" s="155"/>
      <c r="RVH48" s="155"/>
      <c r="RVI48" s="155"/>
      <c r="RVJ48" s="155"/>
      <c r="RVK48" s="156"/>
      <c r="RVL48" s="156"/>
      <c r="RVM48" s="156"/>
      <c r="RVN48" s="156"/>
      <c r="RVO48" s="156"/>
      <c r="RVP48" s="156"/>
      <c r="RVQ48" s="157"/>
      <c r="RVR48" s="153"/>
      <c r="RVS48" s="153"/>
      <c r="RVT48" s="154"/>
      <c r="RVU48" s="155"/>
      <c r="RVV48" s="155"/>
      <c r="RVW48" s="155"/>
      <c r="RVX48" s="155"/>
      <c r="RVY48" s="155"/>
      <c r="RVZ48" s="155"/>
      <c r="RWA48" s="156"/>
      <c r="RWB48" s="156"/>
      <c r="RWC48" s="156"/>
      <c r="RWD48" s="156"/>
      <c r="RWE48" s="156"/>
      <c r="RWF48" s="156"/>
      <c r="RWG48" s="157"/>
      <c r="RWH48" s="153"/>
      <c r="RWI48" s="153"/>
      <c r="RWJ48" s="154"/>
      <c r="RWK48" s="155"/>
      <c r="RWL48" s="155"/>
      <c r="RWM48" s="155"/>
      <c r="RWN48" s="155"/>
      <c r="RWO48" s="155"/>
      <c r="RWP48" s="155"/>
      <c r="RWQ48" s="156"/>
      <c r="RWR48" s="156"/>
      <c r="RWS48" s="156"/>
      <c r="RWT48" s="156"/>
      <c r="RWU48" s="156"/>
      <c r="RWV48" s="156"/>
      <c r="RWW48" s="157"/>
      <c r="RWX48" s="153"/>
      <c r="RWY48" s="153"/>
      <c r="RWZ48" s="154"/>
      <c r="RXA48" s="155"/>
      <c r="RXB48" s="155"/>
      <c r="RXC48" s="155"/>
      <c r="RXD48" s="155"/>
      <c r="RXE48" s="155"/>
      <c r="RXF48" s="155"/>
      <c r="RXG48" s="156"/>
      <c r="RXH48" s="156"/>
      <c r="RXI48" s="156"/>
      <c r="RXJ48" s="156"/>
      <c r="RXK48" s="156"/>
      <c r="RXL48" s="156"/>
      <c r="RXM48" s="157"/>
      <c r="RXN48" s="153"/>
      <c r="RXO48" s="153"/>
      <c r="RXP48" s="154"/>
      <c r="RXQ48" s="155"/>
      <c r="RXR48" s="155"/>
      <c r="RXS48" s="155"/>
      <c r="RXT48" s="155"/>
      <c r="RXU48" s="155"/>
      <c r="RXV48" s="155"/>
      <c r="RXW48" s="156"/>
      <c r="RXX48" s="156"/>
      <c r="RXY48" s="156"/>
      <c r="RXZ48" s="156"/>
      <c r="RYA48" s="156"/>
      <c r="RYB48" s="156"/>
      <c r="RYC48" s="157"/>
      <c r="RYD48" s="153"/>
      <c r="RYE48" s="153"/>
      <c r="RYF48" s="154"/>
      <c r="RYG48" s="155"/>
      <c r="RYH48" s="155"/>
      <c r="RYI48" s="155"/>
      <c r="RYJ48" s="155"/>
      <c r="RYK48" s="155"/>
      <c r="RYL48" s="155"/>
      <c r="RYM48" s="156"/>
      <c r="RYN48" s="156"/>
      <c r="RYO48" s="156"/>
      <c r="RYP48" s="156"/>
      <c r="RYQ48" s="156"/>
      <c r="RYR48" s="156"/>
      <c r="RYS48" s="157"/>
      <c r="RYT48" s="153"/>
      <c r="RYU48" s="153"/>
      <c r="RYV48" s="154"/>
      <c r="RYW48" s="155"/>
      <c r="RYX48" s="155"/>
      <c r="RYY48" s="155"/>
      <c r="RYZ48" s="155"/>
      <c r="RZA48" s="155"/>
      <c r="RZB48" s="155"/>
      <c r="RZC48" s="156"/>
      <c r="RZD48" s="156"/>
      <c r="RZE48" s="156"/>
      <c r="RZF48" s="156"/>
      <c r="RZG48" s="156"/>
      <c r="RZH48" s="156"/>
      <c r="RZI48" s="157"/>
      <c r="RZJ48" s="153"/>
      <c r="RZK48" s="153"/>
      <c r="RZL48" s="154"/>
      <c r="RZM48" s="155"/>
      <c r="RZN48" s="155"/>
      <c r="RZO48" s="155"/>
      <c r="RZP48" s="155"/>
      <c r="RZQ48" s="155"/>
      <c r="RZR48" s="155"/>
      <c r="RZS48" s="156"/>
      <c r="RZT48" s="156"/>
      <c r="RZU48" s="156"/>
      <c r="RZV48" s="156"/>
      <c r="RZW48" s="156"/>
      <c r="RZX48" s="156"/>
      <c r="RZY48" s="157"/>
      <c r="RZZ48" s="153"/>
      <c r="SAA48" s="153"/>
      <c r="SAB48" s="154"/>
      <c r="SAC48" s="155"/>
      <c r="SAD48" s="155"/>
      <c r="SAE48" s="155"/>
      <c r="SAF48" s="155"/>
      <c r="SAG48" s="155"/>
      <c r="SAH48" s="155"/>
      <c r="SAI48" s="156"/>
      <c r="SAJ48" s="156"/>
      <c r="SAK48" s="156"/>
      <c r="SAL48" s="156"/>
      <c r="SAM48" s="156"/>
      <c r="SAN48" s="156"/>
      <c r="SAO48" s="157"/>
      <c r="SAP48" s="153"/>
      <c r="SAQ48" s="153"/>
      <c r="SAR48" s="154"/>
      <c r="SAS48" s="155"/>
      <c r="SAT48" s="155"/>
      <c r="SAU48" s="155"/>
      <c r="SAV48" s="155"/>
      <c r="SAW48" s="155"/>
      <c r="SAX48" s="155"/>
      <c r="SAY48" s="156"/>
      <c r="SAZ48" s="156"/>
      <c r="SBA48" s="156"/>
      <c r="SBB48" s="156"/>
      <c r="SBC48" s="156"/>
      <c r="SBD48" s="156"/>
      <c r="SBE48" s="157"/>
      <c r="SBF48" s="153"/>
      <c r="SBG48" s="153"/>
      <c r="SBH48" s="154"/>
      <c r="SBI48" s="155"/>
      <c r="SBJ48" s="155"/>
      <c r="SBK48" s="155"/>
      <c r="SBL48" s="155"/>
      <c r="SBM48" s="155"/>
      <c r="SBN48" s="155"/>
      <c r="SBO48" s="156"/>
      <c r="SBP48" s="156"/>
      <c r="SBQ48" s="156"/>
      <c r="SBR48" s="156"/>
      <c r="SBS48" s="156"/>
      <c r="SBT48" s="156"/>
      <c r="SBU48" s="157"/>
      <c r="SBV48" s="153"/>
      <c r="SBW48" s="153"/>
      <c r="SBX48" s="154"/>
      <c r="SBY48" s="155"/>
      <c r="SBZ48" s="155"/>
      <c r="SCA48" s="155"/>
      <c r="SCB48" s="155"/>
      <c r="SCC48" s="155"/>
      <c r="SCD48" s="155"/>
      <c r="SCE48" s="156"/>
      <c r="SCF48" s="156"/>
      <c r="SCG48" s="156"/>
      <c r="SCH48" s="156"/>
      <c r="SCI48" s="156"/>
      <c r="SCJ48" s="156"/>
      <c r="SCK48" s="157"/>
      <c r="SCL48" s="153"/>
      <c r="SCM48" s="153"/>
      <c r="SCN48" s="154"/>
      <c r="SCO48" s="155"/>
      <c r="SCP48" s="155"/>
      <c r="SCQ48" s="155"/>
      <c r="SCR48" s="155"/>
      <c r="SCS48" s="155"/>
      <c r="SCT48" s="155"/>
      <c r="SCU48" s="156"/>
      <c r="SCV48" s="156"/>
      <c r="SCW48" s="156"/>
      <c r="SCX48" s="156"/>
      <c r="SCY48" s="156"/>
      <c r="SCZ48" s="156"/>
      <c r="SDA48" s="157"/>
      <c r="SDB48" s="153"/>
      <c r="SDC48" s="153"/>
      <c r="SDD48" s="154"/>
      <c r="SDE48" s="155"/>
      <c r="SDF48" s="155"/>
      <c r="SDG48" s="155"/>
      <c r="SDH48" s="155"/>
      <c r="SDI48" s="155"/>
      <c r="SDJ48" s="155"/>
      <c r="SDK48" s="156"/>
      <c r="SDL48" s="156"/>
      <c r="SDM48" s="156"/>
      <c r="SDN48" s="156"/>
      <c r="SDO48" s="156"/>
      <c r="SDP48" s="156"/>
      <c r="SDQ48" s="157"/>
      <c r="SDR48" s="153"/>
      <c r="SDS48" s="153"/>
      <c r="SDT48" s="154"/>
      <c r="SDU48" s="155"/>
      <c r="SDV48" s="155"/>
      <c r="SDW48" s="155"/>
      <c r="SDX48" s="155"/>
      <c r="SDY48" s="155"/>
      <c r="SDZ48" s="155"/>
      <c r="SEA48" s="156"/>
      <c r="SEB48" s="156"/>
      <c r="SEC48" s="156"/>
      <c r="SED48" s="156"/>
      <c r="SEE48" s="156"/>
      <c r="SEF48" s="156"/>
      <c r="SEG48" s="157"/>
      <c r="SEH48" s="153"/>
      <c r="SEI48" s="153"/>
      <c r="SEJ48" s="154"/>
      <c r="SEK48" s="155"/>
      <c r="SEL48" s="155"/>
      <c r="SEM48" s="155"/>
      <c r="SEN48" s="155"/>
      <c r="SEO48" s="155"/>
      <c r="SEP48" s="155"/>
      <c r="SEQ48" s="156"/>
      <c r="SER48" s="156"/>
      <c r="SES48" s="156"/>
      <c r="SET48" s="156"/>
      <c r="SEU48" s="156"/>
      <c r="SEV48" s="156"/>
      <c r="SEW48" s="157"/>
      <c r="SEX48" s="153"/>
      <c r="SEY48" s="153"/>
      <c r="SEZ48" s="154"/>
      <c r="SFA48" s="155"/>
      <c r="SFB48" s="155"/>
      <c r="SFC48" s="155"/>
      <c r="SFD48" s="155"/>
      <c r="SFE48" s="155"/>
      <c r="SFF48" s="155"/>
      <c r="SFG48" s="156"/>
      <c r="SFH48" s="156"/>
      <c r="SFI48" s="156"/>
      <c r="SFJ48" s="156"/>
      <c r="SFK48" s="156"/>
      <c r="SFL48" s="156"/>
      <c r="SFM48" s="157"/>
      <c r="SFN48" s="153"/>
      <c r="SFO48" s="153"/>
      <c r="SFP48" s="154"/>
      <c r="SFQ48" s="155"/>
      <c r="SFR48" s="155"/>
      <c r="SFS48" s="155"/>
      <c r="SFT48" s="155"/>
      <c r="SFU48" s="155"/>
      <c r="SFV48" s="155"/>
      <c r="SFW48" s="156"/>
      <c r="SFX48" s="156"/>
      <c r="SFY48" s="156"/>
      <c r="SFZ48" s="156"/>
      <c r="SGA48" s="156"/>
      <c r="SGB48" s="156"/>
      <c r="SGC48" s="157"/>
      <c r="SGD48" s="153"/>
      <c r="SGE48" s="153"/>
      <c r="SGF48" s="154"/>
      <c r="SGG48" s="155"/>
      <c r="SGH48" s="155"/>
      <c r="SGI48" s="155"/>
      <c r="SGJ48" s="155"/>
      <c r="SGK48" s="155"/>
      <c r="SGL48" s="155"/>
      <c r="SGM48" s="156"/>
      <c r="SGN48" s="156"/>
      <c r="SGO48" s="156"/>
      <c r="SGP48" s="156"/>
      <c r="SGQ48" s="156"/>
      <c r="SGR48" s="156"/>
      <c r="SGS48" s="157"/>
      <c r="SGT48" s="153"/>
      <c r="SGU48" s="153"/>
      <c r="SGV48" s="154"/>
      <c r="SGW48" s="155"/>
      <c r="SGX48" s="155"/>
      <c r="SGY48" s="155"/>
      <c r="SGZ48" s="155"/>
      <c r="SHA48" s="155"/>
      <c r="SHB48" s="155"/>
      <c r="SHC48" s="156"/>
      <c r="SHD48" s="156"/>
      <c r="SHE48" s="156"/>
      <c r="SHF48" s="156"/>
      <c r="SHG48" s="156"/>
      <c r="SHH48" s="156"/>
      <c r="SHI48" s="157"/>
      <c r="SHJ48" s="153"/>
      <c r="SHK48" s="153"/>
      <c r="SHL48" s="154"/>
      <c r="SHM48" s="155"/>
      <c r="SHN48" s="155"/>
      <c r="SHO48" s="155"/>
      <c r="SHP48" s="155"/>
      <c r="SHQ48" s="155"/>
      <c r="SHR48" s="155"/>
      <c r="SHS48" s="156"/>
      <c r="SHT48" s="156"/>
      <c r="SHU48" s="156"/>
      <c r="SHV48" s="156"/>
      <c r="SHW48" s="156"/>
      <c r="SHX48" s="156"/>
      <c r="SHY48" s="157"/>
      <c r="SHZ48" s="153"/>
      <c r="SIA48" s="153"/>
      <c r="SIB48" s="154"/>
      <c r="SIC48" s="155"/>
      <c r="SID48" s="155"/>
      <c r="SIE48" s="155"/>
      <c r="SIF48" s="155"/>
      <c r="SIG48" s="155"/>
      <c r="SIH48" s="155"/>
      <c r="SII48" s="156"/>
      <c r="SIJ48" s="156"/>
      <c r="SIK48" s="156"/>
      <c r="SIL48" s="156"/>
      <c r="SIM48" s="156"/>
      <c r="SIN48" s="156"/>
      <c r="SIO48" s="157"/>
      <c r="SIP48" s="153"/>
      <c r="SIQ48" s="153"/>
      <c r="SIR48" s="154"/>
      <c r="SIS48" s="155"/>
      <c r="SIT48" s="155"/>
      <c r="SIU48" s="155"/>
      <c r="SIV48" s="155"/>
      <c r="SIW48" s="155"/>
      <c r="SIX48" s="155"/>
      <c r="SIY48" s="156"/>
      <c r="SIZ48" s="156"/>
      <c r="SJA48" s="156"/>
      <c r="SJB48" s="156"/>
      <c r="SJC48" s="156"/>
      <c r="SJD48" s="156"/>
      <c r="SJE48" s="157"/>
      <c r="SJF48" s="153"/>
      <c r="SJG48" s="153"/>
      <c r="SJH48" s="154"/>
      <c r="SJI48" s="155"/>
      <c r="SJJ48" s="155"/>
      <c r="SJK48" s="155"/>
      <c r="SJL48" s="155"/>
      <c r="SJM48" s="155"/>
      <c r="SJN48" s="155"/>
      <c r="SJO48" s="156"/>
      <c r="SJP48" s="156"/>
      <c r="SJQ48" s="156"/>
      <c r="SJR48" s="156"/>
      <c r="SJS48" s="156"/>
      <c r="SJT48" s="156"/>
      <c r="SJU48" s="157"/>
      <c r="SJV48" s="153"/>
      <c r="SJW48" s="153"/>
      <c r="SJX48" s="154"/>
      <c r="SJY48" s="155"/>
      <c r="SJZ48" s="155"/>
      <c r="SKA48" s="155"/>
      <c r="SKB48" s="155"/>
      <c r="SKC48" s="155"/>
      <c r="SKD48" s="155"/>
      <c r="SKE48" s="156"/>
      <c r="SKF48" s="156"/>
      <c r="SKG48" s="156"/>
      <c r="SKH48" s="156"/>
      <c r="SKI48" s="156"/>
      <c r="SKJ48" s="156"/>
      <c r="SKK48" s="157"/>
      <c r="SKL48" s="153"/>
      <c r="SKM48" s="153"/>
      <c r="SKN48" s="154"/>
      <c r="SKO48" s="155"/>
      <c r="SKP48" s="155"/>
      <c r="SKQ48" s="155"/>
      <c r="SKR48" s="155"/>
      <c r="SKS48" s="155"/>
      <c r="SKT48" s="155"/>
      <c r="SKU48" s="156"/>
      <c r="SKV48" s="156"/>
      <c r="SKW48" s="156"/>
      <c r="SKX48" s="156"/>
      <c r="SKY48" s="156"/>
      <c r="SKZ48" s="156"/>
      <c r="SLA48" s="157"/>
      <c r="SLB48" s="153"/>
      <c r="SLC48" s="153"/>
      <c r="SLD48" s="154"/>
      <c r="SLE48" s="155"/>
      <c r="SLF48" s="155"/>
      <c r="SLG48" s="155"/>
      <c r="SLH48" s="155"/>
      <c r="SLI48" s="155"/>
      <c r="SLJ48" s="155"/>
      <c r="SLK48" s="156"/>
      <c r="SLL48" s="156"/>
      <c r="SLM48" s="156"/>
      <c r="SLN48" s="156"/>
      <c r="SLO48" s="156"/>
      <c r="SLP48" s="156"/>
      <c r="SLQ48" s="157"/>
      <c r="SLR48" s="153"/>
      <c r="SLS48" s="153"/>
      <c r="SLT48" s="154"/>
      <c r="SLU48" s="155"/>
      <c r="SLV48" s="155"/>
      <c r="SLW48" s="155"/>
      <c r="SLX48" s="155"/>
      <c r="SLY48" s="155"/>
      <c r="SLZ48" s="155"/>
      <c r="SMA48" s="156"/>
      <c r="SMB48" s="156"/>
      <c r="SMC48" s="156"/>
      <c r="SMD48" s="156"/>
      <c r="SME48" s="156"/>
      <c r="SMF48" s="156"/>
      <c r="SMG48" s="157"/>
      <c r="SMH48" s="153"/>
      <c r="SMI48" s="153"/>
      <c r="SMJ48" s="154"/>
      <c r="SMK48" s="155"/>
      <c r="SML48" s="155"/>
      <c r="SMM48" s="155"/>
      <c r="SMN48" s="155"/>
      <c r="SMO48" s="155"/>
      <c r="SMP48" s="155"/>
      <c r="SMQ48" s="156"/>
      <c r="SMR48" s="156"/>
      <c r="SMS48" s="156"/>
      <c r="SMT48" s="156"/>
      <c r="SMU48" s="156"/>
      <c r="SMV48" s="156"/>
      <c r="SMW48" s="157"/>
      <c r="SMX48" s="153"/>
      <c r="SMY48" s="153"/>
      <c r="SMZ48" s="154"/>
      <c r="SNA48" s="155"/>
      <c r="SNB48" s="155"/>
      <c r="SNC48" s="155"/>
      <c r="SND48" s="155"/>
      <c r="SNE48" s="155"/>
      <c r="SNF48" s="155"/>
      <c r="SNG48" s="156"/>
      <c r="SNH48" s="156"/>
      <c r="SNI48" s="156"/>
      <c r="SNJ48" s="156"/>
      <c r="SNK48" s="156"/>
      <c r="SNL48" s="156"/>
      <c r="SNM48" s="157"/>
      <c r="SNN48" s="153"/>
      <c r="SNO48" s="153"/>
      <c r="SNP48" s="154"/>
      <c r="SNQ48" s="155"/>
      <c r="SNR48" s="155"/>
      <c r="SNS48" s="155"/>
      <c r="SNT48" s="155"/>
      <c r="SNU48" s="155"/>
      <c r="SNV48" s="155"/>
      <c r="SNW48" s="156"/>
      <c r="SNX48" s="156"/>
      <c r="SNY48" s="156"/>
      <c r="SNZ48" s="156"/>
      <c r="SOA48" s="156"/>
      <c r="SOB48" s="156"/>
      <c r="SOC48" s="157"/>
      <c r="SOD48" s="153"/>
      <c r="SOE48" s="153"/>
      <c r="SOF48" s="154"/>
      <c r="SOG48" s="155"/>
      <c r="SOH48" s="155"/>
      <c r="SOI48" s="155"/>
      <c r="SOJ48" s="155"/>
      <c r="SOK48" s="155"/>
      <c r="SOL48" s="155"/>
      <c r="SOM48" s="156"/>
      <c r="SON48" s="156"/>
      <c r="SOO48" s="156"/>
      <c r="SOP48" s="156"/>
      <c r="SOQ48" s="156"/>
      <c r="SOR48" s="156"/>
      <c r="SOS48" s="157"/>
      <c r="SOT48" s="153"/>
      <c r="SOU48" s="153"/>
      <c r="SOV48" s="154"/>
      <c r="SOW48" s="155"/>
      <c r="SOX48" s="155"/>
      <c r="SOY48" s="155"/>
      <c r="SOZ48" s="155"/>
      <c r="SPA48" s="155"/>
      <c r="SPB48" s="155"/>
      <c r="SPC48" s="156"/>
      <c r="SPD48" s="156"/>
      <c r="SPE48" s="156"/>
      <c r="SPF48" s="156"/>
      <c r="SPG48" s="156"/>
      <c r="SPH48" s="156"/>
      <c r="SPI48" s="157"/>
      <c r="SPJ48" s="153"/>
      <c r="SPK48" s="153"/>
      <c r="SPL48" s="154"/>
      <c r="SPM48" s="155"/>
      <c r="SPN48" s="155"/>
      <c r="SPO48" s="155"/>
      <c r="SPP48" s="155"/>
      <c r="SPQ48" s="155"/>
      <c r="SPR48" s="155"/>
      <c r="SPS48" s="156"/>
      <c r="SPT48" s="156"/>
      <c r="SPU48" s="156"/>
      <c r="SPV48" s="156"/>
      <c r="SPW48" s="156"/>
      <c r="SPX48" s="156"/>
      <c r="SPY48" s="157"/>
      <c r="SPZ48" s="153"/>
      <c r="SQA48" s="153"/>
      <c r="SQB48" s="154"/>
      <c r="SQC48" s="155"/>
      <c r="SQD48" s="155"/>
      <c r="SQE48" s="155"/>
      <c r="SQF48" s="155"/>
      <c r="SQG48" s="155"/>
      <c r="SQH48" s="155"/>
      <c r="SQI48" s="156"/>
      <c r="SQJ48" s="156"/>
      <c r="SQK48" s="156"/>
      <c r="SQL48" s="156"/>
      <c r="SQM48" s="156"/>
      <c r="SQN48" s="156"/>
      <c r="SQO48" s="157"/>
      <c r="SQP48" s="153"/>
      <c r="SQQ48" s="153"/>
      <c r="SQR48" s="154"/>
      <c r="SQS48" s="155"/>
      <c r="SQT48" s="155"/>
      <c r="SQU48" s="155"/>
      <c r="SQV48" s="155"/>
      <c r="SQW48" s="155"/>
      <c r="SQX48" s="155"/>
      <c r="SQY48" s="156"/>
      <c r="SQZ48" s="156"/>
      <c r="SRA48" s="156"/>
      <c r="SRB48" s="156"/>
      <c r="SRC48" s="156"/>
      <c r="SRD48" s="156"/>
      <c r="SRE48" s="157"/>
      <c r="SRF48" s="153"/>
      <c r="SRG48" s="153"/>
      <c r="SRH48" s="154"/>
      <c r="SRI48" s="155"/>
      <c r="SRJ48" s="155"/>
      <c r="SRK48" s="155"/>
      <c r="SRL48" s="155"/>
      <c r="SRM48" s="155"/>
      <c r="SRN48" s="155"/>
      <c r="SRO48" s="156"/>
      <c r="SRP48" s="156"/>
      <c r="SRQ48" s="156"/>
      <c r="SRR48" s="156"/>
      <c r="SRS48" s="156"/>
      <c r="SRT48" s="156"/>
      <c r="SRU48" s="157"/>
      <c r="SRV48" s="153"/>
      <c r="SRW48" s="153"/>
      <c r="SRX48" s="154"/>
      <c r="SRY48" s="155"/>
      <c r="SRZ48" s="155"/>
      <c r="SSA48" s="155"/>
      <c r="SSB48" s="155"/>
      <c r="SSC48" s="155"/>
      <c r="SSD48" s="155"/>
      <c r="SSE48" s="156"/>
      <c r="SSF48" s="156"/>
      <c r="SSG48" s="156"/>
      <c r="SSH48" s="156"/>
      <c r="SSI48" s="156"/>
      <c r="SSJ48" s="156"/>
      <c r="SSK48" s="157"/>
      <c r="SSL48" s="153"/>
      <c r="SSM48" s="153"/>
      <c r="SSN48" s="154"/>
      <c r="SSO48" s="155"/>
      <c r="SSP48" s="155"/>
      <c r="SSQ48" s="155"/>
      <c r="SSR48" s="155"/>
      <c r="SSS48" s="155"/>
      <c r="SST48" s="155"/>
      <c r="SSU48" s="156"/>
      <c r="SSV48" s="156"/>
      <c r="SSW48" s="156"/>
      <c r="SSX48" s="156"/>
      <c r="SSY48" s="156"/>
      <c r="SSZ48" s="156"/>
      <c r="STA48" s="157"/>
      <c r="STB48" s="153"/>
      <c r="STC48" s="153"/>
      <c r="STD48" s="154"/>
      <c r="STE48" s="155"/>
      <c r="STF48" s="155"/>
      <c r="STG48" s="155"/>
      <c r="STH48" s="155"/>
      <c r="STI48" s="155"/>
      <c r="STJ48" s="155"/>
      <c r="STK48" s="156"/>
      <c r="STL48" s="156"/>
      <c r="STM48" s="156"/>
      <c r="STN48" s="156"/>
      <c r="STO48" s="156"/>
      <c r="STP48" s="156"/>
      <c r="STQ48" s="157"/>
      <c r="STR48" s="153"/>
      <c r="STS48" s="153"/>
      <c r="STT48" s="154"/>
      <c r="STU48" s="155"/>
      <c r="STV48" s="155"/>
      <c r="STW48" s="155"/>
      <c r="STX48" s="155"/>
      <c r="STY48" s="155"/>
      <c r="STZ48" s="155"/>
      <c r="SUA48" s="156"/>
      <c r="SUB48" s="156"/>
      <c r="SUC48" s="156"/>
      <c r="SUD48" s="156"/>
      <c r="SUE48" s="156"/>
      <c r="SUF48" s="156"/>
      <c r="SUG48" s="157"/>
      <c r="SUH48" s="153"/>
      <c r="SUI48" s="153"/>
      <c r="SUJ48" s="154"/>
      <c r="SUK48" s="155"/>
      <c r="SUL48" s="155"/>
      <c r="SUM48" s="155"/>
      <c r="SUN48" s="155"/>
      <c r="SUO48" s="155"/>
      <c r="SUP48" s="155"/>
      <c r="SUQ48" s="156"/>
      <c r="SUR48" s="156"/>
      <c r="SUS48" s="156"/>
      <c r="SUT48" s="156"/>
      <c r="SUU48" s="156"/>
      <c r="SUV48" s="156"/>
      <c r="SUW48" s="157"/>
      <c r="SUX48" s="153"/>
      <c r="SUY48" s="153"/>
      <c r="SUZ48" s="154"/>
      <c r="SVA48" s="155"/>
      <c r="SVB48" s="155"/>
      <c r="SVC48" s="155"/>
      <c r="SVD48" s="155"/>
      <c r="SVE48" s="155"/>
      <c r="SVF48" s="155"/>
      <c r="SVG48" s="156"/>
      <c r="SVH48" s="156"/>
      <c r="SVI48" s="156"/>
      <c r="SVJ48" s="156"/>
      <c r="SVK48" s="156"/>
      <c r="SVL48" s="156"/>
      <c r="SVM48" s="157"/>
      <c r="SVN48" s="153"/>
      <c r="SVO48" s="153"/>
      <c r="SVP48" s="154"/>
      <c r="SVQ48" s="155"/>
      <c r="SVR48" s="155"/>
      <c r="SVS48" s="155"/>
      <c r="SVT48" s="155"/>
      <c r="SVU48" s="155"/>
      <c r="SVV48" s="155"/>
      <c r="SVW48" s="156"/>
      <c r="SVX48" s="156"/>
      <c r="SVY48" s="156"/>
      <c r="SVZ48" s="156"/>
      <c r="SWA48" s="156"/>
      <c r="SWB48" s="156"/>
      <c r="SWC48" s="157"/>
      <c r="SWD48" s="153"/>
      <c r="SWE48" s="153"/>
      <c r="SWF48" s="154"/>
      <c r="SWG48" s="155"/>
      <c r="SWH48" s="155"/>
      <c r="SWI48" s="155"/>
      <c r="SWJ48" s="155"/>
      <c r="SWK48" s="155"/>
      <c r="SWL48" s="155"/>
      <c r="SWM48" s="156"/>
      <c r="SWN48" s="156"/>
      <c r="SWO48" s="156"/>
      <c r="SWP48" s="156"/>
      <c r="SWQ48" s="156"/>
      <c r="SWR48" s="156"/>
      <c r="SWS48" s="157"/>
      <c r="SWT48" s="153"/>
      <c r="SWU48" s="153"/>
      <c r="SWV48" s="154"/>
      <c r="SWW48" s="155"/>
      <c r="SWX48" s="155"/>
      <c r="SWY48" s="155"/>
      <c r="SWZ48" s="155"/>
      <c r="SXA48" s="155"/>
      <c r="SXB48" s="155"/>
      <c r="SXC48" s="156"/>
      <c r="SXD48" s="156"/>
      <c r="SXE48" s="156"/>
      <c r="SXF48" s="156"/>
      <c r="SXG48" s="156"/>
      <c r="SXH48" s="156"/>
      <c r="SXI48" s="157"/>
      <c r="SXJ48" s="153"/>
      <c r="SXK48" s="153"/>
      <c r="SXL48" s="154"/>
      <c r="SXM48" s="155"/>
      <c r="SXN48" s="155"/>
      <c r="SXO48" s="155"/>
      <c r="SXP48" s="155"/>
      <c r="SXQ48" s="155"/>
      <c r="SXR48" s="155"/>
      <c r="SXS48" s="156"/>
      <c r="SXT48" s="156"/>
      <c r="SXU48" s="156"/>
      <c r="SXV48" s="156"/>
      <c r="SXW48" s="156"/>
      <c r="SXX48" s="156"/>
      <c r="SXY48" s="157"/>
      <c r="SXZ48" s="153"/>
      <c r="SYA48" s="153"/>
      <c r="SYB48" s="154"/>
      <c r="SYC48" s="155"/>
      <c r="SYD48" s="155"/>
      <c r="SYE48" s="155"/>
      <c r="SYF48" s="155"/>
      <c r="SYG48" s="155"/>
      <c r="SYH48" s="155"/>
      <c r="SYI48" s="156"/>
      <c r="SYJ48" s="156"/>
      <c r="SYK48" s="156"/>
      <c r="SYL48" s="156"/>
      <c r="SYM48" s="156"/>
      <c r="SYN48" s="156"/>
      <c r="SYO48" s="157"/>
      <c r="SYP48" s="153"/>
      <c r="SYQ48" s="153"/>
      <c r="SYR48" s="154"/>
      <c r="SYS48" s="155"/>
      <c r="SYT48" s="155"/>
      <c r="SYU48" s="155"/>
      <c r="SYV48" s="155"/>
      <c r="SYW48" s="155"/>
      <c r="SYX48" s="155"/>
      <c r="SYY48" s="156"/>
      <c r="SYZ48" s="156"/>
      <c r="SZA48" s="156"/>
      <c r="SZB48" s="156"/>
      <c r="SZC48" s="156"/>
      <c r="SZD48" s="156"/>
      <c r="SZE48" s="157"/>
      <c r="SZF48" s="153"/>
      <c r="SZG48" s="153"/>
      <c r="SZH48" s="154"/>
      <c r="SZI48" s="155"/>
      <c r="SZJ48" s="155"/>
      <c r="SZK48" s="155"/>
      <c r="SZL48" s="155"/>
      <c r="SZM48" s="155"/>
      <c r="SZN48" s="155"/>
      <c r="SZO48" s="156"/>
      <c r="SZP48" s="156"/>
      <c r="SZQ48" s="156"/>
      <c r="SZR48" s="156"/>
      <c r="SZS48" s="156"/>
      <c r="SZT48" s="156"/>
      <c r="SZU48" s="157"/>
      <c r="SZV48" s="153"/>
      <c r="SZW48" s="153"/>
      <c r="SZX48" s="154"/>
      <c r="SZY48" s="155"/>
      <c r="SZZ48" s="155"/>
      <c r="TAA48" s="155"/>
      <c r="TAB48" s="155"/>
      <c r="TAC48" s="155"/>
      <c r="TAD48" s="155"/>
      <c r="TAE48" s="156"/>
      <c r="TAF48" s="156"/>
      <c r="TAG48" s="156"/>
      <c r="TAH48" s="156"/>
      <c r="TAI48" s="156"/>
      <c r="TAJ48" s="156"/>
      <c r="TAK48" s="157"/>
      <c r="TAL48" s="153"/>
      <c r="TAM48" s="153"/>
      <c r="TAN48" s="154"/>
      <c r="TAO48" s="155"/>
      <c r="TAP48" s="155"/>
      <c r="TAQ48" s="155"/>
      <c r="TAR48" s="155"/>
      <c r="TAS48" s="155"/>
      <c r="TAT48" s="155"/>
      <c r="TAU48" s="156"/>
      <c r="TAV48" s="156"/>
      <c r="TAW48" s="156"/>
      <c r="TAX48" s="156"/>
      <c r="TAY48" s="156"/>
      <c r="TAZ48" s="156"/>
      <c r="TBA48" s="157"/>
      <c r="TBB48" s="153"/>
      <c r="TBC48" s="153"/>
      <c r="TBD48" s="154"/>
      <c r="TBE48" s="155"/>
      <c r="TBF48" s="155"/>
      <c r="TBG48" s="155"/>
      <c r="TBH48" s="155"/>
      <c r="TBI48" s="155"/>
      <c r="TBJ48" s="155"/>
      <c r="TBK48" s="156"/>
      <c r="TBL48" s="156"/>
      <c r="TBM48" s="156"/>
      <c r="TBN48" s="156"/>
      <c r="TBO48" s="156"/>
      <c r="TBP48" s="156"/>
      <c r="TBQ48" s="157"/>
      <c r="TBR48" s="153"/>
      <c r="TBS48" s="153"/>
      <c r="TBT48" s="154"/>
      <c r="TBU48" s="155"/>
      <c r="TBV48" s="155"/>
      <c r="TBW48" s="155"/>
      <c r="TBX48" s="155"/>
      <c r="TBY48" s="155"/>
      <c r="TBZ48" s="155"/>
      <c r="TCA48" s="156"/>
      <c r="TCB48" s="156"/>
      <c r="TCC48" s="156"/>
      <c r="TCD48" s="156"/>
      <c r="TCE48" s="156"/>
      <c r="TCF48" s="156"/>
      <c r="TCG48" s="157"/>
      <c r="TCH48" s="153"/>
      <c r="TCI48" s="153"/>
      <c r="TCJ48" s="154"/>
      <c r="TCK48" s="155"/>
      <c r="TCL48" s="155"/>
      <c r="TCM48" s="155"/>
      <c r="TCN48" s="155"/>
      <c r="TCO48" s="155"/>
      <c r="TCP48" s="155"/>
      <c r="TCQ48" s="156"/>
      <c r="TCR48" s="156"/>
      <c r="TCS48" s="156"/>
      <c r="TCT48" s="156"/>
      <c r="TCU48" s="156"/>
      <c r="TCV48" s="156"/>
      <c r="TCW48" s="157"/>
      <c r="TCX48" s="153"/>
      <c r="TCY48" s="153"/>
      <c r="TCZ48" s="154"/>
      <c r="TDA48" s="155"/>
      <c r="TDB48" s="155"/>
      <c r="TDC48" s="155"/>
      <c r="TDD48" s="155"/>
      <c r="TDE48" s="155"/>
      <c r="TDF48" s="155"/>
      <c r="TDG48" s="156"/>
      <c r="TDH48" s="156"/>
      <c r="TDI48" s="156"/>
      <c r="TDJ48" s="156"/>
      <c r="TDK48" s="156"/>
      <c r="TDL48" s="156"/>
      <c r="TDM48" s="157"/>
      <c r="TDN48" s="153"/>
      <c r="TDO48" s="153"/>
      <c r="TDP48" s="154"/>
      <c r="TDQ48" s="155"/>
      <c r="TDR48" s="155"/>
      <c r="TDS48" s="155"/>
      <c r="TDT48" s="155"/>
      <c r="TDU48" s="155"/>
      <c r="TDV48" s="155"/>
      <c r="TDW48" s="156"/>
      <c r="TDX48" s="156"/>
      <c r="TDY48" s="156"/>
      <c r="TDZ48" s="156"/>
      <c r="TEA48" s="156"/>
      <c r="TEB48" s="156"/>
      <c r="TEC48" s="157"/>
      <c r="TED48" s="153"/>
      <c r="TEE48" s="153"/>
      <c r="TEF48" s="154"/>
      <c r="TEG48" s="155"/>
      <c r="TEH48" s="155"/>
      <c r="TEI48" s="155"/>
      <c r="TEJ48" s="155"/>
      <c r="TEK48" s="155"/>
      <c r="TEL48" s="155"/>
      <c r="TEM48" s="156"/>
      <c r="TEN48" s="156"/>
      <c r="TEO48" s="156"/>
      <c r="TEP48" s="156"/>
      <c r="TEQ48" s="156"/>
      <c r="TER48" s="156"/>
      <c r="TES48" s="157"/>
      <c r="TET48" s="153"/>
      <c r="TEU48" s="153"/>
      <c r="TEV48" s="154"/>
      <c r="TEW48" s="155"/>
      <c r="TEX48" s="155"/>
      <c r="TEY48" s="155"/>
      <c r="TEZ48" s="155"/>
      <c r="TFA48" s="155"/>
      <c r="TFB48" s="155"/>
      <c r="TFC48" s="156"/>
      <c r="TFD48" s="156"/>
      <c r="TFE48" s="156"/>
      <c r="TFF48" s="156"/>
      <c r="TFG48" s="156"/>
      <c r="TFH48" s="156"/>
      <c r="TFI48" s="157"/>
      <c r="TFJ48" s="153"/>
      <c r="TFK48" s="153"/>
      <c r="TFL48" s="154"/>
      <c r="TFM48" s="155"/>
      <c r="TFN48" s="155"/>
      <c r="TFO48" s="155"/>
      <c r="TFP48" s="155"/>
      <c r="TFQ48" s="155"/>
      <c r="TFR48" s="155"/>
      <c r="TFS48" s="156"/>
      <c r="TFT48" s="156"/>
      <c r="TFU48" s="156"/>
      <c r="TFV48" s="156"/>
      <c r="TFW48" s="156"/>
      <c r="TFX48" s="156"/>
      <c r="TFY48" s="157"/>
      <c r="TFZ48" s="153"/>
      <c r="TGA48" s="153"/>
      <c r="TGB48" s="154"/>
      <c r="TGC48" s="155"/>
      <c r="TGD48" s="155"/>
      <c r="TGE48" s="155"/>
      <c r="TGF48" s="155"/>
      <c r="TGG48" s="155"/>
      <c r="TGH48" s="155"/>
      <c r="TGI48" s="156"/>
      <c r="TGJ48" s="156"/>
      <c r="TGK48" s="156"/>
      <c r="TGL48" s="156"/>
      <c r="TGM48" s="156"/>
      <c r="TGN48" s="156"/>
      <c r="TGO48" s="157"/>
      <c r="TGP48" s="153"/>
      <c r="TGQ48" s="153"/>
      <c r="TGR48" s="154"/>
      <c r="TGS48" s="155"/>
      <c r="TGT48" s="155"/>
      <c r="TGU48" s="155"/>
      <c r="TGV48" s="155"/>
      <c r="TGW48" s="155"/>
      <c r="TGX48" s="155"/>
      <c r="TGY48" s="156"/>
      <c r="TGZ48" s="156"/>
      <c r="THA48" s="156"/>
      <c r="THB48" s="156"/>
      <c r="THC48" s="156"/>
      <c r="THD48" s="156"/>
      <c r="THE48" s="157"/>
      <c r="THF48" s="153"/>
      <c r="THG48" s="153"/>
      <c r="THH48" s="154"/>
      <c r="THI48" s="155"/>
      <c r="THJ48" s="155"/>
      <c r="THK48" s="155"/>
      <c r="THL48" s="155"/>
      <c r="THM48" s="155"/>
      <c r="THN48" s="155"/>
      <c r="THO48" s="156"/>
      <c r="THP48" s="156"/>
      <c r="THQ48" s="156"/>
      <c r="THR48" s="156"/>
      <c r="THS48" s="156"/>
      <c r="THT48" s="156"/>
      <c r="THU48" s="157"/>
      <c r="THV48" s="153"/>
      <c r="THW48" s="153"/>
      <c r="THX48" s="154"/>
      <c r="THY48" s="155"/>
      <c r="THZ48" s="155"/>
      <c r="TIA48" s="155"/>
      <c r="TIB48" s="155"/>
      <c r="TIC48" s="155"/>
      <c r="TID48" s="155"/>
      <c r="TIE48" s="156"/>
      <c r="TIF48" s="156"/>
      <c r="TIG48" s="156"/>
      <c r="TIH48" s="156"/>
      <c r="TII48" s="156"/>
      <c r="TIJ48" s="156"/>
      <c r="TIK48" s="157"/>
      <c r="TIL48" s="153"/>
      <c r="TIM48" s="153"/>
      <c r="TIN48" s="154"/>
      <c r="TIO48" s="155"/>
      <c r="TIP48" s="155"/>
      <c r="TIQ48" s="155"/>
      <c r="TIR48" s="155"/>
      <c r="TIS48" s="155"/>
      <c r="TIT48" s="155"/>
      <c r="TIU48" s="156"/>
      <c r="TIV48" s="156"/>
      <c r="TIW48" s="156"/>
      <c r="TIX48" s="156"/>
      <c r="TIY48" s="156"/>
      <c r="TIZ48" s="156"/>
      <c r="TJA48" s="157"/>
      <c r="TJB48" s="153"/>
      <c r="TJC48" s="153"/>
      <c r="TJD48" s="154"/>
      <c r="TJE48" s="155"/>
      <c r="TJF48" s="155"/>
      <c r="TJG48" s="155"/>
      <c r="TJH48" s="155"/>
      <c r="TJI48" s="155"/>
      <c r="TJJ48" s="155"/>
      <c r="TJK48" s="156"/>
      <c r="TJL48" s="156"/>
      <c r="TJM48" s="156"/>
      <c r="TJN48" s="156"/>
      <c r="TJO48" s="156"/>
      <c r="TJP48" s="156"/>
      <c r="TJQ48" s="157"/>
      <c r="TJR48" s="153"/>
      <c r="TJS48" s="153"/>
      <c r="TJT48" s="154"/>
      <c r="TJU48" s="155"/>
      <c r="TJV48" s="155"/>
      <c r="TJW48" s="155"/>
      <c r="TJX48" s="155"/>
      <c r="TJY48" s="155"/>
      <c r="TJZ48" s="155"/>
      <c r="TKA48" s="156"/>
      <c r="TKB48" s="156"/>
      <c r="TKC48" s="156"/>
      <c r="TKD48" s="156"/>
      <c r="TKE48" s="156"/>
      <c r="TKF48" s="156"/>
      <c r="TKG48" s="157"/>
      <c r="TKH48" s="153"/>
      <c r="TKI48" s="153"/>
      <c r="TKJ48" s="154"/>
      <c r="TKK48" s="155"/>
      <c r="TKL48" s="155"/>
      <c r="TKM48" s="155"/>
      <c r="TKN48" s="155"/>
      <c r="TKO48" s="155"/>
      <c r="TKP48" s="155"/>
      <c r="TKQ48" s="156"/>
      <c r="TKR48" s="156"/>
      <c r="TKS48" s="156"/>
      <c r="TKT48" s="156"/>
      <c r="TKU48" s="156"/>
      <c r="TKV48" s="156"/>
      <c r="TKW48" s="157"/>
      <c r="TKX48" s="153"/>
      <c r="TKY48" s="153"/>
      <c r="TKZ48" s="154"/>
      <c r="TLA48" s="155"/>
      <c r="TLB48" s="155"/>
      <c r="TLC48" s="155"/>
      <c r="TLD48" s="155"/>
      <c r="TLE48" s="155"/>
      <c r="TLF48" s="155"/>
      <c r="TLG48" s="156"/>
      <c r="TLH48" s="156"/>
      <c r="TLI48" s="156"/>
      <c r="TLJ48" s="156"/>
      <c r="TLK48" s="156"/>
      <c r="TLL48" s="156"/>
      <c r="TLM48" s="157"/>
      <c r="TLN48" s="153"/>
      <c r="TLO48" s="153"/>
      <c r="TLP48" s="154"/>
      <c r="TLQ48" s="155"/>
      <c r="TLR48" s="155"/>
      <c r="TLS48" s="155"/>
      <c r="TLT48" s="155"/>
      <c r="TLU48" s="155"/>
      <c r="TLV48" s="155"/>
      <c r="TLW48" s="156"/>
      <c r="TLX48" s="156"/>
      <c r="TLY48" s="156"/>
      <c r="TLZ48" s="156"/>
      <c r="TMA48" s="156"/>
      <c r="TMB48" s="156"/>
      <c r="TMC48" s="157"/>
      <c r="TMD48" s="153"/>
      <c r="TME48" s="153"/>
      <c r="TMF48" s="154"/>
      <c r="TMG48" s="155"/>
      <c r="TMH48" s="155"/>
      <c r="TMI48" s="155"/>
      <c r="TMJ48" s="155"/>
      <c r="TMK48" s="155"/>
      <c r="TML48" s="155"/>
      <c r="TMM48" s="156"/>
      <c r="TMN48" s="156"/>
      <c r="TMO48" s="156"/>
      <c r="TMP48" s="156"/>
      <c r="TMQ48" s="156"/>
      <c r="TMR48" s="156"/>
      <c r="TMS48" s="157"/>
      <c r="TMT48" s="153"/>
      <c r="TMU48" s="153"/>
      <c r="TMV48" s="154"/>
      <c r="TMW48" s="155"/>
      <c r="TMX48" s="155"/>
      <c r="TMY48" s="155"/>
      <c r="TMZ48" s="155"/>
      <c r="TNA48" s="155"/>
      <c r="TNB48" s="155"/>
      <c r="TNC48" s="156"/>
      <c r="TND48" s="156"/>
      <c r="TNE48" s="156"/>
      <c r="TNF48" s="156"/>
      <c r="TNG48" s="156"/>
      <c r="TNH48" s="156"/>
      <c r="TNI48" s="157"/>
      <c r="TNJ48" s="153"/>
      <c r="TNK48" s="153"/>
      <c r="TNL48" s="154"/>
      <c r="TNM48" s="155"/>
      <c r="TNN48" s="155"/>
      <c r="TNO48" s="155"/>
      <c r="TNP48" s="155"/>
      <c r="TNQ48" s="155"/>
      <c r="TNR48" s="155"/>
      <c r="TNS48" s="156"/>
      <c r="TNT48" s="156"/>
      <c r="TNU48" s="156"/>
      <c r="TNV48" s="156"/>
      <c r="TNW48" s="156"/>
      <c r="TNX48" s="156"/>
      <c r="TNY48" s="157"/>
      <c r="TNZ48" s="153"/>
      <c r="TOA48" s="153"/>
      <c r="TOB48" s="154"/>
      <c r="TOC48" s="155"/>
      <c r="TOD48" s="155"/>
      <c r="TOE48" s="155"/>
      <c r="TOF48" s="155"/>
      <c r="TOG48" s="155"/>
      <c r="TOH48" s="155"/>
      <c r="TOI48" s="156"/>
      <c r="TOJ48" s="156"/>
      <c r="TOK48" s="156"/>
      <c r="TOL48" s="156"/>
      <c r="TOM48" s="156"/>
      <c r="TON48" s="156"/>
      <c r="TOO48" s="157"/>
      <c r="TOP48" s="153"/>
      <c r="TOQ48" s="153"/>
      <c r="TOR48" s="154"/>
      <c r="TOS48" s="155"/>
      <c r="TOT48" s="155"/>
      <c r="TOU48" s="155"/>
      <c r="TOV48" s="155"/>
      <c r="TOW48" s="155"/>
      <c r="TOX48" s="155"/>
      <c r="TOY48" s="156"/>
      <c r="TOZ48" s="156"/>
      <c r="TPA48" s="156"/>
      <c r="TPB48" s="156"/>
      <c r="TPC48" s="156"/>
      <c r="TPD48" s="156"/>
      <c r="TPE48" s="157"/>
      <c r="TPF48" s="153"/>
      <c r="TPG48" s="153"/>
      <c r="TPH48" s="154"/>
      <c r="TPI48" s="155"/>
      <c r="TPJ48" s="155"/>
      <c r="TPK48" s="155"/>
      <c r="TPL48" s="155"/>
      <c r="TPM48" s="155"/>
      <c r="TPN48" s="155"/>
      <c r="TPO48" s="156"/>
      <c r="TPP48" s="156"/>
      <c r="TPQ48" s="156"/>
      <c r="TPR48" s="156"/>
      <c r="TPS48" s="156"/>
      <c r="TPT48" s="156"/>
      <c r="TPU48" s="157"/>
      <c r="TPV48" s="153"/>
      <c r="TPW48" s="153"/>
      <c r="TPX48" s="154"/>
      <c r="TPY48" s="155"/>
      <c r="TPZ48" s="155"/>
      <c r="TQA48" s="155"/>
      <c r="TQB48" s="155"/>
      <c r="TQC48" s="155"/>
      <c r="TQD48" s="155"/>
      <c r="TQE48" s="156"/>
      <c r="TQF48" s="156"/>
      <c r="TQG48" s="156"/>
      <c r="TQH48" s="156"/>
      <c r="TQI48" s="156"/>
      <c r="TQJ48" s="156"/>
      <c r="TQK48" s="157"/>
      <c r="TQL48" s="153"/>
      <c r="TQM48" s="153"/>
      <c r="TQN48" s="154"/>
      <c r="TQO48" s="155"/>
      <c r="TQP48" s="155"/>
      <c r="TQQ48" s="155"/>
      <c r="TQR48" s="155"/>
      <c r="TQS48" s="155"/>
      <c r="TQT48" s="155"/>
      <c r="TQU48" s="156"/>
      <c r="TQV48" s="156"/>
      <c r="TQW48" s="156"/>
      <c r="TQX48" s="156"/>
      <c r="TQY48" s="156"/>
      <c r="TQZ48" s="156"/>
      <c r="TRA48" s="157"/>
      <c r="TRB48" s="153"/>
      <c r="TRC48" s="153"/>
      <c r="TRD48" s="154"/>
      <c r="TRE48" s="155"/>
      <c r="TRF48" s="155"/>
      <c r="TRG48" s="155"/>
      <c r="TRH48" s="155"/>
      <c r="TRI48" s="155"/>
      <c r="TRJ48" s="155"/>
      <c r="TRK48" s="156"/>
      <c r="TRL48" s="156"/>
      <c r="TRM48" s="156"/>
      <c r="TRN48" s="156"/>
      <c r="TRO48" s="156"/>
      <c r="TRP48" s="156"/>
      <c r="TRQ48" s="157"/>
      <c r="TRR48" s="153"/>
      <c r="TRS48" s="153"/>
      <c r="TRT48" s="154"/>
      <c r="TRU48" s="155"/>
      <c r="TRV48" s="155"/>
      <c r="TRW48" s="155"/>
      <c r="TRX48" s="155"/>
      <c r="TRY48" s="155"/>
      <c r="TRZ48" s="155"/>
      <c r="TSA48" s="156"/>
      <c r="TSB48" s="156"/>
      <c r="TSC48" s="156"/>
      <c r="TSD48" s="156"/>
      <c r="TSE48" s="156"/>
      <c r="TSF48" s="156"/>
      <c r="TSG48" s="157"/>
      <c r="TSH48" s="153"/>
      <c r="TSI48" s="153"/>
      <c r="TSJ48" s="154"/>
      <c r="TSK48" s="155"/>
      <c r="TSL48" s="155"/>
      <c r="TSM48" s="155"/>
      <c r="TSN48" s="155"/>
      <c r="TSO48" s="155"/>
      <c r="TSP48" s="155"/>
      <c r="TSQ48" s="156"/>
      <c r="TSR48" s="156"/>
      <c r="TSS48" s="156"/>
      <c r="TST48" s="156"/>
      <c r="TSU48" s="156"/>
      <c r="TSV48" s="156"/>
      <c r="TSW48" s="157"/>
      <c r="TSX48" s="153"/>
      <c r="TSY48" s="153"/>
      <c r="TSZ48" s="154"/>
      <c r="TTA48" s="155"/>
      <c r="TTB48" s="155"/>
      <c r="TTC48" s="155"/>
      <c r="TTD48" s="155"/>
      <c r="TTE48" s="155"/>
      <c r="TTF48" s="155"/>
      <c r="TTG48" s="156"/>
      <c r="TTH48" s="156"/>
      <c r="TTI48" s="156"/>
      <c r="TTJ48" s="156"/>
      <c r="TTK48" s="156"/>
      <c r="TTL48" s="156"/>
      <c r="TTM48" s="157"/>
      <c r="TTN48" s="153"/>
      <c r="TTO48" s="153"/>
      <c r="TTP48" s="154"/>
      <c r="TTQ48" s="155"/>
      <c r="TTR48" s="155"/>
      <c r="TTS48" s="155"/>
      <c r="TTT48" s="155"/>
      <c r="TTU48" s="155"/>
      <c r="TTV48" s="155"/>
      <c r="TTW48" s="156"/>
      <c r="TTX48" s="156"/>
      <c r="TTY48" s="156"/>
      <c r="TTZ48" s="156"/>
      <c r="TUA48" s="156"/>
      <c r="TUB48" s="156"/>
      <c r="TUC48" s="157"/>
      <c r="TUD48" s="153"/>
      <c r="TUE48" s="153"/>
      <c r="TUF48" s="154"/>
      <c r="TUG48" s="155"/>
      <c r="TUH48" s="155"/>
      <c r="TUI48" s="155"/>
      <c r="TUJ48" s="155"/>
      <c r="TUK48" s="155"/>
      <c r="TUL48" s="155"/>
      <c r="TUM48" s="156"/>
      <c r="TUN48" s="156"/>
      <c r="TUO48" s="156"/>
      <c r="TUP48" s="156"/>
      <c r="TUQ48" s="156"/>
      <c r="TUR48" s="156"/>
      <c r="TUS48" s="157"/>
      <c r="TUT48" s="153"/>
      <c r="TUU48" s="153"/>
      <c r="TUV48" s="154"/>
      <c r="TUW48" s="155"/>
      <c r="TUX48" s="155"/>
      <c r="TUY48" s="155"/>
      <c r="TUZ48" s="155"/>
      <c r="TVA48" s="155"/>
      <c r="TVB48" s="155"/>
      <c r="TVC48" s="156"/>
      <c r="TVD48" s="156"/>
      <c r="TVE48" s="156"/>
      <c r="TVF48" s="156"/>
      <c r="TVG48" s="156"/>
      <c r="TVH48" s="156"/>
      <c r="TVI48" s="157"/>
      <c r="TVJ48" s="153"/>
      <c r="TVK48" s="153"/>
      <c r="TVL48" s="154"/>
      <c r="TVM48" s="155"/>
      <c r="TVN48" s="155"/>
      <c r="TVO48" s="155"/>
      <c r="TVP48" s="155"/>
      <c r="TVQ48" s="155"/>
      <c r="TVR48" s="155"/>
      <c r="TVS48" s="156"/>
      <c r="TVT48" s="156"/>
      <c r="TVU48" s="156"/>
      <c r="TVV48" s="156"/>
      <c r="TVW48" s="156"/>
      <c r="TVX48" s="156"/>
      <c r="TVY48" s="157"/>
      <c r="TVZ48" s="153"/>
      <c r="TWA48" s="153"/>
      <c r="TWB48" s="154"/>
      <c r="TWC48" s="155"/>
      <c r="TWD48" s="155"/>
      <c r="TWE48" s="155"/>
      <c r="TWF48" s="155"/>
      <c r="TWG48" s="155"/>
      <c r="TWH48" s="155"/>
      <c r="TWI48" s="156"/>
      <c r="TWJ48" s="156"/>
      <c r="TWK48" s="156"/>
      <c r="TWL48" s="156"/>
      <c r="TWM48" s="156"/>
      <c r="TWN48" s="156"/>
      <c r="TWO48" s="157"/>
      <c r="TWP48" s="153"/>
      <c r="TWQ48" s="153"/>
      <c r="TWR48" s="154"/>
      <c r="TWS48" s="155"/>
      <c r="TWT48" s="155"/>
      <c r="TWU48" s="155"/>
      <c r="TWV48" s="155"/>
      <c r="TWW48" s="155"/>
      <c r="TWX48" s="155"/>
      <c r="TWY48" s="156"/>
      <c r="TWZ48" s="156"/>
      <c r="TXA48" s="156"/>
      <c r="TXB48" s="156"/>
      <c r="TXC48" s="156"/>
      <c r="TXD48" s="156"/>
      <c r="TXE48" s="157"/>
      <c r="TXF48" s="153"/>
      <c r="TXG48" s="153"/>
      <c r="TXH48" s="154"/>
      <c r="TXI48" s="155"/>
      <c r="TXJ48" s="155"/>
      <c r="TXK48" s="155"/>
      <c r="TXL48" s="155"/>
      <c r="TXM48" s="155"/>
      <c r="TXN48" s="155"/>
      <c r="TXO48" s="156"/>
      <c r="TXP48" s="156"/>
      <c r="TXQ48" s="156"/>
      <c r="TXR48" s="156"/>
      <c r="TXS48" s="156"/>
      <c r="TXT48" s="156"/>
      <c r="TXU48" s="157"/>
      <c r="TXV48" s="153"/>
      <c r="TXW48" s="153"/>
      <c r="TXX48" s="154"/>
      <c r="TXY48" s="155"/>
      <c r="TXZ48" s="155"/>
      <c r="TYA48" s="155"/>
      <c r="TYB48" s="155"/>
      <c r="TYC48" s="155"/>
      <c r="TYD48" s="155"/>
      <c r="TYE48" s="156"/>
      <c r="TYF48" s="156"/>
      <c r="TYG48" s="156"/>
      <c r="TYH48" s="156"/>
      <c r="TYI48" s="156"/>
      <c r="TYJ48" s="156"/>
      <c r="TYK48" s="157"/>
      <c r="TYL48" s="153"/>
      <c r="TYM48" s="153"/>
      <c r="TYN48" s="154"/>
      <c r="TYO48" s="155"/>
      <c r="TYP48" s="155"/>
      <c r="TYQ48" s="155"/>
      <c r="TYR48" s="155"/>
      <c r="TYS48" s="155"/>
      <c r="TYT48" s="155"/>
      <c r="TYU48" s="156"/>
      <c r="TYV48" s="156"/>
      <c r="TYW48" s="156"/>
      <c r="TYX48" s="156"/>
      <c r="TYY48" s="156"/>
      <c r="TYZ48" s="156"/>
      <c r="TZA48" s="157"/>
      <c r="TZB48" s="153"/>
      <c r="TZC48" s="153"/>
      <c r="TZD48" s="154"/>
      <c r="TZE48" s="155"/>
      <c r="TZF48" s="155"/>
      <c r="TZG48" s="155"/>
      <c r="TZH48" s="155"/>
      <c r="TZI48" s="155"/>
      <c r="TZJ48" s="155"/>
      <c r="TZK48" s="156"/>
      <c r="TZL48" s="156"/>
      <c r="TZM48" s="156"/>
      <c r="TZN48" s="156"/>
      <c r="TZO48" s="156"/>
      <c r="TZP48" s="156"/>
      <c r="TZQ48" s="157"/>
      <c r="TZR48" s="153"/>
      <c r="TZS48" s="153"/>
      <c r="TZT48" s="154"/>
      <c r="TZU48" s="155"/>
      <c r="TZV48" s="155"/>
      <c r="TZW48" s="155"/>
      <c r="TZX48" s="155"/>
      <c r="TZY48" s="155"/>
      <c r="TZZ48" s="155"/>
      <c r="UAA48" s="156"/>
      <c r="UAB48" s="156"/>
      <c r="UAC48" s="156"/>
      <c r="UAD48" s="156"/>
      <c r="UAE48" s="156"/>
      <c r="UAF48" s="156"/>
      <c r="UAG48" s="157"/>
      <c r="UAH48" s="153"/>
      <c r="UAI48" s="153"/>
      <c r="UAJ48" s="154"/>
      <c r="UAK48" s="155"/>
      <c r="UAL48" s="155"/>
      <c r="UAM48" s="155"/>
      <c r="UAN48" s="155"/>
      <c r="UAO48" s="155"/>
      <c r="UAP48" s="155"/>
      <c r="UAQ48" s="156"/>
      <c r="UAR48" s="156"/>
      <c r="UAS48" s="156"/>
      <c r="UAT48" s="156"/>
      <c r="UAU48" s="156"/>
      <c r="UAV48" s="156"/>
      <c r="UAW48" s="157"/>
      <c r="UAX48" s="153"/>
      <c r="UAY48" s="153"/>
      <c r="UAZ48" s="154"/>
      <c r="UBA48" s="155"/>
      <c r="UBB48" s="155"/>
      <c r="UBC48" s="155"/>
      <c r="UBD48" s="155"/>
      <c r="UBE48" s="155"/>
      <c r="UBF48" s="155"/>
      <c r="UBG48" s="156"/>
      <c r="UBH48" s="156"/>
      <c r="UBI48" s="156"/>
      <c r="UBJ48" s="156"/>
      <c r="UBK48" s="156"/>
      <c r="UBL48" s="156"/>
      <c r="UBM48" s="157"/>
      <c r="UBN48" s="153"/>
      <c r="UBO48" s="153"/>
      <c r="UBP48" s="154"/>
      <c r="UBQ48" s="155"/>
      <c r="UBR48" s="155"/>
      <c r="UBS48" s="155"/>
      <c r="UBT48" s="155"/>
      <c r="UBU48" s="155"/>
      <c r="UBV48" s="155"/>
      <c r="UBW48" s="156"/>
      <c r="UBX48" s="156"/>
      <c r="UBY48" s="156"/>
      <c r="UBZ48" s="156"/>
      <c r="UCA48" s="156"/>
      <c r="UCB48" s="156"/>
      <c r="UCC48" s="157"/>
      <c r="UCD48" s="153"/>
      <c r="UCE48" s="153"/>
      <c r="UCF48" s="154"/>
      <c r="UCG48" s="155"/>
      <c r="UCH48" s="155"/>
      <c r="UCI48" s="155"/>
      <c r="UCJ48" s="155"/>
      <c r="UCK48" s="155"/>
      <c r="UCL48" s="155"/>
      <c r="UCM48" s="156"/>
      <c r="UCN48" s="156"/>
      <c r="UCO48" s="156"/>
      <c r="UCP48" s="156"/>
      <c r="UCQ48" s="156"/>
      <c r="UCR48" s="156"/>
      <c r="UCS48" s="157"/>
      <c r="UCT48" s="153"/>
      <c r="UCU48" s="153"/>
      <c r="UCV48" s="154"/>
      <c r="UCW48" s="155"/>
      <c r="UCX48" s="155"/>
      <c r="UCY48" s="155"/>
      <c r="UCZ48" s="155"/>
      <c r="UDA48" s="155"/>
      <c r="UDB48" s="155"/>
      <c r="UDC48" s="156"/>
      <c r="UDD48" s="156"/>
      <c r="UDE48" s="156"/>
      <c r="UDF48" s="156"/>
      <c r="UDG48" s="156"/>
      <c r="UDH48" s="156"/>
      <c r="UDI48" s="157"/>
      <c r="UDJ48" s="153"/>
      <c r="UDK48" s="153"/>
      <c r="UDL48" s="154"/>
      <c r="UDM48" s="155"/>
      <c r="UDN48" s="155"/>
      <c r="UDO48" s="155"/>
      <c r="UDP48" s="155"/>
      <c r="UDQ48" s="155"/>
      <c r="UDR48" s="155"/>
      <c r="UDS48" s="156"/>
      <c r="UDT48" s="156"/>
      <c r="UDU48" s="156"/>
      <c r="UDV48" s="156"/>
      <c r="UDW48" s="156"/>
      <c r="UDX48" s="156"/>
      <c r="UDY48" s="157"/>
      <c r="UDZ48" s="153"/>
      <c r="UEA48" s="153"/>
      <c r="UEB48" s="154"/>
      <c r="UEC48" s="155"/>
      <c r="UED48" s="155"/>
      <c r="UEE48" s="155"/>
      <c r="UEF48" s="155"/>
      <c r="UEG48" s="155"/>
      <c r="UEH48" s="155"/>
      <c r="UEI48" s="156"/>
      <c r="UEJ48" s="156"/>
      <c r="UEK48" s="156"/>
      <c r="UEL48" s="156"/>
      <c r="UEM48" s="156"/>
      <c r="UEN48" s="156"/>
      <c r="UEO48" s="157"/>
      <c r="UEP48" s="153"/>
      <c r="UEQ48" s="153"/>
      <c r="UER48" s="154"/>
      <c r="UES48" s="155"/>
      <c r="UET48" s="155"/>
      <c r="UEU48" s="155"/>
      <c r="UEV48" s="155"/>
      <c r="UEW48" s="155"/>
      <c r="UEX48" s="155"/>
      <c r="UEY48" s="156"/>
      <c r="UEZ48" s="156"/>
      <c r="UFA48" s="156"/>
      <c r="UFB48" s="156"/>
      <c r="UFC48" s="156"/>
      <c r="UFD48" s="156"/>
      <c r="UFE48" s="157"/>
      <c r="UFF48" s="153"/>
      <c r="UFG48" s="153"/>
      <c r="UFH48" s="154"/>
      <c r="UFI48" s="155"/>
      <c r="UFJ48" s="155"/>
      <c r="UFK48" s="155"/>
      <c r="UFL48" s="155"/>
      <c r="UFM48" s="155"/>
      <c r="UFN48" s="155"/>
      <c r="UFO48" s="156"/>
      <c r="UFP48" s="156"/>
      <c r="UFQ48" s="156"/>
      <c r="UFR48" s="156"/>
      <c r="UFS48" s="156"/>
      <c r="UFT48" s="156"/>
      <c r="UFU48" s="157"/>
      <c r="UFV48" s="153"/>
      <c r="UFW48" s="153"/>
      <c r="UFX48" s="154"/>
      <c r="UFY48" s="155"/>
      <c r="UFZ48" s="155"/>
      <c r="UGA48" s="155"/>
      <c r="UGB48" s="155"/>
      <c r="UGC48" s="155"/>
      <c r="UGD48" s="155"/>
      <c r="UGE48" s="156"/>
      <c r="UGF48" s="156"/>
      <c r="UGG48" s="156"/>
      <c r="UGH48" s="156"/>
      <c r="UGI48" s="156"/>
      <c r="UGJ48" s="156"/>
      <c r="UGK48" s="157"/>
      <c r="UGL48" s="153"/>
      <c r="UGM48" s="153"/>
      <c r="UGN48" s="154"/>
      <c r="UGO48" s="155"/>
      <c r="UGP48" s="155"/>
      <c r="UGQ48" s="155"/>
      <c r="UGR48" s="155"/>
      <c r="UGS48" s="155"/>
      <c r="UGT48" s="155"/>
      <c r="UGU48" s="156"/>
      <c r="UGV48" s="156"/>
      <c r="UGW48" s="156"/>
      <c r="UGX48" s="156"/>
      <c r="UGY48" s="156"/>
      <c r="UGZ48" s="156"/>
      <c r="UHA48" s="157"/>
      <c r="UHB48" s="153"/>
      <c r="UHC48" s="153"/>
      <c r="UHD48" s="154"/>
      <c r="UHE48" s="155"/>
      <c r="UHF48" s="155"/>
      <c r="UHG48" s="155"/>
      <c r="UHH48" s="155"/>
      <c r="UHI48" s="155"/>
      <c r="UHJ48" s="155"/>
      <c r="UHK48" s="156"/>
      <c r="UHL48" s="156"/>
      <c r="UHM48" s="156"/>
      <c r="UHN48" s="156"/>
      <c r="UHO48" s="156"/>
      <c r="UHP48" s="156"/>
      <c r="UHQ48" s="157"/>
      <c r="UHR48" s="153"/>
      <c r="UHS48" s="153"/>
      <c r="UHT48" s="154"/>
      <c r="UHU48" s="155"/>
      <c r="UHV48" s="155"/>
      <c r="UHW48" s="155"/>
      <c r="UHX48" s="155"/>
      <c r="UHY48" s="155"/>
      <c r="UHZ48" s="155"/>
      <c r="UIA48" s="156"/>
      <c r="UIB48" s="156"/>
      <c r="UIC48" s="156"/>
      <c r="UID48" s="156"/>
      <c r="UIE48" s="156"/>
      <c r="UIF48" s="156"/>
      <c r="UIG48" s="157"/>
      <c r="UIH48" s="153"/>
      <c r="UII48" s="153"/>
      <c r="UIJ48" s="154"/>
      <c r="UIK48" s="155"/>
      <c r="UIL48" s="155"/>
      <c r="UIM48" s="155"/>
      <c r="UIN48" s="155"/>
      <c r="UIO48" s="155"/>
      <c r="UIP48" s="155"/>
      <c r="UIQ48" s="156"/>
      <c r="UIR48" s="156"/>
      <c r="UIS48" s="156"/>
      <c r="UIT48" s="156"/>
      <c r="UIU48" s="156"/>
      <c r="UIV48" s="156"/>
      <c r="UIW48" s="157"/>
      <c r="UIX48" s="153"/>
      <c r="UIY48" s="153"/>
      <c r="UIZ48" s="154"/>
      <c r="UJA48" s="155"/>
      <c r="UJB48" s="155"/>
      <c r="UJC48" s="155"/>
      <c r="UJD48" s="155"/>
      <c r="UJE48" s="155"/>
      <c r="UJF48" s="155"/>
      <c r="UJG48" s="156"/>
      <c r="UJH48" s="156"/>
      <c r="UJI48" s="156"/>
      <c r="UJJ48" s="156"/>
      <c r="UJK48" s="156"/>
      <c r="UJL48" s="156"/>
      <c r="UJM48" s="157"/>
      <c r="UJN48" s="153"/>
      <c r="UJO48" s="153"/>
      <c r="UJP48" s="154"/>
      <c r="UJQ48" s="155"/>
      <c r="UJR48" s="155"/>
      <c r="UJS48" s="155"/>
      <c r="UJT48" s="155"/>
      <c r="UJU48" s="155"/>
      <c r="UJV48" s="155"/>
      <c r="UJW48" s="156"/>
      <c r="UJX48" s="156"/>
      <c r="UJY48" s="156"/>
      <c r="UJZ48" s="156"/>
      <c r="UKA48" s="156"/>
      <c r="UKB48" s="156"/>
      <c r="UKC48" s="157"/>
      <c r="UKD48" s="153"/>
      <c r="UKE48" s="153"/>
      <c r="UKF48" s="154"/>
      <c r="UKG48" s="155"/>
      <c r="UKH48" s="155"/>
      <c r="UKI48" s="155"/>
      <c r="UKJ48" s="155"/>
      <c r="UKK48" s="155"/>
      <c r="UKL48" s="155"/>
      <c r="UKM48" s="156"/>
      <c r="UKN48" s="156"/>
      <c r="UKO48" s="156"/>
      <c r="UKP48" s="156"/>
      <c r="UKQ48" s="156"/>
      <c r="UKR48" s="156"/>
      <c r="UKS48" s="157"/>
      <c r="UKT48" s="153"/>
      <c r="UKU48" s="153"/>
      <c r="UKV48" s="154"/>
      <c r="UKW48" s="155"/>
      <c r="UKX48" s="155"/>
      <c r="UKY48" s="155"/>
      <c r="UKZ48" s="155"/>
      <c r="ULA48" s="155"/>
      <c r="ULB48" s="155"/>
      <c r="ULC48" s="156"/>
      <c r="ULD48" s="156"/>
      <c r="ULE48" s="156"/>
      <c r="ULF48" s="156"/>
      <c r="ULG48" s="156"/>
      <c r="ULH48" s="156"/>
      <c r="ULI48" s="157"/>
      <c r="ULJ48" s="153"/>
      <c r="ULK48" s="153"/>
      <c r="ULL48" s="154"/>
      <c r="ULM48" s="155"/>
      <c r="ULN48" s="155"/>
      <c r="ULO48" s="155"/>
      <c r="ULP48" s="155"/>
      <c r="ULQ48" s="155"/>
      <c r="ULR48" s="155"/>
      <c r="ULS48" s="156"/>
      <c r="ULT48" s="156"/>
      <c r="ULU48" s="156"/>
      <c r="ULV48" s="156"/>
      <c r="ULW48" s="156"/>
      <c r="ULX48" s="156"/>
      <c r="ULY48" s="157"/>
      <c r="ULZ48" s="153"/>
      <c r="UMA48" s="153"/>
      <c r="UMB48" s="154"/>
      <c r="UMC48" s="155"/>
      <c r="UMD48" s="155"/>
      <c r="UME48" s="155"/>
      <c r="UMF48" s="155"/>
      <c r="UMG48" s="155"/>
      <c r="UMH48" s="155"/>
      <c r="UMI48" s="156"/>
      <c r="UMJ48" s="156"/>
      <c r="UMK48" s="156"/>
      <c r="UML48" s="156"/>
      <c r="UMM48" s="156"/>
      <c r="UMN48" s="156"/>
      <c r="UMO48" s="157"/>
      <c r="UMP48" s="153"/>
      <c r="UMQ48" s="153"/>
      <c r="UMR48" s="154"/>
      <c r="UMS48" s="155"/>
      <c r="UMT48" s="155"/>
      <c r="UMU48" s="155"/>
      <c r="UMV48" s="155"/>
      <c r="UMW48" s="155"/>
      <c r="UMX48" s="155"/>
      <c r="UMY48" s="156"/>
      <c r="UMZ48" s="156"/>
      <c r="UNA48" s="156"/>
      <c r="UNB48" s="156"/>
      <c r="UNC48" s="156"/>
      <c r="UND48" s="156"/>
      <c r="UNE48" s="157"/>
      <c r="UNF48" s="153"/>
      <c r="UNG48" s="153"/>
      <c r="UNH48" s="154"/>
      <c r="UNI48" s="155"/>
      <c r="UNJ48" s="155"/>
      <c r="UNK48" s="155"/>
      <c r="UNL48" s="155"/>
      <c r="UNM48" s="155"/>
      <c r="UNN48" s="155"/>
      <c r="UNO48" s="156"/>
      <c r="UNP48" s="156"/>
      <c r="UNQ48" s="156"/>
      <c r="UNR48" s="156"/>
      <c r="UNS48" s="156"/>
      <c r="UNT48" s="156"/>
      <c r="UNU48" s="157"/>
      <c r="UNV48" s="153"/>
      <c r="UNW48" s="153"/>
      <c r="UNX48" s="154"/>
      <c r="UNY48" s="155"/>
      <c r="UNZ48" s="155"/>
      <c r="UOA48" s="155"/>
      <c r="UOB48" s="155"/>
      <c r="UOC48" s="155"/>
      <c r="UOD48" s="155"/>
      <c r="UOE48" s="156"/>
      <c r="UOF48" s="156"/>
      <c r="UOG48" s="156"/>
      <c r="UOH48" s="156"/>
      <c r="UOI48" s="156"/>
      <c r="UOJ48" s="156"/>
      <c r="UOK48" s="157"/>
      <c r="UOL48" s="153"/>
      <c r="UOM48" s="153"/>
      <c r="UON48" s="154"/>
      <c r="UOO48" s="155"/>
      <c r="UOP48" s="155"/>
      <c r="UOQ48" s="155"/>
      <c r="UOR48" s="155"/>
      <c r="UOS48" s="155"/>
      <c r="UOT48" s="155"/>
      <c r="UOU48" s="156"/>
      <c r="UOV48" s="156"/>
      <c r="UOW48" s="156"/>
      <c r="UOX48" s="156"/>
      <c r="UOY48" s="156"/>
      <c r="UOZ48" s="156"/>
      <c r="UPA48" s="157"/>
      <c r="UPB48" s="153"/>
      <c r="UPC48" s="153"/>
      <c r="UPD48" s="154"/>
      <c r="UPE48" s="155"/>
      <c r="UPF48" s="155"/>
      <c r="UPG48" s="155"/>
      <c r="UPH48" s="155"/>
      <c r="UPI48" s="155"/>
      <c r="UPJ48" s="155"/>
      <c r="UPK48" s="156"/>
      <c r="UPL48" s="156"/>
      <c r="UPM48" s="156"/>
      <c r="UPN48" s="156"/>
      <c r="UPO48" s="156"/>
      <c r="UPP48" s="156"/>
      <c r="UPQ48" s="157"/>
      <c r="UPR48" s="153"/>
      <c r="UPS48" s="153"/>
      <c r="UPT48" s="154"/>
      <c r="UPU48" s="155"/>
      <c r="UPV48" s="155"/>
      <c r="UPW48" s="155"/>
      <c r="UPX48" s="155"/>
      <c r="UPY48" s="155"/>
      <c r="UPZ48" s="155"/>
      <c r="UQA48" s="156"/>
      <c r="UQB48" s="156"/>
      <c r="UQC48" s="156"/>
      <c r="UQD48" s="156"/>
      <c r="UQE48" s="156"/>
      <c r="UQF48" s="156"/>
      <c r="UQG48" s="157"/>
      <c r="UQH48" s="153"/>
      <c r="UQI48" s="153"/>
      <c r="UQJ48" s="154"/>
      <c r="UQK48" s="155"/>
      <c r="UQL48" s="155"/>
      <c r="UQM48" s="155"/>
      <c r="UQN48" s="155"/>
      <c r="UQO48" s="155"/>
      <c r="UQP48" s="155"/>
      <c r="UQQ48" s="156"/>
      <c r="UQR48" s="156"/>
      <c r="UQS48" s="156"/>
      <c r="UQT48" s="156"/>
      <c r="UQU48" s="156"/>
      <c r="UQV48" s="156"/>
      <c r="UQW48" s="157"/>
      <c r="UQX48" s="153"/>
      <c r="UQY48" s="153"/>
      <c r="UQZ48" s="154"/>
      <c r="URA48" s="155"/>
      <c r="URB48" s="155"/>
      <c r="URC48" s="155"/>
      <c r="URD48" s="155"/>
      <c r="URE48" s="155"/>
      <c r="URF48" s="155"/>
      <c r="URG48" s="156"/>
      <c r="URH48" s="156"/>
      <c r="URI48" s="156"/>
      <c r="URJ48" s="156"/>
      <c r="URK48" s="156"/>
      <c r="URL48" s="156"/>
      <c r="URM48" s="157"/>
      <c r="URN48" s="153"/>
      <c r="URO48" s="153"/>
      <c r="URP48" s="154"/>
      <c r="URQ48" s="155"/>
      <c r="URR48" s="155"/>
      <c r="URS48" s="155"/>
      <c r="URT48" s="155"/>
      <c r="URU48" s="155"/>
      <c r="URV48" s="155"/>
      <c r="URW48" s="156"/>
      <c r="URX48" s="156"/>
      <c r="URY48" s="156"/>
      <c r="URZ48" s="156"/>
      <c r="USA48" s="156"/>
      <c r="USB48" s="156"/>
      <c r="USC48" s="157"/>
      <c r="USD48" s="153"/>
      <c r="USE48" s="153"/>
      <c r="USF48" s="154"/>
      <c r="USG48" s="155"/>
      <c r="USH48" s="155"/>
      <c r="USI48" s="155"/>
      <c r="USJ48" s="155"/>
      <c r="USK48" s="155"/>
      <c r="USL48" s="155"/>
      <c r="USM48" s="156"/>
      <c r="USN48" s="156"/>
      <c r="USO48" s="156"/>
      <c r="USP48" s="156"/>
      <c r="USQ48" s="156"/>
      <c r="USR48" s="156"/>
      <c r="USS48" s="157"/>
      <c r="UST48" s="153"/>
      <c r="USU48" s="153"/>
      <c r="USV48" s="154"/>
      <c r="USW48" s="155"/>
      <c r="USX48" s="155"/>
      <c r="USY48" s="155"/>
      <c r="USZ48" s="155"/>
      <c r="UTA48" s="155"/>
      <c r="UTB48" s="155"/>
      <c r="UTC48" s="156"/>
      <c r="UTD48" s="156"/>
      <c r="UTE48" s="156"/>
      <c r="UTF48" s="156"/>
      <c r="UTG48" s="156"/>
      <c r="UTH48" s="156"/>
      <c r="UTI48" s="157"/>
      <c r="UTJ48" s="153"/>
      <c r="UTK48" s="153"/>
      <c r="UTL48" s="154"/>
      <c r="UTM48" s="155"/>
      <c r="UTN48" s="155"/>
      <c r="UTO48" s="155"/>
      <c r="UTP48" s="155"/>
      <c r="UTQ48" s="155"/>
      <c r="UTR48" s="155"/>
      <c r="UTS48" s="156"/>
      <c r="UTT48" s="156"/>
      <c r="UTU48" s="156"/>
      <c r="UTV48" s="156"/>
      <c r="UTW48" s="156"/>
      <c r="UTX48" s="156"/>
      <c r="UTY48" s="157"/>
      <c r="UTZ48" s="153"/>
      <c r="UUA48" s="153"/>
      <c r="UUB48" s="154"/>
      <c r="UUC48" s="155"/>
      <c r="UUD48" s="155"/>
      <c r="UUE48" s="155"/>
      <c r="UUF48" s="155"/>
      <c r="UUG48" s="155"/>
      <c r="UUH48" s="155"/>
      <c r="UUI48" s="156"/>
      <c r="UUJ48" s="156"/>
      <c r="UUK48" s="156"/>
      <c r="UUL48" s="156"/>
      <c r="UUM48" s="156"/>
      <c r="UUN48" s="156"/>
      <c r="UUO48" s="157"/>
      <c r="UUP48" s="153"/>
      <c r="UUQ48" s="153"/>
      <c r="UUR48" s="154"/>
      <c r="UUS48" s="155"/>
      <c r="UUT48" s="155"/>
      <c r="UUU48" s="155"/>
      <c r="UUV48" s="155"/>
      <c r="UUW48" s="155"/>
      <c r="UUX48" s="155"/>
      <c r="UUY48" s="156"/>
      <c r="UUZ48" s="156"/>
      <c r="UVA48" s="156"/>
      <c r="UVB48" s="156"/>
      <c r="UVC48" s="156"/>
      <c r="UVD48" s="156"/>
      <c r="UVE48" s="157"/>
      <c r="UVF48" s="153"/>
      <c r="UVG48" s="153"/>
      <c r="UVH48" s="154"/>
      <c r="UVI48" s="155"/>
      <c r="UVJ48" s="155"/>
      <c r="UVK48" s="155"/>
      <c r="UVL48" s="155"/>
      <c r="UVM48" s="155"/>
      <c r="UVN48" s="155"/>
      <c r="UVO48" s="156"/>
      <c r="UVP48" s="156"/>
      <c r="UVQ48" s="156"/>
      <c r="UVR48" s="156"/>
      <c r="UVS48" s="156"/>
      <c r="UVT48" s="156"/>
      <c r="UVU48" s="157"/>
      <c r="UVV48" s="153"/>
      <c r="UVW48" s="153"/>
      <c r="UVX48" s="154"/>
      <c r="UVY48" s="155"/>
      <c r="UVZ48" s="155"/>
      <c r="UWA48" s="155"/>
      <c r="UWB48" s="155"/>
      <c r="UWC48" s="155"/>
      <c r="UWD48" s="155"/>
      <c r="UWE48" s="156"/>
      <c r="UWF48" s="156"/>
      <c r="UWG48" s="156"/>
      <c r="UWH48" s="156"/>
      <c r="UWI48" s="156"/>
      <c r="UWJ48" s="156"/>
      <c r="UWK48" s="157"/>
      <c r="UWL48" s="153"/>
      <c r="UWM48" s="153"/>
      <c r="UWN48" s="154"/>
      <c r="UWO48" s="155"/>
      <c r="UWP48" s="155"/>
      <c r="UWQ48" s="155"/>
      <c r="UWR48" s="155"/>
      <c r="UWS48" s="155"/>
      <c r="UWT48" s="155"/>
      <c r="UWU48" s="156"/>
      <c r="UWV48" s="156"/>
      <c r="UWW48" s="156"/>
      <c r="UWX48" s="156"/>
      <c r="UWY48" s="156"/>
      <c r="UWZ48" s="156"/>
      <c r="UXA48" s="157"/>
      <c r="UXB48" s="153"/>
      <c r="UXC48" s="153"/>
      <c r="UXD48" s="154"/>
      <c r="UXE48" s="155"/>
      <c r="UXF48" s="155"/>
      <c r="UXG48" s="155"/>
      <c r="UXH48" s="155"/>
      <c r="UXI48" s="155"/>
      <c r="UXJ48" s="155"/>
      <c r="UXK48" s="156"/>
      <c r="UXL48" s="156"/>
      <c r="UXM48" s="156"/>
      <c r="UXN48" s="156"/>
      <c r="UXO48" s="156"/>
      <c r="UXP48" s="156"/>
      <c r="UXQ48" s="157"/>
      <c r="UXR48" s="153"/>
      <c r="UXS48" s="153"/>
      <c r="UXT48" s="154"/>
      <c r="UXU48" s="155"/>
      <c r="UXV48" s="155"/>
      <c r="UXW48" s="155"/>
      <c r="UXX48" s="155"/>
      <c r="UXY48" s="155"/>
      <c r="UXZ48" s="155"/>
      <c r="UYA48" s="156"/>
      <c r="UYB48" s="156"/>
      <c r="UYC48" s="156"/>
      <c r="UYD48" s="156"/>
      <c r="UYE48" s="156"/>
      <c r="UYF48" s="156"/>
      <c r="UYG48" s="157"/>
      <c r="UYH48" s="153"/>
      <c r="UYI48" s="153"/>
      <c r="UYJ48" s="154"/>
      <c r="UYK48" s="155"/>
      <c r="UYL48" s="155"/>
      <c r="UYM48" s="155"/>
      <c r="UYN48" s="155"/>
      <c r="UYO48" s="155"/>
      <c r="UYP48" s="155"/>
      <c r="UYQ48" s="156"/>
      <c r="UYR48" s="156"/>
      <c r="UYS48" s="156"/>
      <c r="UYT48" s="156"/>
      <c r="UYU48" s="156"/>
      <c r="UYV48" s="156"/>
      <c r="UYW48" s="157"/>
      <c r="UYX48" s="153"/>
      <c r="UYY48" s="153"/>
      <c r="UYZ48" s="154"/>
      <c r="UZA48" s="155"/>
      <c r="UZB48" s="155"/>
      <c r="UZC48" s="155"/>
      <c r="UZD48" s="155"/>
      <c r="UZE48" s="155"/>
      <c r="UZF48" s="155"/>
      <c r="UZG48" s="156"/>
      <c r="UZH48" s="156"/>
      <c r="UZI48" s="156"/>
      <c r="UZJ48" s="156"/>
      <c r="UZK48" s="156"/>
      <c r="UZL48" s="156"/>
      <c r="UZM48" s="157"/>
      <c r="UZN48" s="153"/>
      <c r="UZO48" s="153"/>
      <c r="UZP48" s="154"/>
      <c r="UZQ48" s="155"/>
      <c r="UZR48" s="155"/>
      <c r="UZS48" s="155"/>
      <c r="UZT48" s="155"/>
      <c r="UZU48" s="155"/>
      <c r="UZV48" s="155"/>
      <c r="UZW48" s="156"/>
      <c r="UZX48" s="156"/>
      <c r="UZY48" s="156"/>
      <c r="UZZ48" s="156"/>
      <c r="VAA48" s="156"/>
      <c r="VAB48" s="156"/>
      <c r="VAC48" s="157"/>
      <c r="VAD48" s="153"/>
      <c r="VAE48" s="153"/>
      <c r="VAF48" s="154"/>
      <c r="VAG48" s="155"/>
      <c r="VAH48" s="155"/>
      <c r="VAI48" s="155"/>
      <c r="VAJ48" s="155"/>
      <c r="VAK48" s="155"/>
      <c r="VAL48" s="155"/>
      <c r="VAM48" s="156"/>
      <c r="VAN48" s="156"/>
      <c r="VAO48" s="156"/>
      <c r="VAP48" s="156"/>
      <c r="VAQ48" s="156"/>
      <c r="VAR48" s="156"/>
      <c r="VAS48" s="157"/>
      <c r="VAT48" s="153"/>
      <c r="VAU48" s="153"/>
      <c r="VAV48" s="154"/>
      <c r="VAW48" s="155"/>
      <c r="VAX48" s="155"/>
      <c r="VAY48" s="155"/>
      <c r="VAZ48" s="155"/>
      <c r="VBA48" s="155"/>
      <c r="VBB48" s="155"/>
      <c r="VBC48" s="156"/>
      <c r="VBD48" s="156"/>
      <c r="VBE48" s="156"/>
      <c r="VBF48" s="156"/>
      <c r="VBG48" s="156"/>
      <c r="VBH48" s="156"/>
      <c r="VBI48" s="157"/>
      <c r="VBJ48" s="153"/>
      <c r="VBK48" s="153"/>
      <c r="VBL48" s="154"/>
      <c r="VBM48" s="155"/>
      <c r="VBN48" s="155"/>
      <c r="VBO48" s="155"/>
      <c r="VBP48" s="155"/>
      <c r="VBQ48" s="155"/>
      <c r="VBR48" s="155"/>
      <c r="VBS48" s="156"/>
      <c r="VBT48" s="156"/>
      <c r="VBU48" s="156"/>
      <c r="VBV48" s="156"/>
      <c r="VBW48" s="156"/>
      <c r="VBX48" s="156"/>
      <c r="VBY48" s="157"/>
      <c r="VBZ48" s="153"/>
      <c r="VCA48" s="153"/>
      <c r="VCB48" s="154"/>
      <c r="VCC48" s="155"/>
      <c r="VCD48" s="155"/>
      <c r="VCE48" s="155"/>
      <c r="VCF48" s="155"/>
      <c r="VCG48" s="155"/>
      <c r="VCH48" s="155"/>
      <c r="VCI48" s="156"/>
      <c r="VCJ48" s="156"/>
      <c r="VCK48" s="156"/>
      <c r="VCL48" s="156"/>
      <c r="VCM48" s="156"/>
      <c r="VCN48" s="156"/>
      <c r="VCO48" s="157"/>
      <c r="VCP48" s="153"/>
      <c r="VCQ48" s="153"/>
      <c r="VCR48" s="154"/>
      <c r="VCS48" s="155"/>
      <c r="VCT48" s="155"/>
      <c r="VCU48" s="155"/>
      <c r="VCV48" s="155"/>
      <c r="VCW48" s="155"/>
      <c r="VCX48" s="155"/>
      <c r="VCY48" s="156"/>
      <c r="VCZ48" s="156"/>
      <c r="VDA48" s="156"/>
      <c r="VDB48" s="156"/>
      <c r="VDC48" s="156"/>
      <c r="VDD48" s="156"/>
      <c r="VDE48" s="157"/>
      <c r="VDF48" s="153"/>
      <c r="VDG48" s="153"/>
      <c r="VDH48" s="154"/>
      <c r="VDI48" s="155"/>
      <c r="VDJ48" s="155"/>
      <c r="VDK48" s="155"/>
      <c r="VDL48" s="155"/>
      <c r="VDM48" s="155"/>
      <c r="VDN48" s="155"/>
      <c r="VDO48" s="156"/>
      <c r="VDP48" s="156"/>
      <c r="VDQ48" s="156"/>
      <c r="VDR48" s="156"/>
      <c r="VDS48" s="156"/>
      <c r="VDT48" s="156"/>
      <c r="VDU48" s="157"/>
      <c r="VDV48" s="153"/>
      <c r="VDW48" s="153"/>
      <c r="VDX48" s="154"/>
      <c r="VDY48" s="155"/>
      <c r="VDZ48" s="155"/>
      <c r="VEA48" s="155"/>
      <c r="VEB48" s="155"/>
      <c r="VEC48" s="155"/>
      <c r="VED48" s="155"/>
      <c r="VEE48" s="156"/>
      <c r="VEF48" s="156"/>
      <c r="VEG48" s="156"/>
      <c r="VEH48" s="156"/>
      <c r="VEI48" s="156"/>
      <c r="VEJ48" s="156"/>
      <c r="VEK48" s="157"/>
      <c r="VEL48" s="153"/>
      <c r="VEM48" s="153"/>
      <c r="VEN48" s="154"/>
      <c r="VEO48" s="155"/>
      <c r="VEP48" s="155"/>
      <c r="VEQ48" s="155"/>
      <c r="VER48" s="155"/>
      <c r="VES48" s="155"/>
      <c r="VET48" s="155"/>
      <c r="VEU48" s="156"/>
      <c r="VEV48" s="156"/>
      <c r="VEW48" s="156"/>
      <c r="VEX48" s="156"/>
      <c r="VEY48" s="156"/>
      <c r="VEZ48" s="156"/>
      <c r="VFA48" s="157"/>
      <c r="VFB48" s="153"/>
      <c r="VFC48" s="153"/>
      <c r="VFD48" s="154"/>
      <c r="VFE48" s="155"/>
      <c r="VFF48" s="155"/>
      <c r="VFG48" s="155"/>
      <c r="VFH48" s="155"/>
      <c r="VFI48" s="155"/>
      <c r="VFJ48" s="155"/>
      <c r="VFK48" s="156"/>
      <c r="VFL48" s="156"/>
      <c r="VFM48" s="156"/>
      <c r="VFN48" s="156"/>
      <c r="VFO48" s="156"/>
      <c r="VFP48" s="156"/>
      <c r="VFQ48" s="157"/>
      <c r="VFR48" s="153"/>
      <c r="VFS48" s="153"/>
      <c r="VFT48" s="154"/>
      <c r="VFU48" s="155"/>
      <c r="VFV48" s="155"/>
      <c r="VFW48" s="155"/>
      <c r="VFX48" s="155"/>
      <c r="VFY48" s="155"/>
      <c r="VFZ48" s="155"/>
      <c r="VGA48" s="156"/>
      <c r="VGB48" s="156"/>
      <c r="VGC48" s="156"/>
      <c r="VGD48" s="156"/>
      <c r="VGE48" s="156"/>
      <c r="VGF48" s="156"/>
      <c r="VGG48" s="157"/>
      <c r="VGH48" s="153"/>
      <c r="VGI48" s="153"/>
      <c r="VGJ48" s="154"/>
      <c r="VGK48" s="155"/>
      <c r="VGL48" s="155"/>
      <c r="VGM48" s="155"/>
      <c r="VGN48" s="155"/>
      <c r="VGO48" s="155"/>
      <c r="VGP48" s="155"/>
      <c r="VGQ48" s="156"/>
      <c r="VGR48" s="156"/>
      <c r="VGS48" s="156"/>
      <c r="VGT48" s="156"/>
      <c r="VGU48" s="156"/>
      <c r="VGV48" s="156"/>
      <c r="VGW48" s="157"/>
      <c r="VGX48" s="153"/>
      <c r="VGY48" s="153"/>
      <c r="VGZ48" s="154"/>
      <c r="VHA48" s="155"/>
      <c r="VHB48" s="155"/>
      <c r="VHC48" s="155"/>
      <c r="VHD48" s="155"/>
      <c r="VHE48" s="155"/>
      <c r="VHF48" s="155"/>
      <c r="VHG48" s="156"/>
      <c r="VHH48" s="156"/>
      <c r="VHI48" s="156"/>
      <c r="VHJ48" s="156"/>
      <c r="VHK48" s="156"/>
      <c r="VHL48" s="156"/>
      <c r="VHM48" s="157"/>
      <c r="VHN48" s="153"/>
      <c r="VHO48" s="153"/>
      <c r="VHP48" s="154"/>
      <c r="VHQ48" s="155"/>
      <c r="VHR48" s="155"/>
      <c r="VHS48" s="155"/>
      <c r="VHT48" s="155"/>
      <c r="VHU48" s="155"/>
      <c r="VHV48" s="155"/>
      <c r="VHW48" s="156"/>
      <c r="VHX48" s="156"/>
      <c r="VHY48" s="156"/>
      <c r="VHZ48" s="156"/>
      <c r="VIA48" s="156"/>
      <c r="VIB48" s="156"/>
      <c r="VIC48" s="157"/>
      <c r="VID48" s="153"/>
      <c r="VIE48" s="153"/>
      <c r="VIF48" s="154"/>
      <c r="VIG48" s="155"/>
      <c r="VIH48" s="155"/>
      <c r="VII48" s="155"/>
      <c r="VIJ48" s="155"/>
      <c r="VIK48" s="155"/>
      <c r="VIL48" s="155"/>
      <c r="VIM48" s="156"/>
      <c r="VIN48" s="156"/>
      <c r="VIO48" s="156"/>
      <c r="VIP48" s="156"/>
      <c r="VIQ48" s="156"/>
      <c r="VIR48" s="156"/>
      <c r="VIS48" s="157"/>
      <c r="VIT48" s="153"/>
      <c r="VIU48" s="153"/>
      <c r="VIV48" s="154"/>
      <c r="VIW48" s="155"/>
      <c r="VIX48" s="155"/>
      <c r="VIY48" s="155"/>
      <c r="VIZ48" s="155"/>
      <c r="VJA48" s="155"/>
      <c r="VJB48" s="155"/>
      <c r="VJC48" s="156"/>
      <c r="VJD48" s="156"/>
      <c r="VJE48" s="156"/>
      <c r="VJF48" s="156"/>
      <c r="VJG48" s="156"/>
      <c r="VJH48" s="156"/>
      <c r="VJI48" s="157"/>
      <c r="VJJ48" s="153"/>
      <c r="VJK48" s="153"/>
      <c r="VJL48" s="154"/>
      <c r="VJM48" s="155"/>
      <c r="VJN48" s="155"/>
      <c r="VJO48" s="155"/>
      <c r="VJP48" s="155"/>
      <c r="VJQ48" s="155"/>
      <c r="VJR48" s="155"/>
      <c r="VJS48" s="156"/>
      <c r="VJT48" s="156"/>
      <c r="VJU48" s="156"/>
      <c r="VJV48" s="156"/>
      <c r="VJW48" s="156"/>
      <c r="VJX48" s="156"/>
      <c r="VJY48" s="157"/>
      <c r="VJZ48" s="153"/>
      <c r="VKA48" s="153"/>
      <c r="VKB48" s="154"/>
      <c r="VKC48" s="155"/>
      <c r="VKD48" s="155"/>
      <c r="VKE48" s="155"/>
      <c r="VKF48" s="155"/>
      <c r="VKG48" s="155"/>
      <c r="VKH48" s="155"/>
      <c r="VKI48" s="156"/>
      <c r="VKJ48" s="156"/>
      <c r="VKK48" s="156"/>
      <c r="VKL48" s="156"/>
      <c r="VKM48" s="156"/>
      <c r="VKN48" s="156"/>
      <c r="VKO48" s="157"/>
      <c r="VKP48" s="153"/>
      <c r="VKQ48" s="153"/>
      <c r="VKR48" s="154"/>
      <c r="VKS48" s="155"/>
      <c r="VKT48" s="155"/>
      <c r="VKU48" s="155"/>
      <c r="VKV48" s="155"/>
      <c r="VKW48" s="155"/>
      <c r="VKX48" s="155"/>
      <c r="VKY48" s="156"/>
      <c r="VKZ48" s="156"/>
      <c r="VLA48" s="156"/>
      <c r="VLB48" s="156"/>
      <c r="VLC48" s="156"/>
      <c r="VLD48" s="156"/>
      <c r="VLE48" s="157"/>
      <c r="VLF48" s="153"/>
      <c r="VLG48" s="153"/>
      <c r="VLH48" s="154"/>
      <c r="VLI48" s="155"/>
      <c r="VLJ48" s="155"/>
      <c r="VLK48" s="155"/>
      <c r="VLL48" s="155"/>
      <c r="VLM48" s="155"/>
      <c r="VLN48" s="155"/>
      <c r="VLO48" s="156"/>
      <c r="VLP48" s="156"/>
      <c r="VLQ48" s="156"/>
      <c r="VLR48" s="156"/>
      <c r="VLS48" s="156"/>
      <c r="VLT48" s="156"/>
      <c r="VLU48" s="157"/>
      <c r="VLV48" s="153"/>
      <c r="VLW48" s="153"/>
      <c r="VLX48" s="154"/>
      <c r="VLY48" s="155"/>
      <c r="VLZ48" s="155"/>
      <c r="VMA48" s="155"/>
      <c r="VMB48" s="155"/>
      <c r="VMC48" s="155"/>
      <c r="VMD48" s="155"/>
      <c r="VME48" s="156"/>
      <c r="VMF48" s="156"/>
      <c r="VMG48" s="156"/>
      <c r="VMH48" s="156"/>
      <c r="VMI48" s="156"/>
      <c r="VMJ48" s="156"/>
      <c r="VMK48" s="157"/>
      <c r="VML48" s="153"/>
      <c r="VMM48" s="153"/>
      <c r="VMN48" s="154"/>
      <c r="VMO48" s="155"/>
      <c r="VMP48" s="155"/>
      <c r="VMQ48" s="155"/>
      <c r="VMR48" s="155"/>
      <c r="VMS48" s="155"/>
      <c r="VMT48" s="155"/>
      <c r="VMU48" s="156"/>
      <c r="VMV48" s="156"/>
      <c r="VMW48" s="156"/>
      <c r="VMX48" s="156"/>
      <c r="VMY48" s="156"/>
      <c r="VMZ48" s="156"/>
      <c r="VNA48" s="157"/>
      <c r="VNB48" s="153"/>
      <c r="VNC48" s="153"/>
      <c r="VND48" s="154"/>
      <c r="VNE48" s="155"/>
      <c r="VNF48" s="155"/>
      <c r="VNG48" s="155"/>
      <c r="VNH48" s="155"/>
      <c r="VNI48" s="155"/>
      <c r="VNJ48" s="155"/>
      <c r="VNK48" s="156"/>
      <c r="VNL48" s="156"/>
      <c r="VNM48" s="156"/>
      <c r="VNN48" s="156"/>
      <c r="VNO48" s="156"/>
      <c r="VNP48" s="156"/>
      <c r="VNQ48" s="157"/>
    </row>
    <row r="49" spans="1:17" s="351" customFormat="1" ht="20.149999999999999" customHeight="1" x14ac:dyDescent="0.35">
      <c r="A49" s="621" t="s">
        <v>4423</v>
      </c>
      <c r="B49" s="621"/>
      <c r="C49" s="621"/>
      <c r="D49" s="354"/>
      <c r="E49" s="355">
        <f>SUM(E43:E48)</f>
        <v>0</v>
      </c>
      <c r="F49" s="355">
        <f t="shared" ref="F49:P49" si="29">SUM(F43:F48)</f>
        <v>0</v>
      </c>
      <c r="G49" s="355">
        <f t="shared" si="29"/>
        <v>0</v>
      </c>
      <c r="H49" s="355">
        <f t="shared" si="29"/>
        <v>0</v>
      </c>
      <c r="I49" s="355">
        <f t="shared" si="29"/>
        <v>0</v>
      </c>
      <c r="J49" s="355">
        <f t="shared" si="29"/>
        <v>0</v>
      </c>
      <c r="K49" s="355">
        <f t="shared" si="29"/>
        <v>1216.761</v>
      </c>
      <c r="L49" s="355">
        <f t="shared" si="29"/>
        <v>1216.761</v>
      </c>
      <c r="M49" s="355">
        <f t="shared" si="29"/>
        <v>1216.761</v>
      </c>
      <c r="N49" s="355">
        <f t="shared" si="29"/>
        <v>1216.761</v>
      </c>
      <c r="O49" s="355">
        <f t="shared" si="29"/>
        <v>1216.761</v>
      </c>
      <c r="P49" s="355">
        <f t="shared" si="29"/>
        <v>1216.761</v>
      </c>
      <c r="Q49" s="355">
        <f>SUM(E49:P49)</f>
        <v>7300.5660000000007</v>
      </c>
    </row>
    <row r="51" spans="1:17" s="171" customFormat="1" ht="20.5" customHeight="1" x14ac:dyDescent="0.25">
      <c r="C51" s="347"/>
      <c r="D51" s="543" t="s">
        <v>4479</v>
      </c>
      <c r="E51" s="356">
        <f>E39+E49</f>
        <v>0</v>
      </c>
      <c r="F51" s="356">
        <f t="shared" ref="F51:P51" si="30">F39+F49</f>
        <v>0</v>
      </c>
      <c r="G51" s="542">
        <f t="shared" si="30"/>
        <v>0</v>
      </c>
      <c r="H51" s="542">
        <f t="shared" si="30"/>
        <v>0</v>
      </c>
      <c r="I51" s="542">
        <f>I39+I49</f>
        <v>0</v>
      </c>
      <c r="J51" s="542">
        <f t="shared" si="30"/>
        <v>0</v>
      </c>
      <c r="K51" s="542">
        <f t="shared" si="30"/>
        <v>4978.1811999999991</v>
      </c>
      <c r="L51" s="542">
        <f t="shared" si="30"/>
        <v>4978.1811999999991</v>
      </c>
      <c r="M51" s="542">
        <f t="shared" si="30"/>
        <v>4978.1811999999991</v>
      </c>
      <c r="N51" s="542">
        <f t="shared" si="30"/>
        <v>4978.1811999999991</v>
      </c>
      <c r="O51" s="542">
        <f t="shared" si="30"/>
        <v>4978.1811999999991</v>
      </c>
      <c r="P51" s="542">
        <f t="shared" si="30"/>
        <v>4978.1811999999991</v>
      </c>
      <c r="Q51" s="542">
        <f>Q39+Q49</f>
        <v>29869.087200000002</v>
      </c>
    </row>
  </sheetData>
  <mergeCells count="44">
    <mergeCell ref="A43:A48"/>
    <mergeCell ref="A49:C49"/>
    <mergeCell ref="K29:M29"/>
    <mergeCell ref="N29:P29"/>
    <mergeCell ref="A31:A38"/>
    <mergeCell ref="A39:C39"/>
    <mergeCell ref="A41:A42"/>
    <mergeCell ref="B41:B42"/>
    <mergeCell ref="C41:C42"/>
    <mergeCell ref="D41:D42"/>
    <mergeCell ref="E41:G41"/>
    <mergeCell ref="H41:J41"/>
    <mergeCell ref="D29:D30"/>
    <mergeCell ref="E29:G29"/>
    <mergeCell ref="H29:J29"/>
    <mergeCell ref="K41:M41"/>
    <mergeCell ref="A18:A23"/>
    <mergeCell ref="A24:C24"/>
    <mergeCell ref="A29:A30"/>
    <mergeCell ref="B29:B30"/>
    <mergeCell ref="C29:C30"/>
    <mergeCell ref="D16:D17"/>
    <mergeCell ref="E16:G16"/>
    <mergeCell ref="H16:J16"/>
    <mergeCell ref="A4:A5"/>
    <mergeCell ref="B4:B5"/>
    <mergeCell ref="C4:C5"/>
    <mergeCell ref="D4:D5"/>
    <mergeCell ref="E4:G4"/>
    <mergeCell ref="H4:J4"/>
    <mergeCell ref="A6:A13"/>
    <mergeCell ref="A14:C14"/>
    <mergeCell ref="A16:A17"/>
    <mergeCell ref="B16:B17"/>
    <mergeCell ref="C16:C17"/>
    <mergeCell ref="Q4:Q5"/>
    <mergeCell ref="Q16:Q17"/>
    <mergeCell ref="Q29:Q30"/>
    <mergeCell ref="Q41:Q42"/>
    <mergeCell ref="K4:M4"/>
    <mergeCell ref="N4:P4"/>
    <mergeCell ref="K16:M16"/>
    <mergeCell ref="N16:P16"/>
    <mergeCell ref="N41:P41"/>
  </mergeCells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49517-00F4-43AE-93B3-56DAE31142AA}">
  <sheetPr codeName="Sheet6">
    <tabColor rgb="FF00B050"/>
  </sheetPr>
  <dimension ref="A1:BL191"/>
  <sheetViews>
    <sheetView topLeftCell="A7" zoomScale="110" zoomScaleNormal="110" workbookViewId="0">
      <pane xSplit="8" ySplit="4" topLeftCell="AS14" activePane="bottomRight" state="frozen"/>
      <selection activeCell="A7" sqref="A7"/>
      <selection pane="topRight" activeCell="H7" sqref="H7"/>
      <selection pane="bottomLeft" activeCell="A11" sqref="A11"/>
      <selection pane="bottomRight" activeCell="BM165" sqref="BM165"/>
    </sheetView>
  </sheetViews>
  <sheetFormatPr defaultColWidth="8.81640625" defaultRowHeight="14" outlineLevelCol="1" x14ac:dyDescent="0.3"/>
  <cols>
    <col min="1" max="1" width="8.54296875" style="1" hidden="1" customWidth="1"/>
    <col min="2" max="2" width="5.7265625" style="1" customWidth="1"/>
    <col min="3" max="3" width="14.26953125" style="1" customWidth="1"/>
    <col min="4" max="4" width="19.54296875" style="186" customWidth="1"/>
    <col min="5" max="5" width="9.7265625" style="1" customWidth="1"/>
    <col min="6" max="6" width="16.1796875" style="1" hidden="1" customWidth="1"/>
    <col min="7" max="7" width="10.1796875" style="1" hidden="1" customWidth="1"/>
    <col min="8" max="8" width="8.1796875" style="1" customWidth="1"/>
    <col min="9" max="10" width="12.1796875" style="1" customWidth="1"/>
    <col min="11" max="11" width="9.1796875" style="1" customWidth="1"/>
    <col min="12" max="12" width="13.81640625" style="1" hidden="1" customWidth="1"/>
    <col min="13" max="13" width="7" style="1" customWidth="1"/>
    <col min="14" max="25" width="7" style="2" customWidth="1" outlineLevel="1"/>
    <col min="26" max="26" width="7" style="34" customWidth="1"/>
    <col min="27" max="27" width="15.81640625" style="2" hidden="1" customWidth="1"/>
    <col min="28" max="28" width="16.81640625" style="2" hidden="1" customWidth="1"/>
    <col min="29" max="29" width="18.1796875" style="2" hidden="1" customWidth="1"/>
    <col min="30" max="30" width="10.81640625" style="2" customWidth="1"/>
    <col min="31" max="42" width="8.81640625" style="2" customWidth="1" outlineLevel="1"/>
    <col min="43" max="43" width="19" style="189" customWidth="1"/>
    <col min="44" max="44" width="15.1796875" style="2" customWidth="1"/>
    <col min="45" max="45" width="16.453125" style="2" customWidth="1"/>
    <col min="46" max="46" width="18" style="2" customWidth="1"/>
    <col min="47" max="57" width="16.1796875" style="1" bestFit="1" customWidth="1" outlineLevel="1"/>
    <col min="58" max="58" width="16.1796875" style="1" customWidth="1" outlineLevel="1"/>
    <col min="59" max="59" width="21.1796875" style="1" customWidth="1"/>
    <col min="60" max="60" width="19.1796875" style="1" hidden="1" customWidth="1"/>
    <col min="61" max="61" width="20.1796875" style="1" hidden="1" customWidth="1"/>
    <col min="62" max="62" width="21.81640625" style="1" hidden="1" customWidth="1"/>
    <col min="63" max="63" width="26.1796875" style="1" hidden="1" customWidth="1"/>
    <col min="64" max="16384" width="8.81640625" style="1"/>
  </cols>
  <sheetData>
    <row r="1" spans="1:64" ht="19.5" customHeight="1" x14ac:dyDescent="0.3">
      <c r="C1" s="357" t="s">
        <v>11</v>
      </c>
      <c r="J1" s="16" t="s">
        <v>12</v>
      </c>
    </row>
    <row r="2" spans="1:64" ht="20.149999999999999" customHeight="1" x14ac:dyDescent="0.3">
      <c r="C2" s="358" t="s">
        <v>4788</v>
      </c>
      <c r="J2" s="17" t="s">
        <v>13</v>
      </c>
      <c r="K2" s="18">
        <v>26500</v>
      </c>
      <c r="L2" s="18"/>
    </row>
    <row r="3" spans="1:64" ht="17.149999999999999" customHeight="1" x14ac:dyDescent="0.3">
      <c r="C3" s="357" t="s">
        <v>14</v>
      </c>
      <c r="J3" s="17" t="s">
        <v>15</v>
      </c>
      <c r="K3" s="18" t="e">
        <f>VLOOKUP(J3,#REF!,2,0)</f>
        <v>#REF!</v>
      </c>
      <c r="L3" s="18"/>
      <c r="Z3" s="172"/>
    </row>
    <row r="4" spans="1:64" ht="21.65" customHeight="1" x14ac:dyDescent="0.45">
      <c r="BK4" s="12"/>
    </row>
    <row r="5" spans="1:64" ht="19.5" customHeight="1" x14ac:dyDescent="0.4">
      <c r="D5" s="359" t="s">
        <v>16</v>
      </c>
      <c r="E5" s="359">
        <v>2026</v>
      </c>
      <c r="F5" s="13"/>
      <c r="G5" s="13"/>
      <c r="AV5" s="194">
        <f>AV7/O7/25000</f>
        <v>4.7174239424423704E-2</v>
      </c>
    </row>
    <row r="6" spans="1:64" x14ac:dyDescent="0.3">
      <c r="N6" s="14"/>
      <c r="S6" s="197"/>
      <c r="T6" s="188"/>
      <c r="AE6" s="14"/>
      <c r="AJ6" s="15"/>
      <c r="BA6" s="194">
        <f>BA7/T7</f>
        <v>1174.5692437679982</v>
      </c>
      <c r="BB6" s="194">
        <f>BB7/U7</f>
        <v>1172.3722875270516</v>
      </c>
      <c r="BC6" s="194">
        <f>BC7/V7</f>
        <v>1171.3953764078651</v>
      </c>
      <c r="BD6" s="194">
        <f>BD7/W7</f>
        <v>1167.0279738269871</v>
      </c>
    </row>
    <row r="7" spans="1:64" x14ac:dyDescent="0.3">
      <c r="I7" s="194"/>
      <c r="J7" s="194"/>
      <c r="K7" s="194"/>
      <c r="M7" s="3" t="s">
        <v>17</v>
      </c>
      <c r="N7" s="360">
        <f>SUBTOTAL(9,N11:N188)</f>
        <v>4318.222932676138</v>
      </c>
      <c r="O7" s="360">
        <f t="shared" ref="O7:Z7" si="0">SUBTOTAL(9,O11:O188)</f>
        <v>4253.3145678240326</v>
      </c>
      <c r="P7" s="360">
        <f t="shared" si="0"/>
        <v>4678.5574034757401</v>
      </c>
      <c r="Q7" s="360">
        <f t="shared" si="0"/>
        <v>4394.231518676721</v>
      </c>
      <c r="R7" s="360">
        <f t="shared" si="0"/>
        <v>4663.4364391825347</v>
      </c>
      <c r="S7" s="360">
        <f t="shared" si="0"/>
        <v>4691.9521822275929</v>
      </c>
      <c r="T7" s="360">
        <f t="shared" si="0"/>
        <v>4689.4225169732681</v>
      </c>
      <c r="U7" s="360">
        <f t="shared" si="0"/>
        <v>4562.8494989087394</v>
      </c>
      <c r="V7" s="360">
        <f t="shared" si="0"/>
        <v>4774.6231018888839</v>
      </c>
      <c r="W7" s="360">
        <f t="shared" si="0"/>
        <v>4468.6262974285746</v>
      </c>
      <c r="X7" s="360">
        <f t="shared" si="0"/>
        <v>4720.2431243544625</v>
      </c>
      <c r="Y7" s="360">
        <f t="shared" si="0"/>
        <v>4784.5204185700304</v>
      </c>
      <c r="Z7" s="360">
        <f t="shared" si="0"/>
        <v>55000.000002186724</v>
      </c>
      <c r="AA7" s="361">
        <f>SUBTOTAL(9,AA11:AA188)</f>
        <v>54616.27270000003</v>
      </c>
      <c r="AB7" s="286">
        <f>Z7-AA7</f>
        <v>383.72730218669312</v>
      </c>
      <c r="AC7" s="21">
        <f>IFERROR(AB7/AA7,0)</f>
        <v>7.0258786112054276E-3</v>
      </c>
      <c r="AD7" s="188">
        <f>AU7/N7</f>
        <v>1178.0826677827154</v>
      </c>
      <c r="AE7" s="195">
        <f>AU7/N7</f>
        <v>1178.0826677827154</v>
      </c>
      <c r="AF7" s="195">
        <f t="shared" ref="AF7:AP7" si="1">AV7/O7</f>
        <v>1179.3559856105926</v>
      </c>
      <c r="AG7" s="195">
        <f t="shared" si="1"/>
        <v>1184.2334169353862</v>
      </c>
      <c r="AH7" s="195">
        <f t="shared" si="1"/>
        <v>1179.0597254278559</v>
      </c>
      <c r="AI7" s="195">
        <f t="shared" si="1"/>
        <v>1180.073467558075</v>
      </c>
      <c r="AJ7" s="195">
        <f t="shared" si="1"/>
        <v>1178.5845857187896</v>
      </c>
      <c r="AK7" s="195">
        <f t="shared" si="1"/>
        <v>1174.5692437679982</v>
      </c>
      <c r="AL7" s="195">
        <f t="shared" si="1"/>
        <v>1172.3722875270516</v>
      </c>
      <c r="AM7" s="195">
        <f t="shared" si="1"/>
        <v>1171.3953764078651</v>
      </c>
      <c r="AN7" s="195">
        <f t="shared" si="1"/>
        <v>1167.0279738269871</v>
      </c>
      <c r="AO7" s="195">
        <f t="shared" si="1"/>
        <v>1169.8896247552502</v>
      </c>
      <c r="AP7" s="195">
        <f t="shared" si="1"/>
        <v>1165.6189347949678</v>
      </c>
      <c r="AQ7" s="195">
        <f>BG7/Z7</f>
        <v>1174.9546413746743</v>
      </c>
      <c r="AU7" s="362">
        <f>SUBTOTAL(9,AU11:AU188)/25000</f>
        <v>5087223.5926076053</v>
      </c>
      <c r="AV7" s="362">
        <f t="shared" ref="AV7:BG7" si="2">SUBTOTAL(9,AV11:AV188)/25000</f>
        <v>5016171.9942480037</v>
      </c>
      <c r="AW7" s="362">
        <f t="shared" si="2"/>
        <v>5540504.0202464238</v>
      </c>
      <c r="AX7" s="362">
        <f t="shared" si="2"/>
        <v>5181061.4078774052</v>
      </c>
      <c r="AY7" s="362">
        <f t="shared" si="2"/>
        <v>5503197.6095228158</v>
      </c>
      <c r="AZ7" s="362">
        <f t="shared" si="2"/>
        <v>5529862.5189030785</v>
      </c>
      <c r="BA7" s="362">
        <f t="shared" si="2"/>
        <v>5508051.4594699144</v>
      </c>
      <c r="BB7" s="362">
        <f t="shared" si="2"/>
        <v>5349358.3046773002</v>
      </c>
      <c r="BC7" s="362">
        <f t="shared" si="2"/>
        <v>5592971.4256428173</v>
      </c>
      <c r="BD7" s="362">
        <f t="shared" si="2"/>
        <v>5215011.8936780607</v>
      </c>
      <c r="BE7" s="362">
        <f t="shared" si="2"/>
        <v>5522163.4575045919</v>
      </c>
      <c r="BF7" s="362">
        <f t="shared" si="2"/>
        <v>5576927.593798372</v>
      </c>
      <c r="BG7" s="362">
        <f t="shared" si="2"/>
        <v>64622505.27817639</v>
      </c>
      <c r="BH7" s="363" t="e">
        <f t="shared" ref="BH7" si="3">SUBTOTAL(9,BH11:BH80)</f>
        <v>#REF!</v>
      </c>
      <c r="BI7" s="22" t="e">
        <f>BG7-BH7</f>
        <v>#REF!</v>
      </c>
      <c r="BJ7" s="23">
        <f>IFERROR(BI7/BH7,0)</f>
        <v>0</v>
      </c>
    </row>
    <row r="8" spans="1:64" x14ac:dyDescent="0.3">
      <c r="K8" s="196"/>
      <c r="M8" s="3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173"/>
      <c r="AA8" s="25"/>
      <c r="AB8" s="25"/>
      <c r="AC8" s="25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U8" s="286">
        <f>SUBTOTAL(9,AU11:AU188)/10^6</f>
        <v>127180.58981519013</v>
      </c>
      <c r="AV8" s="286">
        <f t="shared" ref="AV8:BF8" si="4">SUBTOTAL(9,AV11:AV188)/10^6</f>
        <v>125404.2998562001</v>
      </c>
      <c r="AW8" s="286">
        <f t="shared" si="4"/>
        <v>138512.60050616058</v>
      </c>
      <c r="AX8" s="286">
        <f t="shared" si="4"/>
        <v>129526.53519693512</v>
      </c>
      <c r="AY8" s="286">
        <f t="shared" si="4"/>
        <v>137579.94023807041</v>
      </c>
      <c r="AZ8" s="286">
        <f t="shared" si="4"/>
        <v>138246.56297257697</v>
      </c>
      <c r="BA8" s="286">
        <f t="shared" si="4"/>
        <v>137701.28648674785</v>
      </c>
      <c r="BB8" s="286">
        <f t="shared" si="4"/>
        <v>133733.95761693249</v>
      </c>
      <c r="BC8" s="286">
        <f t="shared" si="4"/>
        <v>139824.28564107043</v>
      </c>
      <c r="BD8" s="286">
        <f t="shared" si="4"/>
        <v>130375.2973419515</v>
      </c>
      <c r="BE8" s="286">
        <f t="shared" si="4"/>
        <v>138054.08643761481</v>
      </c>
      <c r="BF8" s="286">
        <f t="shared" si="4"/>
        <v>139423.1898449593</v>
      </c>
      <c r="BG8" s="286">
        <f>SUBTOTAL(9,BG11:BG188)</f>
        <v>1615562631954.4097</v>
      </c>
      <c r="BH8" s="26"/>
      <c r="BI8" s="26"/>
      <c r="BJ8" s="26"/>
    </row>
    <row r="9" spans="1:64" s="5" customFormat="1" ht="14.25" customHeight="1" x14ac:dyDescent="0.25">
      <c r="D9" s="187"/>
      <c r="N9" s="213" t="s">
        <v>18</v>
      </c>
      <c r="O9" s="214"/>
      <c r="P9" s="214"/>
      <c r="Q9" s="214"/>
      <c r="R9" s="214"/>
      <c r="S9" s="214"/>
      <c r="T9" s="214"/>
      <c r="U9" s="214"/>
      <c r="V9" s="214"/>
      <c r="W9" s="214"/>
      <c r="X9" s="214"/>
      <c r="Y9" s="215"/>
      <c r="Z9" s="19"/>
      <c r="AA9" s="19"/>
      <c r="AB9" s="19" t="str">
        <f>Z10&amp;" sv "</f>
        <v xml:space="preserve">SL  2026 sv </v>
      </c>
      <c r="AC9" s="19" t="str">
        <f>"% "&amp;Z10</f>
        <v>% SL  2026</v>
      </c>
      <c r="AD9" s="216" t="s">
        <v>4460</v>
      </c>
      <c r="AE9" s="217"/>
      <c r="AF9" s="217"/>
      <c r="AG9" s="217"/>
      <c r="AH9" s="217"/>
      <c r="AI9" s="217"/>
      <c r="AJ9" s="217"/>
      <c r="AK9" s="217"/>
      <c r="AL9" s="217"/>
      <c r="AM9" s="217"/>
      <c r="AN9" s="217"/>
      <c r="AO9" s="217"/>
      <c r="AP9" s="217"/>
      <c r="AQ9" s="190" t="s">
        <v>238</v>
      </c>
      <c r="AR9" s="20" t="s">
        <v>21</v>
      </c>
      <c r="AS9" s="20" t="str">
        <f>AQ10&amp;" sv "</f>
        <v xml:space="preserve">Giá EXW BQ 2026 sv </v>
      </c>
      <c r="AT9" s="20" t="str">
        <f>"% "&amp;AQ10</f>
        <v>% Giá EXW BQ 2026</v>
      </c>
      <c r="AU9" s="384" t="s">
        <v>19</v>
      </c>
      <c r="AV9" s="385"/>
      <c r="AW9" s="385"/>
      <c r="AX9" s="385"/>
      <c r="AY9" s="385"/>
      <c r="AZ9" s="385"/>
      <c r="BA9" s="385"/>
      <c r="BB9" s="385"/>
      <c r="BC9" s="385"/>
      <c r="BD9" s="385"/>
      <c r="BE9" s="385"/>
      <c r="BF9" s="385"/>
      <c r="BG9" s="386"/>
      <c r="BH9" s="24" t="s">
        <v>23</v>
      </c>
      <c r="BI9" s="24" t="str">
        <f>BG10&amp;" sv "</f>
        <v xml:space="preserve">LK 2026 sv </v>
      </c>
      <c r="BJ9" s="24" t="str">
        <f>"% "&amp;BG10</f>
        <v>% LK 2026</v>
      </c>
      <c r="BK9" s="35" t="s">
        <v>24</v>
      </c>
    </row>
    <row r="10" spans="1:64" s="5" customFormat="1" ht="34.5" customHeight="1" x14ac:dyDescent="0.25">
      <c r="A10" s="405" t="s">
        <v>25</v>
      </c>
      <c r="B10" s="219" t="s">
        <v>4811</v>
      </c>
      <c r="C10" s="220" t="s">
        <v>26</v>
      </c>
      <c r="D10" s="221" t="s">
        <v>27</v>
      </c>
      <c r="E10" s="219" t="s">
        <v>28</v>
      </c>
      <c r="F10" s="219" t="s">
        <v>4743</v>
      </c>
      <c r="G10" s="219" t="s">
        <v>29</v>
      </c>
      <c r="H10" s="219" t="s">
        <v>30</v>
      </c>
      <c r="I10" s="220" t="s">
        <v>31</v>
      </c>
      <c r="J10" s="219" t="s">
        <v>32</v>
      </c>
      <c r="K10" s="222" t="s">
        <v>4970</v>
      </c>
      <c r="L10" s="222" t="s">
        <v>34</v>
      </c>
      <c r="M10" s="219" t="s">
        <v>3</v>
      </c>
      <c r="N10" s="223" t="s">
        <v>35</v>
      </c>
      <c r="O10" s="223" t="s">
        <v>36</v>
      </c>
      <c r="P10" s="223" t="s">
        <v>37</v>
      </c>
      <c r="Q10" s="223" t="s">
        <v>38</v>
      </c>
      <c r="R10" s="223" t="s">
        <v>39</v>
      </c>
      <c r="S10" s="223" t="s">
        <v>40</v>
      </c>
      <c r="T10" s="223" t="s">
        <v>41</v>
      </c>
      <c r="U10" s="223" t="s">
        <v>42</v>
      </c>
      <c r="V10" s="223" t="s">
        <v>43</v>
      </c>
      <c r="W10" s="223" t="s">
        <v>44</v>
      </c>
      <c r="X10" s="223" t="s">
        <v>45</v>
      </c>
      <c r="Y10" s="223" t="s">
        <v>46</v>
      </c>
      <c r="Z10" s="223" t="s">
        <v>4823</v>
      </c>
      <c r="AA10" s="223" t="s">
        <v>4789</v>
      </c>
      <c r="AB10" s="223" t="s">
        <v>4821</v>
      </c>
      <c r="AC10" s="223" t="s">
        <v>4790</v>
      </c>
      <c r="AD10" s="224" t="s">
        <v>47</v>
      </c>
      <c r="AE10" s="224" t="s">
        <v>48</v>
      </c>
      <c r="AF10" s="224" t="s">
        <v>49</v>
      </c>
      <c r="AG10" s="224" t="s">
        <v>50</v>
      </c>
      <c r="AH10" s="224" t="s">
        <v>51</v>
      </c>
      <c r="AI10" s="224" t="s">
        <v>52</v>
      </c>
      <c r="AJ10" s="224" t="s">
        <v>53</v>
      </c>
      <c r="AK10" s="224" t="s">
        <v>54</v>
      </c>
      <c r="AL10" s="224" t="s">
        <v>55</v>
      </c>
      <c r="AM10" s="224" t="s">
        <v>56</v>
      </c>
      <c r="AN10" s="224" t="s">
        <v>57</v>
      </c>
      <c r="AO10" s="224" t="s">
        <v>58</v>
      </c>
      <c r="AP10" s="224" t="s">
        <v>59</v>
      </c>
      <c r="AQ10" s="225" t="s">
        <v>4787</v>
      </c>
      <c r="AR10" s="224" t="s">
        <v>4791</v>
      </c>
      <c r="AS10" s="224" t="s">
        <v>4822</v>
      </c>
      <c r="AT10" s="224" t="s">
        <v>4792</v>
      </c>
      <c r="AU10" s="226" t="s">
        <v>60</v>
      </c>
      <c r="AV10" s="226" t="s">
        <v>61</v>
      </c>
      <c r="AW10" s="226" t="s">
        <v>62</v>
      </c>
      <c r="AX10" s="226" t="s">
        <v>63</v>
      </c>
      <c r="AY10" s="226" t="s">
        <v>64</v>
      </c>
      <c r="AZ10" s="226" t="s">
        <v>65</v>
      </c>
      <c r="BA10" s="226" t="s">
        <v>66</v>
      </c>
      <c r="BB10" s="226" t="s">
        <v>67</v>
      </c>
      <c r="BC10" s="226" t="s">
        <v>68</v>
      </c>
      <c r="BD10" s="226" t="s">
        <v>69</v>
      </c>
      <c r="BE10" s="226" t="s">
        <v>70</v>
      </c>
      <c r="BF10" s="226" t="s">
        <v>71</v>
      </c>
      <c r="BG10" s="226" t="s">
        <v>4795</v>
      </c>
      <c r="BH10" s="226" t="s">
        <v>72</v>
      </c>
      <c r="BI10" s="226" t="s">
        <v>73</v>
      </c>
      <c r="BJ10" s="226" t="s">
        <v>74</v>
      </c>
      <c r="BK10" s="219" t="s">
        <v>75</v>
      </c>
      <c r="BL10" s="584" t="s">
        <v>4971</v>
      </c>
    </row>
    <row r="11" spans="1:64" x14ac:dyDescent="0.3">
      <c r="A11" s="406" t="s">
        <v>10</v>
      </c>
      <c r="B11" s="364" t="s">
        <v>4556</v>
      </c>
      <c r="C11" s="228" t="s">
        <v>191</v>
      </c>
      <c r="D11" s="504" t="s">
        <v>4561</v>
      </c>
      <c r="E11" s="365" t="s">
        <v>94</v>
      </c>
      <c r="F11" s="365" t="s">
        <v>4744</v>
      </c>
      <c r="G11" s="365" t="s">
        <v>4748</v>
      </c>
      <c r="H11" s="365" t="s">
        <v>165</v>
      </c>
      <c r="I11" s="229" t="s">
        <v>110</v>
      </c>
      <c r="J11" s="364" t="s">
        <v>4752</v>
      </c>
      <c r="K11" s="364" t="s">
        <v>0</v>
      </c>
      <c r="L11" s="364" t="s">
        <v>4780</v>
      </c>
      <c r="M11" s="366">
        <v>0.8</v>
      </c>
      <c r="N11" s="367">
        <v>660</v>
      </c>
      <c r="O11" s="367">
        <v>660</v>
      </c>
      <c r="P11" s="367">
        <v>660</v>
      </c>
      <c r="Q11" s="367">
        <v>660</v>
      </c>
      <c r="R11" s="367">
        <v>660</v>
      </c>
      <c r="S11" s="367">
        <v>660</v>
      </c>
      <c r="T11" s="367">
        <v>660</v>
      </c>
      <c r="U11" s="367">
        <v>660</v>
      </c>
      <c r="V11" s="367">
        <v>660</v>
      </c>
      <c r="W11" s="367">
        <v>660</v>
      </c>
      <c r="X11" s="367">
        <v>660</v>
      </c>
      <c r="Y11" s="367">
        <v>660</v>
      </c>
      <c r="Z11" s="274">
        <f>SUM(N11:Y11)</f>
        <v>7920</v>
      </c>
      <c r="AA11" s="9">
        <v>13002</v>
      </c>
      <c r="AB11" s="9">
        <f>Z11-AA11</f>
        <v>-5082</v>
      </c>
      <c r="AC11" s="230">
        <f>IFERROR(AB11/AA11,0)</f>
        <v>-0.39086294416243655</v>
      </c>
      <c r="AD11" s="231" t="s">
        <v>13</v>
      </c>
      <c r="AE11" s="263">
        <v>1030</v>
      </c>
      <c r="AF11" s="263">
        <v>1030</v>
      </c>
      <c r="AG11" s="263">
        <v>1030</v>
      </c>
      <c r="AH11" s="263">
        <v>1030</v>
      </c>
      <c r="AI11" s="263">
        <v>1030</v>
      </c>
      <c r="AJ11" s="263">
        <v>1030</v>
      </c>
      <c r="AK11" s="263">
        <v>1030</v>
      </c>
      <c r="AL11" s="263">
        <v>1030</v>
      </c>
      <c r="AM11" s="263">
        <v>1030</v>
      </c>
      <c r="AN11" s="263">
        <v>1030</v>
      </c>
      <c r="AO11" s="263">
        <v>1030</v>
      </c>
      <c r="AP11" s="263">
        <v>1030</v>
      </c>
      <c r="AQ11" s="241">
        <f>IFERROR(SUMPRODUCT(N11:Y11,AE11:AP11)/Z11,0)</f>
        <v>1030</v>
      </c>
      <c r="AR11" s="9"/>
      <c r="AS11" s="9">
        <v>1044</v>
      </c>
      <c r="AT11" s="230">
        <f>IFERROR(AS11/AR11,0)</f>
        <v>0</v>
      </c>
      <c r="AU11" s="232">
        <f t="shared" ref="AU11:AU42" si="5">IFERROR(N11*AE11*VLOOKUP($AD11,$J$2:$K$3,2,0),0)</f>
        <v>18014700000</v>
      </c>
      <c r="AV11" s="232">
        <f t="shared" ref="AV11:AV42" si="6">IFERROR(O11*AF11*VLOOKUP($AD11,$J$2:$K$3,2,0),0)</f>
        <v>18014700000</v>
      </c>
      <c r="AW11" s="232">
        <f t="shared" ref="AW11:AW42" si="7">IFERROR(P11*AG11*VLOOKUP($AD11,$J$2:$K$3,2,0),0)</f>
        <v>18014700000</v>
      </c>
      <c r="AX11" s="232">
        <f t="shared" ref="AX11:AX42" si="8">IFERROR(Q11*AH11*VLOOKUP($AD11,$J$2:$K$3,2,0),0)</f>
        <v>18014700000</v>
      </c>
      <c r="AY11" s="232">
        <f t="shared" ref="AY11:AY42" si="9">IFERROR(R11*AI11*VLOOKUP($AD11,$J$2:$K$3,2,0),0)</f>
        <v>18014700000</v>
      </c>
      <c r="AZ11" s="232">
        <f t="shared" ref="AZ11:AZ42" si="10">IFERROR(S11*AJ11*VLOOKUP($AD11,$J$2:$K$3,2,0),0)</f>
        <v>18014700000</v>
      </c>
      <c r="BA11" s="232">
        <f t="shared" ref="BA11:BA42" si="11">IFERROR(T11*AK11*VLOOKUP($AD11,$J$2:$K$3,2,0),0)</f>
        <v>18014700000</v>
      </c>
      <c r="BB11" s="232">
        <f t="shared" ref="BB11:BB42" si="12">IFERROR(U11*AL11*VLOOKUP($AD11,$J$2:$K$3,2,0),0)</f>
        <v>18014700000</v>
      </c>
      <c r="BC11" s="232">
        <f t="shared" ref="BC11:BC42" si="13">IFERROR(V11*AM11*VLOOKUP($AD11,$J$2:$K$3,2,0),0)</f>
        <v>18014700000</v>
      </c>
      <c r="BD11" s="232">
        <f t="shared" ref="BD11:BD42" si="14">IFERROR(W11*AN11*VLOOKUP($AD11,$J$2:$K$3,2,0),0)</f>
        <v>18014700000</v>
      </c>
      <c r="BE11" s="232">
        <f t="shared" ref="BE11:BE42" si="15">IFERROR(X11*AO11*VLOOKUP($AD11,$J$2:$K$3,2,0),0)</f>
        <v>18014700000</v>
      </c>
      <c r="BF11" s="232">
        <f t="shared" ref="BF11:BF42" si="16">IFERROR(Y11*AP11*VLOOKUP($AD11,$J$2:$K$3,2,0),0)</f>
        <v>18014700000</v>
      </c>
      <c r="BG11" s="9">
        <f>SUM(AU11:BF11)</f>
        <v>216176400000</v>
      </c>
      <c r="BH11" s="9" t="e">
        <f>SUMIFS(#REF!,#REF!,'KH 2026'!$C11,#REF!,'KH 2026'!$I11)</f>
        <v>#REF!</v>
      </c>
      <c r="BI11" s="9" t="e">
        <f>BG11-BH11</f>
        <v>#REF!</v>
      </c>
      <c r="BJ11" s="230">
        <f>IFERROR(BI11/BH11,0)</f>
        <v>0</v>
      </c>
      <c r="BK11" s="233"/>
      <c r="BL11" s="583" t="s">
        <v>0</v>
      </c>
    </row>
    <row r="12" spans="1:64" x14ac:dyDescent="0.3">
      <c r="A12" s="407" t="s">
        <v>10</v>
      </c>
      <c r="B12" s="364" t="s">
        <v>4556</v>
      </c>
      <c r="C12" s="235" t="s">
        <v>191</v>
      </c>
      <c r="D12" s="505" t="s">
        <v>4561</v>
      </c>
      <c r="E12" s="370" t="s">
        <v>94</v>
      </c>
      <c r="F12" s="370" t="s">
        <v>4744</v>
      </c>
      <c r="G12" s="370" t="s">
        <v>7</v>
      </c>
      <c r="H12" s="370" t="s">
        <v>165</v>
      </c>
      <c r="I12" s="235" t="s">
        <v>110</v>
      </c>
      <c r="J12" s="368" t="s">
        <v>4752</v>
      </c>
      <c r="K12" s="368" t="s">
        <v>0</v>
      </c>
      <c r="L12" s="368" t="s">
        <v>4780</v>
      </c>
      <c r="M12" s="371">
        <v>0.8</v>
      </c>
      <c r="N12" s="372">
        <v>440</v>
      </c>
      <c r="O12" s="372">
        <v>440</v>
      </c>
      <c r="P12" s="372">
        <v>440</v>
      </c>
      <c r="Q12" s="372">
        <v>440</v>
      </c>
      <c r="R12" s="372">
        <v>440</v>
      </c>
      <c r="S12" s="372">
        <v>440</v>
      </c>
      <c r="T12" s="372">
        <v>440</v>
      </c>
      <c r="U12" s="372">
        <v>440</v>
      </c>
      <c r="V12" s="372">
        <v>440</v>
      </c>
      <c r="W12" s="372">
        <v>440</v>
      </c>
      <c r="X12" s="372">
        <v>440</v>
      </c>
      <c r="Y12" s="372">
        <v>440</v>
      </c>
      <c r="Z12" s="274">
        <f t="shared" ref="Z12:Z75" si="17">SUM(N12:Y12)</f>
        <v>5280</v>
      </c>
      <c r="AA12" s="239">
        <v>13002</v>
      </c>
      <c r="AB12" s="239">
        <f t="shared" ref="AB12:AB46" si="18">Z12-AA12</f>
        <v>-7722</v>
      </c>
      <c r="AC12" s="240">
        <f t="shared" ref="AC12:AC46" si="19">IFERROR(AB12/AA12,0)</f>
        <v>-0.59390862944162437</v>
      </c>
      <c r="AD12" s="10" t="s">
        <v>13</v>
      </c>
      <c r="AE12" s="264">
        <v>1070</v>
      </c>
      <c r="AF12" s="264">
        <v>1070</v>
      </c>
      <c r="AG12" s="264">
        <v>1070</v>
      </c>
      <c r="AH12" s="264">
        <v>1070</v>
      </c>
      <c r="AI12" s="264">
        <v>1070</v>
      </c>
      <c r="AJ12" s="264">
        <v>1070</v>
      </c>
      <c r="AK12" s="264">
        <v>1070</v>
      </c>
      <c r="AL12" s="264">
        <v>1070</v>
      </c>
      <c r="AM12" s="264">
        <v>1070</v>
      </c>
      <c r="AN12" s="264">
        <v>1070</v>
      </c>
      <c r="AO12" s="264">
        <v>1070</v>
      </c>
      <c r="AP12" s="264">
        <v>1070</v>
      </c>
      <c r="AQ12" s="241">
        <f>IFERROR(SUMPRODUCT(N12:Y12,AE12:AP12)/Z12,0)</f>
        <v>1070</v>
      </c>
      <c r="AR12" s="239"/>
      <c r="AS12" s="239">
        <f t="shared" ref="AS12" si="20">AQ12-AR12</f>
        <v>1070</v>
      </c>
      <c r="AT12" s="240">
        <f t="shared" ref="AT12" si="21">IFERROR(AS12/AR12,0)</f>
        <v>0</v>
      </c>
      <c r="AU12" s="11">
        <f t="shared" si="5"/>
        <v>12476200000</v>
      </c>
      <c r="AV12" s="11">
        <f t="shared" si="6"/>
        <v>12476200000</v>
      </c>
      <c r="AW12" s="11">
        <f t="shared" si="7"/>
        <v>12476200000</v>
      </c>
      <c r="AX12" s="11">
        <f t="shared" si="8"/>
        <v>12476200000</v>
      </c>
      <c r="AY12" s="11">
        <f t="shared" si="9"/>
        <v>12476200000</v>
      </c>
      <c r="AZ12" s="11">
        <f t="shared" si="10"/>
        <v>12476200000</v>
      </c>
      <c r="BA12" s="11">
        <f t="shared" si="11"/>
        <v>12476200000</v>
      </c>
      <c r="BB12" s="11">
        <f t="shared" si="12"/>
        <v>12476200000</v>
      </c>
      <c r="BC12" s="11">
        <f t="shared" si="13"/>
        <v>12476200000</v>
      </c>
      <c r="BD12" s="11">
        <f t="shared" si="14"/>
        <v>12476200000</v>
      </c>
      <c r="BE12" s="11">
        <f t="shared" si="15"/>
        <v>12476200000</v>
      </c>
      <c r="BF12" s="11">
        <f t="shared" si="16"/>
        <v>12476200000</v>
      </c>
      <c r="BG12" s="239">
        <f t="shared" ref="BG12:BG28" si="22">SUM(AU12:BF12)</f>
        <v>149714400000</v>
      </c>
      <c r="BH12" s="239" t="e">
        <f>SUMIFS(#REF!,#REF!,'KH 2026'!$C12,#REF!,'KH 2026'!$I12)</f>
        <v>#REF!</v>
      </c>
      <c r="BI12" s="239" t="e">
        <f t="shared" ref="BI12:BI46" si="23">BG12-BH12</f>
        <v>#REF!</v>
      </c>
      <c r="BJ12" s="240">
        <f t="shared" ref="BJ12:BJ46" si="24">IFERROR(BI12/BH12,0)</f>
        <v>0</v>
      </c>
      <c r="BK12" s="7"/>
      <c r="BL12" s="7" t="s">
        <v>0</v>
      </c>
    </row>
    <row r="13" spans="1:64" x14ac:dyDescent="0.3">
      <c r="A13" s="407" t="s">
        <v>76</v>
      </c>
      <c r="B13" s="364" t="s">
        <v>4556</v>
      </c>
      <c r="C13" s="235" t="s">
        <v>193</v>
      </c>
      <c r="D13" s="369" t="s">
        <v>4805</v>
      </c>
      <c r="E13" s="370" t="s">
        <v>94</v>
      </c>
      <c r="F13" s="370" t="s">
        <v>4744</v>
      </c>
      <c r="G13" s="370" t="s">
        <v>7</v>
      </c>
      <c r="H13" s="370" t="s">
        <v>165</v>
      </c>
      <c r="I13" s="235" t="s">
        <v>4753</v>
      </c>
      <c r="J13" s="368" t="s">
        <v>4754</v>
      </c>
      <c r="K13" s="368" t="s">
        <v>0</v>
      </c>
      <c r="L13" s="368" t="s">
        <v>272</v>
      </c>
      <c r="M13" s="371">
        <v>0.8</v>
      </c>
      <c r="N13" s="372"/>
      <c r="O13" s="372"/>
      <c r="P13" s="372"/>
      <c r="Q13" s="372"/>
      <c r="R13" s="372"/>
      <c r="S13" s="372"/>
      <c r="T13" s="372"/>
      <c r="U13" s="372"/>
      <c r="V13" s="372"/>
      <c r="W13" s="372"/>
      <c r="X13" s="372"/>
      <c r="Y13" s="372"/>
      <c r="Z13" s="274">
        <f t="shared" si="17"/>
        <v>0</v>
      </c>
      <c r="AA13" s="239">
        <v>0</v>
      </c>
      <c r="AB13" s="239">
        <f t="shared" si="18"/>
        <v>0</v>
      </c>
      <c r="AC13" s="240">
        <f t="shared" si="19"/>
        <v>0</v>
      </c>
      <c r="AD13" s="10" t="s">
        <v>13</v>
      </c>
      <c r="AE13" s="264">
        <v>750</v>
      </c>
      <c r="AF13" s="264">
        <v>750</v>
      </c>
      <c r="AG13" s="264">
        <v>750</v>
      </c>
      <c r="AH13" s="264">
        <v>750</v>
      </c>
      <c r="AI13" s="264">
        <v>750</v>
      </c>
      <c r="AJ13" s="264">
        <v>750</v>
      </c>
      <c r="AK13" s="264">
        <v>750</v>
      </c>
      <c r="AL13" s="264">
        <v>750</v>
      </c>
      <c r="AM13" s="264">
        <v>750</v>
      </c>
      <c r="AN13" s="264">
        <v>750</v>
      </c>
      <c r="AO13" s="264">
        <v>750</v>
      </c>
      <c r="AP13" s="264">
        <v>750</v>
      </c>
      <c r="AQ13" s="241">
        <f t="shared" ref="AQ13:AQ76" si="25">IFERROR(SUMPRODUCT(N13:Y13,AE13:AP13)/Z13,0)</f>
        <v>0</v>
      </c>
      <c r="AR13" s="239"/>
      <c r="AS13" s="239">
        <f t="shared" ref="AS13:AS46" si="26">AQ13-AR13</f>
        <v>0</v>
      </c>
      <c r="AT13" s="240">
        <f t="shared" ref="AT13:AT46" si="27">IFERROR(AS13/AR13,0)</f>
        <v>0</v>
      </c>
      <c r="AU13" s="11">
        <f t="shared" si="5"/>
        <v>0</v>
      </c>
      <c r="AV13" s="11">
        <f t="shared" si="6"/>
        <v>0</v>
      </c>
      <c r="AW13" s="11">
        <f t="shared" si="7"/>
        <v>0</v>
      </c>
      <c r="AX13" s="11">
        <f t="shared" si="8"/>
        <v>0</v>
      </c>
      <c r="AY13" s="11">
        <f t="shared" si="9"/>
        <v>0</v>
      </c>
      <c r="AZ13" s="11">
        <f t="shared" si="10"/>
        <v>0</v>
      </c>
      <c r="BA13" s="11">
        <f t="shared" si="11"/>
        <v>0</v>
      </c>
      <c r="BB13" s="11">
        <f t="shared" si="12"/>
        <v>0</v>
      </c>
      <c r="BC13" s="11">
        <f t="shared" si="13"/>
        <v>0</v>
      </c>
      <c r="BD13" s="11">
        <f t="shared" si="14"/>
        <v>0</v>
      </c>
      <c r="BE13" s="11">
        <f t="shared" si="15"/>
        <v>0</v>
      </c>
      <c r="BF13" s="11">
        <f t="shared" si="16"/>
        <v>0</v>
      </c>
      <c r="BG13" s="239">
        <f t="shared" si="22"/>
        <v>0</v>
      </c>
      <c r="BH13" s="239" t="e">
        <f>SUMIFS(#REF!,#REF!,'KH 2026'!$C13,#REF!,'KH 2026'!$I13)</f>
        <v>#REF!</v>
      </c>
      <c r="BI13" s="239" t="e">
        <f t="shared" si="23"/>
        <v>#REF!</v>
      </c>
      <c r="BJ13" s="240">
        <f t="shared" si="24"/>
        <v>0</v>
      </c>
      <c r="BK13" s="7"/>
      <c r="BL13" s="7" t="s">
        <v>0</v>
      </c>
    </row>
    <row r="14" spans="1:64" x14ac:dyDescent="0.3">
      <c r="A14" s="407" t="s">
        <v>76</v>
      </c>
      <c r="B14" s="364" t="s">
        <v>4556</v>
      </c>
      <c r="C14" s="235" t="s">
        <v>193</v>
      </c>
      <c r="D14" s="505" t="s">
        <v>4805</v>
      </c>
      <c r="E14" s="370" t="s">
        <v>94</v>
      </c>
      <c r="F14" s="370" t="s">
        <v>4744</v>
      </c>
      <c r="G14" s="370" t="s">
        <v>7</v>
      </c>
      <c r="H14" s="370" t="s">
        <v>165</v>
      </c>
      <c r="I14" s="235" t="s">
        <v>111</v>
      </c>
      <c r="J14" s="368" t="s">
        <v>4755</v>
      </c>
      <c r="K14" s="368" t="s">
        <v>0</v>
      </c>
      <c r="L14" s="368" t="s">
        <v>4781</v>
      </c>
      <c r="M14" s="371">
        <v>0.8</v>
      </c>
      <c r="N14" s="372">
        <v>330</v>
      </c>
      <c r="O14" s="372">
        <v>330</v>
      </c>
      <c r="P14" s="372">
        <v>330</v>
      </c>
      <c r="Q14" s="372">
        <v>330</v>
      </c>
      <c r="R14" s="372">
        <v>330</v>
      </c>
      <c r="S14" s="372">
        <v>330</v>
      </c>
      <c r="T14" s="372">
        <v>330</v>
      </c>
      <c r="U14" s="372">
        <v>330</v>
      </c>
      <c r="V14" s="372">
        <v>330</v>
      </c>
      <c r="W14" s="372">
        <v>330</v>
      </c>
      <c r="X14" s="372">
        <v>330</v>
      </c>
      <c r="Y14" s="372">
        <v>330</v>
      </c>
      <c r="Z14" s="274">
        <f t="shared" si="17"/>
        <v>3960</v>
      </c>
      <c r="AA14" s="239">
        <v>6160</v>
      </c>
      <c r="AB14" s="239">
        <f t="shared" si="18"/>
        <v>-2200</v>
      </c>
      <c r="AC14" s="240">
        <f t="shared" si="19"/>
        <v>-0.35714285714285715</v>
      </c>
      <c r="AD14" s="10" t="s">
        <v>13</v>
      </c>
      <c r="AE14" s="264">
        <v>1120</v>
      </c>
      <c r="AF14" s="264">
        <v>1120</v>
      </c>
      <c r="AG14" s="264">
        <v>1120</v>
      </c>
      <c r="AH14" s="264">
        <v>1120</v>
      </c>
      <c r="AI14" s="264">
        <v>1120</v>
      </c>
      <c r="AJ14" s="264">
        <v>1120</v>
      </c>
      <c r="AK14" s="264">
        <v>1120</v>
      </c>
      <c r="AL14" s="264">
        <v>1120</v>
      </c>
      <c r="AM14" s="264">
        <v>1120</v>
      </c>
      <c r="AN14" s="264">
        <v>1120</v>
      </c>
      <c r="AO14" s="264">
        <v>1120</v>
      </c>
      <c r="AP14" s="264">
        <v>1120</v>
      </c>
      <c r="AQ14" s="241">
        <f t="shared" si="25"/>
        <v>1120</v>
      </c>
      <c r="AR14" s="239"/>
      <c r="AS14" s="239">
        <f t="shared" si="26"/>
        <v>1120</v>
      </c>
      <c r="AT14" s="240">
        <f t="shared" si="27"/>
        <v>0</v>
      </c>
      <c r="AU14" s="11">
        <f t="shared" si="5"/>
        <v>9794400000</v>
      </c>
      <c r="AV14" s="11">
        <f t="shared" si="6"/>
        <v>9794400000</v>
      </c>
      <c r="AW14" s="11">
        <f t="shared" si="7"/>
        <v>9794400000</v>
      </c>
      <c r="AX14" s="11">
        <f t="shared" si="8"/>
        <v>9794400000</v>
      </c>
      <c r="AY14" s="11">
        <f t="shared" si="9"/>
        <v>9794400000</v>
      </c>
      <c r="AZ14" s="11">
        <f t="shared" si="10"/>
        <v>9794400000</v>
      </c>
      <c r="BA14" s="11">
        <f t="shared" si="11"/>
        <v>9794400000</v>
      </c>
      <c r="BB14" s="11">
        <f t="shared" si="12"/>
        <v>9794400000</v>
      </c>
      <c r="BC14" s="11">
        <f t="shared" si="13"/>
        <v>9794400000</v>
      </c>
      <c r="BD14" s="11">
        <f t="shared" si="14"/>
        <v>9794400000</v>
      </c>
      <c r="BE14" s="11">
        <f t="shared" si="15"/>
        <v>9794400000</v>
      </c>
      <c r="BF14" s="11">
        <f t="shared" si="16"/>
        <v>9794400000</v>
      </c>
      <c r="BG14" s="239">
        <f t="shared" si="22"/>
        <v>117532800000</v>
      </c>
      <c r="BH14" s="239" t="e">
        <f>SUMIFS(#REF!,#REF!,'KH 2026'!$C14,#REF!,'KH 2026'!$I14)</f>
        <v>#REF!</v>
      </c>
      <c r="BI14" s="239" t="e">
        <f t="shared" si="23"/>
        <v>#REF!</v>
      </c>
      <c r="BJ14" s="240">
        <f t="shared" si="24"/>
        <v>0</v>
      </c>
      <c r="BK14" s="7"/>
      <c r="BL14" s="7" t="s">
        <v>0</v>
      </c>
    </row>
    <row r="15" spans="1:64" ht="28" x14ac:dyDescent="0.3">
      <c r="A15" s="407" t="s">
        <v>77</v>
      </c>
      <c r="B15" s="368" t="s">
        <v>98</v>
      </c>
      <c r="C15" s="235" t="s">
        <v>195</v>
      </c>
      <c r="D15" s="512" t="s">
        <v>4651</v>
      </c>
      <c r="E15" s="370" t="s">
        <v>97</v>
      </c>
      <c r="F15" s="370" t="s">
        <v>4744</v>
      </c>
      <c r="G15" s="370" t="s">
        <v>8</v>
      </c>
      <c r="H15" s="370" t="s">
        <v>166</v>
      </c>
      <c r="I15" s="235" t="s">
        <v>110</v>
      </c>
      <c r="J15" s="368" t="s">
        <v>4752</v>
      </c>
      <c r="K15" s="368" t="s">
        <v>0</v>
      </c>
      <c r="L15" s="368" t="s">
        <v>4780</v>
      </c>
      <c r="M15" s="371">
        <v>0.8</v>
      </c>
      <c r="N15" s="264">
        <v>220</v>
      </c>
      <c r="O15" s="264">
        <v>220</v>
      </c>
      <c r="P15" s="264">
        <v>220</v>
      </c>
      <c r="Q15" s="264">
        <v>220</v>
      </c>
      <c r="R15" s="264">
        <v>220</v>
      </c>
      <c r="S15" s="264">
        <v>220</v>
      </c>
      <c r="T15" s="264">
        <v>220</v>
      </c>
      <c r="U15" s="264">
        <v>220</v>
      </c>
      <c r="V15" s="264">
        <v>220</v>
      </c>
      <c r="W15" s="264">
        <v>220</v>
      </c>
      <c r="X15" s="264">
        <v>220</v>
      </c>
      <c r="Y15" s="264">
        <v>220</v>
      </c>
      <c r="Z15" s="274">
        <f t="shared" si="17"/>
        <v>2640</v>
      </c>
      <c r="AA15" s="239">
        <v>3265.7</v>
      </c>
      <c r="AB15" s="239">
        <f t="shared" si="18"/>
        <v>-625.69999999999982</v>
      </c>
      <c r="AC15" s="240">
        <f t="shared" si="19"/>
        <v>-0.19159751354992799</v>
      </c>
      <c r="AD15" s="10" t="s">
        <v>13</v>
      </c>
      <c r="AE15" s="264">
        <v>1245</v>
      </c>
      <c r="AF15" s="264">
        <v>1245</v>
      </c>
      <c r="AG15" s="264">
        <v>1245</v>
      </c>
      <c r="AH15" s="264">
        <v>1245</v>
      </c>
      <c r="AI15" s="264">
        <v>1245</v>
      </c>
      <c r="AJ15" s="264">
        <v>1245</v>
      </c>
      <c r="AK15" s="264">
        <v>1245</v>
      </c>
      <c r="AL15" s="264">
        <v>1245</v>
      </c>
      <c r="AM15" s="264">
        <v>1245</v>
      </c>
      <c r="AN15" s="264">
        <v>1245</v>
      </c>
      <c r="AO15" s="264">
        <v>1245</v>
      </c>
      <c r="AP15" s="264">
        <v>1245</v>
      </c>
      <c r="AQ15" s="241">
        <f t="shared" si="25"/>
        <v>1245</v>
      </c>
      <c r="AR15" s="239"/>
      <c r="AS15" s="239">
        <f t="shared" si="26"/>
        <v>1245</v>
      </c>
      <c r="AT15" s="240">
        <f t="shared" si="27"/>
        <v>0</v>
      </c>
      <c r="AU15" s="11">
        <f t="shared" si="5"/>
        <v>7258350000</v>
      </c>
      <c r="AV15" s="11">
        <f t="shared" si="6"/>
        <v>7258350000</v>
      </c>
      <c r="AW15" s="11">
        <f t="shared" si="7"/>
        <v>7258350000</v>
      </c>
      <c r="AX15" s="11">
        <f t="shared" si="8"/>
        <v>7258350000</v>
      </c>
      <c r="AY15" s="11">
        <f t="shared" si="9"/>
        <v>7258350000</v>
      </c>
      <c r="AZ15" s="11">
        <f t="shared" si="10"/>
        <v>7258350000</v>
      </c>
      <c r="BA15" s="11">
        <f t="shared" si="11"/>
        <v>7258350000</v>
      </c>
      <c r="BB15" s="11">
        <f t="shared" si="12"/>
        <v>7258350000</v>
      </c>
      <c r="BC15" s="11">
        <f t="shared" si="13"/>
        <v>7258350000</v>
      </c>
      <c r="BD15" s="11">
        <f t="shared" si="14"/>
        <v>7258350000</v>
      </c>
      <c r="BE15" s="11">
        <f t="shared" si="15"/>
        <v>7258350000</v>
      </c>
      <c r="BF15" s="11">
        <f t="shared" si="16"/>
        <v>7258350000</v>
      </c>
      <c r="BG15" s="239">
        <f t="shared" si="22"/>
        <v>87100200000</v>
      </c>
      <c r="BH15" s="239" t="e">
        <f>SUMIFS(#REF!,#REF!,'KH 2026'!$C15,#REF!,'KH 2026'!$I15)</f>
        <v>#REF!</v>
      </c>
      <c r="BI15" s="239" t="e">
        <f t="shared" si="23"/>
        <v>#REF!</v>
      </c>
      <c r="BJ15" s="240">
        <f t="shared" si="24"/>
        <v>0</v>
      </c>
      <c r="BK15" s="7"/>
      <c r="BL15" s="7" t="s">
        <v>0</v>
      </c>
    </row>
    <row r="16" spans="1:64" ht="28" x14ac:dyDescent="0.3">
      <c r="A16" s="407" t="s">
        <v>9</v>
      </c>
      <c r="B16" s="368" t="s">
        <v>98</v>
      </c>
      <c r="C16" s="235" t="s">
        <v>4568</v>
      </c>
      <c r="D16" s="511" t="s">
        <v>4652</v>
      </c>
      <c r="E16" s="370" t="s">
        <v>97</v>
      </c>
      <c r="F16" s="370" t="s">
        <v>4744</v>
      </c>
      <c r="G16" s="370" t="s">
        <v>8</v>
      </c>
      <c r="H16" s="370" t="s">
        <v>166</v>
      </c>
      <c r="I16" s="235" t="s">
        <v>283</v>
      </c>
      <c r="J16" s="368" t="s">
        <v>4756</v>
      </c>
      <c r="K16" s="368" t="s">
        <v>0</v>
      </c>
      <c r="L16" s="368" t="s">
        <v>4782</v>
      </c>
      <c r="M16" s="371">
        <v>0.8</v>
      </c>
      <c r="N16" s="264">
        <v>33</v>
      </c>
      <c r="O16" s="264">
        <v>33</v>
      </c>
      <c r="P16" s="264">
        <v>33</v>
      </c>
      <c r="Q16" s="264">
        <v>55</v>
      </c>
      <c r="R16" s="264">
        <v>55</v>
      </c>
      <c r="S16" s="264">
        <v>55</v>
      </c>
      <c r="T16" s="264">
        <v>55</v>
      </c>
      <c r="U16" s="264">
        <v>55</v>
      </c>
      <c r="V16" s="264">
        <v>55</v>
      </c>
      <c r="W16" s="264">
        <v>55</v>
      </c>
      <c r="X16" s="264">
        <v>61</v>
      </c>
      <c r="Y16" s="264">
        <v>66</v>
      </c>
      <c r="Z16" s="274">
        <f t="shared" si="17"/>
        <v>611</v>
      </c>
      <c r="AA16" s="239">
        <v>194.4717</v>
      </c>
      <c r="AB16" s="239">
        <f t="shared" si="18"/>
        <v>416.5283</v>
      </c>
      <c r="AC16" s="240">
        <f t="shared" si="19"/>
        <v>2.1418453173392322</v>
      </c>
      <c r="AD16" s="10" t="s">
        <v>13</v>
      </c>
      <c r="AE16" s="264">
        <v>1250</v>
      </c>
      <c r="AF16" s="264">
        <v>1250</v>
      </c>
      <c r="AG16" s="264">
        <v>1250</v>
      </c>
      <c r="AH16" s="264">
        <v>1250</v>
      </c>
      <c r="AI16" s="264">
        <v>1250</v>
      </c>
      <c r="AJ16" s="264">
        <v>1250</v>
      </c>
      <c r="AK16" s="264">
        <v>1250</v>
      </c>
      <c r="AL16" s="264">
        <v>1250</v>
      </c>
      <c r="AM16" s="264">
        <v>1250</v>
      </c>
      <c r="AN16" s="264">
        <v>1250</v>
      </c>
      <c r="AO16" s="264">
        <v>1250</v>
      </c>
      <c r="AP16" s="264">
        <v>1250</v>
      </c>
      <c r="AQ16" s="241">
        <f t="shared" si="25"/>
        <v>1250</v>
      </c>
      <c r="AR16" s="239"/>
      <c r="AS16" s="239">
        <f t="shared" si="26"/>
        <v>1250</v>
      </c>
      <c r="AT16" s="240">
        <f t="shared" si="27"/>
        <v>0</v>
      </c>
      <c r="AU16" s="11">
        <f t="shared" si="5"/>
        <v>1093125000</v>
      </c>
      <c r="AV16" s="11">
        <f t="shared" si="6"/>
        <v>1093125000</v>
      </c>
      <c r="AW16" s="11">
        <f t="shared" si="7"/>
        <v>1093125000</v>
      </c>
      <c r="AX16" s="11">
        <f t="shared" si="8"/>
        <v>1821875000</v>
      </c>
      <c r="AY16" s="11">
        <f t="shared" si="9"/>
        <v>1821875000</v>
      </c>
      <c r="AZ16" s="11">
        <f t="shared" si="10"/>
        <v>1821875000</v>
      </c>
      <c r="BA16" s="11">
        <f t="shared" si="11"/>
        <v>1821875000</v>
      </c>
      <c r="BB16" s="11">
        <f t="shared" si="12"/>
        <v>1821875000</v>
      </c>
      <c r="BC16" s="11">
        <f t="shared" si="13"/>
        <v>1821875000</v>
      </c>
      <c r="BD16" s="11">
        <f t="shared" si="14"/>
        <v>1821875000</v>
      </c>
      <c r="BE16" s="11">
        <f t="shared" si="15"/>
        <v>2020625000</v>
      </c>
      <c r="BF16" s="11">
        <f t="shared" si="16"/>
        <v>2186250000</v>
      </c>
      <c r="BG16" s="239">
        <f t="shared" si="22"/>
        <v>20239375000</v>
      </c>
      <c r="BH16" s="239" t="e">
        <f>SUMIFS(#REF!,#REF!,'KH 2026'!$C16,#REF!,'KH 2026'!$I16)</f>
        <v>#REF!</v>
      </c>
      <c r="BI16" s="239" t="e">
        <f t="shared" si="23"/>
        <v>#REF!</v>
      </c>
      <c r="BJ16" s="240">
        <f t="shared" si="24"/>
        <v>0</v>
      </c>
      <c r="BK16" s="7"/>
      <c r="BL16" s="7" t="s">
        <v>0</v>
      </c>
    </row>
    <row r="17" spans="1:64" ht="28" x14ac:dyDescent="0.3">
      <c r="A17" s="407" t="s">
        <v>9</v>
      </c>
      <c r="B17" s="368" t="s">
        <v>98</v>
      </c>
      <c r="C17" s="235" t="s">
        <v>4569</v>
      </c>
      <c r="D17" s="511" t="s">
        <v>4653</v>
      </c>
      <c r="E17" s="370" t="s">
        <v>97</v>
      </c>
      <c r="F17" s="370" t="s">
        <v>4744</v>
      </c>
      <c r="G17" s="370" t="s">
        <v>8</v>
      </c>
      <c r="H17" s="370" t="s">
        <v>166</v>
      </c>
      <c r="I17" s="246" t="s">
        <v>283</v>
      </c>
      <c r="J17" s="368" t="s">
        <v>4756</v>
      </c>
      <c r="K17" s="368" t="s">
        <v>0</v>
      </c>
      <c r="L17" s="368" t="s">
        <v>4782</v>
      </c>
      <c r="M17" s="371">
        <v>0.8</v>
      </c>
      <c r="N17" s="264">
        <v>33</v>
      </c>
      <c r="O17" s="264">
        <v>33</v>
      </c>
      <c r="P17" s="264">
        <v>33</v>
      </c>
      <c r="Q17" s="264">
        <v>55</v>
      </c>
      <c r="R17" s="264">
        <v>55</v>
      </c>
      <c r="S17" s="264">
        <v>55</v>
      </c>
      <c r="T17" s="264">
        <v>55</v>
      </c>
      <c r="U17" s="264">
        <v>55</v>
      </c>
      <c r="V17" s="264">
        <v>55</v>
      </c>
      <c r="W17" s="264">
        <v>55</v>
      </c>
      <c r="X17" s="264">
        <v>55</v>
      </c>
      <c r="Y17" s="264">
        <v>66</v>
      </c>
      <c r="Z17" s="274">
        <f t="shared" si="17"/>
        <v>605</v>
      </c>
      <c r="AA17" s="239">
        <v>374</v>
      </c>
      <c r="AB17" s="239">
        <f>Z17-AA17</f>
        <v>231</v>
      </c>
      <c r="AC17" s="240">
        <f>IFERROR(AB17/AA17,0)</f>
        <v>0.61764705882352944</v>
      </c>
      <c r="AD17" s="10" t="s">
        <v>13</v>
      </c>
      <c r="AE17" s="264">
        <v>1250</v>
      </c>
      <c r="AF17" s="264">
        <v>1250</v>
      </c>
      <c r="AG17" s="264">
        <v>1250</v>
      </c>
      <c r="AH17" s="264">
        <v>1250</v>
      </c>
      <c r="AI17" s="264">
        <v>1250</v>
      </c>
      <c r="AJ17" s="264">
        <v>1250</v>
      </c>
      <c r="AK17" s="264">
        <v>1250</v>
      </c>
      <c r="AL17" s="264">
        <v>1250</v>
      </c>
      <c r="AM17" s="264">
        <v>1250</v>
      </c>
      <c r="AN17" s="264">
        <v>1250</v>
      </c>
      <c r="AO17" s="264">
        <v>1250</v>
      </c>
      <c r="AP17" s="264">
        <v>1250</v>
      </c>
      <c r="AQ17" s="241">
        <f t="shared" si="25"/>
        <v>1250</v>
      </c>
      <c r="AR17" s="239"/>
      <c r="AS17" s="239">
        <f>AQ17-AR17</f>
        <v>1250</v>
      </c>
      <c r="AT17" s="240">
        <f>IFERROR(AS17/AR17,0)</f>
        <v>0</v>
      </c>
      <c r="AU17" s="11">
        <f t="shared" si="5"/>
        <v>1093125000</v>
      </c>
      <c r="AV17" s="11">
        <f t="shared" si="6"/>
        <v>1093125000</v>
      </c>
      <c r="AW17" s="11">
        <f t="shared" si="7"/>
        <v>1093125000</v>
      </c>
      <c r="AX17" s="11">
        <f t="shared" si="8"/>
        <v>1821875000</v>
      </c>
      <c r="AY17" s="11">
        <f t="shared" si="9"/>
        <v>1821875000</v>
      </c>
      <c r="AZ17" s="11">
        <f t="shared" si="10"/>
        <v>1821875000</v>
      </c>
      <c r="BA17" s="11">
        <f t="shared" si="11"/>
        <v>1821875000</v>
      </c>
      <c r="BB17" s="11">
        <f t="shared" si="12"/>
        <v>1821875000</v>
      </c>
      <c r="BC17" s="11">
        <f t="shared" si="13"/>
        <v>1821875000</v>
      </c>
      <c r="BD17" s="11">
        <f t="shared" si="14"/>
        <v>1821875000</v>
      </c>
      <c r="BE17" s="11">
        <f t="shared" si="15"/>
        <v>1821875000</v>
      </c>
      <c r="BF17" s="11">
        <f t="shared" si="16"/>
        <v>2186250000</v>
      </c>
      <c r="BG17" s="239">
        <f>SUM(AU17:BF17)</f>
        <v>20040625000</v>
      </c>
      <c r="BH17" s="239" t="e">
        <f>SUMIFS(#REF!,#REF!,'KH 2026'!$C17,#REF!,'KH 2026'!$I17)</f>
        <v>#REF!</v>
      </c>
      <c r="BI17" s="239" t="e">
        <f>BG17-BH17</f>
        <v>#REF!</v>
      </c>
      <c r="BJ17" s="240">
        <f>IFERROR(BI17/BH17,0)</f>
        <v>0</v>
      </c>
      <c r="BK17" s="7"/>
      <c r="BL17" s="7" t="s">
        <v>0</v>
      </c>
    </row>
    <row r="18" spans="1:64" ht="28" x14ac:dyDescent="0.3">
      <c r="A18" s="407" t="s">
        <v>9</v>
      </c>
      <c r="B18" s="368" t="s">
        <v>98</v>
      </c>
      <c r="C18" s="235" t="s">
        <v>4570</v>
      </c>
      <c r="D18" s="511" t="s">
        <v>4654</v>
      </c>
      <c r="E18" s="370" t="s">
        <v>97</v>
      </c>
      <c r="F18" s="370" t="s">
        <v>4744</v>
      </c>
      <c r="G18" s="370" t="s">
        <v>8</v>
      </c>
      <c r="H18" s="370" t="s">
        <v>166</v>
      </c>
      <c r="I18" s="246" t="s">
        <v>283</v>
      </c>
      <c r="J18" s="368" t="s">
        <v>4756</v>
      </c>
      <c r="K18" s="368" t="s">
        <v>0</v>
      </c>
      <c r="L18" s="368" t="s">
        <v>4782</v>
      </c>
      <c r="M18" s="373">
        <v>0.8</v>
      </c>
      <c r="N18" s="264">
        <v>220</v>
      </c>
      <c r="O18" s="264">
        <v>220</v>
      </c>
      <c r="P18" s="264">
        <v>220</v>
      </c>
      <c r="Q18" s="264">
        <v>220</v>
      </c>
      <c r="R18" s="264">
        <v>220</v>
      </c>
      <c r="S18" s="264">
        <v>220</v>
      </c>
      <c r="T18" s="264">
        <v>220</v>
      </c>
      <c r="U18" s="264">
        <v>220</v>
      </c>
      <c r="V18" s="264">
        <v>220</v>
      </c>
      <c r="W18" s="264">
        <v>220</v>
      </c>
      <c r="X18" s="264">
        <v>220</v>
      </c>
      <c r="Y18" s="264">
        <v>220</v>
      </c>
      <c r="Z18" s="274">
        <f t="shared" si="17"/>
        <v>2640</v>
      </c>
      <c r="AA18" s="239">
        <v>0</v>
      </c>
      <c r="AB18" s="239">
        <f>Z18-AA18</f>
        <v>2640</v>
      </c>
      <c r="AC18" s="240">
        <f>IFERROR(AB18/AA18,0)</f>
        <v>0</v>
      </c>
      <c r="AD18" s="10" t="s">
        <v>13</v>
      </c>
      <c r="AE18" s="264">
        <v>1250</v>
      </c>
      <c r="AF18" s="264">
        <v>1250</v>
      </c>
      <c r="AG18" s="264">
        <v>1250</v>
      </c>
      <c r="AH18" s="264">
        <v>1250</v>
      </c>
      <c r="AI18" s="264">
        <v>1250</v>
      </c>
      <c r="AJ18" s="264">
        <v>1250</v>
      </c>
      <c r="AK18" s="264">
        <v>1250</v>
      </c>
      <c r="AL18" s="264">
        <v>1250</v>
      </c>
      <c r="AM18" s="264">
        <v>1250</v>
      </c>
      <c r="AN18" s="264">
        <v>1250</v>
      </c>
      <c r="AO18" s="264">
        <v>1250</v>
      </c>
      <c r="AP18" s="264">
        <v>1250</v>
      </c>
      <c r="AQ18" s="241">
        <f t="shared" si="25"/>
        <v>1250</v>
      </c>
      <c r="AR18" s="239"/>
      <c r="AS18" s="239">
        <f>AQ18-AR18</f>
        <v>1250</v>
      </c>
      <c r="AT18" s="240">
        <f>IFERROR(AS18/AR18,0)</f>
        <v>0</v>
      </c>
      <c r="AU18" s="11">
        <f t="shared" si="5"/>
        <v>7287500000</v>
      </c>
      <c r="AV18" s="11">
        <f t="shared" si="6"/>
        <v>7287500000</v>
      </c>
      <c r="AW18" s="11">
        <f t="shared" si="7"/>
        <v>7287500000</v>
      </c>
      <c r="AX18" s="11">
        <f t="shared" si="8"/>
        <v>7287500000</v>
      </c>
      <c r="AY18" s="11">
        <f t="shared" si="9"/>
        <v>7287500000</v>
      </c>
      <c r="AZ18" s="11">
        <f t="shared" si="10"/>
        <v>7287500000</v>
      </c>
      <c r="BA18" s="11">
        <f t="shared" si="11"/>
        <v>7287500000</v>
      </c>
      <c r="BB18" s="11">
        <f t="shared" si="12"/>
        <v>7287500000</v>
      </c>
      <c r="BC18" s="11">
        <f t="shared" si="13"/>
        <v>7287500000</v>
      </c>
      <c r="BD18" s="11">
        <f t="shared" si="14"/>
        <v>7287500000</v>
      </c>
      <c r="BE18" s="11">
        <f t="shared" si="15"/>
        <v>7287500000</v>
      </c>
      <c r="BF18" s="11">
        <f t="shared" si="16"/>
        <v>7287500000</v>
      </c>
      <c r="BG18" s="239">
        <f>SUM(AU18:BF18)</f>
        <v>87450000000</v>
      </c>
      <c r="BH18" s="239" t="e">
        <f>SUMIFS(#REF!,#REF!,'KH 2026'!$C18,#REF!,'KH 2026'!$I18)</f>
        <v>#REF!</v>
      </c>
      <c r="BI18" s="239" t="e">
        <f>BG18-BH18</f>
        <v>#REF!</v>
      </c>
      <c r="BJ18" s="240">
        <f>IFERROR(BI18/BH18,0)</f>
        <v>0</v>
      </c>
      <c r="BK18" s="7"/>
      <c r="BL18" s="7" t="s">
        <v>0</v>
      </c>
    </row>
    <row r="19" spans="1:64" ht="28" x14ac:dyDescent="0.3">
      <c r="A19" s="407" t="s">
        <v>9</v>
      </c>
      <c r="B19" s="368" t="s">
        <v>98</v>
      </c>
      <c r="C19" s="235" t="s">
        <v>4571</v>
      </c>
      <c r="D19" s="512" t="s">
        <v>4655</v>
      </c>
      <c r="E19" s="370" t="s">
        <v>97</v>
      </c>
      <c r="F19" s="370" t="s">
        <v>4744</v>
      </c>
      <c r="G19" s="370" t="s">
        <v>8</v>
      </c>
      <c r="H19" s="370" t="s">
        <v>166</v>
      </c>
      <c r="I19" s="235" t="s">
        <v>283</v>
      </c>
      <c r="J19" s="368" t="s">
        <v>4756</v>
      </c>
      <c r="K19" s="368" t="s">
        <v>0</v>
      </c>
      <c r="L19" s="368" t="s">
        <v>4782</v>
      </c>
      <c r="M19" s="373">
        <v>0.8</v>
      </c>
      <c r="N19" s="264">
        <v>44</v>
      </c>
      <c r="O19" s="264">
        <v>44</v>
      </c>
      <c r="P19" s="264">
        <v>44</v>
      </c>
      <c r="Q19" s="264">
        <v>44</v>
      </c>
      <c r="R19" s="264">
        <v>66</v>
      </c>
      <c r="S19" s="264">
        <v>66</v>
      </c>
      <c r="T19" s="264">
        <v>66</v>
      </c>
      <c r="U19" s="264">
        <v>66</v>
      </c>
      <c r="V19" s="264">
        <v>66</v>
      </c>
      <c r="W19" s="264">
        <v>66</v>
      </c>
      <c r="X19" s="264">
        <v>66</v>
      </c>
      <c r="Y19" s="264">
        <v>66</v>
      </c>
      <c r="Z19" s="274">
        <f t="shared" si="17"/>
        <v>704</v>
      </c>
      <c r="AA19" s="239">
        <v>3.3</v>
      </c>
      <c r="AB19" s="239">
        <f t="shared" si="18"/>
        <v>700.7</v>
      </c>
      <c r="AC19" s="240">
        <f t="shared" si="19"/>
        <v>212.33333333333337</v>
      </c>
      <c r="AD19" s="10" t="s">
        <v>13</v>
      </c>
      <c r="AE19" s="264">
        <v>1250</v>
      </c>
      <c r="AF19" s="264">
        <v>1250</v>
      </c>
      <c r="AG19" s="264">
        <v>1250</v>
      </c>
      <c r="AH19" s="264">
        <v>1250</v>
      </c>
      <c r="AI19" s="264">
        <v>1250</v>
      </c>
      <c r="AJ19" s="264">
        <v>1250</v>
      </c>
      <c r="AK19" s="264">
        <v>1250</v>
      </c>
      <c r="AL19" s="264">
        <v>1250</v>
      </c>
      <c r="AM19" s="264">
        <v>1250</v>
      </c>
      <c r="AN19" s="264">
        <v>1250</v>
      </c>
      <c r="AO19" s="264">
        <v>1250</v>
      </c>
      <c r="AP19" s="264">
        <v>1250</v>
      </c>
      <c r="AQ19" s="241">
        <f t="shared" si="25"/>
        <v>1250</v>
      </c>
      <c r="AR19" s="239"/>
      <c r="AS19" s="239">
        <f t="shared" si="26"/>
        <v>1250</v>
      </c>
      <c r="AT19" s="240">
        <f t="shared" si="27"/>
        <v>0</v>
      </c>
      <c r="AU19" s="11">
        <f t="shared" si="5"/>
        <v>1457500000</v>
      </c>
      <c r="AV19" s="11">
        <f t="shared" si="6"/>
        <v>1457500000</v>
      </c>
      <c r="AW19" s="11">
        <f t="shared" si="7"/>
        <v>1457500000</v>
      </c>
      <c r="AX19" s="11">
        <f t="shared" si="8"/>
        <v>1457500000</v>
      </c>
      <c r="AY19" s="11">
        <f t="shared" si="9"/>
        <v>2186250000</v>
      </c>
      <c r="AZ19" s="11">
        <f t="shared" si="10"/>
        <v>2186250000</v>
      </c>
      <c r="BA19" s="11">
        <f t="shared" si="11"/>
        <v>2186250000</v>
      </c>
      <c r="BB19" s="11">
        <f t="shared" si="12"/>
        <v>2186250000</v>
      </c>
      <c r="BC19" s="11">
        <f t="shared" si="13"/>
        <v>2186250000</v>
      </c>
      <c r="BD19" s="11">
        <f t="shared" si="14"/>
        <v>2186250000</v>
      </c>
      <c r="BE19" s="11">
        <f t="shared" si="15"/>
        <v>2186250000</v>
      </c>
      <c r="BF19" s="11">
        <f t="shared" si="16"/>
        <v>2186250000</v>
      </c>
      <c r="BG19" s="239">
        <f t="shared" si="22"/>
        <v>23320000000</v>
      </c>
      <c r="BH19" s="239" t="e">
        <f>SUMIFS(#REF!,#REF!,'KH 2026'!$C19,#REF!,'KH 2026'!$I19)</f>
        <v>#REF!</v>
      </c>
      <c r="BI19" s="239" t="e">
        <f t="shared" si="23"/>
        <v>#REF!</v>
      </c>
      <c r="BJ19" s="240">
        <f t="shared" si="24"/>
        <v>0</v>
      </c>
      <c r="BK19" s="7"/>
      <c r="BL19" s="7" t="s">
        <v>0</v>
      </c>
    </row>
    <row r="20" spans="1:64" x14ac:dyDescent="0.3">
      <c r="A20" s="407" t="s">
        <v>4565</v>
      </c>
      <c r="B20" s="368" t="s">
        <v>98</v>
      </c>
      <c r="C20" s="235" t="s">
        <v>194</v>
      </c>
      <c r="D20" s="244" t="s">
        <v>4809</v>
      </c>
      <c r="E20" s="370" t="s">
        <v>97</v>
      </c>
      <c r="F20" s="370" t="s">
        <v>4744</v>
      </c>
      <c r="G20" s="370" t="s">
        <v>8</v>
      </c>
      <c r="H20" s="370" t="s">
        <v>4746</v>
      </c>
      <c r="I20" s="235" t="s">
        <v>95</v>
      </c>
      <c r="J20" s="368" t="s">
        <v>80</v>
      </c>
      <c r="K20" s="368" t="s">
        <v>0</v>
      </c>
      <c r="L20" s="368" t="s">
        <v>4780</v>
      </c>
      <c r="M20" s="373">
        <v>0.8</v>
      </c>
      <c r="N20" s="264">
        <v>110</v>
      </c>
      <c r="O20" s="264">
        <v>110</v>
      </c>
      <c r="P20" s="264">
        <v>110</v>
      </c>
      <c r="Q20" s="264">
        <v>110</v>
      </c>
      <c r="R20" s="264">
        <v>110</v>
      </c>
      <c r="S20" s="264">
        <v>110</v>
      </c>
      <c r="T20" s="264">
        <v>110</v>
      </c>
      <c r="U20" s="264">
        <v>110</v>
      </c>
      <c r="V20" s="264">
        <v>110</v>
      </c>
      <c r="W20" s="264">
        <v>110</v>
      </c>
      <c r="X20" s="264">
        <v>110</v>
      </c>
      <c r="Y20" s="264">
        <v>110</v>
      </c>
      <c r="Z20" s="274">
        <f t="shared" si="17"/>
        <v>1320</v>
      </c>
      <c r="AA20" s="239">
        <v>0</v>
      </c>
      <c r="AB20" s="239">
        <f t="shared" si="18"/>
        <v>1320</v>
      </c>
      <c r="AC20" s="240">
        <f t="shared" si="19"/>
        <v>0</v>
      </c>
      <c r="AD20" s="10" t="s">
        <v>13</v>
      </c>
      <c r="AE20" s="264">
        <v>1250</v>
      </c>
      <c r="AF20" s="264">
        <v>1250</v>
      </c>
      <c r="AG20" s="264">
        <v>1250</v>
      </c>
      <c r="AH20" s="264">
        <v>1250</v>
      </c>
      <c r="AI20" s="264">
        <v>1250</v>
      </c>
      <c r="AJ20" s="264">
        <v>1250</v>
      </c>
      <c r="AK20" s="264">
        <v>1250</v>
      </c>
      <c r="AL20" s="264">
        <v>1250</v>
      </c>
      <c r="AM20" s="264">
        <v>1250</v>
      </c>
      <c r="AN20" s="264">
        <v>1250</v>
      </c>
      <c r="AO20" s="264">
        <v>1250</v>
      </c>
      <c r="AP20" s="264">
        <v>1250</v>
      </c>
      <c r="AQ20" s="241">
        <f t="shared" si="25"/>
        <v>1250</v>
      </c>
      <c r="AR20" s="239"/>
      <c r="AS20" s="239">
        <f t="shared" si="26"/>
        <v>1250</v>
      </c>
      <c r="AT20" s="240">
        <f t="shared" si="27"/>
        <v>0</v>
      </c>
      <c r="AU20" s="11">
        <f t="shared" si="5"/>
        <v>3643750000</v>
      </c>
      <c r="AV20" s="11">
        <f t="shared" si="6"/>
        <v>3643750000</v>
      </c>
      <c r="AW20" s="11">
        <f t="shared" si="7"/>
        <v>3643750000</v>
      </c>
      <c r="AX20" s="11">
        <f t="shared" si="8"/>
        <v>3643750000</v>
      </c>
      <c r="AY20" s="11">
        <f t="shared" si="9"/>
        <v>3643750000</v>
      </c>
      <c r="AZ20" s="11">
        <f t="shared" si="10"/>
        <v>3643750000</v>
      </c>
      <c r="BA20" s="11">
        <f t="shared" si="11"/>
        <v>3643750000</v>
      </c>
      <c r="BB20" s="11">
        <f t="shared" si="12"/>
        <v>3643750000</v>
      </c>
      <c r="BC20" s="11">
        <f t="shared" si="13"/>
        <v>3643750000</v>
      </c>
      <c r="BD20" s="11">
        <f t="shared" si="14"/>
        <v>3643750000</v>
      </c>
      <c r="BE20" s="11">
        <f t="shared" si="15"/>
        <v>3643750000</v>
      </c>
      <c r="BF20" s="11">
        <f t="shared" si="16"/>
        <v>3643750000</v>
      </c>
      <c r="BG20" s="239">
        <f t="shared" si="22"/>
        <v>43725000000</v>
      </c>
      <c r="BH20" s="239" t="e">
        <f>SUMIFS(#REF!,#REF!,'KH 2026'!$C20,#REF!,'KH 2026'!$I20)</f>
        <v>#REF!</v>
      </c>
      <c r="BI20" s="239" t="e">
        <f t="shared" si="23"/>
        <v>#REF!</v>
      </c>
      <c r="BJ20" s="240">
        <f t="shared" si="24"/>
        <v>0</v>
      </c>
      <c r="BK20" s="7"/>
      <c r="BL20" s="7" t="s">
        <v>0</v>
      </c>
    </row>
    <row r="21" spans="1:64" ht="28" x14ac:dyDescent="0.3">
      <c r="A21" s="407" t="s">
        <v>9</v>
      </c>
      <c r="B21" s="364" t="s">
        <v>4556</v>
      </c>
      <c r="C21" s="235" t="s">
        <v>4572</v>
      </c>
      <c r="D21" s="244" t="s">
        <v>4656</v>
      </c>
      <c r="E21" s="370" t="s">
        <v>94</v>
      </c>
      <c r="F21" s="370" t="s">
        <v>4745</v>
      </c>
      <c r="G21" s="370" t="s">
        <v>7</v>
      </c>
      <c r="H21" s="370" t="s">
        <v>164</v>
      </c>
      <c r="I21" s="235" t="s">
        <v>4753</v>
      </c>
      <c r="J21" s="368" t="s">
        <v>4754</v>
      </c>
      <c r="K21" s="368" t="s">
        <v>0</v>
      </c>
      <c r="L21" s="368" t="s">
        <v>272</v>
      </c>
      <c r="M21" s="373">
        <v>0.8</v>
      </c>
      <c r="N21" s="264"/>
      <c r="O21" s="264"/>
      <c r="P21" s="264"/>
      <c r="Q21" s="264"/>
      <c r="R21" s="264"/>
      <c r="S21" s="264"/>
      <c r="T21" s="264"/>
      <c r="U21" s="264"/>
      <c r="V21" s="264"/>
      <c r="W21" s="264"/>
      <c r="X21" s="264"/>
      <c r="Y21" s="264"/>
      <c r="Z21" s="274">
        <f t="shared" si="17"/>
        <v>0</v>
      </c>
      <c r="AA21" s="239">
        <v>0</v>
      </c>
      <c r="AB21" s="239">
        <f t="shared" si="18"/>
        <v>0</v>
      </c>
      <c r="AC21" s="240">
        <f t="shared" si="19"/>
        <v>0</v>
      </c>
      <c r="AD21" s="10" t="s">
        <v>13</v>
      </c>
      <c r="AE21" s="264">
        <v>750</v>
      </c>
      <c r="AF21" s="264">
        <v>750</v>
      </c>
      <c r="AG21" s="264">
        <v>750</v>
      </c>
      <c r="AH21" s="264">
        <v>750</v>
      </c>
      <c r="AI21" s="264">
        <v>750</v>
      </c>
      <c r="AJ21" s="264">
        <v>750</v>
      </c>
      <c r="AK21" s="264">
        <v>750</v>
      </c>
      <c r="AL21" s="264">
        <v>750</v>
      </c>
      <c r="AM21" s="264">
        <v>750</v>
      </c>
      <c r="AN21" s="264">
        <v>750</v>
      </c>
      <c r="AO21" s="264">
        <v>750</v>
      </c>
      <c r="AP21" s="264">
        <v>750</v>
      </c>
      <c r="AQ21" s="241">
        <f t="shared" si="25"/>
        <v>0</v>
      </c>
      <c r="AR21" s="239"/>
      <c r="AS21" s="239">
        <f t="shared" si="26"/>
        <v>0</v>
      </c>
      <c r="AT21" s="240">
        <f t="shared" si="27"/>
        <v>0</v>
      </c>
      <c r="AU21" s="11">
        <f t="shared" si="5"/>
        <v>0</v>
      </c>
      <c r="AV21" s="11">
        <f t="shared" si="6"/>
        <v>0</v>
      </c>
      <c r="AW21" s="11">
        <f t="shared" si="7"/>
        <v>0</v>
      </c>
      <c r="AX21" s="11">
        <f t="shared" si="8"/>
        <v>0</v>
      </c>
      <c r="AY21" s="11">
        <f t="shared" si="9"/>
        <v>0</v>
      </c>
      <c r="AZ21" s="11">
        <f t="shared" si="10"/>
        <v>0</v>
      </c>
      <c r="BA21" s="11">
        <f t="shared" si="11"/>
        <v>0</v>
      </c>
      <c r="BB21" s="11">
        <f t="shared" si="12"/>
        <v>0</v>
      </c>
      <c r="BC21" s="11">
        <f t="shared" si="13"/>
        <v>0</v>
      </c>
      <c r="BD21" s="11">
        <f t="shared" si="14"/>
        <v>0</v>
      </c>
      <c r="BE21" s="11">
        <f t="shared" si="15"/>
        <v>0</v>
      </c>
      <c r="BF21" s="11">
        <f t="shared" si="16"/>
        <v>0</v>
      </c>
      <c r="BG21" s="239">
        <f t="shared" si="22"/>
        <v>0</v>
      </c>
      <c r="BH21" s="239" t="e">
        <f>SUMIFS(#REF!,#REF!,'KH 2026'!$C21,#REF!,'KH 2026'!$I21)</f>
        <v>#REF!</v>
      </c>
      <c r="BI21" s="239" t="e">
        <f t="shared" si="23"/>
        <v>#REF!</v>
      </c>
      <c r="BJ21" s="240">
        <f t="shared" si="24"/>
        <v>0</v>
      </c>
      <c r="BK21" s="7"/>
      <c r="BL21" s="7" t="s">
        <v>0</v>
      </c>
    </row>
    <row r="22" spans="1:64" x14ac:dyDescent="0.3">
      <c r="A22" s="407" t="s">
        <v>79</v>
      </c>
      <c r="B22" s="368" t="s">
        <v>98</v>
      </c>
      <c r="C22" s="235" t="s">
        <v>4573</v>
      </c>
      <c r="D22" s="244" t="s">
        <v>4657</v>
      </c>
      <c r="E22" s="370" t="s">
        <v>97</v>
      </c>
      <c r="F22" s="370" t="s">
        <v>4745</v>
      </c>
      <c r="G22" s="370" t="s">
        <v>8</v>
      </c>
      <c r="H22" s="370" t="s">
        <v>4746</v>
      </c>
      <c r="I22" s="235" t="s">
        <v>197</v>
      </c>
      <c r="J22" s="368" t="s">
        <v>82</v>
      </c>
      <c r="K22" s="368" t="s">
        <v>130</v>
      </c>
      <c r="L22" s="368" t="s">
        <v>4783</v>
      </c>
      <c r="M22" s="373">
        <v>0.8</v>
      </c>
      <c r="N22" s="264">
        <v>86.586983333333322</v>
      </c>
      <c r="O22" s="264">
        <v>86.586983333333322</v>
      </c>
      <c r="P22" s="264">
        <v>86.586983333333322</v>
      </c>
      <c r="Q22" s="264">
        <v>86.586983333333322</v>
      </c>
      <c r="R22" s="264">
        <v>86.586983333333322</v>
      </c>
      <c r="S22" s="264">
        <v>86.586983333333322</v>
      </c>
      <c r="T22" s="264">
        <v>86.586983333333322</v>
      </c>
      <c r="U22" s="264">
        <v>86.586983333333322</v>
      </c>
      <c r="V22" s="264">
        <v>86.586983333333322</v>
      </c>
      <c r="W22" s="264">
        <v>86.586983333333322</v>
      </c>
      <c r="X22" s="264">
        <v>86.586983333333322</v>
      </c>
      <c r="Y22" s="264">
        <v>86.586983333333322</v>
      </c>
      <c r="Z22" s="274">
        <f t="shared" si="17"/>
        <v>1039.0438000000001</v>
      </c>
      <c r="AA22" s="239">
        <v>997.95</v>
      </c>
      <c r="AB22" s="239">
        <f t="shared" si="18"/>
        <v>41.093800000000101</v>
      </c>
      <c r="AC22" s="240">
        <f t="shared" si="19"/>
        <v>4.1178215341450074E-2</v>
      </c>
      <c r="AD22" s="10" t="s">
        <v>13</v>
      </c>
      <c r="AE22" s="264">
        <v>640</v>
      </c>
      <c r="AF22" s="264">
        <v>632</v>
      </c>
      <c r="AG22" s="264">
        <v>624</v>
      </c>
      <c r="AH22" s="264">
        <v>616</v>
      </c>
      <c r="AI22" s="264">
        <v>608</v>
      </c>
      <c r="AJ22" s="264">
        <v>600</v>
      </c>
      <c r="AK22" s="264">
        <v>592</v>
      </c>
      <c r="AL22" s="264">
        <v>584</v>
      </c>
      <c r="AM22" s="264">
        <v>576</v>
      </c>
      <c r="AN22" s="264">
        <v>568</v>
      </c>
      <c r="AO22" s="264">
        <v>560</v>
      </c>
      <c r="AP22" s="264">
        <v>552</v>
      </c>
      <c r="AQ22" s="241">
        <f t="shared" si="25"/>
        <v>595.99999999999977</v>
      </c>
      <c r="AR22" s="239"/>
      <c r="AS22" s="239">
        <f t="shared" si="26"/>
        <v>595.99999999999977</v>
      </c>
      <c r="AT22" s="240">
        <f t="shared" si="27"/>
        <v>0</v>
      </c>
      <c r="AU22" s="11">
        <f t="shared" si="5"/>
        <v>1468515237.333333</v>
      </c>
      <c r="AV22" s="11">
        <f t="shared" si="6"/>
        <v>1450158796.8666666</v>
      </c>
      <c r="AW22" s="11">
        <f t="shared" si="7"/>
        <v>1431802356.3999999</v>
      </c>
      <c r="AX22" s="11">
        <f t="shared" si="8"/>
        <v>1413445915.9333332</v>
      </c>
      <c r="AY22" s="11">
        <f t="shared" si="9"/>
        <v>1395089475.4666665</v>
      </c>
      <c r="AZ22" s="11">
        <f t="shared" si="10"/>
        <v>1376733034.9999998</v>
      </c>
      <c r="BA22" s="11">
        <f t="shared" si="11"/>
        <v>1358376594.5333331</v>
      </c>
      <c r="BB22" s="11">
        <f t="shared" si="12"/>
        <v>1340020154.0666664</v>
      </c>
      <c r="BC22" s="11">
        <f t="shared" si="13"/>
        <v>1321663713.5999999</v>
      </c>
      <c r="BD22" s="11">
        <f t="shared" si="14"/>
        <v>1303307273.1333332</v>
      </c>
      <c r="BE22" s="11">
        <f t="shared" si="15"/>
        <v>1284950832.6666665</v>
      </c>
      <c r="BF22" s="11">
        <f t="shared" si="16"/>
        <v>1266594392.1999998</v>
      </c>
      <c r="BG22" s="239">
        <f t="shared" si="22"/>
        <v>16410657777.199997</v>
      </c>
      <c r="BH22" s="239" t="e">
        <f>SUMIFS(#REF!,#REF!,'KH 2026'!$C22,#REF!,'KH 2026'!$I22)</f>
        <v>#REF!</v>
      </c>
      <c r="BI22" s="239" t="e">
        <f t="shared" si="23"/>
        <v>#REF!</v>
      </c>
      <c r="BJ22" s="240">
        <f t="shared" si="24"/>
        <v>0</v>
      </c>
      <c r="BK22" s="7"/>
      <c r="BL22" s="7" t="s">
        <v>130</v>
      </c>
    </row>
    <row r="23" spans="1:64" ht="28" x14ac:dyDescent="0.3">
      <c r="A23" s="407" t="s">
        <v>4566</v>
      </c>
      <c r="B23" s="364" t="s">
        <v>4556</v>
      </c>
      <c r="C23" s="235" t="s">
        <v>4574</v>
      </c>
      <c r="D23" s="244" t="s">
        <v>4658</v>
      </c>
      <c r="E23" s="370" t="s">
        <v>167</v>
      </c>
      <c r="F23" s="370" t="s">
        <v>4745</v>
      </c>
      <c r="G23" s="370" t="s">
        <v>4748</v>
      </c>
      <c r="H23" s="370" t="s">
        <v>165</v>
      </c>
      <c r="I23" s="235" t="s">
        <v>4753</v>
      </c>
      <c r="J23" s="368" t="s">
        <v>4754</v>
      </c>
      <c r="K23" s="368" t="s">
        <v>0</v>
      </c>
      <c r="L23" s="368" t="s">
        <v>272</v>
      </c>
      <c r="M23" s="373">
        <v>0.8</v>
      </c>
      <c r="N23" s="264"/>
      <c r="O23" s="264"/>
      <c r="P23" s="264"/>
      <c r="Q23" s="264"/>
      <c r="R23" s="264"/>
      <c r="S23" s="264"/>
      <c r="T23" s="264"/>
      <c r="U23" s="264"/>
      <c r="V23" s="264"/>
      <c r="W23" s="264"/>
      <c r="X23" s="264"/>
      <c r="Y23" s="264"/>
      <c r="Z23" s="274">
        <f t="shared" si="17"/>
        <v>0</v>
      </c>
      <c r="AA23" s="239">
        <v>0</v>
      </c>
      <c r="AB23" s="239">
        <f>Z23-AA23</f>
        <v>0</v>
      </c>
      <c r="AC23" s="240">
        <f>IFERROR(AB23/AA23,0)</f>
        <v>0</v>
      </c>
      <c r="AD23" s="10" t="s">
        <v>13</v>
      </c>
      <c r="AE23" s="264">
        <v>750</v>
      </c>
      <c r="AF23" s="264">
        <v>750</v>
      </c>
      <c r="AG23" s="264">
        <v>750</v>
      </c>
      <c r="AH23" s="264">
        <v>750</v>
      </c>
      <c r="AI23" s="264">
        <v>750</v>
      </c>
      <c r="AJ23" s="264">
        <v>750</v>
      </c>
      <c r="AK23" s="264">
        <v>750</v>
      </c>
      <c r="AL23" s="264">
        <v>750</v>
      </c>
      <c r="AM23" s="264">
        <v>750</v>
      </c>
      <c r="AN23" s="264">
        <v>750</v>
      </c>
      <c r="AO23" s="264">
        <v>750</v>
      </c>
      <c r="AP23" s="264">
        <v>750</v>
      </c>
      <c r="AQ23" s="241">
        <f t="shared" si="25"/>
        <v>0</v>
      </c>
      <c r="AR23" s="239"/>
      <c r="AS23" s="239">
        <f>AQ23-AR23</f>
        <v>0</v>
      </c>
      <c r="AT23" s="240">
        <f>IFERROR(AS23/AR23,0)</f>
        <v>0</v>
      </c>
      <c r="AU23" s="11">
        <f t="shared" si="5"/>
        <v>0</v>
      </c>
      <c r="AV23" s="11">
        <f t="shared" si="6"/>
        <v>0</v>
      </c>
      <c r="AW23" s="11">
        <f t="shared" si="7"/>
        <v>0</v>
      </c>
      <c r="AX23" s="11">
        <f t="shared" si="8"/>
        <v>0</v>
      </c>
      <c r="AY23" s="11">
        <f t="shared" si="9"/>
        <v>0</v>
      </c>
      <c r="AZ23" s="11">
        <f t="shared" si="10"/>
        <v>0</v>
      </c>
      <c r="BA23" s="11">
        <f t="shared" si="11"/>
        <v>0</v>
      </c>
      <c r="BB23" s="11">
        <f t="shared" si="12"/>
        <v>0</v>
      </c>
      <c r="BC23" s="11">
        <f t="shared" si="13"/>
        <v>0</v>
      </c>
      <c r="BD23" s="11">
        <f t="shared" si="14"/>
        <v>0</v>
      </c>
      <c r="BE23" s="11">
        <f t="shared" si="15"/>
        <v>0</v>
      </c>
      <c r="BF23" s="11">
        <f t="shared" si="16"/>
        <v>0</v>
      </c>
      <c r="BG23" s="239">
        <f>SUM(AU23:BF23)</f>
        <v>0</v>
      </c>
      <c r="BH23" s="239" t="e">
        <f>SUMIFS(#REF!,#REF!,'KH 2026'!$C23,#REF!,'KH 2026'!$I23)</f>
        <v>#REF!</v>
      </c>
      <c r="BI23" s="239" t="e">
        <f>BG23-BH23</f>
        <v>#REF!</v>
      </c>
      <c r="BJ23" s="240">
        <f>IFERROR(BI23/BH23,0)</f>
        <v>0</v>
      </c>
      <c r="BK23" s="7"/>
      <c r="BL23" s="7" t="s">
        <v>0</v>
      </c>
    </row>
    <row r="24" spans="1:64" ht="28" x14ac:dyDescent="0.3">
      <c r="A24" s="407" t="s">
        <v>4566</v>
      </c>
      <c r="B24" s="364" t="s">
        <v>4556</v>
      </c>
      <c r="C24" s="235" t="s">
        <v>4575</v>
      </c>
      <c r="D24" s="245" t="s">
        <v>4659</v>
      </c>
      <c r="E24" s="370" t="s">
        <v>167</v>
      </c>
      <c r="F24" s="370" t="s">
        <v>4745</v>
      </c>
      <c r="G24" s="370" t="s">
        <v>4748</v>
      </c>
      <c r="H24" s="370" t="s">
        <v>165</v>
      </c>
      <c r="I24" s="235" t="s">
        <v>283</v>
      </c>
      <c r="J24" s="368" t="s">
        <v>4756</v>
      </c>
      <c r="K24" s="368" t="s">
        <v>0</v>
      </c>
      <c r="L24" s="368" t="s">
        <v>4782</v>
      </c>
      <c r="M24" s="373">
        <v>0.8</v>
      </c>
      <c r="N24" s="264">
        <v>44</v>
      </c>
      <c r="O24" s="264">
        <v>53</v>
      </c>
      <c r="P24" s="264">
        <v>55</v>
      </c>
      <c r="Q24" s="264">
        <v>55</v>
      </c>
      <c r="R24" s="264">
        <v>55</v>
      </c>
      <c r="S24" s="264">
        <v>55</v>
      </c>
      <c r="T24" s="264">
        <v>55</v>
      </c>
      <c r="U24" s="264">
        <v>55</v>
      </c>
      <c r="V24" s="264">
        <v>55</v>
      </c>
      <c r="W24" s="264">
        <v>55</v>
      </c>
      <c r="X24" s="264">
        <v>55</v>
      </c>
      <c r="Y24" s="264">
        <v>55</v>
      </c>
      <c r="Z24" s="274">
        <f t="shared" si="17"/>
        <v>647</v>
      </c>
      <c r="AA24" s="239">
        <v>0</v>
      </c>
      <c r="AB24" s="239">
        <f t="shared" ref="AB24:AB25" si="28">Z24-AA24</f>
        <v>647</v>
      </c>
      <c r="AC24" s="240">
        <f t="shared" ref="AC24:AC25" si="29">IFERROR(AB24/AA24,0)</f>
        <v>0</v>
      </c>
      <c r="AD24" s="10" t="s">
        <v>13</v>
      </c>
      <c r="AE24" s="264">
        <v>1250</v>
      </c>
      <c r="AF24" s="264">
        <v>1250</v>
      </c>
      <c r="AG24" s="264">
        <v>1250</v>
      </c>
      <c r="AH24" s="264">
        <v>1250</v>
      </c>
      <c r="AI24" s="264">
        <v>1250</v>
      </c>
      <c r="AJ24" s="264">
        <v>1250</v>
      </c>
      <c r="AK24" s="264">
        <v>1250</v>
      </c>
      <c r="AL24" s="264">
        <v>1250</v>
      </c>
      <c r="AM24" s="264">
        <v>1250</v>
      </c>
      <c r="AN24" s="264">
        <v>1250</v>
      </c>
      <c r="AO24" s="264">
        <v>1250</v>
      </c>
      <c r="AP24" s="264">
        <v>1250</v>
      </c>
      <c r="AQ24" s="241">
        <f t="shared" si="25"/>
        <v>1250</v>
      </c>
      <c r="AR24" s="239"/>
      <c r="AS24" s="239">
        <f t="shared" ref="AS24:AS25" si="30">AQ24-AR24</f>
        <v>1250</v>
      </c>
      <c r="AT24" s="240">
        <f t="shared" ref="AT24:AT25" si="31">IFERROR(AS24/AR24,0)</f>
        <v>0</v>
      </c>
      <c r="AU24" s="11">
        <f t="shared" si="5"/>
        <v>1457500000</v>
      </c>
      <c r="AV24" s="11">
        <f t="shared" si="6"/>
        <v>1755625000</v>
      </c>
      <c r="AW24" s="11">
        <f t="shared" si="7"/>
        <v>1821875000</v>
      </c>
      <c r="AX24" s="11">
        <f t="shared" si="8"/>
        <v>1821875000</v>
      </c>
      <c r="AY24" s="11">
        <f t="shared" si="9"/>
        <v>1821875000</v>
      </c>
      <c r="AZ24" s="11">
        <f t="shared" si="10"/>
        <v>1821875000</v>
      </c>
      <c r="BA24" s="11">
        <f t="shared" si="11"/>
        <v>1821875000</v>
      </c>
      <c r="BB24" s="11">
        <f t="shared" si="12"/>
        <v>1821875000</v>
      </c>
      <c r="BC24" s="11">
        <f t="shared" si="13"/>
        <v>1821875000</v>
      </c>
      <c r="BD24" s="11">
        <f t="shared" si="14"/>
        <v>1821875000</v>
      </c>
      <c r="BE24" s="11">
        <f t="shared" si="15"/>
        <v>1821875000</v>
      </c>
      <c r="BF24" s="11">
        <f t="shared" si="16"/>
        <v>1821875000</v>
      </c>
      <c r="BG24" s="239">
        <f t="shared" ref="BG24:BG25" si="32">SUM(AU24:BF24)</f>
        <v>21431875000</v>
      </c>
      <c r="BH24" s="239" t="e">
        <f>SUMIFS(#REF!,#REF!,'KH 2026'!$C24,#REF!,'KH 2026'!$I24)</f>
        <v>#REF!</v>
      </c>
      <c r="BI24" s="239" t="e">
        <f t="shared" ref="BI24:BI25" si="33">BG24-BH24</f>
        <v>#REF!</v>
      </c>
      <c r="BJ24" s="240">
        <f t="shared" ref="BJ24:BJ25" si="34">IFERROR(BI24/BH24,0)</f>
        <v>0</v>
      </c>
      <c r="BK24" s="7"/>
      <c r="BL24" s="7" t="s">
        <v>0</v>
      </c>
    </row>
    <row r="25" spans="1:64" x14ac:dyDescent="0.3">
      <c r="A25" s="407" t="s">
        <v>10</v>
      </c>
      <c r="B25" s="364" t="s">
        <v>4556</v>
      </c>
      <c r="C25" s="235" t="s">
        <v>4576</v>
      </c>
      <c r="D25" s="245" t="s">
        <v>4660</v>
      </c>
      <c r="E25" s="370" t="s">
        <v>94</v>
      </c>
      <c r="F25" s="370" t="s">
        <v>4745</v>
      </c>
      <c r="G25" s="370" t="s">
        <v>4749</v>
      </c>
      <c r="H25" s="370" t="s">
        <v>164</v>
      </c>
      <c r="I25" s="235" t="s">
        <v>3583</v>
      </c>
      <c r="J25" s="368" t="s">
        <v>103</v>
      </c>
      <c r="K25" s="368" t="s">
        <v>4777</v>
      </c>
      <c r="L25" s="368" t="s">
        <v>272</v>
      </c>
      <c r="M25" s="373">
        <v>0.8</v>
      </c>
      <c r="N25" s="264">
        <v>50</v>
      </c>
      <c r="O25" s="264">
        <v>50</v>
      </c>
      <c r="P25" s="264">
        <v>50</v>
      </c>
      <c r="Q25" s="264">
        <v>50</v>
      </c>
      <c r="R25" s="264">
        <v>50</v>
      </c>
      <c r="S25" s="264">
        <v>50</v>
      </c>
      <c r="T25" s="264">
        <v>80</v>
      </c>
      <c r="U25" s="264">
        <v>80</v>
      </c>
      <c r="V25" s="264">
        <v>80</v>
      </c>
      <c r="W25" s="264">
        <v>80</v>
      </c>
      <c r="X25" s="264">
        <v>80</v>
      </c>
      <c r="Y25" s="264">
        <v>80</v>
      </c>
      <c r="Z25" s="274">
        <f t="shared" si="17"/>
        <v>780</v>
      </c>
      <c r="AA25" s="239">
        <v>27</v>
      </c>
      <c r="AB25" s="239">
        <f t="shared" si="28"/>
        <v>753</v>
      </c>
      <c r="AC25" s="240">
        <f t="shared" si="29"/>
        <v>27.888888888888889</v>
      </c>
      <c r="AD25" s="10" t="s">
        <v>13</v>
      </c>
      <c r="AE25" s="264">
        <v>600</v>
      </c>
      <c r="AF25" s="264">
        <v>600</v>
      </c>
      <c r="AG25" s="264">
        <v>600</v>
      </c>
      <c r="AH25" s="264">
        <v>600</v>
      </c>
      <c r="AI25" s="264">
        <v>600</v>
      </c>
      <c r="AJ25" s="264">
        <v>600</v>
      </c>
      <c r="AK25" s="264">
        <v>600</v>
      </c>
      <c r="AL25" s="264">
        <v>600</v>
      </c>
      <c r="AM25" s="264">
        <v>600</v>
      </c>
      <c r="AN25" s="264">
        <v>600</v>
      </c>
      <c r="AO25" s="264">
        <v>600</v>
      </c>
      <c r="AP25" s="264">
        <v>600</v>
      </c>
      <c r="AQ25" s="241">
        <f t="shared" si="25"/>
        <v>600</v>
      </c>
      <c r="AR25" s="239"/>
      <c r="AS25" s="239">
        <f t="shared" si="30"/>
        <v>600</v>
      </c>
      <c r="AT25" s="240">
        <f t="shared" si="31"/>
        <v>0</v>
      </c>
      <c r="AU25" s="11">
        <f t="shared" si="5"/>
        <v>795000000</v>
      </c>
      <c r="AV25" s="11">
        <f t="shared" si="6"/>
        <v>795000000</v>
      </c>
      <c r="AW25" s="11">
        <f t="shared" si="7"/>
        <v>795000000</v>
      </c>
      <c r="AX25" s="11">
        <f t="shared" si="8"/>
        <v>795000000</v>
      </c>
      <c r="AY25" s="11">
        <f t="shared" si="9"/>
        <v>795000000</v>
      </c>
      <c r="AZ25" s="11">
        <f t="shared" si="10"/>
        <v>795000000</v>
      </c>
      <c r="BA25" s="11">
        <f t="shared" si="11"/>
        <v>1272000000</v>
      </c>
      <c r="BB25" s="11">
        <f t="shared" si="12"/>
        <v>1272000000</v>
      </c>
      <c r="BC25" s="11">
        <f t="shared" si="13"/>
        <v>1272000000</v>
      </c>
      <c r="BD25" s="11">
        <f t="shared" si="14"/>
        <v>1272000000</v>
      </c>
      <c r="BE25" s="11">
        <f t="shared" si="15"/>
        <v>1272000000</v>
      </c>
      <c r="BF25" s="11">
        <f t="shared" si="16"/>
        <v>1272000000</v>
      </c>
      <c r="BG25" s="239">
        <f t="shared" si="32"/>
        <v>12402000000</v>
      </c>
      <c r="BH25" s="239" t="e">
        <f>SUMIFS(#REF!,#REF!,'KH 2026'!$C25,#REF!,'KH 2026'!$I25)</f>
        <v>#REF!</v>
      </c>
      <c r="BI25" s="239" t="e">
        <f t="shared" si="33"/>
        <v>#REF!</v>
      </c>
      <c r="BJ25" s="240">
        <f t="shared" si="34"/>
        <v>0</v>
      </c>
      <c r="BK25" s="7"/>
      <c r="BL25" s="582" t="s">
        <v>1</v>
      </c>
    </row>
    <row r="26" spans="1:64" x14ac:dyDescent="0.3">
      <c r="A26" s="407" t="s">
        <v>79</v>
      </c>
      <c r="B26" s="368" t="s">
        <v>98</v>
      </c>
      <c r="C26" s="235" t="s">
        <v>4577</v>
      </c>
      <c r="D26" s="245" t="s">
        <v>4661</v>
      </c>
      <c r="E26" s="370" t="s">
        <v>97</v>
      </c>
      <c r="F26" s="370" t="s">
        <v>4745</v>
      </c>
      <c r="G26" s="370" t="s">
        <v>8</v>
      </c>
      <c r="H26" s="370" t="s">
        <v>166</v>
      </c>
      <c r="I26" s="235" t="s">
        <v>3583</v>
      </c>
      <c r="J26" s="368" t="s">
        <v>103</v>
      </c>
      <c r="K26" s="368" t="s">
        <v>4777</v>
      </c>
      <c r="L26" s="368" t="s">
        <v>272</v>
      </c>
      <c r="M26" s="373">
        <v>0.8</v>
      </c>
      <c r="N26" s="264"/>
      <c r="O26" s="264"/>
      <c r="P26" s="264"/>
      <c r="Q26" s="264"/>
      <c r="R26" s="264"/>
      <c r="S26" s="264"/>
      <c r="T26" s="264"/>
      <c r="U26" s="264"/>
      <c r="V26" s="264"/>
      <c r="W26" s="264"/>
      <c r="X26" s="264"/>
      <c r="Y26" s="264"/>
      <c r="Z26" s="274">
        <f t="shared" si="17"/>
        <v>0</v>
      </c>
      <c r="AA26" s="239">
        <v>0</v>
      </c>
      <c r="AB26" s="239">
        <f t="shared" ref="AB26:AB27" si="35">Z26-AA26</f>
        <v>0</v>
      </c>
      <c r="AC26" s="240">
        <f t="shared" ref="AC26:AC27" si="36">IFERROR(AB26/AA26,0)</f>
        <v>0</v>
      </c>
      <c r="AD26" s="10" t="s">
        <v>13</v>
      </c>
      <c r="AE26" s="264">
        <v>600</v>
      </c>
      <c r="AF26" s="264">
        <v>600</v>
      </c>
      <c r="AG26" s="264">
        <v>600</v>
      </c>
      <c r="AH26" s="264">
        <v>600</v>
      </c>
      <c r="AI26" s="264">
        <v>600</v>
      </c>
      <c r="AJ26" s="264">
        <v>600</v>
      </c>
      <c r="AK26" s="264">
        <v>600</v>
      </c>
      <c r="AL26" s="264">
        <v>600</v>
      </c>
      <c r="AM26" s="264">
        <v>600</v>
      </c>
      <c r="AN26" s="264">
        <v>600</v>
      </c>
      <c r="AO26" s="264">
        <v>600</v>
      </c>
      <c r="AP26" s="264">
        <v>600</v>
      </c>
      <c r="AQ26" s="241">
        <f t="shared" si="25"/>
        <v>0</v>
      </c>
      <c r="AR26" s="239"/>
      <c r="AS26" s="239">
        <f t="shared" ref="AS26:AS27" si="37">AQ26-AR26</f>
        <v>0</v>
      </c>
      <c r="AT26" s="240">
        <f t="shared" ref="AT26:AT27" si="38">IFERROR(AS26/AR26,0)</f>
        <v>0</v>
      </c>
      <c r="AU26" s="11">
        <f t="shared" si="5"/>
        <v>0</v>
      </c>
      <c r="AV26" s="11">
        <f t="shared" si="6"/>
        <v>0</v>
      </c>
      <c r="AW26" s="11">
        <f t="shared" si="7"/>
        <v>0</v>
      </c>
      <c r="AX26" s="11">
        <f t="shared" si="8"/>
        <v>0</v>
      </c>
      <c r="AY26" s="11">
        <f t="shared" si="9"/>
        <v>0</v>
      </c>
      <c r="AZ26" s="11">
        <f t="shared" si="10"/>
        <v>0</v>
      </c>
      <c r="BA26" s="11">
        <f t="shared" si="11"/>
        <v>0</v>
      </c>
      <c r="BB26" s="11">
        <f t="shared" si="12"/>
        <v>0</v>
      </c>
      <c r="BC26" s="11">
        <f t="shared" si="13"/>
        <v>0</v>
      </c>
      <c r="BD26" s="11">
        <f t="shared" si="14"/>
        <v>0</v>
      </c>
      <c r="BE26" s="11">
        <f t="shared" si="15"/>
        <v>0</v>
      </c>
      <c r="BF26" s="11">
        <f t="shared" si="16"/>
        <v>0</v>
      </c>
      <c r="BG26" s="239">
        <f t="shared" ref="BG26:BG27" si="39">SUM(AU26:BF26)</f>
        <v>0</v>
      </c>
      <c r="BH26" s="239" t="e">
        <f>SUMIFS(#REF!,#REF!,'KH 2026'!$C26,#REF!,'KH 2026'!$I26)</f>
        <v>#REF!</v>
      </c>
      <c r="BI26" s="239" t="e">
        <f t="shared" ref="BI26:BI27" si="40">BG26-BH26</f>
        <v>#REF!</v>
      </c>
      <c r="BJ26" s="240">
        <f t="shared" ref="BJ26:BJ27" si="41">IFERROR(BI26/BH26,0)</f>
        <v>0</v>
      </c>
      <c r="BK26" s="7"/>
      <c r="BL26" s="7" t="s">
        <v>1</v>
      </c>
    </row>
    <row r="27" spans="1:64" x14ac:dyDescent="0.3">
      <c r="A27" s="407" t="s">
        <v>77</v>
      </c>
      <c r="B27" s="368" t="s">
        <v>98</v>
      </c>
      <c r="C27" s="235" t="s">
        <v>4484</v>
      </c>
      <c r="D27" s="244" t="s">
        <v>4</v>
      </c>
      <c r="E27" s="370" t="s">
        <v>97</v>
      </c>
      <c r="F27" s="370" t="s">
        <v>4744</v>
      </c>
      <c r="G27" s="370" t="s">
        <v>8</v>
      </c>
      <c r="H27" s="370" t="s">
        <v>166</v>
      </c>
      <c r="I27" s="235" t="s">
        <v>116</v>
      </c>
      <c r="J27" s="368" t="s">
        <v>78</v>
      </c>
      <c r="K27" s="368" t="s">
        <v>0</v>
      </c>
      <c r="L27" s="368" t="s">
        <v>4784</v>
      </c>
      <c r="M27" s="373">
        <v>0.8</v>
      </c>
      <c r="N27" s="264"/>
      <c r="O27" s="264"/>
      <c r="P27" s="264"/>
      <c r="Q27" s="264">
        <v>220</v>
      </c>
      <c r="R27" s="264"/>
      <c r="S27" s="264">
        <v>220</v>
      </c>
      <c r="T27" s="264"/>
      <c r="U27" s="264">
        <v>220</v>
      </c>
      <c r="V27" s="264"/>
      <c r="W27" s="264">
        <v>220</v>
      </c>
      <c r="X27" s="264"/>
      <c r="Y27" s="264"/>
      <c r="Z27" s="274">
        <f t="shared" si="17"/>
        <v>880</v>
      </c>
      <c r="AA27" s="239">
        <v>330.85</v>
      </c>
      <c r="AB27" s="239">
        <f t="shared" si="35"/>
        <v>549.15</v>
      </c>
      <c r="AC27" s="240">
        <f t="shared" si="36"/>
        <v>1.6598156264168049</v>
      </c>
      <c r="AD27" s="10" t="s">
        <v>13</v>
      </c>
      <c r="AE27" s="264">
        <v>970</v>
      </c>
      <c r="AF27" s="264">
        <v>970</v>
      </c>
      <c r="AG27" s="264">
        <v>970</v>
      </c>
      <c r="AH27" s="264">
        <v>970</v>
      </c>
      <c r="AI27" s="264">
        <v>970</v>
      </c>
      <c r="AJ27" s="264">
        <v>970</v>
      </c>
      <c r="AK27" s="264">
        <v>970</v>
      </c>
      <c r="AL27" s="264">
        <v>970</v>
      </c>
      <c r="AM27" s="264">
        <v>970</v>
      </c>
      <c r="AN27" s="264">
        <v>970</v>
      </c>
      <c r="AO27" s="264">
        <v>970</v>
      </c>
      <c r="AP27" s="264">
        <v>970</v>
      </c>
      <c r="AQ27" s="241">
        <f t="shared" si="25"/>
        <v>970</v>
      </c>
      <c r="AR27" s="239"/>
      <c r="AS27" s="239">
        <f t="shared" si="37"/>
        <v>970</v>
      </c>
      <c r="AT27" s="240">
        <f t="shared" si="38"/>
        <v>0</v>
      </c>
      <c r="AU27" s="11">
        <f t="shared" si="5"/>
        <v>0</v>
      </c>
      <c r="AV27" s="11">
        <f t="shared" si="6"/>
        <v>0</v>
      </c>
      <c r="AW27" s="11">
        <f t="shared" si="7"/>
        <v>0</v>
      </c>
      <c r="AX27" s="11">
        <f t="shared" si="8"/>
        <v>5655100000</v>
      </c>
      <c r="AY27" s="11">
        <f t="shared" si="9"/>
        <v>0</v>
      </c>
      <c r="AZ27" s="11">
        <f t="shared" si="10"/>
        <v>5655100000</v>
      </c>
      <c r="BA27" s="11">
        <f t="shared" si="11"/>
        <v>0</v>
      </c>
      <c r="BB27" s="11">
        <f t="shared" si="12"/>
        <v>5655100000</v>
      </c>
      <c r="BC27" s="11">
        <f t="shared" si="13"/>
        <v>0</v>
      </c>
      <c r="BD27" s="11">
        <f t="shared" si="14"/>
        <v>5655100000</v>
      </c>
      <c r="BE27" s="11">
        <f t="shared" si="15"/>
        <v>0</v>
      </c>
      <c r="BF27" s="11">
        <f t="shared" si="16"/>
        <v>0</v>
      </c>
      <c r="BG27" s="239">
        <f t="shared" si="39"/>
        <v>22620400000</v>
      </c>
      <c r="BH27" s="239" t="e">
        <f>SUMIFS(#REF!,#REF!,'KH 2026'!$C27,#REF!,'KH 2026'!$I27)</f>
        <v>#REF!</v>
      </c>
      <c r="BI27" s="239" t="e">
        <f t="shared" si="40"/>
        <v>#REF!</v>
      </c>
      <c r="BJ27" s="240">
        <f t="shared" si="41"/>
        <v>0</v>
      </c>
      <c r="BK27" s="7"/>
      <c r="BL27" s="7" t="s">
        <v>0</v>
      </c>
    </row>
    <row r="28" spans="1:64" ht="28" x14ac:dyDescent="0.3">
      <c r="A28" s="407" t="s">
        <v>77</v>
      </c>
      <c r="B28" s="364" t="s">
        <v>4556</v>
      </c>
      <c r="C28" s="235" t="s">
        <v>4574</v>
      </c>
      <c r="D28" s="245" t="s">
        <v>4658</v>
      </c>
      <c r="E28" s="370" t="s">
        <v>167</v>
      </c>
      <c r="F28" s="370" t="s">
        <v>4745</v>
      </c>
      <c r="G28" s="370" t="s">
        <v>4750</v>
      </c>
      <c r="H28" s="370" t="s">
        <v>165</v>
      </c>
      <c r="I28" s="235" t="s">
        <v>4753</v>
      </c>
      <c r="J28" s="368" t="s">
        <v>4754</v>
      </c>
      <c r="K28" s="368" t="s">
        <v>0</v>
      </c>
      <c r="L28" s="368" t="s">
        <v>272</v>
      </c>
      <c r="M28" s="373">
        <v>0.8</v>
      </c>
      <c r="N28" s="264"/>
      <c r="O28" s="264"/>
      <c r="P28" s="264"/>
      <c r="Q28" s="264"/>
      <c r="R28" s="264"/>
      <c r="S28" s="264"/>
      <c r="T28" s="264"/>
      <c r="U28" s="264"/>
      <c r="V28" s="264"/>
      <c r="W28" s="264"/>
      <c r="X28" s="264"/>
      <c r="Y28" s="264"/>
      <c r="Z28" s="274">
        <f t="shared" si="17"/>
        <v>0</v>
      </c>
      <c r="AA28" s="239">
        <v>0</v>
      </c>
      <c r="AB28" s="239">
        <f t="shared" si="18"/>
        <v>0</v>
      </c>
      <c r="AC28" s="240">
        <f t="shared" si="19"/>
        <v>0</v>
      </c>
      <c r="AD28" s="10" t="s">
        <v>13</v>
      </c>
      <c r="AE28" s="264">
        <v>750</v>
      </c>
      <c r="AF28" s="264">
        <v>750</v>
      </c>
      <c r="AG28" s="264">
        <v>750</v>
      </c>
      <c r="AH28" s="264">
        <v>750</v>
      </c>
      <c r="AI28" s="264">
        <v>750</v>
      </c>
      <c r="AJ28" s="264">
        <v>750</v>
      </c>
      <c r="AK28" s="264">
        <v>750</v>
      </c>
      <c r="AL28" s="264">
        <v>750</v>
      </c>
      <c r="AM28" s="264">
        <v>750</v>
      </c>
      <c r="AN28" s="264">
        <v>750</v>
      </c>
      <c r="AO28" s="264">
        <v>750</v>
      </c>
      <c r="AP28" s="264">
        <v>750</v>
      </c>
      <c r="AQ28" s="241">
        <f t="shared" si="25"/>
        <v>0</v>
      </c>
      <c r="AR28" s="239"/>
      <c r="AS28" s="239">
        <f t="shared" si="26"/>
        <v>0</v>
      </c>
      <c r="AT28" s="240">
        <f t="shared" si="27"/>
        <v>0</v>
      </c>
      <c r="AU28" s="11">
        <f t="shared" si="5"/>
        <v>0</v>
      </c>
      <c r="AV28" s="11">
        <f t="shared" si="6"/>
        <v>0</v>
      </c>
      <c r="AW28" s="11">
        <f t="shared" si="7"/>
        <v>0</v>
      </c>
      <c r="AX28" s="11">
        <f t="shared" si="8"/>
        <v>0</v>
      </c>
      <c r="AY28" s="11">
        <f t="shared" si="9"/>
        <v>0</v>
      </c>
      <c r="AZ28" s="11">
        <f t="shared" si="10"/>
        <v>0</v>
      </c>
      <c r="BA28" s="11">
        <f t="shared" si="11"/>
        <v>0</v>
      </c>
      <c r="BB28" s="11">
        <f t="shared" si="12"/>
        <v>0</v>
      </c>
      <c r="BC28" s="11">
        <f t="shared" si="13"/>
        <v>0</v>
      </c>
      <c r="BD28" s="11">
        <f t="shared" si="14"/>
        <v>0</v>
      </c>
      <c r="BE28" s="11">
        <f t="shared" si="15"/>
        <v>0</v>
      </c>
      <c r="BF28" s="11">
        <f t="shared" si="16"/>
        <v>0</v>
      </c>
      <c r="BG28" s="239">
        <f t="shared" si="22"/>
        <v>0</v>
      </c>
      <c r="BH28" s="239" t="e">
        <f>SUMIFS(#REF!,#REF!,'KH 2026'!$C28,#REF!,'KH 2026'!$I28)</f>
        <v>#REF!</v>
      </c>
      <c r="BI28" s="239" t="e">
        <f t="shared" si="23"/>
        <v>#REF!</v>
      </c>
      <c r="BJ28" s="240">
        <f t="shared" si="24"/>
        <v>0</v>
      </c>
      <c r="BK28" s="7"/>
      <c r="BL28" s="7" t="s">
        <v>0</v>
      </c>
    </row>
    <row r="29" spans="1:64" ht="28" x14ac:dyDescent="0.3">
      <c r="A29" s="407" t="s">
        <v>4565</v>
      </c>
      <c r="B29" s="364" t="s">
        <v>4556</v>
      </c>
      <c r="C29" s="235" t="s">
        <v>4574</v>
      </c>
      <c r="D29" s="244" t="s">
        <v>4658</v>
      </c>
      <c r="E29" s="370" t="s">
        <v>167</v>
      </c>
      <c r="F29" s="370" t="s">
        <v>4745</v>
      </c>
      <c r="G29" s="370" t="s">
        <v>4750</v>
      </c>
      <c r="H29" s="370" t="s">
        <v>165</v>
      </c>
      <c r="I29" s="235" t="s">
        <v>4753</v>
      </c>
      <c r="J29" s="368" t="s">
        <v>4754</v>
      </c>
      <c r="K29" s="368" t="s">
        <v>0</v>
      </c>
      <c r="L29" s="368" t="s">
        <v>272</v>
      </c>
      <c r="M29" s="373">
        <v>0.8</v>
      </c>
      <c r="N29" s="264"/>
      <c r="O29" s="264"/>
      <c r="P29" s="264"/>
      <c r="Q29" s="264"/>
      <c r="R29" s="264"/>
      <c r="S29" s="264"/>
      <c r="T29" s="264"/>
      <c r="U29" s="264"/>
      <c r="V29" s="264"/>
      <c r="W29" s="264"/>
      <c r="X29" s="264"/>
      <c r="Y29" s="264"/>
      <c r="Z29" s="274">
        <f t="shared" si="17"/>
        <v>0</v>
      </c>
      <c r="AA29" s="239">
        <v>0</v>
      </c>
      <c r="AB29" s="239">
        <f>Z29-AA29</f>
        <v>0</v>
      </c>
      <c r="AC29" s="240">
        <f>IFERROR(AB29/AA29,0)</f>
        <v>0</v>
      </c>
      <c r="AD29" s="10" t="s">
        <v>13</v>
      </c>
      <c r="AE29" s="264">
        <v>750</v>
      </c>
      <c r="AF29" s="264">
        <v>750</v>
      </c>
      <c r="AG29" s="264">
        <v>750</v>
      </c>
      <c r="AH29" s="264">
        <v>750</v>
      </c>
      <c r="AI29" s="264">
        <v>750</v>
      </c>
      <c r="AJ29" s="264">
        <v>750</v>
      </c>
      <c r="AK29" s="264">
        <v>750</v>
      </c>
      <c r="AL29" s="264">
        <v>750</v>
      </c>
      <c r="AM29" s="264">
        <v>750</v>
      </c>
      <c r="AN29" s="264">
        <v>750</v>
      </c>
      <c r="AO29" s="264">
        <v>750</v>
      </c>
      <c r="AP29" s="264">
        <v>750</v>
      </c>
      <c r="AQ29" s="241">
        <f t="shared" si="25"/>
        <v>0</v>
      </c>
      <c r="AR29" s="239"/>
      <c r="AS29" s="239">
        <f>AQ29-AR29</f>
        <v>0</v>
      </c>
      <c r="AT29" s="240">
        <f>IFERROR(AS29/AR29,0)</f>
        <v>0</v>
      </c>
      <c r="AU29" s="11">
        <f t="shared" si="5"/>
        <v>0</v>
      </c>
      <c r="AV29" s="11">
        <f t="shared" si="6"/>
        <v>0</v>
      </c>
      <c r="AW29" s="11">
        <f t="shared" si="7"/>
        <v>0</v>
      </c>
      <c r="AX29" s="11">
        <f t="shared" si="8"/>
        <v>0</v>
      </c>
      <c r="AY29" s="11">
        <f t="shared" si="9"/>
        <v>0</v>
      </c>
      <c r="AZ29" s="11">
        <f t="shared" si="10"/>
        <v>0</v>
      </c>
      <c r="BA29" s="11">
        <f t="shared" si="11"/>
        <v>0</v>
      </c>
      <c r="BB29" s="11">
        <f t="shared" si="12"/>
        <v>0</v>
      </c>
      <c r="BC29" s="11">
        <f t="shared" si="13"/>
        <v>0</v>
      </c>
      <c r="BD29" s="11">
        <f t="shared" si="14"/>
        <v>0</v>
      </c>
      <c r="BE29" s="11">
        <f t="shared" si="15"/>
        <v>0</v>
      </c>
      <c r="BF29" s="11">
        <f t="shared" si="16"/>
        <v>0</v>
      </c>
      <c r="BG29" s="239">
        <f>SUM(AU29:BF29)</f>
        <v>0</v>
      </c>
      <c r="BH29" s="239" t="e">
        <f>SUMIFS(#REF!,#REF!,'KH 2026'!$C29,#REF!,'KH 2026'!$I29)</f>
        <v>#REF!</v>
      </c>
      <c r="BI29" s="239" t="e">
        <f>BG29-BH29</f>
        <v>#REF!</v>
      </c>
      <c r="BJ29" s="240">
        <f>IFERROR(BI29/BH29,0)</f>
        <v>0</v>
      </c>
      <c r="BK29" s="7"/>
      <c r="BL29" s="7" t="s">
        <v>0</v>
      </c>
    </row>
    <row r="30" spans="1:64" ht="28" x14ac:dyDescent="0.3">
      <c r="A30" s="407" t="s">
        <v>4567</v>
      </c>
      <c r="B30" s="364" t="s">
        <v>4556</v>
      </c>
      <c r="C30" s="235" t="s">
        <v>4574</v>
      </c>
      <c r="D30" s="245" t="s">
        <v>4658</v>
      </c>
      <c r="E30" s="370" t="s">
        <v>167</v>
      </c>
      <c r="F30" s="370" t="s">
        <v>4745</v>
      </c>
      <c r="G30" s="370" t="s">
        <v>4750</v>
      </c>
      <c r="H30" s="370" t="s">
        <v>165</v>
      </c>
      <c r="I30" s="246" t="s">
        <v>4753</v>
      </c>
      <c r="J30" s="368" t="s">
        <v>4754</v>
      </c>
      <c r="K30" s="368" t="s">
        <v>0</v>
      </c>
      <c r="L30" s="368" t="s">
        <v>272</v>
      </c>
      <c r="M30" s="373">
        <v>0.8</v>
      </c>
      <c r="N30" s="264"/>
      <c r="O30" s="264"/>
      <c r="P30" s="264"/>
      <c r="Q30" s="264"/>
      <c r="R30" s="264"/>
      <c r="S30" s="264"/>
      <c r="T30" s="264"/>
      <c r="U30" s="264"/>
      <c r="V30" s="264"/>
      <c r="W30" s="264"/>
      <c r="X30" s="264"/>
      <c r="Y30" s="264"/>
      <c r="Z30" s="274">
        <f t="shared" si="17"/>
        <v>0</v>
      </c>
      <c r="AA30" s="239">
        <v>0</v>
      </c>
      <c r="AB30" s="239">
        <f>Z30-AA30</f>
        <v>0</v>
      </c>
      <c r="AC30" s="240">
        <f>IFERROR(AB30/AA30,0)</f>
        <v>0</v>
      </c>
      <c r="AD30" s="10" t="s">
        <v>13</v>
      </c>
      <c r="AE30" s="264">
        <v>750</v>
      </c>
      <c r="AF30" s="264">
        <v>750</v>
      </c>
      <c r="AG30" s="264">
        <v>750</v>
      </c>
      <c r="AH30" s="264">
        <v>750</v>
      </c>
      <c r="AI30" s="264">
        <v>750</v>
      </c>
      <c r="AJ30" s="264">
        <v>750</v>
      </c>
      <c r="AK30" s="264">
        <v>750</v>
      </c>
      <c r="AL30" s="264">
        <v>750</v>
      </c>
      <c r="AM30" s="264">
        <v>750</v>
      </c>
      <c r="AN30" s="264">
        <v>750</v>
      </c>
      <c r="AO30" s="264">
        <v>750</v>
      </c>
      <c r="AP30" s="264">
        <v>750</v>
      </c>
      <c r="AQ30" s="241">
        <f t="shared" si="25"/>
        <v>0</v>
      </c>
      <c r="AR30" s="239"/>
      <c r="AS30" s="239">
        <f>AQ30-AR30</f>
        <v>0</v>
      </c>
      <c r="AT30" s="240">
        <f>IFERROR(AS30/AR30,0)</f>
        <v>0</v>
      </c>
      <c r="AU30" s="11">
        <f t="shared" si="5"/>
        <v>0</v>
      </c>
      <c r="AV30" s="11">
        <f t="shared" si="6"/>
        <v>0</v>
      </c>
      <c r="AW30" s="11">
        <f t="shared" si="7"/>
        <v>0</v>
      </c>
      <c r="AX30" s="11">
        <f t="shared" si="8"/>
        <v>0</v>
      </c>
      <c r="AY30" s="11">
        <f t="shared" si="9"/>
        <v>0</v>
      </c>
      <c r="AZ30" s="11">
        <f t="shared" si="10"/>
        <v>0</v>
      </c>
      <c r="BA30" s="11">
        <f t="shared" si="11"/>
        <v>0</v>
      </c>
      <c r="BB30" s="11">
        <f t="shared" si="12"/>
        <v>0</v>
      </c>
      <c r="BC30" s="11">
        <f t="shared" si="13"/>
        <v>0</v>
      </c>
      <c r="BD30" s="11">
        <f t="shared" si="14"/>
        <v>0</v>
      </c>
      <c r="BE30" s="11">
        <f t="shared" si="15"/>
        <v>0</v>
      </c>
      <c r="BF30" s="11">
        <f t="shared" si="16"/>
        <v>0</v>
      </c>
      <c r="BG30" s="239">
        <f>SUM(AU30:BF30)</f>
        <v>0</v>
      </c>
      <c r="BH30" s="239" t="e">
        <f>SUMIFS(#REF!,#REF!,'KH 2026'!$C30,#REF!,'KH 2026'!$I30)</f>
        <v>#REF!</v>
      </c>
      <c r="BI30" s="239" t="e">
        <f>BG30-BH30</f>
        <v>#REF!</v>
      </c>
      <c r="BJ30" s="240">
        <f>IFERROR(BI30/BH30,0)</f>
        <v>0</v>
      </c>
      <c r="BK30" s="7"/>
      <c r="BL30" s="7" t="s">
        <v>0</v>
      </c>
    </row>
    <row r="31" spans="1:64" x14ac:dyDescent="0.3">
      <c r="A31" s="407" t="s">
        <v>77</v>
      </c>
      <c r="B31" s="364" t="s">
        <v>4556</v>
      </c>
      <c r="C31" s="235" t="s">
        <v>4578</v>
      </c>
      <c r="D31" s="511" t="s">
        <v>4663</v>
      </c>
      <c r="E31" s="370" t="s">
        <v>94</v>
      </c>
      <c r="F31" s="370" t="s">
        <v>4744</v>
      </c>
      <c r="G31" s="370" t="s">
        <v>7</v>
      </c>
      <c r="H31" s="370" t="s">
        <v>165</v>
      </c>
      <c r="I31" s="246" t="s">
        <v>111</v>
      </c>
      <c r="J31" s="368" t="s">
        <v>4755</v>
      </c>
      <c r="K31" s="368" t="s">
        <v>0</v>
      </c>
      <c r="L31" s="368" t="s">
        <v>4781</v>
      </c>
      <c r="M31" s="373">
        <v>0.8</v>
      </c>
      <c r="N31" s="264">
        <v>154</v>
      </c>
      <c r="O31" s="264">
        <v>132</v>
      </c>
      <c r="P31" s="264">
        <v>154</v>
      </c>
      <c r="Q31" s="264">
        <v>132</v>
      </c>
      <c r="R31" s="264">
        <v>154</v>
      </c>
      <c r="S31" s="264">
        <v>132</v>
      </c>
      <c r="T31" s="264">
        <v>154</v>
      </c>
      <c r="U31" s="264">
        <v>132</v>
      </c>
      <c r="V31" s="264">
        <v>154</v>
      </c>
      <c r="W31" s="264">
        <v>132</v>
      </c>
      <c r="X31" s="264">
        <v>154</v>
      </c>
      <c r="Y31" s="264">
        <v>132</v>
      </c>
      <c r="Z31" s="274">
        <f t="shared" si="17"/>
        <v>1716</v>
      </c>
      <c r="AA31" s="239">
        <v>1694</v>
      </c>
      <c r="AB31" s="239">
        <f>Z31-AA31</f>
        <v>22</v>
      </c>
      <c r="AC31" s="240">
        <f>IFERROR(AB31/AA31,0)</f>
        <v>1.2987012987012988E-2</v>
      </c>
      <c r="AD31" s="10" t="s">
        <v>13</v>
      </c>
      <c r="AE31" s="264">
        <v>1120</v>
      </c>
      <c r="AF31" s="264">
        <v>1120</v>
      </c>
      <c r="AG31" s="264">
        <v>1120</v>
      </c>
      <c r="AH31" s="264">
        <v>1120</v>
      </c>
      <c r="AI31" s="264">
        <v>1120</v>
      </c>
      <c r="AJ31" s="264">
        <v>1120</v>
      </c>
      <c r="AK31" s="264">
        <v>1120</v>
      </c>
      <c r="AL31" s="264">
        <v>1120</v>
      </c>
      <c r="AM31" s="264">
        <v>1120</v>
      </c>
      <c r="AN31" s="264">
        <v>1120</v>
      </c>
      <c r="AO31" s="264">
        <v>1120</v>
      </c>
      <c r="AP31" s="264">
        <v>1120</v>
      </c>
      <c r="AQ31" s="241">
        <f t="shared" si="25"/>
        <v>1120</v>
      </c>
      <c r="AR31" s="239"/>
      <c r="AS31" s="239">
        <f>AQ31-AR31</f>
        <v>1120</v>
      </c>
      <c r="AT31" s="240">
        <f>IFERROR(AS31/AR31,0)</f>
        <v>0</v>
      </c>
      <c r="AU31" s="11">
        <f t="shared" si="5"/>
        <v>4570720000</v>
      </c>
      <c r="AV31" s="11">
        <f t="shared" si="6"/>
        <v>3917760000</v>
      </c>
      <c r="AW31" s="11">
        <f t="shared" si="7"/>
        <v>4570720000</v>
      </c>
      <c r="AX31" s="11">
        <f t="shared" si="8"/>
        <v>3917760000</v>
      </c>
      <c r="AY31" s="11">
        <f t="shared" si="9"/>
        <v>4570720000</v>
      </c>
      <c r="AZ31" s="11">
        <f t="shared" si="10"/>
        <v>3917760000</v>
      </c>
      <c r="BA31" s="11">
        <f t="shared" si="11"/>
        <v>4570720000</v>
      </c>
      <c r="BB31" s="11">
        <f t="shared" si="12"/>
        <v>3917760000</v>
      </c>
      <c r="BC31" s="11">
        <f t="shared" si="13"/>
        <v>4570720000</v>
      </c>
      <c r="BD31" s="11">
        <f t="shared" si="14"/>
        <v>3917760000</v>
      </c>
      <c r="BE31" s="11">
        <f t="shared" si="15"/>
        <v>4570720000</v>
      </c>
      <c r="BF31" s="11">
        <f t="shared" si="16"/>
        <v>3917760000</v>
      </c>
      <c r="BG31" s="239">
        <f>SUM(AU31:BF31)</f>
        <v>50930880000</v>
      </c>
      <c r="BH31" s="239" t="e">
        <f>SUMIFS(#REF!,#REF!,'KH 2026'!$C31,#REF!,'KH 2026'!$I31)</f>
        <v>#REF!</v>
      </c>
      <c r="BI31" s="239" t="e">
        <f>BG31-BH31</f>
        <v>#REF!</v>
      </c>
      <c r="BJ31" s="240">
        <f>IFERROR(BI31/BH31,0)</f>
        <v>0</v>
      </c>
      <c r="BK31" s="7"/>
      <c r="BL31" s="7" t="s">
        <v>0</v>
      </c>
    </row>
    <row r="32" spans="1:64" ht="28" x14ac:dyDescent="0.3">
      <c r="A32" s="407" t="s">
        <v>77</v>
      </c>
      <c r="B32" s="368" t="s">
        <v>98</v>
      </c>
      <c r="C32" s="235" t="s">
        <v>4579</v>
      </c>
      <c r="D32" s="511" t="s">
        <v>4664</v>
      </c>
      <c r="E32" s="370" t="s">
        <v>97</v>
      </c>
      <c r="F32" s="370" t="s">
        <v>4744</v>
      </c>
      <c r="G32" s="370" t="s">
        <v>8</v>
      </c>
      <c r="H32" s="370" t="s">
        <v>166</v>
      </c>
      <c r="I32" s="235" t="s">
        <v>110</v>
      </c>
      <c r="J32" s="368" t="s">
        <v>4752</v>
      </c>
      <c r="K32" s="368" t="s">
        <v>0</v>
      </c>
      <c r="L32" s="368" t="s">
        <v>4780</v>
      </c>
      <c r="M32" s="373">
        <v>0.8</v>
      </c>
      <c r="N32" s="264">
        <v>44</v>
      </c>
      <c r="O32" s="264">
        <v>44</v>
      </c>
      <c r="P32" s="264">
        <v>44</v>
      </c>
      <c r="Q32" s="264">
        <v>44</v>
      </c>
      <c r="R32" s="264">
        <v>44</v>
      </c>
      <c r="S32" s="264">
        <v>44</v>
      </c>
      <c r="T32" s="264">
        <v>44</v>
      </c>
      <c r="U32" s="264">
        <v>44</v>
      </c>
      <c r="V32" s="264">
        <v>44</v>
      </c>
      <c r="W32" s="264">
        <v>44</v>
      </c>
      <c r="X32" s="264">
        <v>44</v>
      </c>
      <c r="Y32" s="264">
        <v>44</v>
      </c>
      <c r="Z32" s="274">
        <f t="shared" si="17"/>
        <v>528</v>
      </c>
      <c r="AA32" s="239">
        <v>572</v>
      </c>
      <c r="AB32" s="239">
        <f t="shared" ref="AB32:AB33" si="42">Z32-AA32</f>
        <v>-44</v>
      </c>
      <c r="AC32" s="240">
        <f t="shared" ref="AC32:AC33" si="43">IFERROR(AB32/AA32,0)</f>
        <v>-7.6923076923076927E-2</v>
      </c>
      <c r="AD32" s="10" t="s">
        <v>13</v>
      </c>
      <c r="AE32" s="264">
        <v>1245</v>
      </c>
      <c r="AF32" s="264">
        <v>1245</v>
      </c>
      <c r="AG32" s="264">
        <v>1245</v>
      </c>
      <c r="AH32" s="264">
        <v>1245</v>
      </c>
      <c r="AI32" s="264">
        <v>1245</v>
      </c>
      <c r="AJ32" s="264">
        <v>1245</v>
      </c>
      <c r="AK32" s="264">
        <v>1245</v>
      </c>
      <c r="AL32" s="264">
        <v>1245</v>
      </c>
      <c r="AM32" s="264">
        <v>1245</v>
      </c>
      <c r="AN32" s="264">
        <v>1245</v>
      </c>
      <c r="AO32" s="264">
        <v>1245</v>
      </c>
      <c r="AP32" s="264">
        <v>1245</v>
      </c>
      <c r="AQ32" s="241">
        <f t="shared" si="25"/>
        <v>1245</v>
      </c>
      <c r="AR32" s="239"/>
      <c r="AS32" s="239">
        <f t="shared" ref="AS32:AS33" si="44">AQ32-AR32</f>
        <v>1245</v>
      </c>
      <c r="AT32" s="240">
        <f t="shared" ref="AT32:AT33" si="45">IFERROR(AS32/AR32,0)</f>
        <v>0</v>
      </c>
      <c r="AU32" s="11">
        <f t="shared" si="5"/>
        <v>1451670000</v>
      </c>
      <c r="AV32" s="11">
        <f t="shared" si="6"/>
        <v>1451670000</v>
      </c>
      <c r="AW32" s="11">
        <f t="shared" si="7"/>
        <v>1451670000</v>
      </c>
      <c r="AX32" s="11">
        <f t="shared" si="8"/>
        <v>1451670000</v>
      </c>
      <c r="AY32" s="11">
        <f t="shared" si="9"/>
        <v>1451670000</v>
      </c>
      <c r="AZ32" s="11">
        <f t="shared" si="10"/>
        <v>1451670000</v>
      </c>
      <c r="BA32" s="11">
        <f t="shared" si="11"/>
        <v>1451670000</v>
      </c>
      <c r="BB32" s="11">
        <f t="shared" si="12"/>
        <v>1451670000</v>
      </c>
      <c r="BC32" s="11">
        <f t="shared" si="13"/>
        <v>1451670000</v>
      </c>
      <c r="BD32" s="11">
        <f t="shared" si="14"/>
        <v>1451670000</v>
      </c>
      <c r="BE32" s="11">
        <f t="shared" si="15"/>
        <v>1451670000</v>
      </c>
      <c r="BF32" s="11">
        <f t="shared" si="16"/>
        <v>1451670000</v>
      </c>
      <c r="BG32" s="239">
        <f t="shared" ref="BG32:BG33" si="46">SUM(AU32:BF32)</f>
        <v>17420040000</v>
      </c>
      <c r="BH32" s="239" t="e">
        <f>SUMIFS(#REF!,#REF!,'KH 2026'!$C32,#REF!,'KH 2026'!$I32)</f>
        <v>#REF!</v>
      </c>
      <c r="BI32" s="239" t="e">
        <f t="shared" ref="BI32:BI33" si="47">BG32-BH32</f>
        <v>#REF!</v>
      </c>
      <c r="BJ32" s="240">
        <f t="shared" ref="BJ32:BJ33" si="48">IFERROR(BI32/BH32,0)</f>
        <v>0</v>
      </c>
      <c r="BK32" s="7"/>
      <c r="BL32" s="7" t="s">
        <v>0</v>
      </c>
    </row>
    <row r="33" spans="1:64" ht="15.5" x14ac:dyDescent="0.3">
      <c r="A33" s="407" t="s">
        <v>4565</v>
      </c>
      <c r="B33" s="368" t="s">
        <v>98</v>
      </c>
      <c r="C33" s="235" t="s">
        <v>4580</v>
      </c>
      <c r="D33" s="244" t="s">
        <v>4665</v>
      </c>
      <c r="E33" s="370" t="s">
        <v>97</v>
      </c>
      <c r="F33" s="370" t="s">
        <v>4744</v>
      </c>
      <c r="G33" s="374" t="s">
        <v>8</v>
      </c>
      <c r="H33" s="370" t="s">
        <v>166</v>
      </c>
      <c r="I33" s="235" t="s">
        <v>110</v>
      </c>
      <c r="J33" s="368" t="s">
        <v>4752</v>
      </c>
      <c r="K33" s="368" t="s">
        <v>0</v>
      </c>
      <c r="L33" s="368" t="s">
        <v>4780</v>
      </c>
      <c r="M33" s="373">
        <v>0.8</v>
      </c>
      <c r="N33" s="264">
        <v>22</v>
      </c>
      <c r="O33" s="264">
        <v>22</v>
      </c>
      <c r="P33" s="264">
        <v>22</v>
      </c>
      <c r="Q33" s="264">
        <v>22</v>
      </c>
      <c r="R33" s="264">
        <v>22</v>
      </c>
      <c r="S33" s="264">
        <v>22</v>
      </c>
      <c r="T33" s="264">
        <v>22</v>
      </c>
      <c r="U33" s="264">
        <v>22</v>
      </c>
      <c r="V33" s="264">
        <v>22</v>
      </c>
      <c r="W33" s="264">
        <v>22</v>
      </c>
      <c r="X33" s="264">
        <v>22</v>
      </c>
      <c r="Y33" s="264">
        <v>22</v>
      </c>
      <c r="Z33" s="274">
        <f t="shared" si="17"/>
        <v>264</v>
      </c>
      <c r="AA33" s="239">
        <v>715</v>
      </c>
      <c r="AB33" s="239">
        <f t="shared" si="42"/>
        <v>-451</v>
      </c>
      <c r="AC33" s="240">
        <f t="shared" si="43"/>
        <v>-0.63076923076923075</v>
      </c>
      <c r="AD33" s="10" t="s">
        <v>13</v>
      </c>
      <c r="AE33" s="264">
        <v>1150</v>
      </c>
      <c r="AF33" s="264">
        <v>1150</v>
      </c>
      <c r="AG33" s="264">
        <v>1150</v>
      </c>
      <c r="AH33" s="264">
        <v>1150</v>
      </c>
      <c r="AI33" s="264">
        <v>1150</v>
      </c>
      <c r="AJ33" s="264">
        <v>1150</v>
      </c>
      <c r="AK33" s="264">
        <v>1150</v>
      </c>
      <c r="AL33" s="264">
        <v>1150</v>
      </c>
      <c r="AM33" s="264">
        <v>1150</v>
      </c>
      <c r="AN33" s="264">
        <v>1150</v>
      </c>
      <c r="AO33" s="264">
        <v>1150</v>
      </c>
      <c r="AP33" s="264">
        <v>1150</v>
      </c>
      <c r="AQ33" s="241">
        <f t="shared" si="25"/>
        <v>1150</v>
      </c>
      <c r="AR33" s="239"/>
      <c r="AS33" s="239">
        <f t="shared" si="44"/>
        <v>1150</v>
      </c>
      <c r="AT33" s="240">
        <f t="shared" si="45"/>
        <v>0</v>
      </c>
      <c r="AU33" s="11">
        <f t="shared" si="5"/>
        <v>670450000</v>
      </c>
      <c r="AV33" s="11">
        <f t="shared" si="6"/>
        <v>670450000</v>
      </c>
      <c r="AW33" s="11">
        <f t="shared" si="7"/>
        <v>670450000</v>
      </c>
      <c r="AX33" s="11">
        <f t="shared" si="8"/>
        <v>670450000</v>
      </c>
      <c r="AY33" s="11">
        <f t="shared" si="9"/>
        <v>670450000</v>
      </c>
      <c r="AZ33" s="11">
        <f t="shared" si="10"/>
        <v>670450000</v>
      </c>
      <c r="BA33" s="11">
        <f t="shared" si="11"/>
        <v>670450000</v>
      </c>
      <c r="BB33" s="11">
        <f t="shared" si="12"/>
        <v>670450000</v>
      </c>
      <c r="BC33" s="11">
        <f t="shared" si="13"/>
        <v>670450000</v>
      </c>
      <c r="BD33" s="11">
        <f t="shared" si="14"/>
        <v>670450000</v>
      </c>
      <c r="BE33" s="11">
        <f t="shared" si="15"/>
        <v>670450000</v>
      </c>
      <c r="BF33" s="11">
        <f t="shared" si="16"/>
        <v>670450000</v>
      </c>
      <c r="BG33" s="239">
        <f t="shared" si="46"/>
        <v>8045400000</v>
      </c>
      <c r="BH33" s="239" t="e">
        <f>SUMIFS(#REF!,#REF!,'KH 2026'!$C33,#REF!,'KH 2026'!$I33)</f>
        <v>#REF!</v>
      </c>
      <c r="BI33" s="239" t="e">
        <f t="shared" si="47"/>
        <v>#REF!</v>
      </c>
      <c r="BJ33" s="240">
        <f t="shared" si="48"/>
        <v>0</v>
      </c>
      <c r="BK33" s="7"/>
      <c r="BL33" s="7" t="s">
        <v>0</v>
      </c>
    </row>
    <row r="34" spans="1:64" x14ac:dyDescent="0.3">
      <c r="A34" s="407" t="s">
        <v>79</v>
      </c>
      <c r="B34" s="368" t="s">
        <v>98</v>
      </c>
      <c r="C34" s="235" t="s">
        <v>4581</v>
      </c>
      <c r="D34" s="244" t="s">
        <v>4808</v>
      </c>
      <c r="E34" s="370" t="s">
        <v>97</v>
      </c>
      <c r="F34" s="370" t="s">
        <v>4744</v>
      </c>
      <c r="G34" s="370" t="s">
        <v>8</v>
      </c>
      <c r="H34" s="370" t="s">
        <v>166</v>
      </c>
      <c r="I34" s="235" t="s">
        <v>197</v>
      </c>
      <c r="J34" s="368" t="s">
        <v>82</v>
      </c>
      <c r="K34" s="368" t="s">
        <v>130</v>
      </c>
      <c r="L34" s="368" t="s">
        <v>4783</v>
      </c>
      <c r="M34" s="373">
        <v>0.8</v>
      </c>
      <c r="N34" s="264"/>
      <c r="O34" s="264"/>
      <c r="P34" s="264"/>
      <c r="Q34" s="264"/>
      <c r="R34" s="264"/>
      <c r="S34" s="264"/>
      <c r="T34" s="264"/>
      <c r="U34" s="264"/>
      <c r="V34" s="264"/>
      <c r="W34" s="264"/>
      <c r="X34" s="264"/>
      <c r="Y34" s="264"/>
      <c r="Z34" s="274">
        <f t="shared" si="17"/>
        <v>0</v>
      </c>
      <c r="AA34" s="239">
        <v>886.8</v>
      </c>
      <c r="AB34" s="239">
        <f>Z34-AA34</f>
        <v>-886.8</v>
      </c>
      <c r="AC34" s="240">
        <f>IFERROR(AB34/AA34,0)</f>
        <v>-1</v>
      </c>
      <c r="AD34" s="10" t="s">
        <v>13</v>
      </c>
      <c r="AE34" s="264">
        <v>640</v>
      </c>
      <c r="AF34" s="264">
        <v>632</v>
      </c>
      <c r="AG34" s="264">
        <v>624</v>
      </c>
      <c r="AH34" s="264">
        <v>616</v>
      </c>
      <c r="AI34" s="264">
        <v>608</v>
      </c>
      <c r="AJ34" s="264">
        <v>600</v>
      </c>
      <c r="AK34" s="264">
        <v>592</v>
      </c>
      <c r="AL34" s="264">
        <v>584</v>
      </c>
      <c r="AM34" s="264">
        <v>576</v>
      </c>
      <c r="AN34" s="264">
        <v>568</v>
      </c>
      <c r="AO34" s="264">
        <v>560</v>
      </c>
      <c r="AP34" s="264">
        <v>552</v>
      </c>
      <c r="AQ34" s="241">
        <f t="shared" si="25"/>
        <v>0</v>
      </c>
      <c r="AR34" s="239"/>
      <c r="AS34" s="239">
        <f>AQ34-AR34</f>
        <v>0</v>
      </c>
      <c r="AT34" s="240">
        <f>IFERROR(AS34/AR34,0)</f>
        <v>0</v>
      </c>
      <c r="AU34" s="11">
        <f t="shared" si="5"/>
        <v>0</v>
      </c>
      <c r="AV34" s="11">
        <f t="shared" si="6"/>
        <v>0</v>
      </c>
      <c r="AW34" s="11">
        <f t="shared" si="7"/>
        <v>0</v>
      </c>
      <c r="AX34" s="11">
        <f t="shared" si="8"/>
        <v>0</v>
      </c>
      <c r="AY34" s="11">
        <f t="shared" si="9"/>
        <v>0</v>
      </c>
      <c r="AZ34" s="11">
        <f t="shared" si="10"/>
        <v>0</v>
      </c>
      <c r="BA34" s="11">
        <f t="shared" si="11"/>
        <v>0</v>
      </c>
      <c r="BB34" s="11">
        <f t="shared" si="12"/>
        <v>0</v>
      </c>
      <c r="BC34" s="11">
        <f t="shared" si="13"/>
        <v>0</v>
      </c>
      <c r="BD34" s="11">
        <f t="shared" si="14"/>
        <v>0</v>
      </c>
      <c r="BE34" s="11">
        <f t="shared" si="15"/>
        <v>0</v>
      </c>
      <c r="BF34" s="11">
        <f t="shared" si="16"/>
        <v>0</v>
      </c>
      <c r="BG34" s="239">
        <f>SUM(AU34:BF34)</f>
        <v>0</v>
      </c>
      <c r="BH34" s="239" t="e">
        <f>SUMIFS(#REF!,#REF!,'KH 2026'!$C34,#REF!,'KH 2026'!$I34)</f>
        <v>#REF!</v>
      </c>
      <c r="BI34" s="239" t="e">
        <f>BG34-BH34</f>
        <v>#REF!</v>
      </c>
      <c r="BJ34" s="240">
        <f>IFERROR(BI34/BH34,0)</f>
        <v>0</v>
      </c>
      <c r="BK34" s="7"/>
      <c r="BL34" s="7" t="s">
        <v>130</v>
      </c>
    </row>
    <row r="35" spans="1:64" x14ac:dyDescent="0.3">
      <c r="A35" s="407" t="s">
        <v>79</v>
      </c>
      <c r="B35" s="368" t="s">
        <v>98</v>
      </c>
      <c r="C35" s="235" t="s">
        <v>4581</v>
      </c>
      <c r="D35" s="244" t="s">
        <v>4808</v>
      </c>
      <c r="E35" s="370" t="s">
        <v>97</v>
      </c>
      <c r="F35" s="370" t="s">
        <v>4744</v>
      </c>
      <c r="G35" s="370" t="s">
        <v>8</v>
      </c>
      <c r="H35" s="370" t="s">
        <v>166</v>
      </c>
      <c r="I35" s="235" t="s">
        <v>163</v>
      </c>
      <c r="J35" s="368" t="s">
        <v>4757</v>
      </c>
      <c r="K35" s="368" t="s">
        <v>130</v>
      </c>
      <c r="L35" s="368" t="s">
        <v>4783</v>
      </c>
      <c r="M35" s="373">
        <v>0.8</v>
      </c>
      <c r="N35" s="264"/>
      <c r="O35" s="264"/>
      <c r="P35" s="264"/>
      <c r="Q35" s="264"/>
      <c r="R35" s="264"/>
      <c r="S35" s="264"/>
      <c r="T35" s="264"/>
      <c r="U35" s="264"/>
      <c r="V35" s="264"/>
      <c r="W35" s="264"/>
      <c r="X35" s="264"/>
      <c r="Y35" s="264"/>
      <c r="Z35" s="274">
        <f t="shared" si="17"/>
        <v>0</v>
      </c>
      <c r="AA35" s="239">
        <v>286.64999999999998</v>
      </c>
      <c r="AB35" s="239">
        <f t="shared" ref="AB35:AB36" si="49">Z35-AA35</f>
        <v>-286.64999999999998</v>
      </c>
      <c r="AC35" s="240">
        <f t="shared" ref="AC35:AC36" si="50">IFERROR(AB35/AA35,0)</f>
        <v>-1</v>
      </c>
      <c r="AD35" s="10" t="s">
        <v>13</v>
      </c>
      <c r="AE35" s="264">
        <v>640</v>
      </c>
      <c r="AF35" s="264">
        <v>632</v>
      </c>
      <c r="AG35" s="264">
        <v>624</v>
      </c>
      <c r="AH35" s="264">
        <v>616</v>
      </c>
      <c r="AI35" s="264">
        <v>608</v>
      </c>
      <c r="AJ35" s="264">
        <v>600</v>
      </c>
      <c r="AK35" s="264">
        <v>592</v>
      </c>
      <c r="AL35" s="264">
        <v>584</v>
      </c>
      <c r="AM35" s="264">
        <v>576</v>
      </c>
      <c r="AN35" s="264">
        <v>568</v>
      </c>
      <c r="AO35" s="264">
        <v>560</v>
      </c>
      <c r="AP35" s="264">
        <v>552</v>
      </c>
      <c r="AQ35" s="241">
        <f t="shared" si="25"/>
        <v>0</v>
      </c>
      <c r="AR35" s="239"/>
      <c r="AS35" s="239">
        <f t="shared" ref="AS35:AS36" si="51">AQ35-AR35</f>
        <v>0</v>
      </c>
      <c r="AT35" s="240">
        <f t="shared" ref="AT35:AT36" si="52">IFERROR(AS35/AR35,0)</f>
        <v>0</v>
      </c>
      <c r="AU35" s="11">
        <f t="shared" si="5"/>
        <v>0</v>
      </c>
      <c r="AV35" s="11">
        <f t="shared" si="6"/>
        <v>0</v>
      </c>
      <c r="AW35" s="11">
        <f t="shared" si="7"/>
        <v>0</v>
      </c>
      <c r="AX35" s="11">
        <f t="shared" si="8"/>
        <v>0</v>
      </c>
      <c r="AY35" s="11">
        <f t="shared" si="9"/>
        <v>0</v>
      </c>
      <c r="AZ35" s="11">
        <f t="shared" si="10"/>
        <v>0</v>
      </c>
      <c r="BA35" s="11">
        <f t="shared" si="11"/>
        <v>0</v>
      </c>
      <c r="BB35" s="11">
        <f t="shared" si="12"/>
        <v>0</v>
      </c>
      <c r="BC35" s="11">
        <f t="shared" si="13"/>
        <v>0</v>
      </c>
      <c r="BD35" s="11">
        <f t="shared" si="14"/>
        <v>0</v>
      </c>
      <c r="BE35" s="11">
        <f t="shared" si="15"/>
        <v>0</v>
      </c>
      <c r="BF35" s="11">
        <f t="shared" si="16"/>
        <v>0</v>
      </c>
      <c r="BG35" s="239">
        <f t="shared" ref="BG35:BG37" si="53">SUM(AU35:BF35)</f>
        <v>0</v>
      </c>
      <c r="BH35" s="239" t="e">
        <f>SUMIFS(#REF!,#REF!,'KH 2026'!$C35,#REF!,'KH 2026'!$I35)</f>
        <v>#REF!</v>
      </c>
      <c r="BI35" s="239" t="e">
        <f t="shared" ref="BI35:BI36" si="54">BG35-BH35</f>
        <v>#REF!</v>
      </c>
      <c r="BJ35" s="240">
        <f t="shared" ref="BJ35:BJ36" si="55">IFERROR(BI35/BH35,0)</f>
        <v>0</v>
      </c>
      <c r="BK35" s="7"/>
      <c r="BL35" s="7" t="s">
        <v>130</v>
      </c>
    </row>
    <row r="36" spans="1:64" ht="28" x14ac:dyDescent="0.3">
      <c r="A36" s="407" t="s">
        <v>10</v>
      </c>
      <c r="B36" s="368" t="s">
        <v>98</v>
      </c>
      <c r="C36" s="235" t="s">
        <v>4582</v>
      </c>
      <c r="D36" s="244" t="s">
        <v>4667</v>
      </c>
      <c r="E36" s="370" t="s">
        <v>97</v>
      </c>
      <c r="F36" s="370" t="s">
        <v>4745</v>
      </c>
      <c r="G36" s="370" t="s">
        <v>8</v>
      </c>
      <c r="H36" s="370" t="s">
        <v>4746</v>
      </c>
      <c r="I36" s="235" t="s">
        <v>118</v>
      </c>
      <c r="J36" s="368" t="s">
        <v>113</v>
      </c>
      <c r="K36" s="368" t="s">
        <v>4778</v>
      </c>
      <c r="L36" s="368" t="s">
        <v>272</v>
      </c>
      <c r="M36" s="373">
        <v>0.8</v>
      </c>
      <c r="N36" s="264"/>
      <c r="O36" s="264"/>
      <c r="P36" s="264"/>
      <c r="Q36" s="264"/>
      <c r="R36" s="264"/>
      <c r="S36" s="264"/>
      <c r="T36" s="264"/>
      <c r="U36" s="264"/>
      <c r="V36" s="264"/>
      <c r="W36" s="264"/>
      <c r="X36" s="264"/>
      <c r="Y36" s="264"/>
      <c r="Z36" s="274">
        <f t="shared" si="17"/>
        <v>0</v>
      </c>
      <c r="AA36" s="239">
        <v>0</v>
      </c>
      <c r="AB36" s="239">
        <f t="shared" si="49"/>
        <v>0</v>
      </c>
      <c r="AC36" s="240">
        <f t="shared" si="50"/>
        <v>0</v>
      </c>
      <c r="AD36" s="10" t="s">
        <v>13</v>
      </c>
      <c r="AE36" s="264">
        <v>695</v>
      </c>
      <c r="AF36" s="264">
        <v>695</v>
      </c>
      <c r="AG36" s="264">
        <v>695</v>
      </c>
      <c r="AH36" s="264">
        <v>695</v>
      </c>
      <c r="AI36" s="264">
        <v>695</v>
      </c>
      <c r="AJ36" s="264">
        <v>695</v>
      </c>
      <c r="AK36" s="264">
        <v>695</v>
      </c>
      <c r="AL36" s="264">
        <v>695</v>
      </c>
      <c r="AM36" s="264">
        <v>695</v>
      </c>
      <c r="AN36" s="264">
        <v>695</v>
      </c>
      <c r="AO36" s="264">
        <v>695</v>
      </c>
      <c r="AP36" s="264">
        <v>695</v>
      </c>
      <c r="AQ36" s="241">
        <f t="shared" si="25"/>
        <v>0</v>
      </c>
      <c r="AR36" s="239"/>
      <c r="AS36" s="239">
        <f t="shared" si="51"/>
        <v>0</v>
      </c>
      <c r="AT36" s="240">
        <f t="shared" si="52"/>
        <v>0</v>
      </c>
      <c r="AU36" s="11">
        <f t="shared" si="5"/>
        <v>0</v>
      </c>
      <c r="AV36" s="11">
        <f t="shared" si="6"/>
        <v>0</v>
      </c>
      <c r="AW36" s="11">
        <f t="shared" si="7"/>
        <v>0</v>
      </c>
      <c r="AX36" s="11">
        <f t="shared" si="8"/>
        <v>0</v>
      </c>
      <c r="AY36" s="11">
        <f t="shared" si="9"/>
        <v>0</v>
      </c>
      <c r="AZ36" s="11">
        <f t="shared" si="10"/>
        <v>0</v>
      </c>
      <c r="BA36" s="11">
        <f t="shared" si="11"/>
        <v>0</v>
      </c>
      <c r="BB36" s="11">
        <f t="shared" si="12"/>
        <v>0</v>
      </c>
      <c r="BC36" s="11">
        <f t="shared" si="13"/>
        <v>0</v>
      </c>
      <c r="BD36" s="11">
        <f t="shared" si="14"/>
        <v>0</v>
      </c>
      <c r="BE36" s="11">
        <f t="shared" si="15"/>
        <v>0</v>
      </c>
      <c r="BF36" s="11">
        <f t="shared" si="16"/>
        <v>0</v>
      </c>
      <c r="BG36" s="239">
        <f t="shared" si="53"/>
        <v>0</v>
      </c>
      <c r="BH36" s="239" t="e">
        <f>SUMIFS(#REF!,#REF!,'KH 2026'!$C36,#REF!,'KH 2026'!$I36)</f>
        <v>#REF!</v>
      </c>
      <c r="BI36" s="239" t="e">
        <f t="shared" si="54"/>
        <v>#REF!</v>
      </c>
      <c r="BJ36" s="240">
        <f t="shared" si="55"/>
        <v>0</v>
      </c>
      <c r="BK36" s="7"/>
      <c r="BL36" s="7" t="s">
        <v>1</v>
      </c>
    </row>
    <row r="37" spans="1:64" x14ac:dyDescent="0.3">
      <c r="A37" s="407" t="s">
        <v>77</v>
      </c>
      <c r="B37" s="364" t="s">
        <v>4556</v>
      </c>
      <c r="C37" s="235" t="s">
        <v>4583</v>
      </c>
      <c r="D37" s="244" t="s">
        <v>4668</v>
      </c>
      <c r="E37" s="370" t="s">
        <v>94</v>
      </c>
      <c r="F37" s="370" t="s">
        <v>4744</v>
      </c>
      <c r="G37" s="370" t="s">
        <v>4748</v>
      </c>
      <c r="H37" s="370" t="s">
        <v>165</v>
      </c>
      <c r="I37" s="235" t="s">
        <v>111</v>
      </c>
      <c r="J37" s="368" t="s">
        <v>4755</v>
      </c>
      <c r="K37" s="368" t="s">
        <v>0</v>
      </c>
      <c r="L37" s="368" t="s">
        <v>4781</v>
      </c>
      <c r="M37" s="373">
        <v>0.8</v>
      </c>
      <c r="N37" s="264"/>
      <c r="O37" s="264"/>
      <c r="P37" s="264">
        <v>110</v>
      </c>
      <c r="Q37" s="264"/>
      <c r="R37" s="264"/>
      <c r="S37" s="264">
        <v>110</v>
      </c>
      <c r="T37" s="264"/>
      <c r="U37" s="264"/>
      <c r="V37" s="264">
        <v>110</v>
      </c>
      <c r="W37" s="264"/>
      <c r="X37" s="264"/>
      <c r="Y37" s="264">
        <v>110</v>
      </c>
      <c r="Z37" s="274">
        <f t="shared" si="17"/>
        <v>440</v>
      </c>
      <c r="AA37" s="239">
        <v>330</v>
      </c>
      <c r="AB37" s="239">
        <f t="shared" si="18"/>
        <v>110</v>
      </c>
      <c r="AC37" s="240">
        <f t="shared" si="19"/>
        <v>0.33333333333333331</v>
      </c>
      <c r="AD37" s="10" t="s">
        <v>13</v>
      </c>
      <c r="AE37" s="264">
        <v>1200</v>
      </c>
      <c r="AF37" s="264">
        <v>1200</v>
      </c>
      <c r="AG37" s="264">
        <v>1200</v>
      </c>
      <c r="AH37" s="264">
        <v>1200</v>
      </c>
      <c r="AI37" s="264">
        <v>1200</v>
      </c>
      <c r="AJ37" s="264">
        <v>1200</v>
      </c>
      <c r="AK37" s="264">
        <v>1200</v>
      </c>
      <c r="AL37" s="264">
        <v>1200</v>
      </c>
      <c r="AM37" s="264">
        <v>1200</v>
      </c>
      <c r="AN37" s="264">
        <v>1200</v>
      </c>
      <c r="AO37" s="264">
        <v>1200</v>
      </c>
      <c r="AP37" s="264">
        <v>1200</v>
      </c>
      <c r="AQ37" s="241">
        <f t="shared" si="25"/>
        <v>1200</v>
      </c>
      <c r="AR37" s="239"/>
      <c r="AS37" s="239">
        <f t="shared" si="26"/>
        <v>1200</v>
      </c>
      <c r="AT37" s="240">
        <f t="shared" si="27"/>
        <v>0</v>
      </c>
      <c r="AU37" s="11">
        <f t="shared" si="5"/>
        <v>0</v>
      </c>
      <c r="AV37" s="11">
        <f t="shared" si="6"/>
        <v>0</v>
      </c>
      <c r="AW37" s="11">
        <f t="shared" si="7"/>
        <v>3498000000</v>
      </c>
      <c r="AX37" s="11">
        <f t="shared" si="8"/>
        <v>0</v>
      </c>
      <c r="AY37" s="11">
        <f t="shared" si="9"/>
        <v>0</v>
      </c>
      <c r="AZ37" s="11">
        <f t="shared" si="10"/>
        <v>3498000000</v>
      </c>
      <c r="BA37" s="11">
        <f t="shared" si="11"/>
        <v>0</v>
      </c>
      <c r="BB37" s="11">
        <f t="shared" si="12"/>
        <v>0</v>
      </c>
      <c r="BC37" s="11">
        <f t="shared" si="13"/>
        <v>3498000000</v>
      </c>
      <c r="BD37" s="11">
        <f t="shared" si="14"/>
        <v>0</v>
      </c>
      <c r="BE37" s="11">
        <f t="shared" si="15"/>
        <v>0</v>
      </c>
      <c r="BF37" s="11">
        <f t="shared" si="16"/>
        <v>3498000000</v>
      </c>
      <c r="BG37" s="239">
        <f t="shared" si="53"/>
        <v>13992000000</v>
      </c>
      <c r="BH37" s="239" t="e">
        <f>SUMIFS(#REF!,#REF!,'KH 2026'!$C37,#REF!,'KH 2026'!$I37)</f>
        <v>#REF!</v>
      </c>
      <c r="BI37" s="239" t="e">
        <f t="shared" si="23"/>
        <v>#REF!</v>
      </c>
      <c r="BJ37" s="240">
        <f t="shared" si="24"/>
        <v>0</v>
      </c>
      <c r="BK37" s="7"/>
      <c r="BL37" s="7" t="s">
        <v>0</v>
      </c>
    </row>
    <row r="38" spans="1:64" x14ac:dyDescent="0.3">
      <c r="A38" s="407" t="s">
        <v>76</v>
      </c>
      <c r="B38" s="364" t="s">
        <v>4556</v>
      </c>
      <c r="C38" s="235" t="s">
        <v>4584</v>
      </c>
      <c r="D38" s="244" t="s">
        <v>4669</v>
      </c>
      <c r="E38" s="370" t="s">
        <v>167</v>
      </c>
      <c r="F38" s="370" t="s">
        <v>4745</v>
      </c>
      <c r="G38" s="370" t="s">
        <v>7</v>
      </c>
      <c r="H38" s="370" t="s">
        <v>165</v>
      </c>
      <c r="I38" s="235" t="s">
        <v>162</v>
      </c>
      <c r="J38" s="368" t="s">
        <v>134</v>
      </c>
      <c r="K38" s="368" t="s">
        <v>4777</v>
      </c>
      <c r="L38" s="368" t="s">
        <v>272</v>
      </c>
      <c r="M38" s="373">
        <v>0.8</v>
      </c>
      <c r="N38" s="264">
        <v>0</v>
      </c>
      <c r="O38" s="264">
        <v>22</v>
      </c>
      <c r="P38" s="264">
        <v>22</v>
      </c>
      <c r="Q38" s="264">
        <v>44</v>
      </c>
      <c r="R38" s="264">
        <v>44</v>
      </c>
      <c r="S38" s="264">
        <v>44</v>
      </c>
      <c r="T38" s="264">
        <v>44</v>
      </c>
      <c r="U38" s="264">
        <v>66</v>
      </c>
      <c r="V38" s="264">
        <v>66</v>
      </c>
      <c r="W38" s="264">
        <v>66</v>
      </c>
      <c r="X38" s="264">
        <v>66</v>
      </c>
      <c r="Y38" s="264">
        <v>66</v>
      </c>
      <c r="Z38" s="274">
        <f t="shared" si="17"/>
        <v>550</v>
      </c>
      <c r="AA38" s="239">
        <v>0</v>
      </c>
      <c r="AB38" s="239">
        <f t="shared" ref="AB38:AB39" si="56">Z38-AA38</f>
        <v>550</v>
      </c>
      <c r="AC38" s="240">
        <f t="shared" ref="AC38:AC39" si="57">IFERROR(AB38/AA38,0)</f>
        <v>0</v>
      </c>
      <c r="AD38" s="10" t="s">
        <v>13</v>
      </c>
      <c r="AE38" s="264">
        <v>1260</v>
      </c>
      <c r="AF38" s="264">
        <v>1241</v>
      </c>
      <c r="AG38" s="264">
        <v>1222</v>
      </c>
      <c r="AH38" s="264">
        <v>1203</v>
      </c>
      <c r="AI38" s="264">
        <v>1184</v>
      </c>
      <c r="AJ38" s="264">
        <v>1165</v>
      </c>
      <c r="AK38" s="264">
        <v>1146</v>
      </c>
      <c r="AL38" s="264">
        <v>1127</v>
      </c>
      <c r="AM38" s="264">
        <v>1108</v>
      </c>
      <c r="AN38" s="264">
        <v>1089</v>
      </c>
      <c r="AO38" s="264">
        <v>1070</v>
      </c>
      <c r="AP38" s="264">
        <v>1051</v>
      </c>
      <c r="AQ38" s="241">
        <f t="shared" si="25"/>
        <v>1127.76</v>
      </c>
      <c r="AR38" s="239"/>
      <c r="AS38" s="239">
        <f t="shared" ref="AS38:AS39" si="58">AQ38-AR38</f>
        <v>1127.76</v>
      </c>
      <c r="AT38" s="240">
        <f t="shared" ref="AT38:AT39" si="59">IFERROR(AS38/AR38,0)</f>
        <v>0</v>
      </c>
      <c r="AU38" s="11">
        <f t="shared" si="5"/>
        <v>0</v>
      </c>
      <c r="AV38" s="11">
        <f t="shared" si="6"/>
        <v>723503000</v>
      </c>
      <c r="AW38" s="11">
        <f t="shared" si="7"/>
        <v>712426000</v>
      </c>
      <c r="AX38" s="11">
        <f t="shared" si="8"/>
        <v>1402698000</v>
      </c>
      <c r="AY38" s="11">
        <f t="shared" si="9"/>
        <v>1380544000</v>
      </c>
      <c r="AZ38" s="11">
        <f t="shared" si="10"/>
        <v>1358390000</v>
      </c>
      <c r="BA38" s="11">
        <f t="shared" si="11"/>
        <v>1336236000</v>
      </c>
      <c r="BB38" s="11">
        <f t="shared" si="12"/>
        <v>1971123000</v>
      </c>
      <c r="BC38" s="11">
        <f t="shared" si="13"/>
        <v>1937892000</v>
      </c>
      <c r="BD38" s="11">
        <f t="shared" si="14"/>
        <v>1904661000</v>
      </c>
      <c r="BE38" s="11">
        <f t="shared" si="15"/>
        <v>1871430000</v>
      </c>
      <c r="BF38" s="11">
        <f t="shared" si="16"/>
        <v>1838199000</v>
      </c>
      <c r="BG38" s="239">
        <f t="shared" ref="BG38:BG39" si="60">SUM(AU38:BF38)</f>
        <v>16437102000</v>
      </c>
      <c r="BH38" s="239" t="e">
        <f>SUMIFS(#REF!,#REF!,'KH 2026'!$C38,#REF!,'KH 2026'!$I38)</f>
        <v>#REF!</v>
      </c>
      <c r="BI38" s="239" t="e">
        <f t="shared" ref="BI38:BI39" si="61">BG38-BH38</f>
        <v>#REF!</v>
      </c>
      <c r="BJ38" s="240">
        <f t="shared" ref="BJ38:BJ39" si="62">IFERROR(BI38/BH38,0)</f>
        <v>0</v>
      </c>
      <c r="BK38" s="7"/>
      <c r="BL38" s="7" t="s">
        <v>1</v>
      </c>
    </row>
    <row r="39" spans="1:64" x14ac:dyDescent="0.3">
      <c r="A39" s="407" t="s">
        <v>77</v>
      </c>
      <c r="B39" s="368" t="s">
        <v>98</v>
      </c>
      <c r="C39" s="235" t="s">
        <v>4585</v>
      </c>
      <c r="D39" s="245" t="s">
        <v>4670</v>
      </c>
      <c r="E39" s="370" t="s">
        <v>97</v>
      </c>
      <c r="F39" s="370" t="s">
        <v>4744</v>
      </c>
      <c r="G39" s="370" t="s">
        <v>8</v>
      </c>
      <c r="H39" s="370" t="s">
        <v>166</v>
      </c>
      <c r="I39" s="246" t="s">
        <v>101</v>
      </c>
      <c r="J39" s="368" t="s">
        <v>102</v>
      </c>
      <c r="K39" s="368" t="s">
        <v>4777</v>
      </c>
      <c r="L39" s="368" t="s">
        <v>272</v>
      </c>
      <c r="M39" s="373">
        <v>0.8</v>
      </c>
      <c r="N39" s="264">
        <v>44</v>
      </c>
      <c r="O39" s="264">
        <v>44</v>
      </c>
      <c r="P39" s="264">
        <v>44</v>
      </c>
      <c r="Q39" s="264">
        <v>44</v>
      </c>
      <c r="R39" s="264">
        <v>44</v>
      </c>
      <c r="S39" s="264">
        <v>44</v>
      </c>
      <c r="T39" s="264">
        <v>44</v>
      </c>
      <c r="U39" s="264">
        <v>44</v>
      </c>
      <c r="V39" s="264">
        <v>44</v>
      </c>
      <c r="W39" s="264">
        <v>44</v>
      </c>
      <c r="X39" s="264">
        <v>44</v>
      </c>
      <c r="Y39" s="264">
        <v>44</v>
      </c>
      <c r="Z39" s="274">
        <f t="shared" si="17"/>
        <v>528</v>
      </c>
      <c r="AA39" s="239">
        <v>824.85</v>
      </c>
      <c r="AB39" s="239">
        <f t="shared" si="56"/>
        <v>-296.85000000000002</v>
      </c>
      <c r="AC39" s="240">
        <f t="shared" si="57"/>
        <v>-0.35988361520276413</v>
      </c>
      <c r="AD39" s="10" t="s">
        <v>13</v>
      </c>
      <c r="AE39" s="264">
        <v>1300</v>
      </c>
      <c r="AF39" s="264">
        <v>1300</v>
      </c>
      <c r="AG39" s="264">
        <v>1300</v>
      </c>
      <c r="AH39" s="264">
        <v>1300</v>
      </c>
      <c r="AI39" s="264">
        <v>1300</v>
      </c>
      <c r="AJ39" s="264">
        <v>1300</v>
      </c>
      <c r="AK39" s="264">
        <v>1300</v>
      </c>
      <c r="AL39" s="264">
        <v>1300</v>
      </c>
      <c r="AM39" s="264">
        <v>1300</v>
      </c>
      <c r="AN39" s="264">
        <v>1300</v>
      </c>
      <c r="AO39" s="264">
        <v>1300</v>
      </c>
      <c r="AP39" s="264">
        <v>1300</v>
      </c>
      <c r="AQ39" s="241">
        <f t="shared" si="25"/>
        <v>1300</v>
      </c>
      <c r="AR39" s="239"/>
      <c r="AS39" s="239">
        <f t="shared" si="58"/>
        <v>1300</v>
      </c>
      <c r="AT39" s="240">
        <f t="shared" si="59"/>
        <v>0</v>
      </c>
      <c r="AU39" s="11">
        <f t="shared" si="5"/>
        <v>1515800000</v>
      </c>
      <c r="AV39" s="11">
        <f t="shared" si="6"/>
        <v>1515800000</v>
      </c>
      <c r="AW39" s="11">
        <f t="shared" si="7"/>
        <v>1515800000</v>
      </c>
      <c r="AX39" s="11">
        <f t="shared" si="8"/>
        <v>1515800000</v>
      </c>
      <c r="AY39" s="11">
        <f t="shared" si="9"/>
        <v>1515800000</v>
      </c>
      <c r="AZ39" s="11">
        <f t="shared" si="10"/>
        <v>1515800000</v>
      </c>
      <c r="BA39" s="11">
        <f t="shared" si="11"/>
        <v>1515800000</v>
      </c>
      <c r="BB39" s="11">
        <f t="shared" si="12"/>
        <v>1515800000</v>
      </c>
      <c r="BC39" s="11">
        <f t="shared" si="13"/>
        <v>1515800000</v>
      </c>
      <c r="BD39" s="11">
        <f t="shared" si="14"/>
        <v>1515800000</v>
      </c>
      <c r="BE39" s="11">
        <f t="shared" si="15"/>
        <v>1515800000</v>
      </c>
      <c r="BF39" s="11">
        <f t="shared" si="16"/>
        <v>1515800000</v>
      </c>
      <c r="BG39" s="239">
        <f t="shared" si="60"/>
        <v>18189600000</v>
      </c>
      <c r="BH39" s="239" t="e">
        <f>SUMIFS(#REF!,#REF!,'KH 2026'!$C39,#REF!,'KH 2026'!$I39)</f>
        <v>#REF!</v>
      </c>
      <c r="BI39" s="239" t="e">
        <f t="shared" si="61"/>
        <v>#REF!</v>
      </c>
      <c r="BJ39" s="240">
        <f t="shared" si="62"/>
        <v>0</v>
      </c>
      <c r="BK39" s="7"/>
      <c r="BL39" s="7" t="s">
        <v>1</v>
      </c>
    </row>
    <row r="40" spans="1:64" x14ac:dyDescent="0.3">
      <c r="A40" s="407" t="s">
        <v>76</v>
      </c>
      <c r="B40" s="368" t="s">
        <v>98</v>
      </c>
      <c r="C40" s="235" t="s">
        <v>4564</v>
      </c>
      <c r="D40" s="245" t="s">
        <v>4671</v>
      </c>
      <c r="E40" s="370" t="s">
        <v>97</v>
      </c>
      <c r="F40" s="370" t="s">
        <v>4744</v>
      </c>
      <c r="G40" s="370" t="s">
        <v>8</v>
      </c>
      <c r="H40" s="370" t="s">
        <v>166</v>
      </c>
      <c r="I40" s="235" t="s">
        <v>126</v>
      </c>
      <c r="J40" s="368" t="s">
        <v>127</v>
      </c>
      <c r="K40" s="368" t="s">
        <v>4777</v>
      </c>
      <c r="L40" s="368" t="s">
        <v>272</v>
      </c>
      <c r="M40" s="373">
        <v>0.8</v>
      </c>
      <c r="N40" s="264">
        <v>44</v>
      </c>
      <c r="O40" s="264">
        <v>44</v>
      </c>
      <c r="P40" s="264">
        <v>44</v>
      </c>
      <c r="Q40" s="264">
        <v>44</v>
      </c>
      <c r="R40" s="264">
        <v>44</v>
      </c>
      <c r="S40" s="264">
        <v>44</v>
      </c>
      <c r="T40" s="264">
        <v>44</v>
      </c>
      <c r="U40" s="264">
        <v>44</v>
      </c>
      <c r="V40" s="264">
        <v>44</v>
      </c>
      <c r="W40" s="264">
        <v>44</v>
      </c>
      <c r="X40" s="264">
        <v>44</v>
      </c>
      <c r="Y40" s="264">
        <v>44</v>
      </c>
      <c r="Z40" s="274">
        <f t="shared" si="17"/>
        <v>528</v>
      </c>
      <c r="AA40" s="239">
        <v>319</v>
      </c>
      <c r="AB40" s="239">
        <f t="shared" ref="AB40:AB43" si="63">Z40-AA40</f>
        <v>209</v>
      </c>
      <c r="AC40" s="240">
        <f t="shared" ref="AC40:AC43" si="64">IFERROR(AB40/AA40,0)</f>
        <v>0.65517241379310343</v>
      </c>
      <c r="AD40" s="10" t="s">
        <v>13</v>
      </c>
      <c r="AE40" s="264">
        <v>1150</v>
      </c>
      <c r="AF40" s="264">
        <v>1150</v>
      </c>
      <c r="AG40" s="264">
        <v>1150</v>
      </c>
      <c r="AH40" s="264">
        <v>1150</v>
      </c>
      <c r="AI40" s="264">
        <v>1150</v>
      </c>
      <c r="AJ40" s="264">
        <v>1150</v>
      </c>
      <c r="AK40" s="264">
        <v>1150</v>
      </c>
      <c r="AL40" s="264">
        <v>1150</v>
      </c>
      <c r="AM40" s="264">
        <v>1150</v>
      </c>
      <c r="AN40" s="264">
        <v>1150</v>
      </c>
      <c r="AO40" s="264">
        <v>1150</v>
      </c>
      <c r="AP40" s="264">
        <v>1150</v>
      </c>
      <c r="AQ40" s="241">
        <f t="shared" si="25"/>
        <v>1150</v>
      </c>
      <c r="AR40" s="239"/>
      <c r="AS40" s="239">
        <f t="shared" ref="AS40:AS43" si="65">AQ40-AR40</f>
        <v>1150</v>
      </c>
      <c r="AT40" s="240">
        <f t="shared" ref="AT40:AT43" si="66">IFERROR(AS40/AR40,0)</f>
        <v>0</v>
      </c>
      <c r="AU40" s="11">
        <f t="shared" si="5"/>
        <v>1340900000</v>
      </c>
      <c r="AV40" s="11">
        <f t="shared" si="6"/>
        <v>1340900000</v>
      </c>
      <c r="AW40" s="11">
        <f t="shared" si="7"/>
        <v>1340900000</v>
      </c>
      <c r="AX40" s="11">
        <f t="shared" si="8"/>
        <v>1340900000</v>
      </c>
      <c r="AY40" s="11">
        <f t="shared" si="9"/>
        <v>1340900000</v>
      </c>
      <c r="AZ40" s="11">
        <f t="shared" si="10"/>
        <v>1340900000</v>
      </c>
      <c r="BA40" s="11">
        <f t="shared" si="11"/>
        <v>1340900000</v>
      </c>
      <c r="BB40" s="11">
        <f t="shared" si="12"/>
        <v>1340900000</v>
      </c>
      <c r="BC40" s="11">
        <f t="shared" si="13"/>
        <v>1340900000</v>
      </c>
      <c r="BD40" s="11">
        <f t="shared" si="14"/>
        <v>1340900000</v>
      </c>
      <c r="BE40" s="11">
        <f t="shared" si="15"/>
        <v>1340900000</v>
      </c>
      <c r="BF40" s="11">
        <f t="shared" si="16"/>
        <v>1340900000</v>
      </c>
      <c r="BG40" s="239">
        <f t="shared" ref="BG40:BG43" si="67">SUM(AU40:BF40)</f>
        <v>16090800000</v>
      </c>
      <c r="BH40" s="239" t="e">
        <f>SUMIFS(#REF!,#REF!,'KH 2026'!$C40,#REF!,'KH 2026'!$I40)</f>
        <v>#REF!</v>
      </c>
      <c r="BI40" s="239" t="e">
        <f t="shared" ref="BI40:BI43" si="68">BG40-BH40</f>
        <v>#REF!</v>
      </c>
      <c r="BJ40" s="240">
        <f t="shared" ref="BJ40:BJ43" si="69">IFERROR(BI40/BH40,0)</f>
        <v>0</v>
      </c>
      <c r="BK40" s="7"/>
      <c r="BL40" s="7" t="s">
        <v>1</v>
      </c>
    </row>
    <row r="41" spans="1:64" ht="15.5" x14ac:dyDescent="0.3">
      <c r="A41" s="407" t="s">
        <v>77</v>
      </c>
      <c r="B41" s="364" t="s">
        <v>4556</v>
      </c>
      <c r="C41" s="235" t="s">
        <v>4586</v>
      </c>
      <c r="D41" s="244" t="s">
        <v>4672</v>
      </c>
      <c r="E41" s="370" t="s">
        <v>94</v>
      </c>
      <c r="F41" s="370" t="s">
        <v>4744</v>
      </c>
      <c r="G41" s="374" t="s">
        <v>7</v>
      </c>
      <c r="H41" s="370" t="s">
        <v>4747</v>
      </c>
      <c r="I41" s="235" t="s">
        <v>111</v>
      </c>
      <c r="J41" s="368" t="s">
        <v>4755</v>
      </c>
      <c r="K41" s="368" t="s">
        <v>0</v>
      </c>
      <c r="L41" s="368" t="s">
        <v>4781</v>
      </c>
      <c r="M41" s="373">
        <v>0.8</v>
      </c>
      <c r="N41" s="264">
        <v>44</v>
      </c>
      <c r="O41" s="264">
        <v>44</v>
      </c>
      <c r="P41" s="264">
        <v>44</v>
      </c>
      <c r="Q41" s="264">
        <v>44</v>
      </c>
      <c r="R41" s="264">
        <v>44</v>
      </c>
      <c r="S41" s="264">
        <v>44</v>
      </c>
      <c r="T41" s="264">
        <v>44</v>
      </c>
      <c r="U41" s="264">
        <v>44</v>
      </c>
      <c r="V41" s="264">
        <v>44</v>
      </c>
      <c r="W41" s="264">
        <v>44</v>
      </c>
      <c r="X41" s="264">
        <v>44</v>
      </c>
      <c r="Y41" s="264">
        <v>44</v>
      </c>
      <c r="Z41" s="274">
        <f t="shared" si="17"/>
        <v>528</v>
      </c>
      <c r="AA41" s="239">
        <v>968</v>
      </c>
      <c r="AB41" s="239">
        <f t="shared" ref="AB41:AB42" si="70">Z41-AA41</f>
        <v>-440</v>
      </c>
      <c r="AC41" s="240">
        <f t="shared" ref="AC41:AC42" si="71">IFERROR(AB41/AA41,0)</f>
        <v>-0.45454545454545453</v>
      </c>
      <c r="AD41" s="10" t="s">
        <v>13</v>
      </c>
      <c r="AE41" s="264">
        <v>1200</v>
      </c>
      <c r="AF41" s="264">
        <v>1200</v>
      </c>
      <c r="AG41" s="264">
        <v>1200</v>
      </c>
      <c r="AH41" s="264">
        <v>1200</v>
      </c>
      <c r="AI41" s="264">
        <v>1200</v>
      </c>
      <c r="AJ41" s="264">
        <v>1200</v>
      </c>
      <c r="AK41" s="264">
        <v>1200</v>
      </c>
      <c r="AL41" s="264">
        <v>1200</v>
      </c>
      <c r="AM41" s="264">
        <v>1200</v>
      </c>
      <c r="AN41" s="264">
        <v>1200</v>
      </c>
      <c r="AO41" s="264">
        <v>1200</v>
      </c>
      <c r="AP41" s="264">
        <v>1200</v>
      </c>
      <c r="AQ41" s="241">
        <f t="shared" si="25"/>
        <v>1200</v>
      </c>
      <c r="AR41" s="239"/>
      <c r="AS41" s="239">
        <f t="shared" ref="AS41:AS42" si="72">AQ41-AR41</f>
        <v>1200</v>
      </c>
      <c r="AT41" s="240">
        <f t="shared" ref="AT41:AT42" si="73">IFERROR(AS41/AR41,0)</f>
        <v>0</v>
      </c>
      <c r="AU41" s="11">
        <f t="shared" si="5"/>
        <v>1399200000</v>
      </c>
      <c r="AV41" s="11">
        <f t="shared" si="6"/>
        <v>1399200000</v>
      </c>
      <c r="AW41" s="11">
        <f t="shared" si="7"/>
        <v>1399200000</v>
      </c>
      <c r="AX41" s="11">
        <f t="shared" si="8"/>
        <v>1399200000</v>
      </c>
      <c r="AY41" s="11">
        <f t="shared" si="9"/>
        <v>1399200000</v>
      </c>
      <c r="AZ41" s="11">
        <f t="shared" si="10"/>
        <v>1399200000</v>
      </c>
      <c r="BA41" s="11">
        <f t="shared" si="11"/>
        <v>1399200000</v>
      </c>
      <c r="BB41" s="11">
        <f t="shared" si="12"/>
        <v>1399200000</v>
      </c>
      <c r="BC41" s="11">
        <f t="shared" si="13"/>
        <v>1399200000</v>
      </c>
      <c r="BD41" s="11">
        <f t="shared" si="14"/>
        <v>1399200000</v>
      </c>
      <c r="BE41" s="11">
        <f t="shared" si="15"/>
        <v>1399200000</v>
      </c>
      <c r="BF41" s="11">
        <f t="shared" si="16"/>
        <v>1399200000</v>
      </c>
      <c r="BG41" s="239">
        <f t="shared" ref="BG41:BG42" si="74">SUM(AU41:BF41)</f>
        <v>16790400000</v>
      </c>
      <c r="BH41" s="239" t="e">
        <f>SUMIFS(#REF!,#REF!,'KH 2026'!$C41,#REF!,'KH 2026'!$I41)</f>
        <v>#REF!</v>
      </c>
      <c r="BI41" s="239" t="e">
        <f t="shared" ref="BI41:BI42" si="75">BG41-BH41</f>
        <v>#REF!</v>
      </c>
      <c r="BJ41" s="240">
        <f t="shared" ref="BJ41:BJ42" si="76">IFERROR(BI41/BH41,0)</f>
        <v>0</v>
      </c>
      <c r="BK41" s="7"/>
      <c r="BL41" s="7" t="s">
        <v>0</v>
      </c>
    </row>
    <row r="42" spans="1:64" x14ac:dyDescent="0.3">
      <c r="A42" s="407" t="s">
        <v>4565</v>
      </c>
      <c r="B42" s="364" t="s">
        <v>4556</v>
      </c>
      <c r="C42" s="235" t="s">
        <v>199</v>
      </c>
      <c r="D42" s="244" t="s">
        <v>4560</v>
      </c>
      <c r="E42" s="370" t="s">
        <v>94</v>
      </c>
      <c r="F42" s="370" t="s">
        <v>4744</v>
      </c>
      <c r="G42" s="370" t="s">
        <v>4748</v>
      </c>
      <c r="H42" s="370" t="s">
        <v>165</v>
      </c>
      <c r="I42" s="235" t="s">
        <v>110</v>
      </c>
      <c r="J42" s="368" t="s">
        <v>4752</v>
      </c>
      <c r="K42" s="368" t="s">
        <v>0</v>
      </c>
      <c r="L42" s="368" t="s">
        <v>4780</v>
      </c>
      <c r="M42" s="373">
        <v>0.8</v>
      </c>
      <c r="N42" s="264">
        <v>0</v>
      </c>
      <c r="O42" s="264">
        <v>0</v>
      </c>
      <c r="P42" s="264">
        <v>44</v>
      </c>
      <c r="Q42" s="264">
        <v>44</v>
      </c>
      <c r="R42" s="264">
        <v>88</v>
      </c>
      <c r="S42" s="264">
        <v>44</v>
      </c>
      <c r="T42" s="264">
        <v>64.900000000000006</v>
      </c>
      <c r="U42" s="264">
        <v>66</v>
      </c>
      <c r="V42" s="264"/>
      <c r="W42" s="264"/>
      <c r="X42" s="264">
        <v>66</v>
      </c>
      <c r="Y42" s="264">
        <v>66</v>
      </c>
      <c r="Z42" s="274">
        <f t="shared" si="17"/>
        <v>482.9</v>
      </c>
      <c r="AA42" s="239">
        <v>482.9</v>
      </c>
      <c r="AB42" s="239">
        <f t="shared" si="70"/>
        <v>0</v>
      </c>
      <c r="AC42" s="240">
        <f t="shared" si="71"/>
        <v>0</v>
      </c>
      <c r="AD42" s="10" t="s">
        <v>13</v>
      </c>
      <c r="AE42" s="264">
        <v>1100</v>
      </c>
      <c r="AF42" s="264">
        <v>1100</v>
      </c>
      <c r="AG42" s="264">
        <v>1100</v>
      </c>
      <c r="AH42" s="264">
        <v>1100</v>
      </c>
      <c r="AI42" s="264">
        <v>1100</v>
      </c>
      <c r="AJ42" s="264">
        <v>1100</v>
      </c>
      <c r="AK42" s="264">
        <v>1100</v>
      </c>
      <c r="AL42" s="264">
        <v>1100</v>
      </c>
      <c r="AM42" s="264">
        <v>1100</v>
      </c>
      <c r="AN42" s="264">
        <v>1100</v>
      </c>
      <c r="AO42" s="264">
        <v>1100</v>
      </c>
      <c r="AP42" s="264">
        <v>1100</v>
      </c>
      <c r="AQ42" s="241">
        <f t="shared" si="25"/>
        <v>1100</v>
      </c>
      <c r="AR42" s="239"/>
      <c r="AS42" s="239">
        <f t="shared" si="72"/>
        <v>1100</v>
      </c>
      <c r="AT42" s="240">
        <f t="shared" si="73"/>
        <v>0</v>
      </c>
      <c r="AU42" s="11">
        <f t="shared" si="5"/>
        <v>0</v>
      </c>
      <c r="AV42" s="11">
        <f t="shared" si="6"/>
        <v>0</v>
      </c>
      <c r="AW42" s="11">
        <f t="shared" si="7"/>
        <v>1282600000</v>
      </c>
      <c r="AX42" s="11">
        <f t="shared" si="8"/>
        <v>1282600000</v>
      </c>
      <c r="AY42" s="11">
        <f t="shared" si="9"/>
        <v>2565200000</v>
      </c>
      <c r="AZ42" s="11">
        <f t="shared" si="10"/>
        <v>1282600000</v>
      </c>
      <c r="BA42" s="11">
        <f t="shared" si="11"/>
        <v>1891835000</v>
      </c>
      <c r="BB42" s="11">
        <f t="shared" si="12"/>
        <v>1923900000</v>
      </c>
      <c r="BC42" s="11">
        <f t="shared" si="13"/>
        <v>0</v>
      </c>
      <c r="BD42" s="11">
        <f t="shared" si="14"/>
        <v>0</v>
      </c>
      <c r="BE42" s="11">
        <f t="shared" si="15"/>
        <v>1923900000</v>
      </c>
      <c r="BF42" s="11">
        <f t="shared" si="16"/>
        <v>1923900000</v>
      </c>
      <c r="BG42" s="239">
        <f t="shared" si="74"/>
        <v>14076535000</v>
      </c>
      <c r="BH42" s="239" t="e">
        <f>SUMIFS(#REF!,#REF!,'KH 2026'!$C42,#REF!,'KH 2026'!$I42)</f>
        <v>#REF!</v>
      </c>
      <c r="BI42" s="239" t="e">
        <f t="shared" si="75"/>
        <v>#REF!</v>
      </c>
      <c r="BJ42" s="240">
        <f t="shared" si="76"/>
        <v>0</v>
      </c>
      <c r="BK42" s="7"/>
      <c r="BL42" s="7" t="s">
        <v>0</v>
      </c>
    </row>
    <row r="43" spans="1:64" ht="28" x14ac:dyDescent="0.3">
      <c r="A43" s="407" t="s">
        <v>4567</v>
      </c>
      <c r="B43" s="364" t="s">
        <v>4556</v>
      </c>
      <c r="C43" s="235" t="s">
        <v>4575</v>
      </c>
      <c r="D43" s="245" t="s">
        <v>4659</v>
      </c>
      <c r="E43" s="370" t="s">
        <v>167</v>
      </c>
      <c r="F43" s="370" t="s">
        <v>4745</v>
      </c>
      <c r="G43" s="370" t="s">
        <v>4750</v>
      </c>
      <c r="H43" s="370" t="s">
        <v>165</v>
      </c>
      <c r="I43" s="246" t="s">
        <v>283</v>
      </c>
      <c r="J43" s="368" t="s">
        <v>4756</v>
      </c>
      <c r="K43" s="368" t="s">
        <v>0</v>
      </c>
      <c r="L43" s="368" t="s">
        <v>4782</v>
      </c>
      <c r="M43" s="373">
        <v>0.8</v>
      </c>
      <c r="N43" s="264">
        <v>44</v>
      </c>
      <c r="O43" s="264">
        <v>54</v>
      </c>
      <c r="P43" s="264">
        <v>55</v>
      </c>
      <c r="Q43" s="264">
        <v>55</v>
      </c>
      <c r="R43" s="264">
        <v>55</v>
      </c>
      <c r="S43" s="264">
        <v>55</v>
      </c>
      <c r="T43" s="264">
        <v>55</v>
      </c>
      <c r="U43" s="264">
        <v>55</v>
      </c>
      <c r="V43" s="264">
        <v>55</v>
      </c>
      <c r="W43" s="264">
        <v>55</v>
      </c>
      <c r="X43" s="264">
        <v>55</v>
      </c>
      <c r="Y43" s="264">
        <v>55</v>
      </c>
      <c r="Z43" s="274">
        <f t="shared" si="17"/>
        <v>648</v>
      </c>
      <c r="AA43" s="239">
        <v>0</v>
      </c>
      <c r="AB43" s="239">
        <f t="shared" si="63"/>
        <v>648</v>
      </c>
      <c r="AC43" s="240">
        <f t="shared" si="64"/>
        <v>0</v>
      </c>
      <c r="AD43" s="10" t="s">
        <v>13</v>
      </c>
      <c r="AE43" s="264">
        <v>1250</v>
      </c>
      <c r="AF43" s="264">
        <v>1250</v>
      </c>
      <c r="AG43" s="264">
        <v>1250</v>
      </c>
      <c r="AH43" s="264">
        <v>1250</v>
      </c>
      <c r="AI43" s="264">
        <v>1250</v>
      </c>
      <c r="AJ43" s="264">
        <v>1250</v>
      </c>
      <c r="AK43" s="264">
        <v>1250</v>
      </c>
      <c r="AL43" s="264">
        <v>1250</v>
      </c>
      <c r="AM43" s="264">
        <v>1250</v>
      </c>
      <c r="AN43" s="264">
        <v>1250</v>
      </c>
      <c r="AO43" s="264">
        <v>1250</v>
      </c>
      <c r="AP43" s="264">
        <v>1250</v>
      </c>
      <c r="AQ43" s="241">
        <f t="shared" si="25"/>
        <v>1250</v>
      </c>
      <c r="AR43" s="239"/>
      <c r="AS43" s="239">
        <f t="shared" si="65"/>
        <v>1250</v>
      </c>
      <c r="AT43" s="240">
        <f t="shared" si="66"/>
        <v>0</v>
      </c>
      <c r="AU43" s="11">
        <f t="shared" ref="AU43:AU74" si="77">IFERROR(N43*AE43*VLOOKUP($AD43,$J$2:$K$3,2,0),0)</f>
        <v>1457500000</v>
      </c>
      <c r="AV43" s="11">
        <f t="shared" ref="AV43:AV74" si="78">IFERROR(O43*AF43*VLOOKUP($AD43,$J$2:$K$3,2,0),0)</f>
        <v>1788750000</v>
      </c>
      <c r="AW43" s="11">
        <f t="shared" ref="AW43:AW74" si="79">IFERROR(P43*AG43*VLOOKUP($AD43,$J$2:$K$3,2,0),0)</f>
        <v>1821875000</v>
      </c>
      <c r="AX43" s="11">
        <f t="shared" ref="AX43:AX74" si="80">IFERROR(Q43*AH43*VLOOKUP($AD43,$J$2:$K$3,2,0),0)</f>
        <v>1821875000</v>
      </c>
      <c r="AY43" s="11">
        <f t="shared" ref="AY43:AY74" si="81">IFERROR(R43*AI43*VLOOKUP($AD43,$J$2:$K$3,2,0),0)</f>
        <v>1821875000</v>
      </c>
      <c r="AZ43" s="11">
        <f t="shared" ref="AZ43:AZ74" si="82">IFERROR(S43*AJ43*VLOOKUP($AD43,$J$2:$K$3,2,0),0)</f>
        <v>1821875000</v>
      </c>
      <c r="BA43" s="11">
        <f t="shared" ref="BA43:BA74" si="83">IFERROR(T43*AK43*VLOOKUP($AD43,$J$2:$K$3,2,0),0)</f>
        <v>1821875000</v>
      </c>
      <c r="BB43" s="11">
        <f t="shared" ref="BB43:BB74" si="84">IFERROR(U43*AL43*VLOOKUP($AD43,$J$2:$K$3,2,0),0)</f>
        <v>1821875000</v>
      </c>
      <c r="BC43" s="11">
        <f t="shared" ref="BC43:BC74" si="85">IFERROR(V43*AM43*VLOOKUP($AD43,$J$2:$K$3,2,0),0)</f>
        <v>1821875000</v>
      </c>
      <c r="BD43" s="11">
        <f t="shared" ref="BD43:BD74" si="86">IFERROR(W43*AN43*VLOOKUP($AD43,$J$2:$K$3,2,0),0)</f>
        <v>1821875000</v>
      </c>
      <c r="BE43" s="11">
        <f t="shared" ref="BE43:BE74" si="87">IFERROR(X43*AO43*VLOOKUP($AD43,$J$2:$K$3,2,0),0)</f>
        <v>1821875000</v>
      </c>
      <c r="BF43" s="11">
        <f t="shared" ref="BF43:BF74" si="88">IFERROR(Y43*AP43*VLOOKUP($AD43,$J$2:$K$3,2,0),0)</f>
        <v>1821875000</v>
      </c>
      <c r="BG43" s="239">
        <f t="shared" si="67"/>
        <v>21465000000</v>
      </c>
      <c r="BH43" s="239" t="e">
        <f>SUMIFS(#REF!,#REF!,'KH 2026'!$C43,#REF!,'KH 2026'!$I43)</f>
        <v>#REF!</v>
      </c>
      <c r="BI43" s="239" t="e">
        <f t="shared" si="68"/>
        <v>#REF!</v>
      </c>
      <c r="BJ43" s="240">
        <f t="shared" si="69"/>
        <v>0</v>
      </c>
      <c r="BK43" s="7"/>
      <c r="BL43" s="7" t="s">
        <v>0</v>
      </c>
    </row>
    <row r="44" spans="1:64" ht="28" x14ac:dyDescent="0.3">
      <c r="A44" s="407" t="s">
        <v>4565</v>
      </c>
      <c r="B44" s="364" t="s">
        <v>4556</v>
      </c>
      <c r="C44" s="235" t="s">
        <v>4575</v>
      </c>
      <c r="D44" s="245" t="s">
        <v>4659</v>
      </c>
      <c r="E44" s="370" t="s">
        <v>167</v>
      </c>
      <c r="F44" s="370" t="s">
        <v>4745</v>
      </c>
      <c r="G44" s="370" t="s">
        <v>4750</v>
      </c>
      <c r="H44" s="370" t="s">
        <v>165</v>
      </c>
      <c r="I44" s="235" t="s">
        <v>283</v>
      </c>
      <c r="J44" s="368" t="s">
        <v>4756</v>
      </c>
      <c r="K44" s="368" t="s">
        <v>0</v>
      </c>
      <c r="L44" s="368" t="s">
        <v>4782</v>
      </c>
      <c r="M44" s="373">
        <v>0.8</v>
      </c>
      <c r="N44" s="264">
        <v>55</v>
      </c>
      <c r="O44" s="264">
        <v>65</v>
      </c>
      <c r="P44" s="264">
        <v>66</v>
      </c>
      <c r="Q44" s="264">
        <v>66</v>
      </c>
      <c r="R44" s="264">
        <v>66</v>
      </c>
      <c r="S44" s="264">
        <v>66</v>
      </c>
      <c r="T44" s="264">
        <v>66</v>
      </c>
      <c r="U44" s="264">
        <v>66</v>
      </c>
      <c r="V44" s="264">
        <v>66</v>
      </c>
      <c r="W44" s="264">
        <v>66</v>
      </c>
      <c r="X44" s="264">
        <v>66</v>
      </c>
      <c r="Y44" s="264">
        <v>66</v>
      </c>
      <c r="Z44" s="274">
        <f t="shared" si="17"/>
        <v>780</v>
      </c>
      <c r="AA44" s="239">
        <v>0</v>
      </c>
      <c r="AB44" s="239">
        <f t="shared" ref="AB44:AB45" si="89">Z44-AA44</f>
        <v>780</v>
      </c>
      <c r="AC44" s="240">
        <f t="shared" ref="AC44:AC45" si="90">IFERROR(AB44/AA44,0)</f>
        <v>0</v>
      </c>
      <c r="AD44" s="10" t="s">
        <v>13</v>
      </c>
      <c r="AE44" s="264">
        <v>1250</v>
      </c>
      <c r="AF44" s="264">
        <v>1250</v>
      </c>
      <c r="AG44" s="264">
        <v>1250</v>
      </c>
      <c r="AH44" s="264">
        <v>1250</v>
      </c>
      <c r="AI44" s="264">
        <v>1250</v>
      </c>
      <c r="AJ44" s="264">
        <v>1250</v>
      </c>
      <c r="AK44" s="264">
        <v>1250</v>
      </c>
      <c r="AL44" s="264">
        <v>1250</v>
      </c>
      <c r="AM44" s="264">
        <v>1250</v>
      </c>
      <c r="AN44" s="264">
        <v>1250</v>
      </c>
      <c r="AO44" s="264">
        <v>1250</v>
      </c>
      <c r="AP44" s="264">
        <v>1250</v>
      </c>
      <c r="AQ44" s="241">
        <f t="shared" si="25"/>
        <v>1250</v>
      </c>
      <c r="AR44" s="239"/>
      <c r="AS44" s="239">
        <f t="shared" ref="AS44:AS45" si="91">AQ44-AR44</f>
        <v>1250</v>
      </c>
      <c r="AT44" s="240">
        <f t="shared" ref="AT44:AT45" si="92">IFERROR(AS44/AR44,0)</f>
        <v>0</v>
      </c>
      <c r="AU44" s="11">
        <f t="shared" si="77"/>
        <v>1821875000</v>
      </c>
      <c r="AV44" s="11">
        <f t="shared" si="78"/>
        <v>2153125000</v>
      </c>
      <c r="AW44" s="11">
        <f t="shared" si="79"/>
        <v>2186250000</v>
      </c>
      <c r="AX44" s="11">
        <f t="shared" si="80"/>
        <v>2186250000</v>
      </c>
      <c r="AY44" s="11">
        <f t="shared" si="81"/>
        <v>2186250000</v>
      </c>
      <c r="AZ44" s="11">
        <f t="shared" si="82"/>
        <v>2186250000</v>
      </c>
      <c r="BA44" s="11">
        <f t="shared" si="83"/>
        <v>2186250000</v>
      </c>
      <c r="BB44" s="11">
        <f t="shared" si="84"/>
        <v>2186250000</v>
      </c>
      <c r="BC44" s="11">
        <f t="shared" si="85"/>
        <v>2186250000</v>
      </c>
      <c r="BD44" s="11">
        <f t="shared" si="86"/>
        <v>2186250000</v>
      </c>
      <c r="BE44" s="11">
        <f t="shared" si="87"/>
        <v>2186250000</v>
      </c>
      <c r="BF44" s="11">
        <f t="shared" si="88"/>
        <v>2186250000</v>
      </c>
      <c r="BG44" s="239">
        <f t="shared" ref="BG44:BG46" si="93">SUM(AU44:BF44)</f>
        <v>25837500000</v>
      </c>
      <c r="BH44" s="239" t="e">
        <f>SUMIFS(#REF!,#REF!,'KH 2026'!$C44,#REF!,'KH 2026'!$I44)</f>
        <v>#REF!</v>
      </c>
      <c r="BI44" s="239" t="e">
        <f t="shared" ref="BI44" si="94">BG44-BH44</f>
        <v>#REF!</v>
      </c>
      <c r="BJ44" s="240">
        <f t="shared" ref="BJ44" si="95">IFERROR(BI44/BH44,0)</f>
        <v>0</v>
      </c>
      <c r="BK44" s="7"/>
      <c r="BL44" s="7" t="s">
        <v>0</v>
      </c>
    </row>
    <row r="45" spans="1:64" ht="28" x14ac:dyDescent="0.3">
      <c r="A45" s="407" t="s">
        <v>77</v>
      </c>
      <c r="B45" s="364" t="s">
        <v>4556</v>
      </c>
      <c r="C45" s="235" t="s">
        <v>4575</v>
      </c>
      <c r="D45" s="245" t="s">
        <v>4659</v>
      </c>
      <c r="E45" s="370" t="s">
        <v>167</v>
      </c>
      <c r="F45" s="370" t="s">
        <v>4745</v>
      </c>
      <c r="G45" s="374" t="s">
        <v>4750</v>
      </c>
      <c r="H45" s="374" t="s">
        <v>165</v>
      </c>
      <c r="I45" s="235" t="s">
        <v>283</v>
      </c>
      <c r="J45" s="368" t="s">
        <v>4756</v>
      </c>
      <c r="K45" s="368" t="s">
        <v>0</v>
      </c>
      <c r="L45" s="368" t="s">
        <v>4782</v>
      </c>
      <c r="M45" s="373">
        <v>0.8</v>
      </c>
      <c r="N45" s="264">
        <v>55</v>
      </c>
      <c r="O45" s="264">
        <v>65</v>
      </c>
      <c r="P45" s="264">
        <v>66</v>
      </c>
      <c r="Q45" s="264">
        <v>66</v>
      </c>
      <c r="R45" s="264">
        <v>66</v>
      </c>
      <c r="S45" s="264">
        <v>66</v>
      </c>
      <c r="T45" s="264">
        <v>66</v>
      </c>
      <c r="U45" s="264">
        <v>66</v>
      </c>
      <c r="V45" s="264">
        <v>66</v>
      </c>
      <c r="W45" s="264">
        <v>66</v>
      </c>
      <c r="X45" s="264">
        <v>66</v>
      </c>
      <c r="Y45" s="264">
        <v>66</v>
      </c>
      <c r="Z45" s="274">
        <f t="shared" si="17"/>
        <v>780</v>
      </c>
      <c r="AA45" s="239">
        <v>0</v>
      </c>
      <c r="AB45" s="239">
        <f t="shared" si="89"/>
        <v>780</v>
      </c>
      <c r="AC45" s="240">
        <f t="shared" si="90"/>
        <v>0</v>
      </c>
      <c r="AD45" s="10" t="s">
        <v>13</v>
      </c>
      <c r="AE45" s="264">
        <v>1250</v>
      </c>
      <c r="AF45" s="264">
        <v>1250</v>
      </c>
      <c r="AG45" s="264">
        <v>1250</v>
      </c>
      <c r="AH45" s="264">
        <v>1250</v>
      </c>
      <c r="AI45" s="264">
        <v>1250</v>
      </c>
      <c r="AJ45" s="264">
        <v>1250</v>
      </c>
      <c r="AK45" s="264">
        <v>1250</v>
      </c>
      <c r="AL45" s="264">
        <v>1250</v>
      </c>
      <c r="AM45" s="264">
        <v>1250</v>
      </c>
      <c r="AN45" s="264">
        <v>1250</v>
      </c>
      <c r="AO45" s="264">
        <v>1250</v>
      </c>
      <c r="AP45" s="264">
        <v>1250</v>
      </c>
      <c r="AQ45" s="241">
        <f t="shared" si="25"/>
        <v>1250</v>
      </c>
      <c r="AR45" s="239"/>
      <c r="AS45" s="239">
        <f t="shared" si="91"/>
        <v>1250</v>
      </c>
      <c r="AT45" s="240">
        <f t="shared" si="92"/>
        <v>0</v>
      </c>
      <c r="AU45" s="11">
        <f t="shared" si="77"/>
        <v>1821875000</v>
      </c>
      <c r="AV45" s="11">
        <f t="shared" si="78"/>
        <v>2153125000</v>
      </c>
      <c r="AW45" s="11">
        <f t="shared" si="79"/>
        <v>2186250000</v>
      </c>
      <c r="AX45" s="11">
        <f t="shared" si="80"/>
        <v>2186250000</v>
      </c>
      <c r="AY45" s="11">
        <f t="shared" si="81"/>
        <v>2186250000</v>
      </c>
      <c r="AZ45" s="11">
        <f t="shared" si="82"/>
        <v>2186250000</v>
      </c>
      <c r="BA45" s="11">
        <f t="shared" si="83"/>
        <v>2186250000</v>
      </c>
      <c r="BB45" s="11">
        <f t="shared" si="84"/>
        <v>2186250000</v>
      </c>
      <c r="BC45" s="11">
        <f t="shared" si="85"/>
        <v>2186250000</v>
      </c>
      <c r="BD45" s="11">
        <f t="shared" si="86"/>
        <v>2186250000</v>
      </c>
      <c r="BE45" s="11">
        <f t="shared" si="87"/>
        <v>2186250000</v>
      </c>
      <c r="BF45" s="11">
        <f t="shared" si="88"/>
        <v>2186250000</v>
      </c>
      <c r="BG45" s="239">
        <f t="shared" si="93"/>
        <v>25837500000</v>
      </c>
      <c r="BH45" s="239">
        <f t="shared" ref="BH45" si="96">SUM(AV45:BG45)</f>
        <v>49853125000</v>
      </c>
      <c r="BI45" s="239">
        <f t="shared" ref="BI45" si="97">SUM(AW45:BH45)</f>
        <v>97553125000</v>
      </c>
      <c r="BJ45" s="239">
        <f t="shared" ref="BJ45" si="98">SUM(AX45:BI45)</f>
        <v>192920000000</v>
      </c>
      <c r="BK45" s="239">
        <f t="shared" ref="BK45" si="99">SUM(AY45:BJ45)</f>
        <v>383653750000</v>
      </c>
      <c r="BL45" s="7" t="s">
        <v>0</v>
      </c>
    </row>
    <row r="46" spans="1:64" x14ac:dyDescent="0.3">
      <c r="A46" s="407" t="s">
        <v>79</v>
      </c>
      <c r="B46" s="364" t="s">
        <v>4556</v>
      </c>
      <c r="C46" s="235" t="s">
        <v>4587</v>
      </c>
      <c r="D46" s="245" t="s">
        <v>4673</v>
      </c>
      <c r="E46" s="370" t="s">
        <v>94</v>
      </c>
      <c r="F46" s="370" t="s">
        <v>4744</v>
      </c>
      <c r="G46" s="370" t="s">
        <v>8</v>
      </c>
      <c r="H46" s="370" t="s">
        <v>165</v>
      </c>
      <c r="I46" s="235" t="s">
        <v>111</v>
      </c>
      <c r="J46" s="368" t="s">
        <v>4755</v>
      </c>
      <c r="K46" s="368" t="s">
        <v>0</v>
      </c>
      <c r="L46" s="368" t="s">
        <v>4781</v>
      </c>
      <c r="M46" s="373">
        <v>0.8</v>
      </c>
      <c r="N46" s="264"/>
      <c r="O46" s="264"/>
      <c r="P46" s="264"/>
      <c r="Q46" s="264"/>
      <c r="R46" s="264">
        <v>105</v>
      </c>
      <c r="S46" s="264"/>
      <c r="T46" s="264">
        <v>105</v>
      </c>
      <c r="U46" s="264"/>
      <c r="V46" s="264">
        <v>105</v>
      </c>
      <c r="W46" s="264"/>
      <c r="X46" s="264">
        <v>105</v>
      </c>
      <c r="Y46" s="264"/>
      <c r="Z46" s="274">
        <f t="shared" si="17"/>
        <v>420</v>
      </c>
      <c r="AA46" s="239">
        <v>336</v>
      </c>
      <c r="AB46" s="239">
        <f t="shared" si="18"/>
        <v>84</v>
      </c>
      <c r="AC46" s="240">
        <f t="shared" si="19"/>
        <v>0.25</v>
      </c>
      <c r="AD46" s="10" t="s">
        <v>13</v>
      </c>
      <c r="AE46" s="264">
        <v>1200</v>
      </c>
      <c r="AF46" s="264">
        <v>1200</v>
      </c>
      <c r="AG46" s="264">
        <v>1200</v>
      </c>
      <c r="AH46" s="264">
        <v>1200</v>
      </c>
      <c r="AI46" s="264">
        <v>1200</v>
      </c>
      <c r="AJ46" s="264">
        <v>1200</v>
      </c>
      <c r="AK46" s="264">
        <v>1200</v>
      </c>
      <c r="AL46" s="264">
        <v>1200</v>
      </c>
      <c r="AM46" s="264">
        <v>1200</v>
      </c>
      <c r="AN46" s="264">
        <v>1200</v>
      </c>
      <c r="AO46" s="264">
        <v>1200</v>
      </c>
      <c r="AP46" s="264">
        <v>1200</v>
      </c>
      <c r="AQ46" s="241">
        <f t="shared" si="25"/>
        <v>1200</v>
      </c>
      <c r="AR46" s="239"/>
      <c r="AS46" s="239">
        <f t="shared" si="26"/>
        <v>1200</v>
      </c>
      <c r="AT46" s="240">
        <f t="shared" si="27"/>
        <v>0</v>
      </c>
      <c r="AU46" s="11">
        <f t="shared" si="77"/>
        <v>0</v>
      </c>
      <c r="AV46" s="11">
        <f t="shared" si="78"/>
        <v>0</v>
      </c>
      <c r="AW46" s="11">
        <f t="shared" si="79"/>
        <v>0</v>
      </c>
      <c r="AX46" s="11">
        <f t="shared" si="80"/>
        <v>0</v>
      </c>
      <c r="AY46" s="11">
        <f t="shared" si="81"/>
        <v>3339000000</v>
      </c>
      <c r="AZ46" s="11">
        <f t="shared" si="82"/>
        <v>0</v>
      </c>
      <c r="BA46" s="11">
        <f t="shared" si="83"/>
        <v>3339000000</v>
      </c>
      <c r="BB46" s="11">
        <f t="shared" si="84"/>
        <v>0</v>
      </c>
      <c r="BC46" s="11">
        <f t="shared" si="85"/>
        <v>3339000000</v>
      </c>
      <c r="BD46" s="11">
        <f t="shared" si="86"/>
        <v>0</v>
      </c>
      <c r="BE46" s="11">
        <f t="shared" si="87"/>
        <v>3339000000</v>
      </c>
      <c r="BF46" s="11">
        <f t="shared" si="88"/>
        <v>0</v>
      </c>
      <c r="BG46" s="239">
        <f t="shared" si="93"/>
        <v>13356000000</v>
      </c>
      <c r="BH46" s="239" t="e">
        <f>SUMIFS(#REF!,#REF!,'KH 2026'!$C46,#REF!,'KH 2026'!$I46)</f>
        <v>#REF!</v>
      </c>
      <c r="BI46" s="239" t="e">
        <f t="shared" si="23"/>
        <v>#REF!</v>
      </c>
      <c r="BJ46" s="240">
        <f t="shared" si="24"/>
        <v>0</v>
      </c>
      <c r="BK46" s="7"/>
      <c r="BL46" s="7" t="s">
        <v>0</v>
      </c>
    </row>
    <row r="47" spans="1:64" ht="15.5" x14ac:dyDescent="0.3">
      <c r="A47" s="407" t="s">
        <v>77</v>
      </c>
      <c r="B47" s="364" t="s">
        <v>4556</v>
      </c>
      <c r="C47" s="235" t="s">
        <v>4586</v>
      </c>
      <c r="D47" s="245" t="s">
        <v>4672</v>
      </c>
      <c r="E47" s="370" t="s">
        <v>94</v>
      </c>
      <c r="F47" s="370" t="s">
        <v>4744</v>
      </c>
      <c r="G47" s="374" t="s">
        <v>7</v>
      </c>
      <c r="H47" s="374" t="s">
        <v>4747</v>
      </c>
      <c r="I47" s="235" t="s">
        <v>162</v>
      </c>
      <c r="J47" s="368" t="s">
        <v>134</v>
      </c>
      <c r="K47" s="368" t="s">
        <v>4777</v>
      </c>
      <c r="L47" s="368" t="s">
        <v>272</v>
      </c>
      <c r="M47" s="373">
        <v>0.8</v>
      </c>
      <c r="N47" s="264"/>
      <c r="O47" s="264"/>
      <c r="P47" s="264">
        <v>99</v>
      </c>
      <c r="Q47" s="264"/>
      <c r="R47" s="264"/>
      <c r="S47" s="264">
        <v>99</v>
      </c>
      <c r="T47" s="264"/>
      <c r="U47" s="264"/>
      <c r="V47" s="264">
        <v>99</v>
      </c>
      <c r="W47" s="264"/>
      <c r="X47" s="264"/>
      <c r="Y47" s="264">
        <v>99</v>
      </c>
      <c r="Z47" s="274">
        <f t="shared" si="17"/>
        <v>396</v>
      </c>
      <c r="AA47" s="239">
        <v>297</v>
      </c>
      <c r="AB47" s="239">
        <f t="shared" ref="AB47:AB48" si="100">Z47-AA47</f>
        <v>99</v>
      </c>
      <c r="AC47" s="240">
        <f t="shared" ref="AC47:AC48" si="101">IFERROR(AB47/AA47,0)</f>
        <v>0.33333333333333331</v>
      </c>
      <c r="AD47" s="10" t="s">
        <v>13</v>
      </c>
      <c r="AE47" s="264">
        <v>1260</v>
      </c>
      <c r="AF47" s="264">
        <v>1241</v>
      </c>
      <c r="AG47" s="264">
        <v>1222</v>
      </c>
      <c r="AH47" s="264">
        <v>1203</v>
      </c>
      <c r="AI47" s="264">
        <v>1184</v>
      </c>
      <c r="AJ47" s="264">
        <v>1165</v>
      </c>
      <c r="AK47" s="264">
        <v>1146</v>
      </c>
      <c r="AL47" s="264">
        <v>1127</v>
      </c>
      <c r="AM47" s="264">
        <v>1108</v>
      </c>
      <c r="AN47" s="264">
        <v>1089</v>
      </c>
      <c r="AO47" s="264">
        <v>1070</v>
      </c>
      <c r="AP47" s="264">
        <v>1051</v>
      </c>
      <c r="AQ47" s="241">
        <f t="shared" si="25"/>
        <v>1136.5</v>
      </c>
      <c r="AR47" s="239"/>
      <c r="AS47" s="239">
        <f t="shared" ref="AS47:AS48" si="102">AQ47-AR47</f>
        <v>1136.5</v>
      </c>
      <c r="AT47" s="240">
        <f t="shared" ref="AT47:AT48" si="103">IFERROR(AS47/AR47,0)</f>
        <v>0</v>
      </c>
      <c r="AU47" s="11">
        <f t="shared" si="77"/>
        <v>0</v>
      </c>
      <c r="AV47" s="11">
        <f t="shared" si="78"/>
        <v>0</v>
      </c>
      <c r="AW47" s="11">
        <f t="shared" si="79"/>
        <v>3205917000</v>
      </c>
      <c r="AX47" s="11">
        <f t="shared" si="80"/>
        <v>0</v>
      </c>
      <c r="AY47" s="11">
        <f t="shared" si="81"/>
        <v>0</v>
      </c>
      <c r="AZ47" s="11">
        <f t="shared" si="82"/>
        <v>3056377500</v>
      </c>
      <c r="BA47" s="11">
        <f t="shared" si="83"/>
        <v>0</v>
      </c>
      <c r="BB47" s="11">
        <f t="shared" si="84"/>
        <v>0</v>
      </c>
      <c r="BC47" s="11">
        <f t="shared" si="85"/>
        <v>2906838000</v>
      </c>
      <c r="BD47" s="11">
        <f t="shared" si="86"/>
        <v>0</v>
      </c>
      <c r="BE47" s="11">
        <f t="shared" si="87"/>
        <v>0</v>
      </c>
      <c r="BF47" s="11">
        <f t="shared" si="88"/>
        <v>2757298500</v>
      </c>
      <c r="BG47" s="239">
        <f t="shared" ref="BG47:BG48" si="104">SUM(AU47:BF47)</f>
        <v>11926431000</v>
      </c>
      <c r="BH47" s="239" t="e">
        <f>SUMIFS(#REF!,#REF!,'KH 2026'!$C47,#REF!,'KH 2026'!$I47)</f>
        <v>#REF!</v>
      </c>
      <c r="BI47" s="239" t="e">
        <f t="shared" ref="BI47:BI48" si="105">BG47-BH47</f>
        <v>#REF!</v>
      </c>
      <c r="BJ47" s="240">
        <f t="shared" ref="BJ47:BJ48" si="106">IFERROR(BI47/BH47,0)</f>
        <v>0</v>
      </c>
      <c r="BK47" s="7"/>
      <c r="BL47" s="7" t="s">
        <v>1</v>
      </c>
    </row>
    <row r="48" spans="1:64" ht="42" x14ac:dyDescent="0.3">
      <c r="A48" s="407" t="s">
        <v>77</v>
      </c>
      <c r="B48" s="364" t="s">
        <v>4556</v>
      </c>
      <c r="C48" s="235" t="s">
        <v>4588</v>
      </c>
      <c r="D48" s="245" t="s">
        <v>4674</v>
      </c>
      <c r="E48" s="370" t="s">
        <v>94</v>
      </c>
      <c r="F48" s="370" t="s">
        <v>4744</v>
      </c>
      <c r="G48" s="370" t="s">
        <v>4748</v>
      </c>
      <c r="H48" s="370" t="s">
        <v>164</v>
      </c>
      <c r="I48" s="235" t="s">
        <v>162</v>
      </c>
      <c r="J48" s="368" t="s">
        <v>134</v>
      </c>
      <c r="K48" s="368" t="s">
        <v>4777</v>
      </c>
      <c r="L48" s="368" t="s">
        <v>272</v>
      </c>
      <c r="M48" s="373">
        <v>0.8</v>
      </c>
      <c r="N48" s="264"/>
      <c r="O48" s="264"/>
      <c r="P48" s="264">
        <v>99</v>
      </c>
      <c r="Q48" s="264"/>
      <c r="R48" s="264"/>
      <c r="S48" s="264">
        <v>99</v>
      </c>
      <c r="T48" s="264"/>
      <c r="U48" s="264"/>
      <c r="V48" s="264">
        <v>99</v>
      </c>
      <c r="W48" s="264"/>
      <c r="X48" s="264"/>
      <c r="Y48" s="264">
        <v>99</v>
      </c>
      <c r="Z48" s="274">
        <f t="shared" si="17"/>
        <v>396</v>
      </c>
      <c r="AA48" s="239">
        <v>4.125</v>
      </c>
      <c r="AB48" s="239">
        <f t="shared" si="100"/>
        <v>391.875</v>
      </c>
      <c r="AC48" s="240">
        <f t="shared" si="101"/>
        <v>95</v>
      </c>
      <c r="AD48" s="10" t="s">
        <v>13</v>
      </c>
      <c r="AE48" s="264">
        <v>1260</v>
      </c>
      <c r="AF48" s="264">
        <v>1241</v>
      </c>
      <c r="AG48" s="264">
        <v>1222</v>
      </c>
      <c r="AH48" s="264">
        <v>1203</v>
      </c>
      <c r="AI48" s="264">
        <v>1184</v>
      </c>
      <c r="AJ48" s="264">
        <v>1165</v>
      </c>
      <c r="AK48" s="264">
        <v>1146</v>
      </c>
      <c r="AL48" s="264">
        <v>1127</v>
      </c>
      <c r="AM48" s="264">
        <v>1108</v>
      </c>
      <c r="AN48" s="264">
        <v>1089</v>
      </c>
      <c r="AO48" s="264">
        <v>1070</v>
      </c>
      <c r="AP48" s="264">
        <v>1051</v>
      </c>
      <c r="AQ48" s="241">
        <f t="shared" si="25"/>
        <v>1136.5</v>
      </c>
      <c r="AR48" s="239"/>
      <c r="AS48" s="239">
        <f t="shared" si="102"/>
        <v>1136.5</v>
      </c>
      <c r="AT48" s="240">
        <f t="shared" si="103"/>
        <v>0</v>
      </c>
      <c r="AU48" s="11">
        <f t="shared" si="77"/>
        <v>0</v>
      </c>
      <c r="AV48" s="11">
        <f t="shared" si="78"/>
        <v>0</v>
      </c>
      <c r="AW48" s="11">
        <f t="shared" si="79"/>
        <v>3205917000</v>
      </c>
      <c r="AX48" s="11">
        <f t="shared" si="80"/>
        <v>0</v>
      </c>
      <c r="AY48" s="11">
        <f t="shared" si="81"/>
        <v>0</v>
      </c>
      <c r="AZ48" s="11">
        <f t="shared" si="82"/>
        <v>3056377500</v>
      </c>
      <c r="BA48" s="11">
        <f t="shared" si="83"/>
        <v>0</v>
      </c>
      <c r="BB48" s="11">
        <f t="shared" si="84"/>
        <v>0</v>
      </c>
      <c r="BC48" s="11">
        <f t="shared" si="85"/>
        <v>2906838000</v>
      </c>
      <c r="BD48" s="11">
        <f t="shared" si="86"/>
        <v>0</v>
      </c>
      <c r="BE48" s="11">
        <f t="shared" si="87"/>
        <v>0</v>
      </c>
      <c r="BF48" s="11">
        <f t="shared" si="88"/>
        <v>2757298500</v>
      </c>
      <c r="BG48" s="239">
        <f t="shared" si="104"/>
        <v>11926431000</v>
      </c>
      <c r="BH48" s="239" t="e">
        <f>SUMIFS(#REF!,#REF!,'KH 2026'!$C48,#REF!,'KH 2026'!$I48)</f>
        <v>#REF!</v>
      </c>
      <c r="BI48" s="239" t="e">
        <f t="shared" si="105"/>
        <v>#REF!</v>
      </c>
      <c r="BJ48" s="240">
        <f t="shared" si="106"/>
        <v>0</v>
      </c>
      <c r="BK48" s="7"/>
      <c r="BL48" s="7" t="s">
        <v>1</v>
      </c>
    </row>
    <row r="49" spans="1:64" ht="15.5" x14ac:dyDescent="0.3">
      <c r="A49" s="407" t="s">
        <v>79</v>
      </c>
      <c r="B49" s="368" t="s">
        <v>98</v>
      </c>
      <c r="C49" s="235" t="s">
        <v>4589</v>
      </c>
      <c r="D49" s="245" t="s">
        <v>4675</v>
      </c>
      <c r="E49" s="370" t="s">
        <v>97</v>
      </c>
      <c r="F49" s="370" t="s">
        <v>4744</v>
      </c>
      <c r="G49" s="374" t="s">
        <v>8</v>
      </c>
      <c r="H49" s="374" t="s">
        <v>4746</v>
      </c>
      <c r="I49" s="246" t="s">
        <v>3583</v>
      </c>
      <c r="J49" s="368" t="s">
        <v>103</v>
      </c>
      <c r="K49" s="368" t="s">
        <v>4777</v>
      </c>
      <c r="L49" s="368" t="s">
        <v>272</v>
      </c>
      <c r="M49" s="373">
        <v>0.8</v>
      </c>
      <c r="N49" s="264"/>
      <c r="O49" s="264"/>
      <c r="P49" s="264"/>
      <c r="Q49" s="264"/>
      <c r="R49" s="264"/>
      <c r="S49" s="264"/>
      <c r="T49" s="264"/>
      <c r="U49" s="264"/>
      <c r="V49" s="264"/>
      <c r="W49" s="264"/>
      <c r="X49" s="264"/>
      <c r="Y49" s="264"/>
      <c r="Z49" s="274">
        <f t="shared" si="17"/>
        <v>0</v>
      </c>
      <c r="AA49" s="239">
        <v>122.625</v>
      </c>
      <c r="AB49" s="239">
        <f t="shared" ref="AB49" si="107">Z49-AA49</f>
        <v>-122.625</v>
      </c>
      <c r="AC49" s="240">
        <f t="shared" ref="AC49" si="108">IFERROR(AB49/AA49,0)</f>
        <v>-1</v>
      </c>
      <c r="AD49" s="10" t="s">
        <v>13</v>
      </c>
      <c r="AE49" s="264">
        <v>600</v>
      </c>
      <c r="AF49" s="264">
        <v>600</v>
      </c>
      <c r="AG49" s="264">
        <v>600</v>
      </c>
      <c r="AH49" s="264">
        <v>600</v>
      </c>
      <c r="AI49" s="264">
        <v>600</v>
      </c>
      <c r="AJ49" s="264">
        <v>600</v>
      </c>
      <c r="AK49" s="264">
        <v>600</v>
      </c>
      <c r="AL49" s="264">
        <v>600</v>
      </c>
      <c r="AM49" s="264">
        <v>600</v>
      </c>
      <c r="AN49" s="264">
        <v>600</v>
      </c>
      <c r="AO49" s="264">
        <v>600</v>
      </c>
      <c r="AP49" s="264">
        <v>600</v>
      </c>
      <c r="AQ49" s="241">
        <f t="shared" si="25"/>
        <v>0</v>
      </c>
      <c r="AR49" s="239"/>
      <c r="AS49" s="239">
        <f t="shared" ref="AS49" si="109">AQ49-AR49</f>
        <v>0</v>
      </c>
      <c r="AT49" s="240">
        <f t="shared" ref="AT49" si="110">IFERROR(AS49/AR49,0)</f>
        <v>0</v>
      </c>
      <c r="AU49" s="11">
        <f t="shared" si="77"/>
        <v>0</v>
      </c>
      <c r="AV49" s="11">
        <f t="shared" si="78"/>
        <v>0</v>
      </c>
      <c r="AW49" s="11">
        <f t="shared" si="79"/>
        <v>0</v>
      </c>
      <c r="AX49" s="11">
        <f t="shared" si="80"/>
        <v>0</v>
      </c>
      <c r="AY49" s="11">
        <f t="shared" si="81"/>
        <v>0</v>
      </c>
      <c r="AZ49" s="11">
        <f t="shared" si="82"/>
        <v>0</v>
      </c>
      <c r="BA49" s="11">
        <f t="shared" si="83"/>
        <v>0</v>
      </c>
      <c r="BB49" s="11">
        <f t="shared" si="84"/>
        <v>0</v>
      </c>
      <c r="BC49" s="11">
        <f t="shared" si="85"/>
        <v>0</v>
      </c>
      <c r="BD49" s="11">
        <f t="shared" si="86"/>
        <v>0</v>
      </c>
      <c r="BE49" s="11">
        <f t="shared" si="87"/>
        <v>0</v>
      </c>
      <c r="BF49" s="11">
        <f t="shared" si="88"/>
        <v>0</v>
      </c>
      <c r="BG49" s="239">
        <f t="shared" ref="BG49" si="111">SUM(AU49:BF49)</f>
        <v>0</v>
      </c>
      <c r="BH49" s="239" t="e">
        <f>SUMIFS(#REF!,#REF!,'KH 2026'!$C49,#REF!,'KH 2026'!$I49)</f>
        <v>#REF!</v>
      </c>
      <c r="BI49" s="239" t="e">
        <f t="shared" ref="BI49" si="112">BG49-BH49</f>
        <v>#REF!</v>
      </c>
      <c r="BJ49" s="240">
        <f t="shared" ref="BJ49" si="113">IFERROR(BI49/BH49,0)</f>
        <v>0</v>
      </c>
      <c r="BK49" s="7"/>
      <c r="BL49" s="7" t="s">
        <v>1</v>
      </c>
    </row>
    <row r="50" spans="1:64" ht="15.5" x14ac:dyDescent="0.3">
      <c r="A50" s="407" t="s">
        <v>76</v>
      </c>
      <c r="B50" s="364" t="s">
        <v>4556</v>
      </c>
      <c r="C50" s="235" t="s">
        <v>4485</v>
      </c>
      <c r="D50" s="244" t="s">
        <v>5</v>
      </c>
      <c r="E50" s="370" t="s">
        <v>167</v>
      </c>
      <c r="F50" s="370" t="s">
        <v>4745</v>
      </c>
      <c r="G50" s="374" t="s">
        <v>4748</v>
      </c>
      <c r="H50" s="7" t="s">
        <v>164</v>
      </c>
      <c r="I50" s="235" t="s">
        <v>162</v>
      </c>
      <c r="J50" s="368" t="s">
        <v>134</v>
      </c>
      <c r="K50" s="368" t="s">
        <v>4777</v>
      </c>
      <c r="L50" s="368" t="s">
        <v>272</v>
      </c>
      <c r="M50" s="373">
        <v>0.8</v>
      </c>
      <c r="N50" s="264">
        <v>0</v>
      </c>
      <c r="O50" s="264">
        <v>22</v>
      </c>
      <c r="P50" s="264">
        <v>22</v>
      </c>
      <c r="Q50" s="264">
        <v>22</v>
      </c>
      <c r="R50" s="264">
        <v>22</v>
      </c>
      <c r="S50" s="264">
        <v>22</v>
      </c>
      <c r="T50" s="264">
        <v>44</v>
      </c>
      <c r="U50" s="264">
        <v>44</v>
      </c>
      <c r="V50" s="264">
        <v>44</v>
      </c>
      <c r="W50" s="264">
        <v>44</v>
      </c>
      <c r="X50" s="264">
        <v>44</v>
      </c>
      <c r="Y50" s="264">
        <v>44</v>
      </c>
      <c r="Z50" s="274">
        <f t="shared" si="17"/>
        <v>374</v>
      </c>
      <c r="AA50" s="239">
        <v>0</v>
      </c>
      <c r="AB50" s="239">
        <f t="shared" ref="AB50:AB51" si="114">Z50-AA50</f>
        <v>374</v>
      </c>
      <c r="AC50" s="240">
        <f t="shared" ref="AC50:AC51" si="115">IFERROR(AB50/AA50,0)</f>
        <v>0</v>
      </c>
      <c r="AD50" s="10" t="s">
        <v>13</v>
      </c>
      <c r="AE50" s="264">
        <v>1260</v>
      </c>
      <c r="AF50" s="264">
        <v>1241</v>
      </c>
      <c r="AG50" s="264">
        <v>1222</v>
      </c>
      <c r="AH50" s="264">
        <v>1203</v>
      </c>
      <c r="AI50" s="264">
        <v>1184</v>
      </c>
      <c r="AJ50" s="264">
        <v>1165</v>
      </c>
      <c r="AK50" s="264">
        <v>1146</v>
      </c>
      <c r="AL50" s="264">
        <v>1127</v>
      </c>
      <c r="AM50" s="264">
        <v>1108</v>
      </c>
      <c r="AN50" s="264">
        <v>1089</v>
      </c>
      <c r="AO50" s="264">
        <v>1070</v>
      </c>
      <c r="AP50" s="264">
        <v>1051</v>
      </c>
      <c r="AQ50" s="241">
        <f t="shared" si="25"/>
        <v>1129.2352941176471</v>
      </c>
      <c r="AR50" s="239"/>
      <c r="AS50" s="239">
        <f t="shared" ref="AS50:AS51" si="116">AQ50-AR50</f>
        <v>1129.2352941176471</v>
      </c>
      <c r="AT50" s="240">
        <f t="shared" ref="AT50:AT51" si="117">IFERROR(AS50/AR50,0)</f>
        <v>0</v>
      </c>
      <c r="AU50" s="11">
        <f t="shared" si="77"/>
        <v>0</v>
      </c>
      <c r="AV50" s="11">
        <f t="shared" si="78"/>
        <v>723503000</v>
      </c>
      <c r="AW50" s="11">
        <f t="shared" si="79"/>
        <v>712426000</v>
      </c>
      <c r="AX50" s="11">
        <f t="shared" si="80"/>
        <v>701349000</v>
      </c>
      <c r="AY50" s="11">
        <f t="shared" si="81"/>
        <v>690272000</v>
      </c>
      <c r="AZ50" s="11">
        <f t="shared" si="82"/>
        <v>679195000</v>
      </c>
      <c r="BA50" s="11">
        <f t="shared" si="83"/>
        <v>1336236000</v>
      </c>
      <c r="BB50" s="11">
        <f t="shared" si="84"/>
        <v>1314082000</v>
      </c>
      <c r="BC50" s="11">
        <f t="shared" si="85"/>
        <v>1291928000</v>
      </c>
      <c r="BD50" s="11">
        <f t="shared" si="86"/>
        <v>1269774000</v>
      </c>
      <c r="BE50" s="11">
        <f t="shared" si="87"/>
        <v>1247620000</v>
      </c>
      <c r="BF50" s="11">
        <f t="shared" si="88"/>
        <v>1225466000</v>
      </c>
      <c r="BG50" s="239">
        <f t="shared" ref="BG50:BG51" si="118">SUM(AU50:BF50)</f>
        <v>11191851000</v>
      </c>
      <c r="BH50" s="239" t="e">
        <f>SUMIFS(#REF!,#REF!,'KH 2026'!$C50,#REF!,'KH 2026'!$I50)</f>
        <v>#REF!</v>
      </c>
      <c r="BI50" s="239" t="e">
        <f t="shared" ref="BI50:BI51" si="119">BG50-BH50</f>
        <v>#REF!</v>
      </c>
      <c r="BJ50" s="240">
        <f t="shared" ref="BJ50:BJ51" si="120">IFERROR(BI50/BH50,0)</f>
        <v>0</v>
      </c>
      <c r="BK50" s="7"/>
      <c r="BL50" s="7" t="s">
        <v>1</v>
      </c>
    </row>
    <row r="51" spans="1:64" x14ac:dyDescent="0.3">
      <c r="A51" s="407" t="s">
        <v>77</v>
      </c>
      <c r="B51" s="368" t="s">
        <v>98</v>
      </c>
      <c r="C51" s="235" t="s">
        <v>177</v>
      </c>
      <c r="D51" s="244" t="s">
        <v>4676</v>
      </c>
      <c r="E51" s="370" t="s">
        <v>97</v>
      </c>
      <c r="F51" s="370" t="s">
        <v>4744</v>
      </c>
      <c r="G51" s="370" t="s">
        <v>8</v>
      </c>
      <c r="H51" s="370" t="s">
        <v>166</v>
      </c>
      <c r="I51" s="235" t="s">
        <v>101</v>
      </c>
      <c r="J51" s="368" t="s">
        <v>102</v>
      </c>
      <c r="K51" s="368" t="s">
        <v>4777</v>
      </c>
      <c r="L51" s="368" t="s">
        <v>272</v>
      </c>
      <c r="M51" s="373">
        <v>0.8</v>
      </c>
      <c r="N51" s="264">
        <v>30</v>
      </c>
      <c r="O51" s="264">
        <v>30</v>
      </c>
      <c r="P51" s="264">
        <v>30</v>
      </c>
      <c r="Q51" s="264">
        <v>30</v>
      </c>
      <c r="R51" s="264">
        <v>30</v>
      </c>
      <c r="S51" s="264">
        <v>30</v>
      </c>
      <c r="T51" s="264">
        <v>30</v>
      </c>
      <c r="U51" s="264">
        <v>30</v>
      </c>
      <c r="V51" s="264">
        <v>30</v>
      </c>
      <c r="W51" s="264">
        <v>30</v>
      </c>
      <c r="X51" s="264">
        <v>30</v>
      </c>
      <c r="Y51" s="264">
        <v>30</v>
      </c>
      <c r="Z51" s="274">
        <f t="shared" si="17"/>
        <v>360</v>
      </c>
      <c r="AA51" s="239">
        <v>400.47500000000002</v>
      </c>
      <c r="AB51" s="239">
        <f t="shared" si="114"/>
        <v>-40.475000000000023</v>
      </c>
      <c r="AC51" s="240">
        <f t="shared" si="115"/>
        <v>-0.10106748236469199</v>
      </c>
      <c r="AD51" s="10" t="s">
        <v>13</v>
      </c>
      <c r="AE51" s="264">
        <v>1300</v>
      </c>
      <c r="AF51" s="264">
        <v>1300</v>
      </c>
      <c r="AG51" s="264">
        <v>1300</v>
      </c>
      <c r="AH51" s="264">
        <v>1300</v>
      </c>
      <c r="AI51" s="264">
        <v>1300</v>
      </c>
      <c r="AJ51" s="264">
        <v>1300</v>
      </c>
      <c r="AK51" s="264">
        <v>1300</v>
      </c>
      <c r="AL51" s="264">
        <v>1300</v>
      </c>
      <c r="AM51" s="264">
        <v>1300</v>
      </c>
      <c r="AN51" s="264">
        <v>1300</v>
      </c>
      <c r="AO51" s="264">
        <v>1300</v>
      </c>
      <c r="AP51" s="264">
        <v>1300</v>
      </c>
      <c r="AQ51" s="241">
        <f t="shared" si="25"/>
        <v>1300</v>
      </c>
      <c r="AR51" s="239"/>
      <c r="AS51" s="239">
        <f t="shared" si="116"/>
        <v>1300</v>
      </c>
      <c r="AT51" s="240">
        <f t="shared" si="117"/>
        <v>0</v>
      </c>
      <c r="AU51" s="11">
        <f t="shared" si="77"/>
        <v>1033500000</v>
      </c>
      <c r="AV51" s="11">
        <f t="shared" si="78"/>
        <v>1033500000</v>
      </c>
      <c r="AW51" s="11">
        <f t="shared" si="79"/>
        <v>1033500000</v>
      </c>
      <c r="AX51" s="11">
        <f t="shared" si="80"/>
        <v>1033500000</v>
      </c>
      <c r="AY51" s="11">
        <f t="shared" si="81"/>
        <v>1033500000</v>
      </c>
      <c r="AZ51" s="11">
        <f t="shared" si="82"/>
        <v>1033500000</v>
      </c>
      <c r="BA51" s="11">
        <f t="shared" si="83"/>
        <v>1033500000</v>
      </c>
      <c r="BB51" s="11">
        <f t="shared" si="84"/>
        <v>1033500000</v>
      </c>
      <c r="BC51" s="11">
        <f t="shared" si="85"/>
        <v>1033500000</v>
      </c>
      <c r="BD51" s="11">
        <f t="shared" si="86"/>
        <v>1033500000</v>
      </c>
      <c r="BE51" s="11">
        <f t="shared" si="87"/>
        <v>1033500000</v>
      </c>
      <c r="BF51" s="11">
        <f t="shared" si="88"/>
        <v>1033500000</v>
      </c>
      <c r="BG51" s="239">
        <f t="shared" si="118"/>
        <v>12402000000</v>
      </c>
      <c r="BH51" s="239" t="e">
        <f>SUMIFS(#REF!,#REF!,'KH 2026'!$C51,#REF!,'KH 2026'!$I51)</f>
        <v>#REF!</v>
      </c>
      <c r="BI51" s="239" t="e">
        <f t="shared" si="119"/>
        <v>#REF!</v>
      </c>
      <c r="BJ51" s="240">
        <f t="shared" si="120"/>
        <v>0</v>
      </c>
      <c r="BK51" s="7"/>
      <c r="BL51" s="7" t="s">
        <v>1</v>
      </c>
    </row>
    <row r="52" spans="1:64" ht="15.5" x14ac:dyDescent="0.3">
      <c r="A52" s="408" t="s">
        <v>76</v>
      </c>
      <c r="B52" s="364" t="s">
        <v>4556</v>
      </c>
      <c r="C52" s="235" t="s">
        <v>4590</v>
      </c>
      <c r="D52" s="245" t="s">
        <v>4677</v>
      </c>
      <c r="E52" s="370" t="s">
        <v>167</v>
      </c>
      <c r="F52" s="370" t="s">
        <v>4744</v>
      </c>
      <c r="G52" s="7" t="s">
        <v>7</v>
      </c>
      <c r="H52" s="370" t="s">
        <v>165</v>
      </c>
      <c r="I52" s="235" t="s">
        <v>135</v>
      </c>
      <c r="J52" s="7" t="s">
        <v>136</v>
      </c>
      <c r="K52" s="368" t="s">
        <v>2</v>
      </c>
      <c r="L52" s="7" t="s">
        <v>272</v>
      </c>
      <c r="M52" s="280">
        <v>0.8</v>
      </c>
      <c r="N52" s="264">
        <v>25</v>
      </c>
      <c r="O52" s="264">
        <v>25</v>
      </c>
      <c r="P52" s="264">
        <v>25</v>
      </c>
      <c r="Q52" s="264">
        <v>25</v>
      </c>
      <c r="R52" s="264">
        <v>25</v>
      </c>
      <c r="S52" s="264">
        <v>25</v>
      </c>
      <c r="T52" s="264">
        <v>25</v>
      </c>
      <c r="U52" s="264">
        <v>25</v>
      </c>
      <c r="V52" s="264">
        <v>25</v>
      </c>
      <c r="W52" s="264">
        <v>25</v>
      </c>
      <c r="X52" s="264">
        <v>25</v>
      </c>
      <c r="Y52" s="264">
        <v>25</v>
      </c>
      <c r="Z52" s="274">
        <f t="shared" si="17"/>
        <v>300</v>
      </c>
      <c r="AA52" s="258">
        <v>0</v>
      </c>
      <c r="AB52" s="258">
        <f t="shared" ref="AB52:AB77" si="121">Z52-AA52</f>
        <v>300</v>
      </c>
      <c r="AC52" s="259">
        <f t="shared" ref="AC52:AC77" si="122">IFERROR(AB52/AA52,0)</f>
        <v>0</v>
      </c>
      <c r="AD52" s="10" t="s">
        <v>13</v>
      </c>
      <c r="AE52" s="264">
        <v>700</v>
      </c>
      <c r="AF52" s="264">
        <v>700</v>
      </c>
      <c r="AG52" s="264">
        <v>700</v>
      </c>
      <c r="AH52" s="264">
        <v>700</v>
      </c>
      <c r="AI52" s="264">
        <v>700</v>
      </c>
      <c r="AJ52" s="264">
        <v>700</v>
      </c>
      <c r="AK52" s="264">
        <v>700</v>
      </c>
      <c r="AL52" s="264">
        <v>700</v>
      </c>
      <c r="AM52" s="264">
        <v>700</v>
      </c>
      <c r="AN52" s="264">
        <v>700</v>
      </c>
      <c r="AO52" s="264">
        <v>700</v>
      </c>
      <c r="AP52" s="264">
        <v>700</v>
      </c>
      <c r="AQ52" s="241">
        <f t="shared" si="25"/>
        <v>700</v>
      </c>
      <c r="AR52" s="258"/>
      <c r="AS52" s="258">
        <f t="shared" ref="AS52:AS77" si="123">AQ52-AR52</f>
        <v>700</v>
      </c>
      <c r="AT52" s="259">
        <f t="shared" ref="AT52:AT77" si="124">IFERROR(AS52/AR52,0)</f>
        <v>0</v>
      </c>
      <c r="AU52" s="11">
        <f t="shared" si="77"/>
        <v>463750000</v>
      </c>
      <c r="AV52" s="11">
        <f t="shared" si="78"/>
        <v>463750000</v>
      </c>
      <c r="AW52" s="11">
        <f t="shared" si="79"/>
        <v>463750000</v>
      </c>
      <c r="AX52" s="11">
        <f t="shared" si="80"/>
        <v>463750000</v>
      </c>
      <c r="AY52" s="11">
        <f t="shared" si="81"/>
        <v>463750000</v>
      </c>
      <c r="AZ52" s="11">
        <f t="shared" si="82"/>
        <v>463750000</v>
      </c>
      <c r="BA52" s="11">
        <f t="shared" si="83"/>
        <v>463750000</v>
      </c>
      <c r="BB52" s="11">
        <f t="shared" si="84"/>
        <v>463750000</v>
      </c>
      <c r="BC52" s="11">
        <f t="shared" si="85"/>
        <v>463750000</v>
      </c>
      <c r="BD52" s="11">
        <f t="shared" si="86"/>
        <v>463750000</v>
      </c>
      <c r="BE52" s="11">
        <f t="shared" si="87"/>
        <v>463750000</v>
      </c>
      <c r="BF52" s="11">
        <f t="shared" si="88"/>
        <v>463750000</v>
      </c>
      <c r="BG52" s="239">
        <f t="shared" ref="BG52:BG77" si="125">SUM(AU52:BF52)</f>
        <v>5565000000</v>
      </c>
      <c r="BH52" s="239" t="e">
        <f>SUMIFS(#REF!,#REF!,'KH 2026'!$C52,#REF!,'KH 2026'!$I52)</f>
        <v>#REF!</v>
      </c>
      <c r="BI52" s="239" t="e">
        <f t="shared" ref="BI52:BI77" si="126">BG52-BH52</f>
        <v>#REF!</v>
      </c>
      <c r="BJ52" s="240">
        <f t="shared" ref="BJ52:BJ77" si="127">IFERROR(BI52/BH52,0)</f>
        <v>0</v>
      </c>
      <c r="BK52" s="7"/>
      <c r="BL52" s="7" t="s">
        <v>2</v>
      </c>
    </row>
    <row r="53" spans="1:64" ht="28" x14ac:dyDescent="0.3">
      <c r="A53" s="408" t="s">
        <v>4565</v>
      </c>
      <c r="B53" s="364" t="s">
        <v>4556</v>
      </c>
      <c r="C53" s="235" t="s">
        <v>4591</v>
      </c>
      <c r="D53" s="245" t="s">
        <v>4678</v>
      </c>
      <c r="E53" s="370" t="s">
        <v>167</v>
      </c>
      <c r="F53" s="370" t="s">
        <v>4745</v>
      </c>
      <c r="G53" s="7" t="s">
        <v>4750</v>
      </c>
      <c r="H53" s="7" t="s">
        <v>165</v>
      </c>
      <c r="I53" s="235" t="s">
        <v>163</v>
      </c>
      <c r="J53" s="368" t="s">
        <v>4757</v>
      </c>
      <c r="K53" s="368" t="s">
        <v>130</v>
      </c>
      <c r="L53" s="7" t="s">
        <v>4783</v>
      </c>
      <c r="M53" s="280">
        <v>0.8</v>
      </c>
      <c r="N53" s="264"/>
      <c r="O53" s="264"/>
      <c r="P53" s="264"/>
      <c r="Q53" s="264"/>
      <c r="R53" s="264"/>
      <c r="S53" s="264"/>
      <c r="T53" s="264"/>
      <c r="U53" s="264"/>
      <c r="V53" s="264"/>
      <c r="W53" s="264"/>
      <c r="X53" s="264"/>
      <c r="Y53" s="264"/>
      <c r="Z53" s="274">
        <f t="shared" si="17"/>
        <v>0</v>
      </c>
      <c r="AA53" s="258">
        <v>0</v>
      </c>
      <c r="AB53" s="258">
        <f t="shared" si="121"/>
        <v>0</v>
      </c>
      <c r="AC53" s="259">
        <f t="shared" si="122"/>
        <v>0</v>
      </c>
      <c r="AD53" s="10" t="s">
        <v>13</v>
      </c>
      <c r="AE53" s="264">
        <v>640</v>
      </c>
      <c r="AF53" s="264">
        <v>632</v>
      </c>
      <c r="AG53" s="264">
        <v>624</v>
      </c>
      <c r="AH53" s="264">
        <v>616</v>
      </c>
      <c r="AI53" s="264">
        <v>608</v>
      </c>
      <c r="AJ53" s="264">
        <v>600</v>
      </c>
      <c r="AK53" s="264">
        <v>592</v>
      </c>
      <c r="AL53" s="264">
        <v>584</v>
      </c>
      <c r="AM53" s="264">
        <v>576</v>
      </c>
      <c r="AN53" s="264">
        <v>568</v>
      </c>
      <c r="AO53" s="264">
        <v>560</v>
      </c>
      <c r="AP53" s="264">
        <v>552</v>
      </c>
      <c r="AQ53" s="241">
        <f t="shared" si="25"/>
        <v>0</v>
      </c>
      <c r="AR53" s="258"/>
      <c r="AS53" s="258">
        <f t="shared" si="123"/>
        <v>0</v>
      </c>
      <c r="AT53" s="259">
        <f t="shared" si="124"/>
        <v>0</v>
      </c>
      <c r="AU53" s="11">
        <f t="shared" si="77"/>
        <v>0</v>
      </c>
      <c r="AV53" s="11">
        <f t="shared" si="78"/>
        <v>0</v>
      </c>
      <c r="AW53" s="11">
        <f t="shared" si="79"/>
        <v>0</v>
      </c>
      <c r="AX53" s="11">
        <f t="shared" si="80"/>
        <v>0</v>
      </c>
      <c r="AY53" s="11">
        <f t="shared" si="81"/>
        <v>0</v>
      </c>
      <c r="AZ53" s="11">
        <f t="shared" si="82"/>
        <v>0</v>
      </c>
      <c r="BA53" s="11">
        <f t="shared" si="83"/>
        <v>0</v>
      </c>
      <c r="BB53" s="11">
        <f t="shared" si="84"/>
        <v>0</v>
      </c>
      <c r="BC53" s="11">
        <f t="shared" si="85"/>
        <v>0</v>
      </c>
      <c r="BD53" s="11">
        <f t="shared" si="86"/>
        <v>0</v>
      </c>
      <c r="BE53" s="11">
        <f t="shared" si="87"/>
        <v>0</v>
      </c>
      <c r="BF53" s="11">
        <f t="shared" si="88"/>
        <v>0</v>
      </c>
      <c r="BG53" s="239">
        <f t="shared" si="125"/>
        <v>0</v>
      </c>
      <c r="BH53" s="239" t="e">
        <f>SUMIFS(#REF!,#REF!,'KH 2026'!$C53,#REF!,'KH 2026'!$I53)</f>
        <v>#REF!</v>
      </c>
      <c r="BI53" s="239" t="e">
        <f t="shared" si="126"/>
        <v>#REF!</v>
      </c>
      <c r="BJ53" s="240">
        <f t="shared" si="127"/>
        <v>0</v>
      </c>
      <c r="BK53" s="7"/>
      <c r="BL53" s="7" t="s">
        <v>130</v>
      </c>
    </row>
    <row r="54" spans="1:64" ht="28" x14ac:dyDescent="0.3">
      <c r="A54" s="408" t="s">
        <v>77</v>
      </c>
      <c r="B54" s="364" t="s">
        <v>4556</v>
      </c>
      <c r="C54" s="7" t="s">
        <v>4591</v>
      </c>
      <c r="D54" s="245" t="s">
        <v>4678</v>
      </c>
      <c r="E54" s="370" t="s">
        <v>167</v>
      </c>
      <c r="F54" s="370" t="s">
        <v>4745</v>
      </c>
      <c r="G54" s="7" t="s">
        <v>4750</v>
      </c>
      <c r="H54" s="7" t="s">
        <v>165</v>
      </c>
      <c r="I54" s="235" t="s">
        <v>163</v>
      </c>
      <c r="J54" s="7" t="s">
        <v>4757</v>
      </c>
      <c r="K54" s="368" t="s">
        <v>130</v>
      </c>
      <c r="L54" s="7" t="s">
        <v>4783</v>
      </c>
      <c r="M54" s="280">
        <v>0.8</v>
      </c>
      <c r="N54" s="264"/>
      <c r="O54" s="264"/>
      <c r="P54" s="264"/>
      <c r="Q54" s="264"/>
      <c r="R54" s="264"/>
      <c r="S54" s="264"/>
      <c r="T54" s="264"/>
      <c r="U54" s="264"/>
      <c r="V54" s="264"/>
      <c r="W54" s="264"/>
      <c r="X54" s="264"/>
      <c r="Y54" s="264"/>
      <c r="Z54" s="274">
        <f t="shared" si="17"/>
        <v>0</v>
      </c>
      <c r="AA54" s="258">
        <v>0</v>
      </c>
      <c r="AB54" s="258">
        <f t="shared" si="121"/>
        <v>0</v>
      </c>
      <c r="AC54" s="259">
        <f t="shared" si="122"/>
        <v>0</v>
      </c>
      <c r="AD54" s="10" t="s">
        <v>13</v>
      </c>
      <c r="AE54" s="264">
        <v>640</v>
      </c>
      <c r="AF54" s="264">
        <v>632</v>
      </c>
      <c r="AG54" s="264">
        <v>624</v>
      </c>
      <c r="AH54" s="264">
        <v>616</v>
      </c>
      <c r="AI54" s="264">
        <v>608</v>
      </c>
      <c r="AJ54" s="264">
        <v>600</v>
      </c>
      <c r="AK54" s="264">
        <v>592</v>
      </c>
      <c r="AL54" s="264">
        <v>584</v>
      </c>
      <c r="AM54" s="264">
        <v>576</v>
      </c>
      <c r="AN54" s="264">
        <v>568</v>
      </c>
      <c r="AO54" s="264">
        <v>560</v>
      </c>
      <c r="AP54" s="264">
        <v>552</v>
      </c>
      <c r="AQ54" s="241">
        <f t="shared" si="25"/>
        <v>0</v>
      </c>
      <c r="AR54" s="258"/>
      <c r="AS54" s="258">
        <f t="shared" si="123"/>
        <v>0</v>
      </c>
      <c r="AT54" s="259">
        <f t="shared" si="124"/>
        <v>0</v>
      </c>
      <c r="AU54" s="11">
        <f t="shared" si="77"/>
        <v>0</v>
      </c>
      <c r="AV54" s="11">
        <f t="shared" si="78"/>
        <v>0</v>
      </c>
      <c r="AW54" s="11">
        <f t="shared" si="79"/>
        <v>0</v>
      </c>
      <c r="AX54" s="11">
        <f t="shared" si="80"/>
        <v>0</v>
      </c>
      <c r="AY54" s="11">
        <f t="shared" si="81"/>
        <v>0</v>
      </c>
      <c r="AZ54" s="11">
        <f t="shared" si="82"/>
        <v>0</v>
      </c>
      <c r="BA54" s="11">
        <f t="shared" si="83"/>
        <v>0</v>
      </c>
      <c r="BB54" s="11">
        <f t="shared" si="84"/>
        <v>0</v>
      </c>
      <c r="BC54" s="11">
        <f t="shared" si="85"/>
        <v>0</v>
      </c>
      <c r="BD54" s="11">
        <f t="shared" si="86"/>
        <v>0</v>
      </c>
      <c r="BE54" s="11">
        <f t="shared" si="87"/>
        <v>0</v>
      </c>
      <c r="BF54" s="11">
        <f t="shared" si="88"/>
        <v>0</v>
      </c>
      <c r="BG54" s="239">
        <f t="shared" si="125"/>
        <v>0</v>
      </c>
      <c r="BH54" s="239" t="e">
        <f>SUMIFS(#REF!,#REF!,'KH 2026'!$C54,#REF!,'KH 2026'!$I54)</f>
        <v>#REF!</v>
      </c>
      <c r="BI54" s="239" t="e">
        <f t="shared" si="126"/>
        <v>#REF!</v>
      </c>
      <c r="BJ54" s="240">
        <f t="shared" si="127"/>
        <v>0</v>
      </c>
      <c r="BK54" s="7"/>
      <c r="BL54" s="7" t="s">
        <v>130</v>
      </c>
    </row>
    <row r="55" spans="1:64" ht="28" x14ac:dyDescent="0.3">
      <c r="A55" s="408" t="s">
        <v>4567</v>
      </c>
      <c r="B55" s="364" t="s">
        <v>4556</v>
      </c>
      <c r="C55" s="7" t="s">
        <v>4591</v>
      </c>
      <c r="D55" s="245" t="s">
        <v>4678</v>
      </c>
      <c r="E55" s="370" t="s">
        <v>167</v>
      </c>
      <c r="F55" s="370" t="s">
        <v>4745</v>
      </c>
      <c r="G55" s="7" t="s">
        <v>4750</v>
      </c>
      <c r="H55" s="7" t="s">
        <v>165</v>
      </c>
      <c r="I55" s="235" t="s">
        <v>163</v>
      </c>
      <c r="J55" s="7" t="s">
        <v>4757</v>
      </c>
      <c r="K55" s="368" t="s">
        <v>130</v>
      </c>
      <c r="L55" s="7" t="s">
        <v>4783</v>
      </c>
      <c r="M55" s="280">
        <v>0.8</v>
      </c>
      <c r="N55" s="264"/>
      <c r="O55" s="264"/>
      <c r="P55" s="264"/>
      <c r="Q55" s="264"/>
      <c r="R55" s="264"/>
      <c r="S55" s="264"/>
      <c r="T55" s="264"/>
      <c r="U55" s="264"/>
      <c r="V55" s="264"/>
      <c r="W55" s="264"/>
      <c r="X55" s="264"/>
      <c r="Y55" s="264"/>
      <c r="Z55" s="274">
        <f t="shared" si="17"/>
        <v>0</v>
      </c>
      <c r="AA55" s="258">
        <v>0</v>
      </c>
      <c r="AB55" s="258">
        <f t="shared" si="121"/>
        <v>0</v>
      </c>
      <c r="AC55" s="259">
        <f t="shared" si="122"/>
        <v>0</v>
      </c>
      <c r="AD55" s="10" t="s">
        <v>13</v>
      </c>
      <c r="AE55" s="264">
        <v>640</v>
      </c>
      <c r="AF55" s="264">
        <v>632</v>
      </c>
      <c r="AG55" s="264">
        <v>624</v>
      </c>
      <c r="AH55" s="264">
        <v>616</v>
      </c>
      <c r="AI55" s="264">
        <v>608</v>
      </c>
      <c r="AJ55" s="264">
        <v>600</v>
      </c>
      <c r="AK55" s="264">
        <v>592</v>
      </c>
      <c r="AL55" s="264">
        <v>584</v>
      </c>
      <c r="AM55" s="264">
        <v>576</v>
      </c>
      <c r="AN55" s="264">
        <v>568</v>
      </c>
      <c r="AO55" s="264">
        <v>560</v>
      </c>
      <c r="AP55" s="264">
        <v>552</v>
      </c>
      <c r="AQ55" s="241">
        <f t="shared" si="25"/>
        <v>0</v>
      </c>
      <c r="AR55" s="258"/>
      <c r="AS55" s="258">
        <f t="shared" si="123"/>
        <v>0</v>
      </c>
      <c r="AT55" s="259">
        <f t="shared" si="124"/>
        <v>0</v>
      </c>
      <c r="AU55" s="11">
        <f t="shared" si="77"/>
        <v>0</v>
      </c>
      <c r="AV55" s="11">
        <f t="shared" si="78"/>
        <v>0</v>
      </c>
      <c r="AW55" s="11">
        <f t="shared" si="79"/>
        <v>0</v>
      </c>
      <c r="AX55" s="11">
        <f t="shared" si="80"/>
        <v>0</v>
      </c>
      <c r="AY55" s="11">
        <f t="shared" si="81"/>
        <v>0</v>
      </c>
      <c r="AZ55" s="11">
        <f t="shared" si="82"/>
        <v>0</v>
      </c>
      <c r="BA55" s="11">
        <f t="shared" si="83"/>
        <v>0</v>
      </c>
      <c r="BB55" s="11">
        <f t="shared" si="84"/>
        <v>0</v>
      </c>
      <c r="BC55" s="11">
        <f t="shared" si="85"/>
        <v>0</v>
      </c>
      <c r="BD55" s="11">
        <f t="shared" si="86"/>
        <v>0</v>
      </c>
      <c r="BE55" s="11">
        <f t="shared" si="87"/>
        <v>0</v>
      </c>
      <c r="BF55" s="11">
        <f t="shared" si="88"/>
        <v>0</v>
      </c>
      <c r="BG55" s="239">
        <f t="shared" si="125"/>
        <v>0</v>
      </c>
      <c r="BH55" s="239" t="e">
        <f>SUMIFS(#REF!,#REF!,'KH 2026'!$C55,#REF!,'KH 2026'!$I55)</f>
        <v>#REF!</v>
      </c>
      <c r="BI55" s="239" t="e">
        <f t="shared" si="126"/>
        <v>#REF!</v>
      </c>
      <c r="BJ55" s="240">
        <f t="shared" si="127"/>
        <v>0</v>
      </c>
      <c r="BK55" s="7"/>
      <c r="BL55" s="7" t="s">
        <v>130</v>
      </c>
    </row>
    <row r="56" spans="1:64" ht="28" x14ac:dyDescent="0.3">
      <c r="A56" s="408" t="s">
        <v>4566</v>
      </c>
      <c r="B56" s="364" t="s">
        <v>4556</v>
      </c>
      <c r="C56" s="7" t="s">
        <v>4591</v>
      </c>
      <c r="D56" s="245" t="s">
        <v>4678</v>
      </c>
      <c r="E56" s="370" t="s">
        <v>167</v>
      </c>
      <c r="F56" s="370" t="s">
        <v>4745</v>
      </c>
      <c r="G56" s="7" t="s">
        <v>4748</v>
      </c>
      <c r="H56" s="7" t="s">
        <v>165</v>
      </c>
      <c r="I56" s="7" t="s">
        <v>163</v>
      </c>
      <c r="J56" s="235" t="s">
        <v>4757</v>
      </c>
      <c r="K56" s="368" t="s">
        <v>130</v>
      </c>
      <c r="L56" s="7" t="s">
        <v>4783</v>
      </c>
      <c r="M56" s="280">
        <v>0.8</v>
      </c>
      <c r="N56" s="264"/>
      <c r="O56" s="264"/>
      <c r="P56" s="264"/>
      <c r="Q56" s="264"/>
      <c r="R56" s="264"/>
      <c r="S56" s="264"/>
      <c r="T56" s="264"/>
      <c r="U56" s="264"/>
      <c r="V56" s="264"/>
      <c r="W56" s="264"/>
      <c r="X56" s="264"/>
      <c r="Y56" s="264"/>
      <c r="Z56" s="274">
        <f t="shared" si="17"/>
        <v>0</v>
      </c>
      <c r="AA56" s="258">
        <v>0</v>
      </c>
      <c r="AB56" s="258"/>
      <c r="AC56" s="259"/>
      <c r="AD56" s="10" t="s">
        <v>13</v>
      </c>
      <c r="AE56" s="264">
        <v>640</v>
      </c>
      <c r="AF56" s="264">
        <v>632</v>
      </c>
      <c r="AG56" s="264">
        <v>624</v>
      </c>
      <c r="AH56" s="264">
        <v>616</v>
      </c>
      <c r="AI56" s="264">
        <v>608</v>
      </c>
      <c r="AJ56" s="264">
        <v>600</v>
      </c>
      <c r="AK56" s="264">
        <v>592</v>
      </c>
      <c r="AL56" s="264">
        <v>584</v>
      </c>
      <c r="AM56" s="264">
        <v>576</v>
      </c>
      <c r="AN56" s="264">
        <v>568</v>
      </c>
      <c r="AO56" s="264">
        <v>560</v>
      </c>
      <c r="AP56" s="264">
        <v>552</v>
      </c>
      <c r="AQ56" s="241">
        <f t="shared" si="25"/>
        <v>0</v>
      </c>
      <c r="AR56" s="258"/>
      <c r="AS56" s="258"/>
      <c r="AT56" s="259"/>
      <c r="AU56" s="11">
        <f t="shared" si="77"/>
        <v>0</v>
      </c>
      <c r="AV56" s="11">
        <f t="shared" si="78"/>
        <v>0</v>
      </c>
      <c r="AW56" s="11">
        <f t="shared" si="79"/>
        <v>0</v>
      </c>
      <c r="AX56" s="11">
        <f t="shared" si="80"/>
        <v>0</v>
      </c>
      <c r="AY56" s="11">
        <f t="shared" si="81"/>
        <v>0</v>
      </c>
      <c r="AZ56" s="11">
        <f t="shared" si="82"/>
        <v>0</v>
      </c>
      <c r="BA56" s="11">
        <f t="shared" si="83"/>
        <v>0</v>
      </c>
      <c r="BB56" s="11">
        <f t="shared" si="84"/>
        <v>0</v>
      </c>
      <c r="BC56" s="11">
        <f t="shared" si="85"/>
        <v>0</v>
      </c>
      <c r="BD56" s="11">
        <f t="shared" si="86"/>
        <v>0</v>
      </c>
      <c r="BE56" s="11">
        <f t="shared" si="87"/>
        <v>0</v>
      </c>
      <c r="BF56" s="11">
        <f t="shared" si="88"/>
        <v>0</v>
      </c>
      <c r="BG56" s="239">
        <f t="shared" si="125"/>
        <v>0</v>
      </c>
      <c r="BH56" s="239"/>
      <c r="BI56" s="239"/>
      <c r="BJ56" s="240"/>
      <c r="BK56" s="7"/>
      <c r="BL56" s="7" t="s">
        <v>130</v>
      </c>
    </row>
    <row r="57" spans="1:64" ht="28" x14ac:dyDescent="0.3">
      <c r="A57" s="408" t="s">
        <v>10</v>
      </c>
      <c r="B57" s="368" t="s">
        <v>98</v>
      </c>
      <c r="C57" s="7" t="s">
        <v>4592</v>
      </c>
      <c r="D57" s="245" t="s">
        <v>4679</v>
      </c>
      <c r="E57" s="370" t="s">
        <v>97</v>
      </c>
      <c r="F57" s="370" t="s">
        <v>4745</v>
      </c>
      <c r="G57" s="7" t="s">
        <v>8</v>
      </c>
      <c r="H57" s="7" t="s">
        <v>4746</v>
      </c>
      <c r="I57" s="235" t="s">
        <v>135</v>
      </c>
      <c r="J57" s="7" t="s">
        <v>136</v>
      </c>
      <c r="K57" s="368" t="s">
        <v>2</v>
      </c>
      <c r="L57" s="7" t="s">
        <v>272</v>
      </c>
      <c r="M57" s="280">
        <v>0.8</v>
      </c>
      <c r="N57" s="264">
        <v>25</v>
      </c>
      <c r="O57" s="264">
        <v>25</v>
      </c>
      <c r="P57" s="264">
        <v>25</v>
      </c>
      <c r="Q57" s="264">
        <v>25</v>
      </c>
      <c r="R57" s="264">
        <v>25</v>
      </c>
      <c r="S57" s="264">
        <v>25</v>
      </c>
      <c r="T57" s="264">
        <v>25</v>
      </c>
      <c r="U57" s="264">
        <v>25</v>
      </c>
      <c r="V57" s="264">
        <v>25</v>
      </c>
      <c r="W57" s="264">
        <v>25</v>
      </c>
      <c r="X57" s="264">
        <v>25</v>
      </c>
      <c r="Y57" s="264">
        <v>25</v>
      </c>
      <c r="Z57" s="274">
        <f t="shared" si="17"/>
        <v>300</v>
      </c>
      <c r="AA57" s="258">
        <v>0</v>
      </c>
      <c r="AB57" s="258">
        <f t="shared" si="121"/>
        <v>300</v>
      </c>
      <c r="AC57" s="259">
        <f t="shared" si="122"/>
        <v>0</v>
      </c>
      <c r="AD57" s="10" t="s">
        <v>13</v>
      </c>
      <c r="AE57" s="264">
        <v>700</v>
      </c>
      <c r="AF57" s="264">
        <v>700</v>
      </c>
      <c r="AG57" s="264">
        <v>700</v>
      </c>
      <c r="AH57" s="264">
        <v>700</v>
      </c>
      <c r="AI57" s="264">
        <v>700</v>
      </c>
      <c r="AJ57" s="264">
        <v>700</v>
      </c>
      <c r="AK57" s="264">
        <v>700</v>
      </c>
      <c r="AL57" s="264">
        <v>700</v>
      </c>
      <c r="AM57" s="264">
        <v>700</v>
      </c>
      <c r="AN57" s="264">
        <v>700</v>
      </c>
      <c r="AO57" s="264">
        <v>700</v>
      </c>
      <c r="AP57" s="264">
        <v>700</v>
      </c>
      <c r="AQ57" s="241">
        <f t="shared" si="25"/>
        <v>700</v>
      </c>
      <c r="AR57" s="258"/>
      <c r="AS57" s="258">
        <f t="shared" si="123"/>
        <v>700</v>
      </c>
      <c r="AT57" s="259">
        <f t="shared" si="124"/>
        <v>0</v>
      </c>
      <c r="AU57" s="11">
        <f t="shared" si="77"/>
        <v>463750000</v>
      </c>
      <c r="AV57" s="11">
        <f t="shared" si="78"/>
        <v>463750000</v>
      </c>
      <c r="AW57" s="11">
        <f t="shared" si="79"/>
        <v>463750000</v>
      </c>
      <c r="AX57" s="11">
        <f t="shared" si="80"/>
        <v>463750000</v>
      </c>
      <c r="AY57" s="11">
        <f t="shared" si="81"/>
        <v>463750000</v>
      </c>
      <c r="AZ57" s="11">
        <f t="shared" si="82"/>
        <v>463750000</v>
      </c>
      <c r="BA57" s="11">
        <f t="shared" si="83"/>
        <v>463750000</v>
      </c>
      <c r="BB57" s="11">
        <f t="shared" si="84"/>
        <v>463750000</v>
      </c>
      <c r="BC57" s="11">
        <f t="shared" si="85"/>
        <v>463750000</v>
      </c>
      <c r="BD57" s="11">
        <f t="shared" si="86"/>
        <v>463750000</v>
      </c>
      <c r="BE57" s="11">
        <f t="shared" si="87"/>
        <v>463750000</v>
      </c>
      <c r="BF57" s="11">
        <f t="shared" si="88"/>
        <v>463750000</v>
      </c>
      <c r="BG57" s="239">
        <f t="shared" si="125"/>
        <v>5565000000</v>
      </c>
      <c r="BH57" s="239" t="e">
        <f>SUMIFS(#REF!,#REF!,'KH 2026'!$C57,#REF!,'KH 2026'!$I57)</f>
        <v>#REF!</v>
      </c>
      <c r="BI57" s="239" t="e">
        <f t="shared" si="126"/>
        <v>#REF!</v>
      </c>
      <c r="BJ57" s="240">
        <f t="shared" si="127"/>
        <v>0</v>
      </c>
      <c r="BK57" s="7"/>
      <c r="BL57" s="7" t="s">
        <v>2</v>
      </c>
    </row>
    <row r="58" spans="1:64" ht="15.5" x14ac:dyDescent="0.3">
      <c r="A58" s="408" t="s">
        <v>79</v>
      </c>
      <c r="B58" s="368" t="s">
        <v>98</v>
      </c>
      <c r="C58" s="7" t="s">
        <v>4487</v>
      </c>
      <c r="D58" s="245" t="s">
        <v>4680</v>
      </c>
      <c r="E58" s="370" t="s">
        <v>97</v>
      </c>
      <c r="F58" s="370" t="s">
        <v>4744</v>
      </c>
      <c r="G58" s="7" t="s">
        <v>8</v>
      </c>
      <c r="H58" s="7" t="s">
        <v>166</v>
      </c>
      <c r="I58" s="235" t="s">
        <v>3583</v>
      </c>
      <c r="J58" s="7" t="s">
        <v>103</v>
      </c>
      <c r="K58" s="368" t="s">
        <v>4777</v>
      </c>
      <c r="L58" s="7" t="s">
        <v>272</v>
      </c>
      <c r="M58" s="280">
        <v>0.8</v>
      </c>
      <c r="N58" s="264"/>
      <c r="O58" s="264"/>
      <c r="P58" s="264"/>
      <c r="Q58" s="264"/>
      <c r="R58" s="264"/>
      <c r="S58" s="264"/>
      <c r="T58" s="264"/>
      <c r="U58" s="264"/>
      <c r="V58" s="264"/>
      <c r="W58" s="264"/>
      <c r="X58" s="264"/>
      <c r="Y58" s="264"/>
      <c r="Z58" s="274">
        <f t="shared" si="17"/>
        <v>0</v>
      </c>
      <c r="AA58" s="258">
        <v>182</v>
      </c>
      <c r="AB58" s="258">
        <f t="shared" si="121"/>
        <v>-182</v>
      </c>
      <c r="AC58" s="259">
        <f t="shared" si="122"/>
        <v>-1</v>
      </c>
      <c r="AD58" s="10" t="s">
        <v>13</v>
      </c>
      <c r="AE58" s="264">
        <v>600</v>
      </c>
      <c r="AF58" s="264">
        <v>600</v>
      </c>
      <c r="AG58" s="264">
        <v>600</v>
      </c>
      <c r="AH58" s="264">
        <v>600</v>
      </c>
      <c r="AI58" s="264">
        <v>600</v>
      </c>
      <c r="AJ58" s="264">
        <v>600</v>
      </c>
      <c r="AK58" s="264">
        <v>600</v>
      </c>
      <c r="AL58" s="264">
        <v>600</v>
      </c>
      <c r="AM58" s="264">
        <v>600</v>
      </c>
      <c r="AN58" s="264">
        <v>600</v>
      </c>
      <c r="AO58" s="264">
        <v>600</v>
      </c>
      <c r="AP58" s="264">
        <v>600</v>
      </c>
      <c r="AQ58" s="241">
        <f t="shared" si="25"/>
        <v>0</v>
      </c>
      <c r="AR58" s="258"/>
      <c r="AS58" s="258">
        <f t="shared" si="123"/>
        <v>0</v>
      </c>
      <c r="AT58" s="259">
        <f t="shared" si="124"/>
        <v>0</v>
      </c>
      <c r="AU58" s="11">
        <f t="shared" si="77"/>
        <v>0</v>
      </c>
      <c r="AV58" s="11">
        <f t="shared" si="78"/>
        <v>0</v>
      </c>
      <c r="AW58" s="11">
        <f t="shared" si="79"/>
        <v>0</v>
      </c>
      <c r="AX58" s="11">
        <f t="shared" si="80"/>
        <v>0</v>
      </c>
      <c r="AY58" s="11">
        <f t="shared" si="81"/>
        <v>0</v>
      </c>
      <c r="AZ58" s="11">
        <f t="shared" si="82"/>
        <v>0</v>
      </c>
      <c r="BA58" s="11">
        <f t="shared" si="83"/>
        <v>0</v>
      </c>
      <c r="BB58" s="11">
        <f t="shared" si="84"/>
        <v>0</v>
      </c>
      <c r="BC58" s="11">
        <f t="shared" si="85"/>
        <v>0</v>
      </c>
      <c r="BD58" s="11">
        <f t="shared" si="86"/>
        <v>0</v>
      </c>
      <c r="BE58" s="11">
        <f t="shared" si="87"/>
        <v>0</v>
      </c>
      <c r="BF58" s="11">
        <f t="shared" si="88"/>
        <v>0</v>
      </c>
      <c r="BG58" s="239">
        <f t="shared" si="125"/>
        <v>0</v>
      </c>
      <c r="BH58" s="239" t="e">
        <f>SUMIFS(#REF!,#REF!,'KH 2026'!$C58,#REF!,'KH 2026'!$I58)</f>
        <v>#REF!</v>
      </c>
      <c r="BI58" s="239" t="e">
        <f t="shared" si="126"/>
        <v>#REF!</v>
      </c>
      <c r="BJ58" s="240">
        <f t="shared" si="127"/>
        <v>0</v>
      </c>
      <c r="BK58" s="7"/>
      <c r="BL58" s="7" t="s">
        <v>1</v>
      </c>
    </row>
    <row r="59" spans="1:64" ht="28" x14ac:dyDescent="0.3">
      <c r="A59" s="408" t="s">
        <v>76</v>
      </c>
      <c r="B59" s="368" t="s">
        <v>98</v>
      </c>
      <c r="C59" s="7" t="s">
        <v>4594</v>
      </c>
      <c r="D59" s="512" t="s">
        <v>4807</v>
      </c>
      <c r="E59" s="370" t="s">
        <v>97</v>
      </c>
      <c r="F59" s="370" t="s">
        <v>4744</v>
      </c>
      <c r="G59" s="7" t="s">
        <v>8</v>
      </c>
      <c r="H59" s="370" t="s">
        <v>166</v>
      </c>
      <c r="I59" s="235" t="s">
        <v>283</v>
      </c>
      <c r="J59" s="7" t="s">
        <v>4756</v>
      </c>
      <c r="K59" s="368" t="s">
        <v>0</v>
      </c>
      <c r="L59" s="7" t="s">
        <v>4782</v>
      </c>
      <c r="M59" s="280">
        <v>0.8</v>
      </c>
      <c r="N59" s="264">
        <v>22</v>
      </c>
      <c r="O59" s="264">
        <v>22</v>
      </c>
      <c r="P59" s="264">
        <v>22</v>
      </c>
      <c r="Q59" s="264">
        <v>22</v>
      </c>
      <c r="R59" s="264">
        <v>22</v>
      </c>
      <c r="S59" s="264">
        <v>22</v>
      </c>
      <c r="T59" s="264">
        <v>22</v>
      </c>
      <c r="U59" s="264">
        <v>22</v>
      </c>
      <c r="V59" s="264">
        <v>22</v>
      </c>
      <c r="W59" s="264">
        <v>22</v>
      </c>
      <c r="X59" s="264">
        <v>22</v>
      </c>
      <c r="Y59" s="264">
        <v>22</v>
      </c>
      <c r="Z59" s="274">
        <f t="shared" ref="Z59:Z64" si="128">SUM(N59:Y59)</f>
        <v>264</v>
      </c>
      <c r="AA59" s="258">
        <v>286</v>
      </c>
      <c r="AB59" s="258">
        <f t="shared" ref="AB59:AB64" si="129">Z59-AA59</f>
        <v>-22</v>
      </c>
      <c r="AC59" s="259">
        <f t="shared" ref="AC59:AC64" si="130">IFERROR(AB59/AA59,0)</f>
        <v>-7.6923076923076927E-2</v>
      </c>
      <c r="AD59" s="10" t="s">
        <v>13</v>
      </c>
      <c r="AE59" s="264">
        <v>1288</v>
      </c>
      <c r="AF59" s="264">
        <v>1288</v>
      </c>
      <c r="AG59" s="264">
        <v>1288</v>
      </c>
      <c r="AH59" s="264">
        <v>1288</v>
      </c>
      <c r="AI59" s="264">
        <v>1288</v>
      </c>
      <c r="AJ59" s="264">
        <v>1288</v>
      </c>
      <c r="AK59" s="264">
        <v>1288</v>
      </c>
      <c r="AL59" s="264">
        <v>1288</v>
      </c>
      <c r="AM59" s="264">
        <v>1288</v>
      </c>
      <c r="AN59" s="264">
        <v>1288</v>
      </c>
      <c r="AO59" s="264">
        <v>1288</v>
      </c>
      <c r="AP59" s="264">
        <v>1288</v>
      </c>
      <c r="AQ59" s="241">
        <f t="shared" ref="AQ59:AQ64" si="131">IFERROR(SUMPRODUCT(N59:Y59,AE59:AP59)/Z59,0)</f>
        <v>1288</v>
      </c>
      <c r="AR59" s="258"/>
      <c r="AS59" s="258">
        <f t="shared" ref="AS59:AS64" si="132">AQ59-AR59</f>
        <v>1288</v>
      </c>
      <c r="AT59" s="259">
        <f t="shared" ref="AT59:AT64" si="133">IFERROR(AS59/AR59,0)</f>
        <v>0</v>
      </c>
      <c r="AU59" s="11">
        <f t="shared" si="77"/>
        <v>750904000</v>
      </c>
      <c r="AV59" s="11">
        <f t="shared" si="78"/>
        <v>750904000</v>
      </c>
      <c r="AW59" s="11">
        <f t="shared" si="79"/>
        <v>750904000</v>
      </c>
      <c r="AX59" s="11">
        <f t="shared" si="80"/>
        <v>750904000</v>
      </c>
      <c r="AY59" s="11">
        <f t="shared" si="81"/>
        <v>750904000</v>
      </c>
      <c r="AZ59" s="11">
        <f t="shared" si="82"/>
        <v>750904000</v>
      </c>
      <c r="BA59" s="11">
        <f t="shared" si="83"/>
        <v>750904000</v>
      </c>
      <c r="BB59" s="11">
        <f t="shared" si="84"/>
        <v>750904000</v>
      </c>
      <c r="BC59" s="11">
        <f t="shared" si="85"/>
        <v>750904000</v>
      </c>
      <c r="BD59" s="11">
        <f t="shared" si="86"/>
        <v>750904000</v>
      </c>
      <c r="BE59" s="11">
        <f t="shared" si="87"/>
        <v>750904000</v>
      </c>
      <c r="BF59" s="11">
        <f t="shared" si="88"/>
        <v>750904000</v>
      </c>
      <c r="BG59" s="239">
        <f t="shared" ref="BG59:BG64" si="134">SUM(AU59:BF59)</f>
        <v>9010848000</v>
      </c>
      <c r="BH59" s="239" t="e">
        <f>SUMIFS(#REF!,#REF!,'KH 2026'!$C64,#REF!,'KH 2026'!$I64)</f>
        <v>#REF!</v>
      </c>
      <c r="BI59" s="239" t="e">
        <f t="shared" ref="BI59:BI64" si="135">BG59-BH59</f>
        <v>#REF!</v>
      </c>
      <c r="BJ59" s="240">
        <f t="shared" ref="BJ59:BJ64" si="136">IFERROR(BI59/BH59,0)</f>
        <v>0</v>
      </c>
      <c r="BK59" s="7"/>
      <c r="BL59" s="7" t="s">
        <v>0</v>
      </c>
    </row>
    <row r="60" spans="1:64" ht="15.5" x14ac:dyDescent="0.3">
      <c r="A60" s="408" t="s">
        <v>77</v>
      </c>
      <c r="B60" s="368" t="s">
        <v>98</v>
      </c>
      <c r="C60" s="7" t="s">
        <v>4585</v>
      </c>
      <c r="D60" s="244" t="s">
        <v>4670</v>
      </c>
      <c r="E60" s="370" t="s">
        <v>97</v>
      </c>
      <c r="F60" s="370" t="s">
        <v>4744</v>
      </c>
      <c r="G60" s="7" t="s">
        <v>8</v>
      </c>
      <c r="H60" s="370" t="s">
        <v>166</v>
      </c>
      <c r="I60" s="235" t="s">
        <v>155</v>
      </c>
      <c r="J60" s="7" t="s">
        <v>156</v>
      </c>
      <c r="K60" s="368" t="s">
        <v>4777</v>
      </c>
      <c r="L60" s="7" t="s">
        <v>272</v>
      </c>
      <c r="M60" s="280">
        <v>0.8</v>
      </c>
      <c r="N60" s="264">
        <v>22</v>
      </c>
      <c r="O60" s="264">
        <v>22</v>
      </c>
      <c r="P60" s="264">
        <v>22</v>
      </c>
      <c r="Q60" s="264">
        <v>22</v>
      </c>
      <c r="R60" s="264">
        <v>22</v>
      </c>
      <c r="S60" s="264">
        <v>22</v>
      </c>
      <c r="T60" s="264">
        <v>22</v>
      </c>
      <c r="U60" s="264">
        <v>22</v>
      </c>
      <c r="V60" s="264">
        <v>22</v>
      </c>
      <c r="W60" s="264">
        <v>22</v>
      </c>
      <c r="X60" s="264">
        <v>22</v>
      </c>
      <c r="Y60" s="264">
        <v>22</v>
      </c>
      <c r="Z60" s="274">
        <f t="shared" si="128"/>
        <v>264</v>
      </c>
      <c r="AA60" s="258">
        <v>37.125</v>
      </c>
      <c r="AB60" s="258">
        <f t="shared" si="129"/>
        <v>226.875</v>
      </c>
      <c r="AC60" s="259">
        <f t="shared" si="130"/>
        <v>6.1111111111111107</v>
      </c>
      <c r="AD60" s="10" t="s">
        <v>13</v>
      </c>
      <c r="AE60" s="264">
        <v>1300</v>
      </c>
      <c r="AF60" s="264">
        <v>1300</v>
      </c>
      <c r="AG60" s="264">
        <v>1300</v>
      </c>
      <c r="AH60" s="264">
        <v>1300</v>
      </c>
      <c r="AI60" s="264">
        <v>1300</v>
      </c>
      <c r="AJ60" s="264">
        <v>1300</v>
      </c>
      <c r="AK60" s="264">
        <v>1300</v>
      </c>
      <c r="AL60" s="264">
        <v>1300</v>
      </c>
      <c r="AM60" s="264">
        <v>1300</v>
      </c>
      <c r="AN60" s="264">
        <v>1300</v>
      </c>
      <c r="AO60" s="264">
        <v>1300</v>
      </c>
      <c r="AP60" s="264">
        <v>1300</v>
      </c>
      <c r="AQ60" s="241">
        <f t="shared" si="131"/>
        <v>1300</v>
      </c>
      <c r="AR60" s="258"/>
      <c r="AS60" s="258">
        <f t="shared" si="132"/>
        <v>1300</v>
      </c>
      <c r="AT60" s="259">
        <f t="shared" si="133"/>
        <v>0</v>
      </c>
      <c r="AU60" s="11">
        <f t="shared" si="77"/>
        <v>757900000</v>
      </c>
      <c r="AV60" s="11">
        <f t="shared" si="78"/>
        <v>757900000</v>
      </c>
      <c r="AW60" s="11">
        <f t="shared" si="79"/>
        <v>757900000</v>
      </c>
      <c r="AX60" s="11">
        <f t="shared" si="80"/>
        <v>757900000</v>
      </c>
      <c r="AY60" s="11">
        <f t="shared" si="81"/>
        <v>757900000</v>
      </c>
      <c r="AZ60" s="11">
        <f t="shared" si="82"/>
        <v>757900000</v>
      </c>
      <c r="BA60" s="11">
        <f t="shared" si="83"/>
        <v>757900000</v>
      </c>
      <c r="BB60" s="11">
        <f t="shared" si="84"/>
        <v>757900000</v>
      </c>
      <c r="BC60" s="11">
        <f t="shared" si="85"/>
        <v>757900000</v>
      </c>
      <c r="BD60" s="11">
        <f t="shared" si="86"/>
        <v>757900000</v>
      </c>
      <c r="BE60" s="11">
        <f t="shared" si="87"/>
        <v>757900000</v>
      </c>
      <c r="BF60" s="11">
        <f t="shared" si="88"/>
        <v>757900000</v>
      </c>
      <c r="BG60" s="239">
        <f t="shared" si="134"/>
        <v>9094800000</v>
      </c>
      <c r="BH60" s="239" t="e">
        <f>SUMIFS(#REF!,#REF!,'KH 2026'!$C60,#REF!,'KH 2026'!$I60)</f>
        <v>#REF!</v>
      </c>
      <c r="BI60" s="239" t="e">
        <f t="shared" si="135"/>
        <v>#REF!</v>
      </c>
      <c r="BJ60" s="240">
        <f t="shared" si="136"/>
        <v>0</v>
      </c>
      <c r="BK60" s="7"/>
      <c r="BL60" s="7" t="s">
        <v>1</v>
      </c>
    </row>
    <row r="61" spans="1:64" ht="15.5" x14ac:dyDescent="0.3">
      <c r="A61" s="408" t="s">
        <v>77</v>
      </c>
      <c r="B61" s="368" t="s">
        <v>98</v>
      </c>
      <c r="C61" s="7" t="s">
        <v>4585</v>
      </c>
      <c r="D61" s="244" t="s">
        <v>4670</v>
      </c>
      <c r="E61" s="370" t="s">
        <v>97</v>
      </c>
      <c r="F61" s="370" t="s">
        <v>4744</v>
      </c>
      <c r="G61" s="7" t="s">
        <v>8</v>
      </c>
      <c r="H61" s="370" t="s">
        <v>166</v>
      </c>
      <c r="I61" s="235" t="s">
        <v>157</v>
      </c>
      <c r="J61" s="7" t="s">
        <v>158</v>
      </c>
      <c r="K61" s="368" t="s">
        <v>4777</v>
      </c>
      <c r="L61" s="7" t="s">
        <v>272</v>
      </c>
      <c r="M61" s="280">
        <v>0.8</v>
      </c>
      <c r="N61" s="264">
        <v>22</v>
      </c>
      <c r="O61" s="264">
        <v>22</v>
      </c>
      <c r="P61" s="264">
        <v>22</v>
      </c>
      <c r="Q61" s="264">
        <v>22</v>
      </c>
      <c r="R61" s="264">
        <v>22</v>
      </c>
      <c r="S61" s="264">
        <v>22</v>
      </c>
      <c r="T61" s="264">
        <v>22</v>
      </c>
      <c r="U61" s="264">
        <v>22</v>
      </c>
      <c r="V61" s="264">
        <v>22</v>
      </c>
      <c r="W61" s="264">
        <v>22</v>
      </c>
      <c r="X61" s="264">
        <v>22</v>
      </c>
      <c r="Y61" s="264">
        <v>22</v>
      </c>
      <c r="Z61" s="274">
        <f t="shared" si="128"/>
        <v>264</v>
      </c>
      <c r="AA61" s="258">
        <v>341</v>
      </c>
      <c r="AB61" s="258">
        <f t="shared" si="129"/>
        <v>-77</v>
      </c>
      <c r="AC61" s="259">
        <f t="shared" si="130"/>
        <v>-0.22580645161290322</v>
      </c>
      <c r="AD61" s="10" t="s">
        <v>13</v>
      </c>
      <c r="AE61" s="264">
        <v>1300</v>
      </c>
      <c r="AF61" s="264">
        <v>1300</v>
      </c>
      <c r="AG61" s="264">
        <v>1300</v>
      </c>
      <c r="AH61" s="264">
        <v>1300</v>
      </c>
      <c r="AI61" s="264">
        <v>1300</v>
      </c>
      <c r="AJ61" s="264">
        <v>1300</v>
      </c>
      <c r="AK61" s="264">
        <v>1300</v>
      </c>
      <c r="AL61" s="264">
        <v>1300</v>
      </c>
      <c r="AM61" s="264">
        <v>1300</v>
      </c>
      <c r="AN61" s="264">
        <v>1300</v>
      </c>
      <c r="AO61" s="264">
        <v>1300</v>
      </c>
      <c r="AP61" s="264">
        <v>1300</v>
      </c>
      <c r="AQ61" s="241">
        <f t="shared" si="131"/>
        <v>1300</v>
      </c>
      <c r="AR61" s="258"/>
      <c r="AS61" s="258">
        <f t="shared" si="132"/>
        <v>1300</v>
      </c>
      <c r="AT61" s="259">
        <f t="shared" si="133"/>
        <v>0</v>
      </c>
      <c r="AU61" s="11">
        <f t="shared" si="77"/>
        <v>757900000</v>
      </c>
      <c r="AV61" s="11">
        <f t="shared" si="78"/>
        <v>757900000</v>
      </c>
      <c r="AW61" s="11">
        <f t="shared" si="79"/>
        <v>757900000</v>
      </c>
      <c r="AX61" s="11">
        <f t="shared" si="80"/>
        <v>757900000</v>
      </c>
      <c r="AY61" s="11">
        <f t="shared" si="81"/>
        <v>757900000</v>
      </c>
      <c r="AZ61" s="11">
        <f t="shared" si="82"/>
        <v>757900000</v>
      </c>
      <c r="BA61" s="11">
        <f t="shared" si="83"/>
        <v>757900000</v>
      </c>
      <c r="BB61" s="11">
        <f t="shared" si="84"/>
        <v>757900000</v>
      </c>
      <c r="BC61" s="11">
        <f t="shared" si="85"/>
        <v>757900000</v>
      </c>
      <c r="BD61" s="11">
        <f t="shared" si="86"/>
        <v>757900000</v>
      </c>
      <c r="BE61" s="11">
        <f t="shared" si="87"/>
        <v>757900000</v>
      </c>
      <c r="BF61" s="11">
        <f t="shared" si="88"/>
        <v>757900000</v>
      </c>
      <c r="BG61" s="239">
        <f t="shared" si="134"/>
        <v>9094800000</v>
      </c>
      <c r="BH61" s="239" t="e">
        <f>SUMIFS(#REF!,#REF!,'KH 2026'!$C61,#REF!,'KH 2026'!$I61)</f>
        <v>#REF!</v>
      </c>
      <c r="BI61" s="239" t="e">
        <f t="shared" si="135"/>
        <v>#REF!</v>
      </c>
      <c r="BJ61" s="240">
        <f t="shared" si="136"/>
        <v>0</v>
      </c>
      <c r="BK61" s="7"/>
      <c r="BL61" s="7" t="s">
        <v>1</v>
      </c>
    </row>
    <row r="62" spans="1:64" ht="15.5" x14ac:dyDescent="0.3">
      <c r="A62" s="408" t="s">
        <v>77</v>
      </c>
      <c r="B62" s="368" t="s">
        <v>98</v>
      </c>
      <c r="C62" s="7" t="s">
        <v>4585</v>
      </c>
      <c r="D62" s="244" t="s">
        <v>4670</v>
      </c>
      <c r="E62" s="370" t="s">
        <v>97</v>
      </c>
      <c r="F62" s="370" t="s">
        <v>4744</v>
      </c>
      <c r="G62" s="7" t="s">
        <v>8</v>
      </c>
      <c r="H62" s="370" t="s">
        <v>166</v>
      </c>
      <c r="I62" s="235" t="s">
        <v>3026</v>
      </c>
      <c r="J62" s="7" t="s">
        <v>4758</v>
      </c>
      <c r="K62" s="368" t="s">
        <v>4777</v>
      </c>
      <c r="L62" s="7" t="s">
        <v>272</v>
      </c>
      <c r="M62" s="280">
        <v>0.8</v>
      </c>
      <c r="N62" s="264">
        <v>22</v>
      </c>
      <c r="O62" s="264">
        <v>22</v>
      </c>
      <c r="P62" s="264">
        <v>22</v>
      </c>
      <c r="Q62" s="264">
        <v>22</v>
      </c>
      <c r="R62" s="264">
        <v>22</v>
      </c>
      <c r="S62" s="264">
        <v>22</v>
      </c>
      <c r="T62" s="264">
        <v>22</v>
      </c>
      <c r="U62" s="264">
        <v>22</v>
      </c>
      <c r="V62" s="264">
        <v>22</v>
      </c>
      <c r="W62" s="264">
        <v>22</v>
      </c>
      <c r="X62" s="264">
        <v>22</v>
      </c>
      <c r="Y62" s="264">
        <v>22</v>
      </c>
      <c r="Z62" s="274">
        <f t="shared" si="128"/>
        <v>264</v>
      </c>
      <c r="AA62" s="258">
        <v>414</v>
      </c>
      <c r="AB62" s="258">
        <f t="shared" si="129"/>
        <v>-150</v>
      </c>
      <c r="AC62" s="259">
        <f t="shared" si="130"/>
        <v>-0.36231884057971014</v>
      </c>
      <c r="AD62" s="10" t="s">
        <v>13</v>
      </c>
      <c r="AE62" s="264">
        <v>1300</v>
      </c>
      <c r="AF62" s="264">
        <v>1300</v>
      </c>
      <c r="AG62" s="264">
        <v>1300</v>
      </c>
      <c r="AH62" s="264">
        <v>1300</v>
      </c>
      <c r="AI62" s="264">
        <v>1300</v>
      </c>
      <c r="AJ62" s="264">
        <v>1300</v>
      </c>
      <c r="AK62" s="264">
        <v>1300</v>
      </c>
      <c r="AL62" s="264">
        <v>1300</v>
      </c>
      <c r="AM62" s="264">
        <v>1300</v>
      </c>
      <c r="AN62" s="264">
        <v>1300</v>
      </c>
      <c r="AO62" s="264">
        <v>1300</v>
      </c>
      <c r="AP62" s="264">
        <v>1300</v>
      </c>
      <c r="AQ62" s="241">
        <f t="shared" si="131"/>
        <v>1300</v>
      </c>
      <c r="AR62" s="258"/>
      <c r="AS62" s="258">
        <f t="shared" si="132"/>
        <v>1300</v>
      </c>
      <c r="AT62" s="259">
        <f t="shared" si="133"/>
        <v>0</v>
      </c>
      <c r="AU62" s="11">
        <f t="shared" si="77"/>
        <v>757900000</v>
      </c>
      <c r="AV62" s="11">
        <f t="shared" si="78"/>
        <v>757900000</v>
      </c>
      <c r="AW62" s="11">
        <f t="shared" si="79"/>
        <v>757900000</v>
      </c>
      <c r="AX62" s="11">
        <f t="shared" si="80"/>
        <v>757900000</v>
      </c>
      <c r="AY62" s="11">
        <f t="shared" si="81"/>
        <v>757900000</v>
      </c>
      <c r="AZ62" s="11">
        <f t="shared" si="82"/>
        <v>757900000</v>
      </c>
      <c r="BA62" s="11">
        <f t="shared" si="83"/>
        <v>757900000</v>
      </c>
      <c r="BB62" s="11">
        <f t="shared" si="84"/>
        <v>757900000</v>
      </c>
      <c r="BC62" s="11">
        <f t="shared" si="85"/>
        <v>757900000</v>
      </c>
      <c r="BD62" s="11">
        <f t="shared" si="86"/>
        <v>757900000</v>
      </c>
      <c r="BE62" s="11">
        <f t="shared" si="87"/>
        <v>757900000</v>
      </c>
      <c r="BF62" s="11">
        <f t="shared" si="88"/>
        <v>757900000</v>
      </c>
      <c r="BG62" s="239">
        <f t="shared" si="134"/>
        <v>9094800000</v>
      </c>
      <c r="BH62" s="239" t="e">
        <f>SUMIFS(#REF!,#REF!,'KH 2026'!$C62,#REF!,'KH 2026'!$I62)</f>
        <v>#REF!</v>
      </c>
      <c r="BI62" s="239" t="e">
        <f t="shared" si="135"/>
        <v>#REF!</v>
      </c>
      <c r="BJ62" s="240">
        <f t="shared" si="136"/>
        <v>0</v>
      </c>
      <c r="BK62" s="7"/>
      <c r="BL62" s="7" t="s">
        <v>1</v>
      </c>
    </row>
    <row r="63" spans="1:64" ht="28" x14ac:dyDescent="0.3">
      <c r="A63" s="408" t="s">
        <v>76</v>
      </c>
      <c r="B63" s="368" t="s">
        <v>98</v>
      </c>
      <c r="C63" s="7" t="s">
        <v>4593</v>
      </c>
      <c r="D63" s="512" t="s">
        <v>4682</v>
      </c>
      <c r="E63" s="370" t="s">
        <v>97</v>
      </c>
      <c r="F63" s="370" t="s">
        <v>4744</v>
      </c>
      <c r="G63" s="7" t="s">
        <v>8</v>
      </c>
      <c r="H63" s="370" t="s">
        <v>166</v>
      </c>
      <c r="I63" s="235" t="s">
        <v>283</v>
      </c>
      <c r="J63" s="7" t="s">
        <v>4756</v>
      </c>
      <c r="K63" s="368" t="s">
        <v>0</v>
      </c>
      <c r="L63" s="7" t="s">
        <v>4782</v>
      </c>
      <c r="M63" s="280">
        <v>0.8</v>
      </c>
      <c r="N63" s="264">
        <v>22</v>
      </c>
      <c r="O63" s="264">
        <v>22</v>
      </c>
      <c r="P63" s="264">
        <v>22</v>
      </c>
      <c r="Q63" s="264">
        <v>22</v>
      </c>
      <c r="R63" s="264">
        <v>22</v>
      </c>
      <c r="S63" s="264">
        <v>22</v>
      </c>
      <c r="T63" s="264">
        <v>22</v>
      </c>
      <c r="U63" s="264">
        <v>22</v>
      </c>
      <c r="V63" s="264">
        <v>22</v>
      </c>
      <c r="W63" s="264">
        <v>22</v>
      </c>
      <c r="X63" s="264">
        <v>22</v>
      </c>
      <c r="Y63" s="264">
        <v>22</v>
      </c>
      <c r="Z63" s="274">
        <f t="shared" si="128"/>
        <v>264</v>
      </c>
      <c r="AA63" s="258">
        <v>220</v>
      </c>
      <c r="AB63" s="258">
        <f t="shared" si="129"/>
        <v>44</v>
      </c>
      <c r="AC63" s="259">
        <f t="shared" si="130"/>
        <v>0.2</v>
      </c>
      <c r="AD63" s="10" t="s">
        <v>13</v>
      </c>
      <c r="AE63" s="264">
        <v>1288</v>
      </c>
      <c r="AF63" s="264">
        <v>1288</v>
      </c>
      <c r="AG63" s="264">
        <v>1288</v>
      </c>
      <c r="AH63" s="264">
        <v>1288</v>
      </c>
      <c r="AI63" s="264">
        <v>1288</v>
      </c>
      <c r="AJ63" s="264">
        <v>1288</v>
      </c>
      <c r="AK63" s="264">
        <v>1288</v>
      </c>
      <c r="AL63" s="264">
        <v>1288</v>
      </c>
      <c r="AM63" s="264">
        <v>1288</v>
      </c>
      <c r="AN63" s="264">
        <v>1288</v>
      </c>
      <c r="AO63" s="264">
        <v>1288</v>
      </c>
      <c r="AP63" s="264">
        <v>1288</v>
      </c>
      <c r="AQ63" s="241">
        <f t="shared" si="131"/>
        <v>1288</v>
      </c>
      <c r="AR63" s="258"/>
      <c r="AS63" s="258">
        <f t="shared" si="132"/>
        <v>1288</v>
      </c>
      <c r="AT63" s="259">
        <f t="shared" si="133"/>
        <v>0</v>
      </c>
      <c r="AU63" s="11">
        <f t="shared" si="77"/>
        <v>750904000</v>
      </c>
      <c r="AV63" s="11">
        <f t="shared" si="78"/>
        <v>750904000</v>
      </c>
      <c r="AW63" s="11">
        <f t="shared" si="79"/>
        <v>750904000</v>
      </c>
      <c r="AX63" s="11">
        <f t="shared" si="80"/>
        <v>750904000</v>
      </c>
      <c r="AY63" s="11">
        <f t="shared" si="81"/>
        <v>750904000</v>
      </c>
      <c r="AZ63" s="11">
        <f t="shared" si="82"/>
        <v>750904000</v>
      </c>
      <c r="BA63" s="11">
        <f t="shared" si="83"/>
        <v>750904000</v>
      </c>
      <c r="BB63" s="11">
        <f t="shared" si="84"/>
        <v>750904000</v>
      </c>
      <c r="BC63" s="11">
        <f t="shared" si="85"/>
        <v>750904000</v>
      </c>
      <c r="BD63" s="11">
        <f t="shared" si="86"/>
        <v>750904000</v>
      </c>
      <c r="BE63" s="11">
        <f t="shared" si="87"/>
        <v>750904000</v>
      </c>
      <c r="BF63" s="11">
        <f t="shared" si="88"/>
        <v>750904000</v>
      </c>
      <c r="BG63" s="239">
        <f t="shared" si="134"/>
        <v>9010848000</v>
      </c>
      <c r="BH63" s="239" t="e">
        <f>SUMIFS(#REF!,#REF!,'KH 2026'!$C63,#REF!,'KH 2026'!$I63)</f>
        <v>#REF!</v>
      </c>
      <c r="BI63" s="239" t="e">
        <f t="shared" si="135"/>
        <v>#REF!</v>
      </c>
      <c r="BJ63" s="240">
        <f t="shared" si="136"/>
        <v>0</v>
      </c>
      <c r="BK63" s="7"/>
      <c r="BL63" s="7" t="s">
        <v>0</v>
      </c>
    </row>
    <row r="64" spans="1:64" ht="15.5" x14ac:dyDescent="0.3">
      <c r="A64" s="408" t="s">
        <v>76</v>
      </c>
      <c r="B64" s="368" t="s">
        <v>98</v>
      </c>
      <c r="C64" s="7" t="s">
        <v>4488</v>
      </c>
      <c r="D64" s="512" t="s">
        <v>4681</v>
      </c>
      <c r="E64" s="370" t="s">
        <v>97</v>
      </c>
      <c r="F64" s="370" t="s">
        <v>4744</v>
      </c>
      <c r="G64" s="7" t="s">
        <v>8</v>
      </c>
      <c r="H64" s="370" t="s">
        <v>166</v>
      </c>
      <c r="I64" s="235" t="s">
        <v>283</v>
      </c>
      <c r="J64" s="7" t="s">
        <v>4756</v>
      </c>
      <c r="K64" s="368" t="s">
        <v>0</v>
      </c>
      <c r="L64" s="7" t="s">
        <v>4782</v>
      </c>
      <c r="M64" s="280">
        <v>0.8</v>
      </c>
      <c r="N64" s="264">
        <v>22</v>
      </c>
      <c r="O64" s="264">
        <v>22</v>
      </c>
      <c r="P64" s="264">
        <v>22</v>
      </c>
      <c r="Q64" s="264">
        <v>22</v>
      </c>
      <c r="R64" s="264">
        <v>22</v>
      </c>
      <c r="S64" s="264">
        <v>22</v>
      </c>
      <c r="T64" s="264">
        <v>22</v>
      </c>
      <c r="U64" s="264">
        <v>22</v>
      </c>
      <c r="V64" s="264">
        <v>22</v>
      </c>
      <c r="W64" s="264">
        <v>22</v>
      </c>
      <c r="X64" s="264">
        <v>22</v>
      </c>
      <c r="Y64" s="264">
        <v>22</v>
      </c>
      <c r="Z64" s="274">
        <f t="shared" si="128"/>
        <v>264</v>
      </c>
      <c r="AA64" s="258">
        <v>242</v>
      </c>
      <c r="AB64" s="258">
        <f t="shared" si="129"/>
        <v>22</v>
      </c>
      <c r="AC64" s="259">
        <f t="shared" si="130"/>
        <v>9.0909090909090912E-2</v>
      </c>
      <c r="AD64" s="10" t="s">
        <v>13</v>
      </c>
      <c r="AE64" s="264">
        <v>1288</v>
      </c>
      <c r="AF64" s="264">
        <v>1288</v>
      </c>
      <c r="AG64" s="264">
        <v>1288</v>
      </c>
      <c r="AH64" s="264">
        <v>1288</v>
      </c>
      <c r="AI64" s="264">
        <v>1288</v>
      </c>
      <c r="AJ64" s="264">
        <v>1288</v>
      </c>
      <c r="AK64" s="264">
        <v>1288</v>
      </c>
      <c r="AL64" s="264">
        <v>1288</v>
      </c>
      <c r="AM64" s="264">
        <v>1288</v>
      </c>
      <c r="AN64" s="264">
        <v>1288</v>
      </c>
      <c r="AO64" s="264">
        <v>1288</v>
      </c>
      <c r="AP64" s="264">
        <v>1288</v>
      </c>
      <c r="AQ64" s="241">
        <f t="shared" si="131"/>
        <v>1288</v>
      </c>
      <c r="AR64" s="258"/>
      <c r="AS64" s="258">
        <f t="shared" si="132"/>
        <v>1288</v>
      </c>
      <c r="AT64" s="259">
        <f t="shared" si="133"/>
        <v>0</v>
      </c>
      <c r="AU64" s="11">
        <f t="shared" si="77"/>
        <v>750904000</v>
      </c>
      <c r="AV64" s="11">
        <f t="shared" si="78"/>
        <v>750904000</v>
      </c>
      <c r="AW64" s="11">
        <f t="shared" si="79"/>
        <v>750904000</v>
      </c>
      <c r="AX64" s="11">
        <f t="shared" si="80"/>
        <v>750904000</v>
      </c>
      <c r="AY64" s="11">
        <f t="shared" si="81"/>
        <v>750904000</v>
      </c>
      <c r="AZ64" s="11">
        <f t="shared" si="82"/>
        <v>750904000</v>
      </c>
      <c r="BA64" s="11">
        <f t="shared" si="83"/>
        <v>750904000</v>
      </c>
      <c r="BB64" s="11">
        <f t="shared" si="84"/>
        <v>750904000</v>
      </c>
      <c r="BC64" s="11">
        <f t="shared" si="85"/>
        <v>750904000</v>
      </c>
      <c r="BD64" s="11">
        <f t="shared" si="86"/>
        <v>750904000</v>
      </c>
      <c r="BE64" s="11">
        <f t="shared" si="87"/>
        <v>750904000</v>
      </c>
      <c r="BF64" s="11">
        <f t="shared" si="88"/>
        <v>750904000</v>
      </c>
      <c r="BG64" s="239">
        <f t="shared" si="134"/>
        <v>9010848000</v>
      </c>
      <c r="BH64" s="239" t="e">
        <f>SUMIFS(#REF!,#REF!,'KH 2026'!$C59,#REF!,'KH 2026'!$I59)</f>
        <v>#REF!</v>
      </c>
      <c r="BI64" s="239" t="e">
        <f t="shared" si="135"/>
        <v>#REF!</v>
      </c>
      <c r="BJ64" s="240">
        <f t="shared" si="136"/>
        <v>0</v>
      </c>
      <c r="BK64" s="7"/>
      <c r="BL64" s="7" t="s">
        <v>0</v>
      </c>
    </row>
    <row r="65" spans="1:64" ht="15.5" x14ac:dyDescent="0.3">
      <c r="A65" s="408" t="s">
        <v>79</v>
      </c>
      <c r="B65" s="368" t="s">
        <v>98</v>
      </c>
      <c r="C65" s="7" t="s">
        <v>4595</v>
      </c>
      <c r="D65" s="244" t="s">
        <v>4684</v>
      </c>
      <c r="E65" s="370" t="s">
        <v>97</v>
      </c>
      <c r="F65" s="370" t="s">
        <v>4744</v>
      </c>
      <c r="G65" s="7" t="s">
        <v>8</v>
      </c>
      <c r="H65" s="370" t="s">
        <v>4746</v>
      </c>
      <c r="I65" s="235" t="s">
        <v>139</v>
      </c>
      <c r="J65" s="7" t="s">
        <v>140</v>
      </c>
      <c r="K65" s="368" t="s">
        <v>4778</v>
      </c>
      <c r="L65" s="7" t="s">
        <v>272</v>
      </c>
      <c r="M65" s="280">
        <v>0.8</v>
      </c>
      <c r="N65" s="264"/>
      <c r="O65" s="264"/>
      <c r="P65" s="264"/>
      <c r="Q65" s="264"/>
      <c r="R65" s="264"/>
      <c r="S65" s="264"/>
      <c r="T65" s="264"/>
      <c r="U65" s="264"/>
      <c r="V65" s="264"/>
      <c r="W65" s="264"/>
      <c r="X65" s="264"/>
      <c r="Y65" s="264"/>
      <c r="Z65" s="274">
        <f t="shared" si="17"/>
        <v>0</v>
      </c>
      <c r="AA65" s="258">
        <v>430.25</v>
      </c>
      <c r="AB65" s="258">
        <f t="shared" si="121"/>
        <v>-430.25</v>
      </c>
      <c r="AC65" s="259">
        <f t="shared" si="122"/>
        <v>-1</v>
      </c>
      <c r="AD65" s="10" t="s">
        <v>13</v>
      </c>
      <c r="AE65" s="264">
        <v>560</v>
      </c>
      <c r="AF65" s="264">
        <v>560</v>
      </c>
      <c r="AG65" s="264">
        <v>560</v>
      </c>
      <c r="AH65" s="264">
        <v>560</v>
      </c>
      <c r="AI65" s="264">
        <v>560</v>
      </c>
      <c r="AJ65" s="264">
        <v>560</v>
      </c>
      <c r="AK65" s="264">
        <v>560</v>
      </c>
      <c r="AL65" s="264">
        <v>560</v>
      </c>
      <c r="AM65" s="264">
        <v>560</v>
      </c>
      <c r="AN65" s="264">
        <v>560</v>
      </c>
      <c r="AO65" s="264">
        <v>560</v>
      </c>
      <c r="AP65" s="264">
        <v>560</v>
      </c>
      <c r="AQ65" s="241">
        <f t="shared" si="25"/>
        <v>0</v>
      </c>
      <c r="AR65" s="258"/>
      <c r="AS65" s="258">
        <f t="shared" si="123"/>
        <v>0</v>
      </c>
      <c r="AT65" s="259">
        <f t="shared" si="124"/>
        <v>0</v>
      </c>
      <c r="AU65" s="11">
        <f t="shared" si="77"/>
        <v>0</v>
      </c>
      <c r="AV65" s="11">
        <f t="shared" si="78"/>
        <v>0</v>
      </c>
      <c r="AW65" s="11">
        <f t="shared" si="79"/>
        <v>0</v>
      </c>
      <c r="AX65" s="11">
        <f t="shared" si="80"/>
        <v>0</v>
      </c>
      <c r="AY65" s="11">
        <f t="shared" si="81"/>
        <v>0</v>
      </c>
      <c r="AZ65" s="11">
        <f t="shared" si="82"/>
        <v>0</v>
      </c>
      <c r="BA65" s="11">
        <f t="shared" si="83"/>
        <v>0</v>
      </c>
      <c r="BB65" s="11">
        <f t="shared" si="84"/>
        <v>0</v>
      </c>
      <c r="BC65" s="11">
        <f t="shared" si="85"/>
        <v>0</v>
      </c>
      <c r="BD65" s="11">
        <f t="shared" si="86"/>
        <v>0</v>
      </c>
      <c r="BE65" s="11">
        <f t="shared" si="87"/>
        <v>0</v>
      </c>
      <c r="BF65" s="11">
        <f t="shared" si="88"/>
        <v>0</v>
      </c>
      <c r="BG65" s="239">
        <f t="shared" si="125"/>
        <v>0</v>
      </c>
      <c r="BH65" s="239" t="e">
        <f>SUMIFS(#REF!,#REF!,'KH 2026'!$C65,#REF!,'KH 2026'!$I65)</f>
        <v>#REF!</v>
      </c>
      <c r="BI65" s="239" t="e">
        <f t="shared" si="126"/>
        <v>#REF!</v>
      </c>
      <c r="BJ65" s="240">
        <f t="shared" si="127"/>
        <v>0</v>
      </c>
      <c r="BK65" s="7"/>
      <c r="BL65" s="7" t="s">
        <v>1</v>
      </c>
    </row>
    <row r="66" spans="1:64" ht="28" x14ac:dyDescent="0.3">
      <c r="A66" s="408" t="s">
        <v>77</v>
      </c>
      <c r="B66" s="364" t="s">
        <v>4556</v>
      </c>
      <c r="C66" s="7" t="s">
        <v>4596</v>
      </c>
      <c r="D66" s="244" t="s">
        <v>4685</v>
      </c>
      <c r="E66" s="370" t="s">
        <v>94</v>
      </c>
      <c r="F66" s="370" t="s">
        <v>4744</v>
      </c>
      <c r="G66" s="7" t="s">
        <v>4748</v>
      </c>
      <c r="H66" s="370" t="s">
        <v>4747</v>
      </c>
      <c r="I66" s="235" t="s">
        <v>283</v>
      </c>
      <c r="J66" s="7" t="s">
        <v>4756</v>
      </c>
      <c r="K66" s="368" t="s">
        <v>0</v>
      </c>
      <c r="L66" s="7" t="s">
        <v>4782</v>
      </c>
      <c r="M66" s="373">
        <v>0.8</v>
      </c>
      <c r="N66" s="264">
        <v>22</v>
      </c>
      <c r="O66" s="264">
        <v>22</v>
      </c>
      <c r="P66" s="264">
        <v>22</v>
      </c>
      <c r="Q66" s="264">
        <v>22</v>
      </c>
      <c r="R66" s="264">
        <v>22</v>
      </c>
      <c r="S66" s="264">
        <v>22</v>
      </c>
      <c r="T66" s="264">
        <v>22</v>
      </c>
      <c r="U66" s="264">
        <v>22</v>
      </c>
      <c r="V66" s="264">
        <v>22</v>
      </c>
      <c r="W66" s="264">
        <v>22</v>
      </c>
      <c r="X66" s="264">
        <v>22</v>
      </c>
      <c r="Y66" s="264">
        <v>22</v>
      </c>
      <c r="Z66" s="274">
        <f t="shared" si="17"/>
        <v>264</v>
      </c>
      <c r="AA66" s="258">
        <v>352</v>
      </c>
      <c r="AB66" s="258">
        <f t="shared" si="121"/>
        <v>-88</v>
      </c>
      <c r="AC66" s="259">
        <f t="shared" si="122"/>
        <v>-0.25</v>
      </c>
      <c r="AD66" s="10" t="s">
        <v>13</v>
      </c>
      <c r="AE66" s="264">
        <v>1250</v>
      </c>
      <c r="AF66" s="264">
        <v>1250</v>
      </c>
      <c r="AG66" s="264">
        <v>1250</v>
      </c>
      <c r="AH66" s="264">
        <v>1250</v>
      </c>
      <c r="AI66" s="264">
        <v>1250</v>
      </c>
      <c r="AJ66" s="264">
        <v>1250</v>
      </c>
      <c r="AK66" s="264">
        <v>1250</v>
      </c>
      <c r="AL66" s="264">
        <v>1250</v>
      </c>
      <c r="AM66" s="264">
        <v>1250</v>
      </c>
      <c r="AN66" s="264">
        <v>1250</v>
      </c>
      <c r="AO66" s="264">
        <v>1250</v>
      </c>
      <c r="AP66" s="264">
        <v>1250</v>
      </c>
      <c r="AQ66" s="241">
        <f t="shared" si="25"/>
        <v>1250</v>
      </c>
      <c r="AR66" s="258"/>
      <c r="AS66" s="258">
        <f t="shared" si="123"/>
        <v>1250</v>
      </c>
      <c r="AT66" s="259">
        <f t="shared" si="124"/>
        <v>0</v>
      </c>
      <c r="AU66" s="11">
        <f t="shared" si="77"/>
        <v>728750000</v>
      </c>
      <c r="AV66" s="11">
        <f t="shared" si="78"/>
        <v>728750000</v>
      </c>
      <c r="AW66" s="11">
        <f t="shared" si="79"/>
        <v>728750000</v>
      </c>
      <c r="AX66" s="11">
        <f t="shared" si="80"/>
        <v>728750000</v>
      </c>
      <c r="AY66" s="11">
        <f t="shared" si="81"/>
        <v>728750000</v>
      </c>
      <c r="AZ66" s="11">
        <f t="shared" si="82"/>
        <v>728750000</v>
      </c>
      <c r="BA66" s="11">
        <f t="shared" si="83"/>
        <v>728750000</v>
      </c>
      <c r="BB66" s="11">
        <f t="shared" si="84"/>
        <v>728750000</v>
      </c>
      <c r="BC66" s="11">
        <f t="shared" si="85"/>
        <v>728750000</v>
      </c>
      <c r="BD66" s="11">
        <f t="shared" si="86"/>
        <v>728750000</v>
      </c>
      <c r="BE66" s="11">
        <f t="shared" si="87"/>
        <v>728750000</v>
      </c>
      <c r="BF66" s="11">
        <f t="shared" si="88"/>
        <v>728750000</v>
      </c>
      <c r="BG66" s="239">
        <f t="shared" si="125"/>
        <v>8745000000</v>
      </c>
      <c r="BH66" s="239" t="e">
        <f>SUMIFS(#REF!,#REF!,'KH 2026'!$C66,#REF!,'KH 2026'!$I66)</f>
        <v>#REF!</v>
      </c>
      <c r="BI66" s="239" t="e">
        <f t="shared" si="126"/>
        <v>#REF!</v>
      </c>
      <c r="BJ66" s="240">
        <f t="shared" si="127"/>
        <v>0</v>
      </c>
      <c r="BK66" s="7"/>
      <c r="BL66" s="7" t="s">
        <v>0</v>
      </c>
    </row>
    <row r="67" spans="1:64" x14ac:dyDescent="0.3">
      <c r="A67" s="409" t="s">
        <v>79</v>
      </c>
      <c r="B67" s="364" t="s">
        <v>4556</v>
      </c>
      <c r="C67" s="370" t="s">
        <v>4597</v>
      </c>
      <c r="D67" s="370" t="s">
        <v>4686</v>
      </c>
      <c r="E67" s="235" t="s">
        <v>94</v>
      </c>
      <c r="F67" s="368" t="s">
        <v>4744</v>
      </c>
      <c r="G67" s="368" t="s">
        <v>8</v>
      </c>
      <c r="H67" s="375" t="s">
        <v>164</v>
      </c>
      <c r="I67" s="235" t="s">
        <v>283</v>
      </c>
      <c r="J67" s="368" t="s">
        <v>4756</v>
      </c>
      <c r="K67" s="368" t="s">
        <v>0</v>
      </c>
      <c r="L67" s="8" t="s">
        <v>4782</v>
      </c>
      <c r="M67" s="373">
        <v>0.8</v>
      </c>
      <c r="N67" s="264">
        <v>44</v>
      </c>
      <c r="O67" s="264"/>
      <c r="P67" s="264">
        <v>44</v>
      </c>
      <c r="Q67" s="264"/>
      <c r="R67" s="264">
        <v>44</v>
      </c>
      <c r="S67" s="264"/>
      <c r="T67" s="264">
        <v>44</v>
      </c>
      <c r="U67" s="264"/>
      <c r="V67" s="276">
        <v>44</v>
      </c>
      <c r="W67" s="277"/>
      <c r="X67" s="277">
        <v>44</v>
      </c>
      <c r="Y67" s="277"/>
      <c r="Z67" s="274">
        <f t="shared" si="17"/>
        <v>264</v>
      </c>
      <c r="AA67" s="11">
        <v>572</v>
      </c>
      <c r="AB67" s="11">
        <f t="shared" si="121"/>
        <v>-308</v>
      </c>
      <c r="AC67" s="11">
        <f t="shared" si="122"/>
        <v>-0.53846153846153844</v>
      </c>
      <c r="AD67" s="10" t="s">
        <v>13</v>
      </c>
      <c r="AE67" s="264">
        <v>1250</v>
      </c>
      <c r="AF67" s="264">
        <v>1250</v>
      </c>
      <c r="AG67" s="264">
        <v>1250</v>
      </c>
      <c r="AH67" s="264">
        <v>1250</v>
      </c>
      <c r="AI67" s="264">
        <v>1250</v>
      </c>
      <c r="AJ67" s="264">
        <v>1250</v>
      </c>
      <c r="AK67" s="264">
        <v>1250</v>
      </c>
      <c r="AL67" s="264">
        <v>1250</v>
      </c>
      <c r="AM67" s="264">
        <v>1250</v>
      </c>
      <c r="AN67" s="264">
        <v>1250</v>
      </c>
      <c r="AO67" s="264">
        <v>1250</v>
      </c>
      <c r="AP67" s="264">
        <v>1250</v>
      </c>
      <c r="AQ67" s="241">
        <f t="shared" si="25"/>
        <v>1250</v>
      </c>
      <c r="AR67" s="11"/>
      <c r="AS67" s="11">
        <f t="shared" si="123"/>
        <v>1250</v>
      </c>
      <c r="AT67" s="11">
        <f t="shared" si="124"/>
        <v>0</v>
      </c>
      <c r="AU67" s="11">
        <f t="shared" si="77"/>
        <v>1457500000</v>
      </c>
      <c r="AV67" s="11">
        <f t="shared" si="78"/>
        <v>0</v>
      </c>
      <c r="AW67" s="11">
        <f t="shared" si="79"/>
        <v>1457500000</v>
      </c>
      <c r="AX67" s="11">
        <f t="shared" si="80"/>
        <v>0</v>
      </c>
      <c r="AY67" s="11">
        <f t="shared" si="81"/>
        <v>1457500000</v>
      </c>
      <c r="AZ67" s="11">
        <f t="shared" si="82"/>
        <v>0</v>
      </c>
      <c r="BA67" s="11">
        <f t="shared" si="83"/>
        <v>1457500000</v>
      </c>
      <c r="BB67" s="11">
        <f t="shared" si="84"/>
        <v>0</v>
      </c>
      <c r="BC67" s="11">
        <f t="shared" si="85"/>
        <v>1457500000</v>
      </c>
      <c r="BD67" s="239">
        <f t="shared" si="86"/>
        <v>0</v>
      </c>
      <c r="BE67" s="8">
        <f t="shared" si="87"/>
        <v>1457500000</v>
      </c>
      <c r="BF67" s="8">
        <f t="shared" si="88"/>
        <v>0</v>
      </c>
      <c r="BG67" s="239">
        <f t="shared" si="125"/>
        <v>8745000000</v>
      </c>
      <c r="BH67" s="8" t="e">
        <f>SUMIFS(#REF!,#REF!,'KH 2026'!$C67,#REF!,'KH 2026'!$I67)</f>
        <v>#REF!</v>
      </c>
      <c r="BI67" s="8" t="e">
        <f t="shared" si="126"/>
        <v>#REF!</v>
      </c>
      <c r="BJ67" s="8">
        <f t="shared" si="127"/>
        <v>0</v>
      </c>
      <c r="BK67" s="8"/>
      <c r="BL67" s="7" t="s">
        <v>0</v>
      </c>
    </row>
    <row r="68" spans="1:64" ht="28" x14ac:dyDescent="0.3">
      <c r="A68" s="408" t="s">
        <v>79</v>
      </c>
      <c r="B68" s="364" t="s">
        <v>4556</v>
      </c>
      <c r="C68" s="7" t="s">
        <v>4598</v>
      </c>
      <c r="D68" s="244" t="s">
        <v>4687</v>
      </c>
      <c r="E68" s="370" t="s">
        <v>94</v>
      </c>
      <c r="F68" s="370" t="s">
        <v>4744</v>
      </c>
      <c r="G68" s="7" t="s">
        <v>4751</v>
      </c>
      <c r="H68" s="370" t="s">
        <v>164</v>
      </c>
      <c r="I68" s="235" t="s">
        <v>110</v>
      </c>
      <c r="J68" s="7" t="s">
        <v>4752</v>
      </c>
      <c r="K68" s="368" t="s">
        <v>0</v>
      </c>
      <c r="L68" s="7" t="s">
        <v>4780</v>
      </c>
      <c r="M68" s="373">
        <v>0.8</v>
      </c>
      <c r="N68" s="264">
        <v>44</v>
      </c>
      <c r="O68" s="264"/>
      <c r="P68" s="264">
        <v>44</v>
      </c>
      <c r="Q68" s="264"/>
      <c r="R68" s="264">
        <v>44</v>
      </c>
      <c r="S68" s="264"/>
      <c r="T68" s="264">
        <v>44</v>
      </c>
      <c r="U68" s="264"/>
      <c r="V68" s="264">
        <v>44</v>
      </c>
      <c r="W68" s="264"/>
      <c r="X68" s="264">
        <v>44</v>
      </c>
      <c r="Y68" s="264"/>
      <c r="Z68" s="274">
        <f t="shared" si="17"/>
        <v>264</v>
      </c>
      <c r="AA68" s="258">
        <v>262.89999999999998</v>
      </c>
      <c r="AB68" s="258">
        <f t="shared" si="121"/>
        <v>1.1000000000000227</v>
      </c>
      <c r="AC68" s="259">
        <f t="shared" si="122"/>
        <v>4.1841004184101291E-3</v>
      </c>
      <c r="AD68" s="10" t="s">
        <v>13</v>
      </c>
      <c r="AE68" s="264">
        <v>1150</v>
      </c>
      <c r="AF68" s="264">
        <v>1150</v>
      </c>
      <c r="AG68" s="264">
        <v>1150</v>
      </c>
      <c r="AH68" s="264">
        <v>1150</v>
      </c>
      <c r="AI68" s="264">
        <v>1150</v>
      </c>
      <c r="AJ68" s="264">
        <v>1150</v>
      </c>
      <c r="AK68" s="264">
        <v>1150</v>
      </c>
      <c r="AL68" s="264">
        <v>1150</v>
      </c>
      <c r="AM68" s="264">
        <v>1150</v>
      </c>
      <c r="AN68" s="264">
        <v>1150</v>
      </c>
      <c r="AO68" s="264">
        <v>1150</v>
      </c>
      <c r="AP68" s="264">
        <v>1150</v>
      </c>
      <c r="AQ68" s="241">
        <f t="shared" si="25"/>
        <v>1150</v>
      </c>
      <c r="AR68" s="258"/>
      <c r="AS68" s="258">
        <f t="shared" si="123"/>
        <v>1150</v>
      </c>
      <c r="AT68" s="259">
        <f t="shared" si="124"/>
        <v>0</v>
      </c>
      <c r="AU68" s="11">
        <f t="shared" si="77"/>
        <v>1340900000</v>
      </c>
      <c r="AV68" s="11">
        <f t="shared" si="78"/>
        <v>0</v>
      </c>
      <c r="AW68" s="11">
        <f t="shared" si="79"/>
        <v>1340900000</v>
      </c>
      <c r="AX68" s="11">
        <f t="shared" si="80"/>
        <v>0</v>
      </c>
      <c r="AY68" s="11">
        <f t="shared" si="81"/>
        <v>1340900000</v>
      </c>
      <c r="AZ68" s="11">
        <f t="shared" si="82"/>
        <v>0</v>
      </c>
      <c r="BA68" s="11">
        <f t="shared" si="83"/>
        <v>1340900000</v>
      </c>
      <c r="BB68" s="11">
        <f t="shared" si="84"/>
        <v>0</v>
      </c>
      <c r="BC68" s="11">
        <f t="shared" si="85"/>
        <v>1340900000</v>
      </c>
      <c r="BD68" s="11">
        <f t="shared" si="86"/>
        <v>0</v>
      </c>
      <c r="BE68" s="11">
        <f t="shared" si="87"/>
        <v>1340900000</v>
      </c>
      <c r="BF68" s="11">
        <f t="shared" si="88"/>
        <v>0</v>
      </c>
      <c r="BG68" s="239">
        <f t="shared" si="125"/>
        <v>8045400000</v>
      </c>
      <c r="BH68" s="239" t="e">
        <f>SUMIFS(#REF!,#REF!,'KH 2026'!$C68,#REF!,'KH 2026'!$I68)</f>
        <v>#REF!</v>
      </c>
      <c r="BI68" s="239" t="e">
        <f t="shared" si="126"/>
        <v>#REF!</v>
      </c>
      <c r="BJ68" s="240">
        <f t="shared" si="127"/>
        <v>0</v>
      </c>
      <c r="BK68" s="7"/>
      <c r="BL68" s="7" t="s">
        <v>0</v>
      </c>
    </row>
    <row r="69" spans="1:64" ht="42" x14ac:dyDescent="0.3">
      <c r="A69" s="408" t="s">
        <v>77</v>
      </c>
      <c r="B69" s="364" t="s">
        <v>4556</v>
      </c>
      <c r="C69" s="7" t="s">
        <v>4599</v>
      </c>
      <c r="D69" s="244" t="s">
        <v>4688</v>
      </c>
      <c r="E69" s="370" t="s">
        <v>94</v>
      </c>
      <c r="F69" s="370" t="s">
        <v>4745</v>
      </c>
      <c r="G69" s="7" t="s">
        <v>4748</v>
      </c>
      <c r="H69" s="370" t="s">
        <v>4747</v>
      </c>
      <c r="I69" s="235" t="s">
        <v>283</v>
      </c>
      <c r="J69" s="7" t="s">
        <v>4756</v>
      </c>
      <c r="K69" s="368" t="s">
        <v>0</v>
      </c>
      <c r="L69" s="7" t="s">
        <v>4782</v>
      </c>
      <c r="M69" s="373">
        <v>0.8</v>
      </c>
      <c r="N69" s="264">
        <v>66</v>
      </c>
      <c r="O69" s="264">
        <v>66</v>
      </c>
      <c r="P69" s="264">
        <v>66</v>
      </c>
      <c r="Q69" s="264">
        <v>66</v>
      </c>
      <c r="R69" s="264">
        <v>66</v>
      </c>
      <c r="S69" s="264">
        <v>66</v>
      </c>
      <c r="T69" s="264">
        <v>66</v>
      </c>
      <c r="U69" s="264">
        <v>66</v>
      </c>
      <c r="V69" s="264">
        <v>66</v>
      </c>
      <c r="W69" s="264">
        <v>66</v>
      </c>
      <c r="X69" s="264">
        <v>66</v>
      </c>
      <c r="Y69" s="264">
        <v>66</v>
      </c>
      <c r="Z69" s="274">
        <f t="shared" si="17"/>
        <v>792</v>
      </c>
      <c r="AA69" s="258">
        <v>110</v>
      </c>
      <c r="AB69" s="258">
        <f t="shared" si="121"/>
        <v>682</v>
      </c>
      <c r="AC69" s="259">
        <f t="shared" si="122"/>
        <v>6.2</v>
      </c>
      <c r="AD69" s="10" t="s">
        <v>13</v>
      </c>
      <c r="AE69" s="264">
        <v>1250</v>
      </c>
      <c r="AF69" s="264">
        <v>1250</v>
      </c>
      <c r="AG69" s="264">
        <v>1250</v>
      </c>
      <c r="AH69" s="264">
        <v>1250</v>
      </c>
      <c r="AI69" s="264">
        <v>1250</v>
      </c>
      <c r="AJ69" s="264">
        <v>1250</v>
      </c>
      <c r="AK69" s="264">
        <v>1250</v>
      </c>
      <c r="AL69" s="264">
        <v>1250</v>
      </c>
      <c r="AM69" s="264">
        <v>1250</v>
      </c>
      <c r="AN69" s="264">
        <v>1250</v>
      </c>
      <c r="AO69" s="264">
        <v>1250</v>
      </c>
      <c r="AP69" s="264">
        <v>1250</v>
      </c>
      <c r="AQ69" s="241">
        <f t="shared" si="25"/>
        <v>1250</v>
      </c>
      <c r="AR69" s="258"/>
      <c r="AS69" s="258">
        <f t="shared" si="123"/>
        <v>1250</v>
      </c>
      <c r="AT69" s="259">
        <f t="shared" si="124"/>
        <v>0</v>
      </c>
      <c r="AU69" s="11">
        <f t="shared" si="77"/>
        <v>2186250000</v>
      </c>
      <c r="AV69" s="11">
        <f t="shared" si="78"/>
        <v>2186250000</v>
      </c>
      <c r="AW69" s="11">
        <f t="shared" si="79"/>
        <v>2186250000</v>
      </c>
      <c r="AX69" s="11">
        <f t="shared" si="80"/>
        <v>2186250000</v>
      </c>
      <c r="AY69" s="11">
        <f t="shared" si="81"/>
        <v>2186250000</v>
      </c>
      <c r="AZ69" s="11">
        <f t="shared" si="82"/>
        <v>2186250000</v>
      </c>
      <c r="BA69" s="11">
        <f t="shared" si="83"/>
        <v>2186250000</v>
      </c>
      <c r="BB69" s="11">
        <f t="shared" si="84"/>
        <v>2186250000</v>
      </c>
      <c r="BC69" s="11">
        <f t="shared" si="85"/>
        <v>2186250000</v>
      </c>
      <c r="BD69" s="11">
        <f t="shared" si="86"/>
        <v>2186250000</v>
      </c>
      <c r="BE69" s="11">
        <f t="shared" si="87"/>
        <v>2186250000</v>
      </c>
      <c r="BF69" s="11">
        <f t="shared" si="88"/>
        <v>2186250000</v>
      </c>
      <c r="BG69" s="239">
        <f t="shared" si="125"/>
        <v>26235000000</v>
      </c>
      <c r="BH69" s="239" t="e">
        <f>SUMIFS(#REF!,#REF!,'KH 2026'!$C69,#REF!,'KH 2026'!$I69)</f>
        <v>#REF!</v>
      </c>
      <c r="BI69" s="239" t="e">
        <f t="shared" si="126"/>
        <v>#REF!</v>
      </c>
      <c r="BJ69" s="240">
        <f t="shared" si="127"/>
        <v>0</v>
      </c>
      <c r="BK69" s="7"/>
      <c r="BL69" s="7" t="s">
        <v>0</v>
      </c>
    </row>
    <row r="70" spans="1:64" ht="15.5" x14ac:dyDescent="0.3">
      <c r="A70" s="408" t="s">
        <v>79</v>
      </c>
      <c r="B70" s="364" t="s">
        <v>4556</v>
      </c>
      <c r="C70" s="7" t="s">
        <v>4600</v>
      </c>
      <c r="D70" s="244" t="s">
        <v>4689</v>
      </c>
      <c r="E70" s="370" t="s">
        <v>94</v>
      </c>
      <c r="F70" s="370" t="s">
        <v>4744</v>
      </c>
      <c r="G70" s="7" t="s">
        <v>7</v>
      </c>
      <c r="H70" s="370" t="s">
        <v>165</v>
      </c>
      <c r="I70" s="235" t="s">
        <v>116</v>
      </c>
      <c r="J70" s="7" t="s">
        <v>78</v>
      </c>
      <c r="K70" s="368" t="s">
        <v>0</v>
      </c>
      <c r="L70" s="7" t="s">
        <v>4784</v>
      </c>
      <c r="M70" s="373">
        <v>0.8</v>
      </c>
      <c r="N70" s="264"/>
      <c r="O70" s="264">
        <v>44</v>
      </c>
      <c r="P70" s="264"/>
      <c r="Q70" s="264">
        <v>44</v>
      </c>
      <c r="R70" s="264"/>
      <c r="S70" s="264">
        <v>44</v>
      </c>
      <c r="T70" s="264"/>
      <c r="U70" s="264">
        <v>44</v>
      </c>
      <c r="V70" s="264"/>
      <c r="W70" s="264">
        <v>44</v>
      </c>
      <c r="X70" s="264"/>
      <c r="Y70" s="264"/>
      <c r="Z70" s="274">
        <f t="shared" si="17"/>
        <v>220</v>
      </c>
      <c r="AA70" s="258">
        <v>176</v>
      </c>
      <c r="AB70" s="258">
        <f t="shared" si="121"/>
        <v>44</v>
      </c>
      <c r="AC70" s="259">
        <f t="shared" si="122"/>
        <v>0.25</v>
      </c>
      <c r="AD70" s="10" t="s">
        <v>13</v>
      </c>
      <c r="AE70" s="264">
        <v>970</v>
      </c>
      <c r="AF70" s="264">
        <v>970</v>
      </c>
      <c r="AG70" s="264">
        <v>970</v>
      </c>
      <c r="AH70" s="264">
        <v>970</v>
      </c>
      <c r="AI70" s="264">
        <v>970</v>
      </c>
      <c r="AJ70" s="264">
        <v>970</v>
      </c>
      <c r="AK70" s="264">
        <v>970</v>
      </c>
      <c r="AL70" s="264">
        <v>970</v>
      </c>
      <c r="AM70" s="264">
        <v>970</v>
      </c>
      <c r="AN70" s="264">
        <v>970</v>
      </c>
      <c r="AO70" s="264">
        <v>970</v>
      </c>
      <c r="AP70" s="264">
        <v>970</v>
      </c>
      <c r="AQ70" s="241">
        <f t="shared" si="25"/>
        <v>970</v>
      </c>
      <c r="AR70" s="258"/>
      <c r="AS70" s="258">
        <f t="shared" si="123"/>
        <v>970</v>
      </c>
      <c r="AT70" s="259">
        <f t="shared" si="124"/>
        <v>0</v>
      </c>
      <c r="AU70" s="11">
        <f t="shared" si="77"/>
        <v>0</v>
      </c>
      <c r="AV70" s="11">
        <f t="shared" si="78"/>
        <v>1131020000</v>
      </c>
      <c r="AW70" s="11">
        <f t="shared" si="79"/>
        <v>0</v>
      </c>
      <c r="AX70" s="11">
        <f t="shared" si="80"/>
        <v>1131020000</v>
      </c>
      <c r="AY70" s="11">
        <f t="shared" si="81"/>
        <v>0</v>
      </c>
      <c r="AZ70" s="11">
        <f t="shared" si="82"/>
        <v>1131020000</v>
      </c>
      <c r="BA70" s="11">
        <f t="shared" si="83"/>
        <v>0</v>
      </c>
      <c r="BB70" s="11">
        <f t="shared" si="84"/>
        <v>1131020000</v>
      </c>
      <c r="BC70" s="11">
        <f t="shared" si="85"/>
        <v>0</v>
      </c>
      <c r="BD70" s="11">
        <f t="shared" si="86"/>
        <v>1131020000</v>
      </c>
      <c r="BE70" s="11">
        <f t="shared" si="87"/>
        <v>0</v>
      </c>
      <c r="BF70" s="11">
        <f t="shared" si="88"/>
        <v>0</v>
      </c>
      <c r="BG70" s="239">
        <f t="shared" si="125"/>
        <v>5655100000</v>
      </c>
      <c r="BH70" s="239" t="e">
        <f>SUMIFS(#REF!,#REF!,'KH 2026'!$C70,#REF!,'KH 2026'!$I70)</f>
        <v>#REF!</v>
      </c>
      <c r="BI70" s="239" t="e">
        <f t="shared" si="126"/>
        <v>#REF!</v>
      </c>
      <c r="BJ70" s="240">
        <f t="shared" si="127"/>
        <v>0</v>
      </c>
      <c r="BK70" s="7"/>
      <c r="BL70" s="7" t="s">
        <v>0</v>
      </c>
    </row>
    <row r="71" spans="1:64" ht="15.5" x14ac:dyDescent="0.3">
      <c r="A71" s="408" t="s">
        <v>76</v>
      </c>
      <c r="B71" s="364" t="s">
        <v>4556</v>
      </c>
      <c r="C71" s="7" t="s">
        <v>4601</v>
      </c>
      <c r="D71" s="244" t="s">
        <v>4690</v>
      </c>
      <c r="E71" s="370" t="s">
        <v>94</v>
      </c>
      <c r="F71" s="370" t="s">
        <v>4744</v>
      </c>
      <c r="G71" s="7" t="s">
        <v>7</v>
      </c>
      <c r="H71" s="370" t="s">
        <v>165</v>
      </c>
      <c r="I71" s="235" t="s">
        <v>111</v>
      </c>
      <c r="J71" s="7" t="s">
        <v>4755</v>
      </c>
      <c r="K71" s="368" t="s">
        <v>0</v>
      </c>
      <c r="L71" s="7" t="s">
        <v>4781</v>
      </c>
      <c r="M71" s="373">
        <v>0.8</v>
      </c>
      <c r="N71" s="264">
        <v>44</v>
      </c>
      <c r="O71" s="264"/>
      <c r="P71" s="264"/>
      <c r="Q71" s="264">
        <v>44</v>
      </c>
      <c r="R71" s="264"/>
      <c r="S71" s="264"/>
      <c r="T71" s="264">
        <v>44</v>
      </c>
      <c r="U71" s="264"/>
      <c r="V71" s="264"/>
      <c r="W71" s="264">
        <v>44</v>
      </c>
      <c r="X71" s="264"/>
      <c r="Y71" s="264"/>
      <c r="Z71" s="274">
        <f t="shared" si="17"/>
        <v>176</v>
      </c>
      <c r="AA71" s="258">
        <v>264</v>
      </c>
      <c r="AB71" s="258">
        <f t="shared" si="121"/>
        <v>-88</v>
      </c>
      <c r="AC71" s="259">
        <f t="shared" si="122"/>
        <v>-0.33333333333333331</v>
      </c>
      <c r="AD71" s="10" t="s">
        <v>13</v>
      </c>
      <c r="AE71" s="264">
        <v>1200</v>
      </c>
      <c r="AF71" s="264">
        <v>1200</v>
      </c>
      <c r="AG71" s="264">
        <v>1200</v>
      </c>
      <c r="AH71" s="264">
        <v>1200</v>
      </c>
      <c r="AI71" s="264">
        <v>1200</v>
      </c>
      <c r="AJ71" s="264">
        <v>1200</v>
      </c>
      <c r="AK71" s="264">
        <v>1200</v>
      </c>
      <c r="AL71" s="264">
        <v>1200</v>
      </c>
      <c r="AM71" s="264">
        <v>1200</v>
      </c>
      <c r="AN71" s="264">
        <v>1200</v>
      </c>
      <c r="AO71" s="264">
        <v>1200</v>
      </c>
      <c r="AP71" s="264">
        <v>1200</v>
      </c>
      <c r="AQ71" s="241">
        <f t="shared" si="25"/>
        <v>1200</v>
      </c>
      <c r="AR71" s="258"/>
      <c r="AS71" s="258">
        <f t="shared" si="123"/>
        <v>1200</v>
      </c>
      <c r="AT71" s="259">
        <f t="shared" si="124"/>
        <v>0</v>
      </c>
      <c r="AU71" s="11">
        <f t="shared" si="77"/>
        <v>1399200000</v>
      </c>
      <c r="AV71" s="11">
        <f t="shared" si="78"/>
        <v>0</v>
      </c>
      <c r="AW71" s="11">
        <f t="shared" si="79"/>
        <v>0</v>
      </c>
      <c r="AX71" s="11">
        <f t="shared" si="80"/>
        <v>1399200000</v>
      </c>
      <c r="AY71" s="11">
        <f t="shared" si="81"/>
        <v>0</v>
      </c>
      <c r="AZ71" s="11">
        <f t="shared" si="82"/>
        <v>0</v>
      </c>
      <c r="BA71" s="11">
        <f t="shared" si="83"/>
        <v>1399200000</v>
      </c>
      <c r="BB71" s="11">
        <f t="shared" si="84"/>
        <v>0</v>
      </c>
      <c r="BC71" s="11">
        <f t="shared" si="85"/>
        <v>0</v>
      </c>
      <c r="BD71" s="11">
        <f t="shared" si="86"/>
        <v>1399200000</v>
      </c>
      <c r="BE71" s="11">
        <f t="shared" si="87"/>
        <v>0</v>
      </c>
      <c r="BF71" s="11">
        <f t="shared" si="88"/>
        <v>0</v>
      </c>
      <c r="BG71" s="239">
        <f t="shared" si="125"/>
        <v>5596800000</v>
      </c>
      <c r="BH71" s="239" t="e">
        <f>SUMIFS(#REF!,#REF!,'KH 2026'!$C71,#REF!,'KH 2026'!$I71)</f>
        <v>#REF!</v>
      </c>
      <c r="BI71" s="239" t="e">
        <f t="shared" si="126"/>
        <v>#REF!</v>
      </c>
      <c r="BJ71" s="240">
        <f t="shared" si="127"/>
        <v>0</v>
      </c>
      <c r="BK71" s="7"/>
      <c r="BL71" s="7" t="s">
        <v>0</v>
      </c>
    </row>
    <row r="72" spans="1:64" ht="15.5" x14ac:dyDescent="0.3">
      <c r="A72" s="408" t="s">
        <v>79</v>
      </c>
      <c r="B72" s="364" t="s">
        <v>4556</v>
      </c>
      <c r="C72" s="7" t="s">
        <v>4602</v>
      </c>
      <c r="D72" s="244" t="s">
        <v>4691</v>
      </c>
      <c r="E72" s="370" t="s">
        <v>94</v>
      </c>
      <c r="F72" s="370" t="s">
        <v>4744</v>
      </c>
      <c r="G72" s="7" t="s">
        <v>8</v>
      </c>
      <c r="H72" s="370" t="s">
        <v>164</v>
      </c>
      <c r="I72" s="235" t="s">
        <v>111</v>
      </c>
      <c r="J72" s="7" t="s">
        <v>4755</v>
      </c>
      <c r="K72" s="368" t="s">
        <v>0</v>
      </c>
      <c r="L72" s="7" t="s">
        <v>4781</v>
      </c>
      <c r="M72" s="373">
        <v>0.8</v>
      </c>
      <c r="N72" s="264"/>
      <c r="O72" s="264">
        <v>44</v>
      </c>
      <c r="P72" s="264"/>
      <c r="Q72" s="264"/>
      <c r="R72" s="264">
        <v>44</v>
      </c>
      <c r="S72" s="264"/>
      <c r="T72" s="264"/>
      <c r="U72" s="264">
        <v>44</v>
      </c>
      <c r="V72" s="264"/>
      <c r="W72" s="264"/>
      <c r="X72" s="264">
        <v>44</v>
      </c>
      <c r="Y72" s="264"/>
      <c r="Z72" s="274">
        <f t="shared" si="17"/>
        <v>176</v>
      </c>
      <c r="AA72" s="258">
        <v>66</v>
      </c>
      <c r="AB72" s="258">
        <f t="shared" si="121"/>
        <v>110</v>
      </c>
      <c r="AC72" s="259">
        <f t="shared" si="122"/>
        <v>1.6666666666666667</v>
      </c>
      <c r="AD72" s="10" t="s">
        <v>13</v>
      </c>
      <c r="AE72" s="264">
        <v>1200</v>
      </c>
      <c r="AF72" s="264">
        <v>1200</v>
      </c>
      <c r="AG72" s="264">
        <v>1200</v>
      </c>
      <c r="AH72" s="264">
        <v>1200</v>
      </c>
      <c r="AI72" s="264">
        <v>1200</v>
      </c>
      <c r="AJ72" s="264">
        <v>1200</v>
      </c>
      <c r="AK72" s="264">
        <v>1200</v>
      </c>
      <c r="AL72" s="264">
        <v>1200</v>
      </c>
      <c r="AM72" s="264">
        <v>1200</v>
      </c>
      <c r="AN72" s="264">
        <v>1200</v>
      </c>
      <c r="AO72" s="264">
        <v>1200</v>
      </c>
      <c r="AP72" s="264">
        <v>1200</v>
      </c>
      <c r="AQ72" s="241">
        <f t="shared" si="25"/>
        <v>1200</v>
      </c>
      <c r="AR72" s="258"/>
      <c r="AS72" s="258">
        <f t="shared" si="123"/>
        <v>1200</v>
      </c>
      <c r="AT72" s="259">
        <f t="shared" si="124"/>
        <v>0</v>
      </c>
      <c r="AU72" s="11">
        <f t="shared" si="77"/>
        <v>0</v>
      </c>
      <c r="AV72" s="11">
        <f t="shared" si="78"/>
        <v>1399200000</v>
      </c>
      <c r="AW72" s="11">
        <f t="shared" si="79"/>
        <v>0</v>
      </c>
      <c r="AX72" s="11">
        <f t="shared" si="80"/>
        <v>0</v>
      </c>
      <c r="AY72" s="11">
        <f t="shared" si="81"/>
        <v>1399200000</v>
      </c>
      <c r="AZ72" s="11">
        <f t="shared" si="82"/>
        <v>0</v>
      </c>
      <c r="BA72" s="11">
        <f t="shared" si="83"/>
        <v>0</v>
      </c>
      <c r="BB72" s="11">
        <f t="shared" si="84"/>
        <v>1399200000</v>
      </c>
      <c r="BC72" s="11">
        <f t="shared" si="85"/>
        <v>0</v>
      </c>
      <c r="BD72" s="11">
        <f t="shared" si="86"/>
        <v>0</v>
      </c>
      <c r="BE72" s="11">
        <f t="shared" si="87"/>
        <v>1399200000</v>
      </c>
      <c r="BF72" s="11">
        <f t="shared" si="88"/>
        <v>0</v>
      </c>
      <c r="BG72" s="239">
        <f t="shared" si="125"/>
        <v>5596800000</v>
      </c>
      <c r="BH72" s="239" t="e">
        <f>SUMIFS(#REF!,#REF!,'KH 2026'!$C72,#REF!,'KH 2026'!$I72)</f>
        <v>#REF!</v>
      </c>
      <c r="BI72" s="239" t="e">
        <f t="shared" si="126"/>
        <v>#REF!</v>
      </c>
      <c r="BJ72" s="240">
        <f t="shared" si="127"/>
        <v>0</v>
      </c>
      <c r="BK72" s="7"/>
      <c r="BL72" s="7" t="s">
        <v>0</v>
      </c>
    </row>
    <row r="73" spans="1:64" ht="15.5" x14ac:dyDescent="0.3">
      <c r="A73" s="408" t="s">
        <v>79</v>
      </c>
      <c r="B73" s="368" t="s">
        <v>98</v>
      </c>
      <c r="C73" s="235" t="s">
        <v>4603</v>
      </c>
      <c r="D73" s="245" t="s">
        <v>4692</v>
      </c>
      <c r="E73" s="7" t="s">
        <v>97</v>
      </c>
      <c r="F73" s="370" t="s">
        <v>4744</v>
      </c>
      <c r="G73" s="7" t="s">
        <v>8</v>
      </c>
      <c r="H73" s="7" t="s">
        <v>166</v>
      </c>
      <c r="I73" s="235" t="s">
        <v>122</v>
      </c>
      <c r="J73" s="368" t="s">
        <v>123</v>
      </c>
      <c r="K73" s="368" t="s">
        <v>4778</v>
      </c>
      <c r="L73" s="7" t="s">
        <v>272</v>
      </c>
      <c r="M73" s="280">
        <v>0.8</v>
      </c>
      <c r="N73" s="264"/>
      <c r="O73" s="264"/>
      <c r="P73" s="264"/>
      <c r="Q73" s="264"/>
      <c r="R73" s="264"/>
      <c r="S73" s="264"/>
      <c r="T73" s="264"/>
      <c r="U73" s="264"/>
      <c r="V73" s="264"/>
      <c r="W73" s="264"/>
      <c r="X73" s="264"/>
      <c r="Y73" s="264"/>
      <c r="Z73" s="274">
        <f t="shared" si="17"/>
        <v>0</v>
      </c>
      <c r="AA73" s="258">
        <v>157.5</v>
      </c>
      <c r="AB73" s="258">
        <f t="shared" si="121"/>
        <v>-157.5</v>
      </c>
      <c r="AC73" s="259">
        <f t="shared" si="122"/>
        <v>-1</v>
      </c>
      <c r="AD73" s="10" t="s">
        <v>13</v>
      </c>
      <c r="AE73" s="264">
        <v>695</v>
      </c>
      <c r="AF73" s="264">
        <v>695</v>
      </c>
      <c r="AG73" s="264">
        <v>695</v>
      </c>
      <c r="AH73" s="264">
        <v>695</v>
      </c>
      <c r="AI73" s="264">
        <v>695</v>
      </c>
      <c r="AJ73" s="264">
        <v>695</v>
      </c>
      <c r="AK73" s="264">
        <v>695</v>
      </c>
      <c r="AL73" s="264">
        <v>695</v>
      </c>
      <c r="AM73" s="264">
        <v>695</v>
      </c>
      <c r="AN73" s="264">
        <v>695</v>
      </c>
      <c r="AO73" s="264">
        <v>695</v>
      </c>
      <c r="AP73" s="264">
        <v>695</v>
      </c>
      <c r="AQ73" s="241">
        <f t="shared" si="25"/>
        <v>0</v>
      </c>
      <c r="AR73" s="258"/>
      <c r="AS73" s="258">
        <f t="shared" si="123"/>
        <v>0</v>
      </c>
      <c r="AT73" s="259">
        <f t="shared" si="124"/>
        <v>0</v>
      </c>
      <c r="AU73" s="11">
        <f t="shared" si="77"/>
        <v>0</v>
      </c>
      <c r="AV73" s="11">
        <f t="shared" si="78"/>
        <v>0</v>
      </c>
      <c r="AW73" s="11">
        <f t="shared" si="79"/>
        <v>0</v>
      </c>
      <c r="AX73" s="11">
        <f t="shared" si="80"/>
        <v>0</v>
      </c>
      <c r="AY73" s="11">
        <f t="shared" si="81"/>
        <v>0</v>
      </c>
      <c r="AZ73" s="11">
        <f t="shared" si="82"/>
        <v>0</v>
      </c>
      <c r="BA73" s="11">
        <f t="shared" si="83"/>
        <v>0</v>
      </c>
      <c r="BB73" s="11">
        <f t="shared" si="84"/>
        <v>0</v>
      </c>
      <c r="BC73" s="11">
        <f t="shared" si="85"/>
        <v>0</v>
      </c>
      <c r="BD73" s="11">
        <f t="shared" si="86"/>
        <v>0</v>
      </c>
      <c r="BE73" s="11">
        <f t="shared" si="87"/>
        <v>0</v>
      </c>
      <c r="BF73" s="11">
        <f t="shared" si="88"/>
        <v>0</v>
      </c>
      <c r="BG73" s="239">
        <f t="shared" si="125"/>
        <v>0</v>
      </c>
      <c r="BH73" s="239" t="e">
        <f>SUMIFS(#REF!,#REF!,'KH 2026'!$C73,#REF!,'KH 2026'!$I73)</f>
        <v>#REF!</v>
      </c>
      <c r="BI73" s="239" t="e">
        <f t="shared" si="126"/>
        <v>#REF!</v>
      </c>
      <c r="BJ73" s="240">
        <f t="shared" si="127"/>
        <v>0</v>
      </c>
      <c r="BK73" s="7"/>
      <c r="BL73" s="7" t="s">
        <v>1</v>
      </c>
    </row>
    <row r="74" spans="1:64" ht="15.5" x14ac:dyDescent="0.3">
      <c r="A74" s="408" t="s">
        <v>77</v>
      </c>
      <c r="B74" s="368" t="s">
        <v>98</v>
      </c>
      <c r="C74" s="235" t="s">
        <v>4585</v>
      </c>
      <c r="D74" s="511" t="s">
        <v>4670</v>
      </c>
      <c r="E74" s="370" t="s">
        <v>97</v>
      </c>
      <c r="F74" s="370" t="s">
        <v>4744</v>
      </c>
      <c r="G74" s="7" t="s">
        <v>8</v>
      </c>
      <c r="H74" s="370" t="s">
        <v>166</v>
      </c>
      <c r="I74" s="235" t="s">
        <v>110</v>
      </c>
      <c r="J74" s="7" t="s">
        <v>4752</v>
      </c>
      <c r="K74" s="368" t="s">
        <v>0</v>
      </c>
      <c r="L74" s="7" t="s">
        <v>4780</v>
      </c>
      <c r="M74" s="280">
        <v>0.8</v>
      </c>
      <c r="N74" s="264">
        <v>11</v>
      </c>
      <c r="O74" s="264">
        <v>11</v>
      </c>
      <c r="P74" s="264">
        <v>11</v>
      </c>
      <c r="Q74" s="264">
        <v>11</v>
      </c>
      <c r="R74" s="264">
        <v>11</v>
      </c>
      <c r="S74" s="264">
        <v>11</v>
      </c>
      <c r="T74" s="264">
        <v>11</v>
      </c>
      <c r="U74" s="264">
        <v>11</v>
      </c>
      <c r="V74" s="264">
        <v>11</v>
      </c>
      <c r="W74" s="264">
        <v>11</v>
      </c>
      <c r="X74" s="264">
        <v>11</v>
      </c>
      <c r="Y74" s="264">
        <v>11</v>
      </c>
      <c r="Z74" s="274">
        <f t="shared" si="17"/>
        <v>132</v>
      </c>
      <c r="AA74" s="258">
        <v>126.5</v>
      </c>
      <c r="AB74" s="258">
        <f t="shared" si="121"/>
        <v>5.5</v>
      </c>
      <c r="AC74" s="259">
        <f t="shared" si="122"/>
        <v>4.3478260869565216E-2</v>
      </c>
      <c r="AD74" s="10" t="s">
        <v>13</v>
      </c>
      <c r="AE74" s="264">
        <v>1245</v>
      </c>
      <c r="AF74" s="264">
        <v>1245</v>
      </c>
      <c r="AG74" s="264">
        <v>1245</v>
      </c>
      <c r="AH74" s="264">
        <v>1245</v>
      </c>
      <c r="AI74" s="264">
        <v>1245</v>
      </c>
      <c r="AJ74" s="264">
        <v>1245</v>
      </c>
      <c r="AK74" s="264">
        <v>1245</v>
      </c>
      <c r="AL74" s="264">
        <v>1245</v>
      </c>
      <c r="AM74" s="264">
        <v>1245</v>
      </c>
      <c r="AN74" s="264">
        <v>1245</v>
      </c>
      <c r="AO74" s="264">
        <v>1245</v>
      </c>
      <c r="AP74" s="264">
        <v>1245</v>
      </c>
      <c r="AQ74" s="241">
        <f t="shared" si="25"/>
        <v>1245</v>
      </c>
      <c r="AR74" s="258"/>
      <c r="AS74" s="258">
        <f t="shared" si="123"/>
        <v>1245</v>
      </c>
      <c r="AT74" s="259">
        <f t="shared" si="124"/>
        <v>0</v>
      </c>
      <c r="AU74" s="11">
        <f t="shared" si="77"/>
        <v>362917500</v>
      </c>
      <c r="AV74" s="11">
        <f t="shared" si="78"/>
        <v>362917500</v>
      </c>
      <c r="AW74" s="11">
        <f t="shared" si="79"/>
        <v>362917500</v>
      </c>
      <c r="AX74" s="11">
        <f t="shared" si="80"/>
        <v>362917500</v>
      </c>
      <c r="AY74" s="11">
        <f t="shared" si="81"/>
        <v>362917500</v>
      </c>
      <c r="AZ74" s="11">
        <f t="shared" si="82"/>
        <v>362917500</v>
      </c>
      <c r="BA74" s="11">
        <f t="shared" si="83"/>
        <v>362917500</v>
      </c>
      <c r="BB74" s="11">
        <f t="shared" si="84"/>
        <v>362917500</v>
      </c>
      <c r="BC74" s="11">
        <f t="shared" si="85"/>
        <v>362917500</v>
      </c>
      <c r="BD74" s="11">
        <f t="shared" si="86"/>
        <v>362917500</v>
      </c>
      <c r="BE74" s="11">
        <f t="shared" si="87"/>
        <v>362917500</v>
      </c>
      <c r="BF74" s="11">
        <f t="shared" si="88"/>
        <v>362917500</v>
      </c>
      <c r="BG74" s="239">
        <f t="shared" si="125"/>
        <v>4355010000</v>
      </c>
      <c r="BH74" s="239" t="e">
        <f>SUMIFS(#REF!,#REF!,'KH 2026'!$C74,#REF!,'KH 2026'!$I74)</f>
        <v>#REF!</v>
      </c>
      <c r="BI74" s="239" t="e">
        <f t="shared" si="126"/>
        <v>#REF!</v>
      </c>
      <c r="BJ74" s="240">
        <f t="shared" si="127"/>
        <v>0</v>
      </c>
      <c r="BK74" s="7"/>
      <c r="BL74" s="7" t="s">
        <v>0</v>
      </c>
    </row>
    <row r="75" spans="1:64" ht="28" x14ac:dyDescent="0.3">
      <c r="A75" s="408" t="s">
        <v>77</v>
      </c>
      <c r="B75" s="368" t="s">
        <v>98</v>
      </c>
      <c r="C75" s="235" t="s">
        <v>4604</v>
      </c>
      <c r="D75" s="245" t="s">
        <v>4693</v>
      </c>
      <c r="E75" s="370" t="s">
        <v>97</v>
      </c>
      <c r="F75" s="370" t="s">
        <v>4744</v>
      </c>
      <c r="G75" s="7" t="s">
        <v>8</v>
      </c>
      <c r="H75" s="370" t="s">
        <v>166</v>
      </c>
      <c r="I75" s="246" t="s">
        <v>110</v>
      </c>
      <c r="J75" s="368" t="s">
        <v>4752</v>
      </c>
      <c r="K75" s="368" t="s">
        <v>0</v>
      </c>
      <c r="L75" s="7" t="s">
        <v>4780</v>
      </c>
      <c r="M75" s="280">
        <v>0.8</v>
      </c>
      <c r="N75" s="264"/>
      <c r="O75" s="264">
        <v>22</v>
      </c>
      <c r="P75" s="264"/>
      <c r="Q75" s="264">
        <v>22</v>
      </c>
      <c r="R75" s="264"/>
      <c r="S75" s="264">
        <v>22</v>
      </c>
      <c r="T75" s="264"/>
      <c r="U75" s="264">
        <v>22</v>
      </c>
      <c r="V75" s="264"/>
      <c r="W75" s="264">
        <v>22</v>
      </c>
      <c r="X75" s="264"/>
      <c r="Y75" s="264">
        <v>22</v>
      </c>
      <c r="Z75" s="274">
        <f t="shared" si="17"/>
        <v>132</v>
      </c>
      <c r="AA75" s="258">
        <v>88</v>
      </c>
      <c r="AB75" s="258">
        <f t="shared" si="121"/>
        <v>44</v>
      </c>
      <c r="AC75" s="259">
        <f t="shared" si="122"/>
        <v>0.5</v>
      </c>
      <c r="AD75" s="10" t="s">
        <v>13</v>
      </c>
      <c r="AE75" s="264">
        <v>1150</v>
      </c>
      <c r="AF75" s="264">
        <v>1150</v>
      </c>
      <c r="AG75" s="264">
        <v>1150</v>
      </c>
      <c r="AH75" s="264">
        <v>1150</v>
      </c>
      <c r="AI75" s="264">
        <v>1150</v>
      </c>
      <c r="AJ75" s="264">
        <v>1150</v>
      </c>
      <c r="AK75" s="264">
        <v>1150</v>
      </c>
      <c r="AL75" s="264">
        <v>1150</v>
      </c>
      <c r="AM75" s="264">
        <v>1150</v>
      </c>
      <c r="AN75" s="264">
        <v>1150</v>
      </c>
      <c r="AO75" s="264">
        <v>1150</v>
      </c>
      <c r="AP75" s="264">
        <v>1150</v>
      </c>
      <c r="AQ75" s="241">
        <f t="shared" si="25"/>
        <v>1150</v>
      </c>
      <c r="AR75" s="258"/>
      <c r="AS75" s="258">
        <f t="shared" si="123"/>
        <v>1150</v>
      </c>
      <c r="AT75" s="259">
        <f t="shared" si="124"/>
        <v>0</v>
      </c>
      <c r="AU75" s="11">
        <f t="shared" ref="AU75:AU106" si="137">IFERROR(N75*AE75*VLOOKUP($AD75,$J$2:$K$3,2,0),0)</f>
        <v>0</v>
      </c>
      <c r="AV75" s="11">
        <f t="shared" ref="AV75:AV106" si="138">IFERROR(O75*AF75*VLOOKUP($AD75,$J$2:$K$3,2,0),0)</f>
        <v>670450000</v>
      </c>
      <c r="AW75" s="11">
        <f t="shared" ref="AW75:AW106" si="139">IFERROR(P75*AG75*VLOOKUP($AD75,$J$2:$K$3,2,0),0)</f>
        <v>0</v>
      </c>
      <c r="AX75" s="11">
        <f t="shared" ref="AX75:AX106" si="140">IFERROR(Q75*AH75*VLOOKUP($AD75,$J$2:$K$3,2,0),0)</f>
        <v>670450000</v>
      </c>
      <c r="AY75" s="11">
        <f t="shared" ref="AY75:AY106" si="141">IFERROR(R75*AI75*VLOOKUP($AD75,$J$2:$K$3,2,0),0)</f>
        <v>0</v>
      </c>
      <c r="AZ75" s="11">
        <f t="shared" ref="AZ75:AZ106" si="142">IFERROR(S75*AJ75*VLOOKUP($AD75,$J$2:$K$3,2,0),0)</f>
        <v>670450000</v>
      </c>
      <c r="BA75" s="11">
        <f t="shared" ref="BA75:BA106" si="143">IFERROR(T75*AK75*VLOOKUP($AD75,$J$2:$K$3,2,0),0)</f>
        <v>0</v>
      </c>
      <c r="BB75" s="11">
        <f t="shared" ref="BB75:BB106" si="144">IFERROR(U75*AL75*VLOOKUP($AD75,$J$2:$K$3,2,0),0)</f>
        <v>670450000</v>
      </c>
      <c r="BC75" s="11">
        <f t="shared" ref="BC75:BC106" si="145">IFERROR(V75*AM75*VLOOKUP($AD75,$J$2:$K$3,2,0),0)</f>
        <v>0</v>
      </c>
      <c r="BD75" s="11">
        <f t="shared" ref="BD75:BD106" si="146">IFERROR(W75*AN75*VLOOKUP($AD75,$J$2:$K$3,2,0),0)</f>
        <v>670450000</v>
      </c>
      <c r="BE75" s="11">
        <f t="shared" ref="BE75:BE106" si="147">IFERROR(X75*AO75*VLOOKUP($AD75,$J$2:$K$3,2,0),0)</f>
        <v>0</v>
      </c>
      <c r="BF75" s="11">
        <f t="shared" ref="BF75:BF106" si="148">IFERROR(Y75*AP75*VLOOKUP($AD75,$J$2:$K$3,2,0),0)</f>
        <v>670450000</v>
      </c>
      <c r="BG75" s="239">
        <f t="shared" si="125"/>
        <v>4022700000</v>
      </c>
      <c r="BH75" s="239" t="e">
        <f>SUMIFS(#REF!,#REF!,'KH 2026'!$C75,#REF!,'KH 2026'!$I75)</f>
        <v>#REF!</v>
      </c>
      <c r="BI75" s="239" t="e">
        <f t="shared" si="126"/>
        <v>#REF!</v>
      </c>
      <c r="BJ75" s="240">
        <f t="shared" si="127"/>
        <v>0</v>
      </c>
      <c r="BK75" s="7"/>
      <c r="BL75" s="7" t="s">
        <v>0</v>
      </c>
    </row>
    <row r="76" spans="1:64" ht="15.5" x14ac:dyDescent="0.3">
      <c r="A76" s="408" t="s">
        <v>79</v>
      </c>
      <c r="B76" s="368" t="s">
        <v>98</v>
      </c>
      <c r="C76" s="235" t="s">
        <v>4605</v>
      </c>
      <c r="D76" s="245" t="s">
        <v>4694</v>
      </c>
      <c r="E76" s="370" t="s">
        <v>97</v>
      </c>
      <c r="F76" s="370" t="s">
        <v>4744</v>
      </c>
      <c r="G76" s="7" t="s">
        <v>8</v>
      </c>
      <c r="H76" s="7" t="s">
        <v>166</v>
      </c>
      <c r="I76" s="235" t="s">
        <v>197</v>
      </c>
      <c r="J76" s="7" t="s">
        <v>82</v>
      </c>
      <c r="K76" s="368" t="s">
        <v>130</v>
      </c>
      <c r="L76" s="7" t="s">
        <v>4783</v>
      </c>
      <c r="M76" s="280">
        <v>0.8</v>
      </c>
      <c r="N76" s="264"/>
      <c r="O76" s="264"/>
      <c r="P76" s="264"/>
      <c r="Q76" s="264"/>
      <c r="R76" s="264"/>
      <c r="S76" s="264"/>
      <c r="T76" s="264"/>
      <c r="U76" s="264"/>
      <c r="V76" s="264"/>
      <c r="W76" s="264"/>
      <c r="X76" s="264"/>
      <c r="Y76" s="264"/>
      <c r="Z76" s="274">
        <f t="shared" ref="Z76:Z139" si="149">SUM(N76:Y76)</f>
        <v>0</v>
      </c>
      <c r="AA76" s="258">
        <v>11</v>
      </c>
      <c r="AB76" s="258">
        <f t="shared" si="121"/>
        <v>-11</v>
      </c>
      <c r="AC76" s="259">
        <f t="shared" si="122"/>
        <v>-1</v>
      </c>
      <c r="AD76" s="10" t="s">
        <v>13</v>
      </c>
      <c r="AE76" s="264">
        <v>640</v>
      </c>
      <c r="AF76" s="264">
        <v>632</v>
      </c>
      <c r="AG76" s="264">
        <v>624</v>
      </c>
      <c r="AH76" s="264">
        <v>616</v>
      </c>
      <c r="AI76" s="264">
        <v>608</v>
      </c>
      <c r="AJ76" s="264">
        <v>600</v>
      </c>
      <c r="AK76" s="264">
        <v>592</v>
      </c>
      <c r="AL76" s="264">
        <v>584</v>
      </c>
      <c r="AM76" s="264">
        <v>576</v>
      </c>
      <c r="AN76" s="264">
        <v>568</v>
      </c>
      <c r="AO76" s="264">
        <v>560</v>
      </c>
      <c r="AP76" s="264">
        <v>552</v>
      </c>
      <c r="AQ76" s="241">
        <f t="shared" si="25"/>
        <v>0</v>
      </c>
      <c r="AR76" s="258"/>
      <c r="AS76" s="258">
        <f t="shared" si="123"/>
        <v>0</v>
      </c>
      <c r="AT76" s="259">
        <f t="shared" si="124"/>
        <v>0</v>
      </c>
      <c r="AU76" s="11">
        <f t="shared" si="137"/>
        <v>0</v>
      </c>
      <c r="AV76" s="11">
        <f t="shared" si="138"/>
        <v>0</v>
      </c>
      <c r="AW76" s="11">
        <f t="shared" si="139"/>
        <v>0</v>
      </c>
      <c r="AX76" s="11">
        <f t="shared" si="140"/>
        <v>0</v>
      </c>
      <c r="AY76" s="11">
        <f t="shared" si="141"/>
        <v>0</v>
      </c>
      <c r="AZ76" s="11">
        <f t="shared" si="142"/>
        <v>0</v>
      </c>
      <c r="BA76" s="11">
        <f t="shared" si="143"/>
        <v>0</v>
      </c>
      <c r="BB76" s="11">
        <f t="shared" si="144"/>
        <v>0</v>
      </c>
      <c r="BC76" s="11">
        <f t="shared" si="145"/>
        <v>0</v>
      </c>
      <c r="BD76" s="11">
        <f t="shared" si="146"/>
        <v>0</v>
      </c>
      <c r="BE76" s="11">
        <f t="shared" si="147"/>
        <v>0</v>
      </c>
      <c r="BF76" s="11">
        <f t="shared" si="148"/>
        <v>0</v>
      </c>
      <c r="BG76" s="239">
        <f t="shared" si="125"/>
        <v>0</v>
      </c>
      <c r="BH76" s="239" t="e">
        <f>SUMIFS(#REF!,#REF!,'KH 2026'!$C76,#REF!,'KH 2026'!$I76)</f>
        <v>#REF!</v>
      </c>
      <c r="BI76" s="239" t="e">
        <f t="shared" si="126"/>
        <v>#REF!</v>
      </c>
      <c r="BJ76" s="240">
        <f t="shared" si="127"/>
        <v>0</v>
      </c>
      <c r="BK76" s="7"/>
      <c r="BL76" s="7" t="s">
        <v>130</v>
      </c>
    </row>
    <row r="77" spans="1:64" ht="15.5" x14ac:dyDescent="0.3">
      <c r="A77" s="408" t="s">
        <v>79</v>
      </c>
      <c r="B77" s="368" t="s">
        <v>98</v>
      </c>
      <c r="C77" s="235" t="s">
        <v>4606</v>
      </c>
      <c r="D77" s="245" t="s">
        <v>4695</v>
      </c>
      <c r="E77" s="370" t="s">
        <v>97</v>
      </c>
      <c r="F77" s="370" t="s">
        <v>4744</v>
      </c>
      <c r="G77" s="7" t="s">
        <v>8</v>
      </c>
      <c r="H77" s="7" t="s">
        <v>4746</v>
      </c>
      <c r="I77" s="246" t="s">
        <v>3583</v>
      </c>
      <c r="J77" s="368" t="s">
        <v>103</v>
      </c>
      <c r="K77" s="368" t="s">
        <v>4777</v>
      </c>
      <c r="L77" s="7" t="s">
        <v>272</v>
      </c>
      <c r="M77" s="280">
        <v>0.8</v>
      </c>
      <c r="N77" s="264"/>
      <c r="O77" s="264"/>
      <c r="P77" s="264"/>
      <c r="Q77" s="264"/>
      <c r="R77" s="264"/>
      <c r="S77" s="264"/>
      <c r="T77" s="264"/>
      <c r="U77" s="264"/>
      <c r="V77" s="264"/>
      <c r="W77" s="264"/>
      <c r="X77" s="264"/>
      <c r="Y77" s="264"/>
      <c r="Z77" s="274">
        <f t="shared" si="149"/>
        <v>0</v>
      </c>
      <c r="AA77" s="258">
        <v>1.375</v>
      </c>
      <c r="AB77" s="258">
        <f t="shared" si="121"/>
        <v>-1.375</v>
      </c>
      <c r="AC77" s="259">
        <f t="shared" si="122"/>
        <v>-1</v>
      </c>
      <c r="AD77" s="10" t="s">
        <v>13</v>
      </c>
      <c r="AE77" s="264">
        <v>600</v>
      </c>
      <c r="AF77" s="264">
        <v>600</v>
      </c>
      <c r="AG77" s="264">
        <v>600</v>
      </c>
      <c r="AH77" s="264">
        <v>600</v>
      </c>
      <c r="AI77" s="264">
        <v>600</v>
      </c>
      <c r="AJ77" s="264">
        <v>600</v>
      </c>
      <c r="AK77" s="264">
        <v>600</v>
      </c>
      <c r="AL77" s="264">
        <v>600</v>
      </c>
      <c r="AM77" s="264">
        <v>600</v>
      </c>
      <c r="AN77" s="264">
        <v>600</v>
      </c>
      <c r="AO77" s="264">
        <v>600</v>
      </c>
      <c r="AP77" s="264">
        <v>600</v>
      </c>
      <c r="AQ77" s="241">
        <f t="shared" ref="AQ77:AQ140" si="150">IFERROR(SUMPRODUCT(N77:Y77,AE77:AP77)/Z77,0)</f>
        <v>0</v>
      </c>
      <c r="AR77" s="258"/>
      <c r="AS77" s="258">
        <f t="shared" si="123"/>
        <v>0</v>
      </c>
      <c r="AT77" s="259">
        <f t="shared" si="124"/>
        <v>0</v>
      </c>
      <c r="AU77" s="11">
        <f t="shared" si="137"/>
        <v>0</v>
      </c>
      <c r="AV77" s="11">
        <f t="shared" si="138"/>
        <v>0</v>
      </c>
      <c r="AW77" s="11">
        <f t="shared" si="139"/>
        <v>0</v>
      </c>
      <c r="AX77" s="11">
        <f t="shared" si="140"/>
        <v>0</v>
      </c>
      <c r="AY77" s="11">
        <f t="shared" si="141"/>
        <v>0</v>
      </c>
      <c r="AZ77" s="11">
        <f t="shared" si="142"/>
        <v>0</v>
      </c>
      <c r="BA77" s="11">
        <f t="shared" si="143"/>
        <v>0</v>
      </c>
      <c r="BB77" s="11">
        <f t="shared" si="144"/>
        <v>0</v>
      </c>
      <c r="BC77" s="11">
        <f t="shared" si="145"/>
        <v>0</v>
      </c>
      <c r="BD77" s="11">
        <f t="shared" si="146"/>
        <v>0</v>
      </c>
      <c r="BE77" s="11">
        <f t="shared" si="147"/>
        <v>0</v>
      </c>
      <c r="BF77" s="11">
        <f t="shared" si="148"/>
        <v>0</v>
      </c>
      <c r="BG77" s="239">
        <f t="shared" si="125"/>
        <v>0</v>
      </c>
      <c r="BH77" s="239" t="e">
        <f>SUMIFS(#REF!,#REF!,'KH 2026'!$C77,#REF!,'KH 2026'!$I77)</f>
        <v>#REF!</v>
      </c>
      <c r="BI77" s="239" t="e">
        <f t="shared" si="126"/>
        <v>#REF!</v>
      </c>
      <c r="BJ77" s="240">
        <f t="shared" si="127"/>
        <v>0</v>
      </c>
      <c r="BK77" s="7"/>
      <c r="BL77" s="7" t="s">
        <v>1</v>
      </c>
    </row>
    <row r="78" spans="1:64" ht="15.5" x14ac:dyDescent="0.3">
      <c r="A78" s="408" t="s">
        <v>79</v>
      </c>
      <c r="B78" s="368" t="s">
        <v>98</v>
      </c>
      <c r="C78" s="7" t="s">
        <v>4607</v>
      </c>
      <c r="D78" s="245" t="s">
        <v>4696</v>
      </c>
      <c r="E78" s="370" t="s">
        <v>97</v>
      </c>
      <c r="F78" s="370" t="s">
        <v>4744</v>
      </c>
      <c r="G78" s="7" t="s">
        <v>8</v>
      </c>
      <c r="H78" s="7" t="s">
        <v>166</v>
      </c>
      <c r="I78" s="246" t="s">
        <v>197</v>
      </c>
      <c r="J78" s="7" t="s">
        <v>82</v>
      </c>
      <c r="K78" s="368" t="s">
        <v>130</v>
      </c>
      <c r="L78" s="7" t="s">
        <v>4783</v>
      </c>
      <c r="M78" s="280">
        <v>0.8</v>
      </c>
      <c r="N78" s="264"/>
      <c r="O78" s="264"/>
      <c r="P78" s="264"/>
      <c r="Q78" s="264"/>
      <c r="R78" s="264"/>
      <c r="S78" s="264"/>
      <c r="T78" s="264"/>
      <c r="U78" s="264"/>
      <c r="V78" s="264"/>
      <c r="W78" s="264"/>
      <c r="X78" s="264"/>
      <c r="Y78" s="264"/>
      <c r="Z78" s="274">
        <f t="shared" si="149"/>
        <v>0</v>
      </c>
      <c r="AA78" s="258">
        <v>73.5</v>
      </c>
      <c r="AB78" s="258">
        <f>Z78-AA78</f>
        <v>-73.5</v>
      </c>
      <c r="AC78" s="259">
        <f>IFERROR(AB78/AA78,0)</f>
        <v>-1</v>
      </c>
      <c r="AD78" s="10" t="s">
        <v>13</v>
      </c>
      <c r="AE78" s="264">
        <v>640</v>
      </c>
      <c r="AF78" s="264">
        <v>632</v>
      </c>
      <c r="AG78" s="264">
        <v>624</v>
      </c>
      <c r="AH78" s="264">
        <v>616</v>
      </c>
      <c r="AI78" s="264">
        <v>608</v>
      </c>
      <c r="AJ78" s="264">
        <v>600</v>
      </c>
      <c r="AK78" s="264">
        <v>592</v>
      </c>
      <c r="AL78" s="264">
        <v>584</v>
      </c>
      <c r="AM78" s="264">
        <v>576</v>
      </c>
      <c r="AN78" s="264">
        <v>568</v>
      </c>
      <c r="AO78" s="264">
        <v>560</v>
      </c>
      <c r="AP78" s="264">
        <v>552</v>
      </c>
      <c r="AQ78" s="241">
        <f t="shared" si="150"/>
        <v>0</v>
      </c>
      <c r="AR78" s="258"/>
      <c r="AS78" s="258">
        <f>AQ78-AR78</f>
        <v>0</v>
      </c>
      <c r="AT78" s="259">
        <f>IFERROR(AS78/AR78,0)</f>
        <v>0</v>
      </c>
      <c r="AU78" s="11">
        <f t="shared" si="137"/>
        <v>0</v>
      </c>
      <c r="AV78" s="11">
        <f t="shared" si="138"/>
        <v>0</v>
      </c>
      <c r="AW78" s="11">
        <f t="shared" si="139"/>
        <v>0</v>
      </c>
      <c r="AX78" s="11">
        <f t="shared" si="140"/>
        <v>0</v>
      </c>
      <c r="AY78" s="11">
        <f t="shared" si="141"/>
        <v>0</v>
      </c>
      <c r="AZ78" s="11">
        <f t="shared" si="142"/>
        <v>0</v>
      </c>
      <c r="BA78" s="11">
        <f t="shared" si="143"/>
        <v>0</v>
      </c>
      <c r="BB78" s="11">
        <f t="shared" si="144"/>
        <v>0</v>
      </c>
      <c r="BC78" s="11">
        <f t="shared" si="145"/>
        <v>0</v>
      </c>
      <c r="BD78" s="11">
        <f t="shared" si="146"/>
        <v>0</v>
      </c>
      <c r="BE78" s="11">
        <f t="shared" si="147"/>
        <v>0</v>
      </c>
      <c r="BF78" s="11">
        <f t="shared" si="148"/>
        <v>0</v>
      </c>
      <c r="BG78" s="239">
        <f>SUM(AU78:BF78)</f>
        <v>0</v>
      </c>
      <c r="BH78" s="239" t="e">
        <f>SUMIFS(#REF!,#REF!,'KH 2026'!$C78,#REF!,'KH 2026'!$I78)</f>
        <v>#REF!</v>
      </c>
      <c r="BI78" s="239" t="e">
        <f>BG78-BH78</f>
        <v>#REF!</v>
      </c>
      <c r="BJ78" s="240">
        <f>IFERROR(BI78/BH78,0)</f>
        <v>0</v>
      </c>
      <c r="BK78" s="7"/>
      <c r="BL78" s="7" t="s">
        <v>130</v>
      </c>
    </row>
    <row r="79" spans="1:64" ht="15.5" x14ac:dyDescent="0.3">
      <c r="A79" s="408" t="s">
        <v>79</v>
      </c>
      <c r="B79" s="364" t="s">
        <v>4556</v>
      </c>
      <c r="C79" s="7" t="s">
        <v>203</v>
      </c>
      <c r="D79" s="244" t="s">
        <v>4697</v>
      </c>
      <c r="E79" s="370" t="s">
        <v>94</v>
      </c>
      <c r="F79" s="370" t="s">
        <v>4744</v>
      </c>
      <c r="G79" s="7" t="s">
        <v>7</v>
      </c>
      <c r="H79" s="370" t="s">
        <v>165</v>
      </c>
      <c r="I79" s="235" t="s">
        <v>111</v>
      </c>
      <c r="J79" s="7" t="s">
        <v>4755</v>
      </c>
      <c r="K79" s="7" t="s">
        <v>0</v>
      </c>
      <c r="L79" s="7" t="s">
        <v>4781</v>
      </c>
      <c r="M79" s="280">
        <v>0.8</v>
      </c>
      <c r="N79" s="264">
        <v>22</v>
      </c>
      <c r="O79" s="264"/>
      <c r="P79" s="264">
        <v>22</v>
      </c>
      <c r="Q79" s="264"/>
      <c r="R79" s="264">
        <v>22</v>
      </c>
      <c r="S79" s="264"/>
      <c r="T79" s="264">
        <v>22</v>
      </c>
      <c r="U79" s="264"/>
      <c r="V79" s="264">
        <v>22</v>
      </c>
      <c r="W79" s="264"/>
      <c r="X79" s="264">
        <v>22</v>
      </c>
      <c r="Y79" s="264"/>
      <c r="Z79" s="274">
        <f t="shared" si="149"/>
        <v>132</v>
      </c>
      <c r="AA79" s="258">
        <v>66</v>
      </c>
      <c r="AB79" s="258">
        <f t="shared" ref="AB79" si="151">Z79-AA79</f>
        <v>66</v>
      </c>
      <c r="AC79" s="259">
        <f t="shared" ref="AC79" si="152">IFERROR(AB79/AA79,0)</f>
        <v>1</v>
      </c>
      <c r="AD79" s="10" t="s">
        <v>13</v>
      </c>
      <c r="AE79" s="264">
        <v>1200</v>
      </c>
      <c r="AF79" s="264">
        <v>1200</v>
      </c>
      <c r="AG79" s="264">
        <v>1200</v>
      </c>
      <c r="AH79" s="264">
        <v>1200</v>
      </c>
      <c r="AI79" s="264">
        <v>1200</v>
      </c>
      <c r="AJ79" s="264">
        <v>1200</v>
      </c>
      <c r="AK79" s="264">
        <v>1200</v>
      </c>
      <c r="AL79" s="264">
        <v>1200</v>
      </c>
      <c r="AM79" s="264">
        <v>1200</v>
      </c>
      <c r="AN79" s="264">
        <v>1200</v>
      </c>
      <c r="AO79" s="264">
        <v>1200</v>
      </c>
      <c r="AP79" s="264">
        <v>1200</v>
      </c>
      <c r="AQ79" s="241">
        <f t="shared" si="150"/>
        <v>1200</v>
      </c>
      <c r="AR79" s="258"/>
      <c r="AS79" s="258">
        <f t="shared" ref="AS79" si="153">AQ79-AR79</f>
        <v>1200</v>
      </c>
      <c r="AT79" s="259">
        <f t="shared" ref="AT79" si="154">IFERROR(AS79/AR79,0)</f>
        <v>0</v>
      </c>
      <c r="AU79" s="11">
        <f t="shared" si="137"/>
        <v>699600000</v>
      </c>
      <c r="AV79" s="11">
        <f t="shared" si="138"/>
        <v>0</v>
      </c>
      <c r="AW79" s="11">
        <f t="shared" si="139"/>
        <v>699600000</v>
      </c>
      <c r="AX79" s="11">
        <f t="shared" si="140"/>
        <v>0</v>
      </c>
      <c r="AY79" s="11">
        <f t="shared" si="141"/>
        <v>699600000</v>
      </c>
      <c r="AZ79" s="11">
        <f t="shared" si="142"/>
        <v>0</v>
      </c>
      <c r="BA79" s="11">
        <f t="shared" si="143"/>
        <v>699600000</v>
      </c>
      <c r="BB79" s="11">
        <f t="shared" si="144"/>
        <v>0</v>
      </c>
      <c r="BC79" s="11">
        <f t="shared" si="145"/>
        <v>699600000</v>
      </c>
      <c r="BD79" s="11">
        <f t="shared" si="146"/>
        <v>0</v>
      </c>
      <c r="BE79" s="11">
        <f t="shared" si="147"/>
        <v>699600000</v>
      </c>
      <c r="BF79" s="11">
        <f t="shared" si="148"/>
        <v>0</v>
      </c>
      <c r="BG79" s="239">
        <f t="shared" ref="BG79" si="155">SUM(AU79:BF79)</f>
        <v>4197600000</v>
      </c>
      <c r="BH79" s="239" t="e">
        <f>SUMIFS(#REF!,#REF!,'KH 2026'!$C79,#REF!,'KH 2026'!$I79)</f>
        <v>#REF!</v>
      </c>
      <c r="BI79" s="239" t="e">
        <f t="shared" ref="BI79" si="156">BG79-BH79</f>
        <v>#REF!</v>
      </c>
      <c r="BJ79" s="240">
        <f t="shared" ref="BJ79" si="157">IFERROR(BI79/BH79,0)</f>
        <v>0</v>
      </c>
      <c r="BK79" s="7"/>
      <c r="BL79" s="7" t="s">
        <v>0</v>
      </c>
    </row>
    <row r="80" spans="1:64" ht="15.5" x14ac:dyDescent="0.3">
      <c r="A80" s="408" t="s">
        <v>79</v>
      </c>
      <c r="B80" s="364" t="s">
        <v>4556</v>
      </c>
      <c r="C80" s="7" t="s">
        <v>203</v>
      </c>
      <c r="D80" s="244" t="s">
        <v>4697</v>
      </c>
      <c r="E80" s="370" t="s">
        <v>94</v>
      </c>
      <c r="F80" s="370" t="s">
        <v>4744</v>
      </c>
      <c r="G80" s="7" t="s">
        <v>7</v>
      </c>
      <c r="H80" s="370" t="s">
        <v>165</v>
      </c>
      <c r="I80" s="235" t="s">
        <v>116</v>
      </c>
      <c r="J80" s="7" t="s">
        <v>78</v>
      </c>
      <c r="K80" s="7" t="s">
        <v>0</v>
      </c>
      <c r="L80" s="7" t="s">
        <v>4784</v>
      </c>
      <c r="M80" s="280">
        <v>0.8</v>
      </c>
      <c r="N80" s="264"/>
      <c r="O80" s="264">
        <v>22</v>
      </c>
      <c r="P80" s="264"/>
      <c r="Q80" s="264">
        <v>22</v>
      </c>
      <c r="R80" s="264"/>
      <c r="S80" s="264">
        <v>22</v>
      </c>
      <c r="T80" s="264"/>
      <c r="U80" s="264">
        <v>22</v>
      </c>
      <c r="V80" s="264"/>
      <c r="W80" s="264">
        <v>22</v>
      </c>
      <c r="X80" s="264"/>
      <c r="Y80" s="264">
        <v>22</v>
      </c>
      <c r="Z80" s="274">
        <f t="shared" si="149"/>
        <v>132</v>
      </c>
      <c r="AA80" s="258">
        <v>66</v>
      </c>
      <c r="AB80" s="258">
        <f t="shared" ref="AB80" si="158">Z80-AA80</f>
        <v>66</v>
      </c>
      <c r="AC80" s="259">
        <f t="shared" ref="AC80" si="159">IFERROR(AB80/AA80,0)</f>
        <v>1</v>
      </c>
      <c r="AD80" s="10" t="s">
        <v>13</v>
      </c>
      <c r="AE80" s="264">
        <v>970</v>
      </c>
      <c r="AF80" s="264">
        <v>970</v>
      </c>
      <c r="AG80" s="264">
        <v>970</v>
      </c>
      <c r="AH80" s="264">
        <v>970</v>
      </c>
      <c r="AI80" s="264">
        <v>970</v>
      </c>
      <c r="AJ80" s="264">
        <v>970</v>
      </c>
      <c r="AK80" s="264">
        <v>970</v>
      </c>
      <c r="AL80" s="264">
        <v>970</v>
      </c>
      <c r="AM80" s="264">
        <v>970</v>
      </c>
      <c r="AN80" s="264">
        <v>970</v>
      </c>
      <c r="AO80" s="264">
        <v>970</v>
      </c>
      <c r="AP80" s="264">
        <v>970</v>
      </c>
      <c r="AQ80" s="241">
        <f t="shared" si="150"/>
        <v>970</v>
      </c>
      <c r="AR80" s="258"/>
      <c r="AS80" s="258">
        <f t="shared" ref="AS80" si="160">AQ80-AR80</f>
        <v>970</v>
      </c>
      <c r="AT80" s="259">
        <f t="shared" ref="AT80" si="161">IFERROR(AS80/AR80,0)</f>
        <v>0</v>
      </c>
      <c r="AU80" s="11">
        <f t="shared" si="137"/>
        <v>0</v>
      </c>
      <c r="AV80" s="11">
        <f t="shared" si="138"/>
        <v>565510000</v>
      </c>
      <c r="AW80" s="11">
        <f t="shared" si="139"/>
        <v>0</v>
      </c>
      <c r="AX80" s="11">
        <f t="shared" si="140"/>
        <v>565510000</v>
      </c>
      <c r="AY80" s="11">
        <f t="shared" si="141"/>
        <v>0</v>
      </c>
      <c r="AZ80" s="11">
        <f t="shared" si="142"/>
        <v>565510000</v>
      </c>
      <c r="BA80" s="11">
        <f t="shared" si="143"/>
        <v>0</v>
      </c>
      <c r="BB80" s="11">
        <f t="shared" si="144"/>
        <v>565510000</v>
      </c>
      <c r="BC80" s="11">
        <f t="shared" si="145"/>
        <v>0</v>
      </c>
      <c r="BD80" s="11">
        <f t="shared" si="146"/>
        <v>565510000</v>
      </c>
      <c r="BE80" s="11">
        <f t="shared" si="147"/>
        <v>0</v>
      </c>
      <c r="BF80" s="11">
        <f t="shared" si="148"/>
        <v>565510000</v>
      </c>
      <c r="BG80" s="239">
        <f t="shared" ref="BG80" si="162">SUM(AU80:BF80)</f>
        <v>3393060000</v>
      </c>
      <c r="BH80" s="239" t="e">
        <f>SUMIFS(#REF!,#REF!,'KH 2026'!$C80,#REF!,'KH 2026'!$I80)</f>
        <v>#REF!</v>
      </c>
      <c r="BI80" s="239" t="e">
        <f t="shared" ref="BI80" si="163">BG80-BH80</f>
        <v>#REF!</v>
      </c>
      <c r="BJ80" s="240">
        <f t="shared" ref="BJ80" si="164">IFERROR(BI80/BH80,0)</f>
        <v>0</v>
      </c>
      <c r="BK80" s="7"/>
      <c r="BL80" s="7" t="s">
        <v>0</v>
      </c>
    </row>
    <row r="81" spans="1:64" ht="15.5" x14ac:dyDescent="0.3">
      <c r="A81" s="410" t="s">
        <v>79</v>
      </c>
      <c r="B81" s="364" t="s">
        <v>4556</v>
      </c>
      <c r="C81" s="233" t="s">
        <v>4608</v>
      </c>
      <c r="D81" s="376" t="s">
        <v>4698</v>
      </c>
      <c r="E81" s="233" t="s">
        <v>94</v>
      </c>
      <c r="F81" s="233" t="s">
        <v>4744</v>
      </c>
      <c r="G81" s="233" t="s">
        <v>7</v>
      </c>
      <c r="H81" s="233" t="s">
        <v>165</v>
      </c>
      <c r="I81" s="233" t="s">
        <v>111</v>
      </c>
      <c r="J81" s="233" t="s">
        <v>4755</v>
      </c>
      <c r="K81" s="233" t="s">
        <v>0</v>
      </c>
      <c r="L81" s="233" t="s">
        <v>4781</v>
      </c>
      <c r="M81" s="377">
        <v>0.8</v>
      </c>
      <c r="N81" s="263">
        <v>22</v>
      </c>
      <c r="O81" s="263"/>
      <c r="P81" s="263">
        <v>22</v>
      </c>
      <c r="Q81" s="263"/>
      <c r="R81" s="263">
        <v>22</v>
      </c>
      <c r="S81" s="263"/>
      <c r="T81" s="263">
        <v>22</v>
      </c>
      <c r="U81" s="263"/>
      <c r="V81" s="263">
        <v>22</v>
      </c>
      <c r="W81" s="263"/>
      <c r="X81" s="263">
        <v>22</v>
      </c>
      <c r="Y81" s="263"/>
      <c r="Z81" s="274">
        <f t="shared" si="149"/>
        <v>132</v>
      </c>
      <c r="AA81" s="378">
        <v>22</v>
      </c>
      <c r="AB81" s="378"/>
      <c r="AC81" s="378"/>
      <c r="AD81" s="10" t="s">
        <v>13</v>
      </c>
      <c r="AE81" s="263">
        <v>1200</v>
      </c>
      <c r="AF81" s="263">
        <v>1200</v>
      </c>
      <c r="AG81" s="263">
        <v>1200</v>
      </c>
      <c r="AH81" s="263">
        <v>1200</v>
      </c>
      <c r="AI81" s="263">
        <v>1200</v>
      </c>
      <c r="AJ81" s="263">
        <v>1200</v>
      </c>
      <c r="AK81" s="263">
        <v>1200</v>
      </c>
      <c r="AL81" s="263">
        <v>1200</v>
      </c>
      <c r="AM81" s="263">
        <v>1200</v>
      </c>
      <c r="AN81" s="263">
        <v>1200</v>
      </c>
      <c r="AO81" s="263">
        <v>1200</v>
      </c>
      <c r="AP81" s="263">
        <v>1200</v>
      </c>
      <c r="AQ81" s="241">
        <f t="shared" si="150"/>
        <v>1200</v>
      </c>
      <c r="AR81" s="378"/>
      <c r="AS81" s="378"/>
      <c r="AT81" s="378"/>
      <c r="AU81" s="277">
        <f t="shared" si="137"/>
        <v>699600000</v>
      </c>
      <c r="AV81" s="277">
        <f t="shared" si="138"/>
        <v>0</v>
      </c>
      <c r="AW81" s="277">
        <f t="shared" si="139"/>
        <v>699600000</v>
      </c>
      <c r="AX81" s="277">
        <f t="shared" si="140"/>
        <v>0</v>
      </c>
      <c r="AY81" s="277">
        <f t="shared" si="141"/>
        <v>699600000</v>
      </c>
      <c r="AZ81" s="277">
        <f t="shared" si="142"/>
        <v>0</v>
      </c>
      <c r="BA81" s="277">
        <f t="shared" si="143"/>
        <v>699600000</v>
      </c>
      <c r="BB81" s="277">
        <f t="shared" si="144"/>
        <v>0</v>
      </c>
      <c r="BC81" s="277">
        <f t="shared" si="145"/>
        <v>699600000</v>
      </c>
      <c r="BD81" s="277">
        <f t="shared" si="146"/>
        <v>0</v>
      </c>
      <c r="BE81" s="277">
        <f t="shared" si="147"/>
        <v>699600000</v>
      </c>
      <c r="BF81" s="277">
        <f t="shared" si="148"/>
        <v>0</v>
      </c>
      <c r="BG81" s="379">
        <f t="shared" ref="BG81:BG144" si="165">SUM(AU81:BF81)</f>
        <v>4197600000</v>
      </c>
      <c r="BH81" s="378"/>
      <c r="BI81" s="378"/>
      <c r="BJ81" s="378"/>
      <c r="BK81" s="233">
        <f>SUBTOTAL(103,'KH 2026'!$BK$11:$BK$80)</f>
        <v>1</v>
      </c>
      <c r="BL81" s="7" t="s">
        <v>0</v>
      </c>
    </row>
    <row r="82" spans="1:64" x14ac:dyDescent="0.3">
      <c r="A82" s="409" t="s">
        <v>79</v>
      </c>
      <c r="B82" s="364" t="s">
        <v>4556</v>
      </c>
      <c r="C82" s="7" t="s">
        <v>4608</v>
      </c>
      <c r="D82" s="209" t="s">
        <v>4698</v>
      </c>
      <c r="E82" s="7" t="s">
        <v>94</v>
      </c>
      <c r="F82" s="7" t="s">
        <v>4744</v>
      </c>
      <c r="G82" s="7" t="s">
        <v>7</v>
      </c>
      <c r="H82" s="7" t="s">
        <v>165</v>
      </c>
      <c r="I82" s="7" t="s">
        <v>116</v>
      </c>
      <c r="J82" s="7" t="s">
        <v>78</v>
      </c>
      <c r="K82" s="7" t="s">
        <v>0</v>
      </c>
      <c r="L82" s="7" t="s">
        <v>4784</v>
      </c>
      <c r="M82" s="283">
        <v>0.8</v>
      </c>
      <c r="N82" s="262">
        <v>22</v>
      </c>
      <c r="O82" s="262"/>
      <c r="P82" s="262">
        <v>22</v>
      </c>
      <c r="Q82" s="262"/>
      <c r="R82" s="262">
        <v>22</v>
      </c>
      <c r="S82" s="262"/>
      <c r="T82" s="262">
        <v>22</v>
      </c>
      <c r="U82" s="262"/>
      <c r="V82" s="262">
        <v>22</v>
      </c>
      <c r="W82" s="262"/>
      <c r="X82" s="262">
        <v>22</v>
      </c>
      <c r="Y82" s="262"/>
      <c r="Z82" s="274">
        <f t="shared" si="149"/>
        <v>132</v>
      </c>
      <c r="AA82" s="33">
        <v>176</v>
      </c>
      <c r="AB82" s="33"/>
      <c r="AC82" s="33"/>
      <c r="AD82" s="10" t="s">
        <v>13</v>
      </c>
      <c r="AE82" s="262">
        <v>970</v>
      </c>
      <c r="AF82" s="262">
        <v>970</v>
      </c>
      <c r="AG82" s="262">
        <v>970</v>
      </c>
      <c r="AH82" s="262">
        <v>970</v>
      </c>
      <c r="AI82" s="262">
        <v>970</v>
      </c>
      <c r="AJ82" s="262">
        <v>970</v>
      </c>
      <c r="AK82" s="262">
        <v>970</v>
      </c>
      <c r="AL82" s="262">
        <v>970</v>
      </c>
      <c r="AM82" s="262">
        <v>970</v>
      </c>
      <c r="AN82" s="262">
        <v>970</v>
      </c>
      <c r="AO82" s="262">
        <v>970</v>
      </c>
      <c r="AP82" s="262">
        <v>970</v>
      </c>
      <c r="AQ82" s="241">
        <f t="shared" si="150"/>
        <v>970</v>
      </c>
      <c r="AR82" s="33"/>
      <c r="AS82" s="33"/>
      <c r="AT82" s="33"/>
      <c r="AU82" s="277">
        <f t="shared" si="137"/>
        <v>565510000</v>
      </c>
      <c r="AV82" s="277">
        <f t="shared" si="138"/>
        <v>0</v>
      </c>
      <c r="AW82" s="277">
        <f t="shared" si="139"/>
        <v>565510000</v>
      </c>
      <c r="AX82" s="277">
        <f t="shared" si="140"/>
        <v>0</v>
      </c>
      <c r="AY82" s="277">
        <f t="shared" si="141"/>
        <v>565510000</v>
      </c>
      <c r="AZ82" s="277">
        <f t="shared" si="142"/>
        <v>0</v>
      </c>
      <c r="BA82" s="277">
        <f t="shared" si="143"/>
        <v>565510000</v>
      </c>
      <c r="BB82" s="277">
        <f t="shared" si="144"/>
        <v>0</v>
      </c>
      <c r="BC82" s="277">
        <f t="shared" si="145"/>
        <v>565510000</v>
      </c>
      <c r="BD82" s="277">
        <f t="shared" si="146"/>
        <v>0</v>
      </c>
      <c r="BE82" s="277">
        <f t="shared" si="147"/>
        <v>565510000</v>
      </c>
      <c r="BF82" s="277">
        <f t="shared" si="148"/>
        <v>0</v>
      </c>
      <c r="BG82" s="379">
        <f t="shared" si="165"/>
        <v>3393060000</v>
      </c>
      <c r="BH82" s="7"/>
      <c r="BI82" s="7"/>
      <c r="BJ82" s="7"/>
      <c r="BK82" s="7"/>
      <c r="BL82" s="7" t="s">
        <v>0</v>
      </c>
    </row>
    <row r="83" spans="1:64" x14ac:dyDescent="0.3">
      <c r="A83" s="409" t="s">
        <v>79</v>
      </c>
      <c r="B83" s="364" t="s">
        <v>4556</v>
      </c>
      <c r="C83" s="7" t="s">
        <v>4609</v>
      </c>
      <c r="D83" s="209" t="s">
        <v>4699</v>
      </c>
      <c r="E83" s="7" t="s">
        <v>94</v>
      </c>
      <c r="F83" s="7" t="s">
        <v>4744</v>
      </c>
      <c r="G83" s="7" t="s">
        <v>7</v>
      </c>
      <c r="H83" s="7" t="s">
        <v>164</v>
      </c>
      <c r="I83" s="7" t="s">
        <v>111</v>
      </c>
      <c r="J83" s="7" t="s">
        <v>4755</v>
      </c>
      <c r="K83" s="368" t="s">
        <v>0</v>
      </c>
      <c r="L83" s="7" t="s">
        <v>4781</v>
      </c>
      <c r="M83" s="283">
        <v>0.8</v>
      </c>
      <c r="N83" s="262"/>
      <c r="O83" s="262">
        <v>44</v>
      </c>
      <c r="P83" s="262"/>
      <c r="Q83" s="262"/>
      <c r="R83" s="262"/>
      <c r="S83" s="262">
        <v>44</v>
      </c>
      <c r="T83" s="262"/>
      <c r="U83" s="262"/>
      <c r="V83" s="262"/>
      <c r="W83" s="262">
        <v>44</v>
      </c>
      <c r="X83" s="262"/>
      <c r="Y83" s="262"/>
      <c r="Z83" s="274">
        <f t="shared" si="149"/>
        <v>132</v>
      </c>
      <c r="AA83" s="33">
        <v>22</v>
      </c>
      <c r="AB83" s="33"/>
      <c r="AC83" s="33"/>
      <c r="AD83" s="10" t="s">
        <v>13</v>
      </c>
      <c r="AE83" s="262">
        <v>1200</v>
      </c>
      <c r="AF83" s="262">
        <v>1200</v>
      </c>
      <c r="AG83" s="262">
        <v>1200</v>
      </c>
      <c r="AH83" s="262">
        <v>1200</v>
      </c>
      <c r="AI83" s="262">
        <v>1200</v>
      </c>
      <c r="AJ83" s="262">
        <v>1200</v>
      </c>
      <c r="AK83" s="262">
        <v>1200</v>
      </c>
      <c r="AL83" s="262">
        <v>1200</v>
      </c>
      <c r="AM83" s="262">
        <v>1200</v>
      </c>
      <c r="AN83" s="262">
        <v>1200</v>
      </c>
      <c r="AO83" s="262">
        <v>1200</v>
      </c>
      <c r="AP83" s="262">
        <v>1200</v>
      </c>
      <c r="AQ83" s="241">
        <f t="shared" si="150"/>
        <v>1200</v>
      </c>
      <c r="AR83" s="33"/>
      <c r="AS83" s="33"/>
      <c r="AT83" s="33"/>
      <c r="AU83" s="277">
        <f t="shared" si="137"/>
        <v>0</v>
      </c>
      <c r="AV83" s="277">
        <f t="shared" si="138"/>
        <v>1399200000</v>
      </c>
      <c r="AW83" s="277">
        <f t="shared" si="139"/>
        <v>0</v>
      </c>
      <c r="AX83" s="277">
        <f t="shared" si="140"/>
        <v>0</v>
      </c>
      <c r="AY83" s="277">
        <f t="shared" si="141"/>
        <v>0</v>
      </c>
      <c r="AZ83" s="277">
        <f t="shared" si="142"/>
        <v>1399200000</v>
      </c>
      <c r="BA83" s="277">
        <f t="shared" si="143"/>
        <v>0</v>
      </c>
      <c r="BB83" s="277">
        <f t="shared" si="144"/>
        <v>0</v>
      </c>
      <c r="BC83" s="277">
        <f t="shared" si="145"/>
        <v>0</v>
      </c>
      <c r="BD83" s="277">
        <f t="shared" si="146"/>
        <v>1399200000</v>
      </c>
      <c r="BE83" s="277">
        <f t="shared" si="147"/>
        <v>0</v>
      </c>
      <c r="BF83" s="277">
        <f t="shared" si="148"/>
        <v>0</v>
      </c>
      <c r="BG83" s="379">
        <f t="shared" si="165"/>
        <v>4197600000</v>
      </c>
      <c r="BH83" s="7"/>
      <c r="BI83" s="7"/>
      <c r="BJ83" s="7"/>
      <c r="BK83" s="7"/>
      <c r="BL83" s="7" t="s">
        <v>0</v>
      </c>
    </row>
    <row r="84" spans="1:64" x14ac:dyDescent="0.3">
      <c r="A84" s="409" t="s">
        <v>77</v>
      </c>
      <c r="B84" s="364" t="s">
        <v>4556</v>
      </c>
      <c r="C84" s="7" t="s">
        <v>4610</v>
      </c>
      <c r="D84" s="209" t="s">
        <v>4700</v>
      </c>
      <c r="E84" s="7" t="s">
        <v>94</v>
      </c>
      <c r="F84" s="7" t="s">
        <v>4744</v>
      </c>
      <c r="G84" s="7" t="s">
        <v>7</v>
      </c>
      <c r="H84" s="7" t="s">
        <v>164</v>
      </c>
      <c r="I84" s="7" t="s">
        <v>111</v>
      </c>
      <c r="J84" s="7" t="s">
        <v>4755</v>
      </c>
      <c r="K84" s="368" t="s">
        <v>0</v>
      </c>
      <c r="L84" s="7" t="s">
        <v>4781</v>
      </c>
      <c r="M84" s="283">
        <v>0.8</v>
      </c>
      <c r="N84" s="262"/>
      <c r="O84" s="262">
        <v>22</v>
      </c>
      <c r="P84" s="262"/>
      <c r="Q84" s="262">
        <v>22</v>
      </c>
      <c r="R84" s="262"/>
      <c r="S84" s="262">
        <v>22</v>
      </c>
      <c r="T84" s="262"/>
      <c r="U84" s="262">
        <v>22</v>
      </c>
      <c r="V84" s="262"/>
      <c r="W84" s="262">
        <v>22</v>
      </c>
      <c r="X84" s="262"/>
      <c r="Y84" s="262">
        <v>22</v>
      </c>
      <c r="Z84" s="274">
        <f t="shared" si="149"/>
        <v>132</v>
      </c>
      <c r="AA84" s="33">
        <v>22</v>
      </c>
      <c r="AB84" s="33"/>
      <c r="AC84" s="33"/>
      <c r="AD84" s="10" t="s">
        <v>13</v>
      </c>
      <c r="AE84" s="262">
        <v>1200</v>
      </c>
      <c r="AF84" s="262">
        <v>1200</v>
      </c>
      <c r="AG84" s="262">
        <v>1200</v>
      </c>
      <c r="AH84" s="262">
        <v>1200</v>
      </c>
      <c r="AI84" s="262">
        <v>1200</v>
      </c>
      <c r="AJ84" s="262">
        <v>1200</v>
      </c>
      <c r="AK84" s="262">
        <v>1200</v>
      </c>
      <c r="AL84" s="262">
        <v>1200</v>
      </c>
      <c r="AM84" s="262">
        <v>1200</v>
      </c>
      <c r="AN84" s="262">
        <v>1200</v>
      </c>
      <c r="AO84" s="262">
        <v>1200</v>
      </c>
      <c r="AP84" s="262">
        <v>1200</v>
      </c>
      <c r="AQ84" s="241">
        <f t="shared" si="150"/>
        <v>1200</v>
      </c>
      <c r="AR84" s="33"/>
      <c r="AS84" s="33"/>
      <c r="AT84" s="33"/>
      <c r="AU84" s="277">
        <f t="shared" si="137"/>
        <v>0</v>
      </c>
      <c r="AV84" s="277">
        <f t="shared" si="138"/>
        <v>699600000</v>
      </c>
      <c r="AW84" s="277">
        <f t="shared" si="139"/>
        <v>0</v>
      </c>
      <c r="AX84" s="277">
        <f t="shared" si="140"/>
        <v>699600000</v>
      </c>
      <c r="AY84" s="277">
        <f t="shared" si="141"/>
        <v>0</v>
      </c>
      <c r="AZ84" s="277">
        <f t="shared" si="142"/>
        <v>699600000</v>
      </c>
      <c r="BA84" s="277">
        <f t="shared" si="143"/>
        <v>0</v>
      </c>
      <c r="BB84" s="277">
        <f t="shared" si="144"/>
        <v>699600000</v>
      </c>
      <c r="BC84" s="277">
        <f t="shared" si="145"/>
        <v>0</v>
      </c>
      <c r="BD84" s="277">
        <f t="shared" si="146"/>
        <v>699600000</v>
      </c>
      <c r="BE84" s="277">
        <f t="shared" si="147"/>
        <v>0</v>
      </c>
      <c r="BF84" s="277">
        <f t="shared" si="148"/>
        <v>699600000</v>
      </c>
      <c r="BG84" s="379">
        <f t="shared" si="165"/>
        <v>4197600000</v>
      </c>
      <c r="BH84" s="7"/>
      <c r="BI84" s="7"/>
      <c r="BJ84" s="7"/>
      <c r="BK84" s="7"/>
      <c r="BL84" s="7" t="s">
        <v>0</v>
      </c>
    </row>
    <row r="85" spans="1:64" x14ac:dyDescent="0.3">
      <c r="A85" s="409" t="s">
        <v>76</v>
      </c>
      <c r="B85" s="364" t="s">
        <v>4556</v>
      </c>
      <c r="C85" s="7" t="s">
        <v>4611</v>
      </c>
      <c r="D85" s="209" t="s">
        <v>4701</v>
      </c>
      <c r="E85" s="7" t="s">
        <v>94</v>
      </c>
      <c r="F85" s="7" t="s">
        <v>4745</v>
      </c>
      <c r="G85" s="7" t="s">
        <v>4748</v>
      </c>
      <c r="H85" s="7" t="s">
        <v>165</v>
      </c>
      <c r="I85" s="7" t="s">
        <v>110</v>
      </c>
      <c r="J85" s="7" t="s">
        <v>4752</v>
      </c>
      <c r="K85" s="368" t="s">
        <v>0</v>
      </c>
      <c r="L85" s="7" t="s">
        <v>4780</v>
      </c>
      <c r="M85" s="283">
        <v>0.8</v>
      </c>
      <c r="N85" s="262">
        <v>22</v>
      </c>
      <c r="O85" s="262"/>
      <c r="P85" s="262">
        <v>22</v>
      </c>
      <c r="Q85" s="262"/>
      <c r="R85" s="262">
        <v>22</v>
      </c>
      <c r="S85" s="262"/>
      <c r="T85" s="262">
        <v>22</v>
      </c>
      <c r="U85" s="262"/>
      <c r="V85" s="262">
        <v>22</v>
      </c>
      <c r="W85" s="262"/>
      <c r="X85" s="262">
        <v>22</v>
      </c>
      <c r="Y85" s="262"/>
      <c r="Z85" s="274">
        <f t="shared" si="149"/>
        <v>132</v>
      </c>
      <c r="AA85" s="33">
        <v>22</v>
      </c>
      <c r="AB85" s="33"/>
      <c r="AC85" s="33"/>
      <c r="AD85" s="10" t="s">
        <v>13</v>
      </c>
      <c r="AE85" s="262">
        <v>1150</v>
      </c>
      <c r="AF85" s="262">
        <v>1150</v>
      </c>
      <c r="AG85" s="262">
        <v>1150</v>
      </c>
      <c r="AH85" s="262">
        <v>1150</v>
      </c>
      <c r="AI85" s="262">
        <v>1150</v>
      </c>
      <c r="AJ85" s="262">
        <v>1150</v>
      </c>
      <c r="AK85" s="262">
        <v>1150</v>
      </c>
      <c r="AL85" s="262">
        <v>1150</v>
      </c>
      <c r="AM85" s="262">
        <v>1150</v>
      </c>
      <c r="AN85" s="262">
        <v>1150</v>
      </c>
      <c r="AO85" s="262">
        <v>1150</v>
      </c>
      <c r="AP85" s="262">
        <v>1150</v>
      </c>
      <c r="AQ85" s="241">
        <f t="shared" si="150"/>
        <v>1150</v>
      </c>
      <c r="AR85" s="33"/>
      <c r="AS85" s="33"/>
      <c r="AT85" s="33"/>
      <c r="AU85" s="277">
        <f t="shared" si="137"/>
        <v>670450000</v>
      </c>
      <c r="AV85" s="277">
        <f t="shared" si="138"/>
        <v>0</v>
      </c>
      <c r="AW85" s="277">
        <f t="shared" si="139"/>
        <v>670450000</v>
      </c>
      <c r="AX85" s="277">
        <f t="shared" si="140"/>
        <v>0</v>
      </c>
      <c r="AY85" s="277">
        <f t="shared" si="141"/>
        <v>670450000</v>
      </c>
      <c r="AZ85" s="277">
        <f t="shared" si="142"/>
        <v>0</v>
      </c>
      <c r="BA85" s="277">
        <f t="shared" si="143"/>
        <v>670450000</v>
      </c>
      <c r="BB85" s="277">
        <f t="shared" si="144"/>
        <v>0</v>
      </c>
      <c r="BC85" s="277">
        <f t="shared" si="145"/>
        <v>670450000</v>
      </c>
      <c r="BD85" s="277">
        <f t="shared" si="146"/>
        <v>0</v>
      </c>
      <c r="BE85" s="277">
        <f t="shared" si="147"/>
        <v>670450000</v>
      </c>
      <c r="BF85" s="277">
        <f t="shared" si="148"/>
        <v>0</v>
      </c>
      <c r="BG85" s="379">
        <f t="shared" si="165"/>
        <v>4022700000</v>
      </c>
      <c r="BH85" s="7"/>
      <c r="BI85" s="7"/>
      <c r="BJ85" s="7"/>
      <c r="BK85" s="7"/>
      <c r="BL85" s="7" t="s">
        <v>0</v>
      </c>
    </row>
    <row r="86" spans="1:64" x14ac:dyDescent="0.3">
      <c r="A86" s="409" t="s">
        <v>9</v>
      </c>
      <c r="B86" s="7" t="s">
        <v>4810</v>
      </c>
      <c r="C86" s="7" t="s">
        <v>174</v>
      </c>
      <c r="D86" s="209" t="s">
        <v>4557</v>
      </c>
      <c r="E86" s="7" t="s">
        <v>97</v>
      </c>
      <c r="F86" s="7" t="s">
        <v>4744</v>
      </c>
      <c r="G86" s="7" t="s">
        <v>8</v>
      </c>
      <c r="H86" s="7" t="s">
        <v>166</v>
      </c>
      <c r="I86" s="7" t="s">
        <v>110</v>
      </c>
      <c r="J86" s="7" t="s">
        <v>4752</v>
      </c>
      <c r="K86" s="368" t="s">
        <v>0</v>
      </c>
      <c r="L86" s="7" t="s">
        <v>4780</v>
      </c>
      <c r="M86" s="283">
        <v>0.8</v>
      </c>
      <c r="N86" s="262">
        <v>11</v>
      </c>
      <c r="O86" s="262">
        <v>11</v>
      </c>
      <c r="P86" s="262">
        <v>11</v>
      </c>
      <c r="Q86" s="262">
        <v>11</v>
      </c>
      <c r="R86" s="262">
        <v>11</v>
      </c>
      <c r="S86" s="262">
        <v>11</v>
      </c>
      <c r="T86" s="262">
        <v>11</v>
      </c>
      <c r="U86" s="262">
        <v>11</v>
      </c>
      <c r="V86" s="262">
        <v>11</v>
      </c>
      <c r="W86" s="262">
        <v>11</v>
      </c>
      <c r="X86" s="262">
        <v>11</v>
      </c>
      <c r="Y86" s="262">
        <v>11</v>
      </c>
      <c r="Z86" s="274">
        <f t="shared" si="149"/>
        <v>132</v>
      </c>
      <c r="AA86" s="33">
        <v>111.1</v>
      </c>
      <c r="AB86" s="33"/>
      <c r="AC86" s="33"/>
      <c r="AD86" s="10" t="s">
        <v>13</v>
      </c>
      <c r="AE86" s="262">
        <v>1150</v>
      </c>
      <c r="AF86" s="262">
        <v>1150</v>
      </c>
      <c r="AG86" s="262">
        <v>1150</v>
      </c>
      <c r="AH86" s="262">
        <v>1150</v>
      </c>
      <c r="AI86" s="262">
        <v>1150</v>
      </c>
      <c r="AJ86" s="262">
        <v>1150</v>
      </c>
      <c r="AK86" s="262">
        <v>1150</v>
      </c>
      <c r="AL86" s="262">
        <v>1150</v>
      </c>
      <c r="AM86" s="262">
        <v>1150</v>
      </c>
      <c r="AN86" s="262">
        <v>1150</v>
      </c>
      <c r="AO86" s="262">
        <v>1150</v>
      </c>
      <c r="AP86" s="262">
        <v>1150</v>
      </c>
      <c r="AQ86" s="241">
        <f t="shared" si="150"/>
        <v>1150</v>
      </c>
      <c r="AR86" s="33"/>
      <c r="AS86" s="33"/>
      <c r="AT86" s="33"/>
      <c r="AU86" s="277">
        <f t="shared" si="137"/>
        <v>335225000</v>
      </c>
      <c r="AV86" s="277">
        <f t="shared" si="138"/>
        <v>335225000</v>
      </c>
      <c r="AW86" s="277">
        <f t="shared" si="139"/>
        <v>335225000</v>
      </c>
      <c r="AX86" s="277">
        <f t="shared" si="140"/>
        <v>335225000</v>
      </c>
      <c r="AY86" s="277">
        <f t="shared" si="141"/>
        <v>335225000</v>
      </c>
      <c r="AZ86" s="277">
        <f t="shared" si="142"/>
        <v>335225000</v>
      </c>
      <c r="BA86" s="277">
        <f t="shared" si="143"/>
        <v>335225000</v>
      </c>
      <c r="BB86" s="277">
        <f t="shared" si="144"/>
        <v>335225000</v>
      </c>
      <c r="BC86" s="277">
        <f t="shared" si="145"/>
        <v>335225000</v>
      </c>
      <c r="BD86" s="277">
        <f t="shared" si="146"/>
        <v>335225000</v>
      </c>
      <c r="BE86" s="277">
        <f t="shared" si="147"/>
        <v>335225000</v>
      </c>
      <c r="BF86" s="277">
        <f t="shared" si="148"/>
        <v>335225000</v>
      </c>
      <c r="BG86" s="379">
        <f t="shared" si="165"/>
        <v>4022700000</v>
      </c>
      <c r="BH86" s="7"/>
      <c r="BI86" s="7"/>
      <c r="BJ86" s="7"/>
      <c r="BK86" s="7"/>
      <c r="BL86" s="7" t="s">
        <v>0</v>
      </c>
    </row>
    <row r="87" spans="1:64" x14ac:dyDescent="0.3">
      <c r="A87" s="409" t="s">
        <v>9</v>
      </c>
      <c r="B87" s="7" t="s">
        <v>4810</v>
      </c>
      <c r="C87" s="7" t="s">
        <v>174</v>
      </c>
      <c r="D87" s="209" t="s">
        <v>4557</v>
      </c>
      <c r="E87" s="7" t="s">
        <v>97</v>
      </c>
      <c r="F87" s="7" t="s">
        <v>4744</v>
      </c>
      <c r="G87" s="7" t="s">
        <v>8</v>
      </c>
      <c r="H87" s="7" t="s">
        <v>166</v>
      </c>
      <c r="I87" s="7" t="s">
        <v>117</v>
      </c>
      <c r="J87" s="7" t="s">
        <v>108</v>
      </c>
      <c r="K87" s="368" t="s">
        <v>4778</v>
      </c>
      <c r="L87" s="7" t="s">
        <v>272</v>
      </c>
      <c r="M87" s="283">
        <v>0.8</v>
      </c>
      <c r="N87" s="262"/>
      <c r="O87" s="262"/>
      <c r="P87" s="262"/>
      <c r="Q87" s="262"/>
      <c r="R87" s="262"/>
      <c r="S87" s="262"/>
      <c r="T87" s="262"/>
      <c r="U87" s="262"/>
      <c r="V87" s="262"/>
      <c r="W87" s="262"/>
      <c r="X87" s="262"/>
      <c r="Y87" s="262"/>
      <c r="Z87" s="274">
        <f t="shared" si="149"/>
        <v>0</v>
      </c>
      <c r="AA87" s="33">
        <v>165</v>
      </c>
      <c r="AB87" s="33"/>
      <c r="AC87" s="33"/>
      <c r="AD87" s="10" t="s">
        <v>13</v>
      </c>
      <c r="AE87" s="262">
        <v>695</v>
      </c>
      <c r="AF87" s="262">
        <v>695</v>
      </c>
      <c r="AG87" s="262">
        <v>695</v>
      </c>
      <c r="AH87" s="262">
        <v>695</v>
      </c>
      <c r="AI87" s="262">
        <v>695</v>
      </c>
      <c r="AJ87" s="262">
        <v>695</v>
      </c>
      <c r="AK87" s="262">
        <v>695</v>
      </c>
      <c r="AL87" s="262">
        <v>695</v>
      </c>
      <c r="AM87" s="262">
        <v>695</v>
      </c>
      <c r="AN87" s="262">
        <v>695</v>
      </c>
      <c r="AO87" s="262">
        <v>695</v>
      </c>
      <c r="AP87" s="262">
        <v>695</v>
      </c>
      <c r="AQ87" s="241">
        <f t="shared" si="150"/>
        <v>0</v>
      </c>
      <c r="AR87" s="33"/>
      <c r="AS87" s="33"/>
      <c r="AT87" s="33"/>
      <c r="AU87" s="277">
        <f t="shared" si="137"/>
        <v>0</v>
      </c>
      <c r="AV87" s="277">
        <f t="shared" si="138"/>
        <v>0</v>
      </c>
      <c r="AW87" s="277">
        <f t="shared" si="139"/>
        <v>0</v>
      </c>
      <c r="AX87" s="277">
        <f t="shared" si="140"/>
        <v>0</v>
      </c>
      <c r="AY87" s="277">
        <f t="shared" si="141"/>
        <v>0</v>
      </c>
      <c r="AZ87" s="277">
        <f t="shared" si="142"/>
        <v>0</v>
      </c>
      <c r="BA87" s="277">
        <f t="shared" si="143"/>
        <v>0</v>
      </c>
      <c r="BB87" s="277">
        <f t="shared" si="144"/>
        <v>0</v>
      </c>
      <c r="BC87" s="277">
        <f t="shared" si="145"/>
        <v>0</v>
      </c>
      <c r="BD87" s="277">
        <f t="shared" si="146"/>
        <v>0</v>
      </c>
      <c r="BE87" s="277">
        <f t="shared" si="147"/>
        <v>0</v>
      </c>
      <c r="BF87" s="277">
        <f t="shared" si="148"/>
        <v>0</v>
      </c>
      <c r="BG87" s="379">
        <f t="shared" si="165"/>
        <v>0</v>
      </c>
      <c r="BH87" s="7"/>
      <c r="BI87" s="7"/>
      <c r="BJ87" s="7"/>
      <c r="BK87" s="7"/>
      <c r="BL87" s="7" t="s">
        <v>1</v>
      </c>
    </row>
    <row r="88" spans="1:64" x14ac:dyDescent="0.3">
      <c r="A88" s="409" t="s">
        <v>79</v>
      </c>
      <c r="B88" s="368" t="s">
        <v>98</v>
      </c>
      <c r="C88" s="7" t="s">
        <v>4595</v>
      </c>
      <c r="D88" s="209" t="s">
        <v>4684</v>
      </c>
      <c r="E88" s="7" t="s">
        <v>97</v>
      </c>
      <c r="F88" s="7" t="s">
        <v>4744</v>
      </c>
      <c r="G88" s="7" t="s">
        <v>8</v>
      </c>
      <c r="H88" s="7" t="s">
        <v>4746</v>
      </c>
      <c r="I88" s="7" t="s">
        <v>143</v>
      </c>
      <c r="J88" s="7" t="s">
        <v>144</v>
      </c>
      <c r="K88" s="368" t="s">
        <v>4778</v>
      </c>
      <c r="L88" s="7" t="s">
        <v>272</v>
      </c>
      <c r="M88" s="283">
        <v>0.8</v>
      </c>
      <c r="N88" s="262"/>
      <c r="O88" s="262"/>
      <c r="P88" s="262"/>
      <c r="Q88" s="262"/>
      <c r="R88" s="262"/>
      <c r="S88" s="262"/>
      <c r="T88" s="262"/>
      <c r="U88" s="262"/>
      <c r="V88" s="262"/>
      <c r="W88" s="262"/>
      <c r="X88" s="262"/>
      <c r="Y88" s="262"/>
      <c r="Z88" s="274">
        <f t="shared" si="149"/>
        <v>0</v>
      </c>
      <c r="AA88" s="33">
        <v>88.5</v>
      </c>
      <c r="AB88" s="33"/>
      <c r="AC88" s="33"/>
      <c r="AD88" s="10" t="s">
        <v>13</v>
      </c>
      <c r="AE88" s="262">
        <v>560</v>
      </c>
      <c r="AF88" s="262">
        <v>560</v>
      </c>
      <c r="AG88" s="262">
        <v>560</v>
      </c>
      <c r="AH88" s="262">
        <v>560</v>
      </c>
      <c r="AI88" s="262">
        <v>560</v>
      </c>
      <c r="AJ88" s="262">
        <v>560</v>
      </c>
      <c r="AK88" s="262">
        <v>560</v>
      </c>
      <c r="AL88" s="262">
        <v>560</v>
      </c>
      <c r="AM88" s="262">
        <v>560</v>
      </c>
      <c r="AN88" s="262">
        <v>560</v>
      </c>
      <c r="AO88" s="262">
        <v>560</v>
      </c>
      <c r="AP88" s="262">
        <v>560</v>
      </c>
      <c r="AQ88" s="241">
        <f t="shared" si="150"/>
        <v>0</v>
      </c>
      <c r="AR88" s="33"/>
      <c r="AS88" s="33"/>
      <c r="AT88" s="33"/>
      <c r="AU88" s="277">
        <f t="shared" si="137"/>
        <v>0</v>
      </c>
      <c r="AV88" s="277">
        <f t="shared" si="138"/>
        <v>0</v>
      </c>
      <c r="AW88" s="277">
        <f t="shared" si="139"/>
        <v>0</v>
      </c>
      <c r="AX88" s="277">
        <f t="shared" si="140"/>
        <v>0</v>
      </c>
      <c r="AY88" s="277">
        <f t="shared" si="141"/>
        <v>0</v>
      </c>
      <c r="AZ88" s="277">
        <f t="shared" si="142"/>
        <v>0</v>
      </c>
      <c r="BA88" s="277">
        <f t="shared" si="143"/>
        <v>0</v>
      </c>
      <c r="BB88" s="277">
        <f t="shared" si="144"/>
        <v>0</v>
      </c>
      <c r="BC88" s="277">
        <f t="shared" si="145"/>
        <v>0</v>
      </c>
      <c r="BD88" s="277">
        <f t="shared" si="146"/>
        <v>0</v>
      </c>
      <c r="BE88" s="277">
        <f t="shared" si="147"/>
        <v>0</v>
      </c>
      <c r="BF88" s="277">
        <f t="shared" si="148"/>
        <v>0</v>
      </c>
      <c r="BG88" s="379">
        <f t="shared" si="165"/>
        <v>0</v>
      </c>
      <c r="BH88" s="7"/>
      <c r="BI88" s="7"/>
      <c r="BJ88" s="7"/>
      <c r="BK88" s="7"/>
      <c r="BL88" s="7" t="s">
        <v>1</v>
      </c>
    </row>
    <row r="89" spans="1:64" x14ac:dyDescent="0.3">
      <c r="A89" s="409" t="s">
        <v>79</v>
      </c>
      <c r="B89" s="364" t="s">
        <v>4556</v>
      </c>
      <c r="C89" s="7" t="s">
        <v>4612</v>
      </c>
      <c r="D89" s="209" t="s">
        <v>4702</v>
      </c>
      <c r="E89" s="7" t="s">
        <v>94</v>
      </c>
      <c r="F89" s="7" t="s">
        <v>4744</v>
      </c>
      <c r="G89" s="7" t="s">
        <v>7</v>
      </c>
      <c r="H89" s="7" t="s">
        <v>164</v>
      </c>
      <c r="I89" s="7" t="s">
        <v>197</v>
      </c>
      <c r="J89" s="7" t="s">
        <v>82</v>
      </c>
      <c r="K89" s="368" t="s">
        <v>130</v>
      </c>
      <c r="L89" s="7" t="s">
        <v>4783</v>
      </c>
      <c r="M89" s="283">
        <v>0.8</v>
      </c>
      <c r="N89" s="262"/>
      <c r="O89" s="262"/>
      <c r="P89" s="262"/>
      <c r="Q89" s="262"/>
      <c r="R89" s="262"/>
      <c r="S89" s="262"/>
      <c r="T89" s="262"/>
      <c r="U89" s="262"/>
      <c r="V89" s="262"/>
      <c r="W89" s="262"/>
      <c r="X89" s="262"/>
      <c r="Y89" s="262"/>
      <c r="Z89" s="274">
        <f t="shared" si="149"/>
        <v>0</v>
      </c>
      <c r="AA89" s="33">
        <v>84</v>
      </c>
      <c r="AB89" s="33"/>
      <c r="AC89" s="33"/>
      <c r="AD89" s="10" t="s">
        <v>13</v>
      </c>
      <c r="AE89" s="262">
        <v>640</v>
      </c>
      <c r="AF89" s="262">
        <v>632</v>
      </c>
      <c r="AG89" s="262">
        <v>624</v>
      </c>
      <c r="AH89" s="262">
        <v>616</v>
      </c>
      <c r="AI89" s="262">
        <v>608</v>
      </c>
      <c r="AJ89" s="262">
        <v>600</v>
      </c>
      <c r="AK89" s="262">
        <v>592</v>
      </c>
      <c r="AL89" s="262">
        <v>584</v>
      </c>
      <c r="AM89" s="262">
        <v>576</v>
      </c>
      <c r="AN89" s="262">
        <v>568</v>
      </c>
      <c r="AO89" s="262">
        <v>560</v>
      </c>
      <c r="AP89" s="262">
        <v>552</v>
      </c>
      <c r="AQ89" s="241">
        <f t="shared" si="150"/>
        <v>0</v>
      </c>
      <c r="AR89" s="33"/>
      <c r="AS89" s="33"/>
      <c r="AT89" s="33"/>
      <c r="AU89" s="277">
        <f t="shared" si="137"/>
        <v>0</v>
      </c>
      <c r="AV89" s="277">
        <f t="shared" si="138"/>
        <v>0</v>
      </c>
      <c r="AW89" s="277">
        <f t="shared" si="139"/>
        <v>0</v>
      </c>
      <c r="AX89" s="277">
        <f t="shared" si="140"/>
        <v>0</v>
      </c>
      <c r="AY89" s="277">
        <f t="shared" si="141"/>
        <v>0</v>
      </c>
      <c r="AZ89" s="277">
        <f t="shared" si="142"/>
        <v>0</v>
      </c>
      <c r="BA89" s="277">
        <f t="shared" si="143"/>
        <v>0</v>
      </c>
      <c r="BB89" s="277">
        <f t="shared" si="144"/>
        <v>0</v>
      </c>
      <c r="BC89" s="277">
        <f t="shared" si="145"/>
        <v>0</v>
      </c>
      <c r="BD89" s="277">
        <f t="shared" si="146"/>
        <v>0</v>
      </c>
      <c r="BE89" s="277">
        <f t="shared" si="147"/>
        <v>0</v>
      </c>
      <c r="BF89" s="277">
        <f t="shared" si="148"/>
        <v>0</v>
      </c>
      <c r="BG89" s="379">
        <f t="shared" si="165"/>
        <v>0</v>
      </c>
      <c r="BH89" s="7"/>
      <c r="BI89" s="7"/>
      <c r="BJ89" s="7"/>
      <c r="BK89" s="7"/>
      <c r="BL89" s="7" t="s">
        <v>130</v>
      </c>
    </row>
    <row r="90" spans="1:64" x14ac:dyDescent="0.3">
      <c r="A90" s="409" t="s">
        <v>79</v>
      </c>
      <c r="B90" s="368" t="s">
        <v>98</v>
      </c>
      <c r="C90" s="7" t="s">
        <v>4486</v>
      </c>
      <c r="D90" s="209" t="s">
        <v>4703</v>
      </c>
      <c r="E90" s="7" t="s">
        <v>97</v>
      </c>
      <c r="F90" s="7" t="s">
        <v>4744</v>
      </c>
      <c r="G90" s="7" t="s">
        <v>8</v>
      </c>
      <c r="H90" s="7" t="s">
        <v>4746</v>
      </c>
      <c r="I90" s="7" t="s">
        <v>111</v>
      </c>
      <c r="J90" s="7" t="s">
        <v>4755</v>
      </c>
      <c r="K90" s="368" t="s">
        <v>0</v>
      </c>
      <c r="L90" s="7" t="s">
        <v>4781</v>
      </c>
      <c r="M90" s="283">
        <v>0.8</v>
      </c>
      <c r="N90" s="262">
        <v>5.5</v>
      </c>
      <c r="O90" s="262"/>
      <c r="P90" s="262"/>
      <c r="Q90" s="262">
        <v>5.5</v>
      </c>
      <c r="R90" s="262">
        <v>22</v>
      </c>
      <c r="S90" s="262">
        <v>22</v>
      </c>
      <c r="T90" s="262">
        <v>22</v>
      </c>
      <c r="U90" s="262"/>
      <c r="V90" s="262"/>
      <c r="W90" s="262">
        <v>22</v>
      </c>
      <c r="X90" s="262">
        <v>11</v>
      </c>
      <c r="Y90" s="262">
        <v>11</v>
      </c>
      <c r="Z90" s="274">
        <f t="shared" si="149"/>
        <v>121</v>
      </c>
      <c r="AA90" s="33">
        <v>169.39999999999998</v>
      </c>
      <c r="AB90" s="33"/>
      <c r="AC90" s="33"/>
      <c r="AD90" s="10" t="s">
        <v>13</v>
      </c>
      <c r="AE90" s="262">
        <v>1200</v>
      </c>
      <c r="AF90" s="262">
        <v>1200</v>
      </c>
      <c r="AG90" s="262">
        <v>1200</v>
      </c>
      <c r="AH90" s="262">
        <v>1200</v>
      </c>
      <c r="AI90" s="262">
        <v>1200</v>
      </c>
      <c r="AJ90" s="262">
        <v>1200</v>
      </c>
      <c r="AK90" s="262">
        <v>1200</v>
      </c>
      <c r="AL90" s="262">
        <v>1200</v>
      </c>
      <c r="AM90" s="262">
        <v>1200</v>
      </c>
      <c r="AN90" s="262">
        <v>1200</v>
      </c>
      <c r="AO90" s="262">
        <v>1200</v>
      </c>
      <c r="AP90" s="262">
        <v>1200</v>
      </c>
      <c r="AQ90" s="241">
        <f t="shared" si="150"/>
        <v>1200</v>
      </c>
      <c r="AR90" s="33"/>
      <c r="AS90" s="33"/>
      <c r="AT90" s="33"/>
      <c r="AU90" s="277">
        <f t="shared" si="137"/>
        <v>174900000</v>
      </c>
      <c r="AV90" s="277">
        <f t="shared" si="138"/>
        <v>0</v>
      </c>
      <c r="AW90" s="277">
        <f t="shared" si="139"/>
        <v>0</v>
      </c>
      <c r="AX90" s="277">
        <f t="shared" si="140"/>
        <v>174900000</v>
      </c>
      <c r="AY90" s="277">
        <f t="shared" si="141"/>
        <v>699600000</v>
      </c>
      <c r="AZ90" s="277">
        <f t="shared" si="142"/>
        <v>699600000</v>
      </c>
      <c r="BA90" s="277">
        <f t="shared" si="143"/>
        <v>699600000</v>
      </c>
      <c r="BB90" s="277">
        <f t="shared" si="144"/>
        <v>0</v>
      </c>
      <c r="BC90" s="277">
        <f t="shared" si="145"/>
        <v>0</v>
      </c>
      <c r="BD90" s="277">
        <f t="shared" si="146"/>
        <v>699600000</v>
      </c>
      <c r="BE90" s="277">
        <f t="shared" si="147"/>
        <v>349800000</v>
      </c>
      <c r="BF90" s="277">
        <f t="shared" si="148"/>
        <v>349800000</v>
      </c>
      <c r="BG90" s="379">
        <f t="shared" si="165"/>
        <v>3847800000</v>
      </c>
      <c r="BH90" s="7"/>
      <c r="BI90" s="7"/>
      <c r="BJ90" s="7"/>
      <c r="BK90" s="7"/>
      <c r="BL90" s="7" t="s">
        <v>0</v>
      </c>
    </row>
    <row r="91" spans="1:64" x14ac:dyDescent="0.3">
      <c r="A91" s="409" t="s">
        <v>77</v>
      </c>
      <c r="B91" s="368" t="s">
        <v>98</v>
      </c>
      <c r="C91" s="7" t="s">
        <v>4613</v>
      </c>
      <c r="D91" s="209" t="s">
        <v>4704</v>
      </c>
      <c r="E91" s="7" t="s">
        <v>97</v>
      </c>
      <c r="F91" s="7" t="s">
        <v>4744</v>
      </c>
      <c r="G91" s="7" t="s">
        <v>8</v>
      </c>
      <c r="H91" s="7" t="s">
        <v>166</v>
      </c>
      <c r="I91" s="7" t="s">
        <v>3026</v>
      </c>
      <c r="J91" s="7" t="s">
        <v>4758</v>
      </c>
      <c r="K91" s="368" t="s">
        <v>4777</v>
      </c>
      <c r="L91" s="7" t="s">
        <v>272</v>
      </c>
      <c r="M91" s="283">
        <v>0.8</v>
      </c>
      <c r="N91" s="262">
        <v>10</v>
      </c>
      <c r="O91" s="262">
        <v>10</v>
      </c>
      <c r="P91" s="262">
        <v>10</v>
      </c>
      <c r="Q91" s="262">
        <v>10</v>
      </c>
      <c r="R91" s="262">
        <v>10</v>
      </c>
      <c r="S91" s="262">
        <v>10</v>
      </c>
      <c r="T91" s="262">
        <v>10</v>
      </c>
      <c r="U91" s="262">
        <v>10</v>
      </c>
      <c r="V91" s="262">
        <v>10</v>
      </c>
      <c r="W91" s="262">
        <v>10</v>
      </c>
      <c r="X91" s="262">
        <v>10</v>
      </c>
      <c r="Y91" s="262">
        <v>10</v>
      </c>
      <c r="Z91" s="274">
        <f t="shared" si="149"/>
        <v>120</v>
      </c>
      <c r="AA91" s="33">
        <v>0</v>
      </c>
      <c r="AB91" s="33"/>
      <c r="AC91" s="33"/>
      <c r="AD91" s="10" t="s">
        <v>13</v>
      </c>
      <c r="AE91" s="262">
        <v>1300</v>
      </c>
      <c r="AF91" s="262">
        <v>1300</v>
      </c>
      <c r="AG91" s="262">
        <v>1300</v>
      </c>
      <c r="AH91" s="262">
        <v>1300</v>
      </c>
      <c r="AI91" s="262">
        <v>1300</v>
      </c>
      <c r="AJ91" s="262">
        <v>1300</v>
      </c>
      <c r="AK91" s="262">
        <v>1300</v>
      </c>
      <c r="AL91" s="262">
        <v>1300</v>
      </c>
      <c r="AM91" s="262">
        <v>1300</v>
      </c>
      <c r="AN91" s="262">
        <v>1300</v>
      </c>
      <c r="AO91" s="262">
        <v>1300</v>
      </c>
      <c r="AP91" s="262">
        <v>1300</v>
      </c>
      <c r="AQ91" s="241">
        <f t="shared" si="150"/>
        <v>1300</v>
      </c>
      <c r="AR91" s="33"/>
      <c r="AS91" s="33"/>
      <c r="AT91" s="33"/>
      <c r="AU91" s="277">
        <f t="shared" si="137"/>
        <v>344500000</v>
      </c>
      <c r="AV91" s="277">
        <f t="shared" si="138"/>
        <v>344500000</v>
      </c>
      <c r="AW91" s="277">
        <f t="shared" si="139"/>
        <v>344500000</v>
      </c>
      <c r="AX91" s="277">
        <f t="shared" si="140"/>
        <v>344500000</v>
      </c>
      <c r="AY91" s="277">
        <f t="shared" si="141"/>
        <v>344500000</v>
      </c>
      <c r="AZ91" s="277">
        <f t="shared" si="142"/>
        <v>344500000</v>
      </c>
      <c r="BA91" s="277">
        <f t="shared" si="143"/>
        <v>344500000</v>
      </c>
      <c r="BB91" s="277">
        <f t="shared" si="144"/>
        <v>344500000</v>
      </c>
      <c r="BC91" s="277">
        <f t="shared" si="145"/>
        <v>344500000</v>
      </c>
      <c r="BD91" s="277">
        <f t="shared" si="146"/>
        <v>344500000</v>
      </c>
      <c r="BE91" s="277">
        <f t="shared" si="147"/>
        <v>344500000</v>
      </c>
      <c r="BF91" s="277">
        <f t="shared" si="148"/>
        <v>344500000</v>
      </c>
      <c r="BG91" s="379">
        <f t="shared" si="165"/>
        <v>4134000000</v>
      </c>
      <c r="BH91" s="7"/>
      <c r="BI91" s="7"/>
      <c r="BJ91" s="7"/>
      <c r="BK91" s="7"/>
      <c r="BL91" s="7" t="s">
        <v>1</v>
      </c>
    </row>
    <row r="92" spans="1:64" x14ac:dyDescent="0.3">
      <c r="A92" s="409" t="s">
        <v>76</v>
      </c>
      <c r="B92" s="368" t="s">
        <v>98</v>
      </c>
      <c r="C92" s="7" t="s">
        <v>205</v>
      </c>
      <c r="D92" s="209" t="s">
        <v>4705</v>
      </c>
      <c r="E92" s="7" t="s">
        <v>97</v>
      </c>
      <c r="F92" s="7" t="s">
        <v>4744</v>
      </c>
      <c r="G92" s="7" t="s">
        <v>8</v>
      </c>
      <c r="H92" s="7" t="s">
        <v>166</v>
      </c>
      <c r="I92" s="7" t="s">
        <v>4759</v>
      </c>
      <c r="J92" s="7" t="s">
        <v>4760</v>
      </c>
      <c r="K92" s="368" t="s">
        <v>2</v>
      </c>
      <c r="L92" s="7" t="s">
        <v>272</v>
      </c>
      <c r="M92" s="283">
        <v>0.8</v>
      </c>
      <c r="N92" s="262">
        <v>10</v>
      </c>
      <c r="O92" s="262">
        <v>10</v>
      </c>
      <c r="P92" s="262">
        <v>10</v>
      </c>
      <c r="Q92" s="262">
        <v>10</v>
      </c>
      <c r="R92" s="262">
        <v>10</v>
      </c>
      <c r="S92" s="262">
        <v>10</v>
      </c>
      <c r="T92" s="262">
        <v>10</v>
      </c>
      <c r="U92" s="262">
        <v>10</v>
      </c>
      <c r="V92" s="262">
        <v>10</v>
      </c>
      <c r="W92" s="262">
        <v>10</v>
      </c>
      <c r="X92" s="262">
        <v>10</v>
      </c>
      <c r="Y92" s="262">
        <v>10</v>
      </c>
      <c r="Z92" s="274">
        <f t="shared" si="149"/>
        <v>120</v>
      </c>
      <c r="AA92" s="33">
        <v>5</v>
      </c>
      <c r="AB92" s="33"/>
      <c r="AC92" s="33"/>
      <c r="AD92" s="10" t="s">
        <v>13</v>
      </c>
      <c r="AE92" s="262">
        <v>700</v>
      </c>
      <c r="AF92" s="262">
        <v>700</v>
      </c>
      <c r="AG92" s="262">
        <v>700</v>
      </c>
      <c r="AH92" s="262">
        <v>700</v>
      </c>
      <c r="AI92" s="262">
        <v>700</v>
      </c>
      <c r="AJ92" s="262">
        <v>700</v>
      </c>
      <c r="AK92" s="262">
        <v>700</v>
      </c>
      <c r="AL92" s="262">
        <v>700</v>
      </c>
      <c r="AM92" s="262">
        <v>700</v>
      </c>
      <c r="AN92" s="262">
        <v>700</v>
      </c>
      <c r="AO92" s="262">
        <v>700</v>
      </c>
      <c r="AP92" s="262">
        <v>700</v>
      </c>
      <c r="AQ92" s="241">
        <f t="shared" si="150"/>
        <v>700</v>
      </c>
      <c r="AR92" s="33"/>
      <c r="AS92" s="33"/>
      <c r="AT92" s="33"/>
      <c r="AU92" s="277">
        <f t="shared" si="137"/>
        <v>185500000</v>
      </c>
      <c r="AV92" s="277">
        <f t="shared" si="138"/>
        <v>185500000</v>
      </c>
      <c r="AW92" s="277">
        <f t="shared" si="139"/>
        <v>185500000</v>
      </c>
      <c r="AX92" s="277">
        <f t="shared" si="140"/>
        <v>185500000</v>
      </c>
      <c r="AY92" s="277">
        <f t="shared" si="141"/>
        <v>185500000</v>
      </c>
      <c r="AZ92" s="277">
        <f t="shared" si="142"/>
        <v>185500000</v>
      </c>
      <c r="BA92" s="277">
        <f t="shared" si="143"/>
        <v>185500000</v>
      </c>
      <c r="BB92" s="277">
        <f t="shared" si="144"/>
        <v>185500000</v>
      </c>
      <c r="BC92" s="277">
        <f t="shared" si="145"/>
        <v>185500000</v>
      </c>
      <c r="BD92" s="277">
        <f t="shared" si="146"/>
        <v>185500000</v>
      </c>
      <c r="BE92" s="277">
        <f t="shared" si="147"/>
        <v>185500000</v>
      </c>
      <c r="BF92" s="277">
        <f t="shared" si="148"/>
        <v>185500000</v>
      </c>
      <c r="BG92" s="379">
        <f t="shared" si="165"/>
        <v>2226000000</v>
      </c>
      <c r="BH92" s="7"/>
      <c r="BI92" s="7"/>
      <c r="BJ92" s="7"/>
      <c r="BK92" s="7"/>
      <c r="BL92" s="7" t="s">
        <v>2</v>
      </c>
    </row>
    <row r="93" spans="1:64" x14ac:dyDescent="0.3">
      <c r="A93" s="409" t="s">
        <v>77</v>
      </c>
      <c r="B93" s="364" t="s">
        <v>4556</v>
      </c>
      <c r="C93" s="7" t="s">
        <v>202</v>
      </c>
      <c r="D93" s="209" t="s">
        <v>4562</v>
      </c>
      <c r="E93" s="7" t="s">
        <v>94</v>
      </c>
      <c r="F93" s="7" t="s">
        <v>4744</v>
      </c>
      <c r="G93" s="7" t="s">
        <v>7</v>
      </c>
      <c r="H93" s="7" t="s">
        <v>164</v>
      </c>
      <c r="I93" s="7" t="s">
        <v>111</v>
      </c>
      <c r="J93" s="7" t="s">
        <v>4755</v>
      </c>
      <c r="K93" s="368" t="s">
        <v>0</v>
      </c>
      <c r="L93" s="7" t="s">
        <v>4781</v>
      </c>
      <c r="M93" s="283">
        <v>0.8</v>
      </c>
      <c r="N93" s="262"/>
      <c r="O93" s="262">
        <v>22</v>
      </c>
      <c r="P93" s="262"/>
      <c r="Q93" s="262">
        <v>22</v>
      </c>
      <c r="R93" s="262"/>
      <c r="S93" s="262"/>
      <c r="T93" s="262">
        <v>22</v>
      </c>
      <c r="U93" s="262"/>
      <c r="V93" s="262">
        <v>22</v>
      </c>
      <c r="W93" s="262"/>
      <c r="X93" s="262">
        <v>22</v>
      </c>
      <c r="Y93" s="262"/>
      <c r="Z93" s="274">
        <f t="shared" si="149"/>
        <v>110</v>
      </c>
      <c r="AA93" s="33">
        <v>176</v>
      </c>
      <c r="AB93" s="33"/>
      <c r="AC93" s="33"/>
      <c r="AD93" s="10" t="s">
        <v>13</v>
      </c>
      <c r="AE93" s="262">
        <v>1200</v>
      </c>
      <c r="AF93" s="262">
        <v>1200</v>
      </c>
      <c r="AG93" s="262">
        <v>1200</v>
      </c>
      <c r="AH93" s="262">
        <v>1200</v>
      </c>
      <c r="AI93" s="262">
        <v>1200</v>
      </c>
      <c r="AJ93" s="262">
        <v>1200</v>
      </c>
      <c r="AK93" s="262">
        <v>1200</v>
      </c>
      <c r="AL93" s="262">
        <v>1200</v>
      </c>
      <c r="AM93" s="262">
        <v>1200</v>
      </c>
      <c r="AN93" s="262">
        <v>1200</v>
      </c>
      <c r="AO93" s="262">
        <v>1200</v>
      </c>
      <c r="AP93" s="262">
        <v>1200</v>
      </c>
      <c r="AQ93" s="241">
        <f t="shared" si="150"/>
        <v>1200</v>
      </c>
      <c r="AR93" s="33"/>
      <c r="AS93" s="33"/>
      <c r="AT93" s="33"/>
      <c r="AU93" s="277">
        <f t="shared" si="137"/>
        <v>0</v>
      </c>
      <c r="AV93" s="277">
        <f t="shared" si="138"/>
        <v>699600000</v>
      </c>
      <c r="AW93" s="277">
        <f t="shared" si="139"/>
        <v>0</v>
      </c>
      <c r="AX93" s="277">
        <f t="shared" si="140"/>
        <v>699600000</v>
      </c>
      <c r="AY93" s="277">
        <f t="shared" si="141"/>
        <v>0</v>
      </c>
      <c r="AZ93" s="277">
        <f t="shared" si="142"/>
        <v>0</v>
      </c>
      <c r="BA93" s="277">
        <f t="shared" si="143"/>
        <v>699600000</v>
      </c>
      <c r="BB93" s="277">
        <f t="shared" si="144"/>
        <v>0</v>
      </c>
      <c r="BC93" s="277">
        <f t="shared" si="145"/>
        <v>699600000</v>
      </c>
      <c r="BD93" s="277">
        <f t="shared" si="146"/>
        <v>0</v>
      </c>
      <c r="BE93" s="277">
        <f t="shared" si="147"/>
        <v>699600000</v>
      </c>
      <c r="BF93" s="277">
        <f t="shared" si="148"/>
        <v>0</v>
      </c>
      <c r="BG93" s="379">
        <f t="shared" si="165"/>
        <v>3498000000</v>
      </c>
      <c r="BH93" s="7"/>
      <c r="BI93" s="7"/>
      <c r="BJ93" s="7"/>
      <c r="BK93" s="7"/>
      <c r="BL93" s="7" t="s">
        <v>0</v>
      </c>
    </row>
    <row r="94" spans="1:64" x14ac:dyDescent="0.3">
      <c r="A94" s="409" t="s">
        <v>77</v>
      </c>
      <c r="B94" s="364" t="s">
        <v>4556</v>
      </c>
      <c r="C94" s="7" t="s">
        <v>4596</v>
      </c>
      <c r="D94" s="209" t="s">
        <v>4685</v>
      </c>
      <c r="E94" s="7" t="s">
        <v>94</v>
      </c>
      <c r="F94" s="7" t="s">
        <v>4744</v>
      </c>
      <c r="G94" s="7" t="s">
        <v>4748</v>
      </c>
      <c r="H94" s="7" t="s">
        <v>4747</v>
      </c>
      <c r="I94" s="7" t="s">
        <v>111</v>
      </c>
      <c r="J94" s="7" t="s">
        <v>4755</v>
      </c>
      <c r="K94" s="368" t="s">
        <v>0</v>
      </c>
      <c r="L94" s="7" t="s">
        <v>4781</v>
      </c>
      <c r="M94" s="283">
        <v>0.8</v>
      </c>
      <c r="N94" s="262"/>
      <c r="O94" s="262"/>
      <c r="P94" s="262">
        <v>22</v>
      </c>
      <c r="Q94" s="262"/>
      <c r="R94" s="262"/>
      <c r="S94" s="262">
        <v>22</v>
      </c>
      <c r="T94" s="262"/>
      <c r="U94" s="262"/>
      <c r="V94" s="262">
        <v>22</v>
      </c>
      <c r="W94" s="262"/>
      <c r="X94" s="262"/>
      <c r="Y94" s="262">
        <v>22</v>
      </c>
      <c r="Z94" s="274">
        <f t="shared" si="149"/>
        <v>88</v>
      </c>
      <c r="AA94" s="33">
        <v>154</v>
      </c>
      <c r="AB94" s="33"/>
      <c r="AC94" s="33"/>
      <c r="AD94" s="10" t="s">
        <v>13</v>
      </c>
      <c r="AE94" s="262">
        <v>1200</v>
      </c>
      <c r="AF94" s="262">
        <v>1200</v>
      </c>
      <c r="AG94" s="262">
        <v>1200</v>
      </c>
      <c r="AH94" s="262">
        <v>1200</v>
      </c>
      <c r="AI94" s="262">
        <v>1200</v>
      </c>
      <c r="AJ94" s="262">
        <v>1200</v>
      </c>
      <c r="AK94" s="262">
        <v>1200</v>
      </c>
      <c r="AL94" s="262">
        <v>1200</v>
      </c>
      <c r="AM94" s="262">
        <v>1200</v>
      </c>
      <c r="AN94" s="262">
        <v>1200</v>
      </c>
      <c r="AO94" s="262">
        <v>1200</v>
      </c>
      <c r="AP94" s="262">
        <v>1200</v>
      </c>
      <c r="AQ94" s="241">
        <f t="shared" si="150"/>
        <v>1200</v>
      </c>
      <c r="AR94" s="33"/>
      <c r="AS94" s="33"/>
      <c r="AT94" s="33"/>
      <c r="AU94" s="277">
        <f t="shared" si="137"/>
        <v>0</v>
      </c>
      <c r="AV94" s="277">
        <f t="shared" si="138"/>
        <v>0</v>
      </c>
      <c r="AW94" s="277">
        <f t="shared" si="139"/>
        <v>699600000</v>
      </c>
      <c r="AX94" s="277">
        <f t="shared" si="140"/>
        <v>0</v>
      </c>
      <c r="AY94" s="277">
        <f t="shared" si="141"/>
        <v>0</v>
      </c>
      <c r="AZ94" s="277">
        <f t="shared" si="142"/>
        <v>699600000</v>
      </c>
      <c r="BA94" s="277">
        <f t="shared" si="143"/>
        <v>0</v>
      </c>
      <c r="BB94" s="277">
        <f t="shared" si="144"/>
        <v>0</v>
      </c>
      <c r="BC94" s="277">
        <f t="shared" si="145"/>
        <v>699600000</v>
      </c>
      <c r="BD94" s="277">
        <f t="shared" si="146"/>
        <v>0</v>
      </c>
      <c r="BE94" s="277">
        <f t="shared" si="147"/>
        <v>0</v>
      </c>
      <c r="BF94" s="277">
        <f t="shared" si="148"/>
        <v>699600000</v>
      </c>
      <c r="BG94" s="379">
        <f t="shared" si="165"/>
        <v>2798400000</v>
      </c>
      <c r="BH94" s="7"/>
      <c r="BI94" s="7"/>
      <c r="BJ94" s="7"/>
      <c r="BK94" s="7"/>
      <c r="BL94" s="7" t="s">
        <v>0</v>
      </c>
    </row>
    <row r="95" spans="1:64" x14ac:dyDescent="0.3">
      <c r="A95" s="409" t="s">
        <v>79</v>
      </c>
      <c r="B95" s="364" t="s">
        <v>4556</v>
      </c>
      <c r="C95" s="7" t="s">
        <v>4614</v>
      </c>
      <c r="D95" s="209" t="s">
        <v>4706</v>
      </c>
      <c r="E95" s="7" t="s">
        <v>94</v>
      </c>
      <c r="F95" s="7" t="s">
        <v>4744</v>
      </c>
      <c r="G95" s="7" t="s">
        <v>7</v>
      </c>
      <c r="H95" s="7" t="s">
        <v>165</v>
      </c>
      <c r="I95" s="7" t="s">
        <v>116</v>
      </c>
      <c r="J95" s="7" t="s">
        <v>78</v>
      </c>
      <c r="K95" s="368" t="s">
        <v>0</v>
      </c>
      <c r="L95" s="7" t="s">
        <v>4784</v>
      </c>
      <c r="M95" s="283">
        <v>0.8</v>
      </c>
      <c r="N95" s="262"/>
      <c r="O95" s="262">
        <v>22</v>
      </c>
      <c r="P95" s="262"/>
      <c r="Q95" s="262"/>
      <c r="R95" s="262"/>
      <c r="S95" s="262">
        <v>22</v>
      </c>
      <c r="T95" s="262"/>
      <c r="U95" s="262"/>
      <c r="V95" s="262"/>
      <c r="W95" s="262">
        <v>22</v>
      </c>
      <c r="X95" s="262"/>
      <c r="Y95" s="262">
        <v>22</v>
      </c>
      <c r="Z95" s="274">
        <f t="shared" si="149"/>
        <v>88</v>
      </c>
      <c r="AA95" s="33">
        <v>110</v>
      </c>
      <c r="AB95" s="33"/>
      <c r="AC95" s="33"/>
      <c r="AD95" s="10" t="s">
        <v>13</v>
      </c>
      <c r="AE95" s="262">
        <v>970</v>
      </c>
      <c r="AF95" s="262">
        <v>970</v>
      </c>
      <c r="AG95" s="262">
        <v>970</v>
      </c>
      <c r="AH95" s="262">
        <v>970</v>
      </c>
      <c r="AI95" s="262">
        <v>970</v>
      </c>
      <c r="AJ95" s="262">
        <v>970</v>
      </c>
      <c r="AK95" s="262">
        <v>970</v>
      </c>
      <c r="AL95" s="262">
        <v>970</v>
      </c>
      <c r="AM95" s="262">
        <v>970</v>
      </c>
      <c r="AN95" s="262">
        <v>970</v>
      </c>
      <c r="AO95" s="262">
        <v>970</v>
      </c>
      <c r="AP95" s="262">
        <v>970</v>
      </c>
      <c r="AQ95" s="241">
        <f t="shared" si="150"/>
        <v>970</v>
      </c>
      <c r="AR95" s="33"/>
      <c r="AS95" s="33"/>
      <c r="AT95" s="33"/>
      <c r="AU95" s="277">
        <f t="shared" si="137"/>
        <v>0</v>
      </c>
      <c r="AV95" s="277">
        <f t="shared" si="138"/>
        <v>565510000</v>
      </c>
      <c r="AW95" s="277">
        <f t="shared" si="139"/>
        <v>0</v>
      </c>
      <c r="AX95" s="277">
        <f t="shared" si="140"/>
        <v>0</v>
      </c>
      <c r="AY95" s="277">
        <f t="shared" si="141"/>
        <v>0</v>
      </c>
      <c r="AZ95" s="277">
        <f t="shared" si="142"/>
        <v>565510000</v>
      </c>
      <c r="BA95" s="277">
        <f t="shared" si="143"/>
        <v>0</v>
      </c>
      <c r="BB95" s="277">
        <f t="shared" si="144"/>
        <v>0</v>
      </c>
      <c r="BC95" s="277">
        <f t="shared" si="145"/>
        <v>0</v>
      </c>
      <c r="BD95" s="277">
        <f t="shared" si="146"/>
        <v>565510000</v>
      </c>
      <c r="BE95" s="277">
        <f t="shared" si="147"/>
        <v>0</v>
      </c>
      <c r="BF95" s="277">
        <f t="shared" si="148"/>
        <v>565510000</v>
      </c>
      <c r="BG95" s="379">
        <f t="shared" si="165"/>
        <v>2262040000</v>
      </c>
      <c r="BH95" s="7"/>
      <c r="BI95" s="7"/>
      <c r="BJ95" s="7"/>
      <c r="BK95" s="7"/>
      <c r="BL95" s="7" t="s">
        <v>0</v>
      </c>
    </row>
    <row r="96" spans="1:64" x14ac:dyDescent="0.3">
      <c r="A96" s="409" t="s">
        <v>79</v>
      </c>
      <c r="B96" s="368" t="s">
        <v>98</v>
      </c>
      <c r="C96" s="7" t="s">
        <v>4615</v>
      </c>
      <c r="D96" s="209" t="s">
        <v>4707</v>
      </c>
      <c r="E96" s="7" t="s">
        <v>97</v>
      </c>
      <c r="F96" s="7" t="s">
        <v>4744</v>
      </c>
      <c r="G96" s="7" t="s">
        <v>8</v>
      </c>
      <c r="H96" s="7" t="s">
        <v>166</v>
      </c>
      <c r="I96" s="7" t="s">
        <v>110</v>
      </c>
      <c r="J96" s="7" t="s">
        <v>4752</v>
      </c>
      <c r="K96" s="368" t="s">
        <v>0</v>
      </c>
      <c r="L96" s="7" t="s">
        <v>4780</v>
      </c>
      <c r="M96" s="283">
        <v>0.8</v>
      </c>
      <c r="N96" s="262"/>
      <c r="O96" s="262"/>
      <c r="P96" s="262"/>
      <c r="Q96" s="262"/>
      <c r="R96" s="262"/>
      <c r="S96" s="262">
        <v>11</v>
      </c>
      <c r="T96" s="262">
        <v>11</v>
      </c>
      <c r="U96" s="262">
        <v>11</v>
      </c>
      <c r="V96" s="262">
        <v>11</v>
      </c>
      <c r="W96" s="262">
        <v>11</v>
      </c>
      <c r="X96" s="262">
        <v>11</v>
      </c>
      <c r="Y96" s="262">
        <v>11</v>
      </c>
      <c r="Z96" s="274">
        <f t="shared" si="149"/>
        <v>77</v>
      </c>
      <c r="AA96" s="33">
        <v>3.3</v>
      </c>
      <c r="AB96" s="33"/>
      <c r="AC96" s="33"/>
      <c r="AD96" s="10" t="s">
        <v>13</v>
      </c>
      <c r="AE96" s="262">
        <v>1150</v>
      </c>
      <c r="AF96" s="262">
        <v>1150</v>
      </c>
      <c r="AG96" s="262">
        <v>1150</v>
      </c>
      <c r="AH96" s="262">
        <v>1150</v>
      </c>
      <c r="AI96" s="262">
        <v>1150</v>
      </c>
      <c r="AJ96" s="262">
        <v>1150</v>
      </c>
      <c r="AK96" s="262">
        <v>1150</v>
      </c>
      <c r="AL96" s="262">
        <v>1150</v>
      </c>
      <c r="AM96" s="262">
        <v>1150</v>
      </c>
      <c r="AN96" s="262">
        <v>1150</v>
      </c>
      <c r="AO96" s="262">
        <v>1150</v>
      </c>
      <c r="AP96" s="262">
        <v>1150</v>
      </c>
      <c r="AQ96" s="241">
        <f t="shared" si="150"/>
        <v>1150</v>
      </c>
      <c r="AR96" s="33"/>
      <c r="AS96" s="33"/>
      <c r="AT96" s="33"/>
      <c r="AU96" s="277">
        <f t="shared" si="137"/>
        <v>0</v>
      </c>
      <c r="AV96" s="277">
        <f t="shared" si="138"/>
        <v>0</v>
      </c>
      <c r="AW96" s="277">
        <f t="shared" si="139"/>
        <v>0</v>
      </c>
      <c r="AX96" s="277">
        <f t="shared" si="140"/>
        <v>0</v>
      </c>
      <c r="AY96" s="277">
        <f t="shared" si="141"/>
        <v>0</v>
      </c>
      <c r="AZ96" s="277">
        <f t="shared" si="142"/>
        <v>335225000</v>
      </c>
      <c r="BA96" s="277">
        <f t="shared" si="143"/>
        <v>335225000</v>
      </c>
      <c r="BB96" s="277">
        <f t="shared" si="144"/>
        <v>335225000</v>
      </c>
      <c r="BC96" s="277">
        <f t="shared" si="145"/>
        <v>335225000</v>
      </c>
      <c r="BD96" s="277">
        <f t="shared" si="146"/>
        <v>335225000</v>
      </c>
      <c r="BE96" s="277">
        <f t="shared" si="147"/>
        <v>335225000</v>
      </c>
      <c r="BF96" s="277">
        <f t="shared" si="148"/>
        <v>335225000</v>
      </c>
      <c r="BG96" s="379">
        <f t="shared" si="165"/>
        <v>2346575000</v>
      </c>
      <c r="BH96" s="7"/>
      <c r="BI96" s="7"/>
      <c r="BJ96" s="7"/>
      <c r="BK96" s="7"/>
      <c r="BL96" s="7" t="s">
        <v>0</v>
      </c>
    </row>
    <row r="97" spans="1:64" x14ac:dyDescent="0.3">
      <c r="A97" s="409" t="s">
        <v>76</v>
      </c>
      <c r="B97" s="364" t="s">
        <v>4556</v>
      </c>
      <c r="C97" s="7" t="s">
        <v>193</v>
      </c>
      <c r="D97" s="209" t="s">
        <v>4805</v>
      </c>
      <c r="E97" s="7" t="s">
        <v>94</v>
      </c>
      <c r="F97" s="7" t="s">
        <v>4744</v>
      </c>
      <c r="G97" s="7" t="s">
        <v>7</v>
      </c>
      <c r="H97" s="7" t="s">
        <v>165</v>
      </c>
      <c r="I97" s="7" t="s">
        <v>4761</v>
      </c>
      <c r="J97" s="7" t="s">
        <v>4762</v>
      </c>
      <c r="K97" s="368" t="s">
        <v>4778</v>
      </c>
      <c r="L97" s="7" t="s">
        <v>272</v>
      </c>
      <c r="M97" s="283">
        <v>0.8</v>
      </c>
      <c r="N97" s="262"/>
      <c r="O97" s="262"/>
      <c r="P97" s="262"/>
      <c r="Q97" s="262"/>
      <c r="R97" s="262"/>
      <c r="S97" s="262"/>
      <c r="T97" s="262"/>
      <c r="U97" s="262"/>
      <c r="V97" s="262"/>
      <c r="W97" s="262"/>
      <c r="X97" s="262"/>
      <c r="Y97" s="262"/>
      <c r="Z97" s="274">
        <f t="shared" si="149"/>
        <v>0</v>
      </c>
      <c r="AA97" s="33">
        <v>25</v>
      </c>
      <c r="AB97" s="33"/>
      <c r="AC97" s="33"/>
      <c r="AD97" s="10" t="s">
        <v>13</v>
      </c>
      <c r="AE97" s="262">
        <v>930</v>
      </c>
      <c r="AF97" s="262">
        <v>930</v>
      </c>
      <c r="AG97" s="262">
        <v>930</v>
      </c>
      <c r="AH97" s="262">
        <v>930</v>
      </c>
      <c r="AI97" s="262">
        <v>930</v>
      </c>
      <c r="AJ97" s="262">
        <v>930</v>
      </c>
      <c r="AK97" s="262">
        <v>930</v>
      </c>
      <c r="AL97" s="262">
        <v>930</v>
      </c>
      <c r="AM97" s="262">
        <v>930</v>
      </c>
      <c r="AN97" s="262">
        <v>930</v>
      </c>
      <c r="AO97" s="262">
        <v>930</v>
      </c>
      <c r="AP97" s="262">
        <v>930</v>
      </c>
      <c r="AQ97" s="241">
        <f t="shared" si="150"/>
        <v>0</v>
      </c>
      <c r="AR97" s="33"/>
      <c r="AS97" s="33"/>
      <c r="AT97" s="33"/>
      <c r="AU97" s="277">
        <f t="shared" si="137"/>
        <v>0</v>
      </c>
      <c r="AV97" s="277">
        <f t="shared" si="138"/>
        <v>0</v>
      </c>
      <c r="AW97" s="277">
        <f t="shared" si="139"/>
        <v>0</v>
      </c>
      <c r="AX97" s="277">
        <f t="shared" si="140"/>
        <v>0</v>
      </c>
      <c r="AY97" s="277">
        <f t="shared" si="141"/>
        <v>0</v>
      </c>
      <c r="AZ97" s="277">
        <f t="shared" si="142"/>
        <v>0</v>
      </c>
      <c r="BA97" s="277">
        <f t="shared" si="143"/>
        <v>0</v>
      </c>
      <c r="BB97" s="277">
        <f t="shared" si="144"/>
        <v>0</v>
      </c>
      <c r="BC97" s="277">
        <f t="shared" si="145"/>
        <v>0</v>
      </c>
      <c r="BD97" s="277">
        <f t="shared" si="146"/>
        <v>0</v>
      </c>
      <c r="BE97" s="277">
        <f t="shared" si="147"/>
        <v>0</v>
      </c>
      <c r="BF97" s="277">
        <f t="shared" si="148"/>
        <v>0</v>
      </c>
      <c r="BG97" s="379">
        <f t="shared" si="165"/>
        <v>0</v>
      </c>
      <c r="BH97" s="7"/>
      <c r="BI97" s="7"/>
      <c r="BJ97" s="7"/>
      <c r="BK97" s="7"/>
      <c r="BL97" s="7" t="s">
        <v>1</v>
      </c>
    </row>
    <row r="98" spans="1:64" x14ac:dyDescent="0.3">
      <c r="A98" s="409" t="s">
        <v>79</v>
      </c>
      <c r="B98" s="368" t="s">
        <v>98</v>
      </c>
      <c r="C98" s="7" t="s">
        <v>4616</v>
      </c>
      <c r="D98" s="209" t="s">
        <v>4708</v>
      </c>
      <c r="E98" s="7" t="s">
        <v>97</v>
      </c>
      <c r="F98" s="7" t="s">
        <v>4744</v>
      </c>
      <c r="G98" s="7" t="s">
        <v>8</v>
      </c>
      <c r="H98" s="7" t="s">
        <v>166</v>
      </c>
      <c r="I98" s="7" t="s">
        <v>137</v>
      </c>
      <c r="J98" s="7" t="s">
        <v>138</v>
      </c>
      <c r="K98" s="368" t="s">
        <v>4778</v>
      </c>
      <c r="L98" s="7" t="s">
        <v>272</v>
      </c>
      <c r="M98" s="283">
        <v>0.8</v>
      </c>
      <c r="N98" s="262"/>
      <c r="O98" s="262"/>
      <c r="P98" s="262"/>
      <c r="Q98" s="262"/>
      <c r="R98" s="262"/>
      <c r="S98" s="262"/>
      <c r="T98" s="262"/>
      <c r="U98" s="262"/>
      <c r="V98" s="262"/>
      <c r="W98" s="262"/>
      <c r="X98" s="262"/>
      <c r="Y98" s="262"/>
      <c r="Z98" s="274">
        <f t="shared" si="149"/>
        <v>0</v>
      </c>
      <c r="AA98" s="33">
        <v>148.5</v>
      </c>
      <c r="AB98" s="33"/>
      <c r="AC98" s="33"/>
      <c r="AD98" s="10" t="s">
        <v>13</v>
      </c>
      <c r="AE98" s="262">
        <v>560</v>
      </c>
      <c r="AF98" s="262">
        <v>560</v>
      </c>
      <c r="AG98" s="262">
        <v>560</v>
      </c>
      <c r="AH98" s="262">
        <v>560</v>
      </c>
      <c r="AI98" s="262">
        <v>560</v>
      </c>
      <c r="AJ98" s="262">
        <v>560</v>
      </c>
      <c r="AK98" s="262">
        <v>560</v>
      </c>
      <c r="AL98" s="262">
        <v>560</v>
      </c>
      <c r="AM98" s="262">
        <v>560</v>
      </c>
      <c r="AN98" s="262">
        <v>560</v>
      </c>
      <c r="AO98" s="262">
        <v>560</v>
      </c>
      <c r="AP98" s="262">
        <v>560</v>
      </c>
      <c r="AQ98" s="241">
        <f t="shared" si="150"/>
        <v>0</v>
      </c>
      <c r="AR98" s="33"/>
      <c r="AS98" s="33"/>
      <c r="AT98" s="33"/>
      <c r="AU98" s="277">
        <f t="shared" si="137"/>
        <v>0</v>
      </c>
      <c r="AV98" s="277">
        <f t="shared" si="138"/>
        <v>0</v>
      </c>
      <c r="AW98" s="277">
        <f t="shared" si="139"/>
        <v>0</v>
      </c>
      <c r="AX98" s="277">
        <f t="shared" si="140"/>
        <v>0</v>
      </c>
      <c r="AY98" s="277">
        <f t="shared" si="141"/>
        <v>0</v>
      </c>
      <c r="AZ98" s="277">
        <f t="shared" si="142"/>
        <v>0</v>
      </c>
      <c r="BA98" s="277">
        <f t="shared" si="143"/>
        <v>0</v>
      </c>
      <c r="BB98" s="277">
        <f t="shared" si="144"/>
        <v>0</v>
      </c>
      <c r="BC98" s="277">
        <f t="shared" si="145"/>
        <v>0</v>
      </c>
      <c r="BD98" s="277">
        <f t="shared" si="146"/>
        <v>0</v>
      </c>
      <c r="BE98" s="277">
        <f t="shared" si="147"/>
        <v>0</v>
      </c>
      <c r="BF98" s="277">
        <f t="shared" si="148"/>
        <v>0</v>
      </c>
      <c r="BG98" s="379">
        <f t="shared" si="165"/>
        <v>0</v>
      </c>
      <c r="BH98" s="7"/>
      <c r="BI98" s="7"/>
      <c r="BJ98" s="7"/>
      <c r="BK98" s="7"/>
      <c r="BL98" s="7" t="s">
        <v>1</v>
      </c>
    </row>
    <row r="99" spans="1:64" x14ac:dyDescent="0.3">
      <c r="A99" s="409" t="s">
        <v>79</v>
      </c>
      <c r="B99" s="368" t="s">
        <v>98</v>
      </c>
      <c r="C99" s="7" t="s">
        <v>4603</v>
      </c>
      <c r="D99" s="209" t="s">
        <v>4692</v>
      </c>
      <c r="E99" s="7" t="s">
        <v>97</v>
      </c>
      <c r="F99" s="7" t="s">
        <v>4744</v>
      </c>
      <c r="G99" s="7" t="s">
        <v>8</v>
      </c>
      <c r="H99" s="7" t="s">
        <v>166</v>
      </c>
      <c r="I99" s="7" t="s">
        <v>118</v>
      </c>
      <c r="J99" s="7" t="s">
        <v>113</v>
      </c>
      <c r="K99" s="368" t="s">
        <v>4778</v>
      </c>
      <c r="L99" s="7" t="s">
        <v>272</v>
      </c>
      <c r="M99" s="283">
        <v>0.8</v>
      </c>
      <c r="N99" s="262"/>
      <c r="O99" s="262"/>
      <c r="P99" s="262"/>
      <c r="Q99" s="262"/>
      <c r="R99" s="262"/>
      <c r="S99" s="262"/>
      <c r="T99" s="262"/>
      <c r="U99" s="262"/>
      <c r="V99" s="262"/>
      <c r="W99" s="262"/>
      <c r="X99" s="262"/>
      <c r="Y99" s="262"/>
      <c r="Z99" s="274">
        <f t="shared" si="149"/>
        <v>0</v>
      </c>
      <c r="AA99" s="33">
        <v>66.125</v>
      </c>
      <c r="AB99" s="33"/>
      <c r="AC99" s="33"/>
      <c r="AD99" s="10" t="s">
        <v>13</v>
      </c>
      <c r="AE99" s="262">
        <v>695</v>
      </c>
      <c r="AF99" s="262">
        <v>695</v>
      </c>
      <c r="AG99" s="262">
        <v>695</v>
      </c>
      <c r="AH99" s="262">
        <v>695</v>
      </c>
      <c r="AI99" s="262">
        <v>695</v>
      </c>
      <c r="AJ99" s="262">
        <v>695</v>
      </c>
      <c r="AK99" s="262">
        <v>695</v>
      </c>
      <c r="AL99" s="262">
        <v>695</v>
      </c>
      <c r="AM99" s="262">
        <v>695</v>
      </c>
      <c r="AN99" s="262">
        <v>695</v>
      </c>
      <c r="AO99" s="262">
        <v>695</v>
      </c>
      <c r="AP99" s="262">
        <v>695</v>
      </c>
      <c r="AQ99" s="241">
        <f t="shared" si="150"/>
        <v>0</v>
      </c>
      <c r="AR99" s="33"/>
      <c r="AS99" s="33"/>
      <c r="AT99" s="33"/>
      <c r="AU99" s="277">
        <f t="shared" si="137"/>
        <v>0</v>
      </c>
      <c r="AV99" s="277">
        <f t="shared" si="138"/>
        <v>0</v>
      </c>
      <c r="AW99" s="277">
        <f t="shared" si="139"/>
        <v>0</v>
      </c>
      <c r="AX99" s="277">
        <f t="shared" si="140"/>
        <v>0</v>
      </c>
      <c r="AY99" s="277">
        <f t="shared" si="141"/>
        <v>0</v>
      </c>
      <c r="AZ99" s="277">
        <f t="shared" si="142"/>
        <v>0</v>
      </c>
      <c r="BA99" s="277">
        <f t="shared" si="143"/>
        <v>0</v>
      </c>
      <c r="BB99" s="277">
        <f t="shared" si="144"/>
        <v>0</v>
      </c>
      <c r="BC99" s="277">
        <f t="shared" si="145"/>
        <v>0</v>
      </c>
      <c r="BD99" s="277">
        <f t="shared" si="146"/>
        <v>0</v>
      </c>
      <c r="BE99" s="277">
        <f t="shared" si="147"/>
        <v>0</v>
      </c>
      <c r="BF99" s="277">
        <f t="shared" si="148"/>
        <v>0</v>
      </c>
      <c r="BG99" s="379">
        <f t="shared" si="165"/>
        <v>0</v>
      </c>
      <c r="BH99" s="7"/>
      <c r="BI99" s="7"/>
      <c r="BJ99" s="7"/>
      <c r="BK99" s="7"/>
      <c r="BL99" s="7" t="s">
        <v>1</v>
      </c>
    </row>
    <row r="100" spans="1:64" x14ac:dyDescent="0.3">
      <c r="A100" s="409" t="s">
        <v>79</v>
      </c>
      <c r="B100" s="368" t="s">
        <v>98</v>
      </c>
      <c r="C100" s="7" t="s">
        <v>4603</v>
      </c>
      <c r="D100" s="209" t="s">
        <v>4692</v>
      </c>
      <c r="E100" s="7" t="s">
        <v>97</v>
      </c>
      <c r="F100" s="7" t="s">
        <v>4744</v>
      </c>
      <c r="G100" s="7" t="s">
        <v>8</v>
      </c>
      <c r="H100" s="7" t="s">
        <v>166</v>
      </c>
      <c r="I100" s="7" t="s">
        <v>120</v>
      </c>
      <c r="J100" s="7" t="s">
        <v>112</v>
      </c>
      <c r="K100" s="368" t="s">
        <v>4778</v>
      </c>
      <c r="L100" s="7" t="s">
        <v>272</v>
      </c>
      <c r="M100" s="283">
        <v>0.8</v>
      </c>
      <c r="N100" s="262"/>
      <c r="O100" s="262"/>
      <c r="P100" s="262"/>
      <c r="Q100" s="262"/>
      <c r="R100" s="262"/>
      <c r="S100" s="262"/>
      <c r="T100" s="262"/>
      <c r="U100" s="262"/>
      <c r="V100" s="262"/>
      <c r="W100" s="262"/>
      <c r="X100" s="262"/>
      <c r="Y100" s="262"/>
      <c r="Z100" s="274">
        <f t="shared" si="149"/>
        <v>0</v>
      </c>
      <c r="AA100" s="33">
        <v>96.4</v>
      </c>
      <c r="AB100" s="33"/>
      <c r="AC100" s="33"/>
      <c r="AD100" s="10" t="s">
        <v>13</v>
      </c>
      <c r="AE100" s="262">
        <v>695</v>
      </c>
      <c r="AF100" s="262">
        <v>695</v>
      </c>
      <c r="AG100" s="262">
        <v>695</v>
      </c>
      <c r="AH100" s="262">
        <v>695</v>
      </c>
      <c r="AI100" s="262">
        <v>695</v>
      </c>
      <c r="AJ100" s="262">
        <v>695</v>
      </c>
      <c r="AK100" s="262">
        <v>695</v>
      </c>
      <c r="AL100" s="262">
        <v>695</v>
      </c>
      <c r="AM100" s="262">
        <v>695</v>
      </c>
      <c r="AN100" s="262">
        <v>695</v>
      </c>
      <c r="AO100" s="262">
        <v>695</v>
      </c>
      <c r="AP100" s="262">
        <v>695</v>
      </c>
      <c r="AQ100" s="241">
        <f t="shared" si="150"/>
        <v>0</v>
      </c>
      <c r="AR100" s="33"/>
      <c r="AS100" s="33"/>
      <c r="AT100" s="33"/>
      <c r="AU100" s="277">
        <f t="shared" si="137"/>
        <v>0</v>
      </c>
      <c r="AV100" s="277">
        <f t="shared" si="138"/>
        <v>0</v>
      </c>
      <c r="AW100" s="277">
        <f t="shared" si="139"/>
        <v>0</v>
      </c>
      <c r="AX100" s="277">
        <f t="shared" si="140"/>
        <v>0</v>
      </c>
      <c r="AY100" s="277">
        <f t="shared" si="141"/>
        <v>0</v>
      </c>
      <c r="AZ100" s="277">
        <f t="shared" si="142"/>
        <v>0</v>
      </c>
      <c r="BA100" s="277">
        <f t="shared" si="143"/>
        <v>0</v>
      </c>
      <c r="BB100" s="277">
        <f t="shared" si="144"/>
        <v>0</v>
      </c>
      <c r="BC100" s="277">
        <f t="shared" si="145"/>
        <v>0</v>
      </c>
      <c r="BD100" s="277">
        <f t="shared" si="146"/>
        <v>0</v>
      </c>
      <c r="BE100" s="277">
        <f t="shared" si="147"/>
        <v>0</v>
      </c>
      <c r="BF100" s="277">
        <f t="shared" si="148"/>
        <v>0</v>
      </c>
      <c r="BG100" s="379">
        <f t="shared" si="165"/>
        <v>0</v>
      </c>
      <c r="BH100" s="7"/>
      <c r="BI100" s="7"/>
      <c r="BJ100" s="7"/>
      <c r="BK100" s="7"/>
      <c r="BL100" s="7" t="s">
        <v>1</v>
      </c>
    </row>
    <row r="101" spans="1:64" x14ac:dyDescent="0.3">
      <c r="A101" s="409" t="s">
        <v>79</v>
      </c>
      <c r="B101" s="364" t="s">
        <v>4556</v>
      </c>
      <c r="C101" s="7" t="s">
        <v>4482</v>
      </c>
      <c r="D101" s="209" t="s">
        <v>6</v>
      </c>
      <c r="E101" s="7" t="s">
        <v>94</v>
      </c>
      <c r="F101" s="7" t="s">
        <v>4744</v>
      </c>
      <c r="G101" s="7" t="s">
        <v>8</v>
      </c>
      <c r="H101" s="7" t="s">
        <v>165</v>
      </c>
      <c r="I101" s="7" t="s">
        <v>283</v>
      </c>
      <c r="J101" s="7" t="s">
        <v>4756</v>
      </c>
      <c r="K101" s="368" t="s">
        <v>0</v>
      </c>
      <c r="L101" s="7" t="s">
        <v>4782</v>
      </c>
      <c r="M101" s="283">
        <v>0.8</v>
      </c>
      <c r="N101" s="262"/>
      <c r="O101" s="262">
        <v>22</v>
      </c>
      <c r="P101" s="262"/>
      <c r="Q101" s="262"/>
      <c r="R101" s="262"/>
      <c r="S101" s="262">
        <v>22</v>
      </c>
      <c r="T101" s="262"/>
      <c r="U101" s="262"/>
      <c r="V101" s="262"/>
      <c r="W101" s="262">
        <v>22</v>
      </c>
      <c r="X101" s="262"/>
      <c r="Y101" s="262"/>
      <c r="Z101" s="274">
        <f t="shared" si="149"/>
        <v>66</v>
      </c>
      <c r="AA101" s="33">
        <v>66</v>
      </c>
      <c r="AB101" s="33"/>
      <c r="AC101" s="33"/>
      <c r="AD101" s="10" t="s">
        <v>13</v>
      </c>
      <c r="AE101" s="262">
        <v>1250</v>
      </c>
      <c r="AF101" s="262">
        <v>1250</v>
      </c>
      <c r="AG101" s="262">
        <v>1250</v>
      </c>
      <c r="AH101" s="262">
        <v>1250</v>
      </c>
      <c r="AI101" s="262">
        <v>1250</v>
      </c>
      <c r="AJ101" s="262">
        <v>1250</v>
      </c>
      <c r="AK101" s="262">
        <v>1250</v>
      </c>
      <c r="AL101" s="262">
        <v>1250</v>
      </c>
      <c r="AM101" s="262">
        <v>1250</v>
      </c>
      <c r="AN101" s="262">
        <v>1250</v>
      </c>
      <c r="AO101" s="262">
        <v>1250</v>
      </c>
      <c r="AP101" s="262">
        <v>1250</v>
      </c>
      <c r="AQ101" s="241">
        <f t="shared" si="150"/>
        <v>1250</v>
      </c>
      <c r="AR101" s="33"/>
      <c r="AS101" s="33"/>
      <c r="AT101" s="33"/>
      <c r="AU101" s="277">
        <f t="shared" si="137"/>
        <v>0</v>
      </c>
      <c r="AV101" s="277">
        <f t="shared" si="138"/>
        <v>728750000</v>
      </c>
      <c r="AW101" s="277">
        <f t="shared" si="139"/>
        <v>0</v>
      </c>
      <c r="AX101" s="277">
        <f t="shared" si="140"/>
        <v>0</v>
      </c>
      <c r="AY101" s="277">
        <f t="shared" si="141"/>
        <v>0</v>
      </c>
      <c r="AZ101" s="277">
        <f t="shared" si="142"/>
        <v>728750000</v>
      </c>
      <c r="BA101" s="277">
        <f t="shared" si="143"/>
        <v>0</v>
      </c>
      <c r="BB101" s="277">
        <f t="shared" si="144"/>
        <v>0</v>
      </c>
      <c r="BC101" s="277">
        <f t="shared" si="145"/>
        <v>0</v>
      </c>
      <c r="BD101" s="277">
        <f t="shared" si="146"/>
        <v>728750000</v>
      </c>
      <c r="BE101" s="277">
        <f t="shared" si="147"/>
        <v>0</v>
      </c>
      <c r="BF101" s="277">
        <f t="shared" si="148"/>
        <v>0</v>
      </c>
      <c r="BG101" s="379">
        <f t="shared" si="165"/>
        <v>2186250000</v>
      </c>
      <c r="BH101" s="7"/>
      <c r="BI101" s="7"/>
      <c r="BJ101" s="7"/>
      <c r="BK101" s="7"/>
      <c r="BL101" s="7" t="s">
        <v>0</v>
      </c>
    </row>
    <row r="102" spans="1:64" x14ac:dyDescent="0.3">
      <c r="A102" s="409" t="s">
        <v>79</v>
      </c>
      <c r="B102" s="368" t="s">
        <v>98</v>
      </c>
      <c r="C102" s="7" t="s">
        <v>4595</v>
      </c>
      <c r="D102" s="209" t="s">
        <v>4684</v>
      </c>
      <c r="E102" s="7" t="s">
        <v>97</v>
      </c>
      <c r="F102" s="7" t="s">
        <v>4744</v>
      </c>
      <c r="G102" s="7" t="s">
        <v>8</v>
      </c>
      <c r="H102" s="7" t="s">
        <v>4746</v>
      </c>
      <c r="I102" s="7" t="s">
        <v>4763</v>
      </c>
      <c r="J102" s="7" t="s">
        <v>4764</v>
      </c>
      <c r="K102" s="368" t="s">
        <v>4779</v>
      </c>
      <c r="L102" s="7" t="s">
        <v>272</v>
      </c>
      <c r="M102" s="283">
        <v>0.8</v>
      </c>
      <c r="N102" s="262">
        <v>11</v>
      </c>
      <c r="O102" s="262"/>
      <c r="P102" s="262">
        <v>11</v>
      </c>
      <c r="Q102" s="262"/>
      <c r="R102" s="262">
        <v>11</v>
      </c>
      <c r="S102" s="262"/>
      <c r="T102" s="262">
        <v>11</v>
      </c>
      <c r="U102" s="262"/>
      <c r="V102" s="262">
        <v>11</v>
      </c>
      <c r="W102" s="262"/>
      <c r="X102" s="262">
        <v>11</v>
      </c>
      <c r="Y102" s="262"/>
      <c r="Z102" s="274">
        <f t="shared" si="149"/>
        <v>66</v>
      </c>
      <c r="AA102" s="33">
        <v>382.37099999999998</v>
      </c>
      <c r="AB102" s="33"/>
      <c r="AC102" s="33"/>
      <c r="AD102" s="10" t="s">
        <v>13</v>
      </c>
      <c r="AE102" s="262">
        <v>500</v>
      </c>
      <c r="AF102" s="262">
        <v>500</v>
      </c>
      <c r="AG102" s="262">
        <v>500</v>
      </c>
      <c r="AH102" s="262">
        <v>500</v>
      </c>
      <c r="AI102" s="262">
        <v>500</v>
      </c>
      <c r="AJ102" s="262">
        <v>500</v>
      </c>
      <c r="AK102" s="262">
        <v>500</v>
      </c>
      <c r="AL102" s="262">
        <v>500</v>
      </c>
      <c r="AM102" s="262">
        <v>500</v>
      </c>
      <c r="AN102" s="262">
        <v>500</v>
      </c>
      <c r="AO102" s="262">
        <v>500</v>
      </c>
      <c r="AP102" s="262">
        <v>500</v>
      </c>
      <c r="AQ102" s="241">
        <f t="shared" si="150"/>
        <v>500</v>
      </c>
      <c r="AR102" s="33"/>
      <c r="AS102" s="33"/>
      <c r="AT102" s="33"/>
      <c r="AU102" s="277">
        <f t="shared" si="137"/>
        <v>145750000</v>
      </c>
      <c r="AV102" s="277">
        <f t="shared" si="138"/>
        <v>0</v>
      </c>
      <c r="AW102" s="277">
        <f t="shared" si="139"/>
        <v>145750000</v>
      </c>
      <c r="AX102" s="277">
        <f t="shared" si="140"/>
        <v>0</v>
      </c>
      <c r="AY102" s="277">
        <f t="shared" si="141"/>
        <v>145750000</v>
      </c>
      <c r="AZ102" s="277">
        <f t="shared" si="142"/>
        <v>0</v>
      </c>
      <c r="BA102" s="277">
        <f t="shared" si="143"/>
        <v>145750000</v>
      </c>
      <c r="BB102" s="277">
        <f t="shared" si="144"/>
        <v>0</v>
      </c>
      <c r="BC102" s="277">
        <f t="shared" si="145"/>
        <v>145750000</v>
      </c>
      <c r="BD102" s="277">
        <f t="shared" si="146"/>
        <v>0</v>
      </c>
      <c r="BE102" s="277">
        <f t="shared" si="147"/>
        <v>145750000</v>
      </c>
      <c r="BF102" s="277">
        <f t="shared" si="148"/>
        <v>0</v>
      </c>
      <c r="BG102" s="379">
        <f t="shared" si="165"/>
        <v>874500000</v>
      </c>
      <c r="BH102" s="7"/>
      <c r="BI102" s="7"/>
      <c r="BJ102" s="7"/>
      <c r="BK102" s="7"/>
      <c r="BL102" s="7" t="s">
        <v>239</v>
      </c>
    </row>
    <row r="103" spans="1:64" x14ac:dyDescent="0.3">
      <c r="A103" s="409" t="s">
        <v>79</v>
      </c>
      <c r="B103" s="368" t="s">
        <v>98</v>
      </c>
      <c r="C103" s="7" t="s">
        <v>4595</v>
      </c>
      <c r="D103" s="209" t="s">
        <v>4684</v>
      </c>
      <c r="E103" s="7" t="s">
        <v>97</v>
      </c>
      <c r="F103" s="7" t="s">
        <v>4744</v>
      </c>
      <c r="G103" s="7" t="s">
        <v>8</v>
      </c>
      <c r="H103" s="7" t="s">
        <v>4746</v>
      </c>
      <c r="I103" s="7" t="s">
        <v>4765</v>
      </c>
      <c r="J103" s="7" t="s">
        <v>4766</v>
      </c>
      <c r="K103" s="368" t="s">
        <v>4779</v>
      </c>
      <c r="L103" s="7" t="s">
        <v>272</v>
      </c>
      <c r="M103" s="283">
        <v>0.8</v>
      </c>
      <c r="N103" s="262"/>
      <c r="O103" s="262">
        <v>11</v>
      </c>
      <c r="P103" s="262"/>
      <c r="Q103" s="262">
        <v>11</v>
      </c>
      <c r="R103" s="262"/>
      <c r="S103" s="262">
        <v>11</v>
      </c>
      <c r="T103" s="262"/>
      <c r="U103" s="262">
        <v>11</v>
      </c>
      <c r="V103" s="262"/>
      <c r="W103" s="262">
        <v>11</v>
      </c>
      <c r="X103" s="262"/>
      <c r="Y103" s="262">
        <v>11</v>
      </c>
      <c r="Z103" s="274">
        <f t="shared" si="149"/>
        <v>66</v>
      </c>
      <c r="AA103" s="33">
        <v>70</v>
      </c>
      <c r="AB103" s="33"/>
      <c r="AC103" s="33"/>
      <c r="AD103" s="10" t="s">
        <v>13</v>
      </c>
      <c r="AE103" s="262">
        <v>500</v>
      </c>
      <c r="AF103" s="262">
        <v>500</v>
      </c>
      <c r="AG103" s="262">
        <v>500</v>
      </c>
      <c r="AH103" s="262">
        <v>500</v>
      </c>
      <c r="AI103" s="262">
        <v>500</v>
      </c>
      <c r="AJ103" s="262">
        <v>500</v>
      </c>
      <c r="AK103" s="262">
        <v>500</v>
      </c>
      <c r="AL103" s="262">
        <v>500</v>
      </c>
      <c r="AM103" s="262">
        <v>500</v>
      </c>
      <c r="AN103" s="262">
        <v>500</v>
      </c>
      <c r="AO103" s="262">
        <v>500</v>
      </c>
      <c r="AP103" s="262">
        <v>500</v>
      </c>
      <c r="AQ103" s="241">
        <f t="shared" si="150"/>
        <v>500</v>
      </c>
      <c r="AR103" s="33"/>
      <c r="AS103" s="33"/>
      <c r="AT103" s="33"/>
      <c r="AU103" s="277">
        <f t="shared" si="137"/>
        <v>0</v>
      </c>
      <c r="AV103" s="277">
        <f t="shared" si="138"/>
        <v>145750000</v>
      </c>
      <c r="AW103" s="277">
        <f t="shared" si="139"/>
        <v>0</v>
      </c>
      <c r="AX103" s="277">
        <f t="shared" si="140"/>
        <v>145750000</v>
      </c>
      <c r="AY103" s="277">
        <f t="shared" si="141"/>
        <v>0</v>
      </c>
      <c r="AZ103" s="277">
        <f t="shared" si="142"/>
        <v>145750000</v>
      </c>
      <c r="BA103" s="277">
        <f t="shared" si="143"/>
        <v>0</v>
      </c>
      <c r="BB103" s="277">
        <f t="shared" si="144"/>
        <v>145750000</v>
      </c>
      <c r="BC103" s="277">
        <f t="shared" si="145"/>
        <v>0</v>
      </c>
      <c r="BD103" s="277">
        <f t="shared" si="146"/>
        <v>145750000</v>
      </c>
      <c r="BE103" s="277">
        <f t="shared" si="147"/>
        <v>0</v>
      </c>
      <c r="BF103" s="277">
        <f t="shared" si="148"/>
        <v>145750000</v>
      </c>
      <c r="BG103" s="379">
        <f t="shared" si="165"/>
        <v>874500000</v>
      </c>
      <c r="BH103" s="7"/>
      <c r="BI103" s="7"/>
      <c r="BJ103" s="7"/>
      <c r="BK103" s="7"/>
      <c r="BL103" s="7" t="s">
        <v>239</v>
      </c>
    </row>
    <row r="104" spans="1:64" x14ac:dyDescent="0.3">
      <c r="A104" s="409" t="s">
        <v>9</v>
      </c>
      <c r="B104" s="7" t="s">
        <v>4810</v>
      </c>
      <c r="C104" s="7" t="s">
        <v>174</v>
      </c>
      <c r="D104" s="209" t="s">
        <v>4557</v>
      </c>
      <c r="E104" s="7" t="s">
        <v>97</v>
      </c>
      <c r="F104" s="7" t="s">
        <v>4744</v>
      </c>
      <c r="G104" s="7" t="s">
        <v>8</v>
      </c>
      <c r="H104" s="7" t="s">
        <v>166</v>
      </c>
      <c r="I104" s="7" t="s">
        <v>118</v>
      </c>
      <c r="J104" s="7" t="s">
        <v>113</v>
      </c>
      <c r="K104" s="368" t="s">
        <v>4778</v>
      </c>
      <c r="L104" s="7" t="s">
        <v>272</v>
      </c>
      <c r="M104" s="283">
        <v>0.8</v>
      </c>
      <c r="N104" s="262"/>
      <c r="O104" s="262"/>
      <c r="P104" s="262"/>
      <c r="Q104" s="262"/>
      <c r="R104" s="262"/>
      <c r="S104" s="262"/>
      <c r="T104" s="262"/>
      <c r="U104" s="262"/>
      <c r="V104" s="262"/>
      <c r="W104" s="262"/>
      <c r="X104" s="262"/>
      <c r="Y104" s="262"/>
      <c r="Z104" s="274">
        <f t="shared" si="149"/>
        <v>0</v>
      </c>
      <c r="AA104" s="33">
        <v>71.5</v>
      </c>
      <c r="AB104" s="33"/>
      <c r="AC104" s="33"/>
      <c r="AD104" s="10" t="s">
        <v>13</v>
      </c>
      <c r="AE104" s="262">
        <v>695</v>
      </c>
      <c r="AF104" s="262">
        <v>695</v>
      </c>
      <c r="AG104" s="262">
        <v>695</v>
      </c>
      <c r="AH104" s="262">
        <v>695</v>
      </c>
      <c r="AI104" s="262">
        <v>695</v>
      </c>
      <c r="AJ104" s="262">
        <v>695</v>
      </c>
      <c r="AK104" s="262">
        <v>695</v>
      </c>
      <c r="AL104" s="262">
        <v>695</v>
      </c>
      <c r="AM104" s="262">
        <v>695</v>
      </c>
      <c r="AN104" s="262">
        <v>695</v>
      </c>
      <c r="AO104" s="262">
        <v>695</v>
      </c>
      <c r="AP104" s="262">
        <v>695</v>
      </c>
      <c r="AQ104" s="241">
        <f t="shared" si="150"/>
        <v>0</v>
      </c>
      <c r="AR104" s="33"/>
      <c r="AS104" s="33"/>
      <c r="AT104" s="33"/>
      <c r="AU104" s="277">
        <f t="shared" si="137"/>
        <v>0</v>
      </c>
      <c r="AV104" s="277">
        <f t="shared" si="138"/>
        <v>0</v>
      </c>
      <c r="AW104" s="277">
        <f t="shared" si="139"/>
        <v>0</v>
      </c>
      <c r="AX104" s="277">
        <f t="shared" si="140"/>
        <v>0</v>
      </c>
      <c r="AY104" s="277">
        <f t="shared" si="141"/>
        <v>0</v>
      </c>
      <c r="AZ104" s="277">
        <f t="shared" si="142"/>
        <v>0</v>
      </c>
      <c r="BA104" s="277">
        <f t="shared" si="143"/>
        <v>0</v>
      </c>
      <c r="BB104" s="277">
        <f t="shared" si="144"/>
        <v>0</v>
      </c>
      <c r="BC104" s="277">
        <f t="shared" si="145"/>
        <v>0</v>
      </c>
      <c r="BD104" s="277">
        <f t="shared" si="146"/>
        <v>0</v>
      </c>
      <c r="BE104" s="277">
        <f t="shared" si="147"/>
        <v>0</v>
      </c>
      <c r="BF104" s="277">
        <f t="shared" si="148"/>
        <v>0</v>
      </c>
      <c r="BG104" s="379">
        <f t="shared" si="165"/>
        <v>0</v>
      </c>
      <c r="BH104" s="7"/>
      <c r="BI104" s="7"/>
      <c r="BJ104" s="7"/>
      <c r="BK104" s="7"/>
      <c r="BL104" s="7" t="s">
        <v>1</v>
      </c>
    </row>
    <row r="105" spans="1:64" x14ac:dyDescent="0.3">
      <c r="A105" s="409" t="s">
        <v>79</v>
      </c>
      <c r="B105" s="368" t="s">
        <v>98</v>
      </c>
      <c r="C105" s="7" t="s">
        <v>200</v>
      </c>
      <c r="D105" s="209" t="s">
        <v>4709</v>
      </c>
      <c r="E105" s="7" t="s">
        <v>97</v>
      </c>
      <c r="F105" s="7" t="s">
        <v>4744</v>
      </c>
      <c r="G105" s="7" t="s">
        <v>8</v>
      </c>
      <c r="H105" s="7" t="s">
        <v>4746</v>
      </c>
      <c r="I105" s="7" t="s">
        <v>163</v>
      </c>
      <c r="J105" s="7" t="s">
        <v>4757</v>
      </c>
      <c r="K105" s="368" t="s">
        <v>130</v>
      </c>
      <c r="L105" s="7" t="s">
        <v>4783</v>
      </c>
      <c r="M105" s="283">
        <v>0.8</v>
      </c>
      <c r="N105" s="262"/>
      <c r="O105" s="262"/>
      <c r="P105" s="262"/>
      <c r="Q105" s="262"/>
      <c r="R105" s="262"/>
      <c r="S105" s="262"/>
      <c r="T105" s="262"/>
      <c r="U105" s="262"/>
      <c r="V105" s="262"/>
      <c r="W105" s="262"/>
      <c r="X105" s="262"/>
      <c r="Y105" s="262"/>
      <c r="Z105" s="274">
        <f t="shared" si="149"/>
        <v>0</v>
      </c>
      <c r="AA105" s="33">
        <v>97.1</v>
      </c>
      <c r="AB105" s="33"/>
      <c r="AC105" s="33"/>
      <c r="AD105" s="10" t="s">
        <v>13</v>
      </c>
      <c r="AE105" s="262">
        <v>640</v>
      </c>
      <c r="AF105" s="262">
        <v>632</v>
      </c>
      <c r="AG105" s="262">
        <v>624</v>
      </c>
      <c r="AH105" s="262">
        <v>616</v>
      </c>
      <c r="AI105" s="262">
        <v>608</v>
      </c>
      <c r="AJ105" s="262">
        <v>600</v>
      </c>
      <c r="AK105" s="262">
        <v>592</v>
      </c>
      <c r="AL105" s="262">
        <v>584</v>
      </c>
      <c r="AM105" s="262">
        <v>576</v>
      </c>
      <c r="AN105" s="262">
        <v>568</v>
      </c>
      <c r="AO105" s="262">
        <v>560</v>
      </c>
      <c r="AP105" s="262">
        <v>552</v>
      </c>
      <c r="AQ105" s="241">
        <f t="shared" si="150"/>
        <v>0</v>
      </c>
      <c r="AR105" s="33"/>
      <c r="AS105" s="33"/>
      <c r="AT105" s="33"/>
      <c r="AU105" s="277">
        <f t="shared" si="137"/>
        <v>0</v>
      </c>
      <c r="AV105" s="277">
        <f t="shared" si="138"/>
        <v>0</v>
      </c>
      <c r="AW105" s="277">
        <f t="shared" si="139"/>
        <v>0</v>
      </c>
      <c r="AX105" s="277">
        <f t="shared" si="140"/>
        <v>0</v>
      </c>
      <c r="AY105" s="277">
        <f t="shared" si="141"/>
        <v>0</v>
      </c>
      <c r="AZ105" s="277">
        <f t="shared" si="142"/>
        <v>0</v>
      </c>
      <c r="BA105" s="277">
        <f t="shared" si="143"/>
        <v>0</v>
      </c>
      <c r="BB105" s="277">
        <f t="shared" si="144"/>
        <v>0</v>
      </c>
      <c r="BC105" s="277">
        <f t="shared" si="145"/>
        <v>0</v>
      </c>
      <c r="BD105" s="277">
        <f t="shared" si="146"/>
        <v>0</v>
      </c>
      <c r="BE105" s="277">
        <f t="shared" si="147"/>
        <v>0</v>
      </c>
      <c r="BF105" s="277">
        <f t="shared" si="148"/>
        <v>0</v>
      </c>
      <c r="BG105" s="379">
        <f t="shared" si="165"/>
        <v>0</v>
      </c>
      <c r="BH105" s="7"/>
      <c r="BI105" s="7"/>
      <c r="BJ105" s="7"/>
      <c r="BK105" s="7"/>
      <c r="BL105" s="7" t="s">
        <v>130</v>
      </c>
    </row>
    <row r="106" spans="1:64" x14ac:dyDescent="0.3">
      <c r="A106" s="409" t="s">
        <v>79</v>
      </c>
      <c r="B106" s="368" t="s">
        <v>98</v>
      </c>
      <c r="C106" s="7" t="s">
        <v>4617</v>
      </c>
      <c r="D106" s="209" t="s">
        <v>4710</v>
      </c>
      <c r="E106" s="7" t="s">
        <v>97</v>
      </c>
      <c r="F106" s="7" t="s">
        <v>4744</v>
      </c>
      <c r="G106" s="7" t="s">
        <v>8</v>
      </c>
      <c r="H106" s="7" t="s">
        <v>166</v>
      </c>
      <c r="I106" s="7" t="s">
        <v>133</v>
      </c>
      <c r="J106" s="7" t="s">
        <v>107</v>
      </c>
      <c r="K106" s="368" t="s">
        <v>2</v>
      </c>
      <c r="L106" s="7" t="s">
        <v>272</v>
      </c>
      <c r="M106" s="283">
        <v>0.8</v>
      </c>
      <c r="N106" s="262">
        <v>3</v>
      </c>
      <c r="O106" s="262">
        <v>3</v>
      </c>
      <c r="P106" s="262">
        <v>3</v>
      </c>
      <c r="Q106" s="262">
        <v>3</v>
      </c>
      <c r="R106" s="262">
        <v>3</v>
      </c>
      <c r="S106" s="262">
        <v>3</v>
      </c>
      <c r="T106" s="262">
        <v>3</v>
      </c>
      <c r="U106" s="262">
        <v>3</v>
      </c>
      <c r="V106" s="262">
        <v>3</v>
      </c>
      <c r="W106" s="262">
        <v>3</v>
      </c>
      <c r="X106" s="262">
        <v>3</v>
      </c>
      <c r="Y106" s="262">
        <v>3</v>
      </c>
      <c r="Z106" s="274">
        <f t="shared" si="149"/>
        <v>36</v>
      </c>
      <c r="AA106" s="33">
        <v>97</v>
      </c>
      <c r="AB106" s="33"/>
      <c r="AC106" s="33"/>
      <c r="AD106" s="10" t="s">
        <v>13</v>
      </c>
      <c r="AE106" s="262">
        <v>700</v>
      </c>
      <c r="AF106" s="262">
        <v>700</v>
      </c>
      <c r="AG106" s="262">
        <v>700</v>
      </c>
      <c r="AH106" s="262">
        <v>700</v>
      </c>
      <c r="AI106" s="262">
        <v>700</v>
      </c>
      <c r="AJ106" s="262">
        <v>700</v>
      </c>
      <c r="AK106" s="262">
        <v>700</v>
      </c>
      <c r="AL106" s="262">
        <v>700</v>
      </c>
      <c r="AM106" s="262">
        <v>700</v>
      </c>
      <c r="AN106" s="262">
        <v>700</v>
      </c>
      <c r="AO106" s="262">
        <v>700</v>
      </c>
      <c r="AP106" s="262">
        <v>700</v>
      </c>
      <c r="AQ106" s="241">
        <f t="shared" si="150"/>
        <v>700</v>
      </c>
      <c r="AR106" s="33"/>
      <c r="AS106" s="33"/>
      <c r="AT106" s="33"/>
      <c r="AU106" s="277">
        <f t="shared" si="137"/>
        <v>55650000</v>
      </c>
      <c r="AV106" s="277">
        <f t="shared" si="138"/>
        <v>55650000</v>
      </c>
      <c r="AW106" s="277">
        <f t="shared" si="139"/>
        <v>55650000</v>
      </c>
      <c r="AX106" s="277">
        <f t="shared" si="140"/>
        <v>55650000</v>
      </c>
      <c r="AY106" s="277">
        <f t="shared" si="141"/>
        <v>55650000</v>
      </c>
      <c r="AZ106" s="277">
        <f t="shared" si="142"/>
        <v>55650000</v>
      </c>
      <c r="BA106" s="277">
        <f t="shared" si="143"/>
        <v>55650000</v>
      </c>
      <c r="BB106" s="277">
        <f t="shared" si="144"/>
        <v>55650000</v>
      </c>
      <c r="BC106" s="277">
        <f t="shared" si="145"/>
        <v>55650000</v>
      </c>
      <c r="BD106" s="277">
        <f t="shared" si="146"/>
        <v>55650000</v>
      </c>
      <c r="BE106" s="277">
        <f t="shared" si="147"/>
        <v>55650000</v>
      </c>
      <c r="BF106" s="277">
        <f t="shared" si="148"/>
        <v>55650000</v>
      </c>
      <c r="BG106" s="379">
        <f t="shared" si="165"/>
        <v>667800000</v>
      </c>
      <c r="BH106" s="7"/>
      <c r="BI106" s="7"/>
      <c r="BJ106" s="7"/>
      <c r="BK106" s="7"/>
      <c r="BL106" s="7" t="s">
        <v>2</v>
      </c>
    </row>
    <row r="107" spans="1:64" x14ac:dyDescent="0.3">
      <c r="A107" s="409" t="s">
        <v>79</v>
      </c>
      <c r="B107" s="368" t="s">
        <v>98</v>
      </c>
      <c r="C107" s="7" t="s">
        <v>4616</v>
      </c>
      <c r="D107" s="209" t="s">
        <v>4708</v>
      </c>
      <c r="E107" s="7" t="s">
        <v>97</v>
      </c>
      <c r="F107" s="7" t="s">
        <v>4744</v>
      </c>
      <c r="G107" s="7" t="s">
        <v>8</v>
      </c>
      <c r="H107" s="7" t="s">
        <v>166</v>
      </c>
      <c r="I107" s="7" t="s">
        <v>141</v>
      </c>
      <c r="J107" s="7" t="s">
        <v>142</v>
      </c>
      <c r="K107" s="368" t="s">
        <v>4778</v>
      </c>
      <c r="L107" s="7" t="s">
        <v>272</v>
      </c>
      <c r="M107" s="283">
        <v>0.8</v>
      </c>
      <c r="N107" s="262"/>
      <c r="O107" s="262"/>
      <c r="P107" s="262"/>
      <c r="Q107" s="262"/>
      <c r="R107" s="262"/>
      <c r="S107" s="262"/>
      <c r="T107" s="262"/>
      <c r="U107" s="262"/>
      <c r="V107" s="262"/>
      <c r="W107" s="262"/>
      <c r="X107" s="262"/>
      <c r="Y107" s="262"/>
      <c r="Z107" s="274">
        <f t="shared" si="149"/>
        <v>0</v>
      </c>
      <c r="AA107" s="33">
        <v>48</v>
      </c>
      <c r="AB107" s="33"/>
      <c r="AC107" s="33"/>
      <c r="AD107" s="10" t="s">
        <v>13</v>
      </c>
      <c r="AE107" s="262">
        <v>560</v>
      </c>
      <c r="AF107" s="262">
        <v>560</v>
      </c>
      <c r="AG107" s="262">
        <v>560</v>
      </c>
      <c r="AH107" s="262">
        <v>560</v>
      </c>
      <c r="AI107" s="262">
        <v>560</v>
      </c>
      <c r="AJ107" s="262">
        <v>560</v>
      </c>
      <c r="AK107" s="262">
        <v>560</v>
      </c>
      <c r="AL107" s="262">
        <v>560</v>
      </c>
      <c r="AM107" s="262">
        <v>560</v>
      </c>
      <c r="AN107" s="262">
        <v>560</v>
      </c>
      <c r="AO107" s="262">
        <v>560</v>
      </c>
      <c r="AP107" s="262">
        <v>560</v>
      </c>
      <c r="AQ107" s="241">
        <f t="shared" si="150"/>
        <v>0</v>
      </c>
      <c r="AR107" s="33"/>
      <c r="AS107" s="33"/>
      <c r="AT107" s="33"/>
      <c r="AU107" s="277">
        <f t="shared" ref="AU107:AU138" si="166">IFERROR(N107*AE107*VLOOKUP($AD107,$J$2:$K$3,2,0),0)</f>
        <v>0</v>
      </c>
      <c r="AV107" s="277">
        <f t="shared" ref="AV107:AV138" si="167">IFERROR(O107*AF107*VLOOKUP($AD107,$J$2:$K$3,2,0),0)</f>
        <v>0</v>
      </c>
      <c r="AW107" s="277">
        <f t="shared" ref="AW107:AW138" si="168">IFERROR(P107*AG107*VLOOKUP($AD107,$J$2:$K$3,2,0),0)</f>
        <v>0</v>
      </c>
      <c r="AX107" s="277">
        <f t="shared" ref="AX107:AX138" si="169">IFERROR(Q107*AH107*VLOOKUP($AD107,$J$2:$K$3,2,0),0)</f>
        <v>0</v>
      </c>
      <c r="AY107" s="277">
        <f t="shared" ref="AY107:AY138" si="170">IFERROR(R107*AI107*VLOOKUP($AD107,$J$2:$K$3,2,0),0)</f>
        <v>0</v>
      </c>
      <c r="AZ107" s="277">
        <f t="shared" ref="AZ107:AZ138" si="171">IFERROR(S107*AJ107*VLOOKUP($AD107,$J$2:$K$3,2,0),0)</f>
        <v>0</v>
      </c>
      <c r="BA107" s="277">
        <f t="shared" ref="BA107:BA138" si="172">IFERROR(T107*AK107*VLOOKUP($AD107,$J$2:$K$3,2,0),0)</f>
        <v>0</v>
      </c>
      <c r="BB107" s="277">
        <f t="shared" ref="BB107:BB138" si="173">IFERROR(U107*AL107*VLOOKUP($AD107,$J$2:$K$3,2,0),0)</f>
        <v>0</v>
      </c>
      <c r="BC107" s="277">
        <f t="shared" ref="BC107:BC138" si="174">IFERROR(V107*AM107*VLOOKUP($AD107,$J$2:$K$3,2,0),0)</f>
        <v>0</v>
      </c>
      <c r="BD107" s="277">
        <f t="shared" ref="BD107:BD138" si="175">IFERROR(W107*AN107*VLOOKUP($AD107,$J$2:$K$3,2,0),0)</f>
        <v>0</v>
      </c>
      <c r="BE107" s="277">
        <f t="shared" ref="BE107:BE138" si="176">IFERROR(X107*AO107*VLOOKUP($AD107,$J$2:$K$3,2,0),0)</f>
        <v>0</v>
      </c>
      <c r="BF107" s="277">
        <f t="shared" ref="BF107:BF138" si="177">IFERROR(Y107*AP107*VLOOKUP($AD107,$J$2:$K$3,2,0),0)</f>
        <v>0</v>
      </c>
      <c r="BG107" s="379">
        <f t="shared" si="165"/>
        <v>0</v>
      </c>
      <c r="BH107" s="7"/>
      <c r="BI107" s="7"/>
      <c r="BJ107" s="7"/>
      <c r="BK107" s="7"/>
      <c r="BL107" s="7" t="s">
        <v>1</v>
      </c>
    </row>
    <row r="108" spans="1:64" x14ac:dyDescent="0.3">
      <c r="A108" s="409" t="s">
        <v>79</v>
      </c>
      <c r="B108" s="368" t="s">
        <v>98</v>
      </c>
      <c r="C108" s="7" t="s">
        <v>4595</v>
      </c>
      <c r="D108" s="209" t="s">
        <v>4684</v>
      </c>
      <c r="E108" s="7" t="s">
        <v>97</v>
      </c>
      <c r="F108" s="7" t="s">
        <v>4744</v>
      </c>
      <c r="G108" s="7" t="s">
        <v>8</v>
      </c>
      <c r="H108" s="7" t="s">
        <v>4746</v>
      </c>
      <c r="I108" s="7" t="s">
        <v>145</v>
      </c>
      <c r="J108" s="7" t="s">
        <v>146</v>
      </c>
      <c r="K108" s="368" t="s">
        <v>4778</v>
      </c>
      <c r="L108" s="7" t="s">
        <v>272</v>
      </c>
      <c r="M108" s="283">
        <v>0.8</v>
      </c>
      <c r="N108" s="262"/>
      <c r="O108" s="262"/>
      <c r="P108" s="262"/>
      <c r="Q108" s="262"/>
      <c r="R108" s="262"/>
      <c r="S108" s="262"/>
      <c r="T108" s="262"/>
      <c r="U108" s="262"/>
      <c r="V108" s="262"/>
      <c r="W108" s="262"/>
      <c r="X108" s="262"/>
      <c r="Y108" s="262"/>
      <c r="Z108" s="274">
        <f t="shared" si="149"/>
        <v>0</v>
      </c>
      <c r="AA108" s="33">
        <v>40.5</v>
      </c>
      <c r="AB108" s="33"/>
      <c r="AC108" s="33"/>
      <c r="AD108" s="10" t="s">
        <v>13</v>
      </c>
      <c r="AE108" s="262">
        <v>560</v>
      </c>
      <c r="AF108" s="262">
        <v>560</v>
      </c>
      <c r="AG108" s="262">
        <v>560</v>
      </c>
      <c r="AH108" s="262">
        <v>560</v>
      </c>
      <c r="AI108" s="262">
        <v>560</v>
      </c>
      <c r="AJ108" s="262">
        <v>560</v>
      </c>
      <c r="AK108" s="262">
        <v>560</v>
      </c>
      <c r="AL108" s="262">
        <v>560</v>
      </c>
      <c r="AM108" s="262">
        <v>560</v>
      </c>
      <c r="AN108" s="262">
        <v>560</v>
      </c>
      <c r="AO108" s="262">
        <v>560</v>
      </c>
      <c r="AP108" s="262">
        <v>560</v>
      </c>
      <c r="AQ108" s="241">
        <f t="shared" si="150"/>
        <v>0</v>
      </c>
      <c r="AR108" s="33"/>
      <c r="AS108" s="33"/>
      <c r="AT108" s="33"/>
      <c r="AU108" s="277">
        <f t="shared" si="166"/>
        <v>0</v>
      </c>
      <c r="AV108" s="277">
        <f t="shared" si="167"/>
        <v>0</v>
      </c>
      <c r="AW108" s="277">
        <f t="shared" si="168"/>
        <v>0</v>
      </c>
      <c r="AX108" s="277">
        <f t="shared" si="169"/>
        <v>0</v>
      </c>
      <c r="AY108" s="277">
        <f t="shared" si="170"/>
        <v>0</v>
      </c>
      <c r="AZ108" s="277">
        <f t="shared" si="171"/>
        <v>0</v>
      </c>
      <c r="BA108" s="277">
        <f t="shared" si="172"/>
        <v>0</v>
      </c>
      <c r="BB108" s="277">
        <f t="shared" si="173"/>
        <v>0</v>
      </c>
      <c r="BC108" s="277">
        <f t="shared" si="174"/>
        <v>0</v>
      </c>
      <c r="BD108" s="277">
        <f t="shared" si="175"/>
        <v>0</v>
      </c>
      <c r="BE108" s="277">
        <f t="shared" si="176"/>
        <v>0</v>
      </c>
      <c r="BF108" s="277">
        <f t="shared" si="177"/>
        <v>0</v>
      </c>
      <c r="BG108" s="379">
        <f t="shared" si="165"/>
        <v>0</v>
      </c>
      <c r="BH108" s="7"/>
      <c r="BI108" s="7"/>
      <c r="BJ108" s="7"/>
      <c r="BK108" s="7"/>
      <c r="BL108" s="7" t="s">
        <v>1</v>
      </c>
    </row>
    <row r="109" spans="1:64" x14ac:dyDescent="0.3">
      <c r="A109" s="409" t="s">
        <v>79</v>
      </c>
      <c r="B109" s="368" t="s">
        <v>98</v>
      </c>
      <c r="C109" s="7" t="s">
        <v>4603</v>
      </c>
      <c r="D109" s="209" t="s">
        <v>4692</v>
      </c>
      <c r="E109" s="7" t="s">
        <v>97</v>
      </c>
      <c r="F109" s="7" t="s">
        <v>4744</v>
      </c>
      <c r="G109" s="7" t="s">
        <v>8</v>
      </c>
      <c r="H109" s="7" t="s">
        <v>166</v>
      </c>
      <c r="I109" s="7" t="s">
        <v>137</v>
      </c>
      <c r="J109" s="7" t="s">
        <v>138</v>
      </c>
      <c r="K109" s="368" t="s">
        <v>4778</v>
      </c>
      <c r="L109" s="7" t="s">
        <v>272</v>
      </c>
      <c r="M109" s="283">
        <v>0.8</v>
      </c>
      <c r="N109" s="262"/>
      <c r="O109" s="262"/>
      <c r="P109" s="262"/>
      <c r="Q109" s="262"/>
      <c r="R109" s="262"/>
      <c r="S109" s="262"/>
      <c r="T109" s="262"/>
      <c r="U109" s="262"/>
      <c r="V109" s="262"/>
      <c r="W109" s="262"/>
      <c r="X109" s="262"/>
      <c r="Y109" s="262"/>
      <c r="Z109" s="274">
        <f t="shared" si="149"/>
        <v>0</v>
      </c>
      <c r="AA109" s="33">
        <v>72.8</v>
      </c>
      <c r="AB109" s="33"/>
      <c r="AC109" s="33"/>
      <c r="AD109" s="10" t="s">
        <v>13</v>
      </c>
      <c r="AE109" s="262">
        <v>560</v>
      </c>
      <c r="AF109" s="262">
        <v>560</v>
      </c>
      <c r="AG109" s="262">
        <v>560</v>
      </c>
      <c r="AH109" s="262">
        <v>560</v>
      </c>
      <c r="AI109" s="262">
        <v>560</v>
      </c>
      <c r="AJ109" s="262">
        <v>560</v>
      </c>
      <c r="AK109" s="262">
        <v>560</v>
      </c>
      <c r="AL109" s="262">
        <v>560</v>
      </c>
      <c r="AM109" s="262">
        <v>560</v>
      </c>
      <c r="AN109" s="262">
        <v>560</v>
      </c>
      <c r="AO109" s="262">
        <v>560</v>
      </c>
      <c r="AP109" s="262">
        <v>560</v>
      </c>
      <c r="AQ109" s="241">
        <f t="shared" si="150"/>
        <v>0</v>
      </c>
      <c r="AR109" s="33"/>
      <c r="AS109" s="33"/>
      <c r="AT109" s="33"/>
      <c r="AU109" s="277">
        <f t="shared" si="166"/>
        <v>0</v>
      </c>
      <c r="AV109" s="277">
        <f t="shared" si="167"/>
        <v>0</v>
      </c>
      <c r="AW109" s="277">
        <f t="shared" si="168"/>
        <v>0</v>
      </c>
      <c r="AX109" s="277">
        <f t="shared" si="169"/>
        <v>0</v>
      </c>
      <c r="AY109" s="277">
        <f t="shared" si="170"/>
        <v>0</v>
      </c>
      <c r="AZ109" s="277">
        <f t="shared" si="171"/>
        <v>0</v>
      </c>
      <c r="BA109" s="277">
        <f t="shared" si="172"/>
        <v>0</v>
      </c>
      <c r="BB109" s="277">
        <f t="shared" si="173"/>
        <v>0</v>
      </c>
      <c r="BC109" s="277">
        <f t="shared" si="174"/>
        <v>0</v>
      </c>
      <c r="BD109" s="277">
        <f t="shared" si="175"/>
        <v>0</v>
      </c>
      <c r="BE109" s="277">
        <f t="shared" si="176"/>
        <v>0</v>
      </c>
      <c r="BF109" s="277">
        <f t="shared" si="177"/>
        <v>0</v>
      </c>
      <c r="BG109" s="379">
        <f t="shared" si="165"/>
        <v>0</v>
      </c>
      <c r="BH109" s="7"/>
      <c r="BI109" s="7"/>
      <c r="BJ109" s="7"/>
      <c r="BK109" s="7"/>
      <c r="BL109" s="7" t="s">
        <v>1</v>
      </c>
    </row>
    <row r="110" spans="1:64" x14ac:dyDescent="0.3">
      <c r="A110" s="409" t="s">
        <v>79</v>
      </c>
      <c r="B110" s="368" t="s">
        <v>98</v>
      </c>
      <c r="C110" s="7" t="s">
        <v>4618</v>
      </c>
      <c r="D110" s="209" t="s">
        <v>4711</v>
      </c>
      <c r="E110" s="7" t="s">
        <v>97</v>
      </c>
      <c r="F110" s="7" t="s">
        <v>4744</v>
      </c>
      <c r="G110" s="7" t="s">
        <v>8</v>
      </c>
      <c r="H110" s="7" t="s">
        <v>4746</v>
      </c>
      <c r="I110" s="7" t="s">
        <v>151</v>
      </c>
      <c r="J110" s="7" t="s">
        <v>152</v>
      </c>
      <c r="K110" s="368" t="s">
        <v>2</v>
      </c>
      <c r="L110" s="7" t="s">
        <v>272</v>
      </c>
      <c r="M110" s="283">
        <v>0.8</v>
      </c>
      <c r="N110" s="262">
        <v>6</v>
      </c>
      <c r="O110" s="262"/>
      <c r="P110" s="262">
        <v>6</v>
      </c>
      <c r="Q110" s="262"/>
      <c r="R110" s="262">
        <v>6</v>
      </c>
      <c r="S110" s="262"/>
      <c r="T110" s="262">
        <v>6</v>
      </c>
      <c r="U110" s="262"/>
      <c r="V110" s="262">
        <v>6</v>
      </c>
      <c r="W110" s="262"/>
      <c r="X110" s="262">
        <v>6</v>
      </c>
      <c r="Y110" s="262"/>
      <c r="Z110" s="274">
        <f t="shared" si="149"/>
        <v>36</v>
      </c>
      <c r="AA110" s="33">
        <v>12</v>
      </c>
      <c r="AB110" s="33"/>
      <c r="AC110" s="33"/>
      <c r="AD110" s="10" t="s">
        <v>13</v>
      </c>
      <c r="AE110" s="262">
        <v>600</v>
      </c>
      <c r="AF110" s="262">
        <v>600</v>
      </c>
      <c r="AG110" s="262">
        <v>600</v>
      </c>
      <c r="AH110" s="262">
        <v>600</v>
      </c>
      <c r="AI110" s="262">
        <v>600</v>
      </c>
      <c r="AJ110" s="262">
        <v>600</v>
      </c>
      <c r="AK110" s="262">
        <v>600</v>
      </c>
      <c r="AL110" s="262">
        <v>600</v>
      </c>
      <c r="AM110" s="262">
        <v>600</v>
      </c>
      <c r="AN110" s="262">
        <v>600</v>
      </c>
      <c r="AO110" s="262">
        <v>600</v>
      </c>
      <c r="AP110" s="262">
        <v>600</v>
      </c>
      <c r="AQ110" s="241">
        <f t="shared" si="150"/>
        <v>600</v>
      </c>
      <c r="AR110" s="33"/>
      <c r="AS110" s="33"/>
      <c r="AT110" s="33"/>
      <c r="AU110" s="277">
        <f t="shared" si="166"/>
        <v>95400000</v>
      </c>
      <c r="AV110" s="277">
        <f t="shared" si="167"/>
        <v>0</v>
      </c>
      <c r="AW110" s="277">
        <f t="shared" si="168"/>
        <v>95400000</v>
      </c>
      <c r="AX110" s="277">
        <f t="shared" si="169"/>
        <v>0</v>
      </c>
      <c r="AY110" s="277">
        <f t="shared" si="170"/>
        <v>95400000</v>
      </c>
      <c r="AZ110" s="277">
        <f t="shared" si="171"/>
        <v>0</v>
      </c>
      <c r="BA110" s="277">
        <f t="shared" si="172"/>
        <v>95400000</v>
      </c>
      <c r="BB110" s="277">
        <f t="shared" si="173"/>
        <v>0</v>
      </c>
      <c r="BC110" s="277">
        <f t="shared" si="174"/>
        <v>95400000</v>
      </c>
      <c r="BD110" s="277">
        <f t="shared" si="175"/>
        <v>0</v>
      </c>
      <c r="BE110" s="277">
        <f t="shared" si="176"/>
        <v>95400000</v>
      </c>
      <c r="BF110" s="277">
        <f t="shared" si="177"/>
        <v>0</v>
      </c>
      <c r="BG110" s="379">
        <f t="shared" si="165"/>
        <v>572400000</v>
      </c>
      <c r="BH110" s="7"/>
      <c r="BI110" s="7"/>
      <c r="BJ110" s="7"/>
      <c r="BK110" s="7"/>
      <c r="BL110" s="7" t="s">
        <v>2</v>
      </c>
    </row>
    <row r="111" spans="1:64" x14ac:dyDescent="0.3">
      <c r="A111" s="409" t="s">
        <v>79</v>
      </c>
      <c r="B111" s="368" t="s">
        <v>98</v>
      </c>
      <c r="C111" s="7" t="s">
        <v>4618</v>
      </c>
      <c r="D111" s="209" t="s">
        <v>4711</v>
      </c>
      <c r="E111" s="7" t="s">
        <v>97</v>
      </c>
      <c r="F111" s="7" t="s">
        <v>4744</v>
      </c>
      <c r="G111" s="7" t="s">
        <v>8</v>
      </c>
      <c r="H111" s="7" t="s">
        <v>4746</v>
      </c>
      <c r="I111" s="7" t="s">
        <v>139</v>
      </c>
      <c r="J111" s="7" t="s">
        <v>140</v>
      </c>
      <c r="K111" s="368" t="s">
        <v>4778</v>
      </c>
      <c r="L111" s="7" t="s">
        <v>272</v>
      </c>
      <c r="M111" s="283">
        <v>0.8</v>
      </c>
      <c r="N111" s="262"/>
      <c r="O111" s="262"/>
      <c r="P111" s="262"/>
      <c r="Q111" s="262"/>
      <c r="R111" s="262"/>
      <c r="S111" s="262"/>
      <c r="T111" s="262"/>
      <c r="U111" s="262"/>
      <c r="V111" s="262"/>
      <c r="W111" s="262"/>
      <c r="X111" s="262"/>
      <c r="Y111" s="262"/>
      <c r="Z111" s="274">
        <f t="shared" si="149"/>
        <v>0</v>
      </c>
      <c r="AA111" s="33">
        <v>9</v>
      </c>
      <c r="AB111" s="33"/>
      <c r="AC111" s="33"/>
      <c r="AD111" s="10" t="s">
        <v>13</v>
      </c>
      <c r="AE111" s="262">
        <v>560</v>
      </c>
      <c r="AF111" s="262">
        <v>560</v>
      </c>
      <c r="AG111" s="262">
        <v>560</v>
      </c>
      <c r="AH111" s="262">
        <v>560</v>
      </c>
      <c r="AI111" s="262">
        <v>560</v>
      </c>
      <c r="AJ111" s="262">
        <v>560</v>
      </c>
      <c r="AK111" s="262">
        <v>560</v>
      </c>
      <c r="AL111" s="262">
        <v>560</v>
      </c>
      <c r="AM111" s="262">
        <v>560</v>
      </c>
      <c r="AN111" s="262">
        <v>560</v>
      </c>
      <c r="AO111" s="262">
        <v>560</v>
      </c>
      <c r="AP111" s="262">
        <v>560</v>
      </c>
      <c r="AQ111" s="241">
        <f t="shared" si="150"/>
        <v>0</v>
      </c>
      <c r="AR111" s="33"/>
      <c r="AS111" s="33"/>
      <c r="AT111" s="33"/>
      <c r="AU111" s="277">
        <f t="shared" si="166"/>
        <v>0</v>
      </c>
      <c r="AV111" s="277">
        <f t="shared" si="167"/>
        <v>0</v>
      </c>
      <c r="AW111" s="277">
        <f t="shared" si="168"/>
        <v>0</v>
      </c>
      <c r="AX111" s="277">
        <f t="shared" si="169"/>
        <v>0</v>
      </c>
      <c r="AY111" s="277">
        <f t="shared" si="170"/>
        <v>0</v>
      </c>
      <c r="AZ111" s="277">
        <f t="shared" si="171"/>
        <v>0</v>
      </c>
      <c r="BA111" s="277">
        <f t="shared" si="172"/>
        <v>0</v>
      </c>
      <c r="BB111" s="277">
        <f t="shared" si="173"/>
        <v>0</v>
      </c>
      <c r="BC111" s="277">
        <f t="shared" si="174"/>
        <v>0</v>
      </c>
      <c r="BD111" s="277">
        <f t="shared" si="175"/>
        <v>0</v>
      </c>
      <c r="BE111" s="277">
        <f t="shared" si="176"/>
        <v>0</v>
      </c>
      <c r="BF111" s="277">
        <f t="shared" si="177"/>
        <v>0</v>
      </c>
      <c r="BG111" s="379">
        <f t="shared" si="165"/>
        <v>0</v>
      </c>
      <c r="BH111" s="7"/>
      <c r="BI111" s="7"/>
      <c r="BJ111" s="7"/>
      <c r="BK111" s="7"/>
      <c r="BL111" s="7" t="s">
        <v>1</v>
      </c>
    </row>
    <row r="112" spans="1:64" x14ac:dyDescent="0.3">
      <c r="A112" s="409" t="s">
        <v>9</v>
      </c>
      <c r="B112" s="7" t="s">
        <v>4810</v>
      </c>
      <c r="C112" s="7" t="s">
        <v>174</v>
      </c>
      <c r="D112" s="209" t="s">
        <v>4557</v>
      </c>
      <c r="E112" s="7" t="s">
        <v>97</v>
      </c>
      <c r="F112" s="7" t="s">
        <v>4744</v>
      </c>
      <c r="G112" s="7" t="s">
        <v>8</v>
      </c>
      <c r="H112" s="7" t="s">
        <v>166</v>
      </c>
      <c r="I112" s="7" t="s">
        <v>120</v>
      </c>
      <c r="J112" s="7" t="s">
        <v>112</v>
      </c>
      <c r="K112" s="368" t="s">
        <v>4778</v>
      </c>
      <c r="L112" s="7" t="s">
        <v>272</v>
      </c>
      <c r="M112" s="283">
        <v>0.8</v>
      </c>
      <c r="N112" s="262"/>
      <c r="O112" s="262"/>
      <c r="P112" s="262"/>
      <c r="Q112" s="262"/>
      <c r="R112" s="262"/>
      <c r="S112" s="262"/>
      <c r="T112" s="262"/>
      <c r="U112" s="262"/>
      <c r="V112" s="262"/>
      <c r="W112" s="262"/>
      <c r="X112" s="262"/>
      <c r="Y112" s="262"/>
      <c r="Z112" s="274">
        <f t="shared" si="149"/>
        <v>0</v>
      </c>
      <c r="AA112" s="33">
        <v>42.625</v>
      </c>
      <c r="AB112" s="33"/>
      <c r="AC112" s="33"/>
      <c r="AD112" s="10" t="s">
        <v>13</v>
      </c>
      <c r="AE112" s="262">
        <v>695</v>
      </c>
      <c r="AF112" s="262">
        <v>695</v>
      </c>
      <c r="AG112" s="262">
        <v>695</v>
      </c>
      <c r="AH112" s="262">
        <v>695</v>
      </c>
      <c r="AI112" s="262">
        <v>695</v>
      </c>
      <c r="AJ112" s="262">
        <v>695</v>
      </c>
      <c r="AK112" s="262">
        <v>695</v>
      </c>
      <c r="AL112" s="262">
        <v>695</v>
      </c>
      <c r="AM112" s="262">
        <v>695</v>
      </c>
      <c r="AN112" s="262">
        <v>695</v>
      </c>
      <c r="AO112" s="262">
        <v>695</v>
      </c>
      <c r="AP112" s="262">
        <v>695</v>
      </c>
      <c r="AQ112" s="241">
        <f t="shared" si="150"/>
        <v>0</v>
      </c>
      <c r="AR112" s="33"/>
      <c r="AS112" s="33"/>
      <c r="AT112" s="33"/>
      <c r="AU112" s="277">
        <f t="shared" si="166"/>
        <v>0</v>
      </c>
      <c r="AV112" s="277">
        <f t="shared" si="167"/>
        <v>0</v>
      </c>
      <c r="AW112" s="277">
        <f t="shared" si="168"/>
        <v>0</v>
      </c>
      <c r="AX112" s="277">
        <f t="shared" si="169"/>
        <v>0</v>
      </c>
      <c r="AY112" s="277">
        <f t="shared" si="170"/>
        <v>0</v>
      </c>
      <c r="AZ112" s="277">
        <f t="shared" si="171"/>
        <v>0</v>
      </c>
      <c r="BA112" s="277">
        <f t="shared" si="172"/>
        <v>0</v>
      </c>
      <c r="BB112" s="277">
        <f t="shared" si="173"/>
        <v>0</v>
      </c>
      <c r="BC112" s="277">
        <f t="shared" si="174"/>
        <v>0</v>
      </c>
      <c r="BD112" s="277">
        <f t="shared" si="175"/>
        <v>0</v>
      </c>
      <c r="BE112" s="277">
        <f t="shared" si="176"/>
        <v>0</v>
      </c>
      <c r="BF112" s="277">
        <f t="shared" si="177"/>
        <v>0</v>
      </c>
      <c r="BG112" s="379">
        <f t="shared" si="165"/>
        <v>0</v>
      </c>
      <c r="BH112" s="7"/>
      <c r="BI112" s="7"/>
      <c r="BJ112" s="7"/>
      <c r="BK112" s="7"/>
      <c r="BL112" s="7" t="s">
        <v>1</v>
      </c>
    </row>
    <row r="113" spans="1:64" x14ac:dyDescent="0.3">
      <c r="A113" s="409" t="s">
        <v>79</v>
      </c>
      <c r="B113" s="368" t="s">
        <v>98</v>
      </c>
      <c r="C113" s="7" t="s">
        <v>4619</v>
      </c>
      <c r="D113" s="209" t="s">
        <v>4712</v>
      </c>
      <c r="E113" s="7" t="s">
        <v>97</v>
      </c>
      <c r="F113" s="7" t="s">
        <v>4744</v>
      </c>
      <c r="G113" s="7" t="s">
        <v>8</v>
      </c>
      <c r="H113" s="7" t="s">
        <v>166</v>
      </c>
      <c r="I113" s="7" t="s">
        <v>116</v>
      </c>
      <c r="J113" s="7" t="s">
        <v>78</v>
      </c>
      <c r="K113" s="368" t="s">
        <v>0</v>
      </c>
      <c r="L113" s="7" t="s">
        <v>4784</v>
      </c>
      <c r="M113" s="283">
        <v>0.8</v>
      </c>
      <c r="N113" s="262">
        <v>5.5</v>
      </c>
      <c r="O113" s="262"/>
      <c r="P113" s="262">
        <v>5.5</v>
      </c>
      <c r="Q113" s="262"/>
      <c r="R113" s="262"/>
      <c r="S113" s="262">
        <v>5.5</v>
      </c>
      <c r="T113" s="262"/>
      <c r="U113" s="262">
        <v>5.5</v>
      </c>
      <c r="V113" s="262"/>
      <c r="W113" s="262">
        <v>5.5</v>
      </c>
      <c r="X113" s="262"/>
      <c r="Y113" s="262"/>
      <c r="Z113" s="274">
        <f t="shared" si="149"/>
        <v>27.5</v>
      </c>
      <c r="AA113" s="33">
        <v>1.1000000000000001</v>
      </c>
      <c r="AB113" s="33"/>
      <c r="AC113" s="33"/>
      <c r="AD113" s="10" t="s">
        <v>13</v>
      </c>
      <c r="AE113" s="262">
        <v>970</v>
      </c>
      <c r="AF113" s="262">
        <v>970</v>
      </c>
      <c r="AG113" s="262">
        <v>970</v>
      </c>
      <c r="AH113" s="262">
        <v>970</v>
      </c>
      <c r="AI113" s="262">
        <v>970</v>
      </c>
      <c r="AJ113" s="262">
        <v>970</v>
      </c>
      <c r="AK113" s="262">
        <v>970</v>
      </c>
      <c r="AL113" s="262">
        <v>970</v>
      </c>
      <c r="AM113" s="262">
        <v>970</v>
      </c>
      <c r="AN113" s="262">
        <v>970</v>
      </c>
      <c r="AO113" s="262">
        <v>970</v>
      </c>
      <c r="AP113" s="262">
        <v>970</v>
      </c>
      <c r="AQ113" s="241">
        <f t="shared" si="150"/>
        <v>970</v>
      </c>
      <c r="AR113" s="33"/>
      <c r="AS113" s="33"/>
      <c r="AT113" s="33"/>
      <c r="AU113" s="277">
        <f t="shared" si="166"/>
        <v>141377500</v>
      </c>
      <c r="AV113" s="277">
        <f t="shared" si="167"/>
        <v>0</v>
      </c>
      <c r="AW113" s="277">
        <f t="shared" si="168"/>
        <v>141377500</v>
      </c>
      <c r="AX113" s="277">
        <f t="shared" si="169"/>
        <v>0</v>
      </c>
      <c r="AY113" s="277">
        <f t="shared" si="170"/>
        <v>0</v>
      </c>
      <c r="AZ113" s="277">
        <f t="shared" si="171"/>
        <v>141377500</v>
      </c>
      <c r="BA113" s="277">
        <f t="shared" si="172"/>
        <v>0</v>
      </c>
      <c r="BB113" s="277">
        <f t="shared" si="173"/>
        <v>141377500</v>
      </c>
      <c r="BC113" s="277">
        <f t="shared" si="174"/>
        <v>0</v>
      </c>
      <c r="BD113" s="277">
        <f t="shared" si="175"/>
        <v>141377500</v>
      </c>
      <c r="BE113" s="277">
        <f t="shared" si="176"/>
        <v>0</v>
      </c>
      <c r="BF113" s="277">
        <f t="shared" si="177"/>
        <v>0</v>
      </c>
      <c r="BG113" s="379">
        <f t="shared" si="165"/>
        <v>706887500</v>
      </c>
      <c r="BH113" s="7"/>
      <c r="BI113" s="7"/>
      <c r="BJ113" s="7"/>
      <c r="BK113" s="7"/>
      <c r="BL113" s="7" t="s">
        <v>0</v>
      </c>
    </row>
    <row r="114" spans="1:64" x14ac:dyDescent="0.3">
      <c r="A114" s="409" t="s">
        <v>79</v>
      </c>
      <c r="B114" s="368" t="s">
        <v>98</v>
      </c>
      <c r="C114" s="7" t="s">
        <v>4616</v>
      </c>
      <c r="D114" s="209" t="s">
        <v>4708</v>
      </c>
      <c r="E114" s="7" t="s">
        <v>97</v>
      </c>
      <c r="F114" s="7" t="s">
        <v>4744</v>
      </c>
      <c r="G114" s="7" t="s">
        <v>8</v>
      </c>
      <c r="H114" s="7" t="s">
        <v>166</v>
      </c>
      <c r="I114" s="7" t="s">
        <v>139</v>
      </c>
      <c r="J114" s="7" t="s">
        <v>140</v>
      </c>
      <c r="K114" s="368" t="s">
        <v>4778</v>
      </c>
      <c r="L114" s="7" t="s">
        <v>272</v>
      </c>
      <c r="M114" s="283">
        <v>0.8</v>
      </c>
      <c r="N114" s="262"/>
      <c r="O114" s="262"/>
      <c r="P114" s="262"/>
      <c r="Q114" s="262"/>
      <c r="R114" s="262"/>
      <c r="S114" s="262"/>
      <c r="T114" s="262"/>
      <c r="U114" s="262"/>
      <c r="V114" s="262"/>
      <c r="W114" s="262"/>
      <c r="X114" s="262"/>
      <c r="Y114" s="262"/>
      <c r="Z114" s="274">
        <f t="shared" si="149"/>
        <v>0</v>
      </c>
      <c r="AA114" s="33">
        <v>30.024999999999999</v>
      </c>
      <c r="AB114" s="33"/>
      <c r="AC114" s="33"/>
      <c r="AD114" s="10" t="s">
        <v>13</v>
      </c>
      <c r="AE114" s="262">
        <v>560</v>
      </c>
      <c r="AF114" s="262">
        <v>560</v>
      </c>
      <c r="AG114" s="262">
        <v>560</v>
      </c>
      <c r="AH114" s="262">
        <v>560</v>
      </c>
      <c r="AI114" s="262">
        <v>560</v>
      </c>
      <c r="AJ114" s="262">
        <v>560</v>
      </c>
      <c r="AK114" s="262">
        <v>560</v>
      </c>
      <c r="AL114" s="262">
        <v>560</v>
      </c>
      <c r="AM114" s="262">
        <v>560</v>
      </c>
      <c r="AN114" s="262">
        <v>560</v>
      </c>
      <c r="AO114" s="262">
        <v>560</v>
      </c>
      <c r="AP114" s="262">
        <v>560</v>
      </c>
      <c r="AQ114" s="241">
        <f t="shared" si="150"/>
        <v>0</v>
      </c>
      <c r="AR114" s="33"/>
      <c r="AS114" s="33"/>
      <c r="AT114" s="33"/>
      <c r="AU114" s="277">
        <f t="shared" si="166"/>
        <v>0</v>
      </c>
      <c r="AV114" s="277">
        <f t="shared" si="167"/>
        <v>0</v>
      </c>
      <c r="AW114" s="277">
        <f t="shared" si="168"/>
        <v>0</v>
      </c>
      <c r="AX114" s="277">
        <f t="shared" si="169"/>
        <v>0</v>
      </c>
      <c r="AY114" s="277">
        <f t="shared" si="170"/>
        <v>0</v>
      </c>
      <c r="AZ114" s="277">
        <f t="shared" si="171"/>
        <v>0</v>
      </c>
      <c r="BA114" s="277">
        <f t="shared" si="172"/>
        <v>0</v>
      </c>
      <c r="BB114" s="277">
        <f t="shared" si="173"/>
        <v>0</v>
      </c>
      <c r="BC114" s="277">
        <f t="shared" si="174"/>
        <v>0</v>
      </c>
      <c r="BD114" s="277">
        <f t="shared" si="175"/>
        <v>0</v>
      </c>
      <c r="BE114" s="277">
        <f t="shared" si="176"/>
        <v>0</v>
      </c>
      <c r="BF114" s="277">
        <f t="shared" si="177"/>
        <v>0</v>
      </c>
      <c r="BG114" s="379">
        <f t="shared" si="165"/>
        <v>0</v>
      </c>
      <c r="BH114" s="7"/>
      <c r="BI114" s="7"/>
      <c r="BJ114" s="7"/>
      <c r="BK114" s="7"/>
      <c r="BL114" s="7" t="s">
        <v>1</v>
      </c>
    </row>
    <row r="115" spans="1:64" x14ac:dyDescent="0.3">
      <c r="A115" s="409" t="s">
        <v>79</v>
      </c>
      <c r="B115" s="364" t="s">
        <v>4556</v>
      </c>
      <c r="C115" s="7" t="s">
        <v>4483</v>
      </c>
      <c r="D115" s="209" t="s">
        <v>4713</v>
      </c>
      <c r="E115" s="7" t="s">
        <v>94</v>
      </c>
      <c r="F115" s="7" t="s">
        <v>4744</v>
      </c>
      <c r="G115" s="7" t="s">
        <v>4748</v>
      </c>
      <c r="H115" s="7" t="s">
        <v>165</v>
      </c>
      <c r="I115" s="7" t="s">
        <v>2785</v>
      </c>
      <c r="J115" s="7" t="s">
        <v>4767</v>
      </c>
      <c r="K115" s="368" t="s">
        <v>2</v>
      </c>
      <c r="L115" s="7" t="s">
        <v>272</v>
      </c>
      <c r="M115" s="283">
        <v>0.8</v>
      </c>
      <c r="N115" s="262"/>
      <c r="O115" s="262"/>
      <c r="P115" s="262"/>
      <c r="Q115" s="262"/>
      <c r="R115" s="262"/>
      <c r="S115" s="262">
        <v>12</v>
      </c>
      <c r="T115" s="262"/>
      <c r="U115" s="262"/>
      <c r="V115" s="262"/>
      <c r="W115" s="262">
        <v>12</v>
      </c>
      <c r="X115" s="262"/>
      <c r="Y115" s="262"/>
      <c r="Z115" s="274">
        <f t="shared" si="149"/>
        <v>24</v>
      </c>
      <c r="AA115" s="33">
        <v>85</v>
      </c>
      <c r="AB115" s="33"/>
      <c r="AC115" s="33"/>
      <c r="AD115" s="10" t="s">
        <v>13</v>
      </c>
      <c r="AE115" s="262">
        <v>700</v>
      </c>
      <c r="AF115" s="262">
        <v>700</v>
      </c>
      <c r="AG115" s="262">
        <v>700</v>
      </c>
      <c r="AH115" s="262">
        <v>700</v>
      </c>
      <c r="AI115" s="262">
        <v>700</v>
      </c>
      <c r="AJ115" s="262">
        <v>700</v>
      </c>
      <c r="AK115" s="262">
        <v>700</v>
      </c>
      <c r="AL115" s="262">
        <v>700</v>
      </c>
      <c r="AM115" s="262">
        <v>700</v>
      </c>
      <c r="AN115" s="262">
        <v>700</v>
      </c>
      <c r="AO115" s="262">
        <v>700</v>
      </c>
      <c r="AP115" s="262">
        <v>700</v>
      </c>
      <c r="AQ115" s="241">
        <f t="shared" si="150"/>
        <v>700</v>
      </c>
      <c r="AR115" s="33"/>
      <c r="AS115" s="33"/>
      <c r="AT115" s="33"/>
      <c r="AU115" s="277">
        <f t="shared" si="166"/>
        <v>0</v>
      </c>
      <c r="AV115" s="277">
        <f t="shared" si="167"/>
        <v>0</v>
      </c>
      <c r="AW115" s="277">
        <f t="shared" si="168"/>
        <v>0</v>
      </c>
      <c r="AX115" s="277">
        <f t="shared" si="169"/>
        <v>0</v>
      </c>
      <c r="AY115" s="277">
        <f t="shared" si="170"/>
        <v>0</v>
      </c>
      <c r="AZ115" s="277">
        <f t="shared" si="171"/>
        <v>222600000</v>
      </c>
      <c r="BA115" s="277">
        <f t="shared" si="172"/>
        <v>0</v>
      </c>
      <c r="BB115" s="277">
        <f t="shared" si="173"/>
        <v>0</v>
      </c>
      <c r="BC115" s="277">
        <f t="shared" si="174"/>
        <v>0</v>
      </c>
      <c r="BD115" s="277">
        <f t="shared" si="175"/>
        <v>222600000</v>
      </c>
      <c r="BE115" s="277">
        <f t="shared" si="176"/>
        <v>0</v>
      </c>
      <c r="BF115" s="277">
        <f t="shared" si="177"/>
        <v>0</v>
      </c>
      <c r="BG115" s="379">
        <f t="shared" si="165"/>
        <v>445200000</v>
      </c>
      <c r="BH115" s="7"/>
      <c r="BI115" s="7"/>
      <c r="BJ115" s="7"/>
      <c r="BK115" s="7"/>
      <c r="BL115" s="7" t="s">
        <v>2</v>
      </c>
    </row>
    <row r="116" spans="1:64" x14ac:dyDescent="0.3">
      <c r="A116" s="409" t="s">
        <v>79</v>
      </c>
      <c r="B116" s="364" t="s">
        <v>4556</v>
      </c>
      <c r="C116" s="7" t="s">
        <v>4483</v>
      </c>
      <c r="D116" s="209" t="s">
        <v>4713</v>
      </c>
      <c r="E116" s="7" t="s">
        <v>94</v>
      </c>
      <c r="F116" s="7" t="s">
        <v>4744</v>
      </c>
      <c r="G116" s="7" t="s">
        <v>4748</v>
      </c>
      <c r="H116" s="7" t="s">
        <v>165</v>
      </c>
      <c r="I116" s="7" t="s">
        <v>2789</v>
      </c>
      <c r="J116" s="7" t="s">
        <v>4768</v>
      </c>
      <c r="K116" s="368" t="s">
        <v>2</v>
      </c>
      <c r="L116" s="7" t="s">
        <v>272</v>
      </c>
      <c r="M116" s="283">
        <v>0.8</v>
      </c>
      <c r="N116" s="262"/>
      <c r="O116" s="262"/>
      <c r="P116" s="262"/>
      <c r="Q116" s="262"/>
      <c r="R116" s="262"/>
      <c r="S116" s="262">
        <v>12</v>
      </c>
      <c r="T116" s="262"/>
      <c r="U116" s="262"/>
      <c r="V116" s="262"/>
      <c r="W116" s="262">
        <v>12</v>
      </c>
      <c r="X116" s="262"/>
      <c r="Y116" s="262"/>
      <c r="Z116" s="274">
        <f t="shared" si="149"/>
        <v>24</v>
      </c>
      <c r="AA116" s="33">
        <v>35</v>
      </c>
      <c r="AB116" s="33"/>
      <c r="AC116" s="33"/>
      <c r="AD116" s="10" t="s">
        <v>13</v>
      </c>
      <c r="AE116" s="262">
        <v>700</v>
      </c>
      <c r="AF116" s="262">
        <v>700</v>
      </c>
      <c r="AG116" s="262">
        <v>700</v>
      </c>
      <c r="AH116" s="262">
        <v>700</v>
      </c>
      <c r="AI116" s="262">
        <v>700</v>
      </c>
      <c r="AJ116" s="262">
        <v>700</v>
      </c>
      <c r="AK116" s="262">
        <v>700</v>
      </c>
      <c r="AL116" s="262">
        <v>700</v>
      </c>
      <c r="AM116" s="262">
        <v>700</v>
      </c>
      <c r="AN116" s="262">
        <v>700</v>
      </c>
      <c r="AO116" s="262">
        <v>700</v>
      </c>
      <c r="AP116" s="262">
        <v>700</v>
      </c>
      <c r="AQ116" s="241">
        <f t="shared" si="150"/>
        <v>700</v>
      </c>
      <c r="AR116" s="33"/>
      <c r="AS116" s="33"/>
      <c r="AT116" s="33"/>
      <c r="AU116" s="277">
        <f t="shared" si="166"/>
        <v>0</v>
      </c>
      <c r="AV116" s="277">
        <f t="shared" si="167"/>
        <v>0</v>
      </c>
      <c r="AW116" s="277">
        <f t="shared" si="168"/>
        <v>0</v>
      </c>
      <c r="AX116" s="277">
        <f t="shared" si="169"/>
        <v>0</v>
      </c>
      <c r="AY116" s="277">
        <f t="shared" si="170"/>
        <v>0</v>
      </c>
      <c r="AZ116" s="277">
        <f t="shared" si="171"/>
        <v>222600000</v>
      </c>
      <c r="BA116" s="277">
        <f t="shared" si="172"/>
        <v>0</v>
      </c>
      <c r="BB116" s="277">
        <f t="shared" si="173"/>
        <v>0</v>
      </c>
      <c r="BC116" s="277">
        <f t="shared" si="174"/>
        <v>0</v>
      </c>
      <c r="BD116" s="277">
        <f t="shared" si="175"/>
        <v>222600000</v>
      </c>
      <c r="BE116" s="277">
        <f t="shared" si="176"/>
        <v>0</v>
      </c>
      <c r="BF116" s="277">
        <f t="shared" si="177"/>
        <v>0</v>
      </c>
      <c r="BG116" s="379">
        <f t="shared" si="165"/>
        <v>445200000</v>
      </c>
      <c r="BH116" s="7"/>
      <c r="BI116" s="7"/>
      <c r="BJ116" s="7"/>
      <c r="BK116" s="7"/>
      <c r="BL116" s="7" t="s">
        <v>2</v>
      </c>
    </row>
    <row r="117" spans="1:64" x14ac:dyDescent="0.3">
      <c r="A117" s="409" t="s">
        <v>4565</v>
      </c>
      <c r="B117" s="368" t="s">
        <v>98</v>
      </c>
      <c r="C117" s="7" t="s">
        <v>4580</v>
      </c>
      <c r="D117" s="209" t="s">
        <v>4665</v>
      </c>
      <c r="E117" s="7" t="s">
        <v>97</v>
      </c>
      <c r="F117" s="7" t="s">
        <v>4744</v>
      </c>
      <c r="G117" s="7" t="s">
        <v>8</v>
      </c>
      <c r="H117" s="7" t="s">
        <v>166</v>
      </c>
      <c r="I117" s="7" t="s">
        <v>95</v>
      </c>
      <c r="J117" s="7" t="s">
        <v>80</v>
      </c>
      <c r="K117" s="368" t="s">
        <v>0</v>
      </c>
      <c r="L117" s="7" t="s">
        <v>4780</v>
      </c>
      <c r="M117" s="283">
        <v>0.8</v>
      </c>
      <c r="N117" s="262">
        <v>22</v>
      </c>
      <c r="O117" s="262"/>
      <c r="P117" s="262"/>
      <c r="Q117" s="262"/>
      <c r="R117" s="262"/>
      <c r="S117" s="262"/>
      <c r="T117" s="262"/>
      <c r="U117" s="262"/>
      <c r="V117" s="262"/>
      <c r="W117" s="262"/>
      <c r="X117" s="262"/>
      <c r="Y117" s="262"/>
      <c r="Z117" s="274">
        <f t="shared" si="149"/>
        <v>22</v>
      </c>
      <c r="AA117" s="33">
        <v>22</v>
      </c>
      <c r="AB117" s="33"/>
      <c r="AC117" s="33"/>
      <c r="AD117" s="10" t="s">
        <v>13</v>
      </c>
      <c r="AE117" s="262">
        <v>1150</v>
      </c>
      <c r="AF117" s="262">
        <v>1150</v>
      </c>
      <c r="AG117" s="262">
        <v>1150</v>
      </c>
      <c r="AH117" s="262">
        <v>1150</v>
      </c>
      <c r="AI117" s="262">
        <v>1150</v>
      </c>
      <c r="AJ117" s="262">
        <v>1150</v>
      </c>
      <c r="AK117" s="262">
        <v>1150</v>
      </c>
      <c r="AL117" s="262">
        <v>1150</v>
      </c>
      <c r="AM117" s="262">
        <v>1150</v>
      </c>
      <c r="AN117" s="262">
        <v>1150</v>
      </c>
      <c r="AO117" s="262">
        <v>1150</v>
      </c>
      <c r="AP117" s="262">
        <v>1150</v>
      </c>
      <c r="AQ117" s="241">
        <f t="shared" si="150"/>
        <v>1150</v>
      </c>
      <c r="AR117" s="33"/>
      <c r="AS117" s="33"/>
      <c r="AT117" s="33"/>
      <c r="AU117" s="277">
        <f t="shared" si="166"/>
        <v>670450000</v>
      </c>
      <c r="AV117" s="277">
        <f t="shared" si="167"/>
        <v>0</v>
      </c>
      <c r="AW117" s="277">
        <f t="shared" si="168"/>
        <v>0</v>
      </c>
      <c r="AX117" s="277">
        <f t="shared" si="169"/>
        <v>0</v>
      </c>
      <c r="AY117" s="277">
        <f t="shared" si="170"/>
        <v>0</v>
      </c>
      <c r="AZ117" s="277">
        <f t="shared" si="171"/>
        <v>0</v>
      </c>
      <c r="BA117" s="277">
        <f t="shared" si="172"/>
        <v>0</v>
      </c>
      <c r="BB117" s="277">
        <f t="shared" si="173"/>
        <v>0</v>
      </c>
      <c r="BC117" s="277">
        <f t="shared" si="174"/>
        <v>0</v>
      </c>
      <c r="BD117" s="277">
        <f t="shared" si="175"/>
        <v>0</v>
      </c>
      <c r="BE117" s="277">
        <f t="shared" si="176"/>
        <v>0</v>
      </c>
      <c r="BF117" s="277">
        <f t="shared" si="177"/>
        <v>0</v>
      </c>
      <c r="BG117" s="379">
        <f t="shared" si="165"/>
        <v>670450000</v>
      </c>
      <c r="BH117" s="7"/>
      <c r="BI117" s="7"/>
      <c r="BJ117" s="7"/>
      <c r="BK117" s="7"/>
      <c r="BL117" s="7" t="s">
        <v>0</v>
      </c>
    </row>
    <row r="118" spans="1:64" x14ac:dyDescent="0.3">
      <c r="A118" s="409" t="s">
        <v>79</v>
      </c>
      <c r="B118" s="368" t="s">
        <v>98</v>
      </c>
      <c r="C118" s="7" t="s">
        <v>4620</v>
      </c>
      <c r="D118" s="209" t="s">
        <v>4806</v>
      </c>
      <c r="E118" s="7" t="s">
        <v>97</v>
      </c>
      <c r="F118" s="7" t="s">
        <v>4744</v>
      </c>
      <c r="G118" s="7" t="s">
        <v>8</v>
      </c>
      <c r="H118" s="7" t="s">
        <v>166</v>
      </c>
      <c r="I118" s="7" t="s">
        <v>139</v>
      </c>
      <c r="J118" s="7" t="s">
        <v>140</v>
      </c>
      <c r="K118" s="368" t="s">
        <v>4778</v>
      </c>
      <c r="L118" s="7" t="s">
        <v>272</v>
      </c>
      <c r="M118" s="283">
        <v>0.8</v>
      </c>
      <c r="N118" s="262"/>
      <c r="O118" s="262"/>
      <c r="P118" s="262"/>
      <c r="Q118" s="262"/>
      <c r="R118" s="262"/>
      <c r="S118" s="262"/>
      <c r="T118" s="262"/>
      <c r="U118" s="262"/>
      <c r="V118" s="262"/>
      <c r="W118" s="262"/>
      <c r="X118" s="262"/>
      <c r="Y118" s="262"/>
      <c r="Z118" s="274">
        <f t="shared" si="149"/>
        <v>0</v>
      </c>
      <c r="AA118" s="33">
        <v>0.75</v>
      </c>
      <c r="AB118" s="33"/>
      <c r="AC118" s="33"/>
      <c r="AD118" s="10" t="s">
        <v>13</v>
      </c>
      <c r="AE118" s="262">
        <v>560</v>
      </c>
      <c r="AF118" s="262">
        <v>560</v>
      </c>
      <c r="AG118" s="262">
        <v>560</v>
      </c>
      <c r="AH118" s="262">
        <v>560</v>
      </c>
      <c r="AI118" s="262">
        <v>560</v>
      </c>
      <c r="AJ118" s="262">
        <v>560</v>
      </c>
      <c r="AK118" s="262">
        <v>560</v>
      </c>
      <c r="AL118" s="262">
        <v>560</v>
      </c>
      <c r="AM118" s="262">
        <v>560</v>
      </c>
      <c r="AN118" s="262">
        <v>560</v>
      </c>
      <c r="AO118" s="262">
        <v>560</v>
      </c>
      <c r="AP118" s="262">
        <v>560</v>
      </c>
      <c r="AQ118" s="241">
        <f t="shared" si="150"/>
        <v>0</v>
      </c>
      <c r="AR118" s="33"/>
      <c r="AS118" s="33"/>
      <c r="AT118" s="33"/>
      <c r="AU118" s="277">
        <f t="shared" si="166"/>
        <v>0</v>
      </c>
      <c r="AV118" s="277">
        <f t="shared" si="167"/>
        <v>0</v>
      </c>
      <c r="AW118" s="277">
        <f t="shared" si="168"/>
        <v>0</v>
      </c>
      <c r="AX118" s="277">
        <f t="shared" si="169"/>
        <v>0</v>
      </c>
      <c r="AY118" s="277">
        <f t="shared" si="170"/>
        <v>0</v>
      </c>
      <c r="AZ118" s="277">
        <f t="shared" si="171"/>
        <v>0</v>
      </c>
      <c r="BA118" s="277">
        <f t="shared" si="172"/>
        <v>0</v>
      </c>
      <c r="BB118" s="277">
        <f t="shared" si="173"/>
        <v>0</v>
      </c>
      <c r="BC118" s="277">
        <f t="shared" si="174"/>
        <v>0</v>
      </c>
      <c r="BD118" s="277">
        <f t="shared" si="175"/>
        <v>0</v>
      </c>
      <c r="BE118" s="277">
        <f t="shared" si="176"/>
        <v>0</v>
      </c>
      <c r="BF118" s="277">
        <f t="shared" si="177"/>
        <v>0</v>
      </c>
      <c r="BG118" s="379">
        <f t="shared" si="165"/>
        <v>0</v>
      </c>
      <c r="BH118" s="7"/>
      <c r="BI118" s="7"/>
      <c r="BJ118" s="7"/>
      <c r="BK118" s="7"/>
      <c r="BL118" s="7" t="s">
        <v>1</v>
      </c>
    </row>
    <row r="119" spans="1:64" x14ac:dyDescent="0.3">
      <c r="A119" s="409" t="s">
        <v>79</v>
      </c>
      <c r="B119" s="368" t="s">
        <v>98</v>
      </c>
      <c r="C119" s="7" t="s">
        <v>4620</v>
      </c>
      <c r="D119" s="209" t="s">
        <v>4806</v>
      </c>
      <c r="E119" s="7" t="s">
        <v>97</v>
      </c>
      <c r="F119" s="7" t="s">
        <v>4744</v>
      </c>
      <c r="G119" s="7" t="s">
        <v>8</v>
      </c>
      <c r="H119" s="7" t="s">
        <v>166</v>
      </c>
      <c r="I119" s="7" t="s">
        <v>137</v>
      </c>
      <c r="J119" s="7" t="s">
        <v>138</v>
      </c>
      <c r="K119" s="368" t="s">
        <v>4778</v>
      </c>
      <c r="L119" s="7" t="s">
        <v>272</v>
      </c>
      <c r="M119" s="283">
        <v>0.8</v>
      </c>
      <c r="N119" s="262"/>
      <c r="O119" s="262"/>
      <c r="P119" s="262"/>
      <c r="Q119" s="262"/>
      <c r="R119" s="262"/>
      <c r="S119" s="262"/>
      <c r="T119" s="262"/>
      <c r="U119" s="262"/>
      <c r="V119" s="262"/>
      <c r="W119" s="262"/>
      <c r="X119" s="262"/>
      <c r="Y119" s="262"/>
      <c r="Z119" s="274">
        <f t="shared" si="149"/>
        <v>0</v>
      </c>
      <c r="AA119" s="33">
        <v>0.75</v>
      </c>
      <c r="AB119" s="33"/>
      <c r="AC119" s="33"/>
      <c r="AD119" s="10" t="s">
        <v>13</v>
      </c>
      <c r="AE119" s="262">
        <v>560</v>
      </c>
      <c r="AF119" s="262">
        <v>560</v>
      </c>
      <c r="AG119" s="262">
        <v>560</v>
      </c>
      <c r="AH119" s="262">
        <v>560</v>
      </c>
      <c r="AI119" s="262">
        <v>560</v>
      </c>
      <c r="AJ119" s="262">
        <v>560</v>
      </c>
      <c r="AK119" s="262">
        <v>560</v>
      </c>
      <c r="AL119" s="262">
        <v>560</v>
      </c>
      <c r="AM119" s="262">
        <v>560</v>
      </c>
      <c r="AN119" s="262">
        <v>560</v>
      </c>
      <c r="AO119" s="262">
        <v>560</v>
      </c>
      <c r="AP119" s="262">
        <v>560</v>
      </c>
      <c r="AQ119" s="241">
        <f t="shared" si="150"/>
        <v>0</v>
      </c>
      <c r="AR119" s="33"/>
      <c r="AS119" s="33"/>
      <c r="AT119" s="33"/>
      <c r="AU119" s="277">
        <f t="shared" si="166"/>
        <v>0</v>
      </c>
      <c r="AV119" s="277">
        <f t="shared" si="167"/>
        <v>0</v>
      </c>
      <c r="AW119" s="277">
        <f t="shared" si="168"/>
        <v>0</v>
      </c>
      <c r="AX119" s="277">
        <f t="shared" si="169"/>
        <v>0</v>
      </c>
      <c r="AY119" s="277">
        <f t="shared" si="170"/>
        <v>0</v>
      </c>
      <c r="AZ119" s="277">
        <f t="shared" si="171"/>
        <v>0</v>
      </c>
      <c r="BA119" s="277">
        <f t="shared" si="172"/>
        <v>0</v>
      </c>
      <c r="BB119" s="277">
        <f t="shared" si="173"/>
        <v>0</v>
      </c>
      <c r="BC119" s="277">
        <f t="shared" si="174"/>
        <v>0</v>
      </c>
      <c r="BD119" s="277">
        <f t="shared" si="175"/>
        <v>0</v>
      </c>
      <c r="BE119" s="277">
        <f t="shared" si="176"/>
        <v>0</v>
      </c>
      <c r="BF119" s="277">
        <f t="shared" si="177"/>
        <v>0</v>
      </c>
      <c r="BG119" s="379">
        <f t="shared" si="165"/>
        <v>0</v>
      </c>
      <c r="BH119" s="7"/>
      <c r="BI119" s="7"/>
      <c r="BJ119" s="7"/>
      <c r="BK119" s="7"/>
      <c r="BL119" s="7" t="s">
        <v>1</v>
      </c>
    </row>
    <row r="120" spans="1:64" x14ac:dyDescent="0.3">
      <c r="A120" s="409" t="s">
        <v>79</v>
      </c>
      <c r="B120" s="368" t="s">
        <v>98</v>
      </c>
      <c r="C120" s="7" t="s">
        <v>4621</v>
      </c>
      <c r="D120" s="209" t="s">
        <v>4715</v>
      </c>
      <c r="E120" s="7" t="s">
        <v>97</v>
      </c>
      <c r="F120" s="7" t="s">
        <v>4745</v>
      </c>
      <c r="G120" s="7" t="s">
        <v>8</v>
      </c>
      <c r="H120" s="7" t="s">
        <v>4746</v>
      </c>
      <c r="I120" s="7" t="s">
        <v>135</v>
      </c>
      <c r="J120" s="7" t="s">
        <v>136</v>
      </c>
      <c r="K120" s="368" t="s">
        <v>2</v>
      </c>
      <c r="L120" s="7" t="s">
        <v>272</v>
      </c>
      <c r="M120" s="283">
        <v>0.8</v>
      </c>
      <c r="N120" s="262">
        <v>3</v>
      </c>
      <c r="O120" s="262"/>
      <c r="P120" s="262">
        <v>3</v>
      </c>
      <c r="Q120" s="262"/>
      <c r="R120" s="262">
        <v>3</v>
      </c>
      <c r="S120" s="262"/>
      <c r="T120" s="262">
        <v>3</v>
      </c>
      <c r="U120" s="262"/>
      <c r="V120" s="262">
        <v>3</v>
      </c>
      <c r="W120" s="262"/>
      <c r="X120" s="262">
        <v>3</v>
      </c>
      <c r="Y120" s="262"/>
      <c r="Z120" s="274">
        <f t="shared" si="149"/>
        <v>18</v>
      </c>
      <c r="AA120" s="33">
        <v>3.0000000000000002E-2</v>
      </c>
      <c r="AB120" s="33"/>
      <c r="AC120" s="33"/>
      <c r="AD120" s="10" t="s">
        <v>13</v>
      </c>
      <c r="AE120" s="262">
        <v>700</v>
      </c>
      <c r="AF120" s="262">
        <v>700</v>
      </c>
      <c r="AG120" s="262">
        <v>700</v>
      </c>
      <c r="AH120" s="262">
        <v>700</v>
      </c>
      <c r="AI120" s="262">
        <v>700</v>
      </c>
      <c r="AJ120" s="262">
        <v>700</v>
      </c>
      <c r="AK120" s="262">
        <v>700</v>
      </c>
      <c r="AL120" s="262">
        <v>700</v>
      </c>
      <c r="AM120" s="262">
        <v>700</v>
      </c>
      <c r="AN120" s="262">
        <v>700</v>
      </c>
      <c r="AO120" s="262">
        <v>700</v>
      </c>
      <c r="AP120" s="262">
        <v>700</v>
      </c>
      <c r="AQ120" s="241">
        <f t="shared" si="150"/>
        <v>700</v>
      </c>
      <c r="AR120" s="33"/>
      <c r="AS120" s="33"/>
      <c r="AT120" s="33"/>
      <c r="AU120" s="277">
        <f t="shared" si="166"/>
        <v>55650000</v>
      </c>
      <c r="AV120" s="277">
        <f t="shared" si="167"/>
        <v>0</v>
      </c>
      <c r="AW120" s="277">
        <f t="shared" si="168"/>
        <v>55650000</v>
      </c>
      <c r="AX120" s="277">
        <f t="shared" si="169"/>
        <v>0</v>
      </c>
      <c r="AY120" s="277">
        <f t="shared" si="170"/>
        <v>55650000</v>
      </c>
      <c r="AZ120" s="277">
        <f t="shared" si="171"/>
        <v>0</v>
      </c>
      <c r="BA120" s="277">
        <f t="shared" si="172"/>
        <v>55650000</v>
      </c>
      <c r="BB120" s="277">
        <f t="shared" si="173"/>
        <v>0</v>
      </c>
      <c r="BC120" s="277">
        <f t="shared" si="174"/>
        <v>55650000</v>
      </c>
      <c r="BD120" s="277">
        <f t="shared" si="175"/>
        <v>0</v>
      </c>
      <c r="BE120" s="277">
        <f t="shared" si="176"/>
        <v>55650000</v>
      </c>
      <c r="BF120" s="277">
        <f t="shared" si="177"/>
        <v>0</v>
      </c>
      <c r="BG120" s="379">
        <f t="shared" si="165"/>
        <v>333900000</v>
      </c>
      <c r="BH120" s="7"/>
      <c r="BI120" s="7"/>
      <c r="BJ120" s="7"/>
      <c r="BK120" s="7"/>
      <c r="BL120" s="7" t="s">
        <v>2</v>
      </c>
    </row>
    <row r="121" spans="1:64" x14ac:dyDescent="0.3">
      <c r="A121" s="409" t="s">
        <v>79</v>
      </c>
      <c r="B121" s="368" t="s">
        <v>98</v>
      </c>
      <c r="C121" s="7" t="s">
        <v>4622</v>
      </c>
      <c r="D121" s="209" t="s">
        <v>4716</v>
      </c>
      <c r="E121" s="7" t="s">
        <v>97</v>
      </c>
      <c r="F121" s="7" t="s">
        <v>4745</v>
      </c>
      <c r="G121" s="7" t="s">
        <v>8</v>
      </c>
      <c r="H121" s="7" t="s">
        <v>4746</v>
      </c>
      <c r="I121" s="7" t="s">
        <v>141</v>
      </c>
      <c r="J121" s="7" t="s">
        <v>142</v>
      </c>
      <c r="K121" s="368" t="s">
        <v>4778</v>
      </c>
      <c r="L121" s="7" t="s">
        <v>272</v>
      </c>
      <c r="M121" s="283">
        <v>0.8</v>
      </c>
      <c r="N121" s="262"/>
      <c r="O121" s="262"/>
      <c r="P121" s="262"/>
      <c r="Q121" s="262"/>
      <c r="R121" s="262"/>
      <c r="S121" s="262"/>
      <c r="T121" s="262"/>
      <c r="U121" s="262"/>
      <c r="V121" s="262"/>
      <c r="W121" s="262"/>
      <c r="X121" s="262"/>
      <c r="Y121" s="262"/>
      <c r="Z121" s="274">
        <f t="shared" si="149"/>
        <v>0</v>
      </c>
      <c r="AA121" s="33">
        <v>0.75</v>
      </c>
      <c r="AB121" s="33"/>
      <c r="AC121" s="33"/>
      <c r="AD121" s="10" t="s">
        <v>13</v>
      </c>
      <c r="AE121" s="262">
        <v>560</v>
      </c>
      <c r="AF121" s="262">
        <v>560</v>
      </c>
      <c r="AG121" s="262">
        <v>560</v>
      </c>
      <c r="AH121" s="262">
        <v>560</v>
      </c>
      <c r="AI121" s="262">
        <v>560</v>
      </c>
      <c r="AJ121" s="262">
        <v>560</v>
      </c>
      <c r="AK121" s="262">
        <v>560</v>
      </c>
      <c r="AL121" s="262">
        <v>560</v>
      </c>
      <c r="AM121" s="262">
        <v>560</v>
      </c>
      <c r="AN121" s="262">
        <v>560</v>
      </c>
      <c r="AO121" s="262">
        <v>560</v>
      </c>
      <c r="AP121" s="262">
        <v>560</v>
      </c>
      <c r="AQ121" s="241">
        <f t="shared" si="150"/>
        <v>0</v>
      </c>
      <c r="AR121" s="33"/>
      <c r="AS121" s="33"/>
      <c r="AT121" s="33"/>
      <c r="AU121" s="277">
        <f t="shared" si="166"/>
        <v>0</v>
      </c>
      <c r="AV121" s="277">
        <f t="shared" si="167"/>
        <v>0</v>
      </c>
      <c r="AW121" s="277">
        <f t="shared" si="168"/>
        <v>0</v>
      </c>
      <c r="AX121" s="277">
        <f t="shared" si="169"/>
        <v>0</v>
      </c>
      <c r="AY121" s="277">
        <f t="shared" si="170"/>
        <v>0</v>
      </c>
      <c r="AZ121" s="277">
        <f t="shared" si="171"/>
        <v>0</v>
      </c>
      <c r="BA121" s="277">
        <f t="shared" si="172"/>
        <v>0</v>
      </c>
      <c r="BB121" s="277">
        <f t="shared" si="173"/>
        <v>0</v>
      </c>
      <c r="BC121" s="277">
        <f t="shared" si="174"/>
        <v>0</v>
      </c>
      <c r="BD121" s="277">
        <f t="shared" si="175"/>
        <v>0</v>
      </c>
      <c r="BE121" s="277">
        <f t="shared" si="176"/>
        <v>0</v>
      </c>
      <c r="BF121" s="277">
        <f t="shared" si="177"/>
        <v>0</v>
      </c>
      <c r="BG121" s="379">
        <f t="shared" si="165"/>
        <v>0</v>
      </c>
      <c r="BH121" s="7"/>
      <c r="BI121" s="7"/>
      <c r="BJ121" s="7"/>
      <c r="BK121" s="7"/>
      <c r="BL121" s="7" t="s">
        <v>1</v>
      </c>
    </row>
    <row r="122" spans="1:64" x14ac:dyDescent="0.3">
      <c r="A122" s="409" t="s">
        <v>79</v>
      </c>
      <c r="B122" s="368" t="s">
        <v>98</v>
      </c>
      <c r="C122" s="7" t="s">
        <v>4622</v>
      </c>
      <c r="D122" s="209" t="s">
        <v>4716</v>
      </c>
      <c r="E122" s="7" t="s">
        <v>97</v>
      </c>
      <c r="F122" s="7" t="s">
        <v>4745</v>
      </c>
      <c r="G122" s="7" t="s">
        <v>8</v>
      </c>
      <c r="H122" s="7" t="s">
        <v>4746</v>
      </c>
      <c r="I122" s="7" t="s">
        <v>143</v>
      </c>
      <c r="J122" s="7" t="s">
        <v>144</v>
      </c>
      <c r="K122" s="368" t="s">
        <v>4778</v>
      </c>
      <c r="L122" s="7" t="s">
        <v>272</v>
      </c>
      <c r="M122" s="283">
        <v>0.8</v>
      </c>
      <c r="N122" s="262"/>
      <c r="O122" s="262"/>
      <c r="P122" s="262"/>
      <c r="Q122" s="262"/>
      <c r="R122" s="262"/>
      <c r="S122" s="262"/>
      <c r="T122" s="262"/>
      <c r="U122" s="262"/>
      <c r="V122" s="262"/>
      <c r="W122" s="262"/>
      <c r="X122" s="262"/>
      <c r="Y122" s="262"/>
      <c r="Z122" s="274">
        <f t="shared" si="149"/>
        <v>0</v>
      </c>
      <c r="AA122" s="33">
        <v>0.75</v>
      </c>
      <c r="AB122" s="33"/>
      <c r="AC122" s="33"/>
      <c r="AD122" s="10" t="s">
        <v>13</v>
      </c>
      <c r="AE122" s="262">
        <v>560</v>
      </c>
      <c r="AF122" s="262">
        <v>560</v>
      </c>
      <c r="AG122" s="262">
        <v>560</v>
      </c>
      <c r="AH122" s="262">
        <v>560</v>
      </c>
      <c r="AI122" s="262">
        <v>560</v>
      </c>
      <c r="AJ122" s="262">
        <v>560</v>
      </c>
      <c r="AK122" s="262">
        <v>560</v>
      </c>
      <c r="AL122" s="262">
        <v>560</v>
      </c>
      <c r="AM122" s="262">
        <v>560</v>
      </c>
      <c r="AN122" s="262">
        <v>560</v>
      </c>
      <c r="AO122" s="262">
        <v>560</v>
      </c>
      <c r="AP122" s="262">
        <v>560</v>
      </c>
      <c r="AQ122" s="241">
        <f t="shared" si="150"/>
        <v>0</v>
      </c>
      <c r="AR122" s="33"/>
      <c r="AS122" s="33"/>
      <c r="AT122" s="33"/>
      <c r="AU122" s="277">
        <f t="shared" si="166"/>
        <v>0</v>
      </c>
      <c r="AV122" s="277">
        <f t="shared" si="167"/>
        <v>0</v>
      </c>
      <c r="AW122" s="277">
        <f t="shared" si="168"/>
        <v>0</v>
      </c>
      <c r="AX122" s="277">
        <f t="shared" si="169"/>
        <v>0</v>
      </c>
      <c r="AY122" s="277">
        <f t="shared" si="170"/>
        <v>0</v>
      </c>
      <c r="AZ122" s="277">
        <f t="shared" si="171"/>
        <v>0</v>
      </c>
      <c r="BA122" s="277">
        <f t="shared" si="172"/>
        <v>0</v>
      </c>
      <c r="BB122" s="277">
        <f t="shared" si="173"/>
        <v>0</v>
      </c>
      <c r="BC122" s="277">
        <f t="shared" si="174"/>
        <v>0</v>
      </c>
      <c r="BD122" s="277">
        <f t="shared" si="175"/>
        <v>0</v>
      </c>
      <c r="BE122" s="277">
        <f t="shared" si="176"/>
        <v>0</v>
      </c>
      <c r="BF122" s="277">
        <f t="shared" si="177"/>
        <v>0</v>
      </c>
      <c r="BG122" s="379">
        <f t="shared" si="165"/>
        <v>0</v>
      </c>
      <c r="BH122" s="7"/>
      <c r="BI122" s="7"/>
      <c r="BJ122" s="7"/>
      <c r="BK122" s="7"/>
      <c r="BL122" s="7" t="s">
        <v>1</v>
      </c>
    </row>
    <row r="123" spans="1:64" x14ac:dyDescent="0.3">
      <c r="A123" s="409" t="s">
        <v>76</v>
      </c>
      <c r="B123" s="368" t="s">
        <v>98</v>
      </c>
      <c r="C123" s="7" t="s">
        <v>4623</v>
      </c>
      <c r="D123" s="209" t="s">
        <v>4717</v>
      </c>
      <c r="E123" s="7" t="s">
        <v>97</v>
      </c>
      <c r="F123" s="7" t="s">
        <v>4744</v>
      </c>
      <c r="G123" s="7" t="s">
        <v>8</v>
      </c>
      <c r="H123" s="7" t="s">
        <v>166</v>
      </c>
      <c r="I123" s="7" t="s">
        <v>121</v>
      </c>
      <c r="J123" s="7" t="s">
        <v>83</v>
      </c>
      <c r="K123" s="368" t="s">
        <v>4778</v>
      </c>
      <c r="L123" s="7" t="s">
        <v>272</v>
      </c>
      <c r="M123" s="283">
        <v>0.8</v>
      </c>
      <c r="N123" s="262"/>
      <c r="O123" s="262"/>
      <c r="P123" s="262"/>
      <c r="Q123" s="262"/>
      <c r="R123" s="262"/>
      <c r="S123" s="262"/>
      <c r="T123" s="262"/>
      <c r="U123" s="262"/>
      <c r="V123" s="262"/>
      <c r="W123" s="262"/>
      <c r="X123" s="262"/>
      <c r="Y123" s="262"/>
      <c r="Z123" s="274">
        <f t="shared" si="149"/>
        <v>0</v>
      </c>
      <c r="AA123" s="33">
        <v>11</v>
      </c>
      <c r="AB123" s="33"/>
      <c r="AC123" s="33"/>
      <c r="AD123" s="10" t="s">
        <v>13</v>
      </c>
      <c r="AE123" s="262">
        <v>930</v>
      </c>
      <c r="AF123" s="262">
        <v>930</v>
      </c>
      <c r="AG123" s="262">
        <v>930</v>
      </c>
      <c r="AH123" s="262">
        <v>930</v>
      </c>
      <c r="AI123" s="262">
        <v>930</v>
      </c>
      <c r="AJ123" s="262">
        <v>930</v>
      </c>
      <c r="AK123" s="262">
        <v>930</v>
      </c>
      <c r="AL123" s="262">
        <v>930</v>
      </c>
      <c r="AM123" s="262">
        <v>930</v>
      </c>
      <c r="AN123" s="262">
        <v>930</v>
      </c>
      <c r="AO123" s="262">
        <v>930</v>
      </c>
      <c r="AP123" s="262">
        <v>930</v>
      </c>
      <c r="AQ123" s="241">
        <f t="shared" si="150"/>
        <v>0</v>
      </c>
      <c r="AR123" s="33"/>
      <c r="AS123" s="33"/>
      <c r="AT123" s="33"/>
      <c r="AU123" s="277">
        <f t="shared" si="166"/>
        <v>0</v>
      </c>
      <c r="AV123" s="277">
        <f t="shared" si="167"/>
        <v>0</v>
      </c>
      <c r="AW123" s="277">
        <f t="shared" si="168"/>
        <v>0</v>
      </c>
      <c r="AX123" s="277">
        <f t="shared" si="169"/>
        <v>0</v>
      </c>
      <c r="AY123" s="277">
        <f t="shared" si="170"/>
        <v>0</v>
      </c>
      <c r="AZ123" s="277">
        <f t="shared" si="171"/>
        <v>0</v>
      </c>
      <c r="BA123" s="277">
        <f t="shared" si="172"/>
        <v>0</v>
      </c>
      <c r="BB123" s="277">
        <f t="shared" si="173"/>
        <v>0</v>
      </c>
      <c r="BC123" s="277">
        <f t="shared" si="174"/>
        <v>0</v>
      </c>
      <c r="BD123" s="277">
        <f t="shared" si="175"/>
        <v>0</v>
      </c>
      <c r="BE123" s="277">
        <f t="shared" si="176"/>
        <v>0</v>
      </c>
      <c r="BF123" s="277">
        <f t="shared" si="177"/>
        <v>0</v>
      </c>
      <c r="BG123" s="379">
        <f t="shared" si="165"/>
        <v>0</v>
      </c>
      <c r="BH123" s="7"/>
      <c r="BI123" s="7"/>
      <c r="BJ123" s="7"/>
      <c r="BK123" s="7"/>
      <c r="BL123" s="7" t="s">
        <v>1</v>
      </c>
    </row>
    <row r="124" spans="1:64" x14ac:dyDescent="0.3">
      <c r="A124" s="409" t="s">
        <v>79</v>
      </c>
      <c r="B124" s="368" t="s">
        <v>98</v>
      </c>
      <c r="C124" s="7" t="s">
        <v>4624</v>
      </c>
      <c r="D124" s="209" t="s">
        <v>4718</v>
      </c>
      <c r="E124" s="7" t="s">
        <v>97</v>
      </c>
      <c r="F124" s="7" t="s">
        <v>4744</v>
      </c>
      <c r="G124" s="7" t="s">
        <v>8</v>
      </c>
      <c r="H124" s="7" t="s">
        <v>4746</v>
      </c>
      <c r="I124" s="7" t="s">
        <v>110</v>
      </c>
      <c r="J124" s="7" t="s">
        <v>4752</v>
      </c>
      <c r="K124" s="368" t="s">
        <v>0</v>
      </c>
      <c r="L124" s="7" t="s">
        <v>4780</v>
      </c>
      <c r="M124" s="283">
        <v>0.8</v>
      </c>
      <c r="N124" s="262">
        <v>2.2000000000000002</v>
      </c>
      <c r="O124" s="262">
        <v>2.2000000000000002</v>
      </c>
      <c r="P124" s="262">
        <v>2.2000000000000002</v>
      </c>
      <c r="Q124" s="262"/>
      <c r="R124" s="262"/>
      <c r="S124" s="262">
        <v>2.2000000000000002</v>
      </c>
      <c r="T124" s="262"/>
      <c r="U124" s="262"/>
      <c r="V124" s="262">
        <v>2.2000000000000002</v>
      </c>
      <c r="W124" s="262"/>
      <c r="X124" s="262"/>
      <c r="Y124" s="262"/>
      <c r="Z124" s="274">
        <f t="shared" si="149"/>
        <v>11</v>
      </c>
      <c r="AA124" s="33">
        <v>20.9</v>
      </c>
      <c r="AB124" s="33"/>
      <c r="AC124" s="33"/>
      <c r="AD124" s="10" t="s">
        <v>13</v>
      </c>
      <c r="AE124" s="262">
        <v>1150</v>
      </c>
      <c r="AF124" s="262">
        <v>1150</v>
      </c>
      <c r="AG124" s="262">
        <v>1150</v>
      </c>
      <c r="AH124" s="262">
        <v>1150</v>
      </c>
      <c r="AI124" s="262">
        <v>1150</v>
      </c>
      <c r="AJ124" s="262">
        <v>1150</v>
      </c>
      <c r="AK124" s="262">
        <v>1150</v>
      </c>
      <c r="AL124" s="262">
        <v>1150</v>
      </c>
      <c r="AM124" s="262">
        <v>1150</v>
      </c>
      <c r="AN124" s="262">
        <v>1150</v>
      </c>
      <c r="AO124" s="262">
        <v>1150</v>
      </c>
      <c r="AP124" s="262">
        <v>1150</v>
      </c>
      <c r="AQ124" s="241">
        <f t="shared" si="150"/>
        <v>1150</v>
      </c>
      <c r="AR124" s="33"/>
      <c r="AS124" s="33"/>
      <c r="AT124" s="33"/>
      <c r="AU124" s="277">
        <f t="shared" si="166"/>
        <v>67045000</v>
      </c>
      <c r="AV124" s="277">
        <f t="shared" si="167"/>
        <v>67045000</v>
      </c>
      <c r="AW124" s="277">
        <f t="shared" si="168"/>
        <v>67045000</v>
      </c>
      <c r="AX124" s="277">
        <f t="shared" si="169"/>
        <v>0</v>
      </c>
      <c r="AY124" s="277">
        <f t="shared" si="170"/>
        <v>0</v>
      </c>
      <c r="AZ124" s="277">
        <f t="shared" si="171"/>
        <v>67045000</v>
      </c>
      <c r="BA124" s="277">
        <f t="shared" si="172"/>
        <v>0</v>
      </c>
      <c r="BB124" s="277">
        <f t="shared" si="173"/>
        <v>0</v>
      </c>
      <c r="BC124" s="277">
        <f t="shared" si="174"/>
        <v>67045000</v>
      </c>
      <c r="BD124" s="277">
        <f t="shared" si="175"/>
        <v>0</v>
      </c>
      <c r="BE124" s="277">
        <f t="shared" si="176"/>
        <v>0</v>
      </c>
      <c r="BF124" s="277">
        <f t="shared" si="177"/>
        <v>0</v>
      </c>
      <c r="BG124" s="379">
        <f t="shared" si="165"/>
        <v>335225000</v>
      </c>
      <c r="BH124" s="7"/>
      <c r="BI124" s="7"/>
      <c r="BJ124" s="7"/>
      <c r="BK124" s="7"/>
      <c r="BL124" s="7" t="s">
        <v>0</v>
      </c>
    </row>
    <row r="125" spans="1:64" x14ac:dyDescent="0.3">
      <c r="A125" s="409" t="s">
        <v>79</v>
      </c>
      <c r="B125" s="368" t="s">
        <v>98</v>
      </c>
      <c r="C125" s="7" t="s">
        <v>4617</v>
      </c>
      <c r="D125" s="209" t="s">
        <v>4710</v>
      </c>
      <c r="E125" s="7" t="s">
        <v>97</v>
      </c>
      <c r="F125" s="7" t="s">
        <v>4744</v>
      </c>
      <c r="G125" s="7" t="s">
        <v>8</v>
      </c>
      <c r="H125" s="7" t="s">
        <v>166</v>
      </c>
      <c r="I125" s="7" t="s">
        <v>137</v>
      </c>
      <c r="J125" s="7" t="s">
        <v>138</v>
      </c>
      <c r="K125" s="368" t="s">
        <v>4778</v>
      </c>
      <c r="L125" s="7" t="s">
        <v>272</v>
      </c>
      <c r="M125" s="283">
        <v>0.8</v>
      </c>
      <c r="N125" s="262"/>
      <c r="O125" s="262"/>
      <c r="P125" s="262"/>
      <c r="Q125" s="262"/>
      <c r="R125" s="262"/>
      <c r="S125" s="262"/>
      <c r="T125" s="262"/>
      <c r="U125" s="262"/>
      <c r="V125" s="262"/>
      <c r="W125" s="262"/>
      <c r="X125" s="262"/>
      <c r="Y125" s="262"/>
      <c r="Z125" s="274">
        <f t="shared" si="149"/>
        <v>0</v>
      </c>
      <c r="AA125" s="33">
        <v>34.25</v>
      </c>
      <c r="AB125" s="33"/>
      <c r="AC125" s="33"/>
      <c r="AD125" s="10" t="s">
        <v>13</v>
      </c>
      <c r="AE125" s="262">
        <v>560</v>
      </c>
      <c r="AF125" s="262">
        <v>560</v>
      </c>
      <c r="AG125" s="262">
        <v>560</v>
      </c>
      <c r="AH125" s="262">
        <v>560</v>
      </c>
      <c r="AI125" s="262">
        <v>560</v>
      </c>
      <c r="AJ125" s="262">
        <v>560</v>
      </c>
      <c r="AK125" s="262">
        <v>560</v>
      </c>
      <c r="AL125" s="262">
        <v>560</v>
      </c>
      <c r="AM125" s="262">
        <v>560</v>
      </c>
      <c r="AN125" s="262">
        <v>560</v>
      </c>
      <c r="AO125" s="262">
        <v>560</v>
      </c>
      <c r="AP125" s="262">
        <v>560</v>
      </c>
      <c r="AQ125" s="241">
        <f t="shared" si="150"/>
        <v>0</v>
      </c>
      <c r="AR125" s="33"/>
      <c r="AS125" s="33"/>
      <c r="AT125" s="33"/>
      <c r="AU125" s="277">
        <f t="shared" si="166"/>
        <v>0</v>
      </c>
      <c r="AV125" s="277">
        <f t="shared" si="167"/>
        <v>0</v>
      </c>
      <c r="AW125" s="277">
        <f t="shared" si="168"/>
        <v>0</v>
      </c>
      <c r="AX125" s="277">
        <f t="shared" si="169"/>
        <v>0</v>
      </c>
      <c r="AY125" s="277">
        <f t="shared" si="170"/>
        <v>0</v>
      </c>
      <c r="AZ125" s="277">
        <f t="shared" si="171"/>
        <v>0</v>
      </c>
      <c r="BA125" s="277">
        <f t="shared" si="172"/>
        <v>0</v>
      </c>
      <c r="BB125" s="277">
        <f t="shared" si="173"/>
        <v>0</v>
      </c>
      <c r="BC125" s="277">
        <f t="shared" si="174"/>
        <v>0</v>
      </c>
      <c r="BD125" s="277">
        <f t="shared" si="175"/>
        <v>0</v>
      </c>
      <c r="BE125" s="277">
        <f t="shared" si="176"/>
        <v>0</v>
      </c>
      <c r="BF125" s="277">
        <f t="shared" si="177"/>
        <v>0</v>
      </c>
      <c r="BG125" s="379">
        <f t="shared" si="165"/>
        <v>0</v>
      </c>
      <c r="BH125" s="7"/>
      <c r="BI125" s="7"/>
      <c r="BJ125" s="7"/>
      <c r="BK125" s="7"/>
      <c r="BL125" s="7" t="s">
        <v>1</v>
      </c>
    </row>
    <row r="126" spans="1:64" x14ac:dyDescent="0.3">
      <c r="A126" s="409" t="s">
        <v>79</v>
      </c>
      <c r="B126" s="368" t="s">
        <v>98</v>
      </c>
      <c r="C126" s="7" t="s">
        <v>4603</v>
      </c>
      <c r="D126" s="209" t="s">
        <v>4692</v>
      </c>
      <c r="E126" s="7" t="s">
        <v>97</v>
      </c>
      <c r="F126" s="7" t="s">
        <v>4744</v>
      </c>
      <c r="G126" s="7" t="s">
        <v>8</v>
      </c>
      <c r="H126" s="7" t="s">
        <v>166</v>
      </c>
      <c r="I126" s="7" t="s">
        <v>145</v>
      </c>
      <c r="J126" s="7" t="s">
        <v>146</v>
      </c>
      <c r="K126" s="368" t="s">
        <v>4778</v>
      </c>
      <c r="L126" s="7" t="s">
        <v>272</v>
      </c>
      <c r="M126" s="283">
        <v>0.8</v>
      </c>
      <c r="N126" s="262"/>
      <c r="O126" s="262"/>
      <c r="P126" s="262"/>
      <c r="Q126" s="262"/>
      <c r="R126" s="262"/>
      <c r="S126" s="262"/>
      <c r="T126" s="262"/>
      <c r="U126" s="262"/>
      <c r="V126" s="262"/>
      <c r="W126" s="262"/>
      <c r="X126" s="262"/>
      <c r="Y126" s="262"/>
      <c r="Z126" s="274">
        <f t="shared" si="149"/>
        <v>0</v>
      </c>
      <c r="AA126" s="33">
        <v>48.8</v>
      </c>
      <c r="AB126" s="33"/>
      <c r="AC126" s="33"/>
      <c r="AD126" s="10" t="s">
        <v>13</v>
      </c>
      <c r="AE126" s="262">
        <v>560</v>
      </c>
      <c r="AF126" s="262">
        <v>560</v>
      </c>
      <c r="AG126" s="262">
        <v>560</v>
      </c>
      <c r="AH126" s="262">
        <v>560</v>
      </c>
      <c r="AI126" s="262">
        <v>560</v>
      </c>
      <c r="AJ126" s="262">
        <v>560</v>
      </c>
      <c r="AK126" s="262">
        <v>560</v>
      </c>
      <c r="AL126" s="262">
        <v>560</v>
      </c>
      <c r="AM126" s="262">
        <v>560</v>
      </c>
      <c r="AN126" s="262">
        <v>560</v>
      </c>
      <c r="AO126" s="262">
        <v>560</v>
      </c>
      <c r="AP126" s="262">
        <v>560</v>
      </c>
      <c r="AQ126" s="241">
        <f t="shared" si="150"/>
        <v>0</v>
      </c>
      <c r="AR126" s="33"/>
      <c r="AS126" s="33"/>
      <c r="AT126" s="33"/>
      <c r="AU126" s="277">
        <f t="shared" si="166"/>
        <v>0</v>
      </c>
      <c r="AV126" s="277">
        <f t="shared" si="167"/>
        <v>0</v>
      </c>
      <c r="AW126" s="277">
        <f t="shared" si="168"/>
        <v>0</v>
      </c>
      <c r="AX126" s="277">
        <f t="shared" si="169"/>
        <v>0</v>
      </c>
      <c r="AY126" s="277">
        <f t="shared" si="170"/>
        <v>0</v>
      </c>
      <c r="AZ126" s="277">
        <f t="shared" si="171"/>
        <v>0</v>
      </c>
      <c r="BA126" s="277">
        <f t="shared" si="172"/>
        <v>0</v>
      </c>
      <c r="BB126" s="277">
        <f t="shared" si="173"/>
        <v>0</v>
      </c>
      <c r="BC126" s="277">
        <f t="shared" si="174"/>
        <v>0</v>
      </c>
      <c r="BD126" s="277">
        <f t="shared" si="175"/>
        <v>0</v>
      </c>
      <c r="BE126" s="277">
        <f t="shared" si="176"/>
        <v>0</v>
      </c>
      <c r="BF126" s="277">
        <f t="shared" si="177"/>
        <v>0</v>
      </c>
      <c r="BG126" s="379">
        <f t="shared" si="165"/>
        <v>0</v>
      </c>
      <c r="BH126" s="7"/>
      <c r="BI126" s="7"/>
      <c r="BJ126" s="7"/>
      <c r="BK126" s="7"/>
      <c r="BL126" s="7" t="s">
        <v>1</v>
      </c>
    </row>
    <row r="127" spans="1:64" x14ac:dyDescent="0.3">
      <c r="A127" s="409" t="s">
        <v>79</v>
      </c>
      <c r="B127" s="368" t="s">
        <v>98</v>
      </c>
      <c r="C127" s="7" t="s">
        <v>4603</v>
      </c>
      <c r="D127" s="209" t="s">
        <v>4692</v>
      </c>
      <c r="E127" s="7" t="s">
        <v>97</v>
      </c>
      <c r="F127" s="7" t="s">
        <v>4744</v>
      </c>
      <c r="G127" s="7" t="s">
        <v>8</v>
      </c>
      <c r="H127" s="7" t="s">
        <v>166</v>
      </c>
      <c r="I127" s="7" t="s">
        <v>141</v>
      </c>
      <c r="J127" s="7" t="s">
        <v>142</v>
      </c>
      <c r="K127" s="368" t="s">
        <v>4778</v>
      </c>
      <c r="L127" s="7" t="s">
        <v>272</v>
      </c>
      <c r="M127" s="283">
        <v>0.8</v>
      </c>
      <c r="N127" s="262"/>
      <c r="O127" s="262"/>
      <c r="P127" s="262"/>
      <c r="Q127" s="262"/>
      <c r="R127" s="262"/>
      <c r="S127" s="262"/>
      <c r="T127" s="262"/>
      <c r="U127" s="262"/>
      <c r="V127" s="262"/>
      <c r="W127" s="262"/>
      <c r="X127" s="262"/>
      <c r="Y127" s="262"/>
      <c r="Z127" s="274">
        <f t="shared" si="149"/>
        <v>0</v>
      </c>
      <c r="AA127" s="33">
        <v>63.8</v>
      </c>
      <c r="AB127" s="33"/>
      <c r="AC127" s="33"/>
      <c r="AD127" s="10" t="s">
        <v>13</v>
      </c>
      <c r="AE127" s="262">
        <v>560</v>
      </c>
      <c r="AF127" s="262">
        <v>560</v>
      </c>
      <c r="AG127" s="262">
        <v>560</v>
      </c>
      <c r="AH127" s="262">
        <v>560</v>
      </c>
      <c r="AI127" s="262">
        <v>560</v>
      </c>
      <c r="AJ127" s="262">
        <v>560</v>
      </c>
      <c r="AK127" s="262">
        <v>560</v>
      </c>
      <c r="AL127" s="262">
        <v>560</v>
      </c>
      <c r="AM127" s="262">
        <v>560</v>
      </c>
      <c r="AN127" s="262">
        <v>560</v>
      </c>
      <c r="AO127" s="262">
        <v>560</v>
      </c>
      <c r="AP127" s="262">
        <v>560</v>
      </c>
      <c r="AQ127" s="241">
        <f t="shared" si="150"/>
        <v>0</v>
      </c>
      <c r="AR127" s="33"/>
      <c r="AS127" s="33"/>
      <c r="AT127" s="33"/>
      <c r="AU127" s="277">
        <f t="shared" si="166"/>
        <v>0</v>
      </c>
      <c r="AV127" s="277">
        <f t="shared" si="167"/>
        <v>0</v>
      </c>
      <c r="AW127" s="277">
        <f t="shared" si="168"/>
        <v>0</v>
      </c>
      <c r="AX127" s="277">
        <f t="shared" si="169"/>
        <v>0</v>
      </c>
      <c r="AY127" s="277">
        <f t="shared" si="170"/>
        <v>0</v>
      </c>
      <c r="AZ127" s="277">
        <f t="shared" si="171"/>
        <v>0</v>
      </c>
      <c r="BA127" s="277">
        <f t="shared" si="172"/>
        <v>0</v>
      </c>
      <c r="BB127" s="277">
        <f t="shared" si="173"/>
        <v>0</v>
      </c>
      <c r="BC127" s="277">
        <f t="shared" si="174"/>
        <v>0</v>
      </c>
      <c r="BD127" s="277">
        <f t="shared" si="175"/>
        <v>0</v>
      </c>
      <c r="BE127" s="277">
        <f t="shared" si="176"/>
        <v>0</v>
      </c>
      <c r="BF127" s="277">
        <f t="shared" si="177"/>
        <v>0</v>
      </c>
      <c r="BG127" s="379">
        <f t="shared" si="165"/>
        <v>0</v>
      </c>
      <c r="BH127" s="7"/>
      <c r="BI127" s="7"/>
      <c r="BJ127" s="7"/>
      <c r="BK127" s="7"/>
      <c r="BL127" s="7" t="s">
        <v>1</v>
      </c>
    </row>
    <row r="128" spans="1:64" x14ac:dyDescent="0.3">
      <c r="A128" s="409" t="s">
        <v>9</v>
      </c>
      <c r="B128" s="364" t="s">
        <v>4556</v>
      </c>
      <c r="C128" s="7" t="s">
        <v>4625</v>
      </c>
      <c r="D128" s="209" t="s">
        <v>4719</v>
      </c>
      <c r="E128" s="7" t="s">
        <v>94</v>
      </c>
      <c r="F128" s="7" t="s">
        <v>4744</v>
      </c>
      <c r="G128" s="7" t="s">
        <v>4748</v>
      </c>
      <c r="H128" s="7" t="s">
        <v>165</v>
      </c>
      <c r="I128" s="7" t="s">
        <v>116</v>
      </c>
      <c r="J128" s="7" t="s">
        <v>78</v>
      </c>
      <c r="K128" s="368" t="s">
        <v>0</v>
      </c>
      <c r="L128" s="7" t="s">
        <v>4784</v>
      </c>
      <c r="M128" s="283">
        <v>0.8</v>
      </c>
      <c r="N128" s="262"/>
      <c r="O128" s="262"/>
      <c r="P128" s="262"/>
      <c r="Q128" s="262"/>
      <c r="R128" s="262"/>
      <c r="S128" s="262"/>
      <c r="T128" s="262"/>
      <c r="U128" s="262"/>
      <c r="V128" s="262"/>
      <c r="W128" s="262"/>
      <c r="X128" s="262"/>
      <c r="Y128" s="262"/>
      <c r="Z128" s="274">
        <f t="shared" si="149"/>
        <v>0</v>
      </c>
      <c r="AA128" s="33">
        <v>440</v>
      </c>
      <c r="AB128" s="33"/>
      <c r="AC128" s="33"/>
      <c r="AD128" s="10" t="s">
        <v>13</v>
      </c>
      <c r="AE128" s="262">
        <v>970</v>
      </c>
      <c r="AF128" s="262">
        <v>970</v>
      </c>
      <c r="AG128" s="262">
        <v>970</v>
      </c>
      <c r="AH128" s="262">
        <v>970</v>
      </c>
      <c r="AI128" s="262">
        <v>970</v>
      </c>
      <c r="AJ128" s="262">
        <v>970</v>
      </c>
      <c r="AK128" s="262">
        <v>970</v>
      </c>
      <c r="AL128" s="262">
        <v>970</v>
      </c>
      <c r="AM128" s="262">
        <v>970</v>
      </c>
      <c r="AN128" s="262">
        <v>970</v>
      </c>
      <c r="AO128" s="262">
        <v>970</v>
      </c>
      <c r="AP128" s="262">
        <v>970</v>
      </c>
      <c r="AQ128" s="241">
        <f t="shared" si="150"/>
        <v>0</v>
      </c>
      <c r="AR128" s="33"/>
      <c r="AS128" s="33"/>
      <c r="AT128" s="33"/>
      <c r="AU128" s="277">
        <f t="shared" si="166"/>
        <v>0</v>
      </c>
      <c r="AV128" s="277">
        <f t="shared" si="167"/>
        <v>0</v>
      </c>
      <c r="AW128" s="277">
        <f t="shared" si="168"/>
        <v>0</v>
      </c>
      <c r="AX128" s="277">
        <f t="shared" si="169"/>
        <v>0</v>
      </c>
      <c r="AY128" s="277">
        <f t="shared" si="170"/>
        <v>0</v>
      </c>
      <c r="AZ128" s="277">
        <f t="shared" si="171"/>
        <v>0</v>
      </c>
      <c r="BA128" s="277">
        <f t="shared" si="172"/>
        <v>0</v>
      </c>
      <c r="BB128" s="277">
        <f t="shared" si="173"/>
        <v>0</v>
      </c>
      <c r="BC128" s="277">
        <f t="shared" si="174"/>
        <v>0</v>
      </c>
      <c r="BD128" s="277">
        <f t="shared" si="175"/>
        <v>0</v>
      </c>
      <c r="BE128" s="277">
        <f t="shared" si="176"/>
        <v>0</v>
      </c>
      <c r="BF128" s="277">
        <f t="shared" si="177"/>
        <v>0</v>
      </c>
      <c r="BG128" s="379">
        <f t="shared" si="165"/>
        <v>0</v>
      </c>
      <c r="BH128" s="7"/>
      <c r="BI128" s="7"/>
      <c r="BJ128" s="7"/>
      <c r="BK128" s="7"/>
      <c r="BL128" s="7" t="s">
        <v>0</v>
      </c>
    </row>
    <row r="129" spans="1:64" x14ac:dyDescent="0.3">
      <c r="A129" s="409" t="s">
        <v>77</v>
      </c>
      <c r="B129" s="368" t="s">
        <v>98</v>
      </c>
      <c r="C129" s="7" t="s">
        <v>4613</v>
      </c>
      <c r="D129" s="209" t="s">
        <v>4704</v>
      </c>
      <c r="E129" s="7" t="s">
        <v>97</v>
      </c>
      <c r="F129" s="7" t="s">
        <v>4744</v>
      </c>
      <c r="G129" s="7" t="s">
        <v>8</v>
      </c>
      <c r="H129" s="7" t="s">
        <v>166</v>
      </c>
      <c r="I129" s="7" t="s">
        <v>101</v>
      </c>
      <c r="J129" s="7" t="s">
        <v>102</v>
      </c>
      <c r="K129" s="368" t="s">
        <v>4777</v>
      </c>
      <c r="L129" s="7" t="s">
        <v>272</v>
      </c>
      <c r="M129" s="283">
        <v>0.8</v>
      </c>
      <c r="N129" s="262"/>
      <c r="O129" s="262"/>
      <c r="P129" s="262"/>
      <c r="Q129" s="262"/>
      <c r="R129" s="262"/>
      <c r="S129" s="262"/>
      <c r="T129" s="262"/>
      <c r="U129" s="262"/>
      <c r="V129" s="262"/>
      <c r="W129" s="262"/>
      <c r="X129" s="262"/>
      <c r="Y129" s="262"/>
      <c r="Z129" s="274">
        <f t="shared" si="149"/>
        <v>0</v>
      </c>
      <c r="AA129" s="33">
        <v>21.975000000000001</v>
      </c>
      <c r="AB129" s="33"/>
      <c r="AC129" s="33"/>
      <c r="AD129" s="10" t="s">
        <v>13</v>
      </c>
      <c r="AE129" s="262">
        <v>1180</v>
      </c>
      <c r="AF129" s="262">
        <v>1180</v>
      </c>
      <c r="AG129" s="262">
        <v>1180</v>
      </c>
      <c r="AH129" s="262">
        <v>1180</v>
      </c>
      <c r="AI129" s="262">
        <v>1180</v>
      </c>
      <c r="AJ129" s="262">
        <v>1180</v>
      </c>
      <c r="AK129" s="262">
        <v>1180</v>
      </c>
      <c r="AL129" s="262">
        <v>1180</v>
      </c>
      <c r="AM129" s="262">
        <v>1180</v>
      </c>
      <c r="AN129" s="262">
        <v>1180</v>
      </c>
      <c r="AO129" s="262">
        <v>1180</v>
      </c>
      <c r="AP129" s="262">
        <v>1180</v>
      </c>
      <c r="AQ129" s="241">
        <f t="shared" si="150"/>
        <v>0</v>
      </c>
      <c r="AR129" s="33"/>
      <c r="AS129" s="33"/>
      <c r="AT129" s="33"/>
      <c r="AU129" s="277">
        <f t="shared" si="166"/>
        <v>0</v>
      </c>
      <c r="AV129" s="277">
        <f t="shared" si="167"/>
        <v>0</v>
      </c>
      <c r="AW129" s="277">
        <f t="shared" si="168"/>
        <v>0</v>
      </c>
      <c r="AX129" s="277">
        <f t="shared" si="169"/>
        <v>0</v>
      </c>
      <c r="AY129" s="277">
        <f t="shared" si="170"/>
        <v>0</v>
      </c>
      <c r="AZ129" s="277">
        <f t="shared" si="171"/>
        <v>0</v>
      </c>
      <c r="BA129" s="277">
        <f t="shared" si="172"/>
        <v>0</v>
      </c>
      <c r="BB129" s="277">
        <f t="shared" si="173"/>
        <v>0</v>
      </c>
      <c r="BC129" s="277">
        <f t="shared" si="174"/>
        <v>0</v>
      </c>
      <c r="BD129" s="277">
        <f t="shared" si="175"/>
        <v>0</v>
      </c>
      <c r="BE129" s="277">
        <f t="shared" si="176"/>
        <v>0</v>
      </c>
      <c r="BF129" s="277">
        <f t="shared" si="177"/>
        <v>0</v>
      </c>
      <c r="BG129" s="379">
        <f t="shared" si="165"/>
        <v>0</v>
      </c>
      <c r="BH129" s="7"/>
      <c r="BI129" s="7"/>
      <c r="BJ129" s="7"/>
      <c r="BK129" s="7"/>
      <c r="BL129" s="7" t="s">
        <v>1</v>
      </c>
    </row>
    <row r="130" spans="1:64" x14ac:dyDescent="0.3">
      <c r="A130" s="409" t="s">
        <v>77</v>
      </c>
      <c r="B130" s="368" t="s">
        <v>98</v>
      </c>
      <c r="C130" s="7" t="s">
        <v>195</v>
      </c>
      <c r="D130" s="209" t="s">
        <v>4651</v>
      </c>
      <c r="E130" s="7" t="s">
        <v>97</v>
      </c>
      <c r="F130" s="7" t="s">
        <v>4744</v>
      </c>
      <c r="G130" s="7" t="s">
        <v>8</v>
      </c>
      <c r="H130" s="7" t="s">
        <v>166</v>
      </c>
      <c r="I130" s="7" t="s">
        <v>111</v>
      </c>
      <c r="J130" s="7" t="s">
        <v>4755</v>
      </c>
      <c r="K130" s="368" t="s">
        <v>0</v>
      </c>
      <c r="L130" s="7" t="s">
        <v>4781</v>
      </c>
      <c r="M130" s="283">
        <v>0.8</v>
      </c>
      <c r="N130" s="262"/>
      <c r="O130" s="262"/>
      <c r="P130" s="262"/>
      <c r="Q130" s="262"/>
      <c r="R130" s="262"/>
      <c r="S130" s="262"/>
      <c r="T130" s="262"/>
      <c r="U130" s="262"/>
      <c r="V130" s="262"/>
      <c r="W130" s="262"/>
      <c r="X130" s="262"/>
      <c r="Y130" s="262"/>
      <c r="Z130" s="274">
        <f t="shared" si="149"/>
        <v>0</v>
      </c>
      <c r="AA130" s="33">
        <v>0</v>
      </c>
      <c r="AB130" s="33"/>
      <c r="AC130" s="33"/>
      <c r="AD130" s="10" t="s">
        <v>13</v>
      </c>
      <c r="AE130" s="262"/>
      <c r="AF130" s="262"/>
      <c r="AG130" s="262"/>
      <c r="AH130" s="262"/>
      <c r="AI130" s="262"/>
      <c r="AJ130" s="262"/>
      <c r="AK130" s="262"/>
      <c r="AL130" s="262"/>
      <c r="AM130" s="262"/>
      <c r="AN130" s="262"/>
      <c r="AO130" s="262"/>
      <c r="AP130" s="262"/>
      <c r="AQ130" s="241">
        <f t="shared" si="150"/>
        <v>0</v>
      </c>
      <c r="AR130" s="33"/>
      <c r="AS130" s="33"/>
      <c r="AT130" s="33"/>
      <c r="AU130" s="277">
        <f t="shared" si="166"/>
        <v>0</v>
      </c>
      <c r="AV130" s="277">
        <f t="shared" si="167"/>
        <v>0</v>
      </c>
      <c r="AW130" s="277">
        <f t="shared" si="168"/>
        <v>0</v>
      </c>
      <c r="AX130" s="277">
        <f t="shared" si="169"/>
        <v>0</v>
      </c>
      <c r="AY130" s="277">
        <f t="shared" si="170"/>
        <v>0</v>
      </c>
      <c r="AZ130" s="277">
        <f t="shared" si="171"/>
        <v>0</v>
      </c>
      <c r="BA130" s="277">
        <f t="shared" si="172"/>
        <v>0</v>
      </c>
      <c r="BB130" s="277">
        <f t="shared" si="173"/>
        <v>0</v>
      </c>
      <c r="BC130" s="277">
        <f t="shared" si="174"/>
        <v>0</v>
      </c>
      <c r="BD130" s="277">
        <f t="shared" si="175"/>
        <v>0</v>
      </c>
      <c r="BE130" s="277">
        <f t="shared" si="176"/>
        <v>0</v>
      </c>
      <c r="BF130" s="277">
        <f t="shared" si="177"/>
        <v>0</v>
      </c>
      <c r="BG130" s="379">
        <f t="shared" si="165"/>
        <v>0</v>
      </c>
      <c r="BH130" s="7"/>
      <c r="BI130" s="7"/>
      <c r="BJ130" s="7"/>
      <c r="BK130" s="7"/>
      <c r="BL130" s="7" t="s">
        <v>0</v>
      </c>
    </row>
    <row r="131" spans="1:64" x14ac:dyDescent="0.3">
      <c r="A131" s="409" t="s">
        <v>4565</v>
      </c>
      <c r="B131" s="368" t="s">
        <v>98</v>
      </c>
      <c r="C131" s="7" t="s">
        <v>194</v>
      </c>
      <c r="D131" s="244" t="s">
        <v>4809</v>
      </c>
      <c r="E131" s="7" t="s">
        <v>97</v>
      </c>
      <c r="F131" s="7" t="s">
        <v>4744</v>
      </c>
      <c r="G131" s="7" t="s">
        <v>8</v>
      </c>
      <c r="H131" s="7" t="s">
        <v>4746</v>
      </c>
      <c r="I131" s="7" t="s">
        <v>4769</v>
      </c>
      <c r="J131" s="7" t="s">
        <v>4770</v>
      </c>
      <c r="K131" s="368" t="s">
        <v>0</v>
      </c>
      <c r="L131" s="7" t="s">
        <v>4780</v>
      </c>
      <c r="M131" s="283">
        <v>0.8</v>
      </c>
      <c r="N131" s="262"/>
      <c r="O131" s="262"/>
      <c r="P131" s="262"/>
      <c r="Q131" s="262"/>
      <c r="R131" s="262"/>
      <c r="S131" s="262"/>
      <c r="T131" s="262"/>
      <c r="U131" s="262"/>
      <c r="V131" s="262"/>
      <c r="W131" s="262"/>
      <c r="X131" s="262"/>
      <c r="Y131" s="262"/>
      <c r="Z131" s="274">
        <f t="shared" si="149"/>
        <v>0</v>
      </c>
      <c r="AA131" s="33">
        <v>6.0500000000000007</v>
      </c>
      <c r="AB131" s="33"/>
      <c r="AC131" s="33"/>
      <c r="AD131" s="10" t="s">
        <v>13</v>
      </c>
      <c r="AE131" s="262">
        <v>1040</v>
      </c>
      <c r="AF131" s="262">
        <v>1040</v>
      </c>
      <c r="AG131" s="262">
        <v>1040</v>
      </c>
      <c r="AH131" s="262">
        <v>1040</v>
      </c>
      <c r="AI131" s="262">
        <v>1040</v>
      </c>
      <c r="AJ131" s="262">
        <v>1040</v>
      </c>
      <c r="AK131" s="262">
        <v>1040</v>
      </c>
      <c r="AL131" s="262">
        <v>1040</v>
      </c>
      <c r="AM131" s="262">
        <v>1040</v>
      </c>
      <c r="AN131" s="262">
        <v>1040</v>
      </c>
      <c r="AO131" s="262">
        <v>1040</v>
      </c>
      <c r="AP131" s="262">
        <v>1040</v>
      </c>
      <c r="AQ131" s="241">
        <f t="shared" si="150"/>
        <v>0</v>
      </c>
      <c r="AR131" s="33"/>
      <c r="AS131" s="33"/>
      <c r="AT131" s="33"/>
      <c r="AU131" s="277">
        <f t="shared" si="166"/>
        <v>0</v>
      </c>
      <c r="AV131" s="277">
        <f t="shared" si="167"/>
        <v>0</v>
      </c>
      <c r="AW131" s="277">
        <f t="shared" si="168"/>
        <v>0</v>
      </c>
      <c r="AX131" s="277">
        <f t="shared" si="169"/>
        <v>0</v>
      </c>
      <c r="AY131" s="277">
        <f t="shared" si="170"/>
        <v>0</v>
      </c>
      <c r="AZ131" s="277">
        <f t="shared" si="171"/>
        <v>0</v>
      </c>
      <c r="BA131" s="277">
        <f t="shared" si="172"/>
        <v>0</v>
      </c>
      <c r="BB131" s="277">
        <f t="shared" si="173"/>
        <v>0</v>
      </c>
      <c r="BC131" s="277">
        <f t="shared" si="174"/>
        <v>0</v>
      </c>
      <c r="BD131" s="277">
        <f t="shared" si="175"/>
        <v>0</v>
      </c>
      <c r="BE131" s="277">
        <f t="shared" si="176"/>
        <v>0</v>
      </c>
      <c r="BF131" s="277">
        <f t="shared" si="177"/>
        <v>0</v>
      </c>
      <c r="BG131" s="379">
        <f t="shared" si="165"/>
        <v>0</v>
      </c>
      <c r="BH131" s="7"/>
      <c r="BI131" s="7"/>
      <c r="BJ131" s="7"/>
      <c r="BK131" s="7"/>
      <c r="BL131" s="7" t="s">
        <v>0</v>
      </c>
    </row>
    <row r="132" spans="1:64" x14ac:dyDescent="0.3">
      <c r="A132" s="409" t="s">
        <v>4565</v>
      </c>
      <c r="B132" s="368" t="s">
        <v>98</v>
      </c>
      <c r="C132" s="7" t="s">
        <v>194</v>
      </c>
      <c r="D132" s="244" t="s">
        <v>4809</v>
      </c>
      <c r="E132" s="7" t="s">
        <v>97</v>
      </c>
      <c r="F132" s="7" t="s">
        <v>4744</v>
      </c>
      <c r="G132" s="7" t="s">
        <v>8</v>
      </c>
      <c r="H132" s="7" t="s">
        <v>4746</v>
      </c>
      <c r="I132" s="7" t="s">
        <v>4771</v>
      </c>
      <c r="J132" s="7" t="s">
        <v>4772</v>
      </c>
      <c r="K132" s="368" t="s">
        <v>0</v>
      </c>
      <c r="L132" s="7" t="s">
        <v>4780</v>
      </c>
      <c r="M132" s="283">
        <v>0.8</v>
      </c>
      <c r="N132" s="262"/>
      <c r="O132" s="262"/>
      <c r="P132" s="262"/>
      <c r="Q132" s="262"/>
      <c r="R132" s="262"/>
      <c r="S132" s="262"/>
      <c r="T132" s="262"/>
      <c r="U132" s="262"/>
      <c r="V132" s="262"/>
      <c r="W132" s="262"/>
      <c r="X132" s="262"/>
      <c r="Y132" s="262"/>
      <c r="Z132" s="274">
        <f t="shared" si="149"/>
        <v>0</v>
      </c>
      <c r="AA132" s="33">
        <v>422.4</v>
      </c>
      <c r="AB132" s="33"/>
      <c r="AC132" s="33"/>
      <c r="AD132" s="10" t="s">
        <v>13</v>
      </c>
      <c r="AE132" s="262">
        <v>1250</v>
      </c>
      <c r="AF132" s="262">
        <v>1250</v>
      </c>
      <c r="AG132" s="262">
        <v>1250</v>
      </c>
      <c r="AH132" s="262">
        <v>1250</v>
      </c>
      <c r="AI132" s="262">
        <v>1250</v>
      </c>
      <c r="AJ132" s="262">
        <v>1250</v>
      </c>
      <c r="AK132" s="262">
        <v>1250</v>
      </c>
      <c r="AL132" s="262">
        <v>1250</v>
      </c>
      <c r="AM132" s="262">
        <v>1250</v>
      </c>
      <c r="AN132" s="262">
        <v>1250</v>
      </c>
      <c r="AO132" s="262">
        <v>1250</v>
      </c>
      <c r="AP132" s="262">
        <v>1250</v>
      </c>
      <c r="AQ132" s="241">
        <f t="shared" si="150"/>
        <v>0</v>
      </c>
      <c r="AR132" s="33"/>
      <c r="AS132" s="33"/>
      <c r="AT132" s="33"/>
      <c r="AU132" s="277">
        <f t="shared" si="166"/>
        <v>0</v>
      </c>
      <c r="AV132" s="277">
        <f t="shared" si="167"/>
        <v>0</v>
      </c>
      <c r="AW132" s="277">
        <f t="shared" si="168"/>
        <v>0</v>
      </c>
      <c r="AX132" s="277">
        <f t="shared" si="169"/>
        <v>0</v>
      </c>
      <c r="AY132" s="277">
        <f t="shared" si="170"/>
        <v>0</v>
      </c>
      <c r="AZ132" s="277">
        <f t="shared" si="171"/>
        <v>0</v>
      </c>
      <c r="BA132" s="277">
        <f t="shared" si="172"/>
        <v>0</v>
      </c>
      <c r="BB132" s="277">
        <f t="shared" si="173"/>
        <v>0</v>
      </c>
      <c r="BC132" s="277">
        <f t="shared" si="174"/>
        <v>0</v>
      </c>
      <c r="BD132" s="277">
        <f t="shared" si="175"/>
        <v>0</v>
      </c>
      <c r="BE132" s="277">
        <f t="shared" si="176"/>
        <v>0</v>
      </c>
      <c r="BF132" s="277">
        <f t="shared" si="177"/>
        <v>0</v>
      </c>
      <c r="BG132" s="379">
        <f t="shared" si="165"/>
        <v>0</v>
      </c>
      <c r="BH132" s="7"/>
      <c r="BI132" s="7"/>
      <c r="BJ132" s="7"/>
      <c r="BK132" s="7"/>
      <c r="BL132" s="7" t="s">
        <v>0</v>
      </c>
    </row>
    <row r="133" spans="1:64" x14ac:dyDescent="0.3">
      <c r="A133" s="409" t="s">
        <v>79</v>
      </c>
      <c r="B133" s="368" t="s">
        <v>98</v>
      </c>
      <c r="C133" s="7" t="s">
        <v>4620</v>
      </c>
      <c r="D133" s="209" t="s">
        <v>4806</v>
      </c>
      <c r="E133" s="7" t="s">
        <v>97</v>
      </c>
      <c r="F133" s="7" t="s">
        <v>4744</v>
      </c>
      <c r="G133" s="7" t="s">
        <v>8</v>
      </c>
      <c r="H133" s="7" t="s">
        <v>166</v>
      </c>
      <c r="I133" s="7" t="s">
        <v>143</v>
      </c>
      <c r="J133" s="7" t="s">
        <v>144</v>
      </c>
      <c r="K133" s="368" t="s">
        <v>4778</v>
      </c>
      <c r="L133" s="7" t="s">
        <v>272</v>
      </c>
      <c r="M133" s="283">
        <v>0.8</v>
      </c>
      <c r="N133" s="262"/>
      <c r="O133" s="262"/>
      <c r="P133" s="262"/>
      <c r="Q133" s="262"/>
      <c r="R133" s="262"/>
      <c r="S133" s="262"/>
      <c r="T133" s="262"/>
      <c r="U133" s="262"/>
      <c r="V133" s="262"/>
      <c r="W133" s="262"/>
      <c r="X133" s="262"/>
      <c r="Y133" s="262"/>
      <c r="Z133" s="274">
        <f t="shared" si="149"/>
        <v>0</v>
      </c>
      <c r="AA133" s="33">
        <v>0.75</v>
      </c>
      <c r="AB133" s="33"/>
      <c r="AC133" s="33"/>
      <c r="AD133" s="10" t="s">
        <v>13</v>
      </c>
      <c r="AE133" s="262">
        <v>560</v>
      </c>
      <c r="AF133" s="262">
        <v>560</v>
      </c>
      <c r="AG133" s="262">
        <v>560</v>
      </c>
      <c r="AH133" s="262">
        <v>560</v>
      </c>
      <c r="AI133" s="262">
        <v>560</v>
      </c>
      <c r="AJ133" s="262">
        <v>560</v>
      </c>
      <c r="AK133" s="262">
        <v>560</v>
      </c>
      <c r="AL133" s="262">
        <v>560</v>
      </c>
      <c r="AM133" s="262">
        <v>560</v>
      </c>
      <c r="AN133" s="262">
        <v>560</v>
      </c>
      <c r="AO133" s="262">
        <v>560</v>
      </c>
      <c r="AP133" s="262">
        <v>560</v>
      </c>
      <c r="AQ133" s="241">
        <f t="shared" si="150"/>
        <v>0</v>
      </c>
      <c r="AR133" s="33"/>
      <c r="AS133" s="33"/>
      <c r="AT133" s="33"/>
      <c r="AU133" s="277">
        <f t="shared" si="166"/>
        <v>0</v>
      </c>
      <c r="AV133" s="277">
        <f t="shared" si="167"/>
        <v>0</v>
      </c>
      <c r="AW133" s="277">
        <f t="shared" si="168"/>
        <v>0</v>
      </c>
      <c r="AX133" s="277">
        <f t="shared" si="169"/>
        <v>0</v>
      </c>
      <c r="AY133" s="277">
        <f t="shared" si="170"/>
        <v>0</v>
      </c>
      <c r="AZ133" s="277">
        <f t="shared" si="171"/>
        <v>0</v>
      </c>
      <c r="BA133" s="277">
        <f t="shared" si="172"/>
        <v>0</v>
      </c>
      <c r="BB133" s="277">
        <f t="shared" si="173"/>
        <v>0</v>
      </c>
      <c r="BC133" s="277">
        <f t="shared" si="174"/>
        <v>0</v>
      </c>
      <c r="BD133" s="277">
        <f t="shared" si="175"/>
        <v>0</v>
      </c>
      <c r="BE133" s="277">
        <f t="shared" si="176"/>
        <v>0</v>
      </c>
      <c r="BF133" s="277">
        <f t="shared" si="177"/>
        <v>0</v>
      </c>
      <c r="BG133" s="379">
        <f t="shared" si="165"/>
        <v>0</v>
      </c>
      <c r="BH133" s="7"/>
      <c r="BI133" s="7"/>
      <c r="BJ133" s="7"/>
      <c r="BK133" s="7"/>
      <c r="BL133" s="7" t="s">
        <v>1</v>
      </c>
    </row>
    <row r="134" spans="1:64" x14ac:dyDescent="0.3">
      <c r="A134" s="409" t="s">
        <v>79</v>
      </c>
      <c r="B134" s="368" t="s">
        <v>98</v>
      </c>
      <c r="C134" s="7" t="s">
        <v>4626</v>
      </c>
      <c r="D134" s="209" t="s">
        <v>4720</v>
      </c>
      <c r="E134" s="7" t="s">
        <v>97</v>
      </c>
      <c r="F134" s="7" t="s">
        <v>4744</v>
      </c>
      <c r="G134" s="7" t="s">
        <v>8</v>
      </c>
      <c r="H134" s="7" t="s">
        <v>4746</v>
      </c>
      <c r="I134" s="7" t="s">
        <v>137</v>
      </c>
      <c r="J134" s="7" t="s">
        <v>138</v>
      </c>
      <c r="K134" s="368" t="s">
        <v>4778</v>
      </c>
      <c r="L134" s="7" t="s">
        <v>272</v>
      </c>
      <c r="M134" s="283">
        <v>0.8</v>
      </c>
      <c r="N134" s="262"/>
      <c r="O134" s="262"/>
      <c r="P134" s="262"/>
      <c r="Q134" s="262"/>
      <c r="R134" s="262"/>
      <c r="S134" s="262"/>
      <c r="T134" s="262"/>
      <c r="U134" s="262"/>
      <c r="V134" s="262"/>
      <c r="W134" s="262"/>
      <c r="X134" s="262"/>
      <c r="Y134" s="262"/>
      <c r="Z134" s="274">
        <f t="shared" si="149"/>
        <v>0</v>
      </c>
      <c r="AA134" s="33">
        <v>2.5000000000000001E-2</v>
      </c>
      <c r="AB134" s="33"/>
      <c r="AC134" s="33"/>
      <c r="AD134" s="10" t="s">
        <v>13</v>
      </c>
      <c r="AE134" s="262">
        <v>560</v>
      </c>
      <c r="AF134" s="262">
        <v>560</v>
      </c>
      <c r="AG134" s="262">
        <v>560</v>
      </c>
      <c r="AH134" s="262">
        <v>560</v>
      </c>
      <c r="AI134" s="262">
        <v>560</v>
      </c>
      <c r="AJ134" s="262">
        <v>560</v>
      </c>
      <c r="AK134" s="262">
        <v>560</v>
      </c>
      <c r="AL134" s="262">
        <v>560</v>
      </c>
      <c r="AM134" s="262">
        <v>560</v>
      </c>
      <c r="AN134" s="262">
        <v>560</v>
      </c>
      <c r="AO134" s="262">
        <v>560</v>
      </c>
      <c r="AP134" s="262">
        <v>560</v>
      </c>
      <c r="AQ134" s="241">
        <f t="shared" si="150"/>
        <v>0</v>
      </c>
      <c r="AR134" s="33"/>
      <c r="AS134" s="33"/>
      <c r="AT134" s="33"/>
      <c r="AU134" s="277">
        <f t="shared" si="166"/>
        <v>0</v>
      </c>
      <c r="AV134" s="277">
        <f t="shared" si="167"/>
        <v>0</v>
      </c>
      <c r="AW134" s="277">
        <f t="shared" si="168"/>
        <v>0</v>
      </c>
      <c r="AX134" s="277">
        <f t="shared" si="169"/>
        <v>0</v>
      </c>
      <c r="AY134" s="277">
        <f t="shared" si="170"/>
        <v>0</v>
      </c>
      <c r="AZ134" s="277">
        <f t="shared" si="171"/>
        <v>0</v>
      </c>
      <c r="BA134" s="277">
        <f t="shared" si="172"/>
        <v>0</v>
      </c>
      <c r="BB134" s="277">
        <f t="shared" si="173"/>
        <v>0</v>
      </c>
      <c r="BC134" s="277">
        <f t="shared" si="174"/>
        <v>0</v>
      </c>
      <c r="BD134" s="277">
        <f t="shared" si="175"/>
        <v>0</v>
      </c>
      <c r="BE134" s="277">
        <f t="shared" si="176"/>
        <v>0</v>
      </c>
      <c r="BF134" s="277">
        <f t="shared" si="177"/>
        <v>0</v>
      </c>
      <c r="BG134" s="379">
        <f t="shared" si="165"/>
        <v>0</v>
      </c>
      <c r="BH134" s="7"/>
      <c r="BI134" s="7"/>
      <c r="BJ134" s="7"/>
      <c r="BK134" s="7"/>
      <c r="BL134" s="7" t="s">
        <v>1</v>
      </c>
    </row>
    <row r="135" spans="1:64" x14ac:dyDescent="0.3">
      <c r="A135" s="409" t="s">
        <v>79</v>
      </c>
      <c r="B135" s="368" t="s">
        <v>98</v>
      </c>
      <c r="C135" s="7" t="s">
        <v>4626</v>
      </c>
      <c r="D135" s="209" t="s">
        <v>4720</v>
      </c>
      <c r="E135" s="7" t="s">
        <v>97</v>
      </c>
      <c r="F135" s="7" t="s">
        <v>4744</v>
      </c>
      <c r="G135" s="7" t="s">
        <v>8</v>
      </c>
      <c r="H135" s="7" t="s">
        <v>4746</v>
      </c>
      <c r="I135" s="7" t="s">
        <v>139</v>
      </c>
      <c r="J135" s="7" t="s">
        <v>140</v>
      </c>
      <c r="K135" s="368" t="s">
        <v>4778</v>
      </c>
      <c r="L135" s="7" t="s">
        <v>272</v>
      </c>
      <c r="M135" s="283">
        <v>0.8</v>
      </c>
      <c r="N135" s="262"/>
      <c r="O135" s="262"/>
      <c r="P135" s="262"/>
      <c r="Q135" s="262"/>
      <c r="R135" s="262"/>
      <c r="S135" s="262"/>
      <c r="T135" s="262"/>
      <c r="U135" s="262"/>
      <c r="V135" s="262"/>
      <c r="W135" s="262"/>
      <c r="X135" s="262"/>
      <c r="Y135" s="262"/>
      <c r="Z135" s="274">
        <f t="shared" si="149"/>
        <v>0</v>
      </c>
      <c r="AA135" s="33">
        <v>2.5000000000000001E-2</v>
      </c>
      <c r="AB135" s="33"/>
      <c r="AC135" s="33"/>
      <c r="AD135" s="10" t="s">
        <v>13</v>
      </c>
      <c r="AE135" s="262">
        <v>560</v>
      </c>
      <c r="AF135" s="262">
        <v>560</v>
      </c>
      <c r="AG135" s="262">
        <v>560</v>
      </c>
      <c r="AH135" s="262">
        <v>560</v>
      </c>
      <c r="AI135" s="262">
        <v>560</v>
      </c>
      <c r="AJ135" s="262">
        <v>560</v>
      </c>
      <c r="AK135" s="262">
        <v>560</v>
      </c>
      <c r="AL135" s="262">
        <v>560</v>
      </c>
      <c r="AM135" s="262">
        <v>560</v>
      </c>
      <c r="AN135" s="262">
        <v>560</v>
      </c>
      <c r="AO135" s="262">
        <v>560</v>
      </c>
      <c r="AP135" s="262">
        <v>560</v>
      </c>
      <c r="AQ135" s="241">
        <f t="shared" si="150"/>
        <v>0</v>
      </c>
      <c r="AR135" s="33"/>
      <c r="AS135" s="33"/>
      <c r="AT135" s="33"/>
      <c r="AU135" s="277">
        <f t="shared" si="166"/>
        <v>0</v>
      </c>
      <c r="AV135" s="277">
        <f t="shared" si="167"/>
        <v>0</v>
      </c>
      <c r="AW135" s="277">
        <f t="shared" si="168"/>
        <v>0</v>
      </c>
      <c r="AX135" s="277">
        <f t="shared" si="169"/>
        <v>0</v>
      </c>
      <c r="AY135" s="277">
        <f t="shared" si="170"/>
        <v>0</v>
      </c>
      <c r="AZ135" s="277">
        <f t="shared" si="171"/>
        <v>0</v>
      </c>
      <c r="BA135" s="277">
        <f t="shared" si="172"/>
        <v>0</v>
      </c>
      <c r="BB135" s="277">
        <f t="shared" si="173"/>
        <v>0</v>
      </c>
      <c r="BC135" s="277">
        <f t="shared" si="174"/>
        <v>0</v>
      </c>
      <c r="BD135" s="277">
        <f t="shared" si="175"/>
        <v>0</v>
      </c>
      <c r="BE135" s="277">
        <f t="shared" si="176"/>
        <v>0</v>
      </c>
      <c r="BF135" s="277">
        <f t="shared" si="177"/>
        <v>0</v>
      </c>
      <c r="BG135" s="379">
        <f t="shared" si="165"/>
        <v>0</v>
      </c>
      <c r="BH135" s="7"/>
      <c r="BI135" s="7"/>
      <c r="BJ135" s="7"/>
      <c r="BK135" s="7"/>
      <c r="BL135" s="7" t="s">
        <v>1</v>
      </c>
    </row>
    <row r="136" spans="1:64" x14ac:dyDescent="0.3">
      <c r="A136" s="409" t="s">
        <v>79</v>
      </c>
      <c r="B136" s="368" t="s">
        <v>98</v>
      </c>
      <c r="C136" s="7" t="s">
        <v>4626</v>
      </c>
      <c r="D136" s="209" t="s">
        <v>4720</v>
      </c>
      <c r="E136" s="7" t="s">
        <v>97</v>
      </c>
      <c r="F136" s="7" t="s">
        <v>4744</v>
      </c>
      <c r="G136" s="7" t="s">
        <v>8</v>
      </c>
      <c r="H136" s="7" t="s">
        <v>4746</v>
      </c>
      <c r="I136" s="7" t="s">
        <v>141</v>
      </c>
      <c r="J136" s="7" t="s">
        <v>142</v>
      </c>
      <c r="K136" s="368" t="s">
        <v>4778</v>
      </c>
      <c r="L136" s="7" t="s">
        <v>272</v>
      </c>
      <c r="M136" s="283">
        <v>0.8</v>
      </c>
      <c r="N136" s="262"/>
      <c r="O136" s="262"/>
      <c r="P136" s="262"/>
      <c r="Q136" s="262"/>
      <c r="R136" s="262"/>
      <c r="S136" s="262"/>
      <c r="T136" s="262"/>
      <c r="U136" s="262"/>
      <c r="V136" s="262"/>
      <c r="W136" s="262"/>
      <c r="X136" s="262"/>
      <c r="Y136" s="262"/>
      <c r="Z136" s="274">
        <f t="shared" si="149"/>
        <v>0</v>
      </c>
      <c r="AA136" s="33">
        <v>2.5000000000000001E-2</v>
      </c>
      <c r="AB136" s="33"/>
      <c r="AC136" s="33"/>
      <c r="AD136" s="10" t="s">
        <v>13</v>
      </c>
      <c r="AE136" s="262">
        <v>560</v>
      </c>
      <c r="AF136" s="262">
        <v>560</v>
      </c>
      <c r="AG136" s="262">
        <v>560</v>
      </c>
      <c r="AH136" s="262">
        <v>560</v>
      </c>
      <c r="AI136" s="262">
        <v>560</v>
      </c>
      <c r="AJ136" s="262">
        <v>560</v>
      </c>
      <c r="AK136" s="262">
        <v>560</v>
      </c>
      <c r="AL136" s="262">
        <v>560</v>
      </c>
      <c r="AM136" s="262">
        <v>560</v>
      </c>
      <c r="AN136" s="262">
        <v>560</v>
      </c>
      <c r="AO136" s="262">
        <v>560</v>
      </c>
      <c r="AP136" s="262">
        <v>560</v>
      </c>
      <c r="AQ136" s="241">
        <f t="shared" si="150"/>
        <v>0</v>
      </c>
      <c r="AR136" s="33"/>
      <c r="AS136" s="33"/>
      <c r="AT136" s="33"/>
      <c r="AU136" s="277">
        <f t="shared" si="166"/>
        <v>0</v>
      </c>
      <c r="AV136" s="277">
        <f t="shared" si="167"/>
        <v>0</v>
      </c>
      <c r="AW136" s="277">
        <f t="shared" si="168"/>
        <v>0</v>
      </c>
      <c r="AX136" s="277">
        <f t="shared" si="169"/>
        <v>0</v>
      </c>
      <c r="AY136" s="277">
        <f t="shared" si="170"/>
        <v>0</v>
      </c>
      <c r="AZ136" s="277">
        <f t="shared" si="171"/>
        <v>0</v>
      </c>
      <c r="BA136" s="277">
        <f t="shared" si="172"/>
        <v>0</v>
      </c>
      <c r="BB136" s="277">
        <f t="shared" si="173"/>
        <v>0</v>
      </c>
      <c r="BC136" s="277">
        <f t="shared" si="174"/>
        <v>0</v>
      </c>
      <c r="BD136" s="277">
        <f t="shared" si="175"/>
        <v>0</v>
      </c>
      <c r="BE136" s="277">
        <f t="shared" si="176"/>
        <v>0</v>
      </c>
      <c r="BF136" s="277">
        <f t="shared" si="177"/>
        <v>0</v>
      </c>
      <c r="BG136" s="379">
        <f t="shared" si="165"/>
        <v>0</v>
      </c>
      <c r="BH136" s="7"/>
      <c r="BI136" s="7"/>
      <c r="BJ136" s="7"/>
      <c r="BK136" s="7"/>
      <c r="BL136" s="7" t="s">
        <v>1</v>
      </c>
    </row>
    <row r="137" spans="1:64" x14ac:dyDescent="0.3">
      <c r="A137" s="409" t="s">
        <v>79</v>
      </c>
      <c r="B137" s="368" t="s">
        <v>98</v>
      </c>
      <c r="C137" s="7" t="s">
        <v>4626</v>
      </c>
      <c r="D137" s="209" t="s">
        <v>4720</v>
      </c>
      <c r="E137" s="7" t="s">
        <v>97</v>
      </c>
      <c r="F137" s="7" t="s">
        <v>4744</v>
      </c>
      <c r="G137" s="7" t="s">
        <v>8</v>
      </c>
      <c r="H137" s="7" t="s">
        <v>4746</v>
      </c>
      <c r="I137" s="7" t="s">
        <v>143</v>
      </c>
      <c r="J137" s="7" t="s">
        <v>144</v>
      </c>
      <c r="K137" s="368" t="s">
        <v>4778</v>
      </c>
      <c r="L137" s="7" t="s">
        <v>272</v>
      </c>
      <c r="M137" s="283">
        <v>0.8</v>
      </c>
      <c r="N137" s="262"/>
      <c r="O137" s="262"/>
      <c r="P137" s="262"/>
      <c r="Q137" s="262"/>
      <c r="R137" s="262"/>
      <c r="S137" s="262"/>
      <c r="T137" s="262"/>
      <c r="U137" s="262"/>
      <c r="V137" s="262"/>
      <c r="W137" s="262"/>
      <c r="X137" s="262"/>
      <c r="Y137" s="262"/>
      <c r="Z137" s="274">
        <f t="shared" si="149"/>
        <v>0</v>
      </c>
      <c r="AA137" s="33">
        <v>2.5000000000000001E-2</v>
      </c>
      <c r="AB137" s="33"/>
      <c r="AC137" s="33"/>
      <c r="AD137" s="10" t="s">
        <v>13</v>
      </c>
      <c r="AE137" s="262">
        <v>560</v>
      </c>
      <c r="AF137" s="262">
        <v>560</v>
      </c>
      <c r="AG137" s="262">
        <v>560</v>
      </c>
      <c r="AH137" s="262">
        <v>560</v>
      </c>
      <c r="AI137" s="262">
        <v>560</v>
      </c>
      <c r="AJ137" s="262">
        <v>560</v>
      </c>
      <c r="AK137" s="262">
        <v>560</v>
      </c>
      <c r="AL137" s="262">
        <v>560</v>
      </c>
      <c r="AM137" s="262">
        <v>560</v>
      </c>
      <c r="AN137" s="262">
        <v>560</v>
      </c>
      <c r="AO137" s="262">
        <v>560</v>
      </c>
      <c r="AP137" s="262">
        <v>560</v>
      </c>
      <c r="AQ137" s="241">
        <f t="shared" si="150"/>
        <v>0</v>
      </c>
      <c r="AR137" s="33"/>
      <c r="AS137" s="33"/>
      <c r="AT137" s="33"/>
      <c r="AU137" s="277">
        <f t="shared" si="166"/>
        <v>0</v>
      </c>
      <c r="AV137" s="277">
        <f t="shared" si="167"/>
        <v>0</v>
      </c>
      <c r="AW137" s="277">
        <f t="shared" si="168"/>
        <v>0</v>
      </c>
      <c r="AX137" s="277">
        <f t="shared" si="169"/>
        <v>0</v>
      </c>
      <c r="AY137" s="277">
        <f t="shared" si="170"/>
        <v>0</v>
      </c>
      <c r="AZ137" s="277">
        <f t="shared" si="171"/>
        <v>0</v>
      </c>
      <c r="BA137" s="277">
        <f t="shared" si="172"/>
        <v>0</v>
      </c>
      <c r="BB137" s="277">
        <f t="shared" si="173"/>
        <v>0</v>
      </c>
      <c r="BC137" s="277">
        <f t="shared" si="174"/>
        <v>0</v>
      </c>
      <c r="BD137" s="277">
        <f t="shared" si="175"/>
        <v>0</v>
      </c>
      <c r="BE137" s="277">
        <f t="shared" si="176"/>
        <v>0</v>
      </c>
      <c r="BF137" s="277">
        <f t="shared" si="177"/>
        <v>0</v>
      </c>
      <c r="BG137" s="379">
        <f t="shared" si="165"/>
        <v>0</v>
      </c>
      <c r="BH137" s="7"/>
      <c r="BI137" s="7"/>
      <c r="BJ137" s="7"/>
      <c r="BK137" s="7"/>
      <c r="BL137" s="7" t="s">
        <v>1</v>
      </c>
    </row>
    <row r="138" spans="1:64" x14ac:dyDescent="0.3">
      <c r="A138" s="409" t="s">
        <v>79</v>
      </c>
      <c r="B138" s="368" t="s">
        <v>98</v>
      </c>
      <c r="C138" s="7" t="s">
        <v>4626</v>
      </c>
      <c r="D138" s="209" t="s">
        <v>4720</v>
      </c>
      <c r="E138" s="7" t="s">
        <v>97</v>
      </c>
      <c r="F138" s="7" t="s">
        <v>4744</v>
      </c>
      <c r="G138" s="7" t="s">
        <v>8</v>
      </c>
      <c r="H138" s="7" t="s">
        <v>4746</v>
      </c>
      <c r="I138" s="7" t="s">
        <v>145</v>
      </c>
      <c r="J138" s="7" t="s">
        <v>146</v>
      </c>
      <c r="K138" s="368" t="s">
        <v>4778</v>
      </c>
      <c r="L138" s="7" t="s">
        <v>272</v>
      </c>
      <c r="M138" s="283">
        <v>0.8</v>
      </c>
      <c r="N138" s="262"/>
      <c r="O138" s="262"/>
      <c r="P138" s="262"/>
      <c r="Q138" s="262"/>
      <c r="R138" s="262"/>
      <c r="S138" s="262"/>
      <c r="T138" s="262"/>
      <c r="U138" s="262"/>
      <c r="V138" s="262"/>
      <c r="W138" s="262"/>
      <c r="X138" s="262"/>
      <c r="Y138" s="262"/>
      <c r="Z138" s="274">
        <f t="shared" si="149"/>
        <v>0</v>
      </c>
      <c r="AA138" s="33">
        <v>2.5000000000000001E-2</v>
      </c>
      <c r="AB138" s="33"/>
      <c r="AC138" s="33"/>
      <c r="AD138" s="10" t="s">
        <v>13</v>
      </c>
      <c r="AE138" s="262">
        <v>560</v>
      </c>
      <c r="AF138" s="262">
        <v>560</v>
      </c>
      <c r="AG138" s="262">
        <v>560</v>
      </c>
      <c r="AH138" s="262">
        <v>560</v>
      </c>
      <c r="AI138" s="262">
        <v>560</v>
      </c>
      <c r="AJ138" s="262">
        <v>560</v>
      </c>
      <c r="AK138" s="262">
        <v>560</v>
      </c>
      <c r="AL138" s="262">
        <v>560</v>
      </c>
      <c r="AM138" s="262">
        <v>560</v>
      </c>
      <c r="AN138" s="262">
        <v>560</v>
      </c>
      <c r="AO138" s="262">
        <v>560</v>
      </c>
      <c r="AP138" s="262">
        <v>560</v>
      </c>
      <c r="AQ138" s="241">
        <f t="shared" si="150"/>
        <v>0</v>
      </c>
      <c r="AR138" s="33"/>
      <c r="AS138" s="33"/>
      <c r="AT138" s="33"/>
      <c r="AU138" s="277">
        <f t="shared" si="166"/>
        <v>0</v>
      </c>
      <c r="AV138" s="277">
        <f t="shared" si="167"/>
        <v>0</v>
      </c>
      <c r="AW138" s="277">
        <f t="shared" si="168"/>
        <v>0</v>
      </c>
      <c r="AX138" s="277">
        <f t="shared" si="169"/>
        <v>0</v>
      </c>
      <c r="AY138" s="277">
        <f t="shared" si="170"/>
        <v>0</v>
      </c>
      <c r="AZ138" s="277">
        <f t="shared" si="171"/>
        <v>0</v>
      </c>
      <c r="BA138" s="277">
        <f t="shared" si="172"/>
        <v>0</v>
      </c>
      <c r="BB138" s="277">
        <f t="shared" si="173"/>
        <v>0</v>
      </c>
      <c r="BC138" s="277">
        <f t="shared" si="174"/>
        <v>0</v>
      </c>
      <c r="BD138" s="277">
        <f t="shared" si="175"/>
        <v>0</v>
      </c>
      <c r="BE138" s="277">
        <f t="shared" si="176"/>
        <v>0</v>
      </c>
      <c r="BF138" s="277">
        <f t="shared" si="177"/>
        <v>0</v>
      </c>
      <c r="BG138" s="379">
        <f t="shared" si="165"/>
        <v>0</v>
      </c>
      <c r="BH138" s="7"/>
      <c r="BI138" s="7"/>
      <c r="BJ138" s="7"/>
      <c r="BK138" s="7"/>
      <c r="BL138" s="7" t="s">
        <v>1</v>
      </c>
    </row>
    <row r="139" spans="1:64" x14ac:dyDescent="0.3">
      <c r="A139" s="409" t="s">
        <v>79</v>
      </c>
      <c r="B139" s="368" t="s">
        <v>98</v>
      </c>
      <c r="C139" s="7" t="s">
        <v>4626</v>
      </c>
      <c r="D139" s="209" t="s">
        <v>4720</v>
      </c>
      <c r="E139" s="7" t="s">
        <v>97</v>
      </c>
      <c r="F139" s="7" t="s">
        <v>4744</v>
      </c>
      <c r="G139" s="7" t="s">
        <v>8</v>
      </c>
      <c r="H139" s="7" t="s">
        <v>4746</v>
      </c>
      <c r="I139" s="7" t="s">
        <v>147</v>
      </c>
      <c r="J139" s="7" t="s">
        <v>148</v>
      </c>
      <c r="K139" s="368" t="s">
        <v>4778</v>
      </c>
      <c r="L139" s="7" t="s">
        <v>272</v>
      </c>
      <c r="M139" s="283">
        <v>0.8</v>
      </c>
      <c r="N139" s="262"/>
      <c r="O139" s="262"/>
      <c r="P139" s="262"/>
      <c r="Q139" s="262"/>
      <c r="R139" s="262"/>
      <c r="S139" s="262"/>
      <c r="T139" s="262"/>
      <c r="U139" s="262"/>
      <c r="V139" s="262"/>
      <c r="W139" s="262"/>
      <c r="X139" s="262"/>
      <c r="Y139" s="262"/>
      <c r="Z139" s="274">
        <f t="shared" si="149"/>
        <v>0</v>
      </c>
      <c r="AA139" s="33">
        <v>2.5000000000000001E-2</v>
      </c>
      <c r="AB139" s="33"/>
      <c r="AC139" s="33"/>
      <c r="AD139" s="10" t="s">
        <v>13</v>
      </c>
      <c r="AE139" s="262">
        <v>560</v>
      </c>
      <c r="AF139" s="262">
        <v>560</v>
      </c>
      <c r="AG139" s="262">
        <v>560</v>
      </c>
      <c r="AH139" s="262">
        <v>560</v>
      </c>
      <c r="AI139" s="262">
        <v>560</v>
      </c>
      <c r="AJ139" s="262">
        <v>560</v>
      </c>
      <c r="AK139" s="262">
        <v>560</v>
      </c>
      <c r="AL139" s="262">
        <v>560</v>
      </c>
      <c r="AM139" s="262">
        <v>560</v>
      </c>
      <c r="AN139" s="262">
        <v>560</v>
      </c>
      <c r="AO139" s="262">
        <v>560</v>
      </c>
      <c r="AP139" s="262">
        <v>560</v>
      </c>
      <c r="AQ139" s="241">
        <f t="shared" si="150"/>
        <v>0</v>
      </c>
      <c r="AR139" s="33"/>
      <c r="AS139" s="33"/>
      <c r="AT139" s="33"/>
      <c r="AU139" s="277">
        <f t="shared" ref="AU139:AU170" si="178">IFERROR(N139*AE139*VLOOKUP($AD139,$J$2:$K$3,2,0),0)</f>
        <v>0</v>
      </c>
      <c r="AV139" s="277">
        <f t="shared" ref="AV139:AV170" si="179">IFERROR(O139*AF139*VLOOKUP($AD139,$J$2:$K$3,2,0),0)</f>
        <v>0</v>
      </c>
      <c r="AW139" s="277">
        <f t="shared" ref="AW139:AW170" si="180">IFERROR(P139*AG139*VLOOKUP($AD139,$J$2:$K$3,2,0),0)</f>
        <v>0</v>
      </c>
      <c r="AX139" s="277">
        <f t="shared" ref="AX139:AX170" si="181">IFERROR(Q139*AH139*VLOOKUP($AD139,$J$2:$K$3,2,0),0)</f>
        <v>0</v>
      </c>
      <c r="AY139" s="277">
        <f t="shared" ref="AY139:AY170" si="182">IFERROR(R139*AI139*VLOOKUP($AD139,$J$2:$K$3,2,0),0)</f>
        <v>0</v>
      </c>
      <c r="AZ139" s="277">
        <f t="shared" ref="AZ139:AZ170" si="183">IFERROR(S139*AJ139*VLOOKUP($AD139,$J$2:$K$3,2,0),0)</f>
        <v>0</v>
      </c>
      <c r="BA139" s="277">
        <f t="shared" ref="BA139:BA170" si="184">IFERROR(T139*AK139*VLOOKUP($AD139,$J$2:$K$3,2,0),0)</f>
        <v>0</v>
      </c>
      <c r="BB139" s="277">
        <f t="shared" ref="BB139:BB170" si="185">IFERROR(U139*AL139*VLOOKUP($AD139,$J$2:$K$3,2,0),0)</f>
        <v>0</v>
      </c>
      <c r="BC139" s="277">
        <f t="shared" ref="BC139:BC170" si="186">IFERROR(V139*AM139*VLOOKUP($AD139,$J$2:$K$3,2,0),0)</f>
        <v>0</v>
      </c>
      <c r="BD139" s="277">
        <f t="shared" ref="BD139:BD170" si="187">IFERROR(W139*AN139*VLOOKUP($AD139,$J$2:$K$3,2,0),0)</f>
        <v>0</v>
      </c>
      <c r="BE139" s="277">
        <f t="shared" ref="BE139:BE170" si="188">IFERROR(X139*AO139*VLOOKUP($AD139,$J$2:$K$3,2,0),0)</f>
        <v>0</v>
      </c>
      <c r="BF139" s="277">
        <f t="shared" ref="BF139:BF170" si="189">IFERROR(Y139*AP139*VLOOKUP($AD139,$J$2:$K$3,2,0),0)</f>
        <v>0</v>
      </c>
      <c r="BG139" s="379">
        <f t="shared" si="165"/>
        <v>0</v>
      </c>
      <c r="BH139" s="7"/>
      <c r="BI139" s="7"/>
      <c r="BJ139" s="7"/>
      <c r="BK139" s="7"/>
      <c r="BL139" s="7" t="s">
        <v>1</v>
      </c>
    </row>
    <row r="140" spans="1:64" x14ac:dyDescent="0.3">
      <c r="A140" s="409" t="s">
        <v>79</v>
      </c>
      <c r="B140" s="368" t="s">
        <v>98</v>
      </c>
      <c r="C140" s="7" t="s">
        <v>4626</v>
      </c>
      <c r="D140" s="209" t="s">
        <v>4720</v>
      </c>
      <c r="E140" s="7" t="s">
        <v>97</v>
      </c>
      <c r="F140" s="7" t="s">
        <v>4744</v>
      </c>
      <c r="G140" s="7" t="s">
        <v>8</v>
      </c>
      <c r="H140" s="7" t="s">
        <v>4746</v>
      </c>
      <c r="I140" s="7" t="s">
        <v>149</v>
      </c>
      <c r="J140" s="7" t="s">
        <v>150</v>
      </c>
      <c r="K140" s="368" t="s">
        <v>4778</v>
      </c>
      <c r="L140" s="7" t="s">
        <v>272</v>
      </c>
      <c r="M140" s="283">
        <v>0.8</v>
      </c>
      <c r="N140" s="262"/>
      <c r="O140" s="262"/>
      <c r="P140" s="262"/>
      <c r="Q140" s="262"/>
      <c r="R140" s="262"/>
      <c r="S140" s="262"/>
      <c r="T140" s="262"/>
      <c r="U140" s="262"/>
      <c r="V140" s="262"/>
      <c r="W140" s="262"/>
      <c r="X140" s="262"/>
      <c r="Y140" s="262"/>
      <c r="Z140" s="274">
        <f t="shared" ref="Z140:Z188" si="190">SUM(N140:Y140)</f>
        <v>0</v>
      </c>
      <c r="AA140" s="33">
        <v>2.5000000000000001E-2</v>
      </c>
      <c r="AB140" s="33"/>
      <c r="AC140" s="33"/>
      <c r="AD140" s="10" t="s">
        <v>13</v>
      </c>
      <c r="AE140" s="262">
        <v>560</v>
      </c>
      <c r="AF140" s="262">
        <v>560</v>
      </c>
      <c r="AG140" s="262">
        <v>560</v>
      </c>
      <c r="AH140" s="262">
        <v>560</v>
      </c>
      <c r="AI140" s="262">
        <v>560</v>
      </c>
      <c r="AJ140" s="262">
        <v>560</v>
      </c>
      <c r="AK140" s="262">
        <v>560</v>
      </c>
      <c r="AL140" s="262">
        <v>560</v>
      </c>
      <c r="AM140" s="262">
        <v>560</v>
      </c>
      <c r="AN140" s="262">
        <v>560</v>
      </c>
      <c r="AO140" s="262">
        <v>560</v>
      </c>
      <c r="AP140" s="262">
        <v>560</v>
      </c>
      <c r="AQ140" s="241">
        <f t="shared" si="150"/>
        <v>0</v>
      </c>
      <c r="AR140" s="33"/>
      <c r="AS140" s="33"/>
      <c r="AT140" s="33"/>
      <c r="AU140" s="277">
        <f t="shared" si="178"/>
        <v>0</v>
      </c>
      <c r="AV140" s="277">
        <f t="shared" si="179"/>
        <v>0</v>
      </c>
      <c r="AW140" s="277">
        <f t="shared" si="180"/>
        <v>0</v>
      </c>
      <c r="AX140" s="277">
        <f t="shared" si="181"/>
        <v>0</v>
      </c>
      <c r="AY140" s="277">
        <f t="shared" si="182"/>
        <v>0</v>
      </c>
      <c r="AZ140" s="277">
        <f t="shared" si="183"/>
        <v>0</v>
      </c>
      <c r="BA140" s="277">
        <f t="shared" si="184"/>
        <v>0</v>
      </c>
      <c r="BB140" s="277">
        <f t="shared" si="185"/>
        <v>0</v>
      </c>
      <c r="BC140" s="277">
        <f t="shared" si="186"/>
        <v>0</v>
      </c>
      <c r="BD140" s="277">
        <f t="shared" si="187"/>
        <v>0</v>
      </c>
      <c r="BE140" s="277">
        <f t="shared" si="188"/>
        <v>0</v>
      </c>
      <c r="BF140" s="277">
        <f t="shared" si="189"/>
        <v>0</v>
      </c>
      <c r="BG140" s="379">
        <f t="shared" si="165"/>
        <v>0</v>
      </c>
      <c r="BH140" s="7"/>
      <c r="BI140" s="7"/>
      <c r="BJ140" s="7"/>
      <c r="BK140" s="7"/>
      <c r="BL140" s="7" t="s">
        <v>1</v>
      </c>
    </row>
    <row r="141" spans="1:64" x14ac:dyDescent="0.3">
      <c r="A141" s="409" t="s">
        <v>79</v>
      </c>
      <c r="B141" s="368" t="s">
        <v>98</v>
      </c>
      <c r="C141" s="7" t="s">
        <v>4627</v>
      </c>
      <c r="D141" s="209" t="s">
        <v>189</v>
      </c>
      <c r="E141" s="7" t="s">
        <v>97</v>
      </c>
      <c r="F141" s="7" t="s">
        <v>4745</v>
      </c>
      <c r="G141" s="7" t="s">
        <v>8</v>
      </c>
      <c r="H141" s="7" t="s">
        <v>4746</v>
      </c>
      <c r="I141" s="7" t="s">
        <v>126</v>
      </c>
      <c r="J141" s="7" t="s">
        <v>127</v>
      </c>
      <c r="K141" s="368" t="s">
        <v>4777</v>
      </c>
      <c r="L141" s="7" t="s">
        <v>272</v>
      </c>
      <c r="M141" s="283">
        <v>0.8</v>
      </c>
      <c r="N141" s="262"/>
      <c r="O141" s="262"/>
      <c r="P141" s="262"/>
      <c r="Q141" s="262"/>
      <c r="R141" s="262"/>
      <c r="S141" s="262"/>
      <c r="T141" s="262"/>
      <c r="U141" s="262"/>
      <c r="V141" s="262"/>
      <c r="W141" s="262"/>
      <c r="X141" s="262"/>
      <c r="Y141" s="262"/>
      <c r="Z141" s="274">
        <f t="shared" si="190"/>
        <v>0</v>
      </c>
      <c r="AA141" s="33">
        <v>0.3</v>
      </c>
      <c r="AB141" s="33"/>
      <c r="AC141" s="33"/>
      <c r="AD141" s="10" t="s">
        <v>13</v>
      </c>
      <c r="AE141" s="262">
        <v>1150</v>
      </c>
      <c r="AF141" s="262">
        <v>1150</v>
      </c>
      <c r="AG141" s="262">
        <v>1150</v>
      </c>
      <c r="AH141" s="262">
        <v>1150</v>
      </c>
      <c r="AI141" s="262">
        <v>1150</v>
      </c>
      <c r="AJ141" s="262">
        <v>1150</v>
      </c>
      <c r="AK141" s="262">
        <v>1150</v>
      </c>
      <c r="AL141" s="262">
        <v>1150</v>
      </c>
      <c r="AM141" s="262">
        <v>1150</v>
      </c>
      <c r="AN141" s="262">
        <v>1150</v>
      </c>
      <c r="AO141" s="262">
        <v>1150</v>
      </c>
      <c r="AP141" s="262">
        <v>1150</v>
      </c>
      <c r="AQ141" s="241">
        <f t="shared" ref="AQ141:AQ188" si="191">IFERROR(SUMPRODUCT(N141:Y141,AE141:AP141)/Z141,0)</f>
        <v>0</v>
      </c>
      <c r="AR141" s="33"/>
      <c r="AS141" s="33"/>
      <c r="AT141" s="33"/>
      <c r="AU141" s="277">
        <f t="shared" si="178"/>
        <v>0</v>
      </c>
      <c r="AV141" s="277">
        <f t="shared" si="179"/>
        <v>0</v>
      </c>
      <c r="AW141" s="277">
        <f t="shared" si="180"/>
        <v>0</v>
      </c>
      <c r="AX141" s="277">
        <f t="shared" si="181"/>
        <v>0</v>
      </c>
      <c r="AY141" s="277">
        <f t="shared" si="182"/>
        <v>0</v>
      </c>
      <c r="AZ141" s="277">
        <f t="shared" si="183"/>
        <v>0</v>
      </c>
      <c r="BA141" s="277">
        <f t="shared" si="184"/>
        <v>0</v>
      </c>
      <c r="BB141" s="277">
        <f t="shared" si="185"/>
        <v>0</v>
      </c>
      <c r="BC141" s="277">
        <f t="shared" si="186"/>
        <v>0</v>
      </c>
      <c r="BD141" s="277">
        <f t="shared" si="187"/>
        <v>0</v>
      </c>
      <c r="BE141" s="277">
        <f t="shared" si="188"/>
        <v>0</v>
      </c>
      <c r="BF141" s="277">
        <f t="shared" si="189"/>
        <v>0</v>
      </c>
      <c r="BG141" s="379">
        <f t="shared" si="165"/>
        <v>0</v>
      </c>
      <c r="BH141" s="7"/>
      <c r="BI141" s="7"/>
      <c r="BJ141" s="7"/>
      <c r="BK141" s="7"/>
      <c r="BL141" s="7" t="s">
        <v>1</v>
      </c>
    </row>
    <row r="142" spans="1:64" x14ac:dyDescent="0.3">
      <c r="A142" s="409" t="s">
        <v>79</v>
      </c>
      <c r="B142" s="368" t="s">
        <v>98</v>
      </c>
      <c r="C142" s="7" t="s">
        <v>4617</v>
      </c>
      <c r="D142" s="209" t="s">
        <v>4710</v>
      </c>
      <c r="E142" s="7" t="s">
        <v>97</v>
      </c>
      <c r="F142" s="7" t="s">
        <v>4744</v>
      </c>
      <c r="G142" s="7" t="s">
        <v>8</v>
      </c>
      <c r="H142" s="7" t="s">
        <v>166</v>
      </c>
      <c r="I142" s="7" t="s">
        <v>120</v>
      </c>
      <c r="J142" s="7" t="s">
        <v>112</v>
      </c>
      <c r="K142" s="368" t="s">
        <v>4778</v>
      </c>
      <c r="L142" s="7" t="s">
        <v>272</v>
      </c>
      <c r="M142" s="283">
        <v>0.8</v>
      </c>
      <c r="N142" s="262"/>
      <c r="O142" s="262"/>
      <c r="P142" s="262"/>
      <c r="Q142" s="262"/>
      <c r="R142" s="262"/>
      <c r="S142" s="262"/>
      <c r="T142" s="262"/>
      <c r="U142" s="262"/>
      <c r="V142" s="262"/>
      <c r="W142" s="262"/>
      <c r="X142" s="262"/>
      <c r="Y142" s="262"/>
      <c r="Z142" s="274">
        <f t="shared" si="190"/>
        <v>0</v>
      </c>
      <c r="AA142" s="33">
        <v>5.5</v>
      </c>
      <c r="AB142" s="33"/>
      <c r="AC142" s="33"/>
      <c r="AD142" s="10" t="s">
        <v>13</v>
      </c>
      <c r="AE142" s="262">
        <v>695</v>
      </c>
      <c r="AF142" s="262">
        <v>695</v>
      </c>
      <c r="AG142" s="262">
        <v>695</v>
      </c>
      <c r="AH142" s="262">
        <v>695</v>
      </c>
      <c r="AI142" s="262">
        <v>695</v>
      </c>
      <c r="AJ142" s="262">
        <v>695</v>
      </c>
      <c r="AK142" s="262">
        <v>695</v>
      </c>
      <c r="AL142" s="262">
        <v>695</v>
      </c>
      <c r="AM142" s="262">
        <v>695</v>
      </c>
      <c r="AN142" s="262">
        <v>695</v>
      </c>
      <c r="AO142" s="262">
        <v>695</v>
      </c>
      <c r="AP142" s="262">
        <v>695</v>
      </c>
      <c r="AQ142" s="241">
        <f t="shared" si="191"/>
        <v>0</v>
      </c>
      <c r="AR142" s="33"/>
      <c r="AS142" s="33"/>
      <c r="AT142" s="33"/>
      <c r="AU142" s="277">
        <f t="shared" si="178"/>
        <v>0</v>
      </c>
      <c r="AV142" s="277">
        <f t="shared" si="179"/>
        <v>0</v>
      </c>
      <c r="AW142" s="277">
        <f t="shared" si="180"/>
        <v>0</v>
      </c>
      <c r="AX142" s="277">
        <f t="shared" si="181"/>
        <v>0</v>
      </c>
      <c r="AY142" s="277">
        <f t="shared" si="182"/>
        <v>0</v>
      </c>
      <c r="AZ142" s="277">
        <f t="shared" si="183"/>
        <v>0</v>
      </c>
      <c r="BA142" s="277">
        <f t="shared" si="184"/>
        <v>0</v>
      </c>
      <c r="BB142" s="277">
        <f t="shared" si="185"/>
        <v>0</v>
      </c>
      <c r="BC142" s="277">
        <f t="shared" si="186"/>
        <v>0</v>
      </c>
      <c r="BD142" s="277">
        <f t="shared" si="187"/>
        <v>0</v>
      </c>
      <c r="BE142" s="277">
        <f t="shared" si="188"/>
        <v>0</v>
      </c>
      <c r="BF142" s="277">
        <f t="shared" si="189"/>
        <v>0</v>
      </c>
      <c r="BG142" s="379">
        <f t="shared" si="165"/>
        <v>0</v>
      </c>
      <c r="BH142" s="7"/>
      <c r="BI142" s="7"/>
      <c r="BJ142" s="7"/>
      <c r="BK142" s="7"/>
      <c r="BL142" s="7" t="s">
        <v>1</v>
      </c>
    </row>
    <row r="143" spans="1:64" x14ac:dyDescent="0.3">
      <c r="A143" s="409" t="s">
        <v>79</v>
      </c>
      <c r="B143" s="368" t="s">
        <v>98</v>
      </c>
      <c r="C143" s="7" t="s">
        <v>4617</v>
      </c>
      <c r="D143" s="209" t="s">
        <v>4710</v>
      </c>
      <c r="E143" s="7" t="s">
        <v>97</v>
      </c>
      <c r="F143" s="7" t="s">
        <v>4744</v>
      </c>
      <c r="G143" s="7" t="s">
        <v>8</v>
      </c>
      <c r="H143" s="7" t="s">
        <v>166</v>
      </c>
      <c r="I143" s="7" t="s">
        <v>151</v>
      </c>
      <c r="J143" s="7" t="s">
        <v>152</v>
      </c>
      <c r="K143" s="368" t="s">
        <v>2</v>
      </c>
      <c r="L143" s="7" t="s">
        <v>272</v>
      </c>
      <c r="M143" s="283">
        <v>0.8</v>
      </c>
      <c r="N143" s="262"/>
      <c r="O143" s="262"/>
      <c r="P143" s="262"/>
      <c r="Q143" s="262"/>
      <c r="R143" s="262"/>
      <c r="S143" s="262"/>
      <c r="T143" s="262"/>
      <c r="U143" s="262"/>
      <c r="V143" s="262"/>
      <c r="W143" s="262"/>
      <c r="X143" s="262"/>
      <c r="Y143" s="262"/>
      <c r="Z143" s="274">
        <f t="shared" si="190"/>
        <v>0</v>
      </c>
      <c r="AA143" s="33">
        <v>35.25</v>
      </c>
      <c r="AB143" s="33"/>
      <c r="AC143" s="33"/>
      <c r="AD143" s="10" t="s">
        <v>13</v>
      </c>
      <c r="AE143" s="262">
        <v>600</v>
      </c>
      <c r="AF143" s="262">
        <v>600</v>
      </c>
      <c r="AG143" s="262">
        <v>600</v>
      </c>
      <c r="AH143" s="262">
        <v>600</v>
      </c>
      <c r="AI143" s="262">
        <v>600</v>
      </c>
      <c r="AJ143" s="262">
        <v>600</v>
      </c>
      <c r="AK143" s="262">
        <v>600</v>
      </c>
      <c r="AL143" s="262">
        <v>600</v>
      </c>
      <c r="AM143" s="262">
        <v>600</v>
      </c>
      <c r="AN143" s="262">
        <v>600</v>
      </c>
      <c r="AO143" s="262">
        <v>600</v>
      </c>
      <c r="AP143" s="262">
        <v>600</v>
      </c>
      <c r="AQ143" s="241">
        <f t="shared" si="191"/>
        <v>0</v>
      </c>
      <c r="AR143" s="33"/>
      <c r="AS143" s="33"/>
      <c r="AT143" s="33"/>
      <c r="AU143" s="277">
        <f t="shared" si="178"/>
        <v>0</v>
      </c>
      <c r="AV143" s="277">
        <f t="shared" si="179"/>
        <v>0</v>
      </c>
      <c r="AW143" s="277">
        <f t="shared" si="180"/>
        <v>0</v>
      </c>
      <c r="AX143" s="277">
        <f t="shared" si="181"/>
        <v>0</v>
      </c>
      <c r="AY143" s="277">
        <f t="shared" si="182"/>
        <v>0</v>
      </c>
      <c r="AZ143" s="277">
        <f t="shared" si="183"/>
        <v>0</v>
      </c>
      <c r="BA143" s="277">
        <f t="shared" si="184"/>
        <v>0</v>
      </c>
      <c r="BB143" s="277">
        <f t="shared" si="185"/>
        <v>0</v>
      </c>
      <c r="BC143" s="277">
        <f t="shared" si="186"/>
        <v>0</v>
      </c>
      <c r="BD143" s="277">
        <f t="shared" si="187"/>
        <v>0</v>
      </c>
      <c r="BE143" s="277">
        <f t="shared" si="188"/>
        <v>0</v>
      </c>
      <c r="BF143" s="277">
        <f t="shared" si="189"/>
        <v>0</v>
      </c>
      <c r="BG143" s="379">
        <f t="shared" si="165"/>
        <v>0</v>
      </c>
      <c r="BH143" s="7"/>
      <c r="BI143" s="7"/>
      <c r="BJ143" s="7"/>
      <c r="BK143" s="7"/>
      <c r="BL143" s="7" t="s">
        <v>2</v>
      </c>
    </row>
    <row r="144" spans="1:64" x14ac:dyDescent="0.3">
      <c r="A144" s="409" t="s">
        <v>77</v>
      </c>
      <c r="B144" s="368" t="s">
        <v>98</v>
      </c>
      <c r="C144" s="7" t="s">
        <v>4585</v>
      </c>
      <c r="D144" s="209" t="s">
        <v>4670</v>
      </c>
      <c r="E144" s="7" t="s">
        <v>97</v>
      </c>
      <c r="F144" s="7" t="s">
        <v>4744</v>
      </c>
      <c r="G144" s="7" t="s">
        <v>8</v>
      </c>
      <c r="H144" s="7" t="s">
        <v>166</v>
      </c>
      <c r="I144" s="7" t="s">
        <v>117</v>
      </c>
      <c r="J144" s="7" t="s">
        <v>108</v>
      </c>
      <c r="K144" s="368" t="s">
        <v>4778</v>
      </c>
      <c r="L144" s="7" t="s">
        <v>272</v>
      </c>
      <c r="M144" s="283">
        <v>0.8</v>
      </c>
      <c r="N144" s="262"/>
      <c r="O144" s="262"/>
      <c r="P144" s="262"/>
      <c r="Q144" s="262"/>
      <c r="R144" s="262"/>
      <c r="S144" s="262"/>
      <c r="T144" s="262"/>
      <c r="U144" s="262"/>
      <c r="V144" s="262"/>
      <c r="W144" s="262"/>
      <c r="X144" s="262"/>
      <c r="Y144" s="262"/>
      <c r="Z144" s="274">
        <f t="shared" si="190"/>
        <v>0</v>
      </c>
      <c r="AA144" s="33">
        <v>5.5</v>
      </c>
      <c r="AB144" s="33"/>
      <c r="AC144" s="33"/>
      <c r="AD144" s="10" t="s">
        <v>13</v>
      </c>
      <c r="AE144" s="262">
        <v>695</v>
      </c>
      <c r="AF144" s="262">
        <v>695</v>
      </c>
      <c r="AG144" s="262">
        <v>695</v>
      </c>
      <c r="AH144" s="262">
        <v>695</v>
      </c>
      <c r="AI144" s="262">
        <v>695</v>
      </c>
      <c r="AJ144" s="262">
        <v>695</v>
      </c>
      <c r="AK144" s="262">
        <v>695</v>
      </c>
      <c r="AL144" s="262">
        <v>695</v>
      </c>
      <c r="AM144" s="262">
        <v>695</v>
      </c>
      <c r="AN144" s="262">
        <v>695</v>
      </c>
      <c r="AO144" s="262">
        <v>695</v>
      </c>
      <c r="AP144" s="262">
        <v>695</v>
      </c>
      <c r="AQ144" s="241">
        <f t="shared" si="191"/>
        <v>0</v>
      </c>
      <c r="AR144" s="33"/>
      <c r="AS144" s="33"/>
      <c r="AT144" s="33"/>
      <c r="AU144" s="277">
        <f t="shared" si="178"/>
        <v>0</v>
      </c>
      <c r="AV144" s="277">
        <f t="shared" si="179"/>
        <v>0</v>
      </c>
      <c r="AW144" s="277">
        <f t="shared" si="180"/>
        <v>0</v>
      </c>
      <c r="AX144" s="277">
        <f t="shared" si="181"/>
        <v>0</v>
      </c>
      <c r="AY144" s="277">
        <f t="shared" si="182"/>
        <v>0</v>
      </c>
      <c r="AZ144" s="277">
        <f t="shared" si="183"/>
        <v>0</v>
      </c>
      <c r="BA144" s="277">
        <f t="shared" si="184"/>
        <v>0</v>
      </c>
      <c r="BB144" s="277">
        <f t="shared" si="185"/>
        <v>0</v>
      </c>
      <c r="BC144" s="277">
        <f t="shared" si="186"/>
        <v>0</v>
      </c>
      <c r="BD144" s="277">
        <f t="shared" si="187"/>
        <v>0</v>
      </c>
      <c r="BE144" s="277">
        <f t="shared" si="188"/>
        <v>0</v>
      </c>
      <c r="BF144" s="277">
        <f t="shared" si="189"/>
        <v>0</v>
      </c>
      <c r="BG144" s="379">
        <f t="shared" si="165"/>
        <v>0</v>
      </c>
      <c r="BH144" s="7"/>
      <c r="BI144" s="7"/>
      <c r="BJ144" s="7"/>
      <c r="BK144" s="7"/>
      <c r="BL144" s="7" t="s">
        <v>1</v>
      </c>
    </row>
    <row r="145" spans="1:64" x14ac:dyDescent="0.3">
      <c r="A145" s="409" t="s">
        <v>79</v>
      </c>
      <c r="B145" s="368" t="s">
        <v>98</v>
      </c>
      <c r="C145" s="7" t="s">
        <v>4628</v>
      </c>
      <c r="D145" s="209" t="s">
        <v>4721</v>
      </c>
      <c r="E145" s="7" t="s">
        <v>97</v>
      </c>
      <c r="F145" s="7" t="s">
        <v>4744</v>
      </c>
      <c r="G145" s="7" t="s">
        <v>8</v>
      </c>
      <c r="H145" s="7" t="s">
        <v>166</v>
      </c>
      <c r="I145" s="7" t="s">
        <v>110</v>
      </c>
      <c r="J145" s="7" t="s">
        <v>4752</v>
      </c>
      <c r="K145" s="368" t="s">
        <v>0</v>
      </c>
      <c r="L145" s="7" t="s">
        <v>4780</v>
      </c>
      <c r="M145" s="283">
        <v>0.8</v>
      </c>
      <c r="N145" s="262"/>
      <c r="O145" s="262"/>
      <c r="P145" s="262"/>
      <c r="Q145" s="262"/>
      <c r="R145" s="262"/>
      <c r="S145" s="262"/>
      <c r="T145" s="262"/>
      <c r="U145" s="262"/>
      <c r="V145" s="262"/>
      <c r="W145" s="262"/>
      <c r="X145" s="262"/>
      <c r="Y145" s="262"/>
      <c r="Z145" s="274">
        <f t="shared" si="190"/>
        <v>0</v>
      </c>
      <c r="AA145" s="33">
        <v>16.5</v>
      </c>
      <c r="AB145" s="33"/>
      <c r="AC145" s="33"/>
      <c r="AD145" s="10" t="s">
        <v>13</v>
      </c>
      <c r="AE145" s="262">
        <v>1150</v>
      </c>
      <c r="AF145" s="262">
        <v>1150</v>
      </c>
      <c r="AG145" s="262">
        <v>1150</v>
      </c>
      <c r="AH145" s="262">
        <v>1150</v>
      </c>
      <c r="AI145" s="262">
        <v>1150</v>
      </c>
      <c r="AJ145" s="262">
        <v>1150</v>
      </c>
      <c r="AK145" s="262">
        <v>1150</v>
      </c>
      <c r="AL145" s="262">
        <v>1150</v>
      </c>
      <c r="AM145" s="262">
        <v>1150</v>
      </c>
      <c r="AN145" s="262">
        <v>1150</v>
      </c>
      <c r="AO145" s="262">
        <v>1150</v>
      </c>
      <c r="AP145" s="262">
        <v>1150</v>
      </c>
      <c r="AQ145" s="241">
        <f t="shared" si="191"/>
        <v>0</v>
      </c>
      <c r="AR145" s="33"/>
      <c r="AS145" s="33"/>
      <c r="AT145" s="33"/>
      <c r="AU145" s="277">
        <f t="shared" si="178"/>
        <v>0</v>
      </c>
      <c r="AV145" s="277">
        <f t="shared" si="179"/>
        <v>0</v>
      </c>
      <c r="AW145" s="277">
        <f t="shared" si="180"/>
        <v>0</v>
      </c>
      <c r="AX145" s="277">
        <f t="shared" si="181"/>
        <v>0</v>
      </c>
      <c r="AY145" s="277">
        <f t="shared" si="182"/>
        <v>0</v>
      </c>
      <c r="AZ145" s="277">
        <f t="shared" si="183"/>
        <v>0</v>
      </c>
      <c r="BA145" s="277">
        <f t="shared" si="184"/>
        <v>0</v>
      </c>
      <c r="BB145" s="277">
        <f t="shared" si="185"/>
        <v>0</v>
      </c>
      <c r="BC145" s="277">
        <f t="shared" si="186"/>
        <v>0</v>
      </c>
      <c r="BD145" s="277">
        <f t="shared" si="187"/>
        <v>0</v>
      </c>
      <c r="BE145" s="277">
        <f t="shared" si="188"/>
        <v>0</v>
      </c>
      <c r="BF145" s="277">
        <f t="shared" si="189"/>
        <v>0</v>
      </c>
      <c r="BG145" s="379">
        <f t="shared" ref="BG145:BG188" si="192">SUM(AU145:BF145)</f>
        <v>0</v>
      </c>
      <c r="BH145" s="7"/>
      <c r="BI145" s="7"/>
      <c r="BJ145" s="7"/>
      <c r="BK145" s="7"/>
      <c r="BL145" s="7" t="s">
        <v>0</v>
      </c>
    </row>
    <row r="146" spans="1:64" x14ac:dyDescent="0.3">
      <c r="A146" s="409" t="s">
        <v>79</v>
      </c>
      <c r="B146" s="368" t="s">
        <v>98</v>
      </c>
      <c r="C146" s="7" t="s">
        <v>4624</v>
      </c>
      <c r="D146" s="209" t="s">
        <v>4718</v>
      </c>
      <c r="E146" s="7" t="s">
        <v>97</v>
      </c>
      <c r="F146" s="7" t="s">
        <v>4744</v>
      </c>
      <c r="G146" s="7" t="s">
        <v>8</v>
      </c>
      <c r="H146" s="7" t="s">
        <v>4746</v>
      </c>
      <c r="I146" s="7" t="s">
        <v>135</v>
      </c>
      <c r="J146" s="7" t="s">
        <v>136</v>
      </c>
      <c r="K146" s="368" t="s">
        <v>2</v>
      </c>
      <c r="L146" s="7" t="s">
        <v>272</v>
      </c>
      <c r="M146" s="283">
        <v>0.8</v>
      </c>
      <c r="N146" s="262"/>
      <c r="O146" s="262"/>
      <c r="P146" s="262"/>
      <c r="Q146" s="262"/>
      <c r="R146" s="262"/>
      <c r="S146" s="262"/>
      <c r="T146" s="262"/>
      <c r="U146" s="262"/>
      <c r="V146" s="262"/>
      <c r="W146" s="262"/>
      <c r="X146" s="262"/>
      <c r="Y146" s="262"/>
      <c r="Z146" s="274">
        <f t="shared" si="190"/>
        <v>0</v>
      </c>
      <c r="AA146" s="33">
        <v>0.5</v>
      </c>
      <c r="AB146" s="33"/>
      <c r="AC146" s="33"/>
      <c r="AD146" s="10" t="s">
        <v>13</v>
      </c>
      <c r="AE146" s="262">
        <v>825</v>
      </c>
      <c r="AF146" s="262">
        <v>825</v>
      </c>
      <c r="AG146" s="262">
        <v>825</v>
      </c>
      <c r="AH146" s="262">
        <v>825</v>
      </c>
      <c r="AI146" s="262">
        <v>825</v>
      </c>
      <c r="AJ146" s="262">
        <v>825</v>
      </c>
      <c r="AK146" s="262">
        <v>825</v>
      </c>
      <c r="AL146" s="262">
        <v>825</v>
      </c>
      <c r="AM146" s="262">
        <v>825</v>
      </c>
      <c r="AN146" s="262">
        <v>825</v>
      </c>
      <c r="AO146" s="262">
        <v>825</v>
      </c>
      <c r="AP146" s="262">
        <v>825</v>
      </c>
      <c r="AQ146" s="241">
        <f t="shared" si="191"/>
        <v>0</v>
      </c>
      <c r="AR146" s="33"/>
      <c r="AS146" s="33"/>
      <c r="AT146" s="33"/>
      <c r="AU146" s="277">
        <f t="shared" si="178"/>
        <v>0</v>
      </c>
      <c r="AV146" s="277">
        <f t="shared" si="179"/>
        <v>0</v>
      </c>
      <c r="AW146" s="277">
        <f t="shared" si="180"/>
        <v>0</v>
      </c>
      <c r="AX146" s="277">
        <f t="shared" si="181"/>
        <v>0</v>
      </c>
      <c r="AY146" s="277">
        <f t="shared" si="182"/>
        <v>0</v>
      </c>
      <c r="AZ146" s="277">
        <f t="shared" si="183"/>
        <v>0</v>
      </c>
      <c r="BA146" s="277">
        <f t="shared" si="184"/>
        <v>0</v>
      </c>
      <c r="BB146" s="277">
        <f t="shared" si="185"/>
        <v>0</v>
      </c>
      <c r="BC146" s="277">
        <f t="shared" si="186"/>
        <v>0</v>
      </c>
      <c r="BD146" s="277">
        <f t="shared" si="187"/>
        <v>0</v>
      </c>
      <c r="BE146" s="277">
        <f t="shared" si="188"/>
        <v>0</v>
      </c>
      <c r="BF146" s="277">
        <f t="shared" si="189"/>
        <v>0</v>
      </c>
      <c r="BG146" s="379">
        <f t="shared" si="192"/>
        <v>0</v>
      </c>
      <c r="BH146" s="7"/>
      <c r="BI146" s="7"/>
      <c r="BJ146" s="7"/>
      <c r="BK146" s="7"/>
      <c r="BL146" s="7" t="s">
        <v>2</v>
      </c>
    </row>
    <row r="147" spans="1:64" x14ac:dyDescent="0.3">
      <c r="A147" s="409" t="s">
        <v>4565</v>
      </c>
      <c r="B147" s="368" t="s">
        <v>98</v>
      </c>
      <c r="C147" s="7" t="s">
        <v>4629</v>
      </c>
      <c r="D147" s="209" t="s">
        <v>4722</v>
      </c>
      <c r="E147" s="7" t="s">
        <v>97</v>
      </c>
      <c r="F147" s="7" t="s">
        <v>4744</v>
      </c>
      <c r="G147" s="7" t="s">
        <v>8</v>
      </c>
      <c r="H147" s="7" t="s">
        <v>166</v>
      </c>
      <c r="I147" s="7" t="s">
        <v>116</v>
      </c>
      <c r="J147" s="7" t="s">
        <v>78</v>
      </c>
      <c r="K147" s="368" t="s">
        <v>0</v>
      </c>
      <c r="L147" s="7" t="s">
        <v>4784</v>
      </c>
      <c r="M147" s="283">
        <v>0.8</v>
      </c>
      <c r="N147" s="262"/>
      <c r="O147" s="262"/>
      <c r="P147" s="262"/>
      <c r="Q147" s="262"/>
      <c r="R147" s="262"/>
      <c r="S147" s="262"/>
      <c r="T147" s="262"/>
      <c r="U147" s="262"/>
      <c r="V147" s="262"/>
      <c r="W147" s="262"/>
      <c r="X147" s="262"/>
      <c r="Y147" s="262"/>
      <c r="Z147" s="274">
        <f t="shared" si="190"/>
        <v>0</v>
      </c>
      <c r="AA147" s="33">
        <v>33</v>
      </c>
      <c r="AB147" s="33"/>
      <c r="AC147" s="33"/>
      <c r="AD147" s="10" t="s">
        <v>13</v>
      </c>
      <c r="AE147" s="262">
        <v>970</v>
      </c>
      <c r="AF147" s="262">
        <v>970</v>
      </c>
      <c r="AG147" s="262">
        <v>970</v>
      </c>
      <c r="AH147" s="262">
        <v>970</v>
      </c>
      <c r="AI147" s="262">
        <v>970</v>
      </c>
      <c r="AJ147" s="262">
        <v>970</v>
      </c>
      <c r="AK147" s="262">
        <v>970</v>
      </c>
      <c r="AL147" s="262">
        <v>970</v>
      </c>
      <c r="AM147" s="262">
        <v>970</v>
      </c>
      <c r="AN147" s="262">
        <v>970</v>
      </c>
      <c r="AO147" s="262">
        <v>970</v>
      </c>
      <c r="AP147" s="262">
        <v>970</v>
      </c>
      <c r="AQ147" s="241">
        <f t="shared" si="191"/>
        <v>0</v>
      </c>
      <c r="AR147" s="33"/>
      <c r="AS147" s="33"/>
      <c r="AT147" s="33"/>
      <c r="AU147" s="277">
        <f t="shared" si="178"/>
        <v>0</v>
      </c>
      <c r="AV147" s="277">
        <f t="shared" si="179"/>
        <v>0</v>
      </c>
      <c r="AW147" s="277">
        <f t="shared" si="180"/>
        <v>0</v>
      </c>
      <c r="AX147" s="277">
        <f t="shared" si="181"/>
        <v>0</v>
      </c>
      <c r="AY147" s="277">
        <f t="shared" si="182"/>
        <v>0</v>
      </c>
      <c r="AZ147" s="277">
        <f t="shared" si="183"/>
        <v>0</v>
      </c>
      <c r="BA147" s="277">
        <f t="shared" si="184"/>
        <v>0</v>
      </c>
      <c r="BB147" s="277">
        <f t="shared" si="185"/>
        <v>0</v>
      </c>
      <c r="BC147" s="277">
        <f t="shared" si="186"/>
        <v>0</v>
      </c>
      <c r="BD147" s="277">
        <f t="shared" si="187"/>
        <v>0</v>
      </c>
      <c r="BE147" s="277">
        <f t="shared" si="188"/>
        <v>0</v>
      </c>
      <c r="BF147" s="277">
        <f t="shared" si="189"/>
        <v>0</v>
      </c>
      <c r="BG147" s="379">
        <f t="shared" si="192"/>
        <v>0</v>
      </c>
      <c r="BH147" s="7"/>
      <c r="BI147" s="7"/>
      <c r="BJ147" s="7"/>
      <c r="BK147" s="7"/>
      <c r="BL147" s="7" t="s">
        <v>0</v>
      </c>
    </row>
    <row r="148" spans="1:64" x14ac:dyDescent="0.3">
      <c r="A148" s="409" t="s">
        <v>79</v>
      </c>
      <c r="B148" s="368" t="s">
        <v>98</v>
      </c>
      <c r="C148" s="7" t="s">
        <v>4616</v>
      </c>
      <c r="D148" s="209" t="s">
        <v>4708</v>
      </c>
      <c r="E148" s="7" t="s">
        <v>97</v>
      </c>
      <c r="F148" s="7" t="s">
        <v>4744</v>
      </c>
      <c r="G148" s="7" t="s">
        <v>8</v>
      </c>
      <c r="H148" s="7" t="s">
        <v>166</v>
      </c>
      <c r="I148" s="7" t="s">
        <v>145</v>
      </c>
      <c r="J148" s="7" t="s">
        <v>146</v>
      </c>
      <c r="K148" s="7" t="s">
        <v>4778</v>
      </c>
      <c r="L148" s="7" t="s">
        <v>272</v>
      </c>
      <c r="M148" s="283">
        <v>0.8</v>
      </c>
      <c r="N148" s="262"/>
      <c r="O148" s="262"/>
      <c r="P148" s="262"/>
      <c r="Q148" s="262"/>
      <c r="R148" s="262"/>
      <c r="S148" s="262"/>
      <c r="T148" s="262"/>
      <c r="U148" s="262"/>
      <c r="V148" s="262"/>
      <c r="W148" s="262"/>
      <c r="X148" s="262"/>
      <c r="Y148" s="262"/>
      <c r="Z148" s="274">
        <f t="shared" si="190"/>
        <v>0</v>
      </c>
      <c r="AA148" s="33">
        <v>0.75</v>
      </c>
      <c r="AB148" s="33"/>
      <c r="AC148" s="33"/>
      <c r="AD148" s="10" t="s">
        <v>13</v>
      </c>
      <c r="AE148" s="262">
        <v>560</v>
      </c>
      <c r="AF148" s="262">
        <v>560</v>
      </c>
      <c r="AG148" s="262">
        <v>560</v>
      </c>
      <c r="AH148" s="262">
        <v>560</v>
      </c>
      <c r="AI148" s="262">
        <v>560</v>
      </c>
      <c r="AJ148" s="262">
        <v>560</v>
      </c>
      <c r="AK148" s="262">
        <v>560</v>
      </c>
      <c r="AL148" s="262">
        <v>560</v>
      </c>
      <c r="AM148" s="262">
        <v>560</v>
      </c>
      <c r="AN148" s="262">
        <v>560</v>
      </c>
      <c r="AO148" s="262">
        <v>560</v>
      </c>
      <c r="AP148" s="262">
        <v>560</v>
      </c>
      <c r="AQ148" s="241">
        <f t="shared" si="191"/>
        <v>0</v>
      </c>
      <c r="AR148" s="33"/>
      <c r="AS148" s="33"/>
      <c r="AT148" s="33"/>
      <c r="AU148" s="277">
        <f t="shared" si="178"/>
        <v>0</v>
      </c>
      <c r="AV148" s="277">
        <f t="shared" si="179"/>
        <v>0</v>
      </c>
      <c r="AW148" s="277">
        <f t="shared" si="180"/>
        <v>0</v>
      </c>
      <c r="AX148" s="277">
        <f t="shared" si="181"/>
        <v>0</v>
      </c>
      <c r="AY148" s="277">
        <f t="shared" si="182"/>
        <v>0</v>
      </c>
      <c r="AZ148" s="277">
        <f t="shared" si="183"/>
        <v>0</v>
      </c>
      <c r="BA148" s="277">
        <f t="shared" si="184"/>
        <v>0</v>
      </c>
      <c r="BB148" s="277">
        <f t="shared" si="185"/>
        <v>0</v>
      </c>
      <c r="BC148" s="277">
        <f t="shared" si="186"/>
        <v>0</v>
      </c>
      <c r="BD148" s="277">
        <f t="shared" si="187"/>
        <v>0</v>
      </c>
      <c r="BE148" s="277">
        <f t="shared" si="188"/>
        <v>0</v>
      </c>
      <c r="BF148" s="277">
        <f t="shared" si="189"/>
        <v>0</v>
      </c>
      <c r="BG148" s="379">
        <f t="shared" si="192"/>
        <v>0</v>
      </c>
      <c r="BH148" s="7"/>
      <c r="BI148" s="7"/>
      <c r="BJ148" s="7"/>
      <c r="BK148" s="7"/>
      <c r="BL148" s="7" t="s">
        <v>1</v>
      </c>
    </row>
    <row r="149" spans="1:64" x14ac:dyDescent="0.3">
      <c r="A149" s="409" t="s">
        <v>79</v>
      </c>
      <c r="B149" s="368" t="s">
        <v>98</v>
      </c>
      <c r="C149" s="7" t="s">
        <v>4616</v>
      </c>
      <c r="D149" s="209" t="s">
        <v>4708</v>
      </c>
      <c r="E149" s="7" t="s">
        <v>97</v>
      </c>
      <c r="F149" s="7" t="s">
        <v>4744</v>
      </c>
      <c r="G149" s="7" t="s">
        <v>8</v>
      </c>
      <c r="H149" s="7" t="s">
        <v>166</v>
      </c>
      <c r="I149" s="7" t="s">
        <v>147</v>
      </c>
      <c r="J149" s="7" t="s">
        <v>148</v>
      </c>
      <c r="K149" s="7" t="s">
        <v>4778</v>
      </c>
      <c r="L149" s="7" t="s">
        <v>272</v>
      </c>
      <c r="M149" s="283">
        <v>0.8</v>
      </c>
      <c r="N149" s="262"/>
      <c r="O149" s="262"/>
      <c r="P149" s="262"/>
      <c r="Q149" s="262"/>
      <c r="R149" s="262"/>
      <c r="S149" s="262"/>
      <c r="T149" s="262"/>
      <c r="U149" s="262"/>
      <c r="V149" s="262"/>
      <c r="W149" s="262"/>
      <c r="X149" s="262"/>
      <c r="Y149" s="262"/>
      <c r="Z149" s="274">
        <f t="shared" si="190"/>
        <v>0</v>
      </c>
      <c r="AA149" s="33">
        <v>6</v>
      </c>
      <c r="AB149" s="33"/>
      <c r="AC149" s="33"/>
      <c r="AD149" s="10" t="s">
        <v>13</v>
      </c>
      <c r="AE149" s="262">
        <v>560</v>
      </c>
      <c r="AF149" s="262">
        <v>560</v>
      </c>
      <c r="AG149" s="262">
        <v>560</v>
      </c>
      <c r="AH149" s="262">
        <v>560</v>
      </c>
      <c r="AI149" s="262">
        <v>560</v>
      </c>
      <c r="AJ149" s="262">
        <v>560</v>
      </c>
      <c r="AK149" s="262">
        <v>560</v>
      </c>
      <c r="AL149" s="262">
        <v>560</v>
      </c>
      <c r="AM149" s="262">
        <v>560</v>
      </c>
      <c r="AN149" s="262">
        <v>560</v>
      </c>
      <c r="AO149" s="262">
        <v>560</v>
      </c>
      <c r="AP149" s="262">
        <v>560</v>
      </c>
      <c r="AQ149" s="241">
        <f t="shared" si="191"/>
        <v>0</v>
      </c>
      <c r="AR149" s="33"/>
      <c r="AS149" s="33"/>
      <c r="AT149" s="33"/>
      <c r="AU149" s="277">
        <f t="shared" si="178"/>
        <v>0</v>
      </c>
      <c r="AV149" s="277">
        <f t="shared" si="179"/>
        <v>0</v>
      </c>
      <c r="AW149" s="277">
        <f t="shared" si="180"/>
        <v>0</v>
      </c>
      <c r="AX149" s="277">
        <f t="shared" si="181"/>
        <v>0</v>
      </c>
      <c r="AY149" s="277">
        <f t="shared" si="182"/>
        <v>0</v>
      </c>
      <c r="AZ149" s="277">
        <f t="shared" si="183"/>
        <v>0</v>
      </c>
      <c r="BA149" s="277">
        <f t="shared" si="184"/>
        <v>0</v>
      </c>
      <c r="BB149" s="277">
        <f t="shared" si="185"/>
        <v>0</v>
      </c>
      <c r="BC149" s="277">
        <f t="shared" si="186"/>
        <v>0</v>
      </c>
      <c r="BD149" s="277">
        <f t="shared" si="187"/>
        <v>0</v>
      </c>
      <c r="BE149" s="277">
        <f t="shared" si="188"/>
        <v>0</v>
      </c>
      <c r="BF149" s="277">
        <f t="shared" si="189"/>
        <v>0</v>
      </c>
      <c r="BG149" s="379">
        <f t="shared" si="192"/>
        <v>0</v>
      </c>
      <c r="BH149" s="7"/>
      <c r="BI149" s="7"/>
      <c r="BJ149" s="7"/>
      <c r="BK149" s="7"/>
      <c r="BL149" s="7" t="s">
        <v>1</v>
      </c>
    </row>
    <row r="150" spans="1:64" x14ac:dyDescent="0.3">
      <c r="A150" s="409" t="s">
        <v>79</v>
      </c>
      <c r="B150" s="368" t="s">
        <v>98</v>
      </c>
      <c r="C150" s="7" t="s">
        <v>4621</v>
      </c>
      <c r="D150" s="209" t="s">
        <v>4715</v>
      </c>
      <c r="E150" s="7" t="s">
        <v>97</v>
      </c>
      <c r="F150" s="7" t="s">
        <v>4745</v>
      </c>
      <c r="G150" s="7" t="s">
        <v>8</v>
      </c>
      <c r="H150" s="7" t="s">
        <v>4746</v>
      </c>
      <c r="I150" s="7" t="s">
        <v>133</v>
      </c>
      <c r="J150" s="7" t="s">
        <v>107</v>
      </c>
      <c r="K150" s="7" t="s">
        <v>2</v>
      </c>
      <c r="L150" s="7" t="s">
        <v>272</v>
      </c>
      <c r="M150" s="283">
        <v>0.8</v>
      </c>
      <c r="N150" s="262"/>
      <c r="O150" s="262"/>
      <c r="P150" s="262"/>
      <c r="Q150" s="262"/>
      <c r="R150" s="262"/>
      <c r="S150" s="262"/>
      <c r="T150" s="262"/>
      <c r="U150" s="262"/>
      <c r="V150" s="262"/>
      <c r="W150" s="262"/>
      <c r="X150" s="262"/>
      <c r="Y150" s="262"/>
      <c r="Z150" s="274">
        <f t="shared" si="190"/>
        <v>0</v>
      </c>
      <c r="AA150" s="33">
        <v>5.0000000000000001E-3</v>
      </c>
      <c r="AB150" s="33"/>
      <c r="AC150" s="33"/>
      <c r="AD150" s="10" t="s">
        <v>13</v>
      </c>
      <c r="AE150" s="262">
        <v>700</v>
      </c>
      <c r="AF150" s="262">
        <v>700</v>
      </c>
      <c r="AG150" s="262">
        <v>700</v>
      </c>
      <c r="AH150" s="262">
        <v>700</v>
      </c>
      <c r="AI150" s="262">
        <v>700</v>
      </c>
      <c r="AJ150" s="262">
        <v>700</v>
      </c>
      <c r="AK150" s="262">
        <v>700</v>
      </c>
      <c r="AL150" s="262">
        <v>700</v>
      </c>
      <c r="AM150" s="262">
        <v>700</v>
      </c>
      <c r="AN150" s="262">
        <v>700</v>
      </c>
      <c r="AO150" s="262">
        <v>700</v>
      </c>
      <c r="AP150" s="262">
        <v>700</v>
      </c>
      <c r="AQ150" s="241">
        <f t="shared" si="191"/>
        <v>0</v>
      </c>
      <c r="AR150" s="33"/>
      <c r="AS150" s="33"/>
      <c r="AT150" s="33"/>
      <c r="AU150" s="277">
        <f t="shared" si="178"/>
        <v>0</v>
      </c>
      <c r="AV150" s="277">
        <f t="shared" si="179"/>
        <v>0</v>
      </c>
      <c r="AW150" s="277">
        <f t="shared" si="180"/>
        <v>0</v>
      </c>
      <c r="AX150" s="277">
        <f t="shared" si="181"/>
        <v>0</v>
      </c>
      <c r="AY150" s="277">
        <f t="shared" si="182"/>
        <v>0</v>
      </c>
      <c r="AZ150" s="277">
        <f t="shared" si="183"/>
        <v>0</v>
      </c>
      <c r="BA150" s="277">
        <f t="shared" si="184"/>
        <v>0</v>
      </c>
      <c r="BB150" s="277">
        <f t="shared" si="185"/>
        <v>0</v>
      </c>
      <c r="BC150" s="277">
        <f t="shared" si="186"/>
        <v>0</v>
      </c>
      <c r="BD150" s="277">
        <f t="shared" si="187"/>
        <v>0</v>
      </c>
      <c r="BE150" s="277">
        <f t="shared" si="188"/>
        <v>0</v>
      </c>
      <c r="BF150" s="277">
        <f t="shared" si="189"/>
        <v>0</v>
      </c>
      <c r="BG150" s="379">
        <f t="shared" si="192"/>
        <v>0</v>
      </c>
      <c r="BH150" s="7"/>
      <c r="BI150" s="7"/>
      <c r="BJ150" s="7"/>
      <c r="BK150" s="7"/>
      <c r="BL150" s="7" t="s">
        <v>2</v>
      </c>
    </row>
    <row r="151" spans="1:64" x14ac:dyDescent="0.3">
      <c r="A151" s="409" t="s">
        <v>79</v>
      </c>
      <c r="B151" s="368" t="s">
        <v>98</v>
      </c>
      <c r="C151" s="7" t="s">
        <v>4621</v>
      </c>
      <c r="D151" s="209" t="s">
        <v>4715</v>
      </c>
      <c r="E151" s="7" t="s">
        <v>97</v>
      </c>
      <c r="F151" s="7" t="s">
        <v>4745</v>
      </c>
      <c r="G151" s="7" t="s">
        <v>8</v>
      </c>
      <c r="H151" s="7" t="s">
        <v>4746</v>
      </c>
      <c r="I151" s="7" t="s">
        <v>1205</v>
      </c>
      <c r="J151" s="7" t="s">
        <v>81</v>
      </c>
      <c r="K151" s="7" t="s">
        <v>2</v>
      </c>
      <c r="L151" s="7" t="s">
        <v>272</v>
      </c>
      <c r="M151" s="283">
        <v>0.8</v>
      </c>
      <c r="N151" s="262"/>
      <c r="O151" s="262"/>
      <c r="P151" s="262"/>
      <c r="Q151" s="262"/>
      <c r="R151" s="262"/>
      <c r="S151" s="262"/>
      <c r="T151" s="262"/>
      <c r="U151" s="262"/>
      <c r="V151" s="262"/>
      <c r="W151" s="262"/>
      <c r="X151" s="262"/>
      <c r="Y151" s="262"/>
      <c r="Z151" s="274">
        <f t="shared" si="190"/>
        <v>0</v>
      </c>
      <c r="AA151" s="33">
        <v>5.0000000000000001E-3</v>
      </c>
      <c r="AB151" s="33"/>
      <c r="AC151" s="33"/>
      <c r="AD151" s="10" t="s">
        <v>13</v>
      </c>
      <c r="AE151" s="262">
        <v>700</v>
      </c>
      <c r="AF151" s="262">
        <v>700</v>
      </c>
      <c r="AG151" s="262">
        <v>700</v>
      </c>
      <c r="AH151" s="262">
        <v>700</v>
      </c>
      <c r="AI151" s="262">
        <v>700</v>
      </c>
      <c r="AJ151" s="262">
        <v>700</v>
      </c>
      <c r="AK151" s="262">
        <v>700</v>
      </c>
      <c r="AL151" s="262">
        <v>700</v>
      </c>
      <c r="AM151" s="262">
        <v>700</v>
      </c>
      <c r="AN151" s="262">
        <v>700</v>
      </c>
      <c r="AO151" s="262">
        <v>700</v>
      </c>
      <c r="AP151" s="262">
        <v>700</v>
      </c>
      <c r="AQ151" s="241">
        <f t="shared" si="191"/>
        <v>0</v>
      </c>
      <c r="AR151" s="33"/>
      <c r="AS151" s="33"/>
      <c r="AT151" s="33"/>
      <c r="AU151" s="277">
        <f t="shared" si="178"/>
        <v>0</v>
      </c>
      <c r="AV151" s="277">
        <f t="shared" si="179"/>
        <v>0</v>
      </c>
      <c r="AW151" s="277">
        <f t="shared" si="180"/>
        <v>0</v>
      </c>
      <c r="AX151" s="277">
        <f t="shared" si="181"/>
        <v>0</v>
      </c>
      <c r="AY151" s="277">
        <f t="shared" si="182"/>
        <v>0</v>
      </c>
      <c r="AZ151" s="277">
        <f t="shared" si="183"/>
        <v>0</v>
      </c>
      <c r="BA151" s="277">
        <f t="shared" si="184"/>
        <v>0</v>
      </c>
      <c r="BB151" s="277">
        <f t="shared" si="185"/>
        <v>0</v>
      </c>
      <c r="BC151" s="277">
        <f t="shared" si="186"/>
        <v>0</v>
      </c>
      <c r="BD151" s="277">
        <f t="shared" si="187"/>
        <v>0</v>
      </c>
      <c r="BE151" s="277">
        <f t="shared" si="188"/>
        <v>0</v>
      </c>
      <c r="BF151" s="277">
        <f t="shared" si="189"/>
        <v>0</v>
      </c>
      <c r="BG151" s="379">
        <f t="shared" si="192"/>
        <v>0</v>
      </c>
      <c r="BH151" s="7"/>
      <c r="BI151" s="7"/>
      <c r="BJ151" s="7"/>
      <c r="BK151" s="7"/>
      <c r="BL151" s="7" t="s">
        <v>2</v>
      </c>
    </row>
    <row r="152" spans="1:64" x14ac:dyDescent="0.3">
      <c r="A152" s="409" t="s">
        <v>79</v>
      </c>
      <c r="B152" s="368" t="s">
        <v>98</v>
      </c>
      <c r="C152" s="7" t="s">
        <v>4621</v>
      </c>
      <c r="D152" s="209" t="s">
        <v>4715</v>
      </c>
      <c r="E152" s="7" t="s">
        <v>97</v>
      </c>
      <c r="F152" s="7" t="s">
        <v>4745</v>
      </c>
      <c r="G152" s="7" t="s">
        <v>8</v>
      </c>
      <c r="H152" s="7" t="s">
        <v>4746</v>
      </c>
      <c r="I152" s="7" t="s">
        <v>2789</v>
      </c>
      <c r="J152" s="7" t="s">
        <v>4768</v>
      </c>
      <c r="K152" s="7" t="s">
        <v>2</v>
      </c>
      <c r="L152" s="7" t="s">
        <v>272</v>
      </c>
      <c r="M152" s="283">
        <v>0.8</v>
      </c>
      <c r="N152" s="262"/>
      <c r="O152" s="262"/>
      <c r="P152" s="262"/>
      <c r="Q152" s="262"/>
      <c r="R152" s="262"/>
      <c r="S152" s="262"/>
      <c r="T152" s="262"/>
      <c r="U152" s="262"/>
      <c r="V152" s="262"/>
      <c r="W152" s="262"/>
      <c r="X152" s="262"/>
      <c r="Y152" s="262"/>
      <c r="Z152" s="274">
        <f t="shared" si="190"/>
        <v>0</v>
      </c>
      <c r="AA152" s="33">
        <v>5.0000000000000001E-3</v>
      </c>
      <c r="AB152" s="33"/>
      <c r="AC152" s="33"/>
      <c r="AD152" s="10" t="s">
        <v>13</v>
      </c>
      <c r="AE152" s="262">
        <v>700</v>
      </c>
      <c r="AF152" s="262">
        <v>700</v>
      </c>
      <c r="AG152" s="262">
        <v>700</v>
      </c>
      <c r="AH152" s="262">
        <v>700</v>
      </c>
      <c r="AI152" s="262">
        <v>700</v>
      </c>
      <c r="AJ152" s="262">
        <v>700</v>
      </c>
      <c r="AK152" s="262">
        <v>700</v>
      </c>
      <c r="AL152" s="262">
        <v>700</v>
      </c>
      <c r="AM152" s="262">
        <v>700</v>
      </c>
      <c r="AN152" s="262">
        <v>700</v>
      </c>
      <c r="AO152" s="262">
        <v>700</v>
      </c>
      <c r="AP152" s="262">
        <v>700</v>
      </c>
      <c r="AQ152" s="241">
        <f t="shared" si="191"/>
        <v>0</v>
      </c>
      <c r="AR152" s="33"/>
      <c r="AS152" s="33"/>
      <c r="AT152" s="33"/>
      <c r="AU152" s="277">
        <f t="shared" si="178"/>
        <v>0</v>
      </c>
      <c r="AV152" s="277">
        <f t="shared" si="179"/>
        <v>0</v>
      </c>
      <c r="AW152" s="277">
        <f t="shared" si="180"/>
        <v>0</v>
      </c>
      <c r="AX152" s="277">
        <f t="shared" si="181"/>
        <v>0</v>
      </c>
      <c r="AY152" s="277">
        <f t="shared" si="182"/>
        <v>0</v>
      </c>
      <c r="AZ152" s="277">
        <f t="shared" si="183"/>
        <v>0</v>
      </c>
      <c r="BA152" s="277">
        <f t="shared" si="184"/>
        <v>0</v>
      </c>
      <c r="BB152" s="277">
        <f t="shared" si="185"/>
        <v>0</v>
      </c>
      <c r="BC152" s="277">
        <f t="shared" si="186"/>
        <v>0</v>
      </c>
      <c r="BD152" s="277">
        <f t="shared" si="187"/>
        <v>0</v>
      </c>
      <c r="BE152" s="277">
        <f t="shared" si="188"/>
        <v>0</v>
      </c>
      <c r="BF152" s="277">
        <f t="shared" si="189"/>
        <v>0</v>
      </c>
      <c r="BG152" s="379">
        <f t="shared" si="192"/>
        <v>0</v>
      </c>
      <c r="BH152" s="7"/>
      <c r="BI152" s="7"/>
      <c r="BJ152" s="7"/>
      <c r="BK152" s="7"/>
      <c r="BL152" s="7" t="s">
        <v>2</v>
      </c>
    </row>
    <row r="153" spans="1:64" x14ac:dyDescent="0.3">
      <c r="A153" s="409" t="s">
        <v>79</v>
      </c>
      <c r="B153" s="368" t="s">
        <v>98</v>
      </c>
      <c r="C153" s="7" t="s">
        <v>4621</v>
      </c>
      <c r="D153" s="209" t="s">
        <v>4715</v>
      </c>
      <c r="E153" s="7" t="s">
        <v>97</v>
      </c>
      <c r="F153" s="7" t="s">
        <v>4745</v>
      </c>
      <c r="G153" s="7" t="s">
        <v>8</v>
      </c>
      <c r="H153" s="7" t="s">
        <v>4746</v>
      </c>
      <c r="I153" s="7" t="s">
        <v>4091</v>
      </c>
      <c r="J153" s="7" t="s">
        <v>115</v>
      </c>
      <c r="K153" s="7" t="s">
        <v>2</v>
      </c>
      <c r="L153" s="7" t="s">
        <v>272</v>
      </c>
      <c r="M153" s="283">
        <v>0.8</v>
      </c>
      <c r="N153" s="262"/>
      <c r="O153" s="262"/>
      <c r="P153" s="262"/>
      <c r="Q153" s="262"/>
      <c r="R153" s="262"/>
      <c r="S153" s="262"/>
      <c r="T153" s="262"/>
      <c r="U153" s="262"/>
      <c r="V153" s="262"/>
      <c r="W153" s="262"/>
      <c r="X153" s="262"/>
      <c r="Y153" s="262"/>
      <c r="Z153" s="274">
        <f t="shared" si="190"/>
        <v>0</v>
      </c>
      <c r="AA153" s="33">
        <v>5.0000000000000001E-3</v>
      </c>
      <c r="AB153" s="33"/>
      <c r="AC153" s="33"/>
      <c r="AD153" s="10" t="s">
        <v>13</v>
      </c>
      <c r="AE153" s="262">
        <v>700</v>
      </c>
      <c r="AF153" s="262">
        <v>700</v>
      </c>
      <c r="AG153" s="262">
        <v>700</v>
      </c>
      <c r="AH153" s="262">
        <v>700</v>
      </c>
      <c r="AI153" s="262">
        <v>700</v>
      </c>
      <c r="AJ153" s="262">
        <v>700</v>
      </c>
      <c r="AK153" s="262">
        <v>700</v>
      </c>
      <c r="AL153" s="262">
        <v>700</v>
      </c>
      <c r="AM153" s="262">
        <v>700</v>
      </c>
      <c r="AN153" s="262">
        <v>700</v>
      </c>
      <c r="AO153" s="262">
        <v>700</v>
      </c>
      <c r="AP153" s="262">
        <v>700</v>
      </c>
      <c r="AQ153" s="241">
        <f t="shared" si="191"/>
        <v>0</v>
      </c>
      <c r="AR153" s="33"/>
      <c r="AS153" s="33"/>
      <c r="AT153" s="33"/>
      <c r="AU153" s="277">
        <f t="shared" si="178"/>
        <v>0</v>
      </c>
      <c r="AV153" s="277">
        <f t="shared" si="179"/>
        <v>0</v>
      </c>
      <c r="AW153" s="277">
        <f t="shared" si="180"/>
        <v>0</v>
      </c>
      <c r="AX153" s="277">
        <f t="shared" si="181"/>
        <v>0</v>
      </c>
      <c r="AY153" s="277">
        <f t="shared" si="182"/>
        <v>0</v>
      </c>
      <c r="AZ153" s="277">
        <f t="shared" si="183"/>
        <v>0</v>
      </c>
      <c r="BA153" s="277">
        <f t="shared" si="184"/>
        <v>0</v>
      </c>
      <c r="BB153" s="277">
        <f t="shared" si="185"/>
        <v>0</v>
      </c>
      <c r="BC153" s="277">
        <f t="shared" si="186"/>
        <v>0</v>
      </c>
      <c r="BD153" s="277">
        <f t="shared" si="187"/>
        <v>0</v>
      </c>
      <c r="BE153" s="277">
        <f t="shared" si="188"/>
        <v>0</v>
      </c>
      <c r="BF153" s="277">
        <f t="shared" si="189"/>
        <v>0</v>
      </c>
      <c r="BG153" s="379">
        <f t="shared" si="192"/>
        <v>0</v>
      </c>
      <c r="BH153" s="7"/>
      <c r="BI153" s="7"/>
      <c r="BJ153" s="7"/>
      <c r="BK153" s="7"/>
      <c r="BL153" s="7" t="s">
        <v>2</v>
      </c>
    </row>
    <row r="154" spans="1:64" x14ac:dyDescent="0.3">
      <c r="A154" s="409" t="s">
        <v>79</v>
      </c>
      <c r="B154" s="368" t="s">
        <v>98</v>
      </c>
      <c r="C154" s="7" t="s">
        <v>4630</v>
      </c>
      <c r="D154" s="209" t="s">
        <v>4723</v>
      </c>
      <c r="E154" s="7" t="s">
        <v>97</v>
      </c>
      <c r="F154" s="7" t="s">
        <v>4745</v>
      </c>
      <c r="G154" s="7" t="s">
        <v>8</v>
      </c>
      <c r="H154" s="7" t="s">
        <v>166</v>
      </c>
      <c r="I154" s="7" t="s">
        <v>135</v>
      </c>
      <c r="J154" s="7" t="s">
        <v>136</v>
      </c>
      <c r="K154" s="7" t="s">
        <v>2</v>
      </c>
      <c r="L154" s="7" t="s">
        <v>272</v>
      </c>
      <c r="M154" s="283">
        <v>0.8</v>
      </c>
      <c r="N154" s="262"/>
      <c r="O154" s="262"/>
      <c r="P154" s="262"/>
      <c r="Q154" s="262"/>
      <c r="R154" s="262"/>
      <c r="S154" s="262"/>
      <c r="T154" s="262"/>
      <c r="U154" s="262"/>
      <c r="V154" s="262"/>
      <c r="W154" s="262"/>
      <c r="X154" s="262"/>
      <c r="Y154" s="262"/>
      <c r="Z154" s="274">
        <f t="shared" si="190"/>
        <v>0</v>
      </c>
      <c r="AA154" s="33">
        <v>0.1</v>
      </c>
      <c r="AB154" s="33"/>
      <c r="AC154" s="33"/>
      <c r="AD154" s="10" t="s">
        <v>13</v>
      </c>
      <c r="AE154" s="262">
        <v>825</v>
      </c>
      <c r="AF154" s="262">
        <v>825</v>
      </c>
      <c r="AG154" s="262">
        <v>825</v>
      </c>
      <c r="AH154" s="262">
        <v>825</v>
      </c>
      <c r="AI154" s="262">
        <v>825</v>
      </c>
      <c r="AJ154" s="262">
        <v>825</v>
      </c>
      <c r="AK154" s="262">
        <v>825</v>
      </c>
      <c r="AL154" s="262">
        <v>825</v>
      </c>
      <c r="AM154" s="262">
        <v>825</v>
      </c>
      <c r="AN154" s="262">
        <v>825</v>
      </c>
      <c r="AO154" s="262">
        <v>825</v>
      </c>
      <c r="AP154" s="262">
        <v>825</v>
      </c>
      <c r="AQ154" s="241">
        <f t="shared" si="191"/>
        <v>0</v>
      </c>
      <c r="AR154" s="33"/>
      <c r="AS154" s="33"/>
      <c r="AT154" s="33"/>
      <c r="AU154" s="277">
        <f t="shared" si="178"/>
        <v>0</v>
      </c>
      <c r="AV154" s="277">
        <f t="shared" si="179"/>
        <v>0</v>
      </c>
      <c r="AW154" s="277">
        <f t="shared" si="180"/>
        <v>0</v>
      </c>
      <c r="AX154" s="277">
        <f t="shared" si="181"/>
        <v>0</v>
      </c>
      <c r="AY154" s="277">
        <f t="shared" si="182"/>
        <v>0</v>
      </c>
      <c r="AZ154" s="277">
        <f t="shared" si="183"/>
        <v>0</v>
      </c>
      <c r="BA154" s="277">
        <f t="shared" si="184"/>
        <v>0</v>
      </c>
      <c r="BB154" s="277">
        <f t="shared" si="185"/>
        <v>0</v>
      </c>
      <c r="BC154" s="277">
        <f t="shared" si="186"/>
        <v>0</v>
      </c>
      <c r="BD154" s="277">
        <f t="shared" si="187"/>
        <v>0</v>
      </c>
      <c r="BE154" s="277">
        <f t="shared" si="188"/>
        <v>0</v>
      </c>
      <c r="BF154" s="277">
        <f t="shared" si="189"/>
        <v>0</v>
      </c>
      <c r="BG154" s="379">
        <f t="shared" si="192"/>
        <v>0</v>
      </c>
      <c r="BH154" s="7"/>
      <c r="BI154" s="7"/>
      <c r="BJ154" s="7"/>
      <c r="BK154" s="7"/>
      <c r="BL154" s="7" t="s">
        <v>2</v>
      </c>
    </row>
    <row r="155" spans="1:64" x14ac:dyDescent="0.3">
      <c r="A155" s="409" t="s">
        <v>79</v>
      </c>
      <c r="B155" s="368" t="s">
        <v>98</v>
      </c>
      <c r="C155" s="7" t="s">
        <v>4619</v>
      </c>
      <c r="D155" s="209" t="s">
        <v>4712</v>
      </c>
      <c r="E155" s="7" t="s">
        <v>97</v>
      </c>
      <c r="F155" s="7" t="s">
        <v>4744</v>
      </c>
      <c r="G155" s="7" t="s">
        <v>8</v>
      </c>
      <c r="H155" s="7" t="s">
        <v>166</v>
      </c>
      <c r="I155" s="7" t="s">
        <v>111</v>
      </c>
      <c r="J155" s="7" t="s">
        <v>4755</v>
      </c>
      <c r="K155" s="7" t="s">
        <v>0</v>
      </c>
      <c r="L155" s="7" t="s">
        <v>4781</v>
      </c>
      <c r="M155" s="283">
        <v>0.8</v>
      </c>
      <c r="N155" s="262"/>
      <c r="O155" s="262"/>
      <c r="P155" s="262"/>
      <c r="Q155" s="262"/>
      <c r="R155" s="262"/>
      <c r="S155" s="262"/>
      <c r="T155" s="262"/>
      <c r="U155" s="262"/>
      <c r="V155" s="262"/>
      <c r="W155" s="262"/>
      <c r="X155" s="262"/>
      <c r="Y155" s="262"/>
      <c r="Z155" s="274">
        <f t="shared" si="190"/>
        <v>0</v>
      </c>
      <c r="AA155" s="33">
        <v>5.5</v>
      </c>
      <c r="AB155" s="33"/>
      <c r="AC155" s="33"/>
      <c r="AD155" s="10" t="s">
        <v>13</v>
      </c>
      <c r="AE155" s="262">
        <v>1200</v>
      </c>
      <c r="AF155" s="262">
        <v>1200</v>
      </c>
      <c r="AG155" s="262">
        <v>1200</v>
      </c>
      <c r="AH155" s="262">
        <v>1200</v>
      </c>
      <c r="AI155" s="262">
        <v>1200</v>
      </c>
      <c r="AJ155" s="262">
        <v>1200</v>
      </c>
      <c r="AK155" s="262">
        <v>1200</v>
      </c>
      <c r="AL155" s="262">
        <v>1200</v>
      </c>
      <c r="AM155" s="262">
        <v>1200</v>
      </c>
      <c r="AN155" s="262">
        <v>1200</v>
      </c>
      <c r="AO155" s="262">
        <v>1200</v>
      </c>
      <c r="AP155" s="262">
        <v>1200</v>
      </c>
      <c r="AQ155" s="241">
        <f t="shared" si="191"/>
        <v>0</v>
      </c>
      <c r="AR155" s="33"/>
      <c r="AS155" s="33"/>
      <c r="AT155" s="33"/>
      <c r="AU155" s="277">
        <f t="shared" si="178"/>
        <v>0</v>
      </c>
      <c r="AV155" s="277">
        <f t="shared" si="179"/>
        <v>0</v>
      </c>
      <c r="AW155" s="277">
        <f t="shared" si="180"/>
        <v>0</v>
      </c>
      <c r="AX155" s="277">
        <f t="shared" si="181"/>
        <v>0</v>
      </c>
      <c r="AY155" s="277">
        <f t="shared" si="182"/>
        <v>0</v>
      </c>
      <c r="AZ155" s="277">
        <f t="shared" si="183"/>
        <v>0</v>
      </c>
      <c r="BA155" s="277">
        <f t="shared" si="184"/>
        <v>0</v>
      </c>
      <c r="BB155" s="277">
        <f t="shared" si="185"/>
        <v>0</v>
      </c>
      <c r="BC155" s="277">
        <f t="shared" si="186"/>
        <v>0</v>
      </c>
      <c r="BD155" s="277">
        <f t="shared" si="187"/>
        <v>0</v>
      </c>
      <c r="BE155" s="277">
        <f t="shared" si="188"/>
        <v>0</v>
      </c>
      <c r="BF155" s="277">
        <f t="shared" si="189"/>
        <v>0</v>
      </c>
      <c r="BG155" s="379">
        <f t="shared" si="192"/>
        <v>0</v>
      </c>
      <c r="BH155" s="7"/>
      <c r="BI155" s="7"/>
      <c r="BJ155" s="7"/>
      <c r="BK155" s="7"/>
      <c r="BL155" s="7" t="s">
        <v>0</v>
      </c>
    </row>
    <row r="156" spans="1:64" x14ac:dyDescent="0.3">
      <c r="A156" s="409" t="s">
        <v>79</v>
      </c>
      <c r="B156" s="368" t="s">
        <v>98</v>
      </c>
      <c r="C156" s="7" t="s">
        <v>4631</v>
      </c>
      <c r="D156" s="209" t="s">
        <v>4724</v>
      </c>
      <c r="E156" s="7" t="s">
        <v>97</v>
      </c>
      <c r="F156" s="7" t="s">
        <v>4745</v>
      </c>
      <c r="G156" s="7" t="s">
        <v>8</v>
      </c>
      <c r="H156" s="7" t="s">
        <v>166</v>
      </c>
      <c r="I156" s="7" t="s">
        <v>2789</v>
      </c>
      <c r="J156" s="7" t="s">
        <v>4768</v>
      </c>
      <c r="K156" s="7" t="s">
        <v>2</v>
      </c>
      <c r="L156" s="7" t="s">
        <v>272</v>
      </c>
      <c r="M156" s="283">
        <v>0.8</v>
      </c>
      <c r="N156" s="262"/>
      <c r="O156" s="262"/>
      <c r="P156" s="262"/>
      <c r="Q156" s="262"/>
      <c r="R156" s="262"/>
      <c r="S156" s="262"/>
      <c r="T156" s="262"/>
      <c r="U156" s="262"/>
      <c r="V156" s="262"/>
      <c r="W156" s="262"/>
      <c r="X156" s="262"/>
      <c r="Y156" s="262"/>
      <c r="Z156" s="274">
        <f t="shared" si="190"/>
        <v>0</v>
      </c>
      <c r="AA156" s="33">
        <v>0.05</v>
      </c>
      <c r="AB156" s="33"/>
      <c r="AC156" s="33"/>
      <c r="AD156" s="10" t="s">
        <v>13</v>
      </c>
      <c r="AE156" s="262">
        <v>700</v>
      </c>
      <c r="AF156" s="262">
        <v>700</v>
      </c>
      <c r="AG156" s="262">
        <v>700</v>
      </c>
      <c r="AH156" s="262">
        <v>700</v>
      </c>
      <c r="AI156" s="262">
        <v>700</v>
      </c>
      <c r="AJ156" s="262">
        <v>700</v>
      </c>
      <c r="AK156" s="262">
        <v>700</v>
      </c>
      <c r="AL156" s="262">
        <v>700</v>
      </c>
      <c r="AM156" s="262">
        <v>700</v>
      </c>
      <c r="AN156" s="262">
        <v>700</v>
      </c>
      <c r="AO156" s="262">
        <v>700</v>
      </c>
      <c r="AP156" s="262">
        <v>700</v>
      </c>
      <c r="AQ156" s="241">
        <f t="shared" si="191"/>
        <v>0</v>
      </c>
      <c r="AR156" s="33"/>
      <c r="AS156" s="33"/>
      <c r="AT156" s="33"/>
      <c r="AU156" s="277">
        <f t="shared" si="178"/>
        <v>0</v>
      </c>
      <c r="AV156" s="277">
        <f t="shared" si="179"/>
        <v>0</v>
      </c>
      <c r="AW156" s="277">
        <f t="shared" si="180"/>
        <v>0</v>
      </c>
      <c r="AX156" s="277">
        <f t="shared" si="181"/>
        <v>0</v>
      </c>
      <c r="AY156" s="277">
        <f t="shared" si="182"/>
        <v>0</v>
      </c>
      <c r="AZ156" s="277">
        <f t="shared" si="183"/>
        <v>0</v>
      </c>
      <c r="BA156" s="277">
        <f t="shared" si="184"/>
        <v>0</v>
      </c>
      <c r="BB156" s="277">
        <f t="shared" si="185"/>
        <v>0</v>
      </c>
      <c r="BC156" s="277">
        <f t="shared" si="186"/>
        <v>0</v>
      </c>
      <c r="BD156" s="277">
        <f t="shared" si="187"/>
        <v>0</v>
      </c>
      <c r="BE156" s="277">
        <f t="shared" si="188"/>
        <v>0</v>
      </c>
      <c r="BF156" s="277">
        <f t="shared" si="189"/>
        <v>0</v>
      </c>
      <c r="BG156" s="379">
        <f t="shared" si="192"/>
        <v>0</v>
      </c>
      <c r="BH156" s="7"/>
      <c r="BI156" s="7"/>
      <c r="BJ156" s="7"/>
      <c r="BK156" s="7"/>
      <c r="BL156" s="7" t="s">
        <v>2</v>
      </c>
    </row>
    <row r="157" spans="1:64" x14ac:dyDescent="0.3">
      <c r="A157" s="409" t="s">
        <v>79</v>
      </c>
      <c r="B157" s="368" t="s">
        <v>98</v>
      </c>
      <c r="C157" s="7" t="s">
        <v>4632</v>
      </c>
      <c r="D157" s="209" t="s">
        <v>4725</v>
      </c>
      <c r="E157" s="7" t="s">
        <v>97</v>
      </c>
      <c r="F157" s="7" t="s">
        <v>4744</v>
      </c>
      <c r="G157" s="7" t="s">
        <v>8</v>
      </c>
      <c r="H157" s="7" t="s">
        <v>4746</v>
      </c>
      <c r="I157" s="7" t="s">
        <v>3583</v>
      </c>
      <c r="J157" s="7" t="s">
        <v>103</v>
      </c>
      <c r="K157" s="7" t="s">
        <v>4777</v>
      </c>
      <c r="L157" s="7" t="s">
        <v>272</v>
      </c>
      <c r="M157" s="283">
        <v>0.8</v>
      </c>
      <c r="N157" s="262"/>
      <c r="O157" s="262"/>
      <c r="P157" s="262"/>
      <c r="Q157" s="262"/>
      <c r="R157" s="262"/>
      <c r="S157" s="262"/>
      <c r="T157" s="262"/>
      <c r="U157" s="262"/>
      <c r="V157" s="262"/>
      <c r="W157" s="262"/>
      <c r="X157" s="262"/>
      <c r="Y157" s="262"/>
      <c r="Z157" s="274">
        <f t="shared" si="190"/>
        <v>0</v>
      </c>
      <c r="AA157" s="33">
        <v>100.1</v>
      </c>
      <c r="AB157" s="33"/>
      <c r="AC157" s="33"/>
      <c r="AD157" s="10" t="s">
        <v>13</v>
      </c>
      <c r="AE157" s="262">
        <v>600</v>
      </c>
      <c r="AF157" s="262">
        <v>600</v>
      </c>
      <c r="AG157" s="262">
        <v>600</v>
      </c>
      <c r="AH157" s="262">
        <v>600</v>
      </c>
      <c r="AI157" s="262">
        <v>600</v>
      </c>
      <c r="AJ157" s="262">
        <v>600</v>
      </c>
      <c r="AK157" s="262">
        <v>600</v>
      </c>
      <c r="AL157" s="262">
        <v>600</v>
      </c>
      <c r="AM157" s="262">
        <v>600</v>
      </c>
      <c r="AN157" s="262">
        <v>600</v>
      </c>
      <c r="AO157" s="262">
        <v>600</v>
      </c>
      <c r="AP157" s="262">
        <v>600</v>
      </c>
      <c r="AQ157" s="241">
        <f t="shared" si="191"/>
        <v>0</v>
      </c>
      <c r="AR157" s="33"/>
      <c r="AS157" s="33"/>
      <c r="AT157" s="33"/>
      <c r="AU157" s="277">
        <f t="shared" si="178"/>
        <v>0</v>
      </c>
      <c r="AV157" s="277">
        <f t="shared" si="179"/>
        <v>0</v>
      </c>
      <c r="AW157" s="277">
        <f t="shared" si="180"/>
        <v>0</v>
      </c>
      <c r="AX157" s="277">
        <f t="shared" si="181"/>
        <v>0</v>
      </c>
      <c r="AY157" s="277">
        <f t="shared" si="182"/>
        <v>0</v>
      </c>
      <c r="AZ157" s="277">
        <f t="shared" si="183"/>
        <v>0</v>
      </c>
      <c r="BA157" s="277">
        <f t="shared" si="184"/>
        <v>0</v>
      </c>
      <c r="BB157" s="277">
        <f t="shared" si="185"/>
        <v>0</v>
      </c>
      <c r="BC157" s="277">
        <f t="shared" si="186"/>
        <v>0</v>
      </c>
      <c r="BD157" s="277">
        <f t="shared" si="187"/>
        <v>0</v>
      </c>
      <c r="BE157" s="277">
        <f t="shared" si="188"/>
        <v>0</v>
      </c>
      <c r="BF157" s="277">
        <f t="shared" si="189"/>
        <v>0</v>
      </c>
      <c r="BG157" s="379">
        <f t="shared" si="192"/>
        <v>0</v>
      </c>
      <c r="BH157" s="7"/>
      <c r="BI157" s="7"/>
      <c r="BJ157" s="7"/>
      <c r="BK157" s="7"/>
      <c r="BL157" s="7" t="s">
        <v>1</v>
      </c>
    </row>
    <row r="158" spans="1:64" x14ac:dyDescent="0.3">
      <c r="A158" s="409" t="s">
        <v>79</v>
      </c>
      <c r="B158" s="368" t="s">
        <v>98</v>
      </c>
      <c r="C158" s="7" t="s">
        <v>4633</v>
      </c>
      <c r="D158" s="209" t="s">
        <v>4726</v>
      </c>
      <c r="E158" s="7" t="s">
        <v>97</v>
      </c>
      <c r="F158" s="7" t="s">
        <v>4744</v>
      </c>
      <c r="G158" s="7" t="s">
        <v>8</v>
      </c>
      <c r="H158" s="7" t="s">
        <v>166</v>
      </c>
      <c r="I158" s="7" t="s">
        <v>131</v>
      </c>
      <c r="J158" s="7" t="s">
        <v>104</v>
      </c>
      <c r="K158" s="7" t="s">
        <v>130</v>
      </c>
      <c r="L158" s="7" t="s">
        <v>4785</v>
      </c>
      <c r="M158" s="283">
        <v>0.8</v>
      </c>
      <c r="N158" s="262"/>
      <c r="O158" s="262"/>
      <c r="P158" s="262"/>
      <c r="Q158" s="262"/>
      <c r="R158" s="262"/>
      <c r="S158" s="262"/>
      <c r="T158" s="262"/>
      <c r="U158" s="262"/>
      <c r="V158" s="262"/>
      <c r="W158" s="262"/>
      <c r="X158" s="262"/>
      <c r="Y158" s="262"/>
      <c r="Z158" s="274">
        <f t="shared" si="190"/>
        <v>0</v>
      </c>
      <c r="AA158" s="33">
        <v>1</v>
      </c>
      <c r="AB158" s="33"/>
      <c r="AC158" s="33"/>
      <c r="AD158" s="10" t="s">
        <v>13</v>
      </c>
      <c r="AE158" s="262">
        <v>550</v>
      </c>
      <c r="AF158" s="262">
        <v>550</v>
      </c>
      <c r="AG158" s="262">
        <v>550</v>
      </c>
      <c r="AH158" s="262">
        <v>550</v>
      </c>
      <c r="AI158" s="262">
        <v>550</v>
      </c>
      <c r="AJ158" s="262">
        <v>550</v>
      </c>
      <c r="AK158" s="262">
        <v>550</v>
      </c>
      <c r="AL158" s="262">
        <v>550</v>
      </c>
      <c r="AM158" s="262">
        <v>550</v>
      </c>
      <c r="AN158" s="262">
        <v>550</v>
      </c>
      <c r="AO158" s="262">
        <v>550</v>
      </c>
      <c r="AP158" s="262">
        <v>550</v>
      </c>
      <c r="AQ158" s="241">
        <f t="shared" si="191"/>
        <v>0</v>
      </c>
      <c r="AR158" s="33"/>
      <c r="AS158" s="33"/>
      <c r="AT158" s="33"/>
      <c r="AU158" s="277">
        <f t="shared" si="178"/>
        <v>0</v>
      </c>
      <c r="AV158" s="277">
        <f t="shared" si="179"/>
        <v>0</v>
      </c>
      <c r="AW158" s="277">
        <f t="shared" si="180"/>
        <v>0</v>
      </c>
      <c r="AX158" s="277">
        <f t="shared" si="181"/>
        <v>0</v>
      </c>
      <c r="AY158" s="277">
        <f t="shared" si="182"/>
        <v>0</v>
      </c>
      <c r="AZ158" s="277">
        <f t="shared" si="183"/>
        <v>0</v>
      </c>
      <c r="BA158" s="277">
        <f t="shared" si="184"/>
        <v>0</v>
      </c>
      <c r="BB158" s="277">
        <f t="shared" si="185"/>
        <v>0</v>
      </c>
      <c r="BC158" s="277">
        <f t="shared" si="186"/>
        <v>0</v>
      </c>
      <c r="BD158" s="277">
        <f t="shared" si="187"/>
        <v>0</v>
      </c>
      <c r="BE158" s="277">
        <f t="shared" si="188"/>
        <v>0</v>
      </c>
      <c r="BF158" s="277">
        <f t="shared" si="189"/>
        <v>0</v>
      </c>
      <c r="BG158" s="379">
        <f t="shared" si="192"/>
        <v>0</v>
      </c>
      <c r="BH158" s="7"/>
      <c r="BI158" s="7"/>
      <c r="BJ158" s="7"/>
      <c r="BK158" s="7"/>
      <c r="BL158" s="7" t="s">
        <v>130</v>
      </c>
    </row>
    <row r="159" spans="1:64" x14ac:dyDescent="0.3">
      <c r="A159" s="409" t="s">
        <v>79</v>
      </c>
      <c r="B159" s="368" t="s">
        <v>98</v>
      </c>
      <c r="C159" s="7" t="s">
        <v>4603</v>
      </c>
      <c r="D159" s="209" t="s">
        <v>4692</v>
      </c>
      <c r="E159" s="7" t="s">
        <v>97</v>
      </c>
      <c r="F159" s="7" t="s">
        <v>4744</v>
      </c>
      <c r="G159" s="7" t="s">
        <v>8</v>
      </c>
      <c r="H159" s="7" t="s">
        <v>166</v>
      </c>
      <c r="I159" s="7" t="s">
        <v>119</v>
      </c>
      <c r="J159" s="7" t="s">
        <v>84</v>
      </c>
      <c r="K159" s="7" t="s">
        <v>4778</v>
      </c>
      <c r="L159" s="7" t="s">
        <v>272</v>
      </c>
      <c r="M159" s="283">
        <v>0.8</v>
      </c>
      <c r="N159" s="262"/>
      <c r="O159" s="262"/>
      <c r="P159" s="262"/>
      <c r="Q159" s="262"/>
      <c r="R159" s="262"/>
      <c r="S159" s="262"/>
      <c r="T159" s="262"/>
      <c r="U159" s="262"/>
      <c r="V159" s="262"/>
      <c r="W159" s="262"/>
      <c r="X159" s="262"/>
      <c r="Y159" s="262"/>
      <c r="Z159" s="274">
        <f t="shared" si="190"/>
        <v>0</v>
      </c>
      <c r="AA159" s="33">
        <v>0.3</v>
      </c>
      <c r="AB159" s="33"/>
      <c r="AC159" s="33"/>
      <c r="AD159" s="10" t="s">
        <v>13</v>
      </c>
      <c r="AE159" s="262">
        <v>695</v>
      </c>
      <c r="AF159" s="262">
        <v>695</v>
      </c>
      <c r="AG159" s="262">
        <v>695</v>
      </c>
      <c r="AH159" s="262">
        <v>695</v>
      </c>
      <c r="AI159" s="262">
        <v>695</v>
      </c>
      <c r="AJ159" s="262">
        <v>695</v>
      </c>
      <c r="AK159" s="262">
        <v>695</v>
      </c>
      <c r="AL159" s="262">
        <v>695</v>
      </c>
      <c r="AM159" s="262">
        <v>695</v>
      </c>
      <c r="AN159" s="262">
        <v>695</v>
      </c>
      <c r="AO159" s="262">
        <v>695</v>
      </c>
      <c r="AP159" s="262">
        <v>695</v>
      </c>
      <c r="AQ159" s="241">
        <f t="shared" si="191"/>
        <v>0</v>
      </c>
      <c r="AR159" s="33"/>
      <c r="AS159" s="33"/>
      <c r="AT159" s="33"/>
      <c r="AU159" s="277">
        <f t="shared" si="178"/>
        <v>0</v>
      </c>
      <c r="AV159" s="277">
        <f t="shared" si="179"/>
        <v>0</v>
      </c>
      <c r="AW159" s="277">
        <f t="shared" si="180"/>
        <v>0</v>
      </c>
      <c r="AX159" s="277">
        <f t="shared" si="181"/>
        <v>0</v>
      </c>
      <c r="AY159" s="277">
        <f t="shared" si="182"/>
        <v>0</v>
      </c>
      <c r="AZ159" s="277">
        <f t="shared" si="183"/>
        <v>0</v>
      </c>
      <c r="BA159" s="277">
        <f t="shared" si="184"/>
        <v>0</v>
      </c>
      <c r="BB159" s="277">
        <f t="shared" si="185"/>
        <v>0</v>
      </c>
      <c r="BC159" s="277">
        <f t="shared" si="186"/>
        <v>0</v>
      </c>
      <c r="BD159" s="277">
        <f t="shared" si="187"/>
        <v>0</v>
      </c>
      <c r="BE159" s="277">
        <f t="shared" si="188"/>
        <v>0</v>
      </c>
      <c r="BF159" s="277">
        <f t="shared" si="189"/>
        <v>0</v>
      </c>
      <c r="BG159" s="379">
        <f t="shared" si="192"/>
        <v>0</v>
      </c>
      <c r="BH159" s="7"/>
      <c r="BI159" s="7"/>
      <c r="BJ159" s="7"/>
      <c r="BK159" s="7"/>
      <c r="BL159" s="7" t="s">
        <v>1</v>
      </c>
    </row>
    <row r="160" spans="1:64" x14ac:dyDescent="0.3">
      <c r="A160" s="409" t="s">
        <v>79</v>
      </c>
      <c r="B160" s="368" t="s">
        <v>98</v>
      </c>
      <c r="C160" s="7" t="s">
        <v>4603</v>
      </c>
      <c r="D160" s="209" t="s">
        <v>4692</v>
      </c>
      <c r="E160" s="7" t="s">
        <v>97</v>
      </c>
      <c r="F160" s="7" t="s">
        <v>4744</v>
      </c>
      <c r="G160" s="7" t="s">
        <v>8</v>
      </c>
      <c r="H160" s="7" t="s">
        <v>166</v>
      </c>
      <c r="I160" s="7" t="s">
        <v>139</v>
      </c>
      <c r="J160" s="7" t="s">
        <v>140</v>
      </c>
      <c r="K160" s="7" t="s">
        <v>4778</v>
      </c>
      <c r="L160" s="7" t="s">
        <v>272</v>
      </c>
      <c r="M160" s="283">
        <v>0.8</v>
      </c>
      <c r="N160" s="262"/>
      <c r="O160" s="262"/>
      <c r="P160" s="262"/>
      <c r="Q160" s="262"/>
      <c r="R160" s="262"/>
      <c r="S160" s="262"/>
      <c r="T160" s="262"/>
      <c r="U160" s="262"/>
      <c r="V160" s="262"/>
      <c r="W160" s="262"/>
      <c r="X160" s="262"/>
      <c r="Y160" s="262"/>
      <c r="Z160" s="274">
        <f t="shared" si="190"/>
        <v>0</v>
      </c>
      <c r="AA160" s="33">
        <v>0.05</v>
      </c>
      <c r="AB160" s="33"/>
      <c r="AC160" s="33"/>
      <c r="AD160" s="10" t="s">
        <v>13</v>
      </c>
      <c r="AE160" s="262">
        <v>560</v>
      </c>
      <c r="AF160" s="262">
        <v>560</v>
      </c>
      <c r="AG160" s="262">
        <v>560</v>
      </c>
      <c r="AH160" s="262">
        <v>560</v>
      </c>
      <c r="AI160" s="262">
        <v>560</v>
      </c>
      <c r="AJ160" s="262">
        <v>560</v>
      </c>
      <c r="AK160" s="262">
        <v>560</v>
      </c>
      <c r="AL160" s="262">
        <v>560</v>
      </c>
      <c r="AM160" s="262">
        <v>560</v>
      </c>
      <c r="AN160" s="262">
        <v>560</v>
      </c>
      <c r="AO160" s="262">
        <v>560</v>
      </c>
      <c r="AP160" s="262">
        <v>560</v>
      </c>
      <c r="AQ160" s="241">
        <f t="shared" si="191"/>
        <v>0</v>
      </c>
      <c r="AR160" s="33"/>
      <c r="AS160" s="33"/>
      <c r="AT160" s="33"/>
      <c r="AU160" s="277">
        <f t="shared" si="178"/>
        <v>0</v>
      </c>
      <c r="AV160" s="277">
        <f t="shared" si="179"/>
        <v>0</v>
      </c>
      <c r="AW160" s="277">
        <f t="shared" si="180"/>
        <v>0</v>
      </c>
      <c r="AX160" s="277">
        <f t="shared" si="181"/>
        <v>0</v>
      </c>
      <c r="AY160" s="277">
        <f t="shared" si="182"/>
        <v>0</v>
      </c>
      <c r="AZ160" s="277">
        <f t="shared" si="183"/>
        <v>0</v>
      </c>
      <c r="BA160" s="277">
        <f t="shared" si="184"/>
        <v>0</v>
      </c>
      <c r="BB160" s="277">
        <f t="shared" si="185"/>
        <v>0</v>
      </c>
      <c r="BC160" s="277">
        <f t="shared" si="186"/>
        <v>0</v>
      </c>
      <c r="BD160" s="277">
        <f t="shared" si="187"/>
        <v>0</v>
      </c>
      <c r="BE160" s="277">
        <f t="shared" si="188"/>
        <v>0</v>
      </c>
      <c r="BF160" s="277">
        <f t="shared" si="189"/>
        <v>0</v>
      </c>
      <c r="BG160" s="379">
        <f t="shared" si="192"/>
        <v>0</v>
      </c>
      <c r="BH160" s="7"/>
      <c r="BI160" s="7"/>
      <c r="BJ160" s="7"/>
      <c r="BK160" s="7"/>
      <c r="BL160" s="7" t="s">
        <v>1</v>
      </c>
    </row>
    <row r="161" spans="1:64" x14ac:dyDescent="0.3">
      <c r="A161" s="409" t="s">
        <v>79</v>
      </c>
      <c r="B161" s="368" t="s">
        <v>98</v>
      </c>
      <c r="C161" s="7" t="s">
        <v>4603</v>
      </c>
      <c r="D161" s="209" t="s">
        <v>4692</v>
      </c>
      <c r="E161" s="7" t="s">
        <v>97</v>
      </c>
      <c r="F161" s="7" t="s">
        <v>4744</v>
      </c>
      <c r="G161" s="7" t="s">
        <v>8</v>
      </c>
      <c r="H161" s="7" t="s">
        <v>166</v>
      </c>
      <c r="I161" s="7" t="s">
        <v>143</v>
      </c>
      <c r="J161" s="7" t="s">
        <v>144</v>
      </c>
      <c r="K161" s="7" t="s">
        <v>4778</v>
      </c>
      <c r="L161" s="7" t="s">
        <v>272</v>
      </c>
      <c r="M161" s="283">
        <v>0.8</v>
      </c>
      <c r="N161" s="262"/>
      <c r="O161" s="262"/>
      <c r="P161" s="262"/>
      <c r="Q161" s="262"/>
      <c r="R161" s="262"/>
      <c r="S161" s="262"/>
      <c r="T161" s="262"/>
      <c r="U161" s="262"/>
      <c r="V161" s="262"/>
      <c r="W161" s="262"/>
      <c r="X161" s="262"/>
      <c r="Y161" s="262"/>
      <c r="Z161" s="274">
        <f t="shared" si="190"/>
        <v>0</v>
      </c>
      <c r="AA161" s="33">
        <v>0.05</v>
      </c>
      <c r="AB161" s="33"/>
      <c r="AC161" s="33"/>
      <c r="AD161" s="10" t="s">
        <v>13</v>
      </c>
      <c r="AE161" s="262">
        <v>560</v>
      </c>
      <c r="AF161" s="262">
        <v>560</v>
      </c>
      <c r="AG161" s="262">
        <v>560</v>
      </c>
      <c r="AH161" s="262">
        <v>560</v>
      </c>
      <c r="AI161" s="262">
        <v>560</v>
      </c>
      <c r="AJ161" s="262">
        <v>560</v>
      </c>
      <c r="AK161" s="262">
        <v>560</v>
      </c>
      <c r="AL161" s="262">
        <v>560</v>
      </c>
      <c r="AM161" s="262">
        <v>560</v>
      </c>
      <c r="AN161" s="262">
        <v>560</v>
      </c>
      <c r="AO161" s="262">
        <v>560</v>
      </c>
      <c r="AP161" s="262">
        <v>560</v>
      </c>
      <c r="AQ161" s="241">
        <f t="shared" si="191"/>
        <v>0</v>
      </c>
      <c r="AR161" s="33"/>
      <c r="AS161" s="33"/>
      <c r="AT161" s="33"/>
      <c r="AU161" s="277">
        <f t="shared" si="178"/>
        <v>0</v>
      </c>
      <c r="AV161" s="277">
        <f t="shared" si="179"/>
        <v>0</v>
      </c>
      <c r="AW161" s="277">
        <f t="shared" si="180"/>
        <v>0</v>
      </c>
      <c r="AX161" s="277">
        <f t="shared" si="181"/>
        <v>0</v>
      </c>
      <c r="AY161" s="277">
        <f t="shared" si="182"/>
        <v>0</v>
      </c>
      <c r="AZ161" s="277">
        <f t="shared" si="183"/>
        <v>0</v>
      </c>
      <c r="BA161" s="277">
        <f t="shared" si="184"/>
        <v>0</v>
      </c>
      <c r="BB161" s="277">
        <f t="shared" si="185"/>
        <v>0</v>
      </c>
      <c r="BC161" s="277">
        <f t="shared" si="186"/>
        <v>0</v>
      </c>
      <c r="BD161" s="277">
        <f t="shared" si="187"/>
        <v>0</v>
      </c>
      <c r="BE161" s="277">
        <f t="shared" si="188"/>
        <v>0</v>
      </c>
      <c r="BF161" s="277">
        <f t="shared" si="189"/>
        <v>0</v>
      </c>
      <c r="BG161" s="379">
        <f t="shared" si="192"/>
        <v>0</v>
      </c>
      <c r="BH161" s="7"/>
      <c r="BI161" s="7"/>
      <c r="BJ161" s="7"/>
      <c r="BK161" s="7"/>
      <c r="BL161" s="7" t="s">
        <v>1</v>
      </c>
    </row>
    <row r="162" spans="1:64" x14ac:dyDescent="0.3">
      <c r="A162" s="409" t="s">
        <v>79</v>
      </c>
      <c r="B162" s="368" t="s">
        <v>98</v>
      </c>
      <c r="C162" s="7" t="s">
        <v>4603</v>
      </c>
      <c r="D162" s="209" t="s">
        <v>4692</v>
      </c>
      <c r="E162" s="7" t="s">
        <v>97</v>
      </c>
      <c r="F162" s="7" t="s">
        <v>4744</v>
      </c>
      <c r="G162" s="7" t="s">
        <v>8</v>
      </c>
      <c r="H162" s="7" t="s">
        <v>166</v>
      </c>
      <c r="I162" s="7" t="s">
        <v>147</v>
      </c>
      <c r="J162" s="7" t="s">
        <v>148</v>
      </c>
      <c r="K162" s="7" t="s">
        <v>4778</v>
      </c>
      <c r="L162" s="7" t="s">
        <v>272</v>
      </c>
      <c r="M162" s="283">
        <v>0.8</v>
      </c>
      <c r="N162" s="262"/>
      <c r="O162" s="262"/>
      <c r="P162" s="262"/>
      <c r="Q162" s="262"/>
      <c r="R162" s="262"/>
      <c r="S162" s="262"/>
      <c r="T162" s="262"/>
      <c r="U162" s="262"/>
      <c r="V162" s="262"/>
      <c r="W162" s="262"/>
      <c r="X162" s="262"/>
      <c r="Y162" s="262"/>
      <c r="Z162" s="274">
        <f t="shared" si="190"/>
        <v>0</v>
      </c>
      <c r="AA162" s="33">
        <v>28</v>
      </c>
      <c r="AB162" s="33"/>
      <c r="AC162" s="33"/>
      <c r="AD162" s="10" t="s">
        <v>13</v>
      </c>
      <c r="AE162" s="262">
        <v>560</v>
      </c>
      <c r="AF162" s="262">
        <v>560</v>
      </c>
      <c r="AG162" s="262">
        <v>560</v>
      </c>
      <c r="AH162" s="262">
        <v>560</v>
      </c>
      <c r="AI162" s="262">
        <v>560</v>
      </c>
      <c r="AJ162" s="262">
        <v>560</v>
      </c>
      <c r="AK162" s="262">
        <v>560</v>
      </c>
      <c r="AL162" s="262">
        <v>560</v>
      </c>
      <c r="AM162" s="262">
        <v>560</v>
      </c>
      <c r="AN162" s="262">
        <v>560</v>
      </c>
      <c r="AO162" s="262">
        <v>560</v>
      </c>
      <c r="AP162" s="262">
        <v>560</v>
      </c>
      <c r="AQ162" s="241">
        <f t="shared" si="191"/>
        <v>0</v>
      </c>
      <c r="AR162" s="33"/>
      <c r="AS162" s="33"/>
      <c r="AT162" s="33"/>
      <c r="AU162" s="277">
        <f t="shared" si="178"/>
        <v>0</v>
      </c>
      <c r="AV162" s="277">
        <f t="shared" si="179"/>
        <v>0</v>
      </c>
      <c r="AW162" s="277">
        <f t="shared" si="180"/>
        <v>0</v>
      </c>
      <c r="AX162" s="277">
        <f t="shared" si="181"/>
        <v>0</v>
      </c>
      <c r="AY162" s="277">
        <f t="shared" si="182"/>
        <v>0</v>
      </c>
      <c r="AZ162" s="277">
        <f t="shared" si="183"/>
        <v>0</v>
      </c>
      <c r="BA162" s="277">
        <f t="shared" si="184"/>
        <v>0</v>
      </c>
      <c r="BB162" s="277">
        <f t="shared" si="185"/>
        <v>0</v>
      </c>
      <c r="BC162" s="277">
        <f t="shared" si="186"/>
        <v>0</v>
      </c>
      <c r="BD162" s="277">
        <f t="shared" si="187"/>
        <v>0</v>
      </c>
      <c r="BE162" s="277">
        <f t="shared" si="188"/>
        <v>0</v>
      </c>
      <c r="BF162" s="277">
        <f t="shared" si="189"/>
        <v>0</v>
      </c>
      <c r="BG162" s="379">
        <f t="shared" si="192"/>
        <v>0</v>
      </c>
      <c r="BH162" s="7"/>
      <c r="BI162" s="7"/>
      <c r="BJ162" s="7"/>
      <c r="BK162" s="7"/>
      <c r="BL162" s="7" t="s">
        <v>1</v>
      </c>
    </row>
    <row r="163" spans="1:64" x14ac:dyDescent="0.3">
      <c r="A163" s="409" t="s">
        <v>79</v>
      </c>
      <c r="B163" s="368" t="s">
        <v>98</v>
      </c>
      <c r="C163" s="7" t="s">
        <v>4603</v>
      </c>
      <c r="D163" s="209" t="s">
        <v>4692</v>
      </c>
      <c r="E163" s="7" t="s">
        <v>97</v>
      </c>
      <c r="F163" s="7" t="s">
        <v>4744</v>
      </c>
      <c r="G163" s="7" t="s">
        <v>8</v>
      </c>
      <c r="H163" s="7" t="s">
        <v>166</v>
      </c>
      <c r="I163" s="7" t="s">
        <v>149</v>
      </c>
      <c r="J163" s="7" t="s">
        <v>150</v>
      </c>
      <c r="K163" s="7" t="s">
        <v>4778</v>
      </c>
      <c r="L163" s="7" t="s">
        <v>272</v>
      </c>
      <c r="M163" s="283">
        <v>0.8</v>
      </c>
      <c r="N163" s="262"/>
      <c r="O163" s="262"/>
      <c r="P163" s="262"/>
      <c r="Q163" s="262"/>
      <c r="R163" s="262"/>
      <c r="S163" s="262"/>
      <c r="T163" s="262"/>
      <c r="U163" s="262"/>
      <c r="V163" s="262"/>
      <c r="W163" s="262"/>
      <c r="X163" s="262"/>
      <c r="Y163" s="262"/>
      <c r="Z163" s="274">
        <f t="shared" si="190"/>
        <v>0</v>
      </c>
      <c r="AA163" s="33">
        <v>0.05</v>
      </c>
      <c r="AB163" s="33"/>
      <c r="AC163" s="33"/>
      <c r="AD163" s="10" t="s">
        <v>13</v>
      </c>
      <c r="AE163" s="262">
        <v>560</v>
      </c>
      <c r="AF163" s="262">
        <v>560</v>
      </c>
      <c r="AG163" s="262">
        <v>560</v>
      </c>
      <c r="AH163" s="262">
        <v>560</v>
      </c>
      <c r="AI163" s="262">
        <v>560</v>
      </c>
      <c r="AJ163" s="262">
        <v>560</v>
      </c>
      <c r="AK163" s="262">
        <v>560</v>
      </c>
      <c r="AL163" s="262">
        <v>560</v>
      </c>
      <c r="AM163" s="262">
        <v>560</v>
      </c>
      <c r="AN163" s="262">
        <v>560</v>
      </c>
      <c r="AO163" s="262">
        <v>560</v>
      </c>
      <c r="AP163" s="262">
        <v>560</v>
      </c>
      <c r="AQ163" s="241">
        <f t="shared" si="191"/>
        <v>0</v>
      </c>
      <c r="AR163" s="33"/>
      <c r="AS163" s="33"/>
      <c r="AT163" s="33"/>
      <c r="AU163" s="277">
        <f t="shared" si="178"/>
        <v>0</v>
      </c>
      <c r="AV163" s="277">
        <f t="shared" si="179"/>
        <v>0</v>
      </c>
      <c r="AW163" s="277">
        <f t="shared" si="180"/>
        <v>0</v>
      </c>
      <c r="AX163" s="277">
        <f t="shared" si="181"/>
        <v>0</v>
      </c>
      <c r="AY163" s="277">
        <f t="shared" si="182"/>
        <v>0</v>
      </c>
      <c r="AZ163" s="277">
        <f t="shared" si="183"/>
        <v>0</v>
      </c>
      <c r="BA163" s="277">
        <f t="shared" si="184"/>
        <v>0</v>
      </c>
      <c r="BB163" s="277">
        <f t="shared" si="185"/>
        <v>0</v>
      </c>
      <c r="BC163" s="277">
        <f t="shared" si="186"/>
        <v>0</v>
      </c>
      <c r="BD163" s="277">
        <f t="shared" si="187"/>
        <v>0</v>
      </c>
      <c r="BE163" s="277">
        <f t="shared" si="188"/>
        <v>0</v>
      </c>
      <c r="BF163" s="277">
        <f t="shared" si="189"/>
        <v>0</v>
      </c>
      <c r="BG163" s="379">
        <f t="shared" si="192"/>
        <v>0</v>
      </c>
      <c r="BH163" s="7"/>
      <c r="BI163" s="7"/>
      <c r="BJ163" s="7"/>
      <c r="BK163" s="7"/>
      <c r="BL163" s="7" t="s">
        <v>1</v>
      </c>
    </row>
    <row r="164" spans="1:64" x14ac:dyDescent="0.3">
      <c r="A164" s="409" t="s">
        <v>79</v>
      </c>
      <c r="B164" s="368" t="s">
        <v>98</v>
      </c>
      <c r="C164" s="7" t="s">
        <v>4634</v>
      </c>
      <c r="D164" s="209" t="s">
        <v>4727</v>
      </c>
      <c r="E164" s="7" t="s">
        <v>97</v>
      </c>
      <c r="F164" s="7" t="s">
        <v>4745</v>
      </c>
      <c r="G164" s="7" t="s">
        <v>8</v>
      </c>
      <c r="H164" s="7" t="s">
        <v>166</v>
      </c>
      <c r="I164" s="7" t="s">
        <v>141</v>
      </c>
      <c r="J164" s="7" t="s">
        <v>142</v>
      </c>
      <c r="K164" s="7" t="s">
        <v>4778</v>
      </c>
      <c r="L164" s="7" t="s">
        <v>272</v>
      </c>
      <c r="M164" s="283">
        <v>0.8</v>
      </c>
      <c r="N164" s="262"/>
      <c r="O164" s="262"/>
      <c r="P164" s="262"/>
      <c r="Q164" s="262"/>
      <c r="R164" s="262"/>
      <c r="S164" s="262"/>
      <c r="T164" s="262"/>
      <c r="U164" s="262"/>
      <c r="V164" s="262"/>
      <c r="W164" s="262"/>
      <c r="X164" s="262"/>
      <c r="Y164" s="262"/>
      <c r="Z164" s="274">
        <f t="shared" si="190"/>
        <v>0</v>
      </c>
      <c r="AA164" s="33">
        <v>10</v>
      </c>
      <c r="AB164" s="33"/>
      <c r="AC164" s="33"/>
      <c r="AD164" s="10" t="s">
        <v>13</v>
      </c>
      <c r="AE164" s="262">
        <v>560</v>
      </c>
      <c r="AF164" s="262">
        <v>560</v>
      </c>
      <c r="AG164" s="262">
        <v>560</v>
      </c>
      <c r="AH164" s="262">
        <v>560</v>
      </c>
      <c r="AI164" s="262">
        <v>560</v>
      </c>
      <c r="AJ164" s="262">
        <v>560</v>
      </c>
      <c r="AK164" s="262">
        <v>560</v>
      </c>
      <c r="AL164" s="262">
        <v>560</v>
      </c>
      <c r="AM164" s="262">
        <v>560</v>
      </c>
      <c r="AN164" s="262">
        <v>560</v>
      </c>
      <c r="AO164" s="262">
        <v>560</v>
      </c>
      <c r="AP164" s="262">
        <v>560</v>
      </c>
      <c r="AQ164" s="241">
        <f t="shared" si="191"/>
        <v>0</v>
      </c>
      <c r="AR164" s="33"/>
      <c r="AS164" s="33"/>
      <c r="AT164" s="33"/>
      <c r="AU164" s="277">
        <f t="shared" si="178"/>
        <v>0</v>
      </c>
      <c r="AV164" s="277">
        <f t="shared" si="179"/>
        <v>0</v>
      </c>
      <c r="AW164" s="277">
        <f t="shared" si="180"/>
        <v>0</v>
      </c>
      <c r="AX164" s="277">
        <f t="shared" si="181"/>
        <v>0</v>
      </c>
      <c r="AY164" s="277">
        <f t="shared" si="182"/>
        <v>0</v>
      </c>
      <c r="AZ164" s="277">
        <f t="shared" si="183"/>
        <v>0</v>
      </c>
      <c r="BA164" s="277">
        <f t="shared" si="184"/>
        <v>0</v>
      </c>
      <c r="BB164" s="277">
        <f t="shared" si="185"/>
        <v>0</v>
      </c>
      <c r="BC164" s="277">
        <f t="shared" si="186"/>
        <v>0</v>
      </c>
      <c r="BD164" s="277">
        <f t="shared" si="187"/>
        <v>0</v>
      </c>
      <c r="BE164" s="277">
        <f t="shared" si="188"/>
        <v>0</v>
      </c>
      <c r="BF164" s="277">
        <f t="shared" si="189"/>
        <v>0</v>
      </c>
      <c r="BG164" s="379">
        <f t="shared" si="192"/>
        <v>0</v>
      </c>
      <c r="BH164" s="7"/>
      <c r="BI164" s="7"/>
      <c r="BJ164" s="7"/>
      <c r="BK164" s="7"/>
      <c r="BL164" s="7" t="s">
        <v>1</v>
      </c>
    </row>
    <row r="165" spans="1:64" x14ac:dyDescent="0.3">
      <c r="A165" s="409" t="s">
        <v>79</v>
      </c>
      <c r="B165" s="368" t="s">
        <v>98</v>
      </c>
      <c r="C165" s="7" t="s">
        <v>4634</v>
      </c>
      <c r="D165" s="209" t="s">
        <v>4727</v>
      </c>
      <c r="E165" s="7" t="s">
        <v>97</v>
      </c>
      <c r="F165" s="7" t="s">
        <v>4745</v>
      </c>
      <c r="G165" s="7" t="s">
        <v>8</v>
      </c>
      <c r="H165" s="7" t="s">
        <v>166</v>
      </c>
      <c r="I165" s="7" t="s">
        <v>145</v>
      </c>
      <c r="J165" s="7" t="s">
        <v>146</v>
      </c>
      <c r="K165" s="7" t="s">
        <v>4778</v>
      </c>
      <c r="L165" s="7" t="s">
        <v>272</v>
      </c>
      <c r="M165" s="283">
        <v>0.8</v>
      </c>
      <c r="N165" s="262"/>
      <c r="O165" s="262"/>
      <c r="P165" s="262"/>
      <c r="Q165" s="262"/>
      <c r="R165" s="262"/>
      <c r="S165" s="262"/>
      <c r="T165" s="262"/>
      <c r="U165" s="262"/>
      <c r="V165" s="262"/>
      <c r="W165" s="262"/>
      <c r="X165" s="262"/>
      <c r="Y165" s="262"/>
      <c r="Z165" s="274">
        <f t="shared" si="190"/>
        <v>0</v>
      </c>
      <c r="AA165" s="33">
        <v>10</v>
      </c>
      <c r="AB165" s="33"/>
      <c r="AC165" s="33"/>
      <c r="AD165" s="10" t="s">
        <v>13</v>
      </c>
      <c r="AE165" s="262">
        <v>560</v>
      </c>
      <c r="AF165" s="262">
        <v>560</v>
      </c>
      <c r="AG165" s="262">
        <v>560</v>
      </c>
      <c r="AH165" s="262">
        <v>560</v>
      </c>
      <c r="AI165" s="262">
        <v>560</v>
      </c>
      <c r="AJ165" s="262">
        <v>560</v>
      </c>
      <c r="AK165" s="262">
        <v>560</v>
      </c>
      <c r="AL165" s="262">
        <v>560</v>
      </c>
      <c r="AM165" s="262">
        <v>560</v>
      </c>
      <c r="AN165" s="262">
        <v>560</v>
      </c>
      <c r="AO165" s="262">
        <v>560</v>
      </c>
      <c r="AP165" s="262">
        <v>560</v>
      </c>
      <c r="AQ165" s="241">
        <f t="shared" si="191"/>
        <v>0</v>
      </c>
      <c r="AR165" s="33"/>
      <c r="AS165" s="33"/>
      <c r="AT165" s="33"/>
      <c r="AU165" s="277">
        <f t="shared" si="178"/>
        <v>0</v>
      </c>
      <c r="AV165" s="277">
        <f t="shared" si="179"/>
        <v>0</v>
      </c>
      <c r="AW165" s="277">
        <f t="shared" si="180"/>
        <v>0</v>
      </c>
      <c r="AX165" s="277">
        <f t="shared" si="181"/>
        <v>0</v>
      </c>
      <c r="AY165" s="277">
        <f t="shared" si="182"/>
        <v>0</v>
      </c>
      <c r="AZ165" s="277">
        <f t="shared" si="183"/>
        <v>0</v>
      </c>
      <c r="BA165" s="277">
        <f t="shared" si="184"/>
        <v>0</v>
      </c>
      <c r="BB165" s="277">
        <f t="shared" si="185"/>
        <v>0</v>
      </c>
      <c r="BC165" s="277">
        <f t="shared" si="186"/>
        <v>0</v>
      </c>
      <c r="BD165" s="277">
        <f t="shared" si="187"/>
        <v>0</v>
      </c>
      <c r="BE165" s="277">
        <f t="shared" si="188"/>
        <v>0</v>
      </c>
      <c r="BF165" s="277">
        <f t="shared" si="189"/>
        <v>0</v>
      </c>
      <c r="BG165" s="379">
        <f t="shared" si="192"/>
        <v>0</v>
      </c>
      <c r="BH165" s="7"/>
      <c r="BI165" s="7"/>
      <c r="BJ165" s="7"/>
      <c r="BK165" s="7"/>
      <c r="BL165" s="7" t="s">
        <v>1</v>
      </c>
    </row>
    <row r="166" spans="1:64" x14ac:dyDescent="0.3">
      <c r="A166" s="409" t="s">
        <v>79</v>
      </c>
      <c r="B166" s="368" t="s">
        <v>98</v>
      </c>
      <c r="C166" s="7" t="s">
        <v>4635</v>
      </c>
      <c r="D166" s="209" t="s">
        <v>4728</v>
      </c>
      <c r="E166" s="7" t="s">
        <v>97</v>
      </c>
      <c r="F166" s="7" t="s">
        <v>4745</v>
      </c>
      <c r="G166" s="7" t="s">
        <v>8</v>
      </c>
      <c r="H166" s="7" t="s">
        <v>4746</v>
      </c>
      <c r="I166" s="7" t="s">
        <v>135</v>
      </c>
      <c r="J166" s="7" t="s">
        <v>136</v>
      </c>
      <c r="K166" s="7" t="s">
        <v>2</v>
      </c>
      <c r="L166" s="7" t="s">
        <v>272</v>
      </c>
      <c r="M166" s="283">
        <v>0.8</v>
      </c>
      <c r="N166" s="262"/>
      <c r="O166" s="262"/>
      <c r="P166" s="262"/>
      <c r="Q166" s="262"/>
      <c r="R166" s="262"/>
      <c r="S166" s="262"/>
      <c r="T166" s="262"/>
      <c r="U166" s="262"/>
      <c r="V166" s="262"/>
      <c r="W166" s="262"/>
      <c r="X166" s="262"/>
      <c r="Y166" s="262"/>
      <c r="Z166" s="274">
        <f t="shared" si="190"/>
        <v>0</v>
      </c>
      <c r="AA166" s="33">
        <v>0.1</v>
      </c>
      <c r="AB166" s="33"/>
      <c r="AC166" s="33"/>
      <c r="AD166" s="10" t="s">
        <v>13</v>
      </c>
      <c r="AE166" s="262">
        <v>825</v>
      </c>
      <c r="AF166" s="262">
        <v>825</v>
      </c>
      <c r="AG166" s="262">
        <v>825</v>
      </c>
      <c r="AH166" s="262">
        <v>825</v>
      </c>
      <c r="AI166" s="262">
        <v>825</v>
      </c>
      <c r="AJ166" s="262">
        <v>825</v>
      </c>
      <c r="AK166" s="262">
        <v>825</v>
      </c>
      <c r="AL166" s="262">
        <v>825</v>
      </c>
      <c r="AM166" s="262">
        <v>825</v>
      </c>
      <c r="AN166" s="262">
        <v>825</v>
      </c>
      <c r="AO166" s="262">
        <v>825</v>
      </c>
      <c r="AP166" s="262">
        <v>825</v>
      </c>
      <c r="AQ166" s="241">
        <f t="shared" si="191"/>
        <v>0</v>
      </c>
      <c r="AR166" s="33"/>
      <c r="AS166" s="33"/>
      <c r="AT166" s="33"/>
      <c r="AU166" s="277">
        <f t="shared" si="178"/>
        <v>0</v>
      </c>
      <c r="AV166" s="277">
        <f t="shared" si="179"/>
        <v>0</v>
      </c>
      <c r="AW166" s="277">
        <f t="shared" si="180"/>
        <v>0</v>
      </c>
      <c r="AX166" s="277">
        <f t="shared" si="181"/>
        <v>0</v>
      </c>
      <c r="AY166" s="277">
        <f t="shared" si="182"/>
        <v>0</v>
      </c>
      <c r="AZ166" s="277">
        <f t="shared" si="183"/>
        <v>0</v>
      </c>
      <c r="BA166" s="277">
        <f t="shared" si="184"/>
        <v>0</v>
      </c>
      <c r="BB166" s="277">
        <f t="shared" si="185"/>
        <v>0</v>
      </c>
      <c r="BC166" s="277">
        <f t="shared" si="186"/>
        <v>0</v>
      </c>
      <c r="BD166" s="277">
        <f t="shared" si="187"/>
        <v>0</v>
      </c>
      <c r="BE166" s="277">
        <f t="shared" si="188"/>
        <v>0</v>
      </c>
      <c r="BF166" s="277">
        <f t="shared" si="189"/>
        <v>0</v>
      </c>
      <c r="BG166" s="379">
        <f t="shared" si="192"/>
        <v>0</v>
      </c>
      <c r="BH166" s="7"/>
      <c r="BI166" s="7"/>
      <c r="BJ166" s="7"/>
      <c r="BK166" s="7"/>
      <c r="BL166" s="7" t="s">
        <v>2</v>
      </c>
    </row>
    <row r="167" spans="1:64" x14ac:dyDescent="0.3">
      <c r="A167" s="409" t="s">
        <v>79</v>
      </c>
      <c r="B167" s="368" t="s">
        <v>98</v>
      </c>
      <c r="C167" s="7" t="s">
        <v>4635</v>
      </c>
      <c r="D167" s="209" t="s">
        <v>4728</v>
      </c>
      <c r="E167" s="7" t="s">
        <v>97</v>
      </c>
      <c r="F167" s="7" t="s">
        <v>4745</v>
      </c>
      <c r="G167" s="7" t="s">
        <v>8</v>
      </c>
      <c r="H167" s="7" t="s">
        <v>4746</v>
      </c>
      <c r="I167" s="7" t="s">
        <v>151</v>
      </c>
      <c r="J167" s="7" t="s">
        <v>152</v>
      </c>
      <c r="K167" s="7" t="s">
        <v>2</v>
      </c>
      <c r="L167" s="7" t="s">
        <v>272</v>
      </c>
      <c r="M167" s="283">
        <v>0.8</v>
      </c>
      <c r="N167" s="262"/>
      <c r="O167" s="262"/>
      <c r="P167" s="262"/>
      <c r="Q167" s="262"/>
      <c r="R167" s="262"/>
      <c r="S167" s="262"/>
      <c r="T167" s="262"/>
      <c r="U167" s="262"/>
      <c r="V167" s="262"/>
      <c r="W167" s="262"/>
      <c r="X167" s="262"/>
      <c r="Y167" s="262"/>
      <c r="Z167" s="274">
        <f t="shared" si="190"/>
        <v>0</v>
      </c>
      <c r="AA167" s="33">
        <v>0.1</v>
      </c>
      <c r="AB167" s="33"/>
      <c r="AC167" s="33"/>
      <c r="AD167" s="10" t="s">
        <v>13</v>
      </c>
      <c r="AE167" s="262">
        <v>600</v>
      </c>
      <c r="AF167" s="262">
        <v>600</v>
      </c>
      <c r="AG167" s="262">
        <v>600</v>
      </c>
      <c r="AH167" s="262">
        <v>600</v>
      </c>
      <c r="AI167" s="262">
        <v>600</v>
      </c>
      <c r="AJ167" s="262">
        <v>600</v>
      </c>
      <c r="AK167" s="262">
        <v>600</v>
      </c>
      <c r="AL167" s="262">
        <v>600</v>
      </c>
      <c r="AM167" s="262">
        <v>600</v>
      </c>
      <c r="AN167" s="262">
        <v>600</v>
      </c>
      <c r="AO167" s="262">
        <v>600</v>
      </c>
      <c r="AP167" s="262">
        <v>600</v>
      </c>
      <c r="AQ167" s="241">
        <f t="shared" si="191"/>
        <v>0</v>
      </c>
      <c r="AR167" s="33"/>
      <c r="AS167" s="33"/>
      <c r="AT167" s="33"/>
      <c r="AU167" s="277">
        <f t="shared" si="178"/>
        <v>0</v>
      </c>
      <c r="AV167" s="277">
        <f t="shared" si="179"/>
        <v>0</v>
      </c>
      <c r="AW167" s="277">
        <f t="shared" si="180"/>
        <v>0</v>
      </c>
      <c r="AX167" s="277">
        <f t="shared" si="181"/>
        <v>0</v>
      </c>
      <c r="AY167" s="277">
        <f t="shared" si="182"/>
        <v>0</v>
      </c>
      <c r="AZ167" s="277">
        <f t="shared" si="183"/>
        <v>0</v>
      </c>
      <c r="BA167" s="277">
        <f t="shared" si="184"/>
        <v>0</v>
      </c>
      <c r="BB167" s="277">
        <f t="shared" si="185"/>
        <v>0</v>
      </c>
      <c r="BC167" s="277">
        <f t="shared" si="186"/>
        <v>0</v>
      </c>
      <c r="BD167" s="277">
        <f t="shared" si="187"/>
        <v>0</v>
      </c>
      <c r="BE167" s="277">
        <f t="shared" si="188"/>
        <v>0</v>
      </c>
      <c r="BF167" s="277">
        <f t="shared" si="189"/>
        <v>0</v>
      </c>
      <c r="BG167" s="379">
        <f t="shared" si="192"/>
        <v>0</v>
      </c>
      <c r="BH167" s="7"/>
      <c r="BI167" s="7"/>
      <c r="BJ167" s="7"/>
      <c r="BK167" s="7"/>
      <c r="BL167" s="7" t="s">
        <v>2</v>
      </c>
    </row>
    <row r="168" spans="1:64" x14ac:dyDescent="0.3">
      <c r="A168" s="409" t="s">
        <v>79</v>
      </c>
      <c r="B168" s="368" t="s">
        <v>98</v>
      </c>
      <c r="C168" s="7" t="s">
        <v>4635</v>
      </c>
      <c r="D168" s="209" t="s">
        <v>4728</v>
      </c>
      <c r="E168" s="7" t="s">
        <v>97</v>
      </c>
      <c r="F168" s="7" t="s">
        <v>4745</v>
      </c>
      <c r="G168" s="7" t="s">
        <v>8</v>
      </c>
      <c r="H168" s="7" t="s">
        <v>4746</v>
      </c>
      <c r="I168" s="7" t="s">
        <v>153</v>
      </c>
      <c r="J168" s="7" t="s">
        <v>154</v>
      </c>
      <c r="K168" s="7" t="s">
        <v>2</v>
      </c>
      <c r="L168" s="7" t="s">
        <v>272</v>
      </c>
      <c r="M168" s="283">
        <v>0.8</v>
      </c>
      <c r="N168" s="262"/>
      <c r="O168" s="262"/>
      <c r="P168" s="262"/>
      <c r="Q168" s="262"/>
      <c r="R168" s="262"/>
      <c r="S168" s="262"/>
      <c r="T168" s="262"/>
      <c r="U168" s="262"/>
      <c r="V168" s="262"/>
      <c r="W168" s="262"/>
      <c r="X168" s="262"/>
      <c r="Y168" s="262"/>
      <c r="Z168" s="274">
        <f t="shared" si="190"/>
        <v>0</v>
      </c>
      <c r="AA168" s="33">
        <v>0.1</v>
      </c>
      <c r="AB168" s="33"/>
      <c r="AC168" s="33"/>
      <c r="AD168" s="10" t="s">
        <v>13</v>
      </c>
      <c r="AE168" s="262">
        <v>600</v>
      </c>
      <c r="AF168" s="262">
        <v>600</v>
      </c>
      <c r="AG168" s="262">
        <v>600</v>
      </c>
      <c r="AH168" s="262">
        <v>600</v>
      </c>
      <c r="AI168" s="262">
        <v>600</v>
      </c>
      <c r="AJ168" s="262">
        <v>600</v>
      </c>
      <c r="AK168" s="262">
        <v>600</v>
      </c>
      <c r="AL168" s="262">
        <v>600</v>
      </c>
      <c r="AM168" s="262">
        <v>600</v>
      </c>
      <c r="AN168" s="262">
        <v>600</v>
      </c>
      <c r="AO168" s="262">
        <v>600</v>
      </c>
      <c r="AP168" s="262">
        <v>600</v>
      </c>
      <c r="AQ168" s="241">
        <f t="shared" si="191"/>
        <v>0</v>
      </c>
      <c r="AR168" s="33"/>
      <c r="AS168" s="33"/>
      <c r="AT168" s="33"/>
      <c r="AU168" s="277">
        <f t="shared" si="178"/>
        <v>0</v>
      </c>
      <c r="AV168" s="277">
        <f t="shared" si="179"/>
        <v>0</v>
      </c>
      <c r="AW168" s="277">
        <f t="shared" si="180"/>
        <v>0</v>
      </c>
      <c r="AX168" s="277">
        <f t="shared" si="181"/>
        <v>0</v>
      </c>
      <c r="AY168" s="277">
        <f t="shared" si="182"/>
        <v>0</v>
      </c>
      <c r="AZ168" s="277">
        <f t="shared" si="183"/>
        <v>0</v>
      </c>
      <c r="BA168" s="277">
        <f t="shared" si="184"/>
        <v>0</v>
      </c>
      <c r="BB168" s="277">
        <f t="shared" si="185"/>
        <v>0</v>
      </c>
      <c r="BC168" s="277">
        <f t="shared" si="186"/>
        <v>0</v>
      </c>
      <c r="BD168" s="277">
        <f t="shared" si="187"/>
        <v>0</v>
      </c>
      <c r="BE168" s="277">
        <f t="shared" si="188"/>
        <v>0</v>
      </c>
      <c r="BF168" s="277">
        <f t="shared" si="189"/>
        <v>0</v>
      </c>
      <c r="BG168" s="379">
        <f t="shared" si="192"/>
        <v>0</v>
      </c>
      <c r="BH168" s="7"/>
      <c r="BI168" s="7"/>
      <c r="BJ168" s="7"/>
      <c r="BK168" s="7"/>
      <c r="BL168" s="7" t="s">
        <v>2</v>
      </c>
    </row>
    <row r="169" spans="1:64" x14ac:dyDescent="0.3">
      <c r="A169" s="409" t="s">
        <v>79</v>
      </c>
      <c r="B169" s="368" t="s">
        <v>98</v>
      </c>
      <c r="C169" s="7" t="s">
        <v>4636</v>
      </c>
      <c r="D169" s="209" t="s">
        <v>4729</v>
      </c>
      <c r="E169" s="7" t="s">
        <v>97</v>
      </c>
      <c r="F169" s="7" t="s">
        <v>4745</v>
      </c>
      <c r="G169" s="7" t="s">
        <v>8</v>
      </c>
      <c r="H169" s="7" t="s">
        <v>4746</v>
      </c>
      <c r="I169" s="7" t="s">
        <v>143</v>
      </c>
      <c r="J169" s="7" t="s">
        <v>144</v>
      </c>
      <c r="K169" s="7" t="s">
        <v>4778</v>
      </c>
      <c r="L169" s="7" t="s">
        <v>272</v>
      </c>
      <c r="M169" s="283">
        <v>0.8</v>
      </c>
      <c r="N169" s="262"/>
      <c r="O169" s="262"/>
      <c r="P169" s="262"/>
      <c r="Q169" s="262"/>
      <c r="R169" s="262"/>
      <c r="S169" s="262"/>
      <c r="T169" s="262"/>
      <c r="U169" s="262"/>
      <c r="V169" s="262"/>
      <c r="W169" s="262"/>
      <c r="X169" s="262"/>
      <c r="Y169" s="262"/>
      <c r="Z169" s="274">
        <f t="shared" si="190"/>
        <v>0</v>
      </c>
      <c r="AA169" s="33">
        <v>0.05</v>
      </c>
      <c r="AB169" s="33"/>
      <c r="AC169" s="33"/>
      <c r="AD169" s="10" t="s">
        <v>13</v>
      </c>
      <c r="AE169" s="262">
        <v>560</v>
      </c>
      <c r="AF169" s="262">
        <v>560</v>
      </c>
      <c r="AG169" s="262">
        <v>560</v>
      </c>
      <c r="AH169" s="262">
        <v>560</v>
      </c>
      <c r="AI169" s="262">
        <v>560</v>
      </c>
      <c r="AJ169" s="262">
        <v>560</v>
      </c>
      <c r="AK169" s="262">
        <v>560</v>
      </c>
      <c r="AL169" s="262">
        <v>560</v>
      </c>
      <c r="AM169" s="262">
        <v>560</v>
      </c>
      <c r="AN169" s="262">
        <v>560</v>
      </c>
      <c r="AO169" s="262">
        <v>560</v>
      </c>
      <c r="AP169" s="262">
        <v>560</v>
      </c>
      <c r="AQ169" s="241">
        <f t="shared" si="191"/>
        <v>0</v>
      </c>
      <c r="AR169" s="33"/>
      <c r="AS169" s="33"/>
      <c r="AT169" s="33"/>
      <c r="AU169" s="277">
        <f t="shared" si="178"/>
        <v>0</v>
      </c>
      <c r="AV169" s="277">
        <f t="shared" si="179"/>
        <v>0</v>
      </c>
      <c r="AW169" s="277">
        <f t="shared" si="180"/>
        <v>0</v>
      </c>
      <c r="AX169" s="277">
        <f t="shared" si="181"/>
        <v>0</v>
      </c>
      <c r="AY169" s="277">
        <f t="shared" si="182"/>
        <v>0</v>
      </c>
      <c r="AZ169" s="277">
        <f t="shared" si="183"/>
        <v>0</v>
      </c>
      <c r="BA169" s="277">
        <f t="shared" si="184"/>
        <v>0</v>
      </c>
      <c r="BB169" s="277">
        <f t="shared" si="185"/>
        <v>0</v>
      </c>
      <c r="BC169" s="277">
        <f t="shared" si="186"/>
        <v>0</v>
      </c>
      <c r="BD169" s="277">
        <f t="shared" si="187"/>
        <v>0</v>
      </c>
      <c r="BE169" s="277">
        <f t="shared" si="188"/>
        <v>0</v>
      </c>
      <c r="BF169" s="277">
        <f t="shared" si="189"/>
        <v>0</v>
      </c>
      <c r="BG169" s="379">
        <f t="shared" si="192"/>
        <v>0</v>
      </c>
      <c r="BH169" s="7"/>
      <c r="BI169" s="7"/>
      <c r="BJ169" s="7"/>
      <c r="BK169" s="7"/>
      <c r="BL169" s="7" t="s">
        <v>1</v>
      </c>
    </row>
    <row r="170" spans="1:64" x14ac:dyDescent="0.3">
      <c r="A170" s="409" t="s">
        <v>4565</v>
      </c>
      <c r="B170" s="368" t="s">
        <v>98</v>
      </c>
      <c r="C170" s="7" t="s">
        <v>4637</v>
      </c>
      <c r="D170" s="209" t="s">
        <v>4730</v>
      </c>
      <c r="E170" s="7" t="s">
        <v>97</v>
      </c>
      <c r="F170" s="7" t="s">
        <v>4745</v>
      </c>
      <c r="G170" s="7" t="s">
        <v>8</v>
      </c>
      <c r="H170" s="7" t="s">
        <v>4746</v>
      </c>
      <c r="I170" s="7" t="s">
        <v>110</v>
      </c>
      <c r="J170" s="7" t="s">
        <v>4752</v>
      </c>
      <c r="K170" s="7" t="s">
        <v>0</v>
      </c>
      <c r="L170" s="7" t="s">
        <v>4780</v>
      </c>
      <c r="M170" s="283">
        <v>0.8</v>
      </c>
      <c r="N170" s="262"/>
      <c r="O170" s="262"/>
      <c r="P170" s="262"/>
      <c r="Q170" s="262"/>
      <c r="R170" s="262"/>
      <c r="S170" s="262"/>
      <c r="T170" s="262"/>
      <c r="U170" s="262"/>
      <c r="V170" s="262"/>
      <c r="W170" s="262"/>
      <c r="X170" s="262"/>
      <c r="Y170" s="262"/>
      <c r="Z170" s="274">
        <f t="shared" si="190"/>
        <v>0</v>
      </c>
      <c r="AA170" s="33">
        <v>1.125</v>
      </c>
      <c r="AB170" s="33"/>
      <c r="AC170" s="33"/>
      <c r="AD170" s="10" t="s">
        <v>13</v>
      </c>
      <c r="AE170" s="262">
        <v>1150</v>
      </c>
      <c r="AF170" s="262">
        <v>1150</v>
      </c>
      <c r="AG170" s="262">
        <v>1150</v>
      </c>
      <c r="AH170" s="262">
        <v>1150</v>
      </c>
      <c r="AI170" s="262">
        <v>1150</v>
      </c>
      <c r="AJ170" s="262">
        <v>1150</v>
      </c>
      <c r="AK170" s="262">
        <v>1150</v>
      </c>
      <c r="AL170" s="262">
        <v>1150</v>
      </c>
      <c r="AM170" s="262">
        <v>1150</v>
      </c>
      <c r="AN170" s="262">
        <v>1150</v>
      </c>
      <c r="AO170" s="262">
        <v>1150</v>
      </c>
      <c r="AP170" s="262">
        <v>1150</v>
      </c>
      <c r="AQ170" s="241">
        <f t="shared" si="191"/>
        <v>0</v>
      </c>
      <c r="AR170" s="33"/>
      <c r="AS170" s="33"/>
      <c r="AT170" s="33"/>
      <c r="AU170" s="277">
        <f t="shared" si="178"/>
        <v>0</v>
      </c>
      <c r="AV170" s="277">
        <f t="shared" si="179"/>
        <v>0</v>
      </c>
      <c r="AW170" s="277">
        <f t="shared" si="180"/>
        <v>0</v>
      </c>
      <c r="AX170" s="277">
        <f t="shared" si="181"/>
        <v>0</v>
      </c>
      <c r="AY170" s="277">
        <f t="shared" si="182"/>
        <v>0</v>
      </c>
      <c r="AZ170" s="277">
        <f t="shared" si="183"/>
        <v>0</v>
      </c>
      <c r="BA170" s="277">
        <f t="shared" si="184"/>
        <v>0</v>
      </c>
      <c r="BB170" s="277">
        <f t="shared" si="185"/>
        <v>0</v>
      </c>
      <c r="BC170" s="277">
        <f t="shared" si="186"/>
        <v>0</v>
      </c>
      <c r="BD170" s="277">
        <f t="shared" si="187"/>
        <v>0</v>
      </c>
      <c r="BE170" s="277">
        <f t="shared" si="188"/>
        <v>0</v>
      </c>
      <c r="BF170" s="277">
        <f t="shared" si="189"/>
        <v>0</v>
      </c>
      <c r="BG170" s="379">
        <f t="shared" si="192"/>
        <v>0</v>
      </c>
      <c r="BH170" s="7"/>
      <c r="BI170" s="7"/>
      <c r="BJ170" s="7"/>
      <c r="BK170" s="7"/>
      <c r="BL170" s="7" t="s">
        <v>0</v>
      </c>
    </row>
    <row r="171" spans="1:64" x14ac:dyDescent="0.3">
      <c r="A171" s="409" t="s">
        <v>4565</v>
      </c>
      <c r="B171" s="368" t="s">
        <v>98</v>
      </c>
      <c r="C171" s="7" t="s">
        <v>4637</v>
      </c>
      <c r="D171" s="209" t="s">
        <v>4730</v>
      </c>
      <c r="E171" s="7" t="s">
        <v>97</v>
      </c>
      <c r="F171" s="7" t="s">
        <v>4745</v>
      </c>
      <c r="G171" s="7" t="s">
        <v>8</v>
      </c>
      <c r="H171" s="7" t="s">
        <v>4746</v>
      </c>
      <c r="I171" s="7" t="s">
        <v>111</v>
      </c>
      <c r="J171" s="7" t="s">
        <v>4755</v>
      </c>
      <c r="K171" s="7" t="s">
        <v>0</v>
      </c>
      <c r="L171" s="7" t="s">
        <v>4781</v>
      </c>
      <c r="M171" s="283">
        <v>0.8</v>
      </c>
      <c r="N171" s="262"/>
      <c r="O171" s="262"/>
      <c r="P171" s="262"/>
      <c r="Q171" s="262"/>
      <c r="R171" s="262"/>
      <c r="S171" s="262"/>
      <c r="T171" s="262"/>
      <c r="U171" s="262"/>
      <c r="V171" s="262"/>
      <c r="W171" s="262"/>
      <c r="X171" s="262"/>
      <c r="Y171" s="262"/>
      <c r="Z171" s="274">
        <f t="shared" si="190"/>
        <v>0</v>
      </c>
      <c r="AA171" s="33">
        <v>2.5000000000000001E-2</v>
      </c>
      <c r="AB171" s="33"/>
      <c r="AC171" s="33"/>
      <c r="AD171" s="10" t="s">
        <v>13</v>
      </c>
      <c r="AE171" s="262">
        <v>1200</v>
      </c>
      <c r="AF171" s="262">
        <v>1200</v>
      </c>
      <c r="AG171" s="262">
        <v>1200</v>
      </c>
      <c r="AH171" s="262">
        <v>1200</v>
      </c>
      <c r="AI171" s="262">
        <v>1200</v>
      </c>
      <c r="AJ171" s="262">
        <v>1200</v>
      </c>
      <c r="AK171" s="262">
        <v>1200</v>
      </c>
      <c r="AL171" s="262">
        <v>1200</v>
      </c>
      <c r="AM171" s="262">
        <v>1200</v>
      </c>
      <c r="AN171" s="262">
        <v>1200</v>
      </c>
      <c r="AO171" s="262">
        <v>1200</v>
      </c>
      <c r="AP171" s="262">
        <v>1200</v>
      </c>
      <c r="AQ171" s="241">
        <f t="shared" si="191"/>
        <v>0</v>
      </c>
      <c r="AR171" s="33"/>
      <c r="AS171" s="33"/>
      <c r="AT171" s="33"/>
      <c r="AU171" s="277">
        <f t="shared" ref="AU171:AU188" si="193">IFERROR(N171*AE171*VLOOKUP($AD171,$J$2:$K$3,2,0),0)</f>
        <v>0</v>
      </c>
      <c r="AV171" s="277">
        <f t="shared" ref="AV171:AV188" si="194">IFERROR(O171*AF171*VLOOKUP($AD171,$J$2:$K$3,2,0),0)</f>
        <v>0</v>
      </c>
      <c r="AW171" s="277">
        <f t="shared" ref="AW171:AW188" si="195">IFERROR(P171*AG171*VLOOKUP($AD171,$J$2:$K$3,2,0),0)</f>
        <v>0</v>
      </c>
      <c r="AX171" s="277">
        <f t="shared" ref="AX171:AX188" si="196">IFERROR(Q171*AH171*VLOOKUP($AD171,$J$2:$K$3,2,0),0)</f>
        <v>0</v>
      </c>
      <c r="AY171" s="277">
        <f t="shared" ref="AY171:AY188" si="197">IFERROR(R171*AI171*VLOOKUP($AD171,$J$2:$K$3,2,0),0)</f>
        <v>0</v>
      </c>
      <c r="AZ171" s="277">
        <f t="shared" ref="AZ171:AZ188" si="198">IFERROR(S171*AJ171*VLOOKUP($AD171,$J$2:$K$3,2,0),0)</f>
        <v>0</v>
      </c>
      <c r="BA171" s="277">
        <f t="shared" ref="BA171:BA188" si="199">IFERROR(T171*AK171*VLOOKUP($AD171,$J$2:$K$3,2,0),0)</f>
        <v>0</v>
      </c>
      <c r="BB171" s="277">
        <f t="shared" ref="BB171:BB188" si="200">IFERROR(U171*AL171*VLOOKUP($AD171,$J$2:$K$3,2,0),0)</f>
        <v>0</v>
      </c>
      <c r="BC171" s="277">
        <f t="shared" ref="BC171:BC188" si="201">IFERROR(V171*AM171*VLOOKUP($AD171,$J$2:$K$3,2,0),0)</f>
        <v>0</v>
      </c>
      <c r="BD171" s="277">
        <f t="shared" ref="BD171:BD188" si="202">IFERROR(W171*AN171*VLOOKUP($AD171,$J$2:$K$3,2,0),0)</f>
        <v>0</v>
      </c>
      <c r="BE171" s="277">
        <f t="shared" ref="BE171:BE188" si="203">IFERROR(X171*AO171*VLOOKUP($AD171,$J$2:$K$3,2,0),0)</f>
        <v>0</v>
      </c>
      <c r="BF171" s="277">
        <f t="shared" ref="BF171:BF188" si="204">IFERROR(Y171*AP171*VLOOKUP($AD171,$J$2:$K$3,2,0),0)</f>
        <v>0</v>
      </c>
      <c r="BG171" s="379">
        <f t="shared" si="192"/>
        <v>0</v>
      </c>
      <c r="BH171" s="7"/>
      <c r="BI171" s="7"/>
      <c r="BJ171" s="7"/>
      <c r="BK171" s="7"/>
      <c r="BL171" s="7" t="s">
        <v>0</v>
      </c>
    </row>
    <row r="172" spans="1:64" x14ac:dyDescent="0.3">
      <c r="A172" s="409" t="s">
        <v>4565</v>
      </c>
      <c r="B172" s="368" t="s">
        <v>98</v>
      </c>
      <c r="C172" s="7" t="s">
        <v>4638</v>
      </c>
      <c r="D172" s="209" t="s">
        <v>4731</v>
      </c>
      <c r="E172" s="7" t="s">
        <v>97</v>
      </c>
      <c r="F172" s="7" t="s">
        <v>4744</v>
      </c>
      <c r="G172" s="7" t="s">
        <v>8</v>
      </c>
      <c r="H172" s="7" t="s">
        <v>4746</v>
      </c>
      <c r="I172" s="7" t="s">
        <v>4773</v>
      </c>
      <c r="J172" s="7" t="s">
        <v>4774</v>
      </c>
      <c r="K172" s="7" t="s">
        <v>0</v>
      </c>
      <c r="L172" s="7" t="s">
        <v>4781</v>
      </c>
      <c r="M172" s="283">
        <v>0.8</v>
      </c>
      <c r="N172" s="262"/>
      <c r="O172" s="262"/>
      <c r="P172" s="262"/>
      <c r="Q172" s="262"/>
      <c r="R172" s="262"/>
      <c r="S172" s="262"/>
      <c r="T172" s="262"/>
      <c r="U172" s="262"/>
      <c r="V172" s="262"/>
      <c r="W172" s="262"/>
      <c r="X172" s="262"/>
      <c r="Y172" s="262"/>
      <c r="Z172" s="274">
        <f t="shared" si="190"/>
        <v>0</v>
      </c>
      <c r="AA172" s="33">
        <v>17.7</v>
      </c>
      <c r="AB172" s="33"/>
      <c r="AC172" s="33"/>
      <c r="AD172" s="10" t="s">
        <v>13</v>
      </c>
      <c r="AE172" s="262">
        <v>1060</v>
      </c>
      <c r="AF172" s="262">
        <v>1060</v>
      </c>
      <c r="AG172" s="262">
        <v>1060</v>
      </c>
      <c r="AH172" s="262">
        <v>1060</v>
      </c>
      <c r="AI172" s="262">
        <v>1060</v>
      </c>
      <c r="AJ172" s="262">
        <v>1060</v>
      </c>
      <c r="AK172" s="262">
        <v>1060</v>
      </c>
      <c r="AL172" s="262">
        <v>1060</v>
      </c>
      <c r="AM172" s="262">
        <v>1060</v>
      </c>
      <c r="AN172" s="262">
        <v>1060</v>
      </c>
      <c r="AO172" s="262">
        <v>1060</v>
      </c>
      <c r="AP172" s="262">
        <v>1060</v>
      </c>
      <c r="AQ172" s="241">
        <f t="shared" si="191"/>
        <v>0</v>
      </c>
      <c r="AR172" s="33"/>
      <c r="AS172" s="33"/>
      <c r="AT172" s="33"/>
      <c r="AU172" s="277">
        <f t="shared" si="193"/>
        <v>0</v>
      </c>
      <c r="AV172" s="277">
        <f t="shared" si="194"/>
        <v>0</v>
      </c>
      <c r="AW172" s="277">
        <f t="shared" si="195"/>
        <v>0</v>
      </c>
      <c r="AX172" s="277">
        <f t="shared" si="196"/>
        <v>0</v>
      </c>
      <c r="AY172" s="277">
        <f t="shared" si="197"/>
        <v>0</v>
      </c>
      <c r="AZ172" s="277">
        <f t="shared" si="198"/>
        <v>0</v>
      </c>
      <c r="BA172" s="277">
        <f t="shared" si="199"/>
        <v>0</v>
      </c>
      <c r="BB172" s="277">
        <f t="shared" si="200"/>
        <v>0</v>
      </c>
      <c r="BC172" s="277">
        <f t="shared" si="201"/>
        <v>0</v>
      </c>
      <c r="BD172" s="277">
        <f t="shared" si="202"/>
        <v>0</v>
      </c>
      <c r="BE172" s="277">
        <f t="shared" si="203"/>
        <v>0</v>
      </c>
      <c r="BF172" s="277">
        <f t="shared" si="204"/>
        <v>0</v>
      </c>
      <c r="BG172" s="379">
        <f t="shared" si="192"/>
        <v>0</v>
      </c>
      <c r="BH172" s="7"/>
      <c r="BI172" s="7"/>
      <c r="BJ172" s="7"/>
      <c r="BK172" s="7"/>
      <c r="BL172" s="7" t="s">
        <v>0</v>
      </c>
    </row>
    <row r="173" spans="1:64" x14ac:dyDescent="0.3">
      <c r="A173" s="409" t="s">
        <v>76</v>
      </c>
      <c r="B173" s="368" t="s">
        <v>98</v>
      </c>
      <c r="C173" s="7" t="s">
        <v>4639</v>
      </c>
      <c r="D173" s="209" t="s">
        <v>4732</v>
      </c>
      <c r="E173" s="7" t="s">
        <v>97</v>
      </c>
      <c r="F173" s="7" t="s">
        <v>4744</v>
      </c>
      <c r="G173" s="7" t="s">
        <v>8</v>
      </c>
      <c r="H173" s="7" t="s">
        <v>4746</v>
      </c>
      <c r="I173" s="7" t="s">
        <v>4091</v>
      </c>
      <c r="J173" s="7" t="s">
        <v>115</v>
      </c>
      <c r="K173" s="7" t="s">
        <v>2</v>
      </c>
      <c r="L173" s="7" t="s">
        <v>272</v>
      </c>
      <c r="M173" s="283">
        <v>0.8</v>
      </c>
      <c r="N173" s="262"/>
      <c r="O173" s="262"/>
      <c r="P173" s="262"/>
      <c r="Q173" s="262"/>
      <c r="R173" s="262"/>
      <c r="S173" s="262"/>
      <c r="T173" s="262"/>
      <c r="U173" s="262"/>
      <c r="V173" s="262"/>
      <c r="W173" s="262"/>
      <c r="X173" s="262"/>
      <c r="Y173" s="262"/>
      <c r="Z173" s="274">
        <f t="shared" si="190"/>
        <v>0</v>
      </c>
      <c r="AA173" s="33">
        <v>0.1</v>
      </c>
      <c r="AB173" s="33"/>
      <c r="AC173" s="33"/>
      <c r="AD173" s="10" t="s">
        <v>13</v>
      </c>
      <c r="AE173" s="262">
        <v>700</v>
      </c>
      <c r="AF173" s="262">
        <v>700</v>
      </c>
      <c r="AG173" s="262">
        <v>700</v>
      </c>
      <c r="AH173" s="262">
        <v>700</v>
      </c>
      <c r="AI173" s="262">
        <v>700</v>
      </c>
      <c r="AJ173" s="262">
        <v>700</v>
      </c>
      <c r="AK173" s="262">
        <v>700</v>
      </c>
      <c r="AL173" s="262">
        <v>700</v>
      </c>
      <c r="AM173" s="262">
        <v>700</v>
      </c>
      <c r="AN173" s="262">
        <v>700</v>
      </c>
      <c r="AO173" s="262">
        <v>700</v>
      </c>
      <c r="AP173" s="262">
        <v>700</v>
      </c>
      <c r="AQ173" s="241">
        <f t="shared" si="191"/>
        <v>0</v>
      </c>
      <c r="AR173" s="33"/>
      <c r="AS173" s="33"/>
      <c r="AT173" s="33"/>
      <c r="AU173" s="277">
        <f t="shared" si="193"/>
        <v>0</v>
      </c>
      <c r="AV173" s="277">
        <f t="shared" si="194"/>
        <v>0</v>
      </c>
      <c r="AW173" s="277">
        <f t="shared" si="195"/>
        <v>0</v>
      </c>
      <c r="AX173" s="277">
        <f t="shared" si="196"/>
        <v>0</v>
      </c>
      <c r="AY173" s="277">
        <f t="shared" si="197"/>
        <v>0</v>
      </c>
      <c r="AZ173" s="277">
        <f t="shared" si="198"/>
        <v>0</v>
      </c>
      <c r="BA173" s="277">
        <f t="shared" si="199"/>
        <v>0</v>
      </c>
      <c r="BB173" s="277">
        <f t="shared" si="200"/>
        <v>0</v>
      </c>
      <c r="BC173" s="277">
        <f t="shared" si="201"/>
        <v>0</v>
      </c>
      <c r="BD173" s="277">
        <f t="shared" si="202"/>
        <v>0</v>
      </c>
      <c r="BE173" s="277">
        <f t="shared" si="203"/>
        <v>0</v>
      </c>
      <c r="BF173" s="277">
        <f t="shared" si="204"/>
        <v>0</v>
      </c>
      <c r="BG173" s="379">
        <f t="shared" si="192"/>
        <v>0</v>
      </c>
      <c r="BH173" s="7"/>
      <c r="BI173" s="7"/>
      <c r="BJ173" s="7"/>
      <c r="BK173" s="7"/>
      <c r="BL173" s="7" t="s">
        <v>2</v>
      </c>
    </row>
    <row r="174" spans="1:64" x14ac:dyDescent="0.3">
      <c r="A174" s="409" t="s">
        <v>4565</v>
      </c>
      <c r="B174" s="368" t="s">
        <v>98</v>
      </c>
      <c r="C174" s="7" t="s">
        <v>4640</v>
      </c>
      <c r="D174" s="209" t="s">
        <v>4733</v>
      </c>
      <c r="E174" s="7" t="s">
        <v>97</v>
      </c>
      <c r="F174" s="7" t="s">
        <v>4745</v>
      </c>
      <c r="G174" s="7" t="s">
        <v>8</v>
      </c>
      <c r="H174" s="7" t="s">
        <v>4746</v>
      </c>
      <c r="I174" s="7" t="s">
        <v>4773</v>
      </c>
      <c r="J174" s="7" t="s">
        <v>4774</v>
      </c>
      <c r="K174" s="7" t="s">
        <v>0</v>
      </c>
      <c r="L174" s="7" t="s">
        <v>4781</v>
      </c>
      <c r="M174" s="283">
        <v>0.8</v>
      </c>
      <c r="N174" s="262"/>
      <c r="O174" s="262"/>
      <c r="P174" s="262"/>
      <c r="Q174" s="262"/>
      <c r="R174" s="262"/>
      <c r="S174" s="262"/>
      <c r="T174" s="262"/>
      <c r="U174" s="262"/>
      <c r="V174" s="262"/>
      <c r="W174" s="262"/>
      <c r="X174" s="262"/>
      <c r="Y174" s="262"/>
      <c r="Z174" s="274">
        <f t="shared" si="190"/>
        <v>0</v>
      </c>
      <c r="AA174" s="33">
        <v>0.03</v>
      </c>
      <c r="AB174" s="33"/>
      <c r="AC174" s="33"/>
      <c r="AD174" s="10" t="s">
        <v>13</v>
      </c>
      <c r="AE174" s="262">
        <v>1060</v>
      </c>
      <c r="AF174" s="262">
        <v>1060</v>
      </c>
      <c r="AG174" s="262">
        <v>1060</v>
      </c>
      <c r="AH174" s="262">
        <v>1060</v>
      </c>
      <c r="AI174" s="262">
        <v>1060</v>
      </c>
      <c r="AJ174" s="262">
        <v>1060</v>
      </c>
      <c r="AK174" s="262">
        <v>1060</v>
      </c>
      <c r="AL174" s="262">
        <v>1060</v>
      </c>
      <c r="AM174" s="262">
        <v>1060</v>
      </c>
      <c r="AN174" s="262">
        <v>1060</v>
      </c>
      <c r="AO174" s="262">
        <v>1060</v>
      </c>
      <c r="AP174" s="262">
        <v>1060</v>
      </c>
      <c r="AQ174" s="241">
        <f t="shared" si="191"/>
        <v>0</v>
      </c>
      <c r="AR174" s="33"/>
      <c r="AS174" s="33"/>
      <c r="AT174" s="33"/>
      <c r="AU174" s="277">
        <f t="shared" si="193"/>
        <v>0</v>
      </c>
      <c r="AV174" s="277">
        <f t="shared" si="194"/>
        <v>0</v>
      </c>
      <c r="AW174" s="277">
        <f t="shared" si="195"/>
        <v>0</v>
      </c>
      <c r="AX174" s="277">
        <f t="shared" si="196"/>
        <v>0</v>
      </c>
      <c r="AY174" s="277">
        <f t="shared" si="197"/>
        <v>0</v>
      </c>
      <c r="AZ174" s="277">
        <f t="shared" si="198"/>
        <v>0</v>
      </c>
      <c r="BA174" s="277">
        <f t="shared" si="199"/>
        <v>0</v>
      </c>
      <c r="BB174" s="277">
        <f t="shared" si="200"/>
        <v>0</v>
      </c>
      <c r="BC174" s="277">
        <f t="shared" si="201"/>
        <v>0</v>
      </c>
      <c r="BD174" s="277">
        <f t="shared" si="202"/>
        <v>0</v>
      </c>
      <c r="BE174" s="277">
        <f t="shared" si="203"/>
        <v>0</v>
      </c>
      <c r="BF174" s="277">
        <f t="shared" si="204"/>
        <v>0</v>
      </c>
      <c r="BG174" s="379">
        <f t="shared" si="192"/>
        <v>0</v>
      </c>
      <c r="BH174" s="7"/>
      <c r="BI174" s="7"/>
      <c r="BJ174" s="7"/>
      <c r="BK174" s="7"/>
      <c r="BL174" s="7" t="s">
        <v>0</v>
      </c>
    </row>
    <row r="175" spans="1:64" x14ac:dyDescent="0.3">
      <c r="A175" s="409" t="s">
        <v>76</v>
      </c>
      <c r="B175" s="368" t="s">
        <v>98</v>
      </c>
      <c r="C175" s="7" t="s">
        <v>4641</v>
      </c>
      <c r="D175" s="209" t="s">
        <v>4734</v>
      </c>
      <c r="E175" s="7" t="s">
        <v>97</v>
      </c>
      <c r="F175" s="7" t="s">
        <v>4745</v>
      </c>
      <c r="G175" s="7" t="s">
        <v>8</v>
      </c>
      <c r="H175" s="7" t="s">
        <v>166</v>
      </c>
      <c r="I175" s="7" t="s">
        <v>4091</v>
      </c>
      <c r="J175" s="7" t="s">
        <v>115</v>
      </c>
      <c r="K175" s="7" t="s">
        <v>2</v>
      </c>
      <c r="L175" s="7" t="s">
        <v>272</v>
      </c>
      <c r="M175" s="283">
        <v>0.8</v>
      </c>
      <c r="N175" s="262"/>
      <c r="O175" s="262"/>
      <c r="P175" s="262"/>
      <c r="Q175" s="262"/>
      <c r="R175" s="262"/>
      <c r="S175" s="262"/>
      <c r="T175" s="262"/>
      <c r="U175" s="262"/>
      <c r="V175" s="262"/>
      <c r="W175" s="262"/>
      <c r="X175" s="262"/>
      <c r="Y175" s="262"/>
      <c r="Z175" s="274">
        <f t="shared" si="190"/>
        <v>0</v>
      </c>
      <c r="AA175" s="33">
        <v>0.05</v>
      </c>
      <c r="AB175" s="33"/>
      <c r="AC175" s="33"/>
      <c r="AD175" s="10" t="s">
        <v>13</v>
      </c>
      <c r="AE175" s="262">
        <v>700</v>
      </c>
      <c r="AF175" s="262">
        <v>700</v>
      </c>
      <c r="AG175" s="262">
        <v>700</v>
      </c>
      <c r="AH175" s="262">
        <v>700</v>
      </c>
      <c r="AI175" s="262">
        <v>700</v>
      </c>
      <c r="AJ175" s="262">
        <v>700</v>
      </c>
      <c r="AK175" s="262">
        <v>700</v>
      </c>
      <c r="AL175" s="262">
        <v>700</v>
      </c>
      <c r="AM175" s="262">
        <v>700</v>
      </c>
      <c r="AN175" s="262">
        <v>700</v>
      </c>
      <c r="AO175" s="262">
        <v>700</v>
      </c>
      <c r="AP175" s="262">
        <v>700</v>
      </c>
      <c r="AQ175" s="241">
        <f t="shared" si="191"/>
        <v>0</v>
      </c>
      <c r="AR175" s="33"/>
      <c r="AS175" s="33"/>
      <c r="AT175" s="33"/>
      <c r="AU175" s="277">
        <f t="shared" si="193"/>
        <v>0</v>
      </c>
      <c r="AV175" s="277">
        <f t="shared" si="194"/>
        <v>0</v>
      </c>
      <c r="AW175" s="277">
        <f t="shared" si="195"/>
        <v>0</v>
      </c>
      <c r="AX175" s="277">
        <f t="shared" si="196"/>
        <v>0</v>
      </c>
      <c r="AY175" s="277">
        <f t="shared" si="197"/>
        <v>0</v>
      </c>
      <c r="AZ175" s="277">
        <f t="shared" si="198"/>
        <v>0</v>
      </c>
      <c r="BA175" s="277">
        <f t="shared" si="199"/>
        <v>0</v>
      </c>
      <c r="BB175" s="277">
        <f t="shared" si="200"/>
        <v>0</v>
      </c>
      <c r="BC175" s="277">
        <f t="shared" si="201"/>
        <v>0</v>
      </c>
      <c r="BD175" s="277">
        <f t="shared" si="202"/>
        <v>0</v>
      </c>
      <c r="BE175" s="277">
        <f t="shared" si="203"/>
        <v>0</v>
      </c>
      <c r="BF175" s="277">
        <f t="shared" si="204"/>
        <v>0</v>
      </c>
      <c r="BG175" s="379">
        <f t="shared" si="192"/>
        <v>0</v>
      </c>
      <c r="BH175" s="7"/>
      <c r="BI175" s="7"/>
      <c r="BJ175" s="7"/>
      <c r="BK175" s="7"/>
      <c r="BL175" s="7" t="s">
        <v>2</v>
      </c>
    </row>
    <row r="176" spans="1:64" x14ac:dyDescent="0.3">
      <c r="A176" s="409" t="s">
        <v>76</v>
      </c>
      <c r="B176" s="364" t="s">
        <v>4556</v>
      </c>
      <c r="C176" s="7" t="s">
        <v>4642</v>
      </c>
      <c r="D176" s="209" t="s">
        <v>4735</v>
      </c>
      <c r="E176" s="7" t="s">
        <v>94</v>
      </c>
      <c r="F176" s="7" t="s">
        <v>4744</v>
      </c>
      <c r="G176" s="7" t="s">
        <v>7</v>
      </c>
      <c r="H176" s="7" t="s">
        <v>165</v>
      </c>
      <c r="I176" s="7" t="s">
        <v>111</v>
      </c>
      <c r="J176" s="7" t="s">
        <v>4755</v>
      </c>
      <c r="K176" s="7" t="s">
        <v>0</v>
      </c>
      <c r="L176" s="7" t="s">
        <v>4781</v>
      </c>
      <c r="M176" s="283">
        <v>0.8</v>
      </c>
      <c r="N176" s="262"/>
      <c r="O176" s="262"/>
      <c r="P176" s="262"/>
      <c r="Q176" s="262"/>
      <c r="R176" s="262"/>
      <c r="S176" s="262"/>
      <c r="T176" s="262"/>
      <c r="U176" s="262"/>
      <c r="V176" s="262"/>
      <c r="W176" s="262"/>
      <c r="X176" s="262"/>
      <c r="Y176" s="262"/>
      <c r="Z176" s="274">
        <f t="shared" si="190"/>
        <v>0</v>
      </c>
      <c r="AA176" s="33">
        <v>22</v>
      </c>
      <c r="AB176" s="33"/>
      <c r="AC176" s="33"/>
      <c r="AD176" s="10" t="s">
        <v>13</v>
      </c>
      <c r="AE176" s="262">
        <v>1200</v>
      </c>
      <c r="AF176" s="262">
        <v>1200</v>
      </c>
      <c r="AG176" s="262">
        <v>1200</v>
      </c>
      <c r="AH176" s="262">
        <v>1200</v>
      </c>
      <c r="AI176" s="262">
        <v>1200</v>
      </c>
      <c r="AJ176" s="262">
        <v>1200</v>
      </c>
      <c r="AK176" s="262">
        <v>1200</v>
      </c>
      <c r="AL176" s="262">
        <v>1200</v>
      </c>
      <c r="AM176" s="262">
        <v>1200</v>
      </c>
      <c r="AN176" s="262">
        <v>1200</v>
      </c>
      <c r="AO176" s="262">
        <v>1200</v>
      </c>
      <c r="AP176" s="262">
        <v>1200</v>
      </c>
      <c r="AQ176" s="241">
        <f t="shared" si="191"/>
        <v>0</v>
      </c>
      <c r="AR176" s="33"/>
      <c r="AS176" s="33"/>
      <c r="AT176" s="33"/>
      <c r="AU176" s="277">
        <f t="shared" si="193"/>
        <v>0</v>
      </c>
      <c r="AV176" s="277">
        <f t="shared" si="194"/>
        <v>0</v>
      </c>
      <c r="AW176" s="277">
        <f t="shared" si="195"/>
        <v>0</v>
      </c>
      <c r="AX176" s="277">
        <f t="shared" si="196"/>
        <v>0</v>
      </c>
      <c r="AY176" s="277">
        <f t="shared" si="197"/>
        <v>0</v>
      </c>
      <c r="AZ176" s="277">
        <f t="shared" si="198"/>
        <v>0</v>
      </c>
      <c r="BA176" s="277">
        <f t="shared" si="199"/>
        <v>0</v>
      </c>
      <c r="BB176" s="277">
        <f t="shared" si="200"/>
        <v>0</v>
      </c>
      <c r="BC176" s="277">
        <f t="shared" si="201"/>
        <v>0</v>
      </c>
      <c r="BD176" s="277">
        <f t="shared" si="202"/>
        <v>0</v>
      </c>
      <c r="BE176" s="277">
        <f t="shared" si="203"/>
        <v>0</v>
      </c>
      <c r="BF176" s="277">
        <f t="shared" si="204"/>
        <v>0</v>
      </c>
      <c r="BG176" s="379">
        <f t="shared" si="192"/>
        <v>0</v>
      </c>
      <c r="BH176" s="7"/>
      <c r="BI176" s="7"/>
      <c r="BJ176" s="7"/>
      <c r="BK176" s="7"/>
      <c r="BL176" s="7" t="s">
        <v>0</v>
      </c>
    </row>
    <row r="177" spans="1:64" x14ac:dyDescent="0.3">
      <c r="A177" s="409" t="s">
        <v>79</v>
      </c>
      <c r="B177" s="364" t="s">
        <v>4556</v>
      </c>
      <c r="C177" s="7" t="s">
        <v>4483</v>
      </c>
      <c r="D177" s="209" t="s">
        <v>4713</v>
      </c>
      <c r="E177" s="7" t="s">
        <v>94</v>
      </c>
      <c r="F177" s="7" t="s">
        <v>4744</v>
      </c>
      <c r="G177" s="7" t="s">
        <v>4748</v>
      </c>
      <c r="H177" s="7" t="s">
        <v>165</v>
      </c>
      <c r="I177" s="7" t="s">
        <v>4563</v>
      </c>
      <c r="J177" s="7" t="s">
        <v>109</v>
      </c>
      <c r="K177" s="7" t="s">
        <v>2</v>
      </c>
      <c r="L177" s="7" t="s">
        <v>272</v>
      </c>
      <c r="M177" s="283">
        <v>0.8</v>
      </c>
      <c r="N177" s="262"/>
      <c r="O177" s="262"/>
      <c r="P177" s="262"/>
      <c r="Q177" s="262"/>
      <c r="R177" s="262"/>
      <c r="S177" s="262"/>
      <c r="T177" s="262"/>
      <c r="U177" s="262"/>
      <c r="V177" s="262"/>
      <c r="W177" s="262"/>
      <c r="X177" s="262"/>
      <c r="Y177" s="262"/>
      <c r="Z177" s="274">
        <f t="shared" si="190"/>
        <v>0</v>
      </c>
      <c r="AA177" s="33">
        <v>0.05</v>
      </c>
      <c r="AB177" s="33"/>
      <c r="AC177" s="33"/>
      <c r="AD177" s="10" t="s">
        <v>13</v>
      </c>
      <c r="AE177" s="262">
        <v>700</v>
      </c>
      <c r="AF177" s="262">
        <v>700</v>
      </c>
      <c r="AG177" s="262">
        <v>700</v>
      </c>
      <c r="AH177" s="262">
        <v>700</v>
      </c>
      <c r="AI177" s="262">
        <v>700</v>
      </c>
      <c r="AJ177" s="262">
        <v>700</v>
      </c>
      <c r="AK177" s="262">
        <v>700</v>
      </c>
      <c r="AL177" s="262">
        <v>700</v>
      </c>
      <c r="AM177" s="262">
        <v>700</v>
      </c>
      <c r="AN177" s="262">
        <v>700</v>
      </c>
      <c r="AO177" s="262">
        <v>700</v>
      </c>
      <c r="AP177" s="262">
        <v>700</v>
      </c>
      <c r="AQ177" s="241">
        <f t="shared" si="191"/>
        <v>0</v>
      </c>
      <c r="AR177" s="33"/>
      <c r="AS177" s="33"/>
      <c r="AT177" s="33"/>
      <c r="AU177" s="277">
        <f t="shared" si="193"/>
        <v>0</v>
      </c>
      <c r="AV177" s="277">
        <f t="shared" si="194"/>
        <v>0</v>
      </c>
      <c r="AW177" s="277">
        <f t="shared" si="195"/>
        <v>0</v>
      </c>
      <c r="AX177" s="277">
        <f t="shared" si="196"/>
        <v>0</v>
      </c>
      <c r="AY177" s="277">
        <f t="shared" si="197"/>
        <v>0</v>
      </c>
      <c r="AZ177" s="277">
        <f t="shared" si="198"/>
        <v>0</v>
      </c>
      <c r="BA177" s="277">
        <f t="shared" si="199"/>
        <v>0</v>
      </c>
      <c r="BB177" s="277">
        <f t="shared" si="200"/>
        <v>0</v>
      </c>
      <c r="BC177" s="277">
        <f t="shared" si="201"/>
        <v>0</v>
      </c>
      <c r="BD177" s="277">
        <f t="shared" si="202"/>
        <v>0</v>
      </c>
      <c r="BE177" s="277">
        <f t="shared" si="203"/>
        <v>0</v>
      </c>
      <c r="BF177" s="277">
        <f t="shared" si="204"/>
        <v>0</v>
      </c>
      <c r="BG177" s="379">
        <f t="shared" si="192"/>
        <v>0</v>
      </c>
      <c r="BH177" s="7"/>
      <c r="BI177" s="7"/>
      <c r="BJ177" s="7"/>
      <c r="BK177" s="7"/>
      <c r="BL177" s="7" t="s">
        <v>2</v>
      </c>
    </row>
    <row r="178" spans="1:64" x14ac:dyDescent="0.3">
      <c r="A178" s="409" t="s">
        <v>77</v>
      </c>
      <c r="B178" s="364" t="s">
        <v>4556</v>
      </c>
      <c r="C178" s="7" t="s">
        <v>4586</v>
      </c>
      <c r="D178" s="209" t="s">
        <v>4672</v>
      </c>
      <c r="E178" s="7" t="s">
        <v>94</v>
      </c>
      <c r="F178" s="7" t="s">
        <v>4744</v>
      </c>
      <c r="G178" s="7" t="s">
        <v>7</v>
      </c>
      <c r="H178" s="7" t="s">
        <v>4747</v>
      </c>
      <c r="I178" s="7" t="s">
        <v>283</v>
      </c>
      <c r="J178" s="7" t="s">
        <v>4756</v>
      </c>
      <c r="K178" s="7" t="s">
        <v>0</v>
      </c>
      <c r="L178" s="7" t="s">
        <v>4782</v>
      </c>
      <c r="M178" s="283">
        <v>0.8</v>
      </c>
      <c r="N178" s="262">
        <v>0</v>
      </c>
      <c r="O178" s="262">
        <v>0</v>
      </c>
      <c r="P178" s="262">
        <v>0</v>
      </c>
      <c r="Q178" s="262">
        <v>0</v>
      </c>
      <c r="R178" s="262">
        <v>0</v>
      </c>
      <c r="S178" s="262">
        <v>0</v>
      </c>
      <c r="T178" s="262">
        <v>0</v>
      </c>
      <c r="U178" s="262">
        <v>0</v>
      </c>
      <c r="V178" s="262">
        <v>0</v>
      </c>
      <c r="W178" s="262">
        <v>0</v>
      </c>
      <c r="X178" s="262">
        <v>0</v>
      </c>
      <c r="Y178" s="262">
        <v>0</v>
      </c>
      <c r="Z178" s="274">
        <f t="shared" si="190"/>
        <v>0</v>
      </c>
      <c r="AA178" s="33">
        <v>22</v>
      </c>
      <c r="AB178" s="33"/>
      <c r="AC178" s="33"/>
      <c r="AD178" s="10" t="s">
        <v>13</v>
      </c>
      <c r="AE178" s="262"/>
      <c r="AF178" s="262"/>
      <c r="AG178" s="262"/>
      <c r="AH178" s="262"/>
      <c r="AI178" s="262"/>
      <c r="AJ178" s="262"/>
      <c r="AK178" s="262"/>
      <c r="AL178" s="262"/>
      <c r="AM178" s="262"/>
      <c r="AN178" s="262"/>
      <c r="AO178" s="262"/>
      <c r="AP178" s="262"/>
      <c r="AQ178" s="241">
        <f t="shared" si="191"/>
        <v>0</v>
      </c>
      <c r="AR178" s="33"/>
      <c r="AS178" s="33"/>
      <c r="AT178" s="33"/>
      <c r="AU178" s="277">
        <f t="shared" si="193"/>
        <v>0</v>
      </c>
      <c r="AV178" s="277">
        <f t="shared" si="194"/>
        <v>0</v>
      </c>
      <c r="AW178" s="277">
        <f t="shared" si="195"/>
        <v>0</v>
      </c>
      <c r="AX178" s="277">
        <f t="shared" si="196"/>
        <v>0</v>
      </c>
      <c r="AY178" s="277">
        <f t="shared" si="197"/>
        <v>0</v>
      </c>
      <c r="AZ178" s="277">
        <f t="shared" si="198"/>
        <v>0</v>
      </c>
      <c r="BA178" s="277">
        <f t="shared" si="199"/>
        <v>0</v>
      </c>
      <c r="BB178" s="277">
        <f t="shared" si="200"/>
        <v>0</v>
      </c>
      <c r="BC178" s="277">
        <f t="shared" si="201"/>
        <v>0</v>
      </c>
      <c r="BD178" s="277">
        <f t="shared" si="202"/>
        <v>0</v>
      </c>
      <c r="BE178" s="277">
        <f t="shared" si="203"/>
        <v>0</v>
      </c>
      <c r="BF178" s="277">
        <f t="shared" si="204"/>
        <v>0</v>
      </c>
      <c r="BG178" s="379">
        <f t="shared" si="192"/>
        <v>0</v>
      </c>
      <c r="BH178" s="7"/>
      <c r="BI178" s="7"/>
      <c r="BJ178" s="7"/>
      <c r="BK178" s="7"/>
      <c r="BL178" s="7" t="s">
        <v>0</v>
      </c>
    </row>
    <row r="179" spans="1:64" x14ac:dyDescent="0.3">
      <c r="A179" s="409" t="s">
        <v>76</v>
      </c>
      <c r="B179" s="364" t="s">
        <v>4556</v>
      </c>
      <c r="C179" s="7" t="s">
        <v>4643</v>
      </c>
      <c r="D179" s="209" t="s">
        <v>4736</v>
      </c>
      <c r="E179" s="7" t="s">
        <v>94</v>
      </c>
      <c r="F179" s="7" t="s">
        <v>4744</v>
      </c>
      <c r="G179" s="7" t="s">
        <v>7</v>
      </c>
      <c r="H179" s="7" t="s">
        <v>165</v>
      </c>
      <c r="I179" s="7" t="s">
        <v>111</v>
      </c>
      <c r="J179" s="7" t="s">
        <v>4755</v>
      </c>
      <c r="K179" s="7" t="s">
        <v>0</v>
      </c>
      <c r="L179" s="7" t="s">
        <v>4781</v>
      </c>
      <c r="M179" s="283">
        <v>0.8</v>
      </c>
      <c r="N179" s="262">
        <v>22</v>
      </c>
      <c r="O179" s="262">
        <v>22</v>
      </c>
      <c r="P179" s="262">
        <v>22</v>
      </c>
      <c r="Q179" s="262">
        <v>22</v>
      </c>
      <c r="R179" s="262">
        <v>22</v>
      </c>
      <c r="S179" s="262">
        <v>22</v>
      </c>
      <c r="T179" s="262">
        <v>22</v>
      </c>
      <c r="U179" s="262">
        <v>22</v>
      </c>
      <c r="V179" s="262">
        <v>22</v>
      </c>
      <c r="W179" s="262">
        <v>22</v>
      </c>
      <c r="X179" s="262">
        <v>22</v>
      </c>
      <c r="Y179" s="262">
        <v>22</v>
      </c>
      <c r="Z179" s="274">
        <f t="shared" si="190"/>
        <v>264</v>
      </c>
      <c r="AA179" s="33">
        <v>220</v>
      </c>
      <c r="AB179" s="33"/>
      <c r="AC179" s="33"/>
      <c r="AD179" s="10" t="s">
        <v>13</v>
      </c>
      <c r="AE179" s="262">
        <v>1200</v>
      </c>
      <c r="AF179" s="262">
        <v>1200</v>
      </c>
      <c r="AG179" s="262">
        <v>1200</v>
      </c>
      <c r="AH179" s="262">
        <v>1200</v>
      </c>
      <c r="AI179" s="262">
        <v>1200</v>
      </c>
      <c r="AJ179" s="262">
        <v>1200</v>
      </c>
      <c r="AK179" s="262">
        <v>1200</v>
      </c>
      <c r="AL179" s="262">
        <v>1200</v>
      </c>
      <c r="AM179" s="262">
        <v>1200</v>
      </c>
      <c r="AN179" s="262">
        <v>1200</v>
      </c>
      <c r="AO179" s="262">
        <v>1200</v>
      </c>
      <c r="AP179" s="262">
        <v>1200</v>
      </c>
      <c r="AQ179" s="241">
        <f t="shared" si="191"/>
        <v>1200</v>
      </c>
      <c r="AR179" s="33"/>
      <c r="AS179" s="33"/>
      <c r="AT179" s="33"/>
      <c r="AU179" s="277">
        <f t="shared" si="193"/>
        <v>699600000</v>
      </c>
      <c r="AV179" s="277">
        <f t="shared" si="194"/>
        <v>699600000</v>
      </c>
      <c r="AW179" s="277">
        <f t="shared" si="195"/>
        <v>699600000</v>
      </c>
      <c r="AX179" s="277">
        <f t="shared" si="196"/>
        <v>699600000</v>
      </c>
      <c r="AY179" s="277">
        <f t="shared" si="197"/>
        <v>699600000</v>
      </c>
      <c r="AZ179" s="277">
        <f t="shared" si="198"/>
        <v>699600000</v>
      </c>
      <c r="BA179" s="277">
        <f t="shared" si="199"/>
        <v>699600000</v>
      </c>
      <c r="BB179" s="277">
        <f t="shared" si="200"/>
        <v>699600000</v>
      </c>
      <c r="BC179" s="277">
        <f t="shared" si="201"/>
        <v>699600000</v>
      </c>
      <c r="BD179" s="277">
        <f t="shared" si="202"/>
        <v>699600000</v>
      </c>
      <c r="BE179" s="277">
        <f t="shared" si="203"/>
        <v>699600000</v>
      </c>
      <c r="BF179" s="277">
        <f t="shared" si="204"/>
        <v>699600000</v>
      </c>
      <c r="BG179" s="379">
        <f t="shared" si="192"/>
        <v>8395200000</v>
      </c>
      <c r="BH179" s="7"/>
      <c r="BI179" s="7"/>
      <c r="BJ179" s="7"/>
      <c r="BK179" s="7"/>
      <c r="BL179" s="7" t="s">
        <v>0</v>
      </c>
    </row>
    <row r="180" spans="1:64" x14ac:dyDescent="0.3">
      <c r="A180" s="409" t="s">
        <v>4565</v>
      </c>
      <c r="B180" s="364" t="s">
        <v>4556</v>
      </c>
      <c r="C180" s="7" t="s">
        <v>4644</v>
      </c>
      <c r="D180" s="209" t="s">
        <v>201</v>
      </c>
      <c r="E180" s="7" t="s">
        <v>94</v>
      </c>
      <c r="F180" s="7" t="s">
        <v>4745</v>
      </c>
      <c r="G180" s="7" t="s">
        <v>4751</v>
      </c>
      <c r="H180" s="7" t="s">
        <v>164</v>
      </c>
      <c r="I180" s="7" t="s">
        <v>110</v>
      </c>
      <c r="J180" s="7" t="s">
        <v>4752</v>
      </c>
      <c r="K180" s="7" t="s">
        <v>0</v>
      </c>
      <c r="L180" s="7" t="s">
        <v>4780</v>
      </c>
      <c r="M180" s="283">
        <v>0.8</v>
      </c>
      <c r="N180" s="262"/>
      <c r="O180" s="262"/>
      <c r="P180" s="262"/>
      <c r="Q180" s="262"/>
      <c r="R180" s="262"/>
      <c r="S180" s="262"/>
      <c r="T180" s="262"/>
      <c r="U180" s="262"/>
      <c r="V180" s="262"/>
      <c r="W180" s="262"/>
      <c r="X180" s="262"/>
      <c r="Y180" s="262"/>
      <c r="Z180" s="274">
        <f t="shared" si="190"/>
        <v>0</v>
      </c>
      <c r="AA180" s="33">
        <v>11</v>
      </c>
      <c r="AB180" s="33"/>
      <c r="AC180" s="33"/>
      <c r="AD180" s="10" t="s">
        <v>13</v>
      </c>
      <c r="AE180" s="262">
        <v>1150</v>
      </c>
      <c r="AF180" s="262">
        <v>1150</v>
      </c>
      <c r="AG180" s="262">
        <v>1150</v>
      </c>
      <c r="AH180" s="262">
        <v>1150</v>
      </c>
      <c r="AI180" s="262">
        <v>1150</v>
      </c>
      <c r="AJ180" s="262">
        <v>1150</v>
      </c>
      <c r="AK180" s="262">
        <v>1150</v>
      </c>
      <c r="AL180" s="262">
        <v>1150</v>
      </c>
      <c r="AM180" s="262">
        <v>1150</v>
      </c>
      <c r="AN180" s="262">
        <v>1150</v>
      </c>
      <c r="AO180" s="262">
        <v>1150</v>
      </c>
      <c r="AP180" s="262">
        <v>1150</v>
      </c>
      <c r="AQ180" s="241">
        <f t="shared" si="191"/>
        <v>0</v>
      </c>
      <c r="AR180" s="33"/>
      <c r="AS180" s="33"/>
      <c r="AT180" s="33"/>
      <c r="AU180" s="277">
        <f t="shared" si="193"/>
        <v>0</v>
      </c>
      <c r="AV180" s="277">
        <f t="shared" si="194"/>
        <v>0</v>
      </c>
      <c r="AW180" s="277">
        <f t="shared" si="195"/>
        <v>0</v>
      </c>
      <c r="AX180" s="277">
        <f t="shared" si="196"/>
        <v>0</v>
      </c>
      <c r="AY180" s="277">
        <f t="shared" si="197"/>
        <v>0</v>
      </c>
      <c r="AZ180" s="277">
        <f t="shared" si="198"/>
        <v>0</v>
      </c>
      <c r="BA180" s="277">
        <f t="shared" si="199"/>
        <v>0</v>
      </c>
      <c r="BB180" s="277">
        <f t="shared" si="200"/>
        <v>0</v>
      </c>
      <c r="BC180" s="277">
        <f t="shared" si="201"/>
        <v>0</v>
      </c>
      <c r="BD180" s="277">
        <f t="shared" si="202"/>
        <v>0</v>
      </c>
      <c r="BE180" s="277">
        <f t="shared" si="203"/>
        <v>0</v>
      </c>
      <c r="BF180" s="277">
        <f t="shared" si="204"/>
        <v>0</v>
      </c>
      <c r="BG180" s="379">
        <f t="shared" si="192"/>
        <v>0</v>
      </c>
      <c r="BH180" s="7"/>
      <c r="BI180" s="7"/>
      <c r="BJ180" s="7"/>
      <c r="BK180" s="7"/>
      <c r="BL180" s="7" t="s">
        <v>0</v>
      </c>
    </row>
    <row r="181" spans="1:64" x14ac:dyDescent="0.3">
      <c r="A181" s="409"/>
      <c r="B181" s="364" t="s">
        <v>4556</v>
      </c>
      <c r="C181" s="7" t="s">
        <v>4485</v>
      </c>
      <c r="D181" s="209" t="s">
        <v>5</v>
      </c>
      <c r="E181" s="7" t="s">
        <v>167</v>
      </c>
      <c r="F181" s="7" t="s">
        <v>4745</v>
      </c>
      <c r="G181" s="7" t="s">
        <v>4748</v>
      </c>
      <c r="H181" s="7" t="s">
        <v>165</v>
      </c>
      <c r="I181" s="7" t="s">
        <v>283</v>
      </c>
      <c r="J181" s="7" t="s">
        <v>4756</v>
      </c>
      <c r="K181" s="7" t="s">
        <v>0</v>
      </c>
      <c r="L181" s="7" t="s">
        <v>4782</v>
      </c>
      <c r="M181" s="283">
        <v>0.8</v>
      </c>
      <c r="N181" s="262">
        <v>22</v>
      </c>
      <c r="O181" s="262">
        <v>22</v>
      </c>
      <c r="P181" s="262">
        <v>22</v>
      </c>
      <c r="Q181" s="262">
        <v>22</v>
      </c>
      <c r="R181" s="262">
        <v>22</v>
      </c>
      <c r="S181" s="262">
        <v>22</v>
      </c>
      <c r="T181" s="262">
        <v>22</v>
      </c>
      <c r="U181" s="262">
        <v>22</v>
      </c>
      <c r="V181" s="262">
        <v>22</v>
      </c>
      <c r="W181" s="262">
        <v>22</v>
      </c>
      <c r="X181" s="262">
        <v>22</v>
      </c>
      <c r="Y181" s="262">
        <v>22</v>
      </c>
      <c r="Z181" s="274">
        <f t="shared" si="190"/>
        <v>264</v>
      </c>
      <c r="AA181" s="33">
        <v>0</v>
      </c>
      <c r="AB181" s="33"/>
      <c r="AC181" s="33"/>
      <c r="AD181" s="10" t="s">
        <v>13</v>
      </c>
      <c r="AE181" s="262">
        <v>1250</v>
      </c>
      <c r="AF181" s="262">
        <v>1250</v>
      </c>
      <c r="AG181" s="262">
        <v>1250</v>
      </c>
      <c r="AH181" s="262">
        <v>1250</v>
      </c>
      <c r="AI181" s="262">
        <v>1250</v>
      </c>
      <c r="AJ181" s="262">
        <v>1250</v>
      </c>
      <c r="AK181" s="262">
        <v>1250</v>
      </c>
      <c r="AL181" s="262">
        <v>1250</v>
      </c>
      <c r="AM181" s="262">
        <v>1250</v>
      </c>
      <c r="AN181" s="262">
        <v>1250</v>
      </c>
      <c r="AO181" s="262">
        <v>1250</v>
      </c>
      <c r="AP181" s="262">
        <v>1250</v>
      </c>
      <c r="AQ181" s="241">
        <f t="shared" si="191"/>
        <v>1250</v>
      </c>
      <c r="AR181" s="33"/>
      <c r="AS181" s="33"/>
      <c r="AT181" s="33"/>
      <c r="AU181" s="277">
        <f t="shared" si="193"/>
        <v>728750000</v>
      </c>
      <c r="AV181" s="277">
        <f t="shared" si="194"/>
        <v>728750000</v>
      </c>
      <c r="AW181" s="277">
        <f t="shared" si="195"/>
        <v>728750000</v>
      </c>
      <c r="AX181" s="277">
        <f t="shared" si="196"/>
        <v>728750000</v>
      </c>
      <c r="AY181" s="277">
        <f t="shared" si="197"/>
        <v>728750000</v>
      </c>
      <c r="AZ181" s="277">
        <f t="shared" si="198"/>
        <v>728750000</v>
      </c>
      <c r="BA181" s="277">
        <f t="shared" si="199"/>
        <v>728750000</v>
      </c>
      <c r="BB181" s="277">
        <f t="shared" si="200"/>
        <v>728750000</v>
      </c>
      <c r="BC181" s="277">
        <f t="shared" si="201"/>
        <v>728750000</v>
      </c>
      <c r="BD181" s="277">
        <f t="shared" si="202"/>
        <v>728750000</v>
      </c>
      <c r="BE181" s="277">
        <f t="shared" si="203"/>
        <v>728750000</v>
      </c>
      <c r="BF181" s="277">
        <f t="shared" si="204"/>
        <v>728750000</v>
      </c>
      <c r="BG181" s="379">
        <f t="shared" si="192"/>
        <v>8745000000</v>
      </c>
      <c r="BH181" s="7"/>
      <c r="BI181" s="7"/>
      <c r="BJ181" s="7"/>
      <c r="BK181" s="7"/>
      <c r="BL181" s="7" t="s">
        <v>0</v>
      </c>
    </row>
    <row r="182" spans="1:64" x14ac:dyDescent="0.3">
      <c r="A182" s="409"/>
      <c r="B182" s="368" t="s">
        <v>98</v>
      </c>
      <c r="C182" s="7" t="s">
        <v>4645</v>
      </c>
      <c r="D182" s="209" t="s">
        <v>4737</v>
      </c>
      <c r="E182" s="7" t="s">
        <v>97</v>
      </c>
      <c r="F182" s="7" t="s">
        <v>4745</v>
      </c>
      <c r="G182" s="7" t="s">
        <v>8</v>
      </c>
      <c r="H182" s="7" t="s">
        <v>4746</v>
      </c>
      <c r="I182" s="7" t="s">
        <v>116</v>
      </c>
      <c r="J182" s="7" t="s">
        <v>78</v>
      </c>
      <c r="K182" s="7" t="s">
        <v>0</v>
      </c>
      <c r="L182" s="7" t="s">
        <v>4784</v>
      </c>
      <c r="M182" s="283">
        <v>0.8</v>
      </c>
      <c r="N182" s="262">
        <v>494.73594934280482</v>
      </c>
      <c r="O182" s="262">
        <v>427.32758449069945</v>
      </c>
      <c r="P182" s="262">
        <v>503.0704201424071</v>
      </c>
      <c r="Q182" s="262">
        <v>237.6445353433877</v>
      </c>
      <c r="R182" s="262">
        <v>519.84945584920183</v>
      </c>
      <c r="S182" s="262">
        <v>215.46519889426065</v>
      </c>
      <c r="T182" s="262">
        <v>518.0355336399349</v>
      </c>
      <c r="U182" s="262">
        <v>238.76251557540661</v>
      </c>
      <c r="V182" s="262">
        <v>508.63611855555143</v>
      </c>
      <c r="W182" s="262">
        <v>208.53931409524125</v>
      </c>
      <c r="X182" s="262">
        <v>518.65614102112932</v>
      </c>
      <c r="Y182" s="262">
        <v>487.93343523669751</v>
      </c>
      <c r="Z182" s="274">
        <f t="shared" si="190"/>
        <v>4878.6562021867239</v>
      </c>
      <c r="AA182" s="33">
        <v>0</v>
      </c>
      <c r="AB182" s="33"/>
      <c r="AC182" s="33"/>
      <c r="AD182" s="10" t="s">
        <v>13</v>
      </c>
      <c r="AE182" s="262">
        <v>970</v>
      </c>
      <c r="AF182" s="262">
        <v>970</v>
      </c>
      <c r="AG182" s="262">
        <v>970</v>
      </c>
      <c r="AH182" s="262">
        <v>970</v>
      </c>
      <c r="AI182" s="262">
        <v>970</v>
      </c>
      <c r="AJ182" s="262">
        <v>970</v>
      </c>
      <c r="AK182" s="262">
        <v>970</v>
      </c>
      <c r="AL182" s="262">
        <v>970</v>
      </c>
      <c r="AM182" s="262">
        <v>970</v>
      </c>
      <c r="AN182" s="262">
        <v>970</v>
      </c>
      <c r="AO182" s="262">
        <v>970</v>
      </c>
      <c r="AP182" s="262">
        <v>970</v>
      </c>
      <c r="AQ182" s="241">
        <f t="shared" si="191"/>
        <v>969.99999999999977</v>
      </c>
      <c r="AR182" s="33"/>
      <c r="AS182" s="33"/>
      <c r="AT182" s="33"/>
      <c r="AU182" s="277">
        <f t="shared" si="193"/>
        <v>12717187577.856796</v>
      </c>
      <c r="AV182" s="277">
        <f t="shared" si="194"/>
        <v>10984455559.333429</v>
      </c>
      <c r="AW182" s="277">
        <f t="shared" si="195"/>
        <v>12931425149.760574</v>
      </c>
      <c r="AX182" s="277">
        <f t="shared" si="196"/>
        <v>6108652781.0017815</v>
      </c>
      <c r="AY182" s="277">
        <f t="shared" si="197"/>
        <v>13362730262.603733</v>
      </c>
      <c r="AZ182" s="277">
        <f t="shared" si="198"/>
        <v>5538532937.5769701</v>
      </c>
      <c r="BA182" s="277">
        <f t="shared" si="199"/>
        <v>13316103392.214527</v>
      </c>
      <c r="BB182" s="277">
        <f t="shared" si="200"/>
        <v>6137390462.8658266</v>
      </c>
      <c r="BC182" s="277">
        <f t="shared" si="201"/>
        <v>13074491427.470449</v>
      </c>
      <c r="BD182" s="277">
        <f t="shared" si="202"/>
        <v>5360503068.8181763</v>
      </c>
      <c r="BE182" s="277">
        <f t="shared" si="203"/>
        <v>13332056104.94813</v>
      </c>
      <c r="BF182" s="277">
        <f t="shared" si="204"/>
        <v>12542328952.75931</v>
      </c>
      <c r="BG182" s="379">
        <f t="shared" si="192"/>
        <v>125405857677.2097</v>
      </c>
      <c r="BH182" s="7"/>
      <c r="BI182" s="7"/>
      <c r="BJ182" s="7"/>
      <c r="BK182" s="7"/>
      <c r="BL182" s="7" t="s">
        <v>0</v>
      </c>
    </row>
    <row r="183" spans="1:64" x14ac:dyDescent="0.3">
      <c r="A183" s="409"/>
      <c r="B183" s="368" t="s">
        <v>98</v>
      </c>
      <c r="C183" s="7" t="s">
        <v>4646</v>
      </c>
      <c r="D183" s="209" t="s">
        <v>4738</v>
      </c>
      <c r="E183" s="7" t="s">
        <v>97</v>
      </c>
      <c r="F183" s="7" t="s">
        <v>4745</v>
      </c>
      <c r="G183" s="7" t="s">
        <v>8</v>
      </c>
      <c r="H183" s="7" t="s">
        <v>4746</v>
      </c>
      <c r="I183" s="7" t="s">
        <v>111</v>
      </c>
      <c r="J183" s="7" t="s">
        <v>4755</v>
      </c>
      <c r="K183" s="7" t="s">
        <v>0</v>
      </c>
      <c r="L183" s="7" t="s">
        <v>4781</v>
      </c>
      <c r="M183" s="283">
        <v>0.8</v>
      </c>
      <c r="N183" s="262">
        <v>232.70000000000005</v>
      </c>
      <c r="O183" s="262">
        <v>172.20000000000005</v>
      </c>
      <c r="P183" s="262">
        <v>194.20000000000005</v>
      </c>
      <c r="Q183" s="262">
        <v>252.5</v>
      </c>
      <c r="R183" s="262">
        <v>197</v>
      </c>
      <c r="S183" s="262">
        <v>139.20000000000005</v>
      </c>
      <c r="T183" s="262">
        <v>162.89999999999998</v>
      </c>
      <c r="U183" s="262">
        <v>313</v>
      </c>
      <c r="V183" s="262">
        <v>34.200000000000045</v>
      </c>
      <c r="W183" s="262">
        <v>181</v>
      </c>
      <c r="X183" s="262">
        <v>175</v>
      </c>
      <c r="Y183" s="262">
        <v>214</v>
      </c>
      <c r="Z183" s="274">
        <f t="shared" si="190"/>
        <v>2267.9000000000005</v>
      </c>
      <c r="AA183" s="33">
        <v>0</v>
      </c>
      <c r="AB183" s="33"/>
      <c r="AC183" s="33"/>
      <c r="AD183" s="10" t="s">
        <v>13</v>
      </c>
      <c r="AE183" s="262">
        <v>1200</v>
      </c>
      <c r="AF183" s="262">
        <v>1200</v>
      </c>
      <c r="AG183" s="262">
        <v>1200</v>
      </c>
      <c r="AH183" s="262">
        <v>1200</v>
      </c>
      <c r="AI183" s="262">
        <v>1200</v>
      </c>
      <c r="AJ183" s="262">
        <v>1200</v>
      </c>
      <c r="AK183" s="262">
        <v>1200</v>
      </c>
      <c r="AL183" s="262">
        <v>1200</v>
      </c>
      <c r="AM183" s="262">
        <v>1200</v>
      </c>
      <c r="AN183" s="262">
        <v>1200</v>
      </c>
      <c r="AO183" s="262">
        <v>1200</v>
      </c>
      <c r="AP183" s="262">
        <v>1200</v>
      </c>
      <c r="AQ183" s="241">
        <f t="shared" si="191"/>
        <v>1199.9999999999998</v>
      </c>
      <c r="AR183" s="33"/>
      <c r="AS183" s="33"/>
      <c r="AT183" s="33"/>
      <c r="AU183" s="277">
        <f t="shared" si="193"/>
        <v>7399860000.0000019</v>
      </c>
      <c r="AV183" s="277">
        <f t="shared" si="194"/>
        <v>5475960000.0000019</v>
      </c>
      <c r="AW183" s="277">
        <f t="shared" si="195"/>
        <v>6175560000.0000019</v>
      </c>
      <c r="AX183" s="277">
        <f t="shared" si="196"/>
        <v>8029500000</v>
      </c>
      <c r="AY183" s="277">
        <f t="shared" si="197"/>
        <v>6264600000</v>
      </c>
      <c r="AZ183" s="277">
        <f t="shared" si="198"/>
        <v>4426560000.0000019</v>
      </c>
      <c r="BA183" s="277">
        <f t="shared" si="199"/>
        <v>5180219999.999999</v>
      </c>
      <c r="BB183" s="277">
        <f t="shared" si="200"/>
        <v>9953400000</v>
      </c>
      <c r="BC183" s="277">
        <f t="shared" si="201"/>
        <v>1087560000.0000014</v>
      </c>
      <c r="BD183" s="277">
        <f t="shared" si="202"/>
        <v>5755800000</v>
      </c>
      <c r="BE183" s="277">
        <f t="shared" si="203"/>
        <v>5565000000</v>
      </c>
      <c r="BF183" s="277">
        <f t="shared" si="204"/>
        <v>6805200000</v>
      </c>
      <c r="BG183" s="379">
        <f t="shared" si="192"/>
        <v>72119220000</v>
      </c>
      <c r="BH183" s="7"/>
      <c r="BI183" s="7"/>
      <c r="BJ183" s="7"/>
      <c r="BK183" s="7"/>
      <c r="BL183" s="7" t="s">
        <v>0</v>
      </c>
    </row>
    <row r="184" spans="1:64" x14ac:dyDescent="0.3">
      <c r="A184" s="409"/>
      <c r="B184" s="368" t="s">
        <v>98</v>
      </c>
      <c r="C184" s="7" t="s">
        <v>4647</v>
      </c>
      <c r="D184" s="209" t="s">
        <v>4739</v>
      </c>
      <c r="E184" s="7" t="s">
        <v>97</v>
      </c>
      <c r="F184" s="7" t="s">
        <v>4745</v>
      </c>
      <c r="G184" s="7" t="s">
        <v>8</v>
      </c>
      <c r="H184" s="7" t="s">
        <v>4746</v>
      </c>
      <c r="I184" s="7" t="s">
        <v>4775</v>
      </c>
      <c r="J184" s="7" t="s">
        <v>4776</v>
      </c>
      <c r="K184" s="7" t="s">
        <v>4777</v>
      </c>
      <c r="L184" s="7" t="s">
        <v>272</v>
      </c>
      <c r="M184" s="283">
        <v>0.8</v>
      </c>
      <c r="N184" s="262">
        <v>50</v>
      </c>
      <c r="O184" s="262">
        <v>50</v>
      </c>
      <c r="P184" s="262">
        <v>50</v>
      </c>
      <c r="Q184" s="262">
        <v>50</v>
      </c>
      <c r="R184" s="262">
        <v>50</v>
      </c>
      <c r="S184" s="262">
        <v>50</v>
      </c>
      <c r="T184" s="262">
        <v>50</v>
      </c>
      <c r="U184" s="262">
        <v>50</v>
      </c>
      <c r="V184" s="262">
        <v>50</v>
      </c>
      <c r="W184" s="262">
        <v>50</v>
      </c>
      <c r="X184" s="262">
        <v>50</v>
      </c>
      <c r="Y184" s="262">
        <v>50</v>
      </c>
      <c r="Z184" s="274">
        <f t="shared" si="190"/>
        <v>600</v>
      </c>
      <c r="AA184" s="33">
        <v>0</v>
      </c>
      <c r="AB184" s="33"/>
      <c r="AC184" s="33"/>
      <c r="AD184" s="10" t="s">
        <v>13</v>
      </c>
      <c r="AE184" s="262">
        <v>1210</v>
      </c>
      <c r="AF184" s="262">
        <v>1191</v>
      </c>
      <c r="AG184" s="262">
        <v>1172</v>
      </c>
      <c r="AH184" s="262">
        <v>1153</v>
      </c>
      <c r="AI184" s="262">
        <v>1134</v>
      </c>
      <c r="AJ184" s="262">
        <v>1115</v>
      </c>
      <c r="AK184" s="262">
        <v>1096</v>
      </c>
      <c r="AL184" s="262">
        <v>1077</v>
      </c>
      <c r="AM184" s="262">
        <v>1058</v>
      </c>
      <c r="AN184" s="262">
        <v>1039</v>
      </c>
      <c r="AO184" s="262">
        <v>1020</v>
      </c>
      <c r="AP184" s="262">
        <v>1001</v>
      </c>
      <c r="AQ184" s="241">
        <f t="shared" si="191"/>
        <v>1105.5</v>
      </c>
      <c r="AR184" s="33"/>
      <c r="AS184" s="33"/>
      <c r="AT184" s="33"/>
      <c r="AU184" s="277">
        <f t="shared" si="193"/>
        <v>1603250000</v>
      </c>
      <c r="AV184" s="277">
        <f t="shared" si="194"/>
        <v>1578075000</v>
      </c>
      <c r="AW184" s="277">
        <f t="shared" si="195"/>
        <v>1552900000</v>
      </c>
      <c r="AX184" s="277">
        <f t="shared" si="196"/>
        <v>1527725000</v>
      </c>
      <c r="AY184" s="277">
        <f t="shared" si="197"/>
        <v>1502550000</v>
      </c>
      <c r="AZ184" s="277">
        <f t="shared" si="198"/>
        <v>1477375000</v>
      </c>
      <c r="BA184" s="277">
        <f t="shared" si="199"/>
        <v>1452200000</v>
      </c>
      <c r="BB184" s="277">
        <f t="shared" si="200"/>
        <v>1427025000</v>
      </c>
      <c r="BC184" s="277">
        <f t="shared" si="201"/>
        <v>1401850000</v>
      </c>
      <c r="BD184" s="277">
        <f t="shared" si="202"/>
        <v>1376675000</v>
      </c>
      <c r="BE184" s="277">
        <f t="shared" si="203"/>
        <v>1351500000</v>
      </c>
      <c r="BF184" s="277">
        <f t="shared" si="204"/>
        <v>1326325000</v>
      </c>
      <c r="BG184" s="379">
        <f t="shared" si="192"/>
        <v>17577450000</v>
      </c>
      <c r="BH184" s="7"/>
      <c r="BI184" s="7"/>
      <c r="BJ184" s="7"/>
      <c r="BK184" s="7"/>
      <c r="BL184" s="7" t="s">
        <v>1</v>
      </c>
    </row>
    <row r="185" spans="1:64" x14ac:dyDescent="0.3">
      <c r="A185" s="409"/>
      <c r="B185" s="368" t="s">
        <v>98</v>
      </c>
      <c r="C185" s="7" t="s">
        <v>4648</v>
      </c>
      <c r="D185" s="209" t="s">
        <v>4740</v>
      </c>
      <c r="E185" s="7" t="s">
        <v>97</v>
      </c>
      <c r="F185" s="7" t="s">
        <v>4745</v>
      </c>
      <c r="G185" s="7" t="s">
        <v>8</v>
      </c>
      <c r="H185" s="7" t="s">
        <v>4746</v>
      </c>
      <c r="I185" s="7" t="s">
        <v>162</v>
      </c>
      <c r="J185" s="7" t="s">
        <v>134</v>
      </c>
      <c r="K185" s="7" t="s">
        <v>4777</v>
      </c>
      <c r="L185" s="7" t="s">
        <v>272</v>
      </c>
      <c r="M185" s="283">
        <v>0.8</v>
      </c>
      <c r="N185" s="262">
        <v>25</v>
      </c>
      <c r="O185" s="262">
        <v>25</v>
      </c>
      <c r="P185" s="262">
        <v>25</v>
      </c>
      <c r="Q185" s="262">
        <v>25</v>
      </c>
      <c r="R185" s="262">
        <v>25</v>
      </c>
      <c r="S185" s="262">
        <v>25</v>
      </c>
      <c r="T185" s="262">
        <v>25</v>
      </c>
      <c r="U185" s="262">
        <v>25</v>
      </c>
      <c r="V185" s="262">
        <v>25</v>
      </c>
      <c r="W185" s="262">
        <v>25</v>
      </c>
      <c r="X185" s="262">
        <v>25</v>
      </c>
      <c r="Y185" s="262">
        <v>25</v>
      </c>
      <c r="Z185" s="274">
        <f t="shared" si="190"/>
        <v>300</v>
      </c>
      <c r="AA185" s="33">
        <v>0</v>
      </c>
      <c r="AB185" s="33"/>
      <c r="AC185" s="33"/>
      <c r="AD185" s="10" t="s">
        <v>13</v>
      </c>
      <c r="AE185" s="262">
        <v>1260</v>
      </c>
      <c r="AF185" s="262">
        <v>1241</v>
      </c>
      <c r="AG185" s="262">
        <v>1222</v>
      </c>
      <c r="AH185" s="262">
        <v>1203</v>
      </c>
      <c r="AI185" s="262">
        <v>1184</v>
      </c>
      <c r="AJ185" s="262">
        <v>1165</v>
      </c>
      <c r="AK185" s="262">
        <v>1146</v>
      </c>
      <c r="AL185" s="262">
        <v>1127</v>
      </c>
      <c r="AM185" s="262">
        <v>1108</v>
      </c>
      <c r="AN185" s="262">
        <v>1089</v>
      </c>
      <c r="AO185" s="262">
        <v>1070</v>
      </c>
      <c r="AP185" s="262">
        <v>1051</v>
      </c>
      <c r="AQ185" s="241">
        <f t="shared" si="191"/>
        <v>1155.5</v>
      </c>
      <c r="AR185" s="33"/>
      <c r="AS185" s="33"/>
      <c r="AT185" s="33"/>
      <c r="AU185" s="277">
        <f t="shared" si="193"/>
        <v>834750000</v>
      </c>
      <c r="AV185" s="277">
        <f t="shared" si="194"/>
        <v>822162500</v>
      </c>
      <c r="AW185" s="277">
        <f t="shared" si="195"/>
        <v>809575000</v>
      </c>
      <c r="AX185" s="277">
        <f t="shared" si="196"/>
        <v>796987500</v>
      </c>
      <c r="AY185" s="277">
        <f t="shared" si="197"/>
        <v>784400000</v>
      </c>
      <c r="AZ185" s="277">
        <f t="shared" si="198"/>
        <v>771812500</v>
      </c>
      <c r="BA185" s="277">
        <f t="shared" si="199"/>
        <v>759225000</v>
      </c>
      <c r="BB185" s="277">
        <f t="shared" si="200"/>
        <v>746637500</v>
      </c>
      <c r="BC185" s="277">
        <f t="shared" si="201"/>
        <v>734050000</v>
      </c>
      <c r="BD185" s="277">
        <f t="shared" si="202"/>
        <v>721462500</v>
      </c>
      <c r="BE185" s="277">
        <f t="shared" si="203"/>
        <v>708875000</v>
      </c>
      <c r="BF185" s="277">
        <f t="shared" si="204"/>
        <v>696287500</v>
      </c>
      <c r="BG185" s="379">
        <f t="shared" si="192"/>
        <v>9186225000</v>
      </c>
      <c r="BH185" s="7"/>
      <c r="BI185" s="7"/>
      <c r="BJ185" s="7"/>
      <c r="BK185" s="7"/>
      <c r="BL185" s="7" t="s">
        <v>1</v>
      </c>
    </row>
    <row r="186" spans="1:64" x14ac:dyDescent="0.3">
      <c r="A186" s="409"/>
      <c r="B186" s="364" t="s">
        <v>4556</v>
      </c>
      <c r="C186" s="7" t="s">
        <v>4649</v>
      </c>
      <c r="D186" s="209" t="s">
        <v>4741</v>
      </c>
      <c r="E186" s="7" t="s">
        <v>94</v>
      </c>
      <c r="F186" s="7" t="s">
        <v>4745</v>
      </c>
      <c r="G186" s="7" t="s">
        <v>8</v>
      </c>
      <c r="H186" s="7" t="s">
        <v>165</v>
      </c>
      <c r="I186" s="7" t="s">
        <v>162</v>
      </c>
      <c r="J186" s="7" t="s">
        <v>134</v>
      </c>
      <c r="K186" s="7" t="s">
        <v>4777</v>
      </c>
      <c r="L186" s="7" t="s">
        <v>272</v>
      </c>
      <c r="M186" s="283">
        <v>0.8</v>
      </c>
      <c r="N186" s="262">
        <v>25</v>
      </c>
      <c r="O186" s="262">
        <v>25</v>
      </c>
      <c r="P186" s="262">
        <v>25</v>
      </c>
      <c r="Q186" s="262">
        <v>25</v>
      </c>
      <c r="R186" s="262">
        <v>25</v>
      </c>
      <c r="S186" s="262">
        <v>25</v>
      </c>
      <c r="T186" s="262">
        <v>25</v>
      </c>
      <c r="U186" s="262">
        <v>25</v>
      </c>
      <c r="V186" s="262">
        <v>25</v>
      </c>
      <c r="W186" s="262">
        <v>25</v>
      </c>
      <c r="X186" s="262">
        <v>25</v>
      </c>
      <c r="Y186" s="262">
        <v>25</v>
      </c>
      <c r="Z186" s="274">
        <f t="shared" si="190"/>
        <v>300</v>
      </c>
      <c r="AA186" s="33">
        <v>0</v>
      </c>
      <c r="AB186" s="33"/>
      <c r="AC186" s="33"/>
      <c r="AD186" s="10" t="s">
        <v>13</v>
      </c>
      <c r="AE186" s="262">
        <v>1260</v>
      </c>
      <c r="AF186" s="262">
        <v>1241</v>
      </c>
      <c r="AG186" s="262">
        <v>1222</v>
      </c>
      <c r="AH186" s="262">
        <v>1203</v>
      </c>
      <c r="AI186" s="262">
        <v>1184</v>
      </c>
      <c r="AJ186" s="262">
        <v>1165</v>
      </c>
      <c r="AK186" s="262">
        <v>1146</v>
      </c>
      <c r="AL186" s="262">
        <v>1127</v>
      </c>
      <c r="AM186" s="262">
        <v>1108</v>
      </c>
      <c r="AN186" s="262">
        <v>1089</v>
      </c>
      <c r="AO186" s="262">
        <v>1070</v>
      </c>
      <c r="AP186" s="262">
        <v>1051</v>
      </c>
      <c r="AQ186" s="241">
        <f t="shared" si="191"/>
        <v>1155.5</v>
      </c>
      <c r="AR186" s="33"/>
      <c r="AS186" s="33"/>
      <c r="AT186" s="33"/>
      <c r="AU186" s="277">
        <f t="shared" si="193"/>
        <v>834750000</v>
      </c>
      <c r="AV186" s="277">
        <f t="shared" si="194"/>
        <v>822162500</v>
      </c>
      <c r="AW186" s="277">
        <f t="shared" si="195"/>
        <v>809575000</v>
      </c>
      <c r="AX186" s="277">
        <f t="shared" si="196"/>
        <v>796987500</v>
      </c>
      <c r="AY186" s="277">
        <f t="shared" si="197"/>
        <v>784400000</v>
      </c>
      <c r="AZ186" s="277">
        <f t="shared" si="198"/>
        <v>771812500</v>
      </c>
      <c r="BA186" s="277">
        <f t="shared" si="199"/>
        <v>759225000</v>
      </c>
      <c r="BB186" s="277">
        <f t="shared" si="200"/>
        <v>746637500</v>
      </c>
      <c r="BC186" s="277">
        <f t="shared" si="201"/>
        <v>734050000</v>
      </c>
      <c r="BD186" s="277">
        <f t="shared" si="202"/>
        <v>721462500</v>
      </c>
      <c r="BE186" s="277">
        <f t="shared" si="203"/>
        <v>708875000</v>
      </c>
      <c r="BF186" s="277">
        <f t="shared" si="204"/>
        <v>696287500</v>
      </c>
      <c r="BG186" s="379">
        <f t="shared" si="192"/>
        <v>9186225000</v>
      </c>
      <c r="BH186" s="7"/>
      <c r="BI186" s="7"/>
      <c r="BJ186" s="7"/>
      <c r="BK186" s="7"/>
      <c r="BL186" s="7" t="s">
        <v>1</v>
      </c>
    </row>
    <row r="187" spans="1:64" x14ac:dyDescent="0.3">
      <c r="A187" s="409"/>
      <c r="B187" s="364" t="s">
        <v>4556</v>
      </c>
      <c r="C187" s="7" t="s">
        <v>4649</v>
      </c>
      <c r="D187" s="209" t="s">
        <v>4741</v>
      </c>
      <c r="E187" s="7" t="s">
        <v>94</v>
      </c>
      <c r="F187" s="7" t="s">
        <v>4745</v>
      </c>
      <c r="G187" s="7" t="s">
        <v>8</v>
      </c>
      <c r="H187" s="7" t="s">
        <v>165</v>
      </c>
      <c r="I187" s="7" t="s">
        <v>4775</v>
      </c>
      <c r="J187" s="7" t="s">
        <v>4776</v>
      </c>
      <c r="K187" s="7" t="s">
        <v>4777</v>
      </c>
      <c r="L187" s="7" t="s">
        <v>272</v>
      </c>
      <c r="M187" s="283">
        <v>0.8</v>
      </c>
      <c r="N187" s="262">
        <v>25</v>
      </c>
      <c r="O187" s="262">
        <v>25</v>
      </c>
      <c r="P187" s="262">
        <v>25</v>
      </c>
      <c r="Q187" s="262">
        <v>25</v>
      </c>
      <c r="R187" s="262">
        <v>25</v>
      </c>
      <c r="S187" s="262">
        <v>25</v>
      </c>
      <c r="T187" s="262">
        <v>25</v>
      </c>
      <c r="U187" s="262">
        <v>25</v>
      </c>
      <c r="V187" s="262">
        <v>25</v>
      </c>
      <c r="W187" s="262">
        <v>25</v>
      </c>
      <c r="X187" s="262">
        <v>25</v>
      </c>
      <c r="Y187" s="262">
        <v>25</v>
      </c>
      <c r="Z187" s="274">
        <f t="shared" si="190"/>
        <v>300</v>
      </c>
      <c r="AA187" s="33">
        <v>0</v>
      </c>
      <c r="AB187" s="33"/>
      <c r="AC187" s="33"/>
      <c r="AD187" s="10" t="s">
        <v>13</v>
      </c>
      <c r="AE187" s="262">
        <v>1210</v>
      </c>
      <c r="AF187" s="262">
        <v>1191</v>
      </c>
      <c r="AG187" s="262">
        <v>1172</v>
      </c>
      <c r="AH187" s="262">
        <v>1153</v>
      </c>
      <c r="AI187" s="262">
        <v>1134</v>
      </c>
      <c r="AJ187" s="262">
        <v>1115</v>
      </c>
      <c r="AK187" s="262">
        <v>1096</v>
      </c>
      <c r="AL187" s="262">
        <v>1077</v>
      </c>
      <c r="AM187" s="262">
        <v>1058</v>
      </c>
      <c r="AN187" s="262">
        <v>1039</v>
      </c>
      <c r="AO187" s="262">
        <v>1020</v>
      </c>
      <c r="AP187" s="262">
        <v>1001</v>
      </c>
      <c r="AQ187" s="241">
        <f t="shared" si="191"/>
        <v>1105.5</v>
      </c>
      <c r="AR187" s="33"/>
      <c r="AS187" s="33"/>
      <c r="AT187" s="33"/>
      <c r="AU187" s="277">
        <f t="shared" si="193"/>
        <v>801625000</v>
      </c>
      <c r="AV187" s="277">
        <f t="shared" si="194"/>
        <v>789037500</v>
      </c>
      <c r="AW187" s="277">
        <f t="shared" si="195"/>
        <v>776450000</v>
      </c>
      <c r="AX187" s="277">
        <f t="shared" si="196"/>
        <v>763862500</v>
      </c>
      <c r="AY187" s="277">
        <f t="shared" si="197"/>
        <v>751275000</v>
      </c>
      <c r="AZ187" s="277">
        <f t="shared" si="198"/>
        <v>738687500</v>
      </c>
      <c r="BA187" s="277">
        <f t="shared" si="199"/>
        <v>726100000</v>
      </c>
      <c r="BB187" s="277">
        <f t="shared" si="200"/>
        <v>713512500</v>
      </c>
      <c r="BC187" s="277">
        <f t="shared" si="201"/>
        <v>700925000</v>
      </c>
      <c r="BD187" s="277">
        <f t="shared" si="202"/>
        <v>688337500</v>
      </c>
      <c r="BE187" s="277">
        <f t="shared" si="203"/>
        <v>675750000</v>
      </c>
      <c r="BF187" s="277">
        <f t="shared" si="204"/>
        <v>663162500</v>
      </c>
      <c r="BG187" s="379">
        <f t="shared" si="192"/>
        <v>8788725000</v>
      </c>
      <c r="BH187" s="7"/>
      <c r="BI187" s="7"/>
      <c r="BJ187" s="7"/>
      <c r="BK187" s="7"/>
      <c r="BL187" s="7" t="s">
        <v>1</v>
      </c>
    </row>
    <row r="188" spans="1:64" x14ac:dyDescent="0.3">
      <c r="A188" s="411"/>
      <c r="B188" s="368" t="s">
        <v>98</v>
      </c>
      <c r="C188" s="210" t="s">
        <v>4650</v>
      </c>
      <c r="D188" s="211" t="s">
        <v>4742</v>
      </c>
      <c r="E188" s="210" t="s">
        <v>97</v>
      </c>
      <c r="F188" s="210" t="s">
        <v>4745</v>
      </c>
      <c r="G188" s="210" t="s">
        <v>8</v>
      </c>
      <c r="H188" s="210" t="s">
        <v>4746</v>
      </c>
      <c r="I188" s="210" t="s">
        <v>4775</v>
      </c>
      <c r="J188" s="210" t="s">
        <v>4776</v>
      </c>
      <c r="K188" s="210" t="s">
        <v>4777</v>
      </c>
      <c r="L188" s="210" t="s">
        <v>272</v>
      </c>
      <c r="M188" s="284">
        <v>0.8</v>
      </c>
      <c r="N188" s="266">
        <v>25</v>
      </c>
      <c r="O188" s="266">
        <v>25</v>
      </c>
      <c r="P188" s="266">
        <v>25</v>
      </c>
      <c r="Q188" s="266">
        <v>25</v>
      </c>
      <c r="R188" s="266">
        <v>25</v>
      </c>
      <c r="S188" s="266">
        <v>25</v>
      </c>
      <c r="T188" s="266">
        <v>25</v>
      </c>
      <c r="U188" s="266">
        <v>25</v>
      </c>
      <c r="V188" s="266">
        <v>25</v>
      </c>
      <c r="W188" s="266">
        <v>25</v>
      </c>
      <c r="X188" s="266">
        <v>25</v>
      </c>
      <c r="Y188" s="266">
        <v>25</v>
      </c>
      <c r="Z188" s="274">
        <f t="shared" si="190"/>
        <v>300</v>
      </c>
      <c r="AA188" s="212">
        <v>0</v>
      </c>
      <c r="AB188" s="212"/>
      <c r="AC188" s="212"/>
      <c r="AD188" s="10" t="s">
        <v>13</v>
      </c>
      <c r="AE188" s="266">
        <v>1210</v>
      </c>
      <c r="AF188" s="266">
        <v>1191</v>
      </c>
      <c r="AG188" s="266">
        <v>1172</v>
      </c>
      <c r="AH188" s="266">
        <v>1153</v>
      </c>
      <c r="AI188" s="266">
        <v>1134</v>
      </c>
      <c r="AJ188" s="266">
        <v>1115</v>
      </c>
      <c r="AK188" s="266">
        <v>1096</v>
      </c>
      <c r="AL188" s="266">
        <v>1077</v>
      </c>
      <c r="AM188" s="266">
        <v>1058</v>
      </c>
      <c r="AN188" s="266">
        <v>1039</v>
      </c>
      <c r="AO188" s="266">
        <v>1020</v>
      </c>
      <c r="AP188" s="266">
        <v>1001</v>
      </c>
      <c r="AQ188" s="241">
        <f t="shared" si="191"/>
        <v>1105.5</v>
      </c>
      <c r="AR188" s="212"/>
      <c r="AS188" s="212"/>
      <c r="AT188" s="212"/>
      <c r="AU188" s="277">
        <f t="shared" si="193"/>
        <v>801625000</v>
      </c>
      <c r="AV188" s="277">
        <f t="shared" si="194"/>
        <v>789037500</v>
      </c>
      <c r="AW188" s="277">
        <f t="shared" si="195"/>
        <v>776450000</v>
      </c>
      <c r="AX188" s="277">
        <f t="shared" si="196"/>
        <v>763862500</v>
      </c>
      <c r="AY188" s="277">
        <f t="shared" si="197"/>
        <v>751275000</v>
      </c>
      <c r="AZ188" s="277">
        <f t="shared" si="198"/>
        <v>738687500</v>
      </c>
      <c r="BA188" s="277">
        <f t="shared" si="199"/>
        <v>726100000</v>
      </c>
      <c r="BB188" s="277">
        <f t="shared" si="200"/>
        <v>713512500</v>
      </c>
      <c r="BC188" s="277">
        <f t="shared" si="201"/>
        <v>700925000</v>
      </c>
      <c r="BD188" s="277">
        <f t="shared" si="202"/>
        <v>688337500</v>
      </c>
      <c r="BE188" s="277">
        <f t="shared" si="203"/>
        <v>675750000</v>
      </c>
      <c r="BF188" s="277">
        <f t="shared" si="204"/>
        <v>663162500</v>
      </c>
      <c r="BG188" s="379">
        <f t="shared" si="192"/>
        <v>8788725000</v>
      </c>
      <c r="BH188" s="210"/>
      <c r="BI188" s="210"/>
      <c r="BJ188" s="210"/>
      <c r="BK188" s="210"/>
      <c r="BL188" s="7" t="s">
        <v>1</v>
      </c>
    </row>
    <row r="191" spans="1:64" x14ac:dyDescent="0.3">
      <c r="AQ191" s="444"/>
    </row>
  </sheetData>
  <phoneticPr fontId="2" type="noConversion"/>
  <conditionalFormatting sqref="C1:C3">
    <cfRule type="duplicateValues" dxfId="46" priority="96"/>
    <cfRule type="containsText" dxfId="45" priority="97" operator="containsText" text="xxx">
      <formula>NOT(ISERROR(SEARCH("xxx",C1)))</formula>
    </cfRule>
  </conditionalFormatting>
  <conditionalFormatting sqref="C67:D67">
    <cfRule type="cellIs" dxfId="44" priority="33" operator="equal">
      <formula>"Khả Thi 50%"</formula>
    </cfRule>
    <cfRule type="cellIs" dxfId="43" priority="34" operator="equal">
      <formula>"Khả Thi 80%"</formula>
    </cfRule>
    <cfRule type="cellIs" dxfId="42" priority="35" operator="equal">
      <formula>"Chắc chắn 100%"</formula>
    </cfRule>
  </conditionalFormatting>
  <conditionalFormatting sqref="E11:H49 E50:G50 E51:H51">
    <cfRule type="cellIs" dxfId="41" priority="15" operator="equal">
      <formula>"Khả Thi 50%"</formula>
    </cfRule>
    <cfRule type="cellIs" dxfId="40" priority="16" operator="equal">
      <formula>"Khả Thi 80%"</formula>
    </cfRule>
    <cfRule type="cellIs" dxfId="39" priority="17" operator="equal">
      <formula>"Chắc chắn 100%"</formula>
    </cfRule>
  </conditionalFormatting>
  <conditionalFormatting sqref="H59:H72">
    <cfRule type="cellIs" dxfId="38" priority="27" operator="equal">
      <formula>"Khả Thi 50%"</formula>
    </cfRule>
    <cfRule type="cellIs" dxfId="37" priority="28" operator="equal">
      <formula>"Khả Thi 80%"</formula>
    </cfRule>
    <cfRule type="cellIs" dxfId="36" priority="29" operator="equal">
      <formula>"Chắc chắn 100%"</formula>
    </cfRule>
  </conditionalFormatting>
  <conditionalFormatting sqref="H74:H75 H79:H80">
    <cfRule type="cellIs" dxfId="35" priority="39" operator="equal">
      <formula>"Khả Thi 50%"</formula>
    </cfRule>
    <cfRule type="cellIs" dxfId="34" priority="40" operator="equal">
      <formula>"Khả Thi 80%"</formula>
    </cfRule>
    <cfRule type="cellIs" dxfId="33" priority="41" operator="equal">
      <formula>"Chắc chắn 100%"</formula>
    </cfRule>
  </conditionalFormatting>
  <conditionalFormatting sqref="M11:M51 H52 E52:F66 E68:E72 F68:F73 E74:F80">
    <cfRule type="cellIs" dxfId="32" priority="84" operator="equal">
      <formula>"Khả Thi 50%"</formula>
    </cfRule>
    <cfRule type="cellIs" dxfId="31" priority="85" operator="equal">
      <formula>"Khả Thi 80%"</formula>
    </cfRule>
    <cfRule type="cellIs" dxfId="30" priority="86" operator="equal">
      <formula>"Chắc chắn 100%"</formula>
    </cfRule>
  </conditionalFormatting>
  <conditionalFormatting sqref="M66:M72">
    <cfRule type="cellIs" dxfId="29" priority="30" operator="equal">
      <formula>"Khả Thi 50%"</formula>
    </cfRule>
    <cfRule type="cellIs" dxfId="28" priority="31" operator="equal">
      <formula>"Khả Thi 80%"</formula>
    </cfRule>
    <cfRule type="cellIs" dxfId="27" priority="32" operator="equal">
      <formula>"Chắc chắn 100%"</formula>
    </cfRule>
  </conditionalFormatting>
  <conditionalFormatting sqref="BL25">
    <cfRule type="containsText" dxfId="26" priority="1" operator="containsText" text="xxx">
      <formula>NOT(ISERROR(SEARCH("xxx",BL25)))</formula>
    </cfRule>
  </conditionalFormatting>
  <dataValidations count="1">
    <dataValidation type="list" allowBlank="1" showInputMessage="1" showErrorMessage="1" sqref="AD11:AD188" xr:uid="{750C6AA6-A49F-4CF8-BEDD-25B8BF163113}">
      <formula1>#REF!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6C267-7257-4D32-819A-29FEC711D095}">
  <sheetPr filterMode="1">
    <tabColor rgb="FF00B050"/>
  </sheetPr>
  <dimension ref="A1:XER186"/>
  <sheetViews>
    <sheetView topLeftCell="B2" zoomScale="90" zoomScaleNormal="90" workbookViewId="0">
      <pane xSplit="8" ySplit="7" topLeftCell="BV24" activePane="bottomRight" state="frozen"/>
      <selection activeCell="B6" sqref="B6"/>
      <selection pane="topRight" activeCell="I6" sqref="I6"/>
      <selection pane="bottomLeft" activeCell="B11" sqref="B11"/>
      <selection pane="bottomRight" activeCell="H8" sqref="H8"/>
    </sheetView>
  </sheetViews>
  <sheetFormatPr defaultColWidth="8.81640625" defaultRowHeight="14" outlineLevelCol="1" x14ac:dyDescent="0.3"/>
  <cols>
    <col min="1" max="1" width="8.81640625" style="1" hidden="1" customWidth="1"/>
    <col min="2" max="2" width="8.81640625" style="1" customWidth="1"/>
    <col min="3" max="3" width="9" style="1" customWidth="1"/>
    <col min="4" max="4" width="21" style="186" customWidth="1"/>
    <col min="5" max="5" width="10.81640625" style="1" customWidth="1"/>
    <col min="6" max="6" width="9.1796875" style="1" hidden="1" customWidth="1"/>
    <col min="7" max="7" width="13.54296875" style="1" hidden="1" customWidth="1"/>
    <col min="8" max="8" width="8.1796875" style="1" customWidth="1"/>
    <col min="9" max="9" width="12.1796875" style="1" customWidth="1"/>
    <col min="10" max="10" width="18.81640625" style="1" customWidth="1"/>
    <col min="11" max="11" width="9.81640625" style="1" customWidth="1"/>
    <col min="12" max="12" width="13.81640625" style="1" hidden="1" customWidth="1"/>
    <col min="13" max="13" width="10.81640625" style="1" customWidth="1"/>
    <col min="14" max="22" width="8.81640625" style="2" customWidth="1" outlineLevel="1"/>
    <col min="23" max="25" width="10" style="2" customWidth="1" outlineLevel="1"/>
    <col min="26" max="26" width="12.453125" style="34" customWidth="1"/>
    <col min="27" max="27" width="15.81640625" style="2" hidden="1" customWidth="1"/>
    <col min="28" max="28" width="16.81640625" style="2" hidden="1" customWidth="1"/>
    <col min="29" max="29" width="18.1796875" style="2" hidden="1" customWidth="1"/>
    <col min="30" max="30" width="13.453125" style="2" hidden="1" customWidth="1"/>
    <col min="31" max="42" width="8.81640625" style="2" hidden="1" customWidth="1" outlineLevel="1"/>
    <col min="43" max="43" width="10.54296875" style="189" hidden="1" customWidth="1" collapsed="1"/>
    <col min="44" max="44" width="15.1796875" style="2" hidden="1" customWidth="1"/>
    <col min="45" max="45" width="16.453125" style="2" hidden="1" customWidth="1"/>
    <col min="46" max="46" width="18" style="2" hidden="1" customWidth="1"/>
    <col min="47" max="47" width="14.1796875" style="1" hidden="1" customWidth="1" outlineLevel="1"/>
    <col min="48" max="54" width="14.54296875" style="1" hidden="1" customWidth="1" outlineLevel="1"/>
    <col min="55" max="55" width="15" style="1" hidden="1" customWidth="1" outlineLevel="1"/>
    <col min="56" max="56" width="14.54296875" style="1" hidden="1" customWidth="1" outlineLevel="1"/>
    <col min="57" max="58" width="15" style="1" hidden="1" customWidth="1" outlineLevel="1"/>
    <col min="59" max="59" width="19.1796875" style="1" hidden="1" customWidth="1" collapsed="1"/>
    <col min="60" max="60" width="19.1796875" style="1" hidden="1" customWidth="1"/>
    <col min="61" max="61" width="20.1796875" style="1" hidden="1" customWidth="1"/>
    <col min="62" max="62" width="21.81640625" style="1" hidden="1" customWidth="1"/>
    <col min="63" max="63" width="10.1796875" style="1" customWidth="1"/>
    <col min="64" max="64" width="10.54296875" style="1" customWidth="1"/>
    <col min="65" max="66" width="8.81640625" style="1"/>
    <col min="67" max="78" width="13.81640625" style="1" customWidth="1"/>
    <col min="79" max="79" width="14.81640625" style="1" bestFit="1" customWidth="1"/>
    <col min="80" max="16384" width="8.81640625" style="1"/>
  </cols>
  <sheetData>
    <row r="1" spans="1:80" ht="19.5" hidden="1" customHeight="1" x14ac:dyDescent="0.3">
      <c r="C1" s="27" t="s">
        <v>11</v>
      </c>
      <c r="J1" s="16" t="s">
        <v>12</v>
      </c>
    </row>
    <row r="2" spans="1:80" ht="21.65" customHeight="1" x14ac:dyDescent="0.3">
      <c r="J2" s="17" t="s">
        <v>13</v>
      </c>
      <c r="K2" s="18">
        <v>26500</v>
      </c>
    </row>
    <row r="3" spans="1:80" ht="19.5" customHeight="1" x14ac:dyDescent="0.5">
      <c r="C3" s="28" t="s">
        <v>16</v>
      </c>
      <c r="D3" s="1"/>
      <c r="E3" s="28">
        <v>2026</v>
      </c>
      <c r="F3" s="13"/>
      <c r="G3" s="13"/>
      <c r="J3" s="17" t="s">
        <v>15</v>
      </c>
      <c r="K3" s="18" t="e">
        <f>VLOOKUP(J3,#REF!,2,0)</f>
        <v>#REF!</v>
      </c>
      <c r="AV3" s="194">
        <f>AV5/O5/25000</f>
        <v>4.8198492809274497E-2</v>
      </c>
    </row>
    <row r="4" spans="1:80" x14ac:dyDescent="0.3">
      <c r="N4" s="14"/>
      <c r="S4" s="197"/>
      <c r="T4" s="188"/>
      <c r="AE4" s="14"/>
      <c r="AJ4" s="15"/>
      <c r="BA4" s="194">
        <f>BA5/T5</f>
        <v>1192.5198856243678</v>
      </c>
      <c r="BB4" s="194">
        <f>BB5/U5</f>
        <v>1202.6820988894442</v>
      </c>
      <c r="BC4" s="194">
        <f>BC5/V5</f>
        <v>1184.0534363447657</v>
      </c>
      <c r="BD4" s="194">
        <f>BD5/W5</f>
        <v>1198.7176755332425</v>
      </c>
    </row>
    <row r="5" spans="1:80" x14ac:dyDescent="0.3">
      <c r="E5" s="249" t="s">
        <v>94</v>
      </c>
      <c r="I5" s="194"/>
      <c r="J5" s="194"/>
      <c r="K5" s="194"/>
      <c r="M5" s="3" t="s">
        <v>17</v>
      </c>
      <c r="N5" s="32">
        <f>SUBTOTAL(9,N9:N186)</f>
        <v>2015.2229326761383</v>
      </c>
      <c r="O5" s="32">
        <f t="shared" ref="O5:Z5" si="0">SUBTOTAL(9,O9:O186)</f>
        <v>1867.3145678240328</v>
      </c>
      <c r="P5" s="32">
        <f t="shared" si="0"/>
        <v>1957.5574034757406</v>
      </c>
      <c r="Q5" s="32">
        <f t="shared" si="0"/>
        <v>2025.231518676721</v>
      </c>
      <c r="R5" s="32">
        <f t="shared" si="0"/>
        <v>2057.4364391825352</v>
      </c>
      <c r="S5" s="32">
        <f t="shared" si="0"/>
        <v>1946.952182227594</v>
      </c>
      <c r="T5" s="32">
        <f t="shared" si="0"/>
        <v>2032.5225169732685</v>
      </c>
      <c r="U5" s="32">
        <f t="shared" si="0"/>
        <v>2119.8494989087399</v>
      </c>
      <c r="V5" s="32">
        <f t="shared" si="0"/>
        <v>1874.623101888885</v>
      </c>
      <c r="W5" s="32">
        <f t="shared" si="0"/>
        <v>1979.6262974285746</v>
      </c>
      <c r="X5" s="32">
        <f t="shared" si="0"/>
        <v>2040.2431243544627</v>
      </c>
      <c r="Y5" s="32">
        <f>SUBTOTAL(9,Y9:Y186)</f>
        <v>2077.5204185700309</v>
      </c>
      <c r="Z5" s="32">
        <f t="shared" si="0"/>
        <v>23994.100002186726</v>
      </c>
      <c r="AA5" s="285">
        <f>SUBTOTAL(9,AA9:AA186)</f>
        <v>14664.297699999988</v>
      </c>
      <c r="AB5" s="286">
        <f>Z5-AA5</f>
        <v>9329.8023021867375</v>
      </c>
      <c r="AC5" s="21">
        <f>IFERROR(AB5/AA5,0)</f>
        <v>0.63622564769581469</v>
      </c>
      <c r="AD5" s="188"/>
      <c r="AE5" s="195">
        <f>AU5/N5</f>
        <v>1199.7433601040486</v>
      </c>
      <c r="AF5" s="195">
        <f t="shared" ref="AF5:AP5" si="1">AV5/O5</f>
        <v>1204.9623202318623</v>
      </c>
      <c r="AG5" s="195">
        <f t="shared" si="1"/>
        <v>1194.3646281305066</v>
      </c>
      <c r="AH5" s="195">
        <f t="shared" si="1"/>
        <v>1205.2652970127124</v>
      </c>
      <c r="AI5" s="195">
        <f t="shared" si="1"/>
        <v>1196.2222806264117</v>
      </c>
      <c r="AJ5" s="195">
        <f t="shared" si="1"/>
        <v>1202.2069572479434</v>
      </c>
      <c r="AK5" s="195">
        <f t="shared" si="1"/>
        <v>1192.5198856243678</v>
      </c>
      <c r="AL5" s="195">
        <f t="shared" si="1"/>
        <v>1202.6820988894442</v>
      </c>
      <c r="AM5" s="195">
        <f t="shared" si="1"/>
        <v>1184.0534363447657</v>
      </c>
      <c r="AN5" s="195">
        <f t="shared" si="1"/>
        <v>1198.7176755332425</v>
      </c>
      <c r="AO5" s="195">
        <f t="shared" si="1"/>
        <v>1187.5454295532531</v>
      </c>
      <c r="AP5" s="195">
        <f t="shared" si="1"/>
        <v>1193.8740200231462</v>
      </c>
      <c r="AQ5" s="195">
        <f>BG5/Z5</f>
        <v>1196.866644531746</v>
      </c>
      <c r="AU5" s="31">
        <f>SUBTOTAL(9,AU9:AU186)/25000</f>
        <v>2417750.332607605</v>
      </c>
      <c r="AV5" s="31">
        <f t="shared" ref="AV5:BG5" si="2">SUBTOTAL(9,AV9:AV186)/25000</f>
        <v>2250043.6942480039</v>
      </c>
      <c r="AW5" s="31">
        <f t="shared" si="2"/>
        <v>2338037.3202464231</v>
      </c>
      <c r="AX5" s="31">
        <f t="shared" si="2"/>
        <v>2440941.2678774046</v>
      </c>
      <c r="AY5" s="31">
        <f t="shared" si="2"/>
        <v>2461151.309522816</v>
      </c>
      <c r="AZ5" s="31">
        <f t="shared" si="2"/>
        <v>2340639.4589030789</v>
      </c>
      <c r="BA5" s="31">
        <f t="shared" si="2"/>
        <v>2423823.5194699145</v>
      </c>
      <c r="BB5" s="31">
        <f t="shared" si="2"/>
        <v>2549505.0446772999</v>
      </c>
      <c r="BC5" s="31">
        <f t="shared" si="2"/>
        <v>2219653.9256428182</v>
      </c>
      <c r="BD5" s="31">
        <f t="shared" si="2"/>
        <v>2373013.0336780604</v>
      </c>
      <c r="BE5" s="31">
        <f t="shared" si="2"/>
        <v>2422881.3975045918</v>
      </c>
      <c r="BF5" s="31">
        <f t="shared" si="2"/>
        <v>2480297.653798372</v>
      </c>
      <c r="BG5" s="31">
        <f t="shared" si="2"/>
        <v>28717737.958176386</v>
      </c>
      <c r="BH5" s="30" t="e">
        <f t="shared" ref="BH5" si="3">SUBTOTAL(9,BH9:BH78)</f>
        <v>#REF!</v>
      </c>
      <c r="BI5" s="22" t="e">
        <f>BG5-BH5</f>
        <v>#REF!</v>
      </c>
      <c r="BJ5" s="23">
        <f>IFERROR(BI5/BH5,0)</f>
        <v>0</v>
      </c>
      <c r="BO5" s="32">
        <f t="shared" ref="BO5:BZ5" si="4">SUBTOTAL(9,BO9:BO186)</f>
        <v>147752230.75757575</v>
      </c>
      <c r="BP5" s="32">
        <f t="shared" si="4"/>
        <v>147752230.75757575</v>
      </c>
      <c r="BQ5" s="32">
        <f t="shared" si="4"/>
        <v>147752230.75757575</v>
      </c>
      <c r="BR5" s="32">
        <f t="shared" si="4"/>
        <v>202752230.75757575</v>
      </c>
      <c r="BS5" s="32">
        <f t="shared" si="4"/>
        <v>167778155.75757575</v>
      </c>
      <c r="BT5" s="32">
        <f t="shared" si="4"/>
        <v>216178155.75757575</v>
      </c>
      <c r="BU5" s="32">
        <f t="shared" si="4"/>
        <v>167778155.75757575</v>
      </c>
      <c r="BV5" s="32">
        <f t="shared" si="4"/>
        <v>216178155.75757575</v>
      </c>
      <c r="BW5" s="32">
        <f t="shared" si="4"/>
        <v>167778155.75757575</v>
      </c>
      <c r="BX5" s="32">
        <f t="shared" si="4"/>
        <v>216178155.75757575</v>
      </c>
      <c r="BY5" s="32">
        <f t="shared" si="4"/>
        <v>168738155.75757575</v>
      </c>
      <c r="BZ5" s="32">
        <f t="shared" si="4"/>
        <v>171078155.75757575</v>
      </c>
      <c r="CA5" s="32">
        <f>SUBTOTAL(9,CA9:CA186)</f>
        <v>2137694169.090909</v>
      </c>
    </row>
    <row r="6" spans="1:80" x14ac:dyDescent="0.3">
      <c r="E6" s="237" t="s">
        <v>97</v>
      </c>
      <c r="K6" s="196"/>
      <c r="M6" s="3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173"/>
      <c r="AA6" s="25"/>
      <c r="AB6" s="25"/>
      <c r="AC6" s="25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26" t="s">
        <v>19</v>
      </c>
      <c r="BH6" s="26"/>
      <c r="BI6" s="26"/>
      <c r="BJ6" s="26"/>
    </row>
    <row r="7" spans="1:80" s="5" customFormat="1" ht="14.25" customHeight="1" x14ac:dyDescent="0.25">
      <c r="D7" s="187"/>
      <c r="N7" s="213" t="s">
        <v>18</v>
      </c>
      <c r="O7" s="214"/>
      <c r="P7" s="214"/>
      <c r="Q7" s="214"/>
      <c r="R7" s="214"/>
      <c r="S7" s="214"/>
      <c r="T7" s="214"/>
      <c r="U7" s="214"/>
      <c r="V7" s="214"/>
      <c r="W7" s="214"/>
      <c r="X7" s="214"/>
      <c r="Y7" s="215"/>
      <c r="Z7" s="19"/>
      <c r="AA7" s="19"/>
      <c r="AB7" s="19" t="str">
        <f>Z8&amp;" sv "</f>
        <v xml:space="preserve">Kế hoạch 2026 sv </v>
      </c>
      <c r="AC7" s="19" t="str">
        <f>"% "&amp;Z8</f>
        <v>% Kế hoạch 2026</v>
      </c>
      <c r="AD7" s="216" t="s">
        <v>4460</v>
      </c>
      <c r="AE7" s="217"/>
      <c r="AF7" s="217"/>
      <c r="AG7" s="217"/>
      <c r="AH7" s="217"/>
      <c r="AI7" s="217"/>
      <c r="AJ7" s="217"/>
      <c r="AK7" s="217"/>
      <c r="AL7" s="217"/>
      <c r="AM7" s="217"/>
      <c r="AN7" s="217"/>
      <c r="AO7" s="217"/>
      <c r="AP7" s="217"/>
      <c r="AQ7" s="190" t="s">
        <v>238</v>
      </c>
      <c r="AR7" s="20" t="s">
        <v>21</v>
      </c>
      <c r="AS7" s="20" t="str">
        <f>AQ8&amp;" sv "</f>
        <v xml:space="preserve">Giá EXW BQ 2026 sv </v>
      </c>
      <c r="AT7" s="20" t="str">
        <f>"% "&amp;AQ8</f>
        <v>% Giá EXW BQ 2026</v>
      </c>
      <c r="AU7" s="218" t="s">
        <v>19</v>
      </c>
      <c r="AV7" s="218"/>
      <c r="AW7" s="218"/>
      <c r="AX7" s="218"/>
      <c r="AY7" s="218"/>
      <c r="AZ7" s="218"/>
      <c r="BA7" s="218"/>
      <c r="BB7" s="218"/>
      <c r="BC7" s="218"/>
      <c r="BD7" s="218"/>
      <c r="BE7" s="218"/>
      <c r="BF7" s="218"/>
      <c r="BG7" s="24" t="s">
        <v>22</v>
      </c>
      <c r="BH7" s="24" t="s">
        <v>23</v>
      </c>
      <c r="BI7" s="24" t="str">
        <f>BG8&amp;" sv "</f>
        <v xml:space="preserve">Kế hoạch DT 2026 sv </v>
      </c>
      <c r="BJ7" s="24" t="str">
        <f>"% "&amp;BG8</f>
        <v>% Kế hoạch DT 2026</v>
      </c>
      <c r="BO7" s="296" t="s">
        <v>4420</v>
      </c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</row>
    <row r="8" spans="1:80" s="5" customFormat="1" ht="34.5" customHeight="1" x14ac:dyDescent="0.25">
      <c r="A8" s="219" t="s">
        <v>25</v>
      </c>
      <c r="B8" s="35" t="s">
        <v>4812</v>
      </c>
      <c r="C8" s="315" t="s">
        <v>26</v>
      </c>
      <c r="D8" s="316" t="s">
        <v>27</v>
      </c>
      <c r="E8" s="35" t="s">
        <v>28</v>
      </c>
      <c r="F8" s="35" t="s">
        <v>4743</v>
      </c>
      <c r="G8" s="35" t="s">
        <v>29</v>
      </c>
      <c r="H8" s="35" t="s">
        <v>30</v>
      </c>
      <c r="I8" s="315" t="s">
        <v>31</v>
      </c>
      <c r="J8" s="35" t="s">
        <v>32</v>
      </c>
      <c r="K8" s="317" t="s">
        <v>33</v>
      </c>
      <c r="L8" s="317" t="s">
        <v>34</v>
      </c>
      <c r="M8" s="35" t="s">
        <v>3</v>
      </c>
      <c r="N8" s="19" t="s">
        <v>35</v>
      </c>
      <c r="O8" s="19" t="s">
        <v>36</v>
      </c>
      <c r="P8" s="19" t="s">
        <v>37</v>
      </c>
      <c r="Q8" s="19" t="s">
        <v>38</v>
      </c>
      <c r="R8" s="19" t="s">
        <v>39</v>
      </c>
      <c r="S8" s="19" t="s">
        <v>40</v>
      </c>
      <c r="T8" s="19" t="s">
        <v>41</v>
      </c>
      <c r="U8" s="19" t="s">
        <v>42</v>
      </c>
      <c r="V8" s="19" t="s">
        <v>43</v>
      </c>
      <c r="W8" s="19" t="s">
        <v>44</v>
      </c>
      <c r="X8" s="19" t="s">
        <v>45</v>
      </c>
      <c r="Y8" s="19" t="s">
        <v>46</v>
      </c>
      <c r="Z8" s="19" t="s">
        <v>4786</v>
      </c>
      <c r="AA8" s="19" t="s">
        <v>4789</v>
      </c>
      <c r="AB8" s="19" t="s">
        <v>4789</v>
      </c>
      <c r="AC8" s="19" t="s">
        <v>4790</v>
      </c>
      <c r="AD8" s="20" t="s">
        <v>47</v>
      </c>
      <c r="AE8" s="20" t="s">
        <v>48</v>
      </c>
      <c r="AF8" s="20" t="s">
        <v>49</v>
      </c>
      <c r="AG8" s="20" t="s">
        <v>50</v>
      </c>
      <c r="AH8" s="20" t="s">
        <v>51</v>
      </c>
      <c r="AI8" s="20" t="s">
        <v>52</v>
      </c>
      <c r="AJ8" s="20" t="s">
        <v>53</v>
      </c>
      <c r="AK8" s="20" t="s">
        <v>54</v>
      </c>
      <c r="AL8" s="20" t="s">
        <v>55</v>
      </c>
      <c r="AM8" s="20" t="s">
        <v>56</v>
      </c>
      <c r="AN8" s="20" t="s">
        <v>57</v>
      </c>
      <c r="AO8" s="20" t="s">
        <v>58</v>
      </c>
      <c r="AP8" s="20" t="s">
        <v>59</v>
      </c>
      <c r="AQ8" s="190" t="s">
        <v>4787</v>
      </c>
      <c r="AR8" s="20" t="s">
        <v>4791</v>
      </c>
      <c r="AS8" s="20" t="s">
        <v>4791</v>
      </c>
      <c r="AT8" s="20" t="s">
        <v>4792</v>
      </c>
      <c r="AU8" s="24" t="s">
        <v>60</v>
      </c>
      <c r="AV8" s="24" t="s">
        <v>61</v>
      </c>
      <c r="AW8" s="24" t="s">
        <v>62</v>
      </c>
      <c r="AX8" s="24" t="s">
        <v>63</v>
      </c>
      <c r="AY8" s="24" t="s">
        <v>64</v>
      </c>
      <c r="AZ8" s="24" t="s">
        <v>65</v>
      </c>
      <c r="BA8" s="24" t="s">
        <v>66</v>
      </c>
      <c r="BB8" s="24" t="s">
        <v>67</v>
      </c>
      <c r="BC8" s="24" t="s">
        <v>68</v>
      </c>
      <c r="BD8" s="24" t="s">
        <v>69</v>
      </c>
      <c r="BE8" s="24" t="s">
        <v>70</v>
      </c>
      <c r="BF8" s="24" t="s">
        <v>71</v>
      </c>
      <c r="BG8" s="24" t="s">
        <v>4794</v>
      </c>
      <c r="BH8" s="24" t="s">
        <v>72</v>
      </c>
      <c r="BI8" s="24" t="s">
        <v>73</v>
      </c>
      <c r="BJ8" s="24" t="s">
        <v>74</v>
      </c>
      <c r="BK8" s="318" t="s">
        <v>4421</v>
      </c>
      <c r="BL8" s="319" t="s">
        <v>4793</v>
      </c>
      <c r="BM8" s="126" t="s">
        <v>4459</v>
      </c>
      <c r="BN8" s="127" t="s">
        <v>4422</v>
      </c>
      <c r="BO8" s="124">
        <v>1</v>
      </c>
      <c r="BP8" s="124">
        <v>2</v>
      </c>
      <c r="BQ8" s="124">
        <v>3</v>
      </c>
      <c r="BR8" s="124">
        <v>4</v>
      </c>
      <c r="BS8" s="124">
        <v>5</v>
      </c>
      <c r="BT8" s="124">
        <v>6</v>
      </c>
      <c r="BU8" s="124">
        <v>7</v>
      </c>
      <c r="BV8" s="124">
        <v>8</v>
      </c>
      <c r="BW8" s="124">
        <v>9</v>
      </c>
      <c r="BX8" s="124">
        <v>10</v>
      </c>
      <c r="BY8" s="124">
        <v>11</v>
      </c>
      <c r="BZ8" s="124">
        <v>12</v>
      </c>
      <c r="CA8" s="124" t="s">
        <v>4423</v>
      </c>
    </row>
    <row r="9" spans="1:80" hidden="1" x14ac:dyDescent="0.3">
      <c r="A9" s="227" t="s">
        <v>10</v>
      </c>
      <c r="B9" s="381" t="s">
        <v>4556</v>
      </c>
      <c r="C9" s="320" t="s">
        <v>191</v>
      </c>
      <c r="D9" s="321" t="s">
        <v>4561</v>
      </c>
      <c r="E9" s="322" t="s">
        <v>94</v>
      </c>
      <c r="F9" s="322" t="s">
        <v>4744</v>
      </c>
      <c r="G9" s="322" t="s">
        <v>4748</v>
      </c>
      <c r="H9" s="322" t="s">
        <v>165</v>
      </c>
      <c r="I9" s="323" t="s">
        <v>110</v>
      </c>
      <c r="J9" s="324" t="s">
        <v>4752</v>
      </c>
      <c r="K9" s="324" t="s">
        <v>0</v>
      </c>
      <c r="L9" s="324" t="s">
        <v>4780</v>
      </c>
      <c r="M9" s="325">
        <v>0.8</v>
      </c>
      <c r="N9" s="326">
        <v>660</v>
      </c>
      <c r="O9" s="326">
        <v>660</v>
      </c>
      <c r="P9" s="326">
        <v>660</v>
      </c>
      <c r="Q9" s="326">
        <v>660</v>
      </c>
      <c r="R9" s="326">
        <v>660</v>
      </c>
      <c r="S9" s="326">
        <v>660</v>
      </c>
      <c r="T9" s="326">
        <v>660</v>
      </c>
      <c r="U9" s="326">
        <v>660</v>
      </c>
      <c r="V9" s="326">
        <v>660</v>
      </c>
      <c r="W9" s="326">
        <v>660</v>
      </c>
      <c r="X9" s="326">
        <v>660</v>
      </c>
      <c r="Y9" s="326">
        <v>660</v>
      </c>
      <c r="Z9" s="327">
        <f>SUM(N9:Y9)</f>
        <v>7920</v>
      </c>
      <c r="AA9" s="6">
        <v>13002</v>
      </c>
      <c r="AB9" s="6">
        <f>Z9-AA9</f>
        <v>-5082</v>
      </c>
      <c r="AC9" s="328">
        <f>IFERROR(AB9/AA9,0)</f>
        <v>-0.39086294416243655</v>
      </c>
      <c r="AD9" s="329" t="s">
        <v>13</v>
      </c>
      <c r="AE9" s="330">
        <v>1044</v>
      </c>
      <c r="AF9" s="330">
        <v>1044</v>
      </c>
      <c r="AG9" s="330">
        <v>1044</v>
      </c>
      <c r="AH9" s="330">
        <v>1044</v>
      </c>
      <c r="AI9" s="330">
        <v>1044</v>
      </c>
      <c r="AJ9" s="330">
        <v>1044</v>
      </c>
      <c r="AK9" s="330">
        <v>1044</v>
      </c>
      <c r="AL9" s="330">
        <v>1044</v>
      </c>
      <c r="AM9" s="330">
        <v>1044</v>
      </c>
      <c r="AN9" s="330">
        <v>1044</v>
      </c>
      <c r="AO9" s="330">
        <v>1044</v>
      </c>
      <c r="AP9" s="330">
        <v>1044</v>
      </c>
      <c r="AQ9" s="331">
        <f t="shared" ref="AQ9:AQ72" si="5">AVERAGE(AE9:AP9)</f>
        <v>1044</v>
      </c>
      <c r="AR9" s="6"/>
      <c r="AS9" s="6">
        <f>AQ9-AR9</f>
        <v>1044</v>
      </c>
      <c r="AT9" s="328">
        <f>IFERROR(AS9/AR9,0)</f>
        <v>0</v>
      </c>
      <c r="AU9" s="332">
        <f t="shared" ref="AU9:AU40" si="6">IFERROR(N9*AE9*VLOOKUP($AD9,$J$2:$K$3,2,0),0)</f>
        <v>18259560000</v>
      </c>
      <c r="AV9" s="332">
        <f t="shared" ref="AV9:AV40" si="7">IFERROR(O9*AF9*VLOOKUP($AD9,$J$2:$K$3,2,0),0)</f>
        <v>18259560000</v>
      </c>
      <c r="AW9" s="332">
        <f t="shared" ref="AW9:AW40" si="8">IFERROR(P9*AG9*VLOOKUP($AD9,$J$2:$K$3,2,0),0)</f>
        <v>18259560000</v>
      </c>
      <c r="AX9" s="332">
        <f t="shared" ref="AX9:AX40" si="9">IFERROR(Q9*AH9*VLOOKUP($AD9,$J$2:$K$3,2,0),0)</f>
        <v>18259560000</v>
      </c>
      <c r="AY9" s="332">
        <f t="shared" ref="AY9:AY40" si="10">IFERROR(R9*AI9*VLOOKUP($AD9,$J$2:$K$3,2,0),0)</f>
        <v>18259560000</v>
      </c>
      <c r="AZ9" s="332">
        <f t="shared" ref="AZ9:AZ40" si="11">IFERROR(S9*AJ9*VLOOKUP($AD9,$J$2:$K$3,2,0),0)</f>
        <v>18259560000</v>
      </c>
      <c r="BA9" s="332">
        <f t="shared" ref="BA9:BA40" si="12">IFERROR(T9*AK9*VLOOKUP($AD9,$J$2:$K$3,2,0),0)</f>
        <v>18259560000</v>
      </c>
      <c r="BB9" s="332">
        <f t="shared" ref="BB9:BB40" si="13">IFERROR(U9*AL9*VLOOKUP($AD9,$J$2:$K$3,2,0),0)</f>
        <v>18259560000</v>
      </c>
      <c r="BC9" s="332">
        <f t="shared" ref="BC9:BC40" si="14">IFERROR(V9*AM9*VLOOKUP($AD9,$J$2:$K$3,2,0),0)</f>
        <v>18259560000</v>
      </c>
      <c r="BD9" s="332">
        <f t="shared" ref="BD9:BD40" si="15">IFERROR(W9*AN9*VLOOKUP($AD9,$J$2:$K$3,2,0),0)</f>
        <v>18259560000</v>
      </c>
      <c r="BE9" s="332">
        <f t="shared" ref="BE9:BE40" si="16">IFERROR(X9*AO9*VLOOKUP($AD9,$J$2:$K$3,2,0),0)</f>
        <v>18259560000</v>
      </c>
      <c r="BF9" s="332">
        <f t="shared" ref="BF9:BF40" si="17">IFERROR(Y9*AP9*VLOOKUP($AD9,$J$2:$K$3,2,0),0)</f>
        <v>18259560000</v>
      </c>
      <c r="BG9" s="6">
        <f>SUM(AU9:BF9)</f>
        <v>219114720000</v>
      </c>
      <c r="BH9" s="6" t="e">
        <f>SUMIFS(#REF!,#REF!,'CPVC+XK 2026'!$C9,#REF!,'CPVC+XK 2026'!$I9)</f>
        <v>#REF!</v>
      </c>
      <c r="BI9" s="6" t="e">
        <f>BG9-BH9</f>
        <v>#REF!</v>
      </c>
      <c r="BJ9" s="328">
        <f>IFERROR(BI9/BH9,0)</f>
        <v>0</v>
      </c>
      <c r="BK9" s="333">
        <v>20</v>
      </c>
      <c r="BL9" s="287">
        <v>20</v>
      </c>
      <c r="BM9" s="334">
        <f>IFERROR(BL9/BK9-1," ")</f>
        <v>0</v>
      </c>
      <c r="BN9" s="288" t="s">
        <v>13</v>
      </c>
      <c r="BO9" s="287">
        <f t="shared" ref="BO9:BO40" si="18">IF($BN9="VND",$BL9*N9,$BL9*N9*$K$2)</f>
        <v>349800000</v>
      </c>
      <c r="BP9" s="287">
        <f t="shared" ref="BP9:BP40" si="19">IF($BN9="VND",$BL9*O9,$BL9*O9*$K$2)</f>
        <v>349800000</v>
      </c>
      <c r="BQ9" s="287">
        <f t="shared" ref="BQ9:BQ40" si="20">IF($BN9="VND",$BL9*P9,$BL9*P9*$K$2)</f>
        <v>349800000</v>
      </c>
      <c r="BR9" s="287">
        <f t="shared" ref="BR9:BR40" si="21">IF($BN9="VND",$BL9*Q9,$BL9*Q9*$K$2)</f>
        <v>349800000</v>
      </c>
      <c r="BS9" s="287">
        <f t="shared" ref="BS9:BS40" si="22">IF($BN9="VND",$BL9*R9,$BL9*R9*$K$2)</f>
        <v>349800000</v>
      </c>
      <c r="BT9" s="287">
        <f t="shared" ref="BT9:BT40" si="23">IF($BN9="VND",$BL9*S9,$BL9*S9*$K$2)</f>
        <v>349800000</v>
      </c>
      <c r="BU9" s="287">
        <f t="shared" ref="BU9:BU40" si="24">IF($BN9="VND",$BL9*T9,$BL9*T9*$K$2)</f>
        <v>349800000</v>
      </c>
      <c r="BV9" s="287">
        <f t="shared" ref="BV9:BV40" si="25">IF($BN9="VND",$BL9*U9,$BL9*U9*$K$2)</f>
        <v>349800000</v>
      </c>
      <c r="BW9" s="287">
        <f t="shared" ref="BW9:BW40" si="26">IF($BN9="VND",$BL9*V9,$BL9*V9*$K$2)</f>
        <v>349800000</v>
      </c>
      <c r="BX9" s="287">
        <f t="shared" ref="BX9:BX40" si="27">IF($BN9="VND",$BL9*W9,$BL9*W9*$K$2)</f>
        <v>349800000</v>
      </c>
      <c r="BY9" s="287">
        <f t="shared" ref="BY9:BY40" si="28">IF($BN9="VND",$BL9*X9,$BL9*X9*$K$2)</f>
        <v>349800000</v>
      </c>
      <c r="BZ9" s="287">
        <f t="shared" ref="BZ9:BZ40" si="29">IF($BN9="VND",$BL9*Y9,$BL9*Y9*$K$2)</f>
        <v>349800000</v>
      </c>
      <c r="CA9" s="297">
        <f>SUM(BO9:BZ9)</f>
        <v>4197600000</v>
      </c>
      <c r="CB9" s="1" t="str">
        <f>VLOOKUP(C9,'So sánh chi phí'!A:A,1,0)</f>
        <v>200319</v>
      </c>
    </row>
    <row r="10" spans="1:80" hidden="1" x14ac:dyDescent="0.3">
      <c r="A10" s="234" t="s">
        <v>10</v>
      </c>
      <c r="B10" s="381" t="s">
        <v>4556</v>
      </c>
      <c r="C10" s="235" t="s">
        <v>191</v>
      </c>
      <c r="D10" s="236" t="s">
        <v>4561</v>
      </c>
      <c r="E10" s="237" t="s">
        <v>94</v>
      </c>
      <c r="F10" s="237" t="s">
        <v>4744</v>
      </c>
      <c r="G10" s="237" t="s">
        <v>7</v>
      </c>
      <c r="H10" s="237" t="s">
        <v>165</v>
      </c>
      <c r="I10" s="235" t="s">
        <v>110</v>
      </c>
      <c r="J10" s="234" t="s">
        <v>4752</v>
      </c>
      <c r="K10" s="234" t="s">
        <v>0</v>
      </c>
      <c r="L10" s="234" t="s">
        <v>4780</v>
      </c>
      <c r="M10" s="238">
        <v>0.8</v>
      </c>
      <c r="N10" s="275">
        <v>440</v>
      </c>
      <c r="O10" s="275">
        <v>440</v>
      </c>
      <c r="P10" s="275">
        <v>440</v>
      </c>
      <c r="Q10" s="275">
        <v>440</v>
      </c>
      <c r="R10" s="275">
        <v>440</v>
      </c>
      <c r="S10" s="275">
        <v>440</v>
      </c>
      <c r="T10" s="275">
        <v>440</v>
      </c>
      <c r="U10" s="275">
        <v>440</v>
      </c>
      <c r="V10" s="275">
        <v>440</v>
      </c>
      <c r="W10" s="275">
        <v>440</v>
      </c>
      <c r="X10" s="275">
        <v>440</v>
      </c>
      <c r="Y10" s="275">
        <v>440</v>
      </c>
      <c r="Z10" s="274">
        <f t="shared" ref="Z10:Z73" si="30">SUM(N10:Y10)</f>
        <v>5280</v>
      </c>
      <c r="AA10" s="239">
        <v>13002</v>
      </c>
      <c r="AB10" s="239">
        <f t="shared" ref="AB10:AB73" si="31">Z10-AA10</f>
        <v>-7722</v>
      </c>
      <c r="AC10" s="240">
        <f t="shared" ref="AC10:AC73" si="32">IFERROR(AB10/AA10,0)</f>
        <v>-0.59390862944162437</v>
      </c>
      <c r="AD10" s="10" t="s">
        <v>13</v>
      </c>
      <c r="AE10" s="264">
        <v>1084</v>
      </c>
      <c r="AF10" s="264">
        <v>1084</v>
      </c>
      <c r="AG10" s="264">
        <v>1084</v>
      </c>
      <c r="AH10" s="264">
        <v>1084</v>
      </c>
      <c r="AI10" s="264">
        <v>1084</v>
      </c>
      <c r="AJ10" s="264">
        <v>1084</v>
      </c>
      <c r="AK10" s="264">
        <v>1084</v>
      </c>
      <c r="AL10" s="264">
        <v>1084</v>
      </c>
      <c r="AM10" s="264">
        <v>1084</v>
      </c>
      <c r="AN10" s="264">
        <v>1084</v>
      </c>
      <c r="AO10" s="264">
        <v>1084</v>
      </c>
      <c r="AP10" s="264">
        <v>1084</v>
      </c>
      <c r="AQ10" s="241">
        <f t="shared" si="5"/>
        <v>1084</v>
      </c>
      <c r="AR10" s="239"/>
      <c r="AS10" s="239">
        <f t="shared" ref="AS10:AS73" si="33">AQ10-AR10</f>
        <v>1084</v>
      </c>
      <c r="AT10" s="240">
        <f t="shared" ref="AT10:AT73" si="34">IFERROR(AS10/AR10,0)</f>
        <v>0</v>
      </c>
      <c r="AU10" s="11">
        <f t="shared" si="6"/>
        <v>12639440000</v>
      </c>
      <c r="AV10" s="11">
        <f t="shared" si="7"/>
        <v>12639440000</v>
      </c>
      <c r="AW10" s="11">
        <f t="shared" si="8"/>
        <v>12639440000</v>
      </c>
      <c r="AX10" s="11">
        <f t="shared" si="9"/>
        <v>12639440000</v>
      </c>
      <c r="AY10" s="11">
        <f t="shared" si="10"/>
        <v>12639440000</v>
      </c>
      <c r="AZ10" s="11">
        <f t="shared" si="11"/>
        <v>12639440000</v>
      </c>
      <c r="BA10" s="11">
        <f t="shared" si="12"/>
        <v>12639440000</v>
      </c>
      <c r="BB10" s="11">
        <f t="shared" si="13"/>
        <v>12639440000</v>
      </c>
      <c r="BC10" s="11">
        <f t="shared" si="14"/>
        <v>12639440000</v>
      </c>
      <c r="BD10" s="11">
        <f t="shared" si="15"/>
        <v>12639440000</v>
      </c>
      <c r="BE10" s="11">
        <f t="shared" si="16"/>
        <v>12639440000</v>
      </c>
      <c r="BF10" s="11">
        <f t="shared" si="17"/>
        <v>12639440000</v>
      </c>
      <c r="BG10" s="239">
        <f t="shared" ref="BG10:BG26" si="35">SUM(AU10:BF10)</f>
        <v>151673280000</v>
      </c>
      <c r="BH10" s="239" t="e">
        <f>SUMIFS(#REF!,#REF!,'CPVC+XK 2026'!$C10,#REF!,'CPVC+XK 2026'!$I10)</f>
        <v>#REF!</v>
      </c>
      <c r="BI10" s="239" t="e">
        <f t="shared" ref="BI10:BI73" si="36">BG10-BH10</f>
        <v>#REF!</v>
      </c>
      <c r="BJ10" s="240">
        <f t="shared" ref="BJ10:BJ73" si="37">IFERROR(BI10/BH10,0)</f>
        <v>0</v>
      </c>
      <c r="BK10" s="289">
        <v>20</v>
      </c>
      <c r="BL10" s="290">
        <v>20</v>
      </c>
      <c r="BM10" s="291">
        <f t="shared" ref="BM10:BM73" si="38">IFERROR(BL10/BK10-1," ")</f>
        <v>0</v>
      </c>
      <c r="BN10" s="292" t="s">
        <v>13</v>
      </c>
      <c r="BO10" s="290">
        <f t="shared" si="18"/>
        <v>233200000</v>
      </c>
      <c r="BP10" s="290">
        <f t="shared" si="19"/>
        <v>233200000</v>
      </c>
      <c r="BQ10" s="290">
        <f t="shared" si="20"/>
        <v>233200000</v>
      </c>
      <c r="BR10" s="290">
        <f t="shared" si="21"/>
        <v>233200000</v>
      </c>
      <c r="BS10" s="290">
        <f t="shared" si="22"/>
        <v>233200000</v>
      </c>
      <c r="BT10" s="290">
        <f t="shared" si="23"/>
        <v>233200000</v>
      </c>
      <c r="BU10" s="290">
        <f t="shared" si="24"/>
        <v>233200000</v>
      </c>
      <c r="BV10" s="290">
        <f t="shared" si="25"/>
        <v>233200000</v>
      </c>
      <c r="BW10" s="290">
        <f t="shared" si="26"/>
        <v>233200000</v>
      </c>
      <c r="BX10" s="290">
        <f t="shared" si="27"/>
        <v>233200000</v>
      </c>
      <c r="BY10" s="290">
        <f t="shared" si="28"/>
        <v>233200000</v>
      </c>
      <c r="BZ10" s="290">
        <f t="shared" si="29"/>
        <v>233200000</v>
      </c>
      <c r="CA10" s="298">
        <f t="shared" ref="CA10:CA73" si="39">SUM(BO10:BZ10)</f>
        <v>2798400000</v>
      </c>
      <c r="CB10" s="1" t="str">
        <f>VLOOKUP(C10,'So sánh chi phí'!A:A,1,0)</f>
        <v>200319</v>
      </c>
    </row>
    <row r="11" spans="1:80" ht="25.5" hidden="1" x14ac:dyDescent="0.3">
      <c r="A11" s="234" t="s">
        <v>76</v>
      </c>
      <c r="B11" s="381" t="s">
        <v>4556</v>
      </c>
      <c r="C11" s="235" t="s">
        <v>193</v>
      </c>
      <c r="D11" s="236" t="s">
        <v>4559</v>
      </c>
      <c r="E11" s="237" t="s">
        <v>94</v>
      </c>
      <c r="F11" s="237" t="s">
        <v>4744</v>
      </c>
      <c r="G11" s="237" t="s">
        <v>7</v>
      </c>
      <c r="H11" s="237" t="s">
        <v>165</v>
      </c>
      <c r="I11" s="235" t="s">
        <v>4753</v>
      </c>
      <c r="J11" s="234" t="s">
        <v>4754</v>
      </c>
      <c r="K11" s="234" t="s">
        <v>0</v>
      </c>
      <c r="L11" s="234" t="s">
        <v>272</v>
      </c>
      <c r="M11" s="238">
        <v>0.8</v>
      </c>
      <c r="N11" s="275"/>
      <c r="O11" s="275"/>
      <c r="P11" s="275"/>
      <c r="Q11" s="275"/>
      <c r="R11" s="275"/>
      <c r="S11" s="275"/>
      <c r="T11" s="275"/>
      <c r="U11" s="275"/>
      <c r="V11" s="275"/>
      <c r="W11" s="275"/>
      <c r="X11" s="275"/>
      <c r="Y11" s="275"/>
      <c r="Z11" s="274">
        <f t="shared" si="30"/>
        <v>0</v>
      </c>
      <c r="AA11" s="239">
        <v>0</v>
      </c>
      <c r="AB11" s="239">
        <f t="shared" si="31"/>
        <v>0</v>
      </c>
      <c r="AC11" s="240">
        <f t="shared" si="32"/>
        <v>0</v>
      </c>
      <c r="AD11" s="10" t="s">
        <v>13</v>
      </c>
      <c r="AE11" s="264">
        <v>750</v>
      </c>
      <c r="AF11" s="264">
        <v>750</v>
      </c>
      <c r="AG11" s="264">
        <v>750</v>
      </c>
      <c r="AH11" s="264">
        <v>750</v>
      </c>
      <c r="AI11" s="264">
        <v>750</v>
      </c>
      <c r="AJ11" s="264">
        <v>750</v>
      </c>
      <c r="AK11" s="264">
        <v>750</v>
      </c>
      <c r="AL11" s="264">
        <v>750</v>
      </c>
      <c r="AM11" s="264">
        <v>750</v>
      </c>
      <c r="AN11" s="264">
        <v>750</v>
      </c>
      <c r="AO11" s="264">
        <v>750</v>
      </c>
      <c r="AP11" s="264">
        <v>750</v>
      </c>
      <c r="AQ11" s="241">
        <f t="shared" si="5"/>
        <v>750</v>
      </c>
      <c r="AR11" s="239"/>
      <c r="AS11" s="239">
        <f t="shared" si="33"/>
        <v>750</v>
      </c>
      <c r="AT11" s="240">
        <f t="shared" si="34"/>
        <v>0</v>
      </c>
      <c r="AU11" s="11">
        <f t="shared" si="6"/>
        <v>0</v>
      </c>
      <c r="AV11" s="11">
        <f t="shared" si="7"/>
        <v>0</v>
      </c>
      <c r="AW11" s="11">
        <f t="shared" si="8"/>
        <v>0</v>
      </c>
      <c r="AX11" s="11">
        <f t="shared" si="9"/>
        <v>0</v>
      </c>
      <c r="AY11" s="11">
        <f t="shared" si="10"/>
        <v>0</v>
      </c>
      <c r="AZ11" s="11">
        <f t="shared" si="11"/>
        <v>0</v>
      </c>
      <c r="BA11" s="11">
        <f t="shared" si="12"/>
        <v>0</v>
      </c>
      <c r="BB11" s="11">
        <f t="shared" si="13"/>
        <v>0</v>
      </c>
      <c r="BC11" s="11">
        <f t="shared" si="14"/>
        <v>0</v>
      </c>
      <c r="BD11" s="11">
        <f t="shared" si="15"/>
        <v>0</v>
      </c>
      <c r="BE11" s="11">
        <f t="shared" si="16"/>
        <v>0</v>
      </c>
      <c r="BF11" s="11">
        <f t="shared" si="17"/>
        <v>0</v>
      </c>
      <c r="BG11" s="239">
        <f t="shared" si="35"/>
        <v>0</v>
      </c>
      <c r="BH11" s="239" t="e">
        <f>SUMIFS(#REF!,#REF!,'CPVC+XK 2026'!$C11,#REF!,'CPVC+XK 2026'!$I11)</f>
        <v>#REF!</v>
      </c>
      <c r="BI11" s="239" t="e">
        <f t="shared" si="36"/>
        <v>#REF!</v>
      </c>
      <c r="BJ11" s="240">
        <f t="shared" si="37"/>
        <v>0</v>
      </c>
      <c r="BK11" s="289">
        <v>20</v>
      </c>
      <c r="BL11" s="290"/>
      <c r="BM11" s="291">
        <f t="shared" si="38"/>
        <v>-1</v>
      </c>
      <c r="BN11" s="292" t="s">
        <v>13</v>
      </c>
      <c r="BO11" s="290">
        <f t="shared" si="18"/>
        <v>0</v>
      </c>
      <c r="BP11" s="290">
        <f t="shared" si="19"/>
        <v>0</v>
      </c>
      <c r="BQ11" s="290">
        <f t="shared" si="20"/>
        <v>0</v>
      </c>
      <c r="BR11" s="290">
        <f t="shared" si="21"/>
        <v>0</v>
      </c>
      <c r="BS11" s="290">
        <f t="shared" si="22"/>
        <v>0</v>
      </c>
      <c r="BT11" s="290">
        <f t="shared" si="23"/>
        <v>0</v>
      </c>
      <c r="BU11" s="290">
        <f t="shared" si="24"/>
        <v>0</v>
      </c>
      <c r="BV11" s="290">
        <f t="shared" si="25"/>
        <v>0</v>
      </c>
      <c r="BW11" s="290">
        <f t="shared" si="26"/>
        <v>0</v>
      </c>
      <c r="BX11" s="290">
        <f t="shared" si="27"/>
        <v>0</v>
      </c>
      <c r="BY11" s="290">
        <f t="shared" si="28"/>
        <v>0</v>
      </c>
      <c r="BZ11" s="290">
        <f t="shared" si="29"/>
        <v>0</v>
      </c>
      <c r="CA11" s="298">
        <f t="shared" si="39"/>
        <v>0</v>
      </c>
      <c r="CB11" s="1" t="str">
        <f>VLOOKUP(C11,'So sánh chi phí'!A:A,1,0)</f>
        <v>200332</v>
      </c>
    </row>
    <row r="12" spans="1:80" ht="25.5" hidden="1" x14ac:dyDescent="0.3">
      <c r="A12" s="234" t="s">
        <v>76</v>
      </c>
      <c r="B12" s="381" t="s">
        <v>4556</v>
      </c>
      <c r="C12" s="235" t="s">
        <v>193</v>
      </c>
      <c r="D12" s="242" t="s">
        <v>4559</v>
      </c>
      <c r="E12" s="237" t="s">
        <v>94</v>
      </c>
      <c r="F12" s="237" t="s">
        <v>4744</v>
      </c>
      <c r="G12" s="237" t="s">
        <v>7</v>
      </c>
      <c r="H12" s="237" t="s">
        <v>165</v>
      </c>
      <c r="I12" s="235" t="s">
        <v>111</v>
      </c>
      <c r="J12" s="234" t="s">
        <v>4755</v>
      </c>
      <c r="K12" s="234" t="s">
        <v>0</v>
      </c>
      <c r="L12" s="234" t="s">
        <v>4781</v>
      </c>
      <c r="M12" s="238">
        <v>0.8</v>
      </c>
      <c r="N12" s="275">
        <v>330</v>
      </c>
      <c r="O12" s="275">
        <v>330</v>
      </c>
      <c r="P12" s="275">
        <v>330</v>
      </c>
      <c r="Q12" s="275">
        <v>330</v>
      </c>
      <c r="R12" s="275">
        <v>330</v>
      </c>
      <c r="S12" s="275">
        <v>330</v>
      </c>
      <c r="T12" s="275">
        <v>330</v>
      </c>
      <c r="U12" s="275">
        <v>330</v>
      </c>
      <c r="V12" s="275">
        <v>330</v>
      </c>
      <c r="W12" s="275">
        <v>330</v>
      </c>
      <c r="X12" s="275">
        <v>330</v>
      </c>
      <c r="Y12" s="275">
        <v>330</v>
      </c>
      <c r="Z12" s="274">
        <f t="shared" si="30"/>
        <v>3960</v>
      </c>
      <c r="AA12" s="239">
        <v>6160</v>
      </c>
      <c r="AB12" s="239">
        <f t="shared" si="31"/>
        <v>-2200</v>
      </c>
      <c r="AC12" s="240">
        <f t="shared" si="32"/>
        <v>-0.35714285714285715</v>
      </c>
      <c r="AD12" s="10" t="s">
        <v>13</v>
      </c>
      <c r="AE12" s="264">
        <v>1200</v>
      </c>
      <c r="AF12" s="264">
        <v>1200</v>
      </c>
      <c r="AG12" s="264">
        <v>1200</v>
      </c>
      <c r="AH12" s="264">
        <v>1200</v>
      </c>
      <c r="AI12" s="264">
        <v>1200</v>
      </c>
      <c r="AJ12" s="264">
        <v>1200</v>
      </c>
      <c r="AK12" s="264">
        <v>1200</v>
      </c>
      <c r="AL12" s="264">
        <v>1200</v>
      </c>
      <c r="AM12" s="264">
        <v>1200</v>
      </c>
      <c r="AN12" s="264">
        <v>1200</v>
      </c>
      <c r="AO12" s="264">
        <v>1200</v>
      </c>
      <c r="AP12" s="264">
        <v>1200</v>
      </c>
      <c r="AQ12" s="243">
        <f t="shared" si="5"/>
        <v>1200</v>
      </c>
      <c r="AR12" s="239"/>
      <c r="AS12" s="239">
        <f t="shared" si="33"/>
        <v>1200</v>
      </c>
      <c r="AT12" s="240">
        <f t="shared" si="34"/>
        <v>0</v>
      </c>
      <c r="AU12" s="11">
        <f t="shared" si="6"/>
        <v>10494000000</v>
      </c>
      <c r="AV12" s="11">
        <f t="shared" si="7"/>
        <v>10494000000</v>
      </c>
      <c r="AW12" s="11">
        <f t="shared" si="8"/>
        <v>10494000000</v>
      </c>
      <c r="AX12" s="11">
        <f t="shared" si="9"/>
        <v>10494000000</v>
      </c>
      <c r="AY12" s="11">
        <f t="shared" si="10"/>
        <v>10494000000</v>
      </c>
      <c r="AZ12" s="11">
        <f t="shared" si="11"/>
        <v>10494000000</v>
      </c>
      <c r="BA12" s="11">
        <f t="shared" si="12"/>
        <v>10494000000</v>
      </c>
      <c r="BB12" s="11">
        <f t="shared" si="13"/>
        <v>10494000000</v>
      </c>
      <c r="BC12" s="11">
        <f t="shared" si="14"/>
        <v>10494000000</v>
      </c>
      <c r="BD12" s="11">
        <f t="shared" si="15"/>
        <v>10494000000</v>
      </c>
      <c r="BE12" s="11">
        <f t="shared" si="16"/>
        <v>10494000000</v>
      </c>
      <c r="BF12" s="11">
        <f t="shared" si="17"/>
        <v>10494000000</v>
      </c>
      <c r="BG12" s="239">
        <f t="shared" si="35"/>
        <v>125928000000</v>
      </c>
      <c r="BH12" s="239" t="e">
        <f>SUMIFS(#REF!,#REF!,'CPVC+XK 2026'!$C12,#REF!,'CPVC+XK 2026'!$I12)</f>
        <v>#REF!</v>
      </c>
      <c r="BI12" s="239" t="e">
        <f t="shared" si="36"/>
        <v>#REF!</v>
      </c>
      <c r="BJ12" s="240">
        <f t="shared" si="37"/>
        <v>0</v>
      </c>
      <c r="BK12" s="289">
        <v>20</v>
      </c>
      <c r="BL12" s="290">
        <v>20</v>
      </c>
      <c r="BM12" s="291">
        <f t="shared" si="38"/>
        <v>0</v>
      </c>
      <c r="BN12" s="292" t="s">
        <v>13</v>
      </c>
      <c r="BO12" s="290">
        <f t="shared" si="18"/>
        <v>174900000</v>
      </c>
      <c r="BP12" s="290">
        <f t="shared" si="19"/>
        <v>174900000</v>
      </c>
      <c r="BQ12" s="290">
        <f t="shared" si="20"/>
        <v>174900000</v>
      </c>
      <c r="BR12" s="290">
        <f t="shared" si="21"/>
        <v>174900000</v>
      </c>
      <c r="BS12" s="290">
        <f t="shared" si="22"/>
        <v>174900000</v>
      </c>
      <c r="BT12" s="290">
        <f t="shared" si="23"/>
        <v>174900000</v>
      </c>
      <c r="BU12" s="290">
        <f t="shared" si="24"/>
        <v>174900000</v>
      </c>
      <c r="BV12" s="290">
        <f t="shared" si="25"/>
        <v>174900000</v>
      </c>
      <c r="BW12" s="290">
        <f t="shared" si="26"/>
        <v>174900000</v>
      </c>
      <c r="BX12" s="290">
        <f t="shared" si="27"/>
        <v>174900000</v>
      </c>
      <c r="BY12" s="290">
        <f t="shared" si="28"/>
        <v>174900000</v>
      </c>
      <c r="BZ12" s="290">
        <f t="shared" si="29"/>
        <v>174900000</v>
      </c>
      <c r="CA12" s="298">
        <f t="shared" si="39"/>
        <v>2098800000</v>
      </c>
      <c r="CB12" s="1" t="str">
        <f>VLOOKUP(C12,'So sánh chi phí'!A:A,1,0)</f>
        <v>200332</v>
      </c>
    </row>
    <row r="13" spans="1:80" ht="28" x14ac:dyDescent="0.3">
      <c r="A13" s="234" t="s">
        <v>77</v>
      </c>
      <c r="B13" s="234" t="s">
        <v>98</v>
      </c>
      <c r="C13" s="235" t="s">
        <v>195</v>
      </c>
      <c r="D13" s="244" t="s">
        <v>4651</v>
      </c>
      <c r="E13" s="237" t="s">
        <v>97</v>
      </c>
      <c r="F13" s="237" t="s">
        <v>4744</v>
      </c>
      <c r="G13" s="237" t="s">
        <v>8</v>
      </c>
      <c r="H13" s="237" t="s">
        <v>166</v>
      </c>
      <c r="I13" s="235" t="s">
        <v>110</v>
      </c>
      <c r="J13" s="234" t="s">
        <v>4752</v>
      </c>
      <c r="K13" s="234" t="s">
        <v>0</v>
      </c>
      <c r="L13" s="234" t="s">
        <v>4780</v>
      </c>
      <c r="M13" s="238">
        <v>0.8</v>
      </c>
      <c r="N13" s="264">
        <v>220</v>
      </c>
      <c r="O13" s="264">
        <v>220</v>
      </c>
      <c r="P13" s="264">
        <v>220</v>
      </c>
      <c r="Q13" s="264">
        <v>220</v>
      </c>
      <c r="R13" s="264">
        <v>220</v>
      </c>
      <c r="S13" s="264">
        <v>220</v>
      </c>
      <c r="T13" s="264">
        <v>220</v>
      </c>
      <c r="U13" s="264">
        <v>220</v>
      </c>
      <c r="V13" s="264">
        <v>220</v>
      </c>
      <c r="W13" s="264">
        <v>220</v>
      </c>
      <c r="X13" s="264">
        <v>220</v>
      </c>
      <c r="Y13" s="264">
        <v>220</v>
      </c>
      <c r="Z13" s="274">
        <f t="shared" si="30"/>
        <v>2640</v>
      </c>
      <c r="AA13" s="239">
        <v>3265.7</v>
      </c>
      <c r="AB13" s="239">
        <f t="shared" si="31"/>
        <v>-625.69999999999982</v>
      </c>
      <c r="AC13" s="240">
        <f t="shared" si="32"/>
        <v>-0.19159751354992799</v>
      </c>
      <c r="AD13" s="10" t="s">
        <v>13</v>
      </c>
      <c r="AE13" s="264">
        <v>1250</v>
      </c>
      <c r="AF13" s="264">
        <v>1250</v>
      </c>
      <c r="AG13" s="264">
        <v>1250</v>
      </c>
      <c r="AH13" s="264">
        <v>1250</v>
      </c>
      <c r="AI13" s="264">
        <v>1250</v>
      </c>
      <c r="AJ13" s="264">
        <v>1250</v>
      </c>
      <c r="AK13" s="264">
        <v>1250</v>
      </c>
      <c r="AL13" s="264">
        <v>1250</v>
      </c>
      <c r="AM13" s="264">
        <v>1250</v>
      </c>
      <c r="AN13" s="264">
        <v>1250</v>
      </c>
      <c r="AO13" s="264">
        <v>1250</v>
      </c>
      <c r="AP13" s="264">
        <v>1250</v>
      </c>
      <c r="AQ13" s="243">
        <f t="shared" si="5"/>
        <v>1250</v>
      </c>
      <c r="AR13" s="239"/>
      <c r="AS13" s="239">
        <f t="shared" si="33"/>
        <v>1250</v>
      </c>
      <c r="AT13" s="240">
        <f t="shared" si="34"/>
        <v>0</v>
      </c>
      <c r="AU13" s="11">
        <f t="shared" si="6"/>
        <v>7287500000</v>
      </c>
      <c r="AV13" s="11">
        <f t="shared" si="7"/>
        <v>7287500000</v>
      </c>
      <c r="AW13" s="11">
        <f t="shared" si="8"/>
        <v>7287500000</v>
      </c>
      <c r="AX13" s="11">
        <f t="shared" si="9"/>
        <v>7287500000</v>
      </c>
      <c r="AY13" s="11">
        <f t="shared" si="10"/>
        <v>7287500000</v>
      </c>
      <c r="AZ13" s="11">
        <f t="shared" si="11"/>
        <v>7287500000</v>
      </c>
      <c r="BA13" s="11">
        <f t="shared" si="12"/>
        <v>7287500000</v>
      </c>
      <c r="BB13" s="11">
        <f t="shared" si="13"/>
        <v>7287500000</v>
      </c>
      <c r="BC13" s="11">
        <f t="shared" si="14"/>
        <v>7287500000</v>
      </c>
      <c r="BD13" s="11">
        <f t="shared" si="15"/>
        <v>7287500000</v>
      </c>
      <c r="BE13" s="11">
        <f t="shared" si="16"/>
        <v>7287500000</v>
      </c>
      <c r="BF13" s="11">
        <f t="shared" si="17"/>
        <v>7287500000</v>
      </c>
      <c r="BG13" s="239">
        <f t="shared" si="35"/>
        <v>87450000000</v>
      </c>
      <c r="BH13" s="239" t="e">
        <f>SUMIFS(#REF!,#REF!,'CPVC+XK 2026'!$C13,#REF!,'CPVC+XK 2026'!$I13)</f>
        <v>#REF!</v>
      </c>
      <c r="BI13" s="239" t="e">
        <f t="shared" si="36"/>
        <v>#REF!</v>
      </c>
      <c r="BJ13" s="240">
        <f t="shared" si="37"/>
        <v>0</v>
      </c>
      <c r="BK13" s="289">
        <v>140000</v>
      </c>
      <c r="BL13" s="290">
        <v>140000</v>
      </c>
      <c r="BM13" s="291">
        <f t="shared" si="38"/>
        <v>0</v>
      </c>
      <c r="BN13" s="292" t="s">
        <v>15</v>
      </c>
      <c r="BO13" s="290">
        <f t="shared" si="18"/>
        <v>30800000</v>
      </c>
      <c r="BP13" s="290">
        <f t="shared" si="19"/>
        <v>30800000</v>
      </c>
      <c r="BQ13" s="290">
        <f t="shared" si="20"/>
        <v>30800000</v>
      </c>
      <c r="BR13" s="290">
        <f t="shared" si="21"/>
        <v>30800000</v>
      </c>
      <c r="BS13" s="290">
        <f t="shared" si="22"/>
        <v>30800000</v>
      </c>
      <c r="BT13" s="290">
        <f t="shared" si="23"/>
        <v>30800000</v>
      </c>
      <c r="BU13" s="290">
        <f t="shared" si="24"/>
        <v>30800000</v>
      </c>
      <c r="BV13" s="290">
        <f t="shared" si="25"/>
        <v>30800000</v>
      </c>
      <c r="BW13" s="290">
        <f t="shared" si="26"/>
        <v>30800000</v>
      </c>
      <c r="BX13" s="290">
        <f t="shared" si="27"/>
        <v>30800000</v>
      </c>
      <c r="BY13" s="290">
        <f t="shared" si="28"/>
        <v>30800000</v>
      </c>
      <c r="BZ13" s="290">
        <f t="shared" si="29"/>
        <v>30800000</v>
      </c>
      <c r="CA13" s="298">
        <f t="shared" si="39"/>
        <v>369600000</v>
      </c>
      <c r="CB13" s="1" t="str">
        <f>VLOOKUP(C13,'So sánh chi phí'!A:A,1,0)</f>
        <v>104894</v>
      </c>
    </row>
    <row r="14" spans="1:80" ht="28" x14ac:dyDescent="0.3">
      <c r="A14" s="234" t="s">
        <v>9</v>
      </c>
      <c r="B14" s="234" t="s">
        <v>98</v>
      </c>
      <c r="C14" s="235" t="s">
        <v>4568</v>
      </c>
      <c r="D14" s="245" t="s">
        <v>4652</v>
      </c>
      <c r="E14" s="237" t="s">
        <v>97</v>
      </c>
      <c r="F14" s="237" t="s">
        <v>4744</v>
      </c>
      <c r="G14" s="237" t="s">
        <v>8</v>
      </c>
      <c r="H14" s="237" t="s">
        <v>166</v>
      </c>
      <c r="I14" s="235" t="s">
        <v>283</v>
      </c>
      <c r="J14" s="234" t="s">
        <v>4756</v>
      </c>
      <c r="K14" s="234" t="s">
        <v>0</v>
      </c>
      <c r="L14" s="234" t="s">
        <v>4782</v>
      </c>
      <c r="M14" s="238">
        <v>0.8</v>
      </c>
      <c r="N14" s="264">
        <v>33</v>
      </c>
      <c r="O14" s="264">
        <v>33</v>
      </c>
      <c r="P14" s="264">
        <v>33</v>
      </c>
      <c r="Q14" s="264">
        <v>55</v>
      </c>
      <c r="R14" s="264">
        <v>55</v>
      </c>
      <c r="S14" s="264">
        <v>55</v>
      </c>
      <c r="T14" s="264">
        <v>55</v>
      </c>
      <c r="U14" s="264">
        <v>55</v>
      </c>
      <c r="V14" s="264">
        <v>55</v>
      </c>
      <c r="W14" s="264">
        <v>55</v>
      </c>
      <c r="X14" s="264">
        <v>61</v>
      </c>
      <c r="Y14" s="264">
        <v>66</v>
      </c>
      <c r="Z14" s="274">
        <f t="shared" si="30"/>
        <v>611</v>
      </c>
      <c r="AA14" s="239">
        <v>194.4717</v>
      </c>
      <c r="AB14" s="239">
        <f t="shared" si="31"/>
        <v>416.5283</v>
      </c>
      <c r="AC14" s="240">
        <f t="shared" si="32"/>
        <v>2.1418453173392322</v>
      </c>
      <c r="AD14" s="10" t="s">
        <v>13</v>
      </c>
      <c r="AE14" s="264">
        <v>1260</v>
      </c>
      <c r="AF14" s="264">
        <v>1260</v>
      </c>
      <c r="AG14" s="264">
        <v>1260</v>
      </c>
      <c r="AH14" s="264">
        <v>1260</v>
      </c>
      <c r="AI14" s="264">
        <v>1260</v>
      </c>
      <c r="AJ14" s="264">
        <v>1260</v>
      </c>
      <c r="AK14" s="264">
        <v>1260</v>
      </c>
      <c r="AL14" s="264">
        <v>1260</v>
      </c>
      <c r="AM14" s="264">
        <v>1260</v>
      </c>
      <c r="AN14" s="264">
        <v>1260</v>
      </c>
      <c r="AO14" s="264">
        <v>1260</v>
      </c>
      <c r="AP14" s="264">
        <v>1260</v>
      </c>
      <c r="AQ14" s="243">
        <f t="shared" si="5"/>
        <v>1260</v>
      </c>
      <c r="AR14" s="239"/>
      <c r="AS14" s="239">
        <f t="shared" si="33"/>
        <v>1260</v>
      </c>
      <c r="AT14" s="240">
        <f t="shared" si="34"/>
        <v>0</v>
      </c>
      <c r="AU14" s="11">
        <f t="shared" si="6"/>
        <v>1101870000</v>
      </c>
      <c r="AV14" s="11">
        <f t="shared" si="7"/>
        <v>1101870000</v>
      </c>
      <c r="AW14" s="11">
        <f t="shared" si="8"/>
        <v>1101870000</v>
      </c>
      <c r="AX14" s="11">
        <f t="shared" si="9"/>
        <v>1836450000</v>
      </c>
      <c r="AY14" s="11">
        <f t="shared" si="10"/>
        <v>1836450000</v>
      </c>
      <c r="AZ14" s="11">
        <f t="shared" si="11"/>
        <v>1836450000</v>
      </c>
      <c r="BA14" s="11">
        <f t="shared" si="12"/>
        <v>1836450000</v>
      </c>
      <c r="BB14" s="11">
        <f t="shared" si="13"/>
        <v>1836450000</v>
      </c>
      <c r="BC14" s="11">
        <f t="shared" si="14"/>
        <v>1836450000</v>
      </c>
      <c r="BD14" s="11">
        <f t="shared" si="15"/>
        <v>1836450000</v>
      </c>
      <c r="BE14" s="11">
        <f t="shared" si="16"/>
        <v>2036790000</v>
      </c>
      <c r="BF14" s="11">
        <f t="shared" si="17"/>
        <v>2203740000</v>
      </c>
      <c r="BG14" s="239">
        <f t="shared" si="35"/>
        <v>20401290000</v>
      </c>
      <c r="BH14" s="239" t="e">
        <f>SUMIFS(#REF!,#REF!,'CPVC+XK 2026'!$C14,#REF!,'CPVC+XK 2026'!$I14)</f>
        <v>#REF!</v>
      </c>
      <c r="BI14" s="239" t="e">
        <f t="shared" si="36"/>
        <v>#REF!</v>
      </c>
      <c r="BJ14" s="240">
        <f t="shared" si="37"/>
        <v>0</v>
      </c>
      <c r="BK14" s="289">
        <v>160000</v>
      </c>
      <c r="BL14" s="290">
        <v>160000</v>
      </c>
      <c r="BM14" s="291">
        <f t="shared" si="38"/>
        <v>0</v>
      </c>
      <c r="BN14" s="292" t="s">
        <v>15</v>
      </c>
      <c r="BO14" s="290">
        <f t="shared" si="18"/>
        <v>5280000</v>
      </c>
      <c r="BP14" s="290">
        <f t="shared" si="19"/>
        <v>5280000</v>
      </c>
      <c r="BQ14" s="290">
        <f t="shared" si="20"/>
        <v>5280000</v>
      </c>
      <c r="BR14" s="290">
        <f t="shared" si="21"/>
        <v>8800000</v>
      </c>
      <c r="BS14" s="290">
        <f t="shared" si="22"/>
        <v>8800000</v>
      </c>
      <c r="BT14" s="290">
        <f t="shared" si="23"/>
        <v>8800000</v>
      </c>
      <c r="BU14" s="290">
        <f t="shared" si="24"/>
        <v>8800000</v>
      </c>
      <c r="BV14" s="290">
        <f t="shared" si="25"/>
        <v>8800000</v>
      </c>
      <c r="BW14" s="290">
        <f t="shared" si="26"/>
        <v>8800000</v>
      </c>
      <c r="BX14" s="290">
        <f t="shared" si="27"/>
        <v>8800000</v>
      </c>
      <c r="BY14" s="290">
        <f t="shared" si="28"/>
        <v>9760000</v>
      </c>
      <c r="BZ14" s="290">
        <f t="shared" si="29"/>
        <v>10560000</v>
      </c>
      <c r="CA14" s="298">
        <f t="shared" si="39"/>
        <v>97760000</v>
      </c>
      <c r="CB14" s="1" t="str">
        <f>VLOOKUP(C14,'So sánh chi phí'!A:A,1,0)</f>
        <v>105207</v>
      </c>
    </row>
    <row r="15" spans="1:80" ht="28" x14ac:dyDescent="0.3">
      <c r="A15" s="234" t="s">
        <v>9</v>
      </c>
      <c r="B15" s="234" t="s">
        <v>98</v>
      </c>
      <c r="C15" s="235" t="s">
        <v>4569</v>
      </c>
      <c r="D15" s="245" t="s">
        <v>4653</v>
      </c>
      <c r="E15" s="237" t="s">
        <v>97</v>
      </c>
      <c r="F15" s="237" t="s">
        <v>4744</v>
      </c>
      <c r="G15" s="237" t="s">
        <v>8</v>
      </c>
      <c r="H15" s="237" t="s">
        <v>166</v>
      </c>
      <c r="I15" s="246" t="s">
        <v>283</v>
      </c>
      <c r="J15" s="234" t="s">
        <v>4756</v>
      </c>
      <c r="K15" s="234" t="s">
        <v>0</v>
      </c>
      <c r="L15" s="234" t="s">
        <v>4782</v>
      </c>
      <c r="M15" s="238">
        <v>0.8</v>
      </c>
      <c r="N15" s="264">
        <v>33</v>
      </c>
      <c r="O15" s="264">
        <v>33</v>
      </c>
      <c r="P15" s="264">
        <v>33</v>
      </c>
      <c r="Q15" s="264">
        <v>55</v>
      </c>
      <c r="R15" s="264">
        <v>55</v>
      </c>
      <c r="S15" s="264">
        <v>55</v>
      </c>
      <c r="T15" s="264">
        <v>55</v>
      </c>
      <c r="U15" s="264">
        <v>55</v>
      </c>
      <c r="V15" s="264">
        <v>55</v>
      </c>
      <c r="W15" s="264">
        <v>55</v>
      </c>
      <c r="X15" s="264">
        <v>55</v>
      </c>
      <c r="Y15" s="264">
        <v>66</v>
      </c>
      <c r="Z15" s="274">
        <f t="shared" si="30"/>
        <v>605</v>
      </c>
      <c r="AA15" s="239">
        <v>374</v>
      </c>
      <c r="AB15" s="239">
        <f>Z15-AA15</f>
        <v>231</v>
      </c>
      <c r="AC15" s="240">
        <f>IFERROR(AB15/AA15,0)</f>
        <v>0.61764705882352944</v>
      </c>
      <c r="AD15" s="10" t="s">
        <v>13</v>
      </c>
      <c r="AE15" s="264">
        <v>1260</v>
      </c>
      <c r="AF15" s="264">
        <v>1260</v>
      </c>
      <c r="AG15" s="264">
        <v>1260</v>
      </c>
      <c r="AH15" s="264">
        <v>1260</v>
      </c>
      <c r="AI15" s="264">
        <v>1260</v>
      </c>
      <c r="AJ15" s="264">
        <v>1260</v>
      </c>
      <c r="AK15" s="264">
        <v>1260</v>
      </c>
      <c r="AL15" s="264">
        <v>1260</v>
      </c>
      <c r="AM15" s="264">
        <v>1260</v>
      </c>
      <c r="AN15" s="264">
        <v>1260</v>
      </c>
      <c r="AO15" s="264">
        <v>1260</v>
      </c>
      <c r="AP15" s="264">
        <v>1260</v>
      </c>
      <c r="AQ15" s="243">
        <f t="shared" si="5"/>
        <v>1260</v>
      </c>
      <c r="AR15" s="239"/>
      <c r="AS15" s="239">
        <f>AQ15-AR15</f>
        <v>1260</v>
      </c>
      <c r="AT15" s="240">
        <f>IFERROR(AS15/AR15,0)</f>
        <v>0</v>
      </c>
      <c r="AU15" s="11">
        <f t="shared" si="6"/>
        <v>1101870000</v>
      </c>
      <c r="AV15" s="11">
        <f t="shared" si="7"/>
        <v>1101870000</v>
      </c>
      <c r="AW15" s="11">
        <f t="shared" si="8"/>
        <v>1101870000</v>
      </c>
      <c r="AX15" s="11">
        <f t="shared" si="9"/>
        <v>1836450000</v>
      </c>
      <c r="AY15" s="11">
        <f t="shared" si="10"/>
        <v>1836450000</v>
      </c>
      <c r="AZ15" s="11">
        <f t="shared" si="11"/>
        <v>1836450000</v>
      </c>
      <c r="BA15" s="11">
        <f t="shared" si="12"/>
        <v>1836450000</v>
      </c>
      <c r="BB15" s="11">
        <f t="shared" si="13"/>
        <v>1836450000</v>
      </c>
      <c r="BC15" s="11">
        <f t="shared" si="14"/>
        <v>1836450000</v>
      </c>
      <c r="BD15" s="11">
        <f t="shared" si="15"/>
        <v>1836450000</v>
      </c>
      <c r="BE15" s="11">
        <f t="shared" si="16"/>
        <v>1836450000</v>
      </c>
      <c r="BF15" s="11">
        <f t="shared" si="17"/>
        <v>2203740000</v>
      </c>
      <c r="BG15" s="239">
        <f>SUM(AU15:BF15)</f>
        <v>20200950000</v>
      </c>
      <c r="BH15" s="239" t="e">
        <f>SUMIFS(#REF!,#REF!,'CPVC+XK 2026'!$C15,#REF!,'CPVC+XK 2026'!$I15)</f>
        <v>#REF!</v>
      </c>
      <c r="BI15" s="239" t="e">
        <f>BG15-BH15</f>
        <v>#REF!</v>
      </c>
      <c r="BJ15" s="240">
        <f>IFERROR(BI15/BH15,0)</f>
        <v>0</v>
      </c>
      <c r="BK15" s="289">
        <v>140000</v>
      </c>
      <c r="BL15" s="290">
        <v>140000</v>
      </c>
      <c r="BM15" s="291">
        <f t="shared" si="38"/>
        <v>0</v>
      </c>
      <c r="BN15" s="292" t="s">
        <v>15</v>
      </c>
      <c r="BO15" s="290">
        <f t="shared" si="18"/>
        <v>4620000</v>
      </c>
      <c r="BP15" s="290">
        <f t="shared" si="19"/>
        <v>4620000</v>
      </c>
      <c r="BQ15" s="290">
        <f t="shared" si="20"/>
        <v>4620000</v>
      </c>
      <c r="BR15" s="290">
        <f t="shared" si="21"/>
        <v>7700000</v>
      </c>
      <c r="BS15" s="290">
        <f t="shared" si="22"/>
        <v>7700000</v>
      </c>
      <c r="BT15" s="290">
        <f t="shared" si="23"/>
        <v>7700000</v>
      </c>
      <c r="BU15" s="290">
        <f t="shared" si="24"/>
        <v>7700000</v>
      </c>
      <c r="BV15" s="290">
        <f t="shared" si="25"/>
        <v>7700000</v>
      </c>
      <c r="BW15" s="290">
        <f t="shared" si="26"/>
        <v>7700000</v>
      </c>
      <c r="BX15" s="290">
        <f t="shared" si="27"/>
        <v>7700000</v>
      </c>
      <c r="BY15" s="290">
        <f t="shared" si="28"/>
        <v>7700000</v>
      </c>
      <c r="BZ15" s="290">
        <f t="shared" si="29"/>
        <v>9240000</v>
      </c>
      <c r="CA15" s="298">
        <f t="shared" si="39"/>
        <v>84700000</v>
      </c>
      <c r="CB15" s="1" t="str">
        <f>VLOOKUP(C15,'So sánh chi phí'!A:A,1,0)</f>
        <v>105271</v>
      </c>
    </row>
    <row r="16" spans="1:80" ht="28" x14ac:dyDescent="0.3">
      <c r="A16" s="234" t="s">
        <v>9</v>
      </c>
      <c r="B16" s="234" t="s">
        <v>98</v>
      </c>
      <c r="C16" s="235" t="s">
        <v>4570</v>
      </c>
      <c r="D16" s="245" t="s">
        <v>4654</v>
      </c>
      <c r="E16" s="237" t="s">
        <v>97</v>
      </c>
      <c r="F16" s="237" t="s">
        <v>4744</v>
      </c>
      <c r="G16" s="237" t="s">
        <v>8</v>
      </c>
      <c r="H16" s="237" t="s">
        <v>166</v>
      </c>
      <c r="I16" s="246" t="s">
        <v>283</v>
      </c>
      <c r="J16" s="234" t="s">
        <v>4756</v>
      </c>
      <c r="K16" s="234" t="s">
        <v>0</v>
      </c>
      <c r="L16" s="234" t="s">
        <v>4782</v>
      </c>
      <c r="M16" s="278">
        <v>0.8</v>
      </c>
      <c r="N16" s="264">
        <v>220</v>
      </c>
      <c r="O16" s="264">
        <v>220</v>
      </c>
      <c r="P16" s="264">
        <v>220</v>
      </c>
      <c r="Q16" s="264">
        <v>220</v>
      </c>
      <c r="R16" s="264">
        <v>220</v>
      </c>
      <c r="S16" s="264">
        <v>220</v>
      </c>
      <c r="T16" s="264">
        <v>220</v>
      </c>
      <c r="U16" s="264">
        <v>220</v>
      </c>
      <c r="V16" s="264">
        <v>220</v>
      </c>
      <c r="W16" s="264">
        <v>220</v>
      </c>
      <c r="X16" s="264">
        <v>220</v>
      </c>
      <c r="Y16" s="264">
        <v>220</v>
      </c>
      <c r="Z16" s="274">
        <f t="shared" si="30"/>
        <v>2640</v>
      </c>
      <c r="AA16" s="239">
        <v>0</v>
      </c>
      <c r="AB16" s="239">
        <f>Z16-AA16</f>
        <v>2640</v>
      </c>
      <c r="AC16" s="240">
        <f>IFERROR(AB16/AA16,0)</f>
        <v>0</v>
      </c>
      <c r="AD16" s="10" t="s">
        <v>13</v>
      </c>
      <c r="AE16" s="264">
        <v>1260</v>
      </c>
      <c r="AF16" s="264">
        <v>1260</v>
      </c>
      <c r="AG16" s="264">
        <v>1260</v>
      </c>
      <c r="AH16" s="264">
        <v>1260</v>
      </c>
      <c r="AI16" s="264">
        <v>1260</v>
      </c>
      <c r="AJ16" s="264">
        <v>1260</v>
      </c>
      <c r="AK16" s="264">
        <v>1260</v>
      </c>
      <c r="AL16" s="264">
        <v>1260</v>
      </c>
      <c r="AM16" s="264">
        <v>1260</v>
      </c>
      <c r="AN16" s="264">
        <v>1260</v>
      </c>
      <c r="AO16" s="264">
        <v>1260</v>
      </c>
      <c r="AP16" s="264">
        <v>1260</v>
      </c>
      <c r="AQ16" s="243">
        <f t="shared" si="5"/>
        <v>1260</v>
      </c>
      <c r="AR16" s="239"/>
      <c r="AS16" s="239">
        <f>AQ16-AR16</f>
        <v>1260</v>
      </c>
      <c r="AT16" s="240">
        <f>IFERROR(AS16/AR16,0)</f>
        <v>0</v>
      </c>
      <c r="AU16" s="11">
        <f t="shared" si="6"/>
        <v>7345800000</v>
      </c>
      <c r="AV16" s="11">
        <f t="shared" si="7"/>
        <v>7345800000</v>
      </c>
      <c r="AW16" s="11">
        <f t="shared" si="8"/>
        <v>7345800000</v>
      </c>
      <c r="AX16" s="11">
        <f t="shared" si="9"/>
        <v>7345800000</v>
      </c>
      <c r="AY16" s="11">
        <f t="shared" si="10"/>
        <v>7345800000</v>
      </c>
      <c r="AZ16" s="11">
        <f t="shared" si="11"/>
        <v>7345800000</v>
      </c>
      <c r="BA16" s="11">
        <f t="shared" si="12"/>
        <v>7345800000</v>
      </c>
      <c r="BB16" s="11">
        <f t="shared" si="13"/>
        <v>7345800000</v>
      </c>
      <c r="BC16" s="11">
        <f t="shared" si="14"/>
        <v>7345800000</v>
      </c>
      <c r="BD16" s="11">
        <f t="shared" si="15"/>
        <v>7345800000</v>
      </c>
      <c r="BE16" s="11">
        <f t="shared" si="16"/>
        <v>7345800000</v>
      </c>
      <c r="BF16" s="11">
        <f t="shared" si="17"/>
        <v>7345800000</v>
      </c>
      <c r="BG16" s="239">
        <f>SUM(AU16:BF16)</f>
        <v>88149600000</v>
      </c>
      <c r="BH16" s="239" t="e">
        <f>SUMIFS(#REF!,#REF!,'CPVC+XK 2026'!$C16,#REF!,'CPVC+XK 2026'!$I16)</f>
        <v>#REF!</v>
      </c>
      <c r="BI16" s="239" t="e">
        <f>BG16-BH16</f>
        <v>#REF!</v>
      </c>
      <c r="BJ16" s="240">
        <f>IFERROR(BI16/BH16,0)</f>
        <v>0</v>
      </c>
      <c r="BK16" s="289">
        <v>140000</v>
      </c>
      <c r="BL16" s="290">
        <v>140000</v>
      </c>
      <c r="BM16" s="291">
        <f t="shared" si="38"/>
        <v>0</v>
      </c>
      <c r="BN16" s="292" t="s">
        <v>15</v>
      </c>
      <c r="BO16" s="290">
        <f t="shared" si="18"/>
        <v>30800000</v>
      </c>
      <c r="BP16" s="290">
        <f t="shared" si="19"/>
        <v>30800000</v>
      </c>
      <c r="BQ16" s="290">
        <f t="shared" si="20"/>
        <v>30800000</v>
      </c>
      <c r="BR16" s="290">
        <f t="shared" si="21"/>
        <v>30800000</v>
      </c>
      <c r="BS16" s="290">
        <f t="shared" si="22"/>
        <v>30800000</v>
      </c>
      <c r="BT16" s="290">
        <f t="shared" si="23"/>
        <v>30800000</v>
      </c>
      <c r="BU16" s="290">
        <f t="shared" si="24"/>
        <v>30800000</v>
      </c>
      <c r="BV16" s="290">
        <f t="shared" si="25"/>
        <v>30800000</v>
      </c>
      <c r="BW16" s="290">
        <f t="shared" si="26"/>
        <v>30800000</v>
      </c>
      <c r="BX16" s="290">
        <f t="shared" si="27"/>
        <v>30800000</v>
      </c>
      <c r="BY16" s="290">
        <f t="shared" si="28"/>
        <v>30800000</v>
      </c>
      <c r="BZ16" s="290">
        <f t="shared" si="29"/>
        <v>30800000</v>
      </c>
      <c r="CA16" s="298">
        <f t="shared" si="39"/>
        <v>369600000</v>
      </c>
      <c r="CB16" s="1" t="str">
        <f>VLOOKUP(C16,'So sánh chi phí'!A:A,1,0)</f>
        <v>105271-Thêm</v>
      </c>
    </row>
    <row r="17" spans="1:80" ht="28" x14ac:dyDescent="0.3">
      <c r="A17" s="234" t="s">
        <v>9</v>
      </c>
      <c r="B17" s="234" t="s">
        <v>98</v>
      </c>
      <c r="C17" s="235" t="s">
        <v>4571</v>
      </c>
      <c r="D17" s="244" t="s">
        <v>4655</v>
      </c>
      <c r="E17" s="237" t="s">
        <v>97</v>
      </c>
      <c r="F17" s="237" t="s">
        <v>4744</v>
      </c>
      <c r="G17" s="237" t="s">
        <v>8</v>
      </c>
      <c r="H17" s="237" t="s">
        <v>166</v>
      </c>
      <c r="I17" s="235" t="s">
        <v>283</v>
      </c>
      <c r="J17" s="234" t="s">
        <v>4756</v>
      </c>
      <c r="K17" s="234" t="s">
        <v>0</v>
      </c>
      <c r="L17" s="234" t="s">
        <v>4782</v>
      </c>
      <c r="M17" s="278">
        <v>0.8</v>
      </c>
      <c r="N17" s="264">
        <v>44</v>
      </c>
      <c r="O17" s="264">
        <v>44</v>
      </c>
      <c r="P17" s="264">
        <v>44</v>
      </c>
      <c r="Q17" s="264">
        <v>44</v>
      </c>
      <c r="R17" s="264">
        <v>66</v>
      </c>
      <c r="S17" s="264">
        <v>66</v>
      </c>
      <c r="T17" s="264">
        <v>66</v>
      </c>
      <c r="U17" s="264">
        <v>66</v>
      </c>
      <c r="V17" s="264">
        <v>66</v>
      </c>
      <c r="W17" s="264">
        <v>66</v>
      </c>
      <c r="X17" s="264">
        <v>66</v>
      </c>
      <c r="Y17" s="264">
        <v>66</v>
      </c>
      <c r="Z17" s="274">
        <f t="shared" si="30"/>
        <v>704</v>
      </c>
      <c r="AA17" s="239">
        <v>3.3</v>
      </c>
      <c r="AB17" s="239">
        <f t="shared" si="31"/>
        <v>700.7</v>
      </c>
      <c r="AC17" s="240">
        <f t="shared" si="32"/>
        <v>212.33333333333337</v>
      </c>
      <c r="AD17" s="10" t="s">
        <v>13</v>
      </c>
      <c r="AE17" s="264">
        <v>1260</v>
      </c>
      <c r="AF17" s="264">
        <v>1260</v>
      </c>
      <c r="AG17" s="264">
        <v>1260</v>
      </c>
      <c r="AH17" s="264">
        <v>1260</v>
      </c>
      <c r="AI17" s="264">
        <v>1260</v>
      </c>
      <c r="AJ17" s="264">
        <v>1260</v>
      </c>
      <c r="AK17" s="264">
        <v>1260</v>
      </c>
      <c r="AL17" s="264">
        <v>1260</v>
      </c>
      <c r="AM17" s="264">
        <v>1260</v>
      </c>
      <c r="AN17" s="264">
        <v>1260</v>
      </c>
      <c r="AO17" s="264">
        <v>1260</v>
      </c>
      <c r="AP17" s="264">
        <v>1260</v>
      </c>
      <c r="AQ17" s="243">
        <f t="shared" si="5"/>
        <v>1260</v>
      </c>
      <c r="AR17" s="239"/>
      <c r="AS17" s="239">
        <f t="shared" si="33"/>
        <v>1260</v>
      </c>
      <c r="AT17" s="240">
        <f t="shared" si="34"/>
        <v>0</v>
      </c>
      <c r="AU17" s="11">
        <f t="shared" si="6"/>
        <v>1469160000</v>
      </c>
      <c r="AV17" s="11">
        <f t="shared" si="7"/>
        <v>1469160000</v>
      </c>
      <c r="AW17" s="11">
        <f t="shared" si="8"/>
        <v>1469160000</v>
      </c>
      <c r="AX17" s="11">
        <f t="shared" si="9"/>
        <v>1469160000</v>
      </c>
      <c r="AY17" s="11">
        <f t="shared" si="10"/>
        <v>2203740000</v>
      </c>
      <c r="AZ17" s="11">
        <f t="shared" si="11"/>
        <v>2203740000</v>
      </c>
      <c r="BA17" s="11">
        <f t="shared" si="12"/>
        <v>2203740000</v>
      </c>
      <c r="BB17" s="11">
        <f t="shared" si="13"/>
        <v>2203740000</v>
      </c>
      <c r="BC17" s="11">
        <f t="shared" si="14"/>
        <v>2203740000</v>
      </c>
      <c r="BD17" s="11">
        <f t="shared" si="15"/>
        <v>2203740000</v>
      </c>
      <c r="BE17" s="11">
        <f t="shared" si="16"/>
        <v>2203740000</v>
      </c>
      <c r="BF17" s="11">
        <f t="shared" si="17"/>
        <v>2203740000</v>
      </c>
      <c r="BG17" s="239">
        <f t="shared" si="35"/>
        <v>23506560000</v>
      </c>
      <c r="BH17" s="239" t="e">
        <f>SUMIFS(#REF!,#REF!,'CPVC+XK 2026'!$C17,#REF!,'CPVC+XK 2026'!$I17)</f>
        <v>#REF!</v>
      </c>
      <c r="BI17" s="239" t="e">
        <f t="shared" si="36"/>
        <v>#REF!</v>
      </c>
      <c r="BJ17" s="240">
        <f t="shared" si="37"/>
        <v>0</v>
      </c>
      <c r="BK17" s="289">
        <v>610269.31818181823</v>
      </c>
      <c r="BL17" s="290">
        <v>610269.31818181823</v>
      </c>
      <c r="BM17" s="291">
        <f t="shared" si="38"/>
        <v>0</v>
      </c>
      <c r="BN17" s="292" t="s">
        <v>15</v>
      </c>
      <c r="BO17" s="290">
        <f t="shared" si="18"/>
        <v>26851850.000000004</v>
      </c>
      <c r="BP17" s="290">
        <f t="shared" si="19"/>
        <v>26851850.000000004</v>
      </c>
      <c r="BQ17" s="290">
        <f t="shared" si="20"/>
        <v>26851850.000000004</v>
      </c>
      <c r="BR17" s="290">
        <f t="shared" si="21"/>
        <v>26851850.000000004</v>
      </c>
      <c r="BS17" s="290">
        <f t="shared" si="22"/>
        <v>40277775</v>
      </c>
      <c r="BT17" s="290">
        <f t="shared" si="23"/>
        <v>40277775</v>
      </c>
      <c r="BU17" s="290">
        <f t="shared" si="24"/>
        <v>40277775</v>
      </c>
      <c r="BV17" s="290">
        <f t="shared" si="25"/>
        <v>40277775</v>
      </c>
      <c r="BW17" s="290">
        <f t="shared" si="26"/>
        <v>40277775</v>
      </c>
      <c r="BX17" s="290">
        <f t="shared" si="27"/>
        <v>40277775</v>
      </c>
      <c r="BY17" s="290">
        <f t="shared" si="28"/>
        <v>40277775</v>
      </c>
      <c r="BZ17" s="290">
        <f t="shared" si="29"/>
        <v>40277775</v>
      </c>
      <c r="CA17" s="298">
        <f t="shared" si="39"/>
        <v>429629600</v>
      </c>
      <c r="CB17" s="1" t="str">
        <f>VLOOKUP(C17,'So sánh chi phí'!A:A,1,0)</f>
        <v>105350</v>
      </c>
    </row>
    <row r="18" spans="1:80" x14ac:dyDescent="0.3">
      <c r="A18" s="234" t="s">
        <v>4565</v>
      </c>
      <c r="B18" s="234" t="s">
        <v>98</v>
      </c>
      <c r="C18" s="235" t="s">
        <v>194</v>
      </c>
      <c r="D18" s="244" t="s">
        <v>4558</v>
      </c>
      <c r="E18" s="237" t="s">
        <v>97</v>
      </c>
      <c r="F18" s="237" t="s">
        <v>4744</v>
      </c>
      <c r="G18" s="237" t="s">
        <v>8</v>
      </c>
      <c r="H18" s="237" t="s">
        <v>4746</v>
      </c>
      <c r="I18" s="235" t="s">
        <v>95</v>
      </c>
      <c r="J18" s="234" t="s">
        <v>80</v>
      </c>
      <c r="K18" s="234" t="s">
        <v>0</v>
      </c>
      <c r="L18" s="234" t="s">
        <v>4780</v>
      </c>
      <c r="M18" s="278">
        <v>0.8</v>
      </c>
      <c r="N18" s="264">
        <v>110</v>
      </c>
      <c r="O18" s="264">
        <v>110</v>
      </c>
      <c r="P18" s="264">
        <v>110</v>
      </c>
      <c r="Q18" s="264">
        <v>110</v>
      </c>
      <c r="R18" s="264">
        <v>110</v>
      </c>
      <c r="S18" s="264">
        <v>110</v>
      </c>
      <c r="T18" s="264">
        <v>110</v>
      </c>
      <c r="U18" s="264">
        <v>110</v>
      </c>
      <c r="V18" s="264">
        <v>110</v>
      </c>
      <c r="W18" s="264">
        <v>110</v>
      </c>
      <c r="X18" s="264">
        <v>110</v>
      </c>
      <c r="Y18" s="264">
        <v>110</v>
      </c>
      <c r="Z18" s="274">
        <f t="shared" si="30"/>
        <v>1320</v>
      </c>
      <c r="AA18" s="239">
        <v>0</v>
      </c>
      <c r="AB18" s="239">
        <f t="shared" si="31"/>
        <v>1320</v>
      </c>
      <c r="AC18" s="240">
        <f t="shared" si="32"/>
        <v>0</v>
      </c>
      <c r="AD18" s="10" t="s">
        <v>13</v>
      </c>
      <c r="AE18" s="264">
        <v>1250</v>
      </c>
      <c r="AF18" s="264">
        <v>1250</v>
      </c>
      <c r="AG18" s="264">
        <v>1250</v>
      </c>
      <c r="AH18" s="264">
        <v>1250</v>
      </c>
      <c r="AI18" s="264">
        <v>1250</v>
      </c>
      <c r="AJ18" s="264">
        <v>1250</v>
      </c>
      <c r="AK18" s="264">
        <v>1250</v>
      </c>
      <c r="AL18" s="264">
        <v>1250</v>
      </c>
      <c r="AM18" s="264">
        <v>1250</v>
      </c>
      <c r="AN18" s="264">
        <v>1250</v>
      </c>
      <c r="AO18" s="264">
        <v>1250</v>
      </c>
      <c r="AP18" s="264">
        <v>1250</v>
      </c>
      <c r="AQ18" s="243">
        <f t="shared" si="5"/>
        <v>1250</v>
      </c>
      <c r="AR18" s="239"/>
      <c r="AS18" s="239">
        <f t="shared" si="33"/>
        <v>1250</v>
      </c>
      <c r="AT18" s="240">
        <f t="shared" si="34"/>
        <v>0</v>
      </c>
      <c r="AU18" s="11">
        <f t="shared" si="6"/>
        <v>3643750000</v>
      </c>
      <c r="AV18" s="11">
        <f t="shared" si="7"/>
        <v>3643750000</v>
      </c>
      <c r="AW18" s="11">
        <f t="shared" si="8"/>
        <v>3643750000</v>
      </c>
      <c r="AX18" s="11">
        <f t="shared" si="9"/>
        <v>3643750000</v>
      </c>
      <c r="AY18" s="11">
        <f t="shared" si="10"/>
        <v>3643750000</v>
      </c>
      <c r="AZ18" s="11">
        <f t="shared" si="11"/>
        <v>3643750000</v>
      </c>
      <c r="BA18" s="11">
        <f t="shared" si="12"/>
        <v>3643750000</v>
      </c>
      <c r="BB18" s="11">
        <f t="shared" si="13"/>
        <v>3643750000</v>
      </c>
      <c r="BC18" s="11">
        <f t="shared" si="14"/>
        <v>3643750000</v>
      </c>
      <c r="BD18" s="11">
        <f t="shared" si="15"/>
        <v>3643750000</v>
      </c>
      <c r="BE18" s="11">
        <f t="shared" si="16"/>
        <v>3643750000</v>
      </c>
      <c r="BF18" s="11">
        <f t="shared" si="17"/>
        <v>3643750000</v>
      </c>
      <c r="BG18" s="239">
        <f t="shared" si="35"/>
        <v>43725000000</v>
      </c>
      <c r="BH18" s="239" t="e">
        <f>SUMIFS(#REF!,#REF!,'CPVC+XK 2026'!$C18,#REF!,'CPVC+XK 2026'!$I18)</f>
        <v>#REF!</v>
      </c>
      <c r="BI18" s="239" t="e">
        <f t="shared" si="36"/>
        <v>#REF!</v>
      </c>
      <c r="BJ18" s="240">
        <f t="shared" si="37"/>
        <v>0</v>
      </c>
      <c r="BK18" s="289"/>
      <c r="BL18" s="290"/>
      <c r="BM18" s="291" t="str">
        <f t="shared" si="38"/>
        <v xml:space="preserve"> </v>
      </c>
      <c r="BN18" s="292" t="s">
        <v>15</v>
      </c>
      <c r="BO18" s="290">
        <f t="shared" si="18"/>
        <v>0</v>
      </c>
      <c r="BP18" s="290">
        <f t="shared" si="19"/>
        <v>0</v>
      </c>
      <c r="BQ18" s="290">
        <f t="shared" si="20"/>
        <v>0</v>
      </c>
      <c r="BR18" s="290">
        <f t="shared" si="21"/>
        <v>0</v>
      </c>
      <c r="BS18" s="290">
        <f t="shared" si="22"/>
        <v>0</v>
      </c>
      <c r="BT18" s="290">
        <f t="shared" si="23"/>
        <v>0</v>
      </c>
      <c r="BU18" s="290">
        <f t="shared" si="24"/>
        <v>0</v>
      </c>
      <c r="BV18" s="290">
        <f t="shared" si="25"/>
        <v>0</v>
      </c>
      <c r="BW18" s="290">
        <f t="shared" si="26"/>
        <v>0</v>
      </c>
      <c r="BX18" s="290">
        <f t="shared" si="27"/>
        <v>0</v>
      </c>
      <c r="BY18" s="290">
        <f t="shared" si="28"/>
        <v>0</v>
      </c>
      <c r="BZ18" s="290">
        <f t="shared" si="29"/>
        <v>0</v>
      </c>
      <c r="CA18" s="298">
        <f t="shared" si="39"/>
        <v>0</v>
      </c>
      <c r="CB18" s="1" t="str">
        <f>VLOOKUP(C18,'So sánh chi phí'!A:A,1,0)</f>
        <v>104909</v>
      </c>
    </row>
    <row r="19" spans="1:80" ht="28" hidden="1" x14ac:dyDescent="0.3">
      <c r="A19" s="234" t="s">
        <v>9</v>
      </c>
      <c r="B19" s="381" t="s">
        <v>4556</v>
      </c>
      <c r="C19" s="235" t="s">
        <v>4572</v>
      </c>
      <c r="D19" s="244" t="s">
        <v>4656</v>
      </c>
      <c r="E19" s="237" t="s">
        <v>94</v>
      </c>
      <c r="F19" s="237" t="s">
        <v>4745</v>
      </c>
      <c r="G19" s="237" t="s">
        <v>7</v>
      </c>
      <c r="H19" s="237" t="s">
        <v>164</v>
      </c>
      <c r="I19" s="235" t="s">
        <v>4753</v>
      </c>
      <c r="J19" s="234" t="s">
        <v>4754</v>
      </c>
      <c r="K19" s="234" t="s">
        <v>0</v>
      </c>
      <c r="L19" s="234" t="s">
        <v>272</v>
      </c>
      <c r="M19" s="278">
        <v>0.8</v>
      </c>
      <c r="N19" s="264"/>
      <c r="O19" s="264"/>
      <c r="P19" s="264"/>
      <c r="Q19" s="264"/>
      <c r="R19" s="264"/>
      <c r="S19" s="264"/>
      <c r="T19" s="264"/>
      <c r="U19" s="264"/>
      <c r="V19" s="264"/>
      <c r="W19" s="264"/>
      <c r="X19" s="264"/>
      <c r="Y19" s="264"/>
      <c r="Z19" s="274">
        <f t="shared" si="30"/>
        <v>0</v>
      </c>
      <c r="AA19" s="239">
        <v>0</v>
      </c>
      <c r="AB19" s="239">
        <f t="shared" si="31"/>
        <v>0</v>
      </c>
      <c r="AC19" s="240">
        <f t="shared" si="32"/>
        <v>0</v>
      </c>
      <c r="AD19" s="10" t="s">
        <v>13</v>
      </c>
      <c r="AE19" s="264">
        <v>750</v>
      </c>
      <c r="AF19" s="264">
        <v>750</v>
      </c>
      <c r="AG19" s="264">
        <v>750</v>
      </c>
      <c r="AH19" s="264">
        <v>750</v>
      </c>
      <c r="AI19" s="264">
        <v>750</v>
      </c>
      <c r="AJ19" s="264">
        <v>750</v>
      </c>
      <c r="AK19" s="264">
        <v>750</v>
      </c>
      <c r="AL19" s="264">
        <v>750</v>
      </c>
      <c r="AM19" s="264">
        <v>750</v>
      </c>
      <c r="AN19" s="264">
        <v>750</v>
      </c>
      <c r="AO19" s="264">
        <v>750</v>
      </c>
      <c r="AP19" s="264">
        <v>750</v>
      </c>
      <c r="AQ19" s="243">
        <f t="shared" si="5"/>
        <v>750</v>
      </c>
      <c r="AR19" s="239"/>
      <c r="AS19" s="239">
        <f t="shared" si="33"/>
        <v>750</v>
      </c>
      <c r="AT19" s="240">
        <f t="shared" si="34"/>
        <v>0</v>
      </c>
      <c r="AU19" s="11">
        <f t="shared" si="6"/>
        <v>0</v>
      </c>
      <c r="AV19" s="11">
        <f t="shared" si="7"/>
        <v>0</v>
      </c>
      <c r="AW19" s="11">
        <f t="shared" si="8"/>
        <v>0</v>
      </c>
      <c r="AX19" s="11">
        <f t="shared" si="9"/>
        <v>0</v>
      </c>
      <c r="AY19" s="11">
        <f t="shared" si="10"/>
        <v>0</v>
      </c>
      <c r="AZ19" s="11">
        <f t="shared" si="11"/>
        <v>0</v>
      </c>
      <c r="BA19" s="11">
        <f t="shared" si="12"/>
        <v>0</v>
      </c>
      <c r="BB19" s="11">
        <f t="shared" si="13"/>
        <v>0</v>
      </c>
      <c r="BC19" s="11">
        <f t="shared" si="14"/>
        <v>0</v>
      </c>
      <c r="BD19" s="11">
        <f t="shared" si="15"/>
        <v>0</v>
      </c>
      <c r="BE19" s="11">
        <f t="shared" si="16"/>
        <v>0</v>
      </c>
      <c r="BF19" s="11">
        <f t="shared" si="17"/>
        <v>0</v>
      </c>
      <c r="BG19" s="239">
        <f t="shared" si="35"/>
        <v>0</v>
      </c>
      <c r="BH19" s="239" t="e">
        <f>SUMIFS(#REF!,#REF!,'CPVC+XK 2026'!$C19,#REF!,'CPVC+XK 2026'!$I19)</f>
        <v>#REF!</v>
      </c>
      <c r="BI19" s="239" t="e">
        <f t="shared" si="36"/>
        <v>#REF!</v>
      </c>
      <c r="BJ19" s="240">
        <f t="shared" si="37"/>
        <v>0</v>
      </c>
      <c r="BK19" s="289">
        <v>20</v>
      </c>
      <c r="BL19" s="290"/>
      <c r="BM19" s="291">
        <f t="shared" si="38"/>
        <v>-1</v>
      </c>
      <c r="BN19" s="292" t="s">
        <v>13</v>
      </c>
      <c r="BO19" s="290">
        <f t="shared" si="18"/>
        <v>0</v>
      </c>
      <c r="BP19" s="290">
        <f t="shared" si="19"/>
        <v>0</v>
      </c>
      <c r="BQ19" s="290">
        <f t="shared" si="20"/>
        <v>0</v>
      </c>
      <c r="BR19" s="290">
        <f t="shared" si="21"/>
        <v>0</v>
      </c>
      <c r="BS19" s="290">
        <f t="shared" si="22"/>
        <v>0</v>
      </c>
      <c r="BT19" s="290">
        <f t="shared" si="23"/>
        <v>0</v>
      </c>
      <c r="BU19" s="290">
        <f t="shared" si="24"/>
        <v>0</v>
      </c>
      <c r="BV19" s="290">
        <f t="shared" si="25"/>
        <v>0</v>
      </c>
      <c r="BW19" s="290">
        <f t="shared" si="26"/>
        <v>0</v>
      </c>
      <c r="BX19" s="290">
        <f t="shared" si="27"/>
        <v>0</v>
      </c>
      <c r="BY19" s="290">
        <f t="shared" si="28"/>
        <v>0</v>
      </c>
      <c r="BZ19" s="290">
        <f t="shared" si="29"/>
        <v>0</v>
      </c>
      <c r="CA19" s="298">
        <f t="shared" si="39"/>
        <v>0</v>
      </c>
      <c r="CB19" s="1" t="str">
        <f>VLOOKUP(C19,'So sánh chi phí'!A:A,1,0)</f>
        <v>200391</v>
      </c>
    </row>
    <row r="20" spans="1:80" x14ac:dyDescent="0.3">
      <c r="A20" s="234" t="s">
        <v>79</v>
      </c>
      <c r="B20" s="234" t="s">
        <v>98</v>
      </c>
      <c r="C20" s="235" t="s">
        <v>4573</v>
      </c>
      <c r="D20" s="244" t="s">
        <v>4657</v>
      </c>
      <c r="E20" s="237" t="s">
        <v>97</v>
      </c>
      <c r="F20" s="237" t="s">
        <v>4745</v>
      </c>
      <c r="G20" s="237" t="s">
        <v>8</v>
      </c>
      <c r="H20" s="237" t="s">
        <v>4746</v>
      </c>
      <c r="I20" s="235" t="s">
        <v>197</v>
      </c>
      <c r="J20" s="234" t="s">
        <v>82</v>
      </c>
      <c r="K20" s="234" t="s">
        <v>130</v>
      </c>
      <c r="L20" s="234" t="s">
        <v>4783</v>
      </c>
      <c r="M20" s="278">
        <v>0.8</v>
      </c>
      <c r="N20" s="264">
        <v>86.586983333333322</v>
      </c>
      <c r="O20" s="264">
        <v>86.586983333333322</v>
      </c>
      <c r="P20" s="264">
        <v>86.586983333333322</v>
      </c>
      <c r="Q20" s="264">
        <v>86.586983333333322</v>
      </c>
      <c r="R20" s="264">
        <v>86.586983333333322</v>
      </c>
      <c r="S20" s="264">
        <v>86.586983333333322</v>
      </c>
      <c r="T20" s="264">
        <v>86.586983333333322</v>
      </c>
      <c r="U20" s="264">
        <v>86.586983333333322</v>
      </c>
      <c r="V20" s="264">
        <v>86.586983333333322</v>
      </c>
      <c r="W20" s="264">
        <v>86.586983333333322</v>
      </c>
      <c r="X20" s="264">
        <v>86.586983333333322</v>
      </c>
      <c r="Y20" s="264">
        <v>86.586983333333322</v>
      </c>
      <c r="Z20" s="274">
        <f t="shared" si="30"/>
        <v>1039.0438000000001</v>
      </c>
      <c r="AA20" s="239">
        <v>997.95</v>
      </c>
      <c r="AB20" s="239">
        <f t="shared" si="31"/>
        <v>41.093800000000101</v>
      </c>
      <c r="AC20" s="240">
        <f t="shared" si="32"/>
        <v>4.1178215341450074E-2</v>
      </c>
      <c r="AD20" s="10" t="s">
        <v>13</v>
      </c>
      <c r="AE20" s="264">
        <v>640</v>
      </c>
      <c r="AF20" s="264">
        <v>632</v>
      </c>
      <c r="AG20" s="264">
        <v>624</v>
      </c>
      <c r="AH20" s="264">
        <v>616</v>
      </c>
      <c r="AI20" s="264">
        <v>608</v>
      </c>
      <c r="AJ20" s="264">
        <v>600</v>
      </c>
      <c r="AK20" s="264">
        <v>592</v>
      </c>
      <c r="AL20" s="264">
        <v>584</v>
      </c>
      <c r="AM20" s="264">
        <v>576</v>
      </c>
      <c r="AN20" s="264">
        <v>568</v>
      </c>
      <c r="AO20" s="264">
        <v>560</v>
      </c>
      <c r="AP20" s="264">
        <v>552</v>
      </c>
      <c r="AQ20" s="243">
        <f t="shared" si="5"/>
        <v>596</v>
      </c>
      <c r="AR20" s="239"/>
      <c r="AS20" s="239">
        <f t="shared" si="33"/>
        <v>596</v>
      </c>
      <c r="AT20" s="240">
        <f t="shared" si="34"/>
        <v>0</v>
      </c>
      <c r="AU20" s="11">
        <f t="shared" si="6"/>
        <v>1468515237.333333</v>
      </c>
      <c r="AV20" s="11">
        <f t="shared" si="7"/>
        <v>1450158796.8666666</v>
      </c>
      <c r="AW20" s="11">
        <f t="shared" si="8"/>
        <v>1431802356.3999999</v>
      </c>
      <c r="AX20" s="11">
        <f t="shared" si="9"/>
        <v>1413445915.9333332</v>
      </c>
      <c r="AY20" s="11">
        <f t="shared" si="10"/>
        <v>1395089475.4666665</v>
      </c>
      <c r="AZ20" s="11">
        <f t="shared" si="11"/>
        <v>1376733034.9999998</v>
      </c>
      <c r="BA20" s="11">
        <f t="shared" si="12"/>
        <v>1358376594.5333331</v>
      </c>
      <c r="BB20" s="11">
        <f t="shared" si="13"/>
        <v>1340020154.0666664</v>
      </c>
      <c r="BC20" s="11">
        <f t="shared" si="14"/>
        <v>1321663713.5999999</v>
      </c>
      <c r="BD20" s="11">
        <f t="shared" si="15"/>
        <v>1303307273.1333332</v>
      </c>
      <c r="BE20" s="11">
        <f t="shared" si="16"/>
        <v>1284950832.6666665</v>
      </c>
      <c r="BF20" s="11">
        <f t="shared" si="17"/>
        <v>1266594392.1999998</v>
      </c>
      <c r="BG20" s="239">
        <f t="shared" si="35"/>
        <v>16410657777.199997</v>
      </c>
      <c r="BH20" s="239" t="e">
        <f>SUMIFS(#REF!,#REF!,'CPVC+XK 2026'!$C20,#REF!,'CPVC+XK 2026'!$I20)</f>
        <v>#REF!</v>
      </c>
      <c r="BI20" s="239" t="e">
        <f t="shared" si="36"/>
        <v>#REF!</v>
      </c>
      <c r="BJ20" s="240">
        <f t="shared" si="37"/>
        <v>0</v>
      </c>
      <c r="BK20" s="289"/>
      <c r="BL20" s="290"/>
      <c r="BM20" s="291" t="str">
        <f t="shared" si="38"/>
        <v xml:space="preserve"> </v>
      </c>
      <c r="BN20" s="292" t="s">
        <v>15</v>
      </c>
      <c r="BO20" s="290">
        <f t="shared" si="18"/>
        <v>0</v>
      </c>
      <c r="BP20" s="290">
        <f t="shared" si="19"/>
        <v>0</v>
      </c>
      <c r="BQ20" s="290">
        <f t="shared" si="20"/>
        <v>0</v>
      </c>
      <c r="BR20" s="290">
        <f t="shared" si="21"/>
        <v>0</v>
      </c>
      <c r="BS20" s="290">
        <f t="shared" si="22"/>
        <v>0</v>
      </c>
      <c r="BT20" s="290">
        <f t="shared" si="23"/>
        <v>0</v>
      </c>
      <c r="BU20" s="290">
        <f t="shared" si="24"/>
        <v>0</v>
      </c>
      <c r="BV20" s="290">
        <f t="shared" si="25"/>
        <v>0</v>
      </c>
      <c r="BW20" s="290">
        <f t="shared" si="26"/>
        <v>0</v>
      </c>
      <c r="BX20" s="290">
        <f t="shared" si="27"/>
        <v>0</v>
      </c>
      <c r="BY20" s="290">
        <f t="shared" si="28"/>
        <v>0</v>
      </c>
      <c r="BZ20" s="290">
        <f t="shared" si="29"/>
        <v>0</v>
      </c>
      <c r="CA20" s="298">
        <f t="shared" si="39"/>
        <v>0</v>
      </c>
      <c r="CB20" s="1" t="e">
        <f>VLOOKUP(C20,'So sánh chi phí'!A:A,1,0)</f>
        <v>#N/A</v>
      </c>
    </row>
    <row r="21" spans="1:80" ht="28" hidden="1" x14ac:dyDescent="0.3">
      <c r="A21" s="234" t="s">
        <v>4566</v>
      </c>
      <c r="B21" s="381" t="s">
        <v>4556</v>
      </c>
      <c r="C21" s="235" t="s">
        <v>4574</v>
      </c>
      <c r="D21" s="244" t="s">
        <v>4658</v>
      </c>
      <c r="E21" s="237" t="s">
        <v>167</v>
      </c>
      <c r="F21" s="237" t="s">
        <v>4745</v>
      </c>
      <c r="G21" s="237" t="s">
        <v>4748</v>
      </c>
      <c r="H21" s="237" t="s">
        <v>165</v>
      </c>
      <c r="I21" s="235" t="s">
        <v>4753</v>
      </c>
      <c r="J21" s="234" t="s">
        <v>4754</v>
      </c>
      <c r="K21" s="234" t="s">
        <v>0</v>
      </c>
      <c r="L21" s="234" t="s">
        <v>272</v>
      </c>
      <c r="M21" s="278">
        <v>0.8</v>
      </c>
      <c r="N21" s="264"/>
      <c r="O21" s="264"/>
      <c r="P21" s="264"/>
      <c r="Q21" s="264"/>
      <c r="R21" s="264"/>
      <c r="S21" s="264"/>
      <c r="T21" s="264"/>
      <c r="U21" s="264"/>
      <c r="V21" s="264"/>
      <c r="W21" s="264"/>
      <c r="X21" s="264"/>
      <c r="Y21" s="264"/>
      <c r="Z21" s="274">
        <f t="shared" si="30"/>
        <v>0</v>
      </c>
      <c r="AA21" s="239">
        <v>0</v>
      </c>
      <c r="AB21" s="239">
        <f>Z21-AA21</f>
        <v>0</v>
      </c>
      <c r="AC21" s="240">
        <f>IFERROR(AB21/AA21,0)</f>
        <v>0</v>
      </c>
      <c r="AD21" s="10" t="s">
        <v>13</v>
      </c>
      <c r="AE21" s="264">
        <v>750</v>
      </c>
      <c r="AF21" s="264">
        <v>750</v>
      </c>
      <c r="AG21" s="264">
        <v>750</v>
      </c>
      <c r="AH21" s="264">
        <v>750</v>
      </c>
      <c r="AI21" s="264">
        <v>750</v>
      </c>
      <c r="AJ21" s="264">
        <v>750</v>
      </c>
      <c r="AK21" s="264">
        <v>750</v>
      </c>
      <c r="AL21" s="264">
        <v>750</v>
      </c>
      <c r="AM21" s="264">
        <v>750</v>
      </c>
      <c r="AN21" s="264">
        <v>750</v>
      </c>
      <c r="AO21" s="264">
        <v>750</v>
      </c>
      <c r="AP21" s="264">
        <v>750</v>
      </c>
      <c r="AQ21" s="243">
        <f t="shared" si="5"/>
        <v>750</v>
      </c>
      <c r="AR21" s="239"/>
      <c r="AS21" s="239">
        <f>AQ21-AR21</f>
        <v>750</v>
      </c>
      <c r="AT21" s="240">
        <f>IFERROR(AS21/AR21,0)</f>
        <v>0</v>
      </c>
      <c r="AU21" s="11">
        <f t="shared" si="6"/>
        <v>0</v>
      </c>
      <c r="AV21" s="11">
        <f t="shared" si="7"/>
        <v>0</v>
      </c>
      <c r="AW21" s="11">
        <f t="shared" si="8"/>
        <v>0</v>
      </c>
      <c r="AX21" s="11">
        <f t="shared" si="9"/>
        <v>0</v>
      </c>
      <c r="AY21" s="11">
        <f t="shared" si="10"/>
        <v>0</v>
      </c>
      <c r="AZ21" s="11">
        <f t="shared" si="11"/>
        <v>0</v>
      </c>
      <c r="BA21" s="11">
        <f t="shared" si="12"/>
        <v>0</v>
      </c>
      <c r="BB21" s="11">
        <f t="shared" si="13"/>
        <v>0</v>
      </c>
      <c r="BC21" s="11">
        <f t="shared" si="14"/>
        <v>0</v>
      </c>
      <c r="BD21" s="11">
        <f t="shared" si="15"/>
        <v>0</v>
      </c>
      <c r="BE21" s="11">
        <f t="shared" si="16"/>
        <v>0</v>
      </c>
      <c r="BF21" s="11">
        <f t="shared" si="17"/>
        <v>0</v>
      </c>
      <c r="BG21" s="239">
        <f>SUM(AU21:BF21)</f>
        <v>0</v>
      </c>
      <c r="BH21" s="239" t="e">
        <f>SUMIFS(#REF!,#REF!,'CPVC+XK 2026'!$C21,#REF!,'CPVC+XK 2026'!$I21)</f>
        <v>#REF!</v>
      </c>
      <c r="BI21" s="239" t="e">
        <f>BG21-BH21</f>
        <v>#REF!</v>
      </c>
      <c r="BJ21" s="240">
        <f>IFERROR(BI21/BH21,0)</f>
        <v>0</v>
      </c>
      <c r="BK21" s="289">
        <v>20</v>
      </c>
      <c r="BL21" s="290"/>
      <c r="BM21" s="291">
        <f t="shared" si="38"/>
        <v>-1</v>
      </c>
      <c r="BN21" s="292" t="s">
        <v>13</v>
      </c>
      <c r="BO21" s="290">
        <f t="shared" si="18"/>
        <v>0</v>
      </c>
      <c r="BP21" s="290">
        <f t="shared" si="19"/>
        <v>0</v>
      </c>
      <c r="BQ21" s="290">
        <f t="shared" si="20"/>
        <v>0</v>
      </c>
      <c r="BR21" s="290">
        <f t="shared" si="21"/>
        <v>0</v>
      </c>
      <c r="BS21" s="290">
        <f t="shared" si="22"/>
        <v>0</v>
      </c>
      <c r="BT21" s="290">
        <f t="shared" si="23"/>
        <v>0</v>
      </c>
      <c r="BU21" s="290">
        <f t="shared" si="24"/>
        <v>0</v>
      </c>
      <c r="BV21" s="290">
        <f t="shared" si="25"/>
        <v>0</v>
      </c>
      <c r="BW21" s="290">
        <f t="shared" si="26"/>
        <v>0</v>
      </c>
      <c r="BX21" s="290">
        <f t="shared" si="27"/>
        <v>0</v>
      </c>
      <c r="BY21" s="290">
        <f t="shared" si="28"/>
        <v>0</v>
      </c>
      <c r="BZ21" s="290">
        <f t="shared" si="29"/>
        <v>0</v>
      </c>
      <c r="CA21" s="298">
        <f t="shared" si="39"/>
        <v>0</v>
      </c>
      <c r="CB21" s="1" t="e">
        <f>VLOOKUP(C21,'So sánh chi phí'!A:A,1,0)</f>
        <v>#N/A</v>
      </c>
    </row>
    <row r="22" spans="1:80" ht="28" hidden="1" x14ac:dyDescent="0.3">
      <c r="A22" s="234" t="s">
        <v>4566</v>
      </c>
      <c r="B22" s="381" t="s">
        <v>4556</v>
      </c>
      <c r="C22" s="235" t="s">
        <v>4575</v>
      </c>
      <c r="D22" s="245" t="s">
        <v>4659</v>
      </c>
      <c r="E22" s="237" t="s">
        <v>167</v>
      </c>
      <c r="F22" s="237" t="s">
        <v>4745</v>
      </c>
      <c r="G22" s="237" t="s">
        <v>4748</v>
      </c>
      <c r="H22" s="237" t="s">
        <v>165</v>
      </c>
      <c r="I22" s="235" t="s">
        <v>283</v>
      </c>
      <c r="J22" s="234" t="s">
        <v>4756</v>
      </c>
      <c r="K22" s="234" t="s">
        <v>0</v>
      </c>
      <c r="L22" s="234" t="s">
        <v>4782</v>
      </c>
      <c r="M22" s="278">
        <v>0.8</v>
      </c>
      <c r="N22" s="264">
        <v>44</v>
      </c>
      <c r="O22" s="264">
        <v>53</v>
      </c>
      <c r="P22" s="264">
        <v>55</v>
      </c>
      <c r="Q22" s="264">
        <v>55</v>
      </c>
      <c r="R22" s="264">
        <v>55</v>
      </c>
      <c r="S22" s="264">
        <v>55</v>
      </c>
      <c r="T22" s="264">
        <v>55</v>
      </c>
      <c r="U22" s="264">
        <v>55</v>
      </c>
      <c r="V22" s="264">
        <v>55</v>
      </c>
      <c r="W22" s="264">
        <v>55</v>
      </c>
      <c r="X22" s="264">
        <v>55</v>
      </c>
      <c r="Y22" s="264">
        <v>55</v>
      </c>
      <c r="Z22" s="274">
        <f t="shared" si="30"/>
        <v>647</v>
      </c>
      <c r="AA22" s="239">
        <v>0</v>
      </c>
      <c r="AB22" s="239">
        <f t="shared" ref="AB22:AB25" si="40">Z22-AA22</f>
        <v>647</v>
      </c>
      <c r="AC22" s="240">
        <f t="shared" ref="AC22:AC25" si="41">IFERROR(AB22/AA22,0)</f>
        <v>0</v>
      </c>
      <c r="AD22" s="10" t="s">
        <v>13</v>
      </c>
      <c r="AE22" s="264">
        <v>1250</v>
      </c>
      <c r="AF22" s="264">
        <v>1250</v>
      </c>
      <c r="AG22" s="264">
        <v>1250</v>
      </c>
      <c r="AH22" s="264">
        <v>1250</v>
      </c>
      <c r="AI22" s="264">
        <v>1250</v>
      </c>
      <c r="AJ22" s="264">
        <v>1250</v>
      </c>
      <c r="AK22" s="264">
        <v>1250</v>
      </c>
      <c r="AL22" s="264">
        <v>1250</v>
      </c>
      <c r="AM22" s="264">
        <v>1250</v>
      </c>
      <c r="AN22" s="264">
        <v>1250</v>
      </c>
      <c r="AO22" s="264">
        <v>1250</v>
      </c>
      <c r="AP22" s="264">
        <v>1250</v>
      </c>
      <c r="AQ22" s="243">
        <f t="shared" si="5"/>
        <v>1250</v>
      </c>
      <c r="AR22" s="239"/>
      <c r="AS22" s="239">
        <f t="shared" ref="AS22:AS25" si="42">AQ22-AR22</f>
        <v>1250</v>
      </c>
      <c r="AT22" s="240">
        <f t="shared" ref="AT22:AT25" si="43">IFERROR(AS22/AR22,0)</f>
        <v>0</v>
      </c>
      <c r="AU22" s="11">
        <f t="shared" si="6"/>
        <v>1457500000</v>
      </c>
      <c r="AV22" s="11">
        <f t="shared" si="7"/>
        <v>1755625000</v>
      </c>
      <c r="AW22" s="11">
        <f t="shared" si="8"/>
        <v>1821875000</v>
      </c>
      <c r="AX22" s="11">
        <f t="shared" si="9"/>
        <v>1821875000</v>
      </c>
      <c r="AY22" s="11">
        <f t="shared" si="10"/>
        <v>1821875000</v>
      </c>
      <c r="AZ22" s="11">
        <f t="shared" si="11"/>
        <v>1821875000</v>
      </c>
      <c r="BA22" s="11">
        <f t="shared" si="12"/>
        <v>1821875000</v>
      </c>
      <c r="BB22" s="11">
        <f t="shared" si="13"/>
        <v>1821875000</v>
      </c>
      <c r="BC22" s="11">
        <f t="shared" si="14"/>
        <v>1821875000</v>
      </c>
      <c r="BD22" s="11">
        <f t="shared" si="15"/>
        <v>1821875000</v>
      </c>
      <c r="BE22" s="11">
        <f t="shared" si="16"/>
        <v>1821875000</v>
      </c>
      <c r="BF22" s="11">
        <f t="shared" si="17"/>
        <v>1821875000</v>
      </c>
      <c r="BG22" s="239">
        <f t="shared" ref="BG22:BG25" si="44">SUM(AU22:BF22)</f>
        <v>21431875000</v>
      </c>
      <c r="BH22" s="239" t="e">
        <f>SUMIFS(#REF!,#REF!,'CPVC+XK 2026'!$C22,#REF!,'CPVC+XK 2026'!$I22)</f>
        <v>#REF!</v>
      </c>
      <c r="BI22" s="239" t="e">
        <f t="shared" ref="BI22:BI25" si="45">BG22-BH22</f>
        <v>#REF!</v>
      </c>
      <c r="BJ22" s="240">
        <f t="shared" ref="BJ22:BJ25" si="46">IFERROR(BI22/BH22,0)</f>
        <v>0</v>
      </c>
      <c r="BK22" s="289">
        <v>20</v>
      </c>
      <c r="BL22" s="290">
        <v>20</v>
      </c>
      <c r="BM22" s="291">
        <f t="shared" si="38"/>
        <v>0</v>
      </c>
      <c r="BN22" s="292" t="s">
        <v>13</v>
      </c>
      <c r="BO22" s="290">
        <f t="shared" si="18"/>
        <v>23320000</v>
      </c>
      <c r="BP22" s="290">
        <f t="shared" si="19"/>
        <v>28090000</v>
      </c>
      <c r="BQ22" s="290">
        <f t="shared" si="20"/>
        <v>29150000</v>
      </c>
      <c r="BR22" s="290">
        <f t="shared" si="21"/>
        <v>29150000</v>
      </c>
      <c r="BS22" s="290">
        <f t="shared" si="22"/>
        <v>29150000</v>
      </c>
      <c r="BT22" s="290">
        <f t="shared" si="23"/>
        <v>29150000</v>
      </c>
      <c r="BU22" s="290">
        <f t="shared" si="24"/>
        <v>29150000</v>
      </c>
      <c r="BV22" s="290">
        <f t="shared" si="25"/>
        <v>29150000</v>
      </c>
      <c r="BW22" s="290">
        <f t="shared" si="26"/>
        <v>29150000</v>
      </c>
      <c r="BX22" s="290">
        <f t="shared" si="27"/>
        <v>29150000</v>
      </c>
      <c r="BY22" s="290">
        <f t="shared" si="28"/>
        <v>29150000</v>
      </c>
      <c r="BZ22" s="290">
        <f t="shared" si="29"/>
        <v>29150000</v>
      </c>
      <c r="CA22" s="298">
        <f t="shared" si="39"/>
        <v>342910000</v>
      </c>
      <c r="CB22" s="1" t="str">
        <f>VLOOKUP(C22,'So sánh chi phí'!A:A,1,0)</f>
        <v>NS26-NEWCUS-018</v>
      </c>
    </row>
    <row r="23" spans="1:80" s="198" customFormat="1" hidden="1" x14ac:dyDescent="0.3">
      <c r="A23" s="234" t="s">
        <v>10</v>
      </c>
      <c r="B23" s="381" t="s">
        <v>4556</v>
      </c>
      <c r="C23" s="247" t="s">
        <v>4576</v>
      </c>
      <c r="D23" s="248" t="s">
        <v>4660</v>
      </c>
      <c r="E23" s="249" t="s">
        <v>94</v>
      </c>
      <c r="F23" s="237" t="s">
        <v>4745</v>
      </c>
      <c r="G23" s="237" t="s">
        <v>4749</v>
      </c>
      <c r="H23" s="249" t="s">
        <v>164</v>
      </c>
      <c r="I23" s="247" t="s">
        <v>3583</v>
      </c>
      <c r="J23" s="250" t="s">
        <v>103</v>
      </c>
      <c r="K23" s="250" t="s">
        <v>1</v>
      </c>
      <c r="L23" s="234" t="s">
        <v>272</v>
      </c>
      <c r="M23" s="279">
        <v>0.8</v>
      </c>
      <c r="N23" s="265">
        <v>50</v>
      </c>
      <c r="O23" s="265">
        <v>50</v>
      </c>
      <c r="P23" s="265">
        <v>50</v>
      </c>
      <c r="Q23" s="265">
        <v>50</v>
      </c>
      <c r="R23" s="265">
        <v>50</v>
      </c>
      <c r="S23" s="265">
        <v>50</v>
      </c>
      <c r="T23" s="265">
        <v>80</v>
      </c>
      <c r="U23" s="265">
        <v>80</v>
      </c>
      <c r="V23" s="265">
        <v>80</v>
      </c>
      <c r="W23" s="265">
        <v>80</v>
      </c>
      <c r="X23" s="265">
        <v>80</v>
      </c>
      <c r="Y23" s="265">
        <v>80</v>
      </c>
      <c r="Z23" s="274">
        <f t="shared" si="30"/>
        <v>780</v>
      </c>
      <c r="AA23" s="239">
        <v>27</v>
      </c>
      <c r="AB23" s="239">
        <f t="shared" si="40"/>
        <v>753</v>
      </c>
      <c r="AC23" s="240">
        <f t="shared" si="41"/>
        <v>27.888888888888889</v>
      </c>
      <c r="AD23" s="251" t="s">
        <v>13</v>
      </c>
      <c r="AE23" s="265">
        <v>600</v>
      </c>
      <c r="AF23" s="265">
        <v>600</v>
      </c>
      <c r="AG23" s="265">
        <v>600</v>
      </c>
      <c r="AH23" s="265">
        <v>600</v>
      </c>
      <c r="AI23" s="265">
        <v>600</v>
      </c>
      <c r="AJ23" s="265">
        <v>600</v>
      </c>
      <c r="AK23" s="265">
        <v>600</v>
      </c>
      <c r="AL23" s="265">
        <v>600</v>
      </c>
      <c r="AM23" s="265">
        <v>600</v>
      </c>
      <c r="AN23" s="265">
        <v>600</v>
      </c>
      <c r="AO23" s="265">
        <v>600</v>
      </c>
      <c r="AP23" s="265">
        <v>600</v>
      </c>
      <c r="AQ23" s="243">
        <f t="shared" si="5"/>
        <v>600</v>
      </c>
      <c r="AR23" s="239"/>
      <c r="AS23" s="239">
        <f t="shared" si="42"/>
        <v>600</v>
      </c>
      <c r="AT23" s="240">
        <f t="shared" si="43"/>
        <v>0</v>
      </c>
      <c r="AU23" s="253">
        <f t="shared" si="6"/>
        <v>795000000</v>
      </c>
      <c r="AV23" s="253">
        <f t="shared" si="7"/>
        <v>795000000</v>
      </c>
      <c r="AW23" s="253">
        <f t="shared" si="8"/>
        <v>795000000</v>
      </c>
      <c r="AX23" s="253">
        <f t="shared" si="9"/>
        <v>795000000</v>
      </c>
      <c r="AY23" s="253">
        <f t="shared" si="10"/>
        <v>795000000</v>
      </c>
      <c r="AZ23" s="253">
        <f t="shared" si="11"/>
        <v>795000000</v>
      </c>
      <c r="BA23" s="253">
        <f t="shared" si="12"/>
        <v>1272000000</v>
      </c>
      <c r="BB23" s="253">
        <f t="shared" si="13"/>
        <v>1272000000</v>
      </c>
      <c r="BC23" s="253">
        <f t="shared" si="14"/>
        <v>1272000000</v>
      </c>
      <c r="BD23" s="253">
        <f t="shared" si="15"/>
        <v>1272000000</v>
      </c>
      <c r="BE23" s="253">
        <f t="shared" si="16"/>
        <v>1272000000</v>
      </c>
      <c r="BF23" s="253">
        <f t="shared" si="17"/>
        <v>1272000000</v>
      </c>
      <c r="BG23" s="254">
        <f t="shared" si="44"/>
        <v>12402000000</v>
      </c>
      <c r="BH23" s="239" t="e">
        <f>SUMIFS(#REF!,#REF!,'CPVC+XK 2026'!$C23,#REF!,'CPVC+XK 2026'!$I23)</f>
        <v>#REF!</v>
      </c>
      <c r="BI23" s="239" t="e">
        <f t="shared" si="45"/>
        <v>#REF!</v>
      </c>
      <c r="BJ23" s="240">
        <f t="shared" si="46"/>
        <v>0</v>
      </c>
      <c r="BK23" s="289">
        <f>163.636363636364+20</f>
        <v>183.636363636364</v>
      </c>
      <c r="BL23" s="290">
        <f>181.818181818182+20</f>
        <v>201.81818181818201</v>
      </c>
      <c r="BM23" s="291">
        <f t="shared" si="38"/>
        <v>9.9009900990097988E-2</v>
      </c>
      <c r="BN23" s="292" t="s">
        <v>13</v>
      </c>
      <c r="BO23" s="290">
        <f t="shared" si="18"/>
        <v>267409090.90909117</v>
      </c>
      <c r="BP23" s="290">
        <f t="shared" si="19"/>
        <v>267409090.90909117</v>
      </c>
      <c r="BQ23" s="290">
        <f t="shared" si="20"/>
        <v>267409090.90909117</v>
      </c>
      <c r="BR23" s="290">
        <f t="shared" si="21"/>
        <v>267409090.90909117</v>
      </c>
      <c r="BS23" s="290">
        <f t="shared" si="22"/>
        <v>267409090.90909117</v>
      </c>
      <c r="BT23" s="290">
        <f t="shared" si="23"/>
        <v>267409090.90909117</v>
      </c>
      <c r="BU23" s="290">
        <f t="shared" si="24"/>
        <v>427854545.45454586</v>
      </c>
      <c r="BV23" s="290">
        <f t="shared" si="25"/>
        <v>427854545.45454586</v>
      </c>
      <c r="BW23" s="290">
        <f t="shared" si="26"/>
        <v>427854545.45454586</v>
      </c>
      <c r="BX23" s="290">
        <f t="shared" si="27"/>
        <v>427854545.45454586</v>
      </c>
      <c r="BY23" s="290">
        <f t="shared" si="28"/>
        <v>427854545.45454586</v>
      </c>
      <c r="BZ23" s="290">
        <f t="shared" si="29"/>
        <v>427854545.45454586</v>
      </c>
      <c r="CA23" s="298">
        <f t="shared" si="39"/>
        <v>4171581818.1818228</v>
      </c>
      <c r="CB23" s="1" t="str">
        <f>VLOOKUP(C23,'So sánh chi phí'!A:A,1,0)</f>
        <v>200394</v>
      </c>
    </row>
    <row r="24" spans="1:80" x14ac:dyDescent="0.3">
      <c r="A24" s="234" t="s">
        <v>79</v>
      </c>
      <c r="B24" s="234" t="s">
        <v>98</v>
      </c>
      <c r="C24" s="235" t="s">
        <v>4577</v>
      </c>
      <c r="D24" s="245" t="s">
        <v>4661</v>
      </c>
      <c r="E24" s="237" t="s">
        <v>97</v>
      </c>
      <c r="F24" s="237" t="s">
        <v>4745</v>
      </c>
      <c r="G24" s="237" t="s">
        <v>8</v>
      </c>
      <c r="H24" s="237" t="s">
        <v>166</v>
      </c>
      <c r="I24" s="235" t="s">
        <v>3583</v>
      </c>
      <c r="J24" s="234" t="s">
        <v>103</v>
      </c>
      <c r="K24" s="250" t="s">
        <v>1</v>
      </c>
      <c r="L24" s="234" t="s">
        <v>272</v>
      </c>
      <c r="M24" s="278">
        <v>0.8</v>
      </c>
      <c r="N24" s="264"/>
      <c r="O24" s="264"/>
      <c r="P24" s="264"/>
      <c r="Q24" s="264"/>
      <c r="R24" s="264"/>
      <c r="S24" s="264"/>
      <c r="T24" s="264"/>
      <c r="U24" s="264"/>
      <c r="V24" s="264"/>
      <c r="W24" s="264"/>
      <c r="X24" s="264"/>
      <c r="Y24" s="264"/>
      <c r="Z24" s="274">
        <f t="shared" si="30"/>
        <v>0</v>
      </c>
      <c r="AA24" s="239">
        <v>0</v>
      </c>
      <c r="AB24" s="239">
        <f t="shared" si="40"/>
        <v>0</v>
      </c>
      <c r="AC24" s="240">
        <f t="shared" si="41"/>
        <v>0</v>
      </c>
      <c r="AD24" s="10" t="s">
        <v>13</v>
      </c>
      <c r="AE24" s="264">
        <v>600</v>
      </c>
      <c r="AF24" s="264">
        <v>600</v>
      </c>
      <c r="AG24" s="264">
        <v>600</v>
      </c>
      <c r="AH24" s="264">
        <v>600</v>
      </c>
      <c r="AI24" s="264">
        <v>600</v>
      </c>
      <c r="AJ24" s="264">
        <v>600</v>
      </c>
      <c r="AK24" s="264">
        <v>600</v>
      </c>
      <c r="AL24" s="264">
        <v>600</v>
      </c>
      <c r="AM24" s="264">
        <v>600</v>
      </c>
      <c r="AN24" s="264">
        <v>600</v>
      </c>
      <c r="AO24" s="264">
        <v>600</v>
      </c>
      <c r="AP24" s="264">
        <v>600</v>
      </c>
      <c r="AQ24" s="243">
        <f t="shared" si="5"/>
        <v>600</v>
      </c>
      <c r="AR24" s="239"/>
      <c r="AS24" s="239">
        <f t="shared" si="42"/>
        <v>600</v>
      </c>
      <c r="AT24" s="240">
        <f t="shared" si="43"/>
        <v>0</v>
      </c>
      <c r="AU24" s="11">
        <f t="shared" si="6"/>
        <v>0</v>
      </c>
      <c r="AV24" s="11">
        <f t="shared" si="7"/>
        <v>0</v>
      </c>
      <c r="AW24" s="11">
        <f t="shared" si="8"/>
        <v>0</v>
      </c>
      <c r="AX24" s="11">
        <f t="shared" si="9"/>
        <v>0</v>
      </c>
      <c r="AY24" s="11">
        <f t="shared" si="10"/>
        <v>0</v>
      </c>
      <c r="AZ24" s="11">
        <f t="shared" si="11"/>
        <v>0</v>
      </c>
      <c r="BA24" s="11">
        <f t="shared" si="12"/>
        <v>0</v>
      </c>
      <c r="BB24" s="11">
        <f t="shared" si="13"/>
        <v>0</v>
      </c>
      <c r="BC24" s="11">
        <f t="shared" si="14"/>
        <v>0</v>
      </c>
      <c r="BD24" s="11">
        <f t="shared" si="15"/>
        <v>0</v>
      </c>
      <c r="BE24" s="11">
        <f t="shared" si="16"/>
        <v>0</v>
      </c>
      <c r="BF24" s="11">
        <f t="shared" si="17"/>
        <v>0</v>
      </c>
      <c r="BG24" s="239">
        <f t="shared" si="44"/>
        <v>0</v>
      </c>
      <c r="BH24" s="239" t="e">
        <f>SUMIFS(#REF!,#REF!,'CPVC+XK 2026'!$C24,#REF!,'CPVC+XK 2026'!$I24)</f>
        <v>#REF!</v>
      </c>
      <c r="BI24" s="239" t="e">
        <f t="shared" si="45"/>
        <v>#REF!</v>
      </c>
      <c r="BJ24" s="240">
        <f t="shared" si="46"/>
        <v>0</v>
      </c>
      <c r="BK24" s="289"/>
      <c r="BL24" s="290"/>
      <c r="BM24" s="291" t="str">
        <f t="shared" si="38"/>
        <v xml:space="preserve"> </v>
      </c>
      <c r="BN24" s="292" t="s">
        <v>15</v>
      </c>
      <c r="BO24" s="290">
        <f t="shared" si="18"/>
        <v>0</v>
      </c>
      <c r="BP24" s="290">
        <f t="shared" si="19"/>
        <v>0</v>
      </c>
      <c r="BQ24" s="290">
        <f t="shared" si="20"/>
        <v>0</v>
      </c>
      <c r="BR24" s="290">
        <f t="shared" si="21"/>
        <v>0</v>
      </c>
      <c r="BS24" s="290">
        <f t="shared" si="22"/>
        <v>0</v>
      </c>
      <c r="BT24" s="290">
        <f t="shared" si="23"/>
        <v>0</v>
      </c>
      <c r="BU24" s="290">
        <f t="shared" si="24"/>
        <v>0</v>
      </c>
      <c r="BV24" s="290">
        <f t="shared" si="25"/>
        <v>0</v>
      </c>
      <c r="BW24" s="290">
        <f t="shared" si="26"/>
        <v>0</v>
      </c>
      <c r="BX24" s="290">
        <f t="shared" si="27"/>
        <v>0</v>
      </c>
      <c r="BY24" s="290">
        <f t="shared" si="28"/>
        <v>0</v>
      </c>
      <c r="BZ24" s="290">
        <f t="shared" si="29"/>
        <v>0</v>
      </c>
      <c r="CA24" s="298">
        <f t="shared" si="39"/>
        <v>0</v>
      </c>
      <c r="CB24" s="1" t="e">
        <f>VLOOKUP(C24,'So sánh chi phí'!A:A,1,0)</f>
        <v>#N/A</v>
      </c>
    </row>
    <row r="25" spans="1:80" ht="28" x14ac:dyDescent="0.3">
      <c r="A25" s="234" t="s">
        <v>77</v>
      </c>
      <c r="B25" s="234" t="s">
        <v>98</v>
      </c>
      <c r="C25" s="235" t="s">
        <v>4484</v>
      </c>
      <c r="D25" s="244" t="s">
        <v>4662</v>
      </c>
      <c r="E25" s="237" t="s">
        <v>97</v>
      </c>
      <c r="F25" s="237" t="s">
        <v>4744</v>
      </c>
      <c r="G25" s="237" t="s">
        <v>8</v>
      </c>
      <c r="H25" s="237" t="s">
        <v>166</v>
      </c>
      <c r="I25" s="235" t="s">
        <v>116</v>
      </c>
      <c r="J25" s="234" t="s">
        <v>78</v>
      </c>
      <c r="K25" s="234" t="s">
        <v>0</v>
      </c>
      <c r="L25" s="234" t="s">
        <v>4784</v>
      </c>
      <c r="M25" s="278">
        <v>0.8</v>
      </c>
      <c r="N25" s="264"/>
      <c r="O25" s="264"/>
      <c r="P25" s="264"/>
      <c r="Q25" s="264">
        <v>220</v>
      </c>
      <c r="R25" s="264"/>
      <c r="S25" s="264">
        <v>220</v>
      </c>
      <c r="T25" s="264"/>
      <c r="U25" s="264">
        <v>220</v>
      </c>
      <c r="V25" s="264"/>
      <c r="W25" s="264">
        <v>220</v>
      </c>
      <c r="X25" s="264"/>
      <c r="Y25" s="264"/>
      <c r="Z25" s="274">
        <f t="shared" si="30"/>
        <v>880</v>
      </c>
      <c r="AA25" s="239">
        <v>330.85</v>
      </c>
      <c r="AB25" s="239">
        <f t="shared" si="40"/>
        <v>549.15</v>
      </c>
      <c r="AC25" s="240">
        <f t="shared" si="41"/>
        <v>1.6598156264168049</v>
      </c>
      <c r="AD25" s="10" t="s">
        <v>13</v>
      </c>
      <c r="AE25" s="264">
        <v>970</v>
      </c>
      <c r="AF25" s="264">
        <v>970</v>
      </c>
      <c r="AG25" s="264">
        <v>970</v>
      </c>
      <c r="AH25" s="264">
        <v>970</v>
      </c>
      <c r="AI25" s="264">
        <v>970</v>
      </c>
      <c r="AJ25" s="264">
        <v>970</v>
      </c>
      <c r="AK25" s="264">
        <v>970</v>
      </c>
      <c r="AL25" s="264">
        <v>970</v>
      </c>
      <c r="AM25" s="264">
        <v>970</v>
      </c>
      <c r="AN25" s="264">
        <v>970</v>
      </c>
      <c r="AO25" s="264">
        <v>970</v>
      </c>
      <c r="AP25" s="264">
        <v>970</v>
      </c>
      <c r="AQ25" s="243">
        <f t="shared" si="5"/>
        <v>970</v>
      </c>
      <c r="AR25" s="239"/>
      <c r="AS25" s="239">
        <f t="shared" si="42"/>
        <v>970</v>
      </c>
      <c r="AT25" s="240">
        <f t="shared" si="43"/>
        <v>0</v>
      </c>
      <c r="AU25" s="11">
        <f t="shared" si="6"/>
        <v>0</v>
      </c>
      <c r="AV25" s="11">
        <f t="shared" si="7"/>
        <v>0</v>
      </c>
      <c r="AW25" s="11">
        <f t="shared" si="8"/>
        <v>0</v>
      </c>
      <c r="AX25" s="11">
        <f t="shared" si="9"/>
        <v>5655100000</v>
      </c>
      <c r="AY25" s="11">
        <f t="shared" si="10"/>
        <v>0</v>
      </c>
      <c r="AZ25" s="11">
        <f t="shared" si="11"/>
        <v>5655100000</v>
      </c>
      <c r="BA25" s="11">
        <f t="shared" si="12"/>
        <v>0</v>
      </c>
      <c r="BB25" s="11">
        <f t="shared" si="13"/>
        <v>5655100000</v>
      </c>
      <c r="BC25" s="11">
        <f t="shared" si="14"/>
        <v>0</v>
      </c>
      <c r="BD25" s="11">
        <f t="shared" si="15"/>
        <v>5655100000</v>
      </c>
      <c r="BE25" s="11">
        <f t="shared" si="16"/>
        <v>0</v>
      </c>
      <c r="BF25" s="11">
        <f t="shared" si="17"/>
        <v>0</v>
      </c>
      <c r="BG25" s="239">
        <f t="shared" si="44"/>
        <v>22620400000</v>
      </c>
      <c r="BH25" s="239" t="e">
        <f>SUMIFS(#REF!,#REF!,'CPVC+XK 2026'!$C25,#REF!,'CPVC+XK 2026'!$I25)</f>
        <v>#REF!</v>
      </c>
      <c r="BI25" s="239" t="e">
        <f t="shared" si="45"/>
        <v>#REF!</v>
      </c>
      <c r="BJ25" s="240">
        <f t="shared" si="46"/>
        <v>0</v>
      </c>
      <c r="BK25" s="289">
        <v>220000</v>
      </c>
      <c r="BL25" s="290">
        <v>220000</v>
      </c>
      <c r="BM25" s="291">
        <f t="shared" si="38"/>
        <v>0</v>
      </c>
      <c r="BN25" s="292" t="s">
        <v>15</v>
      </c>
      <c r="BO25" s="290">
        <f t="shared" si="18"/>
        <v>0</v>
      </c>
      <c r="BP25" s="290">
        <f t="shared" si="19"/>
        <v>0</v>
      </c>
      <c r="BQ25" s="290">
        <f t="shared" si="20"/>
        <v>0</v>
      </c>
      <c r="BR25" s="290">
        <f t="shared" si="21"/>
        <v>48400000</v>
      </c>
      <c r="BS25" s="290">
        <f t="shared" si="22"/>
        <v>0</v>
      </c>
      <c r="BT25" s="290">
        <f t="shared" si="23"/>
        <v>48400000</v>
      </c>
      <c r="BU25" s="290">
        <f t="shared" si="24"/>
        <v>0</v>
      </c>
      <c r="BV25" s="290">
        <f t="shared" si="25"/>
        <v>48400000</v>
      </c>
      <c r="BW25" s="290">
        <f t="shared" si="26"/>
        <v>0</v>
      </c>
      <c r="BX25" s="290">
        <f t="shared" si="27"/>
        <v>48400000</v>
      </c>
      <c r="BY25" s="290">
        <f t="shared" si="28"/>
        <v>0</v>
      </c>
      <c r="BZ25" s="290">
        <f t="shared" si="29"/>
        <v>0</v>
      </c>
      <c r="CA25" s="298">
        <f t="shared" si="39"/>
        <v>193600000</v>
      </c>
      <c r="CB25" s="1" t="str">
        <f>VLOOKUP(C25,'So sánh chi phí'!A:A,1,0)</f>
        <v>104877</v>
      </c>
    </row>
    <row r="26" spans="1:80" ht="28" hidden="1" x14ac:dyDescent="0.3">
      <c r="A26" s="234" t="s">
        <v>77</v>
      </c>
      <c r="B26" s="381" t="s">
        <v>4556</v>
      </c>
      <c r="C26" s="235" t="s">
        <v>4574</v>
      </c>
      <c r="D26" s="245" t="s">
        <v>4658</v>
      </c>
      <c r="E26" s="237" t="s">
        <v>167</v>
      </c>
      <c r="F26" s="237" t="s">
        <v>4745</v>
      </c>
      <c r="G26" s="237" t="s">
        <v>4750</v>
      </c>
      <c r="H26" s="237" t="s">
        <v>165</v>
      </c>
      <c r="I26" s="235" t="s">
        <v>4753</v>
      </c>
      <c r="J26" s="234" t="s">
        <v>4754</v>
      </c>
      <c r="K26" s="234" t="s">
        <v>0</v>
      </c>
      <c r="L26" s="234" t="s">
        <v>272</v>
      </c>
      <c r="M26" s="278">
        <v>0.8</v>
      </c>
      <c r="N26" s="264"/>
      <c r="O26" s="264"/>
      <c r="P26" s="264"/>
      <c r="Q26" s="264"/>
      <c r="R26" s="264"/>
      <c r="S26" s="264"/>
      <c r="T26" s="264"/>
      <c r="U26" s="264"/>
      <c r="V26" s="264"/>
      <c r="W26" s="264"/>
      <c r="X26" s="264"/>
      <c r="Y26" s="264"/>
      <c r="Z26" s="274">
        <f t="shared" si="30"/>
        <v>0</v>
      </c>
      <c r="AA26" s="239">
        <v>0</v>
      </c>
      <c r="AB26" s="239">
        <f t="shared" si="31"/>
        <v>0</v>
      </c>
      <c r="AC26" s="240">
        <f t="shared" si="32"/>
        <v>0</v>
      </c>
      <c r="AD26" s="10" t="s">
        <v>13</v>
      </c>
      <c r="AE26" s="264">
        <v>750</v>
      </c>
      <c r="AF26" s="264">
        <v>750</v>
      </c>
      <c r="AG26" s="264">
        <v>750</v>
      </c>
      <c r="AH26" s="264">
        <v>750</v>
      </c>
      <c r="AI26" s="264">
        <v>750</v>
      </c>
      <c r="AJ26" s="264">
        <v>750</v>
      </c>
      <c r="AK26" s="264">
        <v>750</v>
      </c>
      <c r="AL26" s="264">
        <v>750</v>
      </c>
      <c r="AM26" s="264">
        <v>750</v>
      </c>
      <c r="AN26" s="264">
        <v>750</v>
      </c>
      <c r="AO26" s="264">
        <v>750</v>
      </c>
      <c r="AP26" s="264">
        <v>750</v>
      </c>
      <c r="AQ26" s="243">
        <f t="shared" si="5"/>
        <v>750</v>
      </c>
      <c r="AR26" s="239"/>
      <c r="AS26" s="239">
        <f t="shared" si="33"/>
        <v>750</v>
      </c>
      <c r="AT26" s="240">
        <f t="shared" si="34"/>
        <v>0</v>
      </c>
      <c r="AU26" s="11">
        <f t="shared" si="6"/>
        <v>0</v>
      </c>
      <c r="AV26" s="11">
        <f t="shared" si="7"/>
        <v>0</v>
      </c>
      <c r="AW26" s="11">
        <f t="shared" si="8"/>
        <v>0</v>
      </c>
      <c r="AX26" s="11">
        <f t="shared" si="9"/>
        <v>0</v>
      </c>
      <c r="AY26" s="11">
        <f t="shared" si="10"/>
        <v>0</v>
      </c>
      <c r="AZ26" s="11">
        <f t="shared" si="11"/>
        <v>0</v>
      </c>
      <c r="BA26" s="11">
        <f t="shared" si="12"/>
        <v>0</v>
      </c>
      <c r="BB26" s="11">
        <f t="shared" si="13"/>
        <v>0</v>
      </c>
      <c r="BC26" s="11">
        <f t="shared" si="14"/>
        <v>0</v>
      </c>
      <c r="BD26" s="11">
        <f t="shared" si="15"/>
        <v>0</v>
      </c>
      <c r="BE26" s="11">
        <f t="shared" si="16"/>
        <v>0</v>
      </c>
      <c r="BF26" s="11">
        <f t="shared" si="17"/>
        <v>0</v>
      </c>
      <c r="BG26" s="239">
        <f t="shared" si="35"/>
        <v>0</v>
      </c>
      <c r="BH26" s="239" t="e">
        <f>SUMIFS(#REF!,#REF!,'CPVC+XK 2026'!$C26,#REF!,'CPVC+XK 2026'!$I26)</f>
        <v>#REF!</v>
      </c>
      <c r="BI26" s="239" t="e">
        <f t="shared" si="36"/>
        <v>#REF!</v>
      </c>
      <c r="BJ26" s="240">
        <f t="shared" si="37"/>
        <v>0</v>
      </c>
      <c r="BK26" s="289">
        <v>20</v>
      </c>
      <c r="BL26" s="290"/>
      <c r="BM26" s="291">
        <f t="shared" si="38"/>
        <v>-1</v>
      </c>
      <c r="BN26" s="292" t="s">
        <v>13</v>
      </c>
      <c r="BO26" s="290">
        <f t="shared" si="18"/>
        <v>0</v>
      </c>
      <c r="BP26" s="290">
        <f t="shared" si="19"/>
        <v>0</v>
      </c>
      <c r="BQ26" s="290">
        <f t="shared" si="20"/>
        <v>0</v>
      </c>
      <c r="BR26" s="290">
        <f t="shared" si="21"/>
        <v>0</v>
      </c>
      <c r="BS26" s="290">
        <f t="shared" si="22"/>
        <v>0</v>
      </c>
      <c r="BT26" s="290">
        <f t="shared" si="23"/>
        <v>0</v>
      </c>
      <c r="BU26" s="290">
        <f t="shared" si="24"/>
        <v>0</v>
      </c>
      <c r="BV26" s="290">
        <f t="shared" si="25"/>
        <v>0</v>
      </c>
      <c r="BW26" s="290">
        <f t="shared" si="26"/>
        <v>0</v>
      </c>
      <c r="BX26" s="290">
        <f t="shared" si="27"/>
        <v>0</v>
      </c>
      <c r="BY26" s="290">
        <f t="shared" si="28"/>
        <v>0</v>
      </c>
      <c r="BZ26" s="290">
        <f t="shared" si="29"/>
        <v>0</v>
      </c>
      <c r="CA26" s="298">
        <f t="shared" si="39"/>
        <v>0</v>
      </c>
      <c r="CB26" s="1" t="e">
        <f>VLOOKUP(C26,'So sánh chi phí'!A:A,1,0)</f>
        <v>#N/A</v>
      </c>
    </row>
    <row r="27" spans="1:80" ht="28" hidden="1" x14ac:dyDescent="0.3">
      <c r="A27" s="234" t="s">
        <v>4565</v>
      </c>
      <c r="B27" s="381" t="s">
        <v>4556</v>
      </c>
      <c r="C27" s="235" t="s">
        <v>4574</v>
      </c>
      <c r="D27" s="244" t="s">
        <v>4658</v>
      </c>
      <c r="E27" s="237" t="s">
        <v>167</v>
      </c>
      <c r="F27" s="237" t="s">
        <v>4745</v>
      </c>
      <c r="G27" s="237" t="s">
        <v>4750</v>
      </c>
      <c r="H27" s="237" t="s">
        <v>165</v>
      </c>
      <c r="I27" s="235" t="s">
        <v>4753</v>
      </c>
      <c r="J27" s="234" t="s">
        <v>4754</v>
      </c>
      <c r="K27" s="234" t="s">
        <v>0</v>
      </c>
      <c r="L27" s="234" t="s">
        <v>272</v>
      </c>
      <c r="M27" s="278">
        <v>0.8</v>
      </c>
      <c r="N27" s="264"/>
      <c r="O27" s="264"/>
      <c r="P27" s="264"/>
      <c r="Q27" s="264"/>
      <c r="R27" s="264"/>
      <c r="S27" s="264"/>
      <c r="T27" s="264"/>
      <c r="U27" s="264"/>
      <c r="V27" s="264"/>
      <c r="W27" s="264"/>
      <c r="X27" s="264"/>
      <c r="Y27" s="264"/>
      <c r="Z27" s="274">
        <f t="shared" si="30"/>
        <v>0</v>
      </c>
      <c r="AA27" s="239">
        <v>0</v>
      </c>
      <c r="AB27" s="239">
        <f>Z27-AA27</f>
        <v>0</v>
      </c>
      <c r="AC27" s="240">
        <f>IFERROR(AB27/AA27,0)</f>
        <v>0</v>
      </c>
      <c r="AD27" s="10" t="s">
        <v>13</v>
      </c>
      <c r="AE27" s="264">
        <v>750</v>
      </c>
      <c r="AF27" s="264">
        <v>750</v>
      </c>
      <c r="AG27" s="264">
        <v>750</v>
      </c>
      <c r="AH27" s="264">
        <v>750</v>
      </c>
      <c r="AI27" s="264">
        <v>750</v>
      </c>
      <c r="AJ27" s="264">
        <v>750</v>
      </c>
      <c r="AK27" s="264">
        <v>750</v>
      </c>
      <c r="AL27" s="264">
        <v>750</v>
      </c>
      <c r="AM27" s="264">
        <v>750</v>
      </c>
      <c r="AN27" s="264">
        <v>750</v>
      </c>
      <c r="AO27" s="264">
        <v>750</v>
      </c>
      <c r="AP27" s="264">
        <v>750</v>
      </c>
      <c r="AQ27" s="243">
        <f t="shared" si="5"/>
        <v>750</v>
      </c>
      <c r="AR27" s="239"/>
      <c r="AS27" s="239">
        <f>AQ27-AR27</f>
        <v>750</v>
      </c>
      <c r="AT27" s="240">
        <f>IFERROR(AS27/AR27,0)</f>
        <v>0</v>
      </c>
      <c r="AU27" s="11">
        <f t="shared" si="6"/>
        <v>0</v>
      </c>
      <c r="AV27" s="11">
        <f t="shared" si="7"/>
        <v>0</v>
      </c>
      <c r="AW27" s="11">
        <f t="shared" si="8"/>
        <v>0</v>
      </c>
      <c r="AX27" s="11">
        <f t="shared" si="9"/>
        <v>0</v>
      </c>
      <c r="AY27" s="11">
        <f t="shared" si="10"/>
        <v>0</v>
      </c>
      <c r="AZ27" s="11">
        <f t="shared" si="11"/>
        <v>0</v>
      </c>
      <c r="BA27" s="11">
        <f t="shared" si="12"/>
        <v>0</v>
      </c>
      <c r="BB27" s="11">
        <f t="shared" si="13"/>
        <v>0</v>
      </c>
      <c r="BC27" s="11">
        <f t="shared" si="14"/>
        <v>0</v>
      </c>
      <c r="BD27" s="11">
        <f t="shared" si="15"/>
        <v>0</v>
      </c>
      <c r="BE27" s="11">
        <f t="shared" si="16"/>
        <v>0</v>
      </c>
      <c r="BF27" s="11">
        <f t="shared" si="17"/>
        <v>0</v>
      </c>
      <c r="BG27" s="239">
        <f>SUM(AU27:BF27)</f>
        <v>0</v>
      </c>
      <c r="BH27" s="239" t="e">
        <f>SUMIFS(#REF!,#REF!,'CPVC+XK 2026'!$C27,#REF!,'CPVC+XK 2026'!$I27)</f>
        <v>#REF!</v>
      </c>
      <c r="BI27" s="239" t="e">
        <f>BG27-BH27</f>
        <v>#REF!</v>
      </c>
      <c r="BJ27" s="240">
        <f>IFERROR(BI27/BH27,0)</f>
        <v>0</v>
      </c>
      <c r="BK27" s="289">
        <v>20</v>
      </c>
      <c r="BL27" s="290"/>
      <c r="BM27" s="291">
        <f t="shared" si="38"/>
        <v>-1</v>
      </c>
      <c r="BN27" s="292" t="s">
        <v>13</v>
      </c>
      <c r="BO27" s="290">
        <f t="shared" si="18"/>
        <v>0</v>
      </c>
      <c r="BP27" s="290">
        <f t="shared" si="19"/>
        <v>0</v>
      </c>
      <c r="BQ27" s="290">
        <f t="shared" si="20"/>
        <v>0</v>
      </c>
      <c r="BR27" s="290">
        <f t="shared" si="21"/>
        <v>0</v>
      </c>
      <c r="BS27" s="290">
        <f t="shared" si="22"/>
        <v>0</v>
      </c>
      <c r="BT27" s="290">
        <f t="shared" si="23"/>
        <v>0</v>
      </c>
      <c r="BU27" s="290">
        <f t="shared" si="24"/>
        <v>0</v>
      </c>
      <c r="BV27" s="290">
        <f t="shared" si="25"/>
        <v>0</v>
      </c>
      <c r="BW27" s="290">
        <f t="shared" si="26"/>
        <v>0</v>
      </c>
      <c r="BX27" s="290">
        <f t="shared" si="27"/>
        <v>0</v>
      </c>
      <c r="BY27" s="290">
        <f t="shared" si="28"/>
        <v>0</v>
      </c>
      <c r="BZ27" s="290">
        <f t="shared" si="29"/>
        <v>0</v>
      </c>
      <c r="CA27" s="298">
        <f t="shared" si="39"/>
        <v>0</v>
      </c>
      <c r="CB27" s="1" t="e">
        <f>VLOOKUP(C27,'So sánh chi phí'!A:A,1,0)</f>
        <v>#N/A</v>
      </c>
    </row>
    <row r="28" spans="1:80" ht="28" hidden="1" x14ac:dyDescent="0.3">
      <c r="A28" s="234" t="s">
        <v>4567</v>
      </c>
      <c r="B28" s="381" t="s">
        <v>4556</v>
      </c>
      <c r="C28" s="235" t="s">
        <v>4574</v>
      </c>
      <c r="D28" s="245" t="s">
        <v>4658</v>
      </c>
      <c r="E28" s="237" t="s">
        <v>167</v>
      </c>
      <c r="F28" s="237" t="s">
        <v>4745</v>
      </c>
      <c r="G28" s="237" t="s">
        <v>4750</v>
      </c>
      <c r="H28" s="237" t="s">
        <v>165</v>
      </c>
      <c r="I28" s="246" t="s">
        <v>4753</v>
      </c>
      <c r="J28" s="234" t="s">
        <v>4754</v>
      </c>
      <c r="K28" s="234" t="s">
        <v>0</v>
      </c>
      <c r="L28" s="234" t="s">
        <v>272</v>
      </c>
      <c r="M28" s="278">
        <v>0.8</v>
      </c>
      <c r="N28" s="264"/>
      <c r="O28" s="264"/>
      <c r="P28" s="264"/>
      <c r="Q28" s="264"/>
      <c r="R28" s="264"/>
      <c r="S28" s="264"/>
      <c r="T28" s="264"/>
      <c r="U28" s="264"/>
      <c r="V28" s="264"/>
      <c r="W28" s="264"/>
      <c r="X28" s="264"/>
      <c r="Y28" s="264"/>
      <c r="Z28" s="274">
        <f t="shared" si="30"/>
        <v>0</v>
      </c>
      <c r="AA28" s="239">
        <v>0</v>
      </c>
      <c r="AB28" s="239">
        <f>Z28-AA28</f>
        <v>0</v>
      </c>
      <c r="AC28" s="240">
        <f>IFERROR(AB28/AA28,0)</f>
        <v>0</v>
      </c>
      <c r="AD28" s="10" t="s">
        <v>13</v>
      </c>
      <c r="AE28" s="264">
        <v>750</v>
      </c>
      <c r="AF28" s="264">
        <v>750</v>
      </c>
      <c r="AG28" s="264">
        <v>750</v>
      </c>
      <c r="AH28" s="264">
        <v>750</v>
      </c>
      <c r="AI28" s="264">
        <v>750</v>
      </c>
      <c r="AJ28" s="264">
        <v>750</v>
      </c>
      <c r="AK28" s="264">
        <v>750</v>
      </c>
      <c r="AL28" s="264">
        <v>750</v>
      </c>
      <c r="AM28" s="264">
        <v>750</v>
      </c>
      <c r="AN28" s="264">
        <v>750</v>
      </c>
      <c r="AO28" s="264">
        <v>750</v>
      </c>
      <c r="AP28" s="264">
        <v>750</v>
      </c>
      <c r="AQ28" s="243">
        <f t="shared" si="5"/>
        <v>750</v>
      </c>
      <c r="AR28" s="239"/>
      <c r="AS28" s="239">
        <f>AQ28-AR28</f>
        <v>750</v>
      </c>
      <c r="AT28" s="240">
        <f>IFERROR(AS28/AR28,0)</f>
        <v>0</v>
      </c>
      <c r="AU28" s="11">
        <f t="shared" si="6"/>
        <v>0</v>
      </c>
      <c r="AV28" s="11">
        <f t="shared" si="7"/>
        <v>0</v>
      </c>
      <c r="AW28" s="11">
        <f t="shared" si="8"/>
        <v>0</v>
      </c>
      <c r="AX28" s="11">
        <f t="shared" si="9"/>
        <v>0</v>
      </c>
      <c r="AY28" s="11">
        <f t="shared" si="10"/>
        <v>0</v>
      </c>
      <c r="AZ28" s="11">
        <f t="shared" si="11"/>
        <v>0</v>
      </c>
      <c r="BA28" s="11">
        <f t="shared" si="12"/>
        <v>0</v>
      </c>
      <c r="BB28" s="11">
        <f t="shared" si="13"/>
        <v>0</v>
      </c>
      <c r="BC28" s="11">
        <f t="shared" si="14"/>
        <v>0</v>
      </c>
      <c r="BD28" s="11">
        <f t="shared" si="15"/>
        <v>0</v>
      </c>
      <c r="BE28" s="11">
        <f t="shared" si="16"/>
        <v>0</v>
      </c>
      <c r="BF28" s="11">
        <f t="shared" si="17"/>
        <v>0</v>
      </c>
      <c r="BG28" s="239">
        <f>SUM(AU28:BF28)</f>
        <v>0</v>
      </c>
      <c r="BH28" s="239" t="e">
        <f>SUMIFS(#REF!,#REF!,'CPVC+XK 2026'!$C28,#REF!,'CPVC+XK 2026'!$I28)</f>
        <v>#REF!</v>
      </c>
      <c r="BI28" s="239" t="e">
        <f>BG28-BH28</f>
        <v>#REF!</v>
      </c>
      <c r="BJ28" s="240">
        <f>IFERROR(BI28/BH28,0)</f>
        <v>0</v>
      </c>
      <c r="BK28" s="289">
        <v>20</v>
      </c>
      <c r="BL28" s="290"/>
      <c r="BM28" s="291">
        <f t="shared" si="38"/>
        <v>-1</v>
      </c>
      <c r="BN28" s="292" t="s">
        <v>13</v>
      </c>
      <c r="BO28" s="290">
        <f t="shared" si="18"/>
        <v>0</v>
      </c>
      <c r="BP28" s="290">
        <f t="shared" si="19"/>
        <v>0</v>
      </c>
      <c r="BQ28" s="290">
        <f t="shared" si="20"/>
        <v>0</v>
      </c>
      <c r="BR28" s="290">
        <f t="shared" si="21"/>
        <v>0</v>
      </c>
      <c r="BS28" s="290">
        <f t="shared" si="22"/>
        <v>0</v>
      </c>
      <c r="BT28" s="290">
        <f t="shared" si="23"/>
        <v>0</v>
      </c>
      <c r="BU28" s="290">
        <f t="shared" si="24"/>
        <v>0</v>
      </c>
      <c r="BV28" s="290">
        <f t="shared" si="25"/>
        <v>0</v>
      </c>
      <c r="BW28" s="290">
        <f t="shared" si="26"/>
        <v>0</v>
      </c>
      <c r="BX28" s="290">
        <f t="shared" si="27"/>
        <v>0</v>
      </c>
      <c r="BY28" s="290">
        <f t="shared" si="28"/>
        <v>0</v>
      </c>
      <c r="BZ28" s="290">
        <f t="shared" si="29"/>
        <v>0</v>
      </c>
      <c r="CA28" s="298">
        <f t="shared" si="39"/>
        <v>0</v>
      </c>
      <c r="CB28" s="1" t="e">
        <f>VLOOKUP(C28,'So sánh chi phí'!A:A,1,0)</f>
        <v>#N/A</v>
      </c>
    </row>
    <row r="29" spans="1:80" hidden="1" x14ac:dyDescent="0.3">
      <c r="A29" s="234" t="s">
        <v>77</v>
      </c>
      <c r="B29" s="381" t="s">
        <v>4556</v>
      </c>
      <c r="C29" s="235" t="s">
        <v>4578</v>
      </c>
      <c r="D29" s="245" t="s">
        <v>4663</v>
      </c>
      <c r="E29" s="237" t="s">
        <v>94</v>
      </c>
      <c r="F29" s="237" t="s">
        <v>4744</v>
      </c>
      <c r="G29" s="237" t="s">
        <v>7</v>
      </c>
      <c r="H29" s="237" t="s">
        <v>165</v>
      </c>
      <c r="I29" s="246" t="s">
        <v>111</v>
      </c>
      <c r="J29" s="234" t="s">
        <v>4755</v>
      </c>
      <c r="K29" s="234" t="s">
        <v>0</v>
      </c>
      <c r="L29" s="234" t="s">
        <v>4781</v>
      </c>
      <c r="M29" s="278">
        <v>0.8</v>
      </c>
      <c r="N29" s="264">
        <v>154</v>
      </c>
      <c r="O29" s="264">
        <v>132</v>
      </c>
      <c r="P29" s="264">
        <v>154</v>
      </c>
      <c r="Q29" s="264">
        <v>132</v>
      </c>
      <c r="R29" s="264">
        <v>154</v>
      </c>
      <c r="S29" s="264">
        <v>132</v>
      </c>
      <c r="T29" s="264">
        <v>154</v>
      </c>
      <c r="U29" s="264">
        <v>132</v>
      </c>
      <c r="V29" s="264">
        <v>154</v>
      </c>
      <c r="W29" s="264">
        <v>132</v>
      </c>
      <c r="X29" s="264">
        <v>154</v>
      </c>
      <c r="Y29" s="264">
        <v>132</v>
      </c>
      <c r="Z29" s="274">
        <f t="shared" si="30"/>
        <v>1716</v>
      </c>
      <c r="AA29" s="239">
        <v>1694</v>
      </c>
      <c r="AB29" s="239">
        <f>Z29-AA29</f>
        <v>22</v>
      </c>
      <c r="AC29" s="240">
        <f>IFERROR(AB29/AA29,0)</f>
        <v>1.2987012987012988E-2</v>
      </c>
      <c r="AD29" s="10" t="s">
        <v>13</v>
      </c>
      <c r="AE29" s="264">
        <v>1200</v>
      </c>
      <c r="AF29" s="264">
        <v>1200</v>
      </c>
      <c r="AG29" s="264">
        <v>1200</v>
      </c>
      <c r="AH29" s="264">
        <v>1200</v>
      </c>
      <c r="AI29" s="264">
        <v>1200</v>
      </c>
      <c r="AJ29" s="264">
        <v>1200</v>
      </c>
      <c r="AK29" s="264">
        <v>1200</v>
      </c>
      <c r="AL29" s="264">
        <v>1200</v>
      </c>
      <c r="AM29" s="264">
        <v>1200</v>
      </c>
      <c r="AN29" s="264">
        <v>1200</v>
      </c>
      <c r="AO29" s="264">
        <v>1200</v>
      </c>
      <c r="AP29" s="264">
        <v>1200</v>
      </c>
      <c r="AQ29" s="243">
        <f t="shared" si="5"/>
        <v>1200</v>
      </c>
      <c r="AR29" s="239"/>
      <c r="AS29" s="239">
        <f>AQ29-AR29</f>
        <v>1200</v>
      </c>
      <c r="AT29" s="240">
        <f>IFERROR(AS29/AR29,0)</f>
        <v>0</v>
      </c>
      <c r="AU29" s="11">
        <f t="shared" si="6"/>
        <v>4897200000</v>
      </c>
      <c r="AV29" s="11">
        <f t="shared" si="7"/>
        <v>4197600000</v>
      </c>
      <c r="AW29" s="11">
        <f t="shared" si="8"/>
        <v>4897200000</v>
      </c>
      <c r="AX29" s="11">
        <f t="shared" si="9"/>
        <v>4197600000</v>
      </c>
      <c r="AY29" s="11">
        <f t="shared" si="10"/>
        <v>4897200000</v>
      </c>
      <c r="AZ29" s="11">
        <f t="shared" si="11"/>
        <v>4197600000</v>
      </c>
      <c r="BA29" s="11">
        <f t="shared" si="12"/>
        <v>4897200000</v>
      </c>
      <c r="BB29" s="11">
        <f t="shared" si="13"/>
        <v>4197600000</v>
      </c>
      <c r="BC29" s="11">
        <f t="shared" si="14"/>
        <v>4897200000</v>
      </c>
      <c r="BD29" s="11">
        <f t="shared" si="15"/>
        <v>4197600000</v>
      </c>
      <c r="BE29" s="11">
        <f t="shared" si="16"/>
        <v>4897200000</v>
      </c>
      <c r="BF29" s="11">
        <f t="shared" si="17"/>
        <v>4197600000</v>
      </c>
      <c r="BG29" s="239">
        <f>SUM(AU29:BF29)</f>
        <v>54568800000</v>
      </c>
      <c r="BH29" s="239" t="e">
        <f>SUMIFS(#REF!,#REF!,'CPVC+XK 2026'!$C29,#REF!,'CPVC+XK 2026'!$I29)</f>
        <v>#REF!</v>
      </c>
      <c r="BI29" s="239" t="e">
        <f>BG29-BH29</f>
        <v>#REF!</v>
      </c>
      <c r="BJ29" s="240">
        <f>IFERROR(BI29/BH29,0)</f>
        <v>0</v>
      </c>
      <c r="BK29" s="289">
        <v>20</v>
      </c>
      <c r="BL29" s="290">
        <v>20</v>
      </c>
      <c r="BM29" s="291">
        <f t="shared" si="38"/>
        <v>0</v>
      </c>
      <c r="BN29" s="292" t="s">
        <v>13</v>
      </c>
      <c r="BO29" s="290">
        <f t="shared" si="18"/>
        <v>81620000</v>
      </c>
      <c r="BP29" s="290">
        <f t="shared" si="19"/>
        <v>69960000</v>
      </c>
      <c r="BQ29" s="290">
        <f t="shared" si="20"/>
        <v>81620000</v>
      </c>
      <c r="BR29" s="290">
        <f t="shared" si="21"/>
        <v>69960000</v>
      </c>
      <c r="BS29" s="290">
        <f t="shared" si="22"/>
        <v>81620000</v>
      </c>
      <c r="BT29" s="290">
        <f t="shared" si="23"/>
        <v>69960000</v>
      </c>
      <c r="BU29" s="290">
        <f t="shared" si="24"/>
        <v>81620000</v>
      </c>
      <c r="BV29" s="290">
        <f t="shared" si="25"/>
        <v>69960000</v>
      </c>
      <c r="BW29" s="290">
        <f t="shared" si="26"/>
        <v>81620000</v>
      </c>
      <c r="BX29" s="290">
        <f t="shared" si="27"/>
        <v>69960000</v>
      </c>
      <c r="BY29" s="290">
        <f t="shared" si="28"/>
        <v>81620000</v>
      </c>
      <c r="BZ29" s="290">
        <f t="shared" si="29"/>
        <v>69960000</v>
      </c>
      <c r="CA29" s="298">
        <f t="shared" si="39"/>
        <v>909480000</v>
      </c>
      <c r="CB29" s="1" t="str">
        <f>VLOOKUP(C29,'So sánh chi phí'!A:A,1,0)</f>
        <v>200365</v>
      </c>
    </row>
    <row r="30" spans="1:80" x14ac:dyDescent="0.3">
      <c r="A30" s="234" t="s">
        <v>77</v>
      </c>
      <c r="B30" s="234" t="s">
        <v>98</v>
      </c>
      <c r="C30" s="235" t="s">
        <v>4579</v>
      </c>
      <c r="D30" s="245" t="s">
        <v>4664</v>
      </c>
      <c r="E30" s="237" t="s">
        <v>97</v>
      </c>
      <c r="F30" s="237" t="s">
        <v>4744</v>
      </c>
      <c r="G30" s="237" t="s">
        <v>8</v>
      </c>
      <c r="H30" s="237" t="s">
        <v>166</v>
      </c>
      <c r="I30" s="235" t="s">
        <v>110</v>
      </c>
      <c r="J30" s="234" t="s">
        <v>4752</v>
      </c>
      <c r="K30" s="234" t="s">
        <v>0</v>
      </c>
      <c r="L30" s="234" t="s">
        <v>4780</v>
      </c>
      <c r="M30" s="278">
        <v>0.8</v>
      </c>
      <c r="N30" s="264">
        <v>44</v>
      </c>
      <c r="O30" s="264">
        <v>44</v>
      </c>
      <c r="P30" s="264">
        <v>44</v>
      </c>
      <c r="Q30" s="264">
        <v>44</v>
      </c>
      <c r="R30" s="264">
        <v>44</v>
      </c>
      <c r="S30" s="264">
        <v>44</v>
      </c>
      <c r="T30" s="264">
        <v>44</v>
      </c>
      <c r="U30" s="264">
        <v>44</v>
      </c>
      <c r="V30" s="264">
        <v>44</v>
      </c>
      <c r="W30" s="264">
        <v>44</v>
      </c>
      <c r="X30" s="264">
        <v>44</v>
      </c>
      <c r="Y30" s="264">
        <v>44</v>
      </c>
      <c r="Z30" s="274">
        <f t="shared" si="30"/>
        <v>528</v>
      </c>
      <c r="AA30" s="239">
        <v>572</v>
      </c>
      <c r="AB30" s="239">
        <f t="shared" ref="AB30:AB31" si="47">Z30-AA30</f>
        <v>-44</v>
      </c>
      <c r="AC30" s="240">
        <f t="shared" ref="AC30:AC31" si="48">IFERROR(AB30/AA30,0)</f>
        <v>-7.6923076923076927E-2</v>
      </c>
      <c r="AD30" s="10" t="s">
        <v>13</v>
      </c>
      <c r="AE30" s="264">
        <v>1250</v>
      </c>
      <c r="AF30" s="264">
        <v>1250</v>
      </c>
      <c r="AG30" s="264">
        <v>1250</v>
      </c>
      <c r="AH30" s="264">
        <v>1250</v>
      </c>
      <c r="AI30" s="264">
        <v>1250</v>
      </c>
      <c r="AJ30" s="264">
        <v>1250</v>
      </c>
      <c r="AK30" s="264">
        <v>1250</v>
      </c>
      <c r="AL30" s="264">
        <v>1250</v>
      </c>
      <c r="AM30" s="264">
        <v>1250</v>
      </c>
      <c r="AN30" s="264">
        <v>1250</v>
      </c>
      <c r="AO30" s="264">
        <v>1250</v>
      </c>
      <c r="AP30" s="264">
        <v>1250</v>
      </c>
      <c r="AQ30" s="243">
        <f t="shared" si="5"/>
        <v>1250</v>
      </c>
      <c r="AR30" s="239"/>
      <c r="AS30" s="239">
        <f t="shared" ref="AS30:AS31" si="49">AQ30-AR30</f>
        <v>1250</v>
      </c>
      <c r="AT30" s="240">
        <f t="shared" ref="AT30:AT31" si="50">IFERROR(AS30/AR30,0)</f>
        <v>0</v>
      </c>
      <c r="AU30" s="11">
        <f t="shared" si="6"/>
        <v>1457500000</v>
      </c>
      <c r="AV30" s="11">
        <f t="shared" si="7"/>
        <v>1457500000</v>
      </c>
      <c r="AW30" s="11">
        <f t="shared" si="8"/>
        <v>1457500000</v>
      </c>
      <c r="AX30" s="11">
        <f t="shared" si="9"/>
        <v>1457500000</v>
      </c>
      <c r="AY30" s="11">
        <f t="shared" si="10"/>
        <v>1457500000</v>
      </c>
      <c r="AZ30" s="11">
        <f t="shared" si="11"/>
        <v>1457500000</v>
      </c>
      <c r="BA30" s="11">
        <f t="shared" si="12"/>
        <v>1457500000</v>
      </c>
      <c r="BB30" s="11">
        <f t="shared" si="13"/>
        <v>1457500000</v>
      </c>
      <c r="BC30" s="11">
        <f t="shared" si="14"/>
        <v>1457500000</v>
      </c>
      <c r="BD30" s="11">
        <f t="shared" si="15"/>
        <v>1457500000</v>
      </c>
      <c r="BE30" s="11">
        <f t="shared" si="16"/>
        <v>1457500000</v>
      </c>
      <c r="BF30" s="11">
        <f t="shared" si="17"/>
        <v>1457500000</v>
      </c>
      <c r="BG30" s="239">
        <f t="shared" ref="BG30:BG31" si="51">SUM(AU30:BF30)</f>
        <v>17490000000</v>
      </c>
      <c r="BH30" s="239" t="e">
        <f>SUMIFS(#REF!,#REF!,'CPVC+XK 2026'!$C30,#REF!,'CPVC+XK 2026'!$I30)</f>
        <v>#REF!</v>
      </c>
      <c r="BI30" s="239" t="e">
        <f t="shared" ref="BI30:BI31" si="52">BG30-BH30</f>
        <v>#REF!</v>
      </c>
      <c r="BJ30" s="240">
        <f t="shared" ref="BJ30:BJ31" si="53">IFERROR(BI30/BH30,0)</f>
        <v>0</v>
      </c>
      <c r="BK30" s="289">
        <v>140000</v>
      </c>
      <c r="BL30" s="290">
        <v>140000</v>
      </c>
      <c r="BM30" s="291">
        <f t="shared" si="38"/>
        <v>0</v>
      </c>
      <c r="BN30" s="292" t="s">
        <v>15</v>
      </c>
      <c r="BO30" s="290">
        <f t="shared" si="18"/>
        <v>6160000</v>
      </c>
      <c r="BP30" s="290">
        <f t="shared" si="19"/>
        <v>6160000</v>
      </c>
      <c r="BQ30" s="290">
        <f t="shared" si="20"/>
        <v>6160000</v>
      </c>
      <c r="BR30" s="290">
        <f t="shared" si="21"/>
        <v>6160000</v>
      </c>
      <c r="BS30" s="290">
        <f t="shared" si="22"/>
        <v>6160000</v>
      </c>
      <c r="BT30" s="290">
        <f t="shared" si="23"/>
        <v>6160000</v>
      </c>
      <c r="BU30" s="290">
        <f t="shared" si="24"/>
        <v>6160000</v>
      </c>
      <c r="BV30" s="290">
        <f t="shared" si="25"/>
        <v>6160000</v>
      </c>
      <c r="BW30" s="290">
        <f t="shared" si="26"/>
        <v>6160000</v>
      </c>
      <c r="BX30" s="290">
        <f t="shared" si="27"/>
        <v>6160000</v>
      </c>
      <c r="BY30" s="290">
        <f t="shared" si="28"/>
        <v>6160000</v>
      </c>
      <c r="BZ30" s="290">
        <f t="shared" si="29"/>
        <v>6160000</v>
      </c>
      <c r="CA30" s="298">
        <f t="shared" si="39"/>
        <v>73920000</v>
      </c>
      <c r="CB30" s="1" t="str">
        <f>VLOOKUP(C30,'So sánh chi phí'!A:A,1,0)</f>
        <v>105354</v>
      </c>
    </row>
    <row r="31" spans="1:80" s="198" customFormat="1" ht="15.5" x14ac:dyDescent="0.3">
      <c r="A31" s="234" t="s">
        <v>4565</v>
      </c>
      <c r="B31" s="234" t="s">
        <v>98</v>
      </c>
      <c r="C31" s="247" t="s">
        <v>4580</v>
      </c>
      <c r="D31" s="255" t="s">
        <v>4665</v>
      </c>
      <c r="E31" s="249" t="s">
        <v>97</v>
      </c>
      <c r="F31" s="237" t="s">
        <v>4744</v>
      </c>
      <c r="G31" s="256" t="s">
        <v>8</v>
      </c>
      <c r="H31" s="249" t="s">
        <v>166</v>
      </c>
      <c r="I31" s="247" t="s">
        <v>110</v>
      </c>
      <c r="J31" s="250" t="s">
        <v>4752</v>
      </c>
      <c r="K31" s="250" t="s">
        <v>0</v>
      </c>
      <c r="L31" s="234" t="s">
        <v>4780</v>
      </c>
      <c r="M31" s="279">
        <v>0.8</v>
      </c>
      <c r="N31" s="264">
        <v>22</v>
      </c>
      <c r="O31" s="264">
        <v>22</v>
      </c>
      <c r="P31" s="264">
        <v>22</v>
      </c>
      <c r="Q31" s="264">
        <v>22</v>
      </c>
      <c r="R31" s="264">
        <v>22</v>
      </c>
      <c r="S31" s="264">
        <v>22</v>
      </c>
      <c r="T31" s="264">
        <v>22</v>
      </c>
      <c r="U31" s="264">
        <v>22</v>
      </c>
      <c r="V31" s="264">
        <v>22</v>
      </c>
      <c r="W31" s="264">
        <v>22</v>
      </c>
      <c r="X31" s="264">
        <v>22</v>
      </c>
      <c r="Y31" s="264">
        <v>22</v>
      </c>
      <c r="Z31" s="274">
        <f t="shared" si="30"/>
        <v>264</v>
      </c>
      <c r="AA31" s="239">
        <v>715</v>
      </c>
      <c r="AB31" s="239">
        <f t="shared" si="47"/>
        <v>-451</v>
      </c>
      <c r="AC31" s="240">
        <f t="shared" si="48"/>
        <v>-0.63076923076923075</v>
      </c>
      <c r="AD31" s="251" t="s">
        <v>13</v>
      </c>
      <c r="AE31" s="265">
        <v>1150</v>
      </c>
      <c r="AF31" s="265">
        <v>1150</v>
      </c>
      <c r="AG31" s="265">
        <v>1150</v>
      </c>
      <c r="AH31" s="265">
        <v>1150</v>
      </c>
      <c r="AI31" s="265">
        <v>1150</v>
      </c>
      <c r="AJ31" s="265">
        <v>1150</v>
      </c>
      <c r="AK31" s="265">
        <v>1150</v>
      </c>
      <c r="AL31" s="265">
        <v>1150</v>
      </c>
      <c r="AM31" s="265">
        <v>1150</v>
      </c>
      <c r="AN31" s="265">
        <v>1150</v>
      </c>
      <c r="AO31" s="265">
        <v>1150</v>
      </c>
      <c r="AP31" s="265">
        <v>1150</v>
      </c>
      <c r="AQ31" s="243">
        <f t="shared" si="5"/>
        <v>1150</v>
      </c>
      <c r="AR31" s="239"/>
      <c r="AS31" s="239">
        <f t="shared" si="49"/>
        <v>1150</v>
      </c>
      <c r="AT31" s="240">
        <f t="shared" si="50"/>
        <v>0</v>
      </c>
      <c r="AU31" s="253">
        <f t="shared" si="6"/>
        <v>670450000</v>
      </c>
      <c r="AV31" s="253">
        <f t="shared" si="7"/>
        <v>670450000</v>
      </c>
      <c r="AW31" s="253">
        <f t="shared" si="8"/>
        <v>670450000</v>
      </c>
      <c r="AX31" s="253">
        <f t="shared" si="9"/>
        <v>670450000</v>
      </c>
      <c r="AY31" s="253">
        <f t="shared" si="10"/>
        <v>670450000</v>
      </c>
      <c r="AZ31" s="253">
        <f t="shared" si="11"/>
        <v>670450000</v>
      </c>
      <c r="BA31" s="253">
        <f t="shared" si="12"/>
        <v>670450000</v>
      </c>
      <c r="BB31" s="253">
        <f t="shared" si="13"/>
        <v>670450000</v>
      </c>
      <c r="BC31" s="253">
        <f t="shared" si="14"/>
        <v>670450000</v>
      </c>
      <c r="BD31" s="253">
        <f t="shared" si="15"/>
        <v>670450000</v>
      </c>
      <c r="BE31" s="253">
        <f t="shared" si="16"/>
        <v>670450000</v>
      </c>
      <c r="BF31" s="253">
        <f t="shared" si="17"/>
        <v>670450000</v>
      </c>
      <c r="BG31" s="254">
        <f t="shared" si="51"/>
        <v>8045400000</v>
      </c>
      <c r="BH31" s="239" t="e">
        <f>SUMIFS(#REF!,#REF!,'CPVC+XK 2026'!$C31,#REF!,'CPVC+XK 2026'!$I31)</f>
        <v>#REF!</v>
      </c>
      <c r="BI31" s="239" t="e">
        <f t="shared" si="52"/>
        <v>#REF!</v>
      </c>
      <c r="BJ31" s="240">
        <f t="shared" si="53"/>
        <v>0</v>
      </c>
      <c r="BK31" s="289"/>
      <c r="BL31" s="290"/>
      <c r="BM31" s="291" t="str">
        <f t="shared" si="38"/>
        <v xml:space="preserve"> </v>
      </c>
      <c r="BN31" s="292" t="s">
        <v>15</v>
      </c>
      <c r="BO31" s="290">
        <f t="shared" si="18"/>
        <v>0</v>
      </c>
      <c r="BP31" s="290">
        <f t="shared" si="19"/>
        <v>0</v>
      </c>
      <c r="BQ31" s="290">
        <f t="shared" si="20"/>
        <v>0</v>
      </c>
      <c r="BR31" s="290">
        <f t="shared" si="21"/>
        <v>0</v>
      </c>
      <c r="BS31" s="290">
        <f t="shared" si="22"/>
        <v>0</v>
      </c>
      <c r="BT31" s="290">
        <f t="shared" si="23"/>
        <v>0</v>
      </c>
      <c r="BU31" s="290">
        <f t="shared" si="24"/>
        <v>0</v>
      </c>
      <c r="BV31" s="290">
        <f t="shared" si="25"/>
        <v>0</v>
      </c>
      <c r="BW31" s="290">
        <f t="shared" si="26"/>
        <v>0</v>
      </c>
      <c r="BX31" s="290">
        <f t="shared" si="27"/>
        <v>0</v>
      </c>
      <c r="BY31" s="290">
        <f t="shared" si="28"/>
        <v>0</v>
      </c>
      <c r="BZ31" s="290">
        <f t="shared" si="29"/>
        <v>0</v>
      </c>
      <c r="CA31" s="298">
        <f t="shared" si="39"/>
        <v>0</v>
      </c>
      <c r="CB31" s="1" t="e">
        <f>VLOOKUP(C31,'So sánh chi phí'!A:A,1,0)</f>
        <v>#N/A</v>
      </c>
    </row>
    <row r="32" spans="1:80" s="198" customFormat="1" ht="28" x14ac:dyDescent="0.3">
      <c r="A32" s="234" t="s">
        <v>79</v>
      </c>
      <c r="B32" s="234" t="s">
        <v>98</v>
      </c>
      <c r="C32" s="247" t="s">
        <v>4581</v>
      </c>
      <c r="D32" s="255" t="s">
        <v>4666</v>
      </c>
      <c r="E32" s="249" t="s">
        <v>97</v>
      </c>
      <c r="F32" s="237" t="s">
        <v>4744</v>
      </c>
      <c r="G32" s="237" t="s">
        <v>8</v>
      </c>
      <c r="H32" s="249" t="s">
        <v>166</v>
      </c>
      <c r="I32" s="247" t="s">
        <v>197</v>
      </c>
      <c r="J32" s="250" t="s">
        <v>82</v>
      </c>
      <c r="K32" s="250" t="s">
        <v>130</v>
      </c>
      <c r="L32" s="234" t="s">
        <v>4783</v>
      </c>
      <c r="M32" s="279">
        <v>0.8</v>
      </c>
      <c r="N32" s="264"/>
      <c r="O32" s="264"/>
      <c r="P32" s="264"/>
      <c r="Q32" s="264"/>
      <c r="R32" s="264"/>
      <c r="S32" s="264"/>
      <c r="T32" s="264"/>
      <c r="U32" s="264"/>
      <c r="V32" s="264"/>
      <c r="W32" s="264"/>
      <c r="X32" s="264"/>
      <c r="Y32" s="264"/>
      <c r="Z32" s="274">
        <f t="shared" si="30"/>
        <v>0</v>
      </c>
      <c r="AA32" s="239">
        <v>886.8</v>
      </c>
      <c r="AB32" s="239">
        <f>Z32-AA32</f>
        <v>-886.8</v>
      </c>
      <c r="AC32" s="240">
        <f>IFERROR(AB32/AA32,0)</f>
        <v>-1</v>
      </c>
      <c r="AD32" s="251" t="s">
        <v>13</v>
      </c>
      <c r="AE32" s="265">
        <v>640</v>
      </c>
      <c r="AF32" s="265">
        <v>632</v>
      </c>
      <c r="AG32" s="265">
        <v>624</v>
      </c>
      <c r="AH32" s="265">
        <v>616</v>
      </c>
      <c r="AI32" s="265">
        <v>608</v>
      </c>
      <c r="AJ32" s="265">
        <v>600</v>
      </c>
      <c r="AK32" s="265">
        <v>592</v>
      </c>
      <c r="AL32" s="265">
        <v>584</v>
      </c>
      <c r="AM32" s="265">
        <v>576</v>
      </c>
      <c r="AN32" s="265">
        <v>568</v>
      </c>
      <c r="AO32" s="265">
        <v>560</v>
      </c>
      <c r="AP32" s="265">
        <v>552</v>
      </c>
      <c r="AQ32" s="243">
        <f t="shared" si="5"/>
        <v>596</v>
      </c>
      <c r="AR32" s="239"/>
      <c r="AS32" s="239">
        <f>AQ32-AR32</f>
        <v>596</v>
      </c>
      <c r="AT32" s="240">
        <f>IFERROR(AS32/AR32,0)</f>
        <v>0</v>
      </c>
      <c r="AU32" s="253">
        <f t="shared" si="6"/>
        <v>0</v>
      </c>
      <c r="AV32" s="253">
        <f t="shared" si="7"/>
        <v>0</v>
      </c>
      <c r="AW32" s="253">
        <f t="shared" si="8"/>
        <v>0</v>
      </c>
      <c r="AX32" s="253">
        <f t="shared" si="9"/>
        <v>0</v>
      </c>
      <c r="AY32" s="253">
        <f t="shared" si="10"/>
        <v>0</v>
      </c>
      <c r="AZ32" s="253">
        <f t="shared" si="11"/>
        <v>0</v>
      </c>
      <c r="BA32" s="253">
        <f t="shared" si="12"/>
        <v>0</v>
      </c>
      <c r="BB32" s="253">
        <f t="shared" si="13"/>
        <v>0</v>
      </c>
      <c r="BC32" s="253">
        <f t="shared" si="14"/>
        <v>0</v>
      </c>
      <c r="BD32" s="253">
        <f t="shared" si="15"/>
        <v>0</v>
      </c>
      <c r="BE32" s="253">
        <f t="shared" si="16"/>
        <v>0</v>
      </c>
      <c r="BF32" s="253">
        <f t="shared" si="17"/>
        <v>0</v>
      </c>
      <c r="BG32" s="254">
        <f>SUM(AU32:BF32)</f>
        <v>0</v>
      </c>
      <c r="BH32" s="239" t="e">
        <f>SUMIFS(#REF!,#REF!,'CPVC+XK 2026'!$C32,#REF!,'CPVC+XK 2026'!$I32)</f>
        <v>#REF!</v>
      </c>
      <c r="BI32" s="239" t="e">
        <f>BG32-BH32</f>
        <v>#REF!</v>
      </c>
      <c r="BJ32" s="240">
        <f>IFERROR(BI32/BH32,0)</f>
        <v>0</v>
      </c>
      <c r="BK32" s="289"/>
      <c r="BL32" s="290"/>
      <c r="BM32" s="291" t="str">
        <f t="shared" si="38"/>
        <v xml:space="preserve"> </v>
      </c>
      <c r="BN32" s="292" t="s">
        <v>15</v>
      </c>
      <c r="BO32" s="290">
        <f t="shared" si="18"/>
        <v>0</v>
      </c>
      <c r="BP32" s="290">
        <f t="shared" si="19"/>
        <v>0</v>
      </c>
      <c r="BQ32" s="290">
        <f t="shared" si="20"/>
        <v>0</v>
      </c>
      <c r="BR32" s="290">
        <f t="shared" si="21"/>
        <v>0</v>
      </c>
      <c r="BS32" s="290">
        <f t="shared" si="22"/>
        <v>0</v>
      </c>
      <c r="BT32" s="290">
        <f t="shared" si="23"/>
        <v>0</v>
      </c>
      <c r="BU32" s="290">
        <f t="shared" si="24"/>
        <v>0</v>
      </c>
      <c r="BV32" s="290">
        <f t="shared" si="25"/>
        <v>0</v>
      </c>
      <c r="BW32" s="290">
        <f t="shared" si="26"/>
        <v>0</v>
      </c>
      <c r="BX32" s="290">
        <f t="shared" si="27"/>
        <v>0</v>
      </c>
      <c r="BY32" s="290">
        <f t="shared" si="28"/>
        <v>0</v>
      </c>
      <c r="BZ32" s="290">
        <f t="shared" si="29"/>
        <v>0</v>
      </c>
      <c r="CA32" s="298">
        <f t="shared" si="39"/>
        <v>0</v>
      </c>
      <c r="CB32" s="1" t="str">
        <f>VLOOKUP(C32,'So sánh chi phí'!A:A,1,0)</f>
        <v>105287</v>
      </c>
    </row>
    <row r="33" spans="1:80" s="198" customFormat="1" ht="28" x14ac:dyDescent="0.3">
      <c r="A33" s="234" t="s">
        <v>79</v>
      </c>
      <c r="B33" s="234" t="s">
        <v>98</v>
      </c>
      <c r="C33" s="247" t="s">
        <v>4581</v>
      </c>
      <c r="D33" s="255" t="s">
        <v>4666</v>
      </c>
      <c r="E33" s="249" t="s">
        <v>97</v>
      </c>
      <c r="F33" s="237" t="s">
        <v>4744</v>
      </c>
      <c r="G33" s="237" t="s">
        <v>8</v>
      </c>
      <c r="H33" s="249" t="s">
        <v>166</v>
      </c>
      <c r="I33" s="247" t="s">
        <v>163</v>
      </c>
      <c r="J33" s="250" t="s">
        <v>4757</v>
      </c>
      <c r="K33" s="250" t="s">
        <v>130</v>
      </c>
      <c r="L33" s="234" t="s">
        <v>4783</v>
      </c>
      <c r="M33" s="279">
        <v>0.8</v>
      </c>
      <c r="N33" s="264"/>
      <c r="O33" s="264"/>
      <c r="P33" s="264"/>
      <c r="Q33" s="264"/>
      <c r="R33" s="264"/>
      <c r="S33" s="264"/>
      <c r="T33" s="264"/>
      <c r="U33" s="264"/>
      <c r="V33" s="264"/>
      <c r="W33" s="264"/>
      <c r="X33" s="264"/>
      <c r="Y33" s="264"/>
      <c r="Z33" s="274">
        <f t="shared" si="30"/>
        <v>0</v>
      </c>
      <c r="AA33" s="239">
        <v>286.64999999999998</v>
      </c>
      <c r="AB33" s="239">
        <f t="shared" ref="AB33:AB34" si="54">Z33-AA33</f>
        <v>-286.64999999999998</v>
      </c>
      <c r="AC33" s="240">
        <f t="shared" ref="AC33:AC34" si="55">IFERROR(AB33/AA33,0)</f>
        <v>-1</v>
      </c>
      <c r="AD33" s="251" t="s">
        <v>13</v>
      </c>
      <c r="AE33" s="265">
        <v>640</v>
      </c>
      <c r="AF33" s="265">
        <v>632</v>
      </c>
      <c r="AG33" s="265">
        <v>624</v>
      </c>
      <c r="AH33" s="265">
        <v>616</v>
      </c>
      <c r="AI33" s="265">
        <v>608</v>
      </c>
      <c r="AJ33" s="265">
        <v>600</v>
      </c>
      <c r="AK33" s="265">
        <v>592</v>
      </c>
      <c r="AL33" s="265">
        <v>584</v>
      </c>
      <c r="AM33" s="265">
        <v>576</v>
      </c>
      <c r="AN33" s="265">
        <v>568</v>
      </c>
      <c r="AO33" s="265">
        <v>560</v>
      </c>
      <c r="AP33" s="265">
        <v>552</v>
      </c>
      <c r="AQ33" s="243">
        <f t="shared" si="5"/>
        <v>596</v>
      </c>
      <c r="AR33" s="239"/>
      <c r="AS33" s="239">
        <f t="shared" ref="AS33:AS34" si="56">AQ33-AR33</f>
        <v>596</v>
      </c>
      <c r="AT33" s="240">
        <f t="shared" ref="AT33:AT34" si="57">IFERROR(AS33/AR33,0)</f>
        <v>0</v>
      </c>
      <c r="AU33" s="253">
        <f t="shared" si="6"/>
        <v>0</v>
      </c>
      <c r="AV33" s="253">
        <f t="shared" si="7"/>
        <v>0</v>
      </c>
      <c r="AW33" s="253">
        <f t="shared" si="8"/>
        <v>0</v>
      </c>
      <c r="AX33" s="253">
        <f t="shared" si="9"/>
        <v>0</v>
      </c>
      <c r="AY33" s="253">
        <f t="shared" si="10"/>
        <v>0</v>
      </c>
      <c r="AZ33" s="253">
        <f t="shared" si="11"/>
        <v>0</v>
      </c>
      <c r="BA33" s="253">
        <f t="shared" si="12"/>
        <v>0</v>
      </c>
      <c r="BB33" s="253">
        <f t="shared" si="13"/>
        <v>0</v>
      </c>
      <c r="BC33" s="253">
        <f t="shared" si="14"/>
        <v>0</v>
      </c>
      <c r="BD33" s="253">
        <f t="shared" si="15"/>
        <v>0</v>
      </c>
      <c r="BE33" s="253">
        <f t="shared" si="16"/>
        <v>0</v>
      </c>
      <c r="BF33" s="253">
        <f t="shared" si="17"/>
        <v>0</v>
      </c>
      <c r="BG33" s="254">
        <f t="shared" ref="BG33:BG75" si="58">SUM(AU33:BF33)</f>
        <v>0</v>
      </c>
      <c r="BH33" s="239" t="e">
        <f>SUMIFS(#REF!,#REF!,'CPVC+XK 2026'!$C33,#REF!,'CPVC+XK 2026'!$I33)</f>
        <v>#REF!</v>
      </c>
      <c r="BI33" s="239" t="e">
        <f t="shared" ref="BI33:BI34" si="59">BG33-BH33</f>
        <v>#REF!</v>
      </c>
      <c r="BJ33" s="240">
        <f t="shared" ref="BJ33:BJ34" si="60">IFERROR(BI33/BH33,0)</f>
        <v>0</v>
      </c>
      <c r="BK33" s="289"/>
      <c r="BL33" s="290"/>
      <c r="BM33" s="291" t="str">
        <f t="shared" si="38"/>
        <v xml:space="preserve"> </v>
      </c>
      <c r="BN33" s="292" t="s">
        <v>15</v>
      </c>
      <c r="BO33" s="290">
        <f t="shared" si="18"/>
        <v>0</v>
      </c>
      <c r="BP33" s="290">
        <f t="shared" si="19"/>
        <v>0</v>
      </c>
      <c r="BQ33" s="290">
        <f t="shared" si="20"/>
        <v>0</v>
      </c>
      <c r="BR33" s="290">
        <f t="shared" si="21"/>
        <v>0</v>
      </c>
      <c r="BS33" s="290">
        <f t="shared" si="22"/>
        <v>0</v>
      </c>
      <c r="BT33" s="290">
        <f t="shared" si="23"/>
        <v>0</v>
      </c>
      <c r="BU33" s="290">
        <f t="shared" si="24"/>
        <v>0</v>
      </c>
      <c r="BV33" s="290">
        <f t="shared" si="25"/>
        <v>0</v>
      </c>
      <c r="BW33" s="290">
        <f t="shared" si="26"/>
        <v>0</v>
      </c>
      <c r="BX33" s="290">
        <f t="shared" si="27"/>
        <v>0</v>
      </c>
      <c r="BY33" s="290">
        <f t="shared" si="28"/>
        <v>0</v>
      </c>
      <c r="BZ33" s="290">
        <f t="shared" si="29"/>
        <v>0</v>
      </c>
      <c r="CA33" s="298">
        <f t="shared" si="39"/>
        <v>0</v>
      </c>
      <c r="CB33" s="1" t="str">
        <f>VLOOKUP(C33,'So sánh chi phí'!A:A,1,0)</f>
        <v>105287</v>
      </c>
    </row>
    <row r="34" spans="1:80" ht="28" x14ac:dyDescent="0.3">
      <c r="A34" s="234" t="s">
        <v>10</v>
      </c>
      <c r="B34" s="234" t="s">
        <v>98</v>
      </c>
      <c r="C34" s="235" t="s">
        <v>4582</v>
      </c>
      <c r="D34" s="244" t="s">
        <v>4667</v>
      </c>
      <c r="E34" s="237" t="s">
        <v>97</v>
      </c>
      <c r="F34" s="237" t="s">
        <v>4745</v>
      </c>
      <c r="G34" s="237" t="s">
        <v>8</v>
      </c>
      <c r="H34" s="237" t="s">
        <v>4746</v>
      </c>
      <c r="I34" s="235" t="s">
        <v>118</v>
      </c>
      <c r="J34" s="234" t="s">
        <v>113</v>
      </c>
      <c r="K34" s="250" t="s">
        <v>1</v>
      </c>
      <c r="L34" s="234" t="s">
        <v>272</v>
      </c>
      <c r="M34" s="278">
        <v>0.8</v>
      </c>
      <c r="N34" s="264"/>
      <c r="O34" s="264"/>
      <c r="P34" s="264"/>
      <c r="Q34" s="264"/>
      <c r="R34" s="264"/>
      <c r="S34" s="264"/>
      <c r="T34" s="264"/>
      <c r="U34" s="264"/>
      <c r="V34" s="264"/>
      <c r="W34" s="264"/>
      <c r="X34" s="264"/>
      <c r="Y34" s="264"/>
      <c r="Z34" s="274">
        <f t="shared" si="30"/>
        <v>0</v>
      </c>
      <c r="AA34" s="239">
        <v>0</v>
      </c>
      <c r="AB34" s="239">
        <f t="shared" si="54"/>
        <v>0</v>
      </c>
      <c r="AC34" s="240">
        <f t="shared" si="55"/>
        <v>0</v>
      </c>
      <c r="AD34" s="10" t="s">
        <v>13</v>
      </c>
      <c r="AE34" s="264">
        <v>695</v>
      </c>
      <c r="AF34" s="264">
        <v>695</v>
      </c>
      <c r="AG34" s="264">
        <v>695</v>
      </c>
      <c r="AH34" s="264">
        <v>695</v>
      </c>
      <c r="AI34" s="264">
        <v>695</v>
      </c>
      <c r="AJ34" s="264">
        <v>695</v>
      </c>
      <c r="AK34" s="264">
        <v>695</v>
      </c>
      <c r="AL34" s="264">
        <v>695</v>
      </c>
      <c r="AM34" s="264">
        <v>695</v>
      </c>
      <c r="AN34" s="264">
        <v>695</v>
      </c>
      <c r="AO34" s="264">
        <v>695</v>
      </c>
      <c r="AP34" s="264">
        <v>695</v>
      </c>
      <c r="AQ34" s="243">
        <f t="shared" si="5"/>
        <v>695</v>
      </c>
      <c r="AR34" s="239"/>
      <c r="AS34" s="239">
        <f t="shared" si="56"/>
        <v>695</v>
      </c>
      <c r="AT34" s="240">
        <f t="shared" si="57"/>
        <v>0</v>
      </c>
      <c r="AU34" s="11">
        <f t="shared" si="6"/>
        <v>0</v>
      </c>
      <c r="AV34" s="11">
        <f t="shared" si="7"/>
        <v>0</v>
      </c>
      <c r="AW34" s="11">
        <f t="shared" si="8"/>
        <v>0</v>
      </c>
      <c r="AX34" s="11">
        <f t="shared" si="9"/>
        <v>0</v>
      </c>
      <c r="AY34" s="11">
        <f t="shared" si="10"/>
        <v>0</v>
      </c>
      <c r="AZ34" s="11">
        <f t="shared" si="11"/>
        <v>0</v>
      </c>
      <c r="BA34" s="11">
        <f t="shared" si="12"/>
        <v>0</v>
      </c>
      <c r="BB34" s="11">
        <f t="shared" si="13"/>
        <v>0</v>
      </c>
      <c r="BC34" s="11">
        <f t="shared" si="14"/>
        <v>0</v>
      </c>
      <c r="BD34" s="11">
        <f t="shared" si="15"/>
        <v>0</v>
      </c>
      <c r="BE34" s="11">
        <f t="shared" si="16"/>
        <v>0</v>
      </c>
      <c r="BF34" s="11">
        <f t="shared" si="17"/>
        <v>0</v>
      </c>
      <c r="BG34" s="239">
        <f t="shared" si="58"/>
        <v>0</v>
      </c>
      <c r="BH34" s="239" t="e">
        <f>SUMIFS(#REF!,#REF!,'CPVC+XK 2026'!$C34,#REF!,'CPVC+XK 2026'!$I34)</f>
        <v>#REF!</v>
      </c>
      <c r="BI34" s="239" t="e">
        <f t="shared" si="59"/>
        <v>#REF!</v>
      </c>
      <c r="BJ34" s="240">
        <f t="shared" si="60"/>
        <v>0</v>
      </c>
      <c r="BK34" s="289"/>
      <c r="BL34" s="290"/>
      <c r="BM34" s="291" t="str">
        <f t="shared" si="38"/>
        <v xml:space="preserve"> </v>
      </c>
      <c r="BN34" s="292" t="s">
        <v>15</v>
      </c>
      <c r="BO34" s="290">
        <f t="shared" si="18"/>
        <v>0</v>
      </c>
      <c r="BP34" s="290">
        <f t="shared" si="19"/>
        <v>0</v>
      </c>
      <c r="BQ34" s="290">
        <f t="shared" si="20"/>
        <v>0</v>
      </c>
      <c r="BR34" s="290">
        <f t="shared" si="21"/>
        <v>0</v>
      </c>
      <c r="BS34" s="290">
        <f t="shared" si="22"/>
        <v>0</v>
      </c>
      <c r="BT34" s="290">
        <f t="shared" si="23"/>
        <v>0</v>
      </c>
      <c r="BU34" s="290">
        <f t="shared" si="24"/>
        <v>0</v>
      </c>
      <c r="BV34" s="290">
        <f t="shared" si="25"/>
        <v>0</v>
      </c>
      <c r="BW34" s="290">
        <f t="shared" si="26"/>
        <v>0</v>
      </c>
      <c r="BX34" s="290">
        <f t="shared" si="27"/>
        <v>0</v>
      </c>
      <c r="BY34" s="290">
        <f t="shared" si="28"/>
        <v>0</v>
      </c>
      <c r="BZ34" s="290">
        <f t="shared" si="29"/>
        <v>0</v>
      </c>
      <c r="CA34" s="298">
        <f t="shared" si="39"/>
        <v>0</v>
      </c>
      <c r="CB34" s="1" t="e">
        <f>VLOOKUP(C34,'So sánh chi phí'!A:A,1,0)</f>
        <v>#N/A</v>
      </c>
    </row>
    <row r="35" spans="1:80" s="198" customFormat="1" hidden="1" x14ac:dyDescent="0.3">
      <c r="A35" s="234" t="s">
        <v>77</v>
      </c>
      <c r="B35" s="381" t="s">
        <v>4556</v>
      </c>
      <c r="C35" s="247" t="s">
        <v>4583</v>
      </c>
      <c r="D35" s="255" t="s">
        <v>4668</v>
      </c>
      <c r="E35" s="249" t="s">
        <v>94</v>
      </c>
      <c r="F35" s="237" t="s">
        <v>4744</v>
      </c>
      <c r="G35" s="237" t="s">
        <v>4748</v>
      </c>
      <c r="H35" s="249" t="s">
        <v>165</v>
      </c>
      <c r="I35" s="247" t="s">
        <v>111</v>
      </c>
      <c r="J35" s="250" t="s">
        <v>4755</v>
      </c>
      <c r="K35" s="250" t="s">
        <v>0</v>
      </c>
      <c r="L35" s="234" t="s">
        <v>4781</v>
      </c>
      <c r="M35" s="279">
        <v>0.8</v>
      </c>
      <c r="N35" s="264"/>
      <c r="O35" s="264"/>
      <c r="P35" s="264">
        <v>110</v>
      </c>
      <c r="Q35" s="264"/>
      <c r="R35" s="264"/>
      <c r="S35" s="264">
        <v>110</v>
      </c>
      <c r="T35" s="264"/>
      <c r="U35" s="264"/>
      <c r="V35" s="264">
        <v>110</v>
      </c>
      <c r="W35" s="264"/>
      <c r="X35" s="264"/>
      <c r="Y35" s="264">
        <v>110</v>
      </c>
      <c r="Z35" s="274">
        <f t="shared" si="30"/>
        <v>440</v>
      </c>
      <c r="AA35" s="239">
        <v>330</v>
      </c>
      <c r="AB35" s="239">
        <f t="shared" si="31"/>
        <v>110</v>
      </c>
      <c r="AC35" s="240">
        <f t="shared" si="32"/>
        <v>0.33333333333333331</v>
      </c>
      <c r="AD35" s="251" t="s">
        <v>13</v>
      </c>
      <c r="AE35" s="265">
        <v>1200</v>
      </c>
      <c r="AF35" s="265">
        <v>1200</v>
      </c>
      <c r="AG35" s="265">
        <v>1200</v>
      </c>
      <c r="AH35" s="265">
        <v>1200</v>
      </c>
      <c r="AI35" s="265">
        <v>1200</v>
      </c>
      <c r="AJ35" s="265">
        <v>1200</v>
      </c>
      <c r="AK35" s="265">
        <v>1200</v>
      </c>
      <c r="AL35" s="265">
        <v>1200</v>
      </c>
      <c r="AM35" s="265">
        <v>1200</v>
      </c>
      <c r="AN35" s="265">
        <v>1200</v>
      </c>
      <c r="AO35" s="265">
        <v>1200</v>
      </c>
      <c r="AP35" s="265">
        <v>1200</v>
      </c>
      <c r="AQ35" s="243">
        <f t="shared" si="5"/>
        <v>1200</v>
      </c>
      <c r="AR35" s="239"/>
      <c r="AS35" s="239">
        <f t="shared" si="33"/>
        <v>1200</v>
      </c>
      <c r="AT35" s="240">
        <f t="shared" si="34"/>
        <v>0</v>
      </c>
      <c r="AU35" s="253">
        <f t="shared" si="6"/>
        <v>0</v>
      </c>
      <c r="AV35" s="253">
        <f t="shared" si="7"/>
        <v>0</v>
      </c>
      <c r="AW35" s="253">
        <f t="shared" si="8"/>
        <v>3498000000</v>
      </c>
      <c r="AX35" s="253">
        <f t="shared" si="9"/>
        <v>0</v>
      </c>
      <c r="AY35" s="253">
        <f t="shared" si="10"/>
        <v>0</v>
      </c>
      <c r="AZ35" s="253">
        <f t="shared" si="11"/>
        <v>3498000000</v>
      </c>
      <c r="BA35" s="253">
        <f t="shared" si="12"/>
        <v>0</v>
      </c>
      <c r="BB35" s="253">
        <f t="shared" si="13"/>
        <v>0</v>
      </c>
      <c r="BC35" s="253">
        <f t="shared" si="14"/>
        <v>3498000000</v>
      </c>
      <c r="BD35" s="253">
        <f t="shared" si="15"/>
        <v>0</v>
      </c>
      <c r="BE35" s="253">
        <f t="shared" si="16"/>
        <v>0</v>
      </c>
      <c r="BF35" s="253">
        <f t="shared" si="17"/>
        <v>3498000000</v>
      </c>
      <c r="BG35" s="254">
        <f t="shared" si="58"/>
        <v>13992000000</v>
      </c>
      <c r="BH35" s="239" t="e">
        <f>SUMIFS(#REF!,#REF!,'CPVC+XK 2026'!$C35,#REF!,'CPVC+XK 2026'!$I35)</f>
        <v>#REF!</v>
      </c>
      <c r="BI35" s="239" t="e">
        <f t="shared" si="36"/>
        <v>#REF!</v>
      </c>
      <c r="BJ35" s="240">
        <f t="shared" si="37"/>
        <v>0</v>
      </c>
      <c r="BK35" s="289">
        <v>20</v>
      </c>
      <c r="BL35" s="290">
        <v>20</v>
      </c>
      <c r="BM35" s="291">
        <f t="shared" si="38"/>
        <v>0</v>
      </c>
      <c r="BN35" s="292" t="s">
        <v>13</v>
      </c>
      <c r="BO35" s="290">
        <f t="shared" si="18"/>
        <v>0</v>
      </c>
      <c r="BP35" s="290">
        <f t="shared" si="19"/>
        <v>0</v>
      </c>
      <c r="BQ35" s="290">
        <f t="shared" si="20"/>
        <v>58300000</v>
      </c>
      <c r="BR35" s="290">
        <f t="shared" si="21"/>
        <v>0</v>
      </c>
      <c r="BS35" s="290">
        <f t="shared" si="22"/>
        <v>0</v>
      </c>
      <c r="BT35" s="290">
        <f t="shared" si="23"/>
        <v>58300000</v>
      </c>
      <c r="BU35" s="290">
        <f t="shared" si="24"/>
        <v>0</v>
      </c>
      <c r="BV35" s="290">
        <f t="shared" si="25"/>
        <v>0</v>
      </c>
      <c r="BW35" s="290">
        <f t="shared" si="26"/>
        <v>58300000</v>
      </c>
      <c r="BX35" s="290">
        <f t="shared" si="27"/>
        <v>0</v>
      </c>
      <c r="BY35" s="290">
        <f t="shared" si="28"/>
        <v>0</v>
      </c>
      <c r="BZ35" s="290">
        <f t="shared" si="29"/>
        <v>58300000</v>
      </c>
      <c r="CA35" s="298">
        <f t="shared" si="39"/>
        <v>233200000</v>
      </c>
      <c r="CB35" s="1" t="str">
        <f>VLOOKUP(C35,'So sánh chi phí'!A:A,1,0)</f>
        <v>200388</v>
      </c>
    </row>
    <row r="36" spans="1:80" s="198" customFormat="1" hidden="1" x14ac:dyDescent="0.3">
      <c r="A36" s="234" t="s">
        <v>76</v>
      </c>
      <c r="B36" s="381" t="s">
        <v>4556</v>
      </c>
      <c r="C36" s="247" t="s">
        <v>4584</v>
      </c>
      <c r="D36" s="255" t="s">
        <v>4669</v>
      </c>
      <c r="E36" s="249" t="s">
        <v>167</v>
      </c>
      <c r="F36" s="237" t="s">
        <v>4745</v>
      </c>
      <c r="G36" s="237" t="s">
        <v>7</v>
      </c>
      <c r="H36" s="249" t="s">
        <v>165</v>
      </c>
      <c r="I36" s="247" t="s">
        <v>162</v>
      </c>
      <c r="J36" s="250" t="s">
        <v>134</v>
      </c>
      <c r="K36" s="250" t="s">
        <v>1</v>
      </c>
      <c r="L36" s="234" t="s">
        <v>272</v>
      </c>
      <c r="M36" s="279">
        <v>0.8</v>
      </c>
      <c r="N36" s="265">
        <v>0</v>
      </c>
      <c r="O36" s="265">
        <v>22</v>
      </c>
      <c r="P36" s="265">
        <v>22</v>
      </c>
      <c r="Q36" s="265">
        <v>44</v>
      </c>
      <c r="R36" s="265">
        <v>44</v>
      </c>
      <c r="S36" s="265">
        <v>44</v>
      </c>
      <c r="T36" s="265">
        <v>44</v>
      </c>
      <c r="U36" s="265">
        <v>66</v>
      </c>
      <c r="V36" s="265">
        <v>66</v>
      </c>
      <c r="W36" s="265">
        <v>66</v>
      </c>
      <c r="X36" s="265">
        <v>66</v>
      </c>
      <c r="Y36" s="265">
        <v>66</v>
      </c>
      <c r="Z36" s="274">
        <f t="shared" si="30"/>
        <v>550</v>
      </c>
      <c r="AA36" s="239">
        <v>0</v>
      </c>
      <c r="AB36" s="239">
        <f t="shared" si="31"/>
        <v>550</v>
      </c>
      <c r="AC36" s="240">
        <f t="shared" si="32"/>
        <v>0</v>
      </c>
      <c r="AD36" s="251" t="s">
        <v>13</v>
      </c>
      <c r="AE36" s="265">
        <v>1260</v>
      </c>
      <c r="AF36" s="265">
        <v>1241</v>
      </c>
      <c r="AG36" s="265">
        <v>1222</v>
      </c>
      <c r="AH36" s="265">
        <v>1203</v>
      </c>
      <c r="AI36" s="265">
        <v>1184</v>
      </c>
      <c r="AJ36" s="265">
        <v>1165</v>
      </c>
      <c r="AK36" s="265">
        <v>1146</v>
      </c>
      <c r="AL36" s="265">
        <v>1127</v>
      </c>
      <c r="AM36" s="265">
        <v>1108</v>
      </c>
      <c r="AN36" s="265">
        <v>1089</v>
      </c>
      <c r="AO36" s="265">
        <v>1070</v>
      </c>
      <c r="AP36" s="265">
        <v>1051</v>
      </c>
      <c r="AQ36" s="243">
        <f t="shared" si="5"/>
        <v>1155.5</v>
      </c>
      <c r="AR36" s="239"/>
      <c r="AS36" s="239">
        <f t="shared" si="33"/>
        <v>1155.5</v>
      </c>
      <c r="AT36" s="240">
        <f t="shared" si="34"/>
        <v>0</v>
      </c>
      <c r="AU36" s="253">
        <f t="shared" si="6"/>
        <v>0</v>
      </c>
      <c r="AV36" s="253">
        <f t="shared" si="7"/>
        <v>723503000</v>
      </c>
      <c r="AW36" s="253">
        <f t="shared" si="8"/>
        <v>712426000</v>
      </c>
      <c r="AX36" s="253">
        <f t="shared" si="9"/>
        <v>1402698000</v>
      </c>
      <c r="AY36" s="253">
        <f t="shared" si="10"/>
        <v>1380544000</v>
      </c>
      <c r="AZ36" s="253">
        <f t="shared" si="11"/>
        <v>1358390000</v>
      </c>
      <c r="BA36" s="253">
        <f t="shared" si="12"/>
        <v>1336236000</v>
      </c>
      <c r="BB36" s="253">
        <f t="shared" si="13"/>
        <v>1971123000</v>
      </c>
      <c r="BC36" s="253">
        <f t="shared" si="14"/>
        <v>1937892000</v>
      </c>
      <c r="BD36" s="253">
        <f t="shared" si="15"/>
        <v>1904661000</v>
      </c>
      <c r="BE36" s="253">
        <f t="shared" si="16"/>
        <v>1871430000</v>
      </c>
      <c r="BF36" s="253">
        <f t="shared" si="17"/>
        <v>1838199000</v>
      </c>
      <c r="BG36" s="254">
        <f t="shared" si="58"/>
        <v>16437102000</v>
      </c>
      <c r="BH36" s="239" t="e">
        <f>SUMIFS(#REF!,#REF!,'CPVC+XK 2026'!$C36,#REF!,'CPVC+XK 2026'!$I36)</f>
        <v>#REF!</v>
      </c>
      <c r="BI36" s="239" t="e">
        <f t="shared" si="36"/>
        <v>#REF!</v>
      </c>
      <c r="BJ36" s="240">
        <f t="shared" si="37"/>
        <v>0</v>
      </c>
      <c r="BK36" s="289">
        <v>20</v>
      </c>
      <c r="BL36" s="290">
        <v>20</v>
      </c>
      <c r="BM36" s="291">
        <f t="shared" si="38"/>
        <v>0</v>
      </c>
      <c r="BN36" s="292" t="s">
        <v>13</v>
      </c>
      <c r="BO36" s="290">
        <f t="shared" si="18"/>
        <v>0</v>
      </c>
      <c r="BP36" s="290">
        <f t="shared" si="19"/>
        <v>11660000</v>
      </c>
      <c r="BQ36" s="290">
        <f t="shared" si="20"/>
        <v>11660000</v>
      </c>
      <c r="BR36" s="290">
        <f t="shared" si="21"/>
        <v>23320000</v>
      </c>
      <c r="BS36" s="290">
        <f t="shared" si="22"/>
        <v>23320000</v>
      </c>
      <c r="BT36" s="290">
        <f t="shared" si="23"/>
        <v>23320000</v>
      </c>
      <c r="BU36" s="290">
        <f t="shared" si="24"/>
        <v>23320000</v>
      </c>
      <c r="BV36" s="290">
        <f t="shared" si="25"/>
        <v>34980000</v>
      </c>
      <c r="BW36" s="290">
        <f t="shared" si="26"/>
        <v>34980000</v>
      </c>
      <c r="BX36" s="290">
        <f t="shared" si="27"/>
        <v>34980000</v>
      </c>
      <c r="BY36" s="290">
        <f t="shared" si="28"/>
        <v>34980000</v>
      </c>
      <c r="BZ36" s="290">
        <f t="shared" si="29"/>
        <v>34980000</v>
      </c>
      <c r="CA36" s="298">
        <f t="shared" si="39"/>
        <v>291500000</v>
      </c>
      <c r="CB36" s="1" t="str">
        <f>VLOOKUP(C36,'So sánh chi phí'!A:A,1,0)</f>
        <v>NS26-NEWCUS-010</v>
      </c>
    </row>
    <row r="37" spans="1:80" x14ac:dyDescent="0.3">
      <c r="A37" s="234" t="s">
        <v>77</v>
      </c>
      <c r="B37" s="234" t="s">
        <v>98</v>
      </c>
      <c r="C37" s="235" t="s">
        <v>4585</v>
      </c>
      <c r="D37" s="245" t="s">
        <v>4670</v>
      </c>
      <c r="E37" s="237" t="s">
        <v>97</v>
      </c>
      <c r="F37" s="237" t="s">
        <v>4744</v>
      </c>
      <c r="G37" s="237" t="s">
        <v>8</v>
      </c>
      <c r="H37" s="237" t="s">
        <v>166</v>
      </c>
      <c r="I37" s="246" t="s">
        <v>101</v>
      </c>
      <c r="J37" s="234" t="s">
        <v>102</v>
      </c>
      <c r="K37" s="250" t="s">
        <v>1</v>
      </c>
      <c r="L37" s="234" t="s">
        <v>272</v>
      </c>
      <c r="M37" s="278">
        <v>0.8</v>
      </c>
      <c r="N37" s="264">
        <v>44</v>
      </c>
      <c r="O37" s="264">
        <v>44</v>
      </c>
      <c r="P37" s="264">
        <v>44</v>
      </c>
      <c r="Q37" s="264">
        <v>44</v>
      </c>
      <c r="R37" s="264">
        <v>44</v>
      </c>
      <c r="S37" s="264">
        <v>44</v>
      </c>
      <c r="T37" s="264">
        <v>44</v>
      </c>
      <c r="U37" s="264">
        <v>44</v>
      </c>
      <c r="V37" s="264">
        <v>44</v>
      </c>
      <c r="W37" s="264">
        <v>44</v>
      </c>
      <c r="X37" s="264">
        <v>44</v>
      </c>
      <c r="Y37" s="264">
        <v>44</v>
      </c>
      <c r="Z37" s="274">
        <f t="shared" si="30"/>
        <v>528</v>
      </c>
      <c r="AA37" s="239">
        <v>824.85</v>
      </c>
      <c r="AB37" s="239">
        <f t="shared" si="31"/>
        <v>-296.85000000000002</v>
      </c>
      <c r="AC37" s="240">
        <f t="shared" si="32"/>
        <v>-0.35988361520276413</v>
      </c>
      <c r="AD37" s="10" t="s">
        <v>13</v>
      </c>
      <c r="AE37" s="264">
        <v>1300</v>
      </c>
      <c r="AF37" s="264">
        <v>1300</v>
      </c>
      <c r="AG37" s="264">
        <v>1300</v>
      </c>
      <c r="AH37" s="264">
        <v>1300</v>
      </c>
      <c r="AI37" s="264">
        <v>1300</v>
      </c>
      <c r="AJ37" s="264">
        <v>1300</v>
      </c>
      <c r="AK37" s="264">
        <v>1300</v>
      </c>
      <c r="AL37" s="264">
        <v>1300</v>
      </c>
      <c r="AM37" s="264">
        <v>1300</v>
      </c>
      <c r="AN37" s="264">
        <v>1300</v>
      </c>
      <c r="AO37" s="264">
        <v>1300</v>
      </c>
      <c r="AP37" s="264">
        <v>1300</v>
      </c>
      <c r="AQ37" s="243">
        <f t="shared" si="5"/>
        <v>1300</v>
      </c>
      <c r="AR37" s="239"/>
      <c r="AS37" s="239">
        <f t="shared" si="33"/>
        <v>1300</v>
      </c>
      <c r="AT37" s="240">
        <f t="shared" si="34"/>
        <v>0</v>
      </c>
      <c r="AU37" s="11">
        <f t="shared" si="6"/>
        <v>1515800000</v>
      </c>
      <c r="AV37" s="11">
        <f t="shared" si="7"/>
        <v>1515800000</v>
      </c>
      <c r="AW37" s="11">
        <f t="shared" si="8"/>
        <v>1515800000</v>
      </c>
      <c r="AX37" s="11">
        <f t="shared" si="9"/>
        <v>1515800000</v>
      </c>
      <c r="AY37" s="11">
        <f t="shared" si="10"/>
        <v>1515800000</v>
      </c>
      <c r="AZ37" s="11">
        <f t="shared" si="11"/>
        <v>1515800000</v>
      </c>
      <c r="BA37" s="11">
        <f t="shared" si="12"/>
        <v>1515800000</v>
      </c>
      <c r="BB37" s="11">
        <f t="shared" si="13"/>
        <v>1515800000</v>
      </c>
      <c r="BC37" s="11">
        <f t="shared" si="14"/>
        <v>1515800000</v>
      </c>
      <c r="BD37" s="11">
        <f t="shared" si="15"/>
        <v>1515800000</v>
      </c>
      <c r="BE37" s="11">
        <f t="shared" si="16"/>
        <v>1515800000</v>
      </c>
      <c r="BF37" s="11">
        <f t="shared" si="17"/>
        <v>1515800000</v>
      </c>
      <c r="BG37" s="239">
        <f t="shared" si="58"/>
        <v>18189600000</v>
      </c>
      <c r="BH37" s="239" t="e">
        <f>SUMIFS(#REF!,#REF!,'CPVC+XK 2026'!$C37,#REF!,'CPVC+XK 2026'!$I37)</f>
        <v>#REF!</v>
      </c>
      <c r="BI37" s="239" t="e">
        <f t="shared" si="36"/>
        <v>#REF!</v>
      </c>
      <c r="BJ37" s="240">
        <f t="shared" si="37"/>
        <v>0</v>
      </c>
      <c r="BK37" s="289"/>
      <c r="BL37" s="290"/>
      <c r="BM37" s="291" t="str">
        <f t="shared" si="38"/>
        <v xml:space="preserve"> </v>
      </c>
      <c r="BN37" s="292" t="s">
        <v>15</v>
      </c>
      <c r="BO37" s="290">
        <f t="shared" si="18"/>
        <v>0</v>
      </c>
      <c r="BP37" s="290">
        <f t="shared" si="19"/>
        <v>0</v>
      </c>
      <c r="BQ37" s="290">
        <f t="shared" si="20"/>
        <v>0</v>
      </c>
      <c r="BR37" s="290">
        <f t="shared" si="21"/>
        <v>0</v>
      </c>
      <c r="BS37" s="290">
        <f t="shared" si="22"/>
        <v>0</v>
      </c>
      <c r="BT37" s="290">
        <f t="shared" si="23"/>
        <v>0</v>
      </c>
      <c r="BU37" s="290">
        <f t="shared" si="24"/>
        <v>0</v>
      </c>
      <c r="BV37" s="290">
        <f t="shared" si="25"/>
        <v>0</v>
      </c>
      <c r="BW37" s="290">
        <f t="shared" si="26"/>
        <v>0</v>
      </c>
      <c r="BX37" s="290">
        <f t="shared" si="27"/>
        <v>0</v>
      </c>
      <c r="BY37" s="290">
        <f t="shared" si="28"/>
        <v>0</v>
      </c>
      <c r="BZ37" s="290">
        <f t="shared" si="29"/>
        <v>0</v>
      </c>
      <c r="CA37" s="298">
        <f t="shared" si="39"/>
        <v>0</v>
      </c>
      <c r="CB37" s="1" t="e">
        <f>VLOOKUP(C37,'So sánh chi phí'!A:A,1,0)</f>
        <v>#N/A</v>
      </c>
    </row>
    <row r="38" spans="1:80" x14ac:dyDescent="0.3">
      <c r="A38" s="234" t="s">
        <v>76</v>
      </c>
      <c r="B38" s="234" t="s">
        <v>98</v>
      </c>
      <c r="C38" s="235" t="s">
        <v>4564</v>
      </c>
      <c r="D38" s="245" t="s">
        <v>4671</v>
      </c>
      <c r="E38" s="237" t="s">
        <v>97</v>
      </c>
      <c r="F38" s="237" t="s">
        <v>4744</v>
      </c>
      <c r="G38" s="237" t="s">
        <v>8</v>
      </c>
      <c r="H38" s="237" t="s">
        <v>166</v>
      </c>
      <c r="I38" s="235" t="s">
        <v>126</v>
      </c>
      <c r="J38" s="234" t="s">
        <v>127</v>
      </c>
      <c r="K38" s="250" t="s">
        <v>1</v>
      </c>
      <c r="L38" s="234" t="s">
        <v>272</v>
      </c>
      <c r="M38" s="278">
        <v>0.8</v>
      </c>
      <c r="N38" s="264">
        <v>44</v>
      </c>
      <c r="O38" s="264">
        <v>44</v>
      </c>
      <c r="P38" s="264">
        <v>44</v>
      </c>
      <c r="Q38" s="264">
        <v>44</v>
      </c>
      <c r="R38" s="264">
        <v>44</v>
      </c>
      <c r="S38" s="264">
        <v>44</v>
      </c>
      <c r="T38" s="264">
        <v>44</v>
      </c>
      <c r="U38" s="264">
        <v>44</v>
      </c>
      <c r="V38" s="264">
        <v>44</v>
      </c>
      <c r="W38" s="264">
        <v>44</v>
      </c>
      <c r="X38" s="264">
        <v>44</v>
      </c>
      <c r="Y38" s="264">
        <v>44</v>
      </c>
      <c r="Z38" s="274">
        <f t="shared" si="30"/>
        <v>528</v>
      </c>
      <c r="AA38" s="239">
        <v>319</v>
      </c>
      <c r="AB38" s="239">
        <f t="shared" si="31"/>
        <v>209</v>
      </c>
      <c r="AC38" s="240">
        <f t="shared" si="32"/>
        <v>0.65517241379310343</v>
      </c>
      <c r="AD38" s="10" t="s">
        <v>13</v>
      </c>
      <c r="AE38" s="264">
        <v>1150</v>
      </c>
      <c r="AF38" s="264">
        <v>1150</v>
      </c>
      <c r="AG38" s="264">
        <v>1150</v>
      </c>
      <c r="AH38" s="264">
        <v>1150</v>
      </c>
      <c r="AI38" s="264">
        <v>1150</v>
      </c>
      <c r="AJ38" s="264">
        <v>1150</v>
      </c>
      <c r="AK38" s="264">
        <v>1150</v>
      </c>
      <c r="AL38" s="264">
        <v>1150</v>
      </c>
      <c r="AM38" s="264">
        <v>1150</v>
      </c>
      <c r="AN38" s="264">
        <v>1150</v>
      </c>
      <c r="AO38" s="264">
        <v>1150</v>
      </c>
      <c r="AP38" s="264">
        <v>1150</v>
      </c>
      <c r="AQ38" s="243">
        <f t="shared" si="5"/>
        <v>1150</v>
      </c>
      <c r="AR38" s="239"/>
      <c r="AS38" s="239">
        <f t="shared" si="33"/>
        <v>1150</v>
      </c>
      <c r="AT38" s="240">
        <f t="shared" si="34"/>
        <v>0</v>
      </c>
      <c r="AU38" s="11">
        <f t="shared" si="6"/>
        <v>1340900000</v>
      </c>
      <c r="AV38" s="11">
        <f t="shared" si="7"/>
        <v>1340900000</v>
      </c>
      <c r="AW38" s="11">
        <f t="shared" si="8"/>
        <v>1340900000</v>
      </c>
      <c r="AX38" s="11">
        <f t="shared" si="9"/>
        <v>1340900000</v>
      </c>
      <c r="AY38" s="11">
        <f t="shared" si="10"/>
        <v>1340900000</v>
      </c>
      <c r="AZ38" s="11">
        <f t="shared" si="11"/>
        <v>1340900000</v>
      </c>
      <c r="BA38" s="11">
        <f t="shared" si="12"/>
        <v>1340900000</v>
      </c>
      <c r="BB38" s="11">
        <f t="shared" si="13"/>
        <v>1340900000</v>
      </c>
      <c r="BC38" s="11">
        <f t="shared" si="14"/>
        <v>1340900000</v>
      </c>
      <c r="BD38" s="11">
        <f t="shared" si="15"/>
        <v>1340900000</v>
      </c>
      <c r="BE38" s="11">
        <f t="shared" si="16"/>
        <v>1340900000</v>
      </c>
      <c r="BF38" s="11">
        <f t="shared" si="17"/>
        <v>1340900000</v>
      </c>
      <c r="BG38" s="239">
        <f t="shared" si="58"/>
        <v>16090800000</v>
      </c>
      <c r="BH38" s="239" t="e">
        <f>SUMIFS(#REF!,#REF!,'CPVC+XK 2026'!$C38,#REF!,'CPVC+XK 2026'!$I38)</f>
        <v>#REF!</v>
      </c>
      <c r="BI38" s="239" t="e">
        <f t="shared" si="36"/>
        <v>#REF!</v>
      </c>
      <c r="BJ38" s="240">
        <f t="shared" si="37"/>
        <v>0</v>
      </c>
      <c r="BK38" s="289"/>
      <c r="BL38" s="290"/>
      <c r="BM38" s="291" t="str">
        <f t="shared" si="38"/>
        <v xml:space="preserve"> </v>
      </c>
      <c r="BN38" s="292" t="s">
        <v>15</v>
      </c>
      <c r="BO38" s="290">
        <f t="shared" si="18"/>
        <v>0</v>
      </c>
      <c r="BP38" s="290">
        <f t="shared" si="19"/>
        <v>0</v>
      </c>
      <c r="BQ38" s="290">
        <f t="shared" si="20"/>
        <v>0</v>
      </c>
      <c r="BR38" s="290">
        <f t="shared" si="21"/>
        <v>0</v>
      </c>
      <c r="BS38" s="290">
        <f t="shared" si="22"/>
        <v>0</v>
      </c>
      <c r="BT38" s="290">
        <f t="shared" si="23"/>
        <v>0</v>
      </c>
      <c r="BU38" s="290">
        <f t="shared" si="24"/>
        <v>0</v>
      </c>
      <c r="BV38" s="290">
        <f t="shared" si="25"/>
        <v>0</v>
      </c>
      <c r="BW38" s="290">
        <f t="shared" si="26"/>
        <v>0</v>
      </c>
      <c r="BX38" s="290">
        <f t="shared" si="27"/>
        <v>0</v>
      </c>
      <c r="BY38" s="290">
        <f t="shared" si="28"/>
        <v>0</v>
      </c>
      <c r="BZ38" s="290">
        <f t="shared" si="29"/>
        <v>0</v>
      </c>
      <c r="CA38" s="298">
        <f t="shared" si="39"/>
        <v>0</v>
      </c>
      <c r="CB38" s="1" t="e">
        <f>VLOOKUP(C38,'So sánh chi phí'!A:A,1,0)</f>
        <v>#N/A</v>
      </c>
    </row>
    <row r="39" spans="1:80" ht="15.5" hidden="1" x14ac:dyDescent="0.3">
      <c r="A39" s="234" t="s">
        <v>77</v>
      </c>
      <c r="B39" s="381" t="s">
        <v>4556</v>
      </c>
      <c r="C39" s="235" t="s">
        <v>4586</v>
      </c>
      <c r="D39" s="244" t="s">
        <v>4672</v>
      </c>
      <c r="E39" s="237" t="s">
        <v>94</v>
      </c>
      <c r="F39" s="237" t="s">
        <v>4744</v>
      </c>
      <c r="G39" s="256" t="s">
        <v>7</v>
      </c>
      <c r="H39" s="237" t="s">
        <v>4747</v>
      </c>
      <c r="I39" s="235" t="s">
        <v>111</v>
      </c>
      <c r="J39" s="234" t="s">
        <v>4755</v>
      </c>
      <c r="K39" s="234" t="s">
        <v>0</v>
      </c>
      <c r="L39" s="234" t="s">
        <v>4781</v>
      </c>
      <c r="M39" s="278">
        <v>0.8</v>
      </c>
      <c r="N39" s="264">
        <v>44</v>
      </c>
      <c r="O39" s="264">
        <v>44</v>
      </c>
      <c r="P39" s="264">
        <v>44</v>
      </c>
      <c r="Q39" s="264">
        <v>44</v>
      </c>
      <c r="R39" s="264">
        <v>44</v>
      </c>
      <c r="S39" s="264">
        <v>44</v>
      </c>
      <c r="T39" s="264">
        <v>44</v>
      </c>
      <c r="U39" s="264">
        <v>44</v>
      </c>
      <c r="V39" s="264">
        <v>44</v>
      </c>
      <c r="W39" s="264">
        <v>44</v>
      </c>
      <c r="X39" s="264">
        <v>44</v>
      </c>
      <c r="Y39" s="264">
        <v>44</v>
      </c>
      <c r="Z39" s="274">
        <f t="shared" si="30"/>
        <v>528</v>
      </c>
      <c r="AA39" s="239">
        <v>968</v>
      </c>
      <c r="AB39" s="239">
        <f t="shared" si="31"/>
        <v>-440</v>
      </c>
      <c r="AC39" s="240">
        <f t="shared" si="32"/>
        <v>-0.45454545454545453</v>
      </c>
      <c r="AD39" s="10" t="s">
        <v>13</v>
      </c>
      <c r="AE39" s="264">
        <v>1200</v>
      </c>
      <c r="AF39" s="264">
        <v>1200</v>
      </c>
      <c r="AG39" s="264">
        <v>1200</v>
      </c>
      <c r="AH39" s="264">
        <v>1200</v>
      </c>
      <c r="AI39" s="264">
        <v>1200</v>
      </c>
      <c r="AJ39" s="264">
        <v>1200</v>
      </c>
      <c r="AK39" s="264">
        <v>1200</v>
      </c>
      <c r="AL39" s="264">
        <v>1200</v>
      </c>
      <c r="AM39" s="264">
        <v>1200</v>
      </c>
      <c r="AN39" s="264">
        <v>1200</v>
      </c>
      <c r="AO39" s="264">
        <v>1200</v>
      </c>
      <c r="AP39" s="264">
        <v>1200</v>
      </c>
      <c r="AQ39" s="243">
        <f t="shared" si="5"/>
        <v>1200</v>
      </c>
      <c r="AR39" s="239"/>
      <c r="AS39" s="239">
        <f t="shared" si="33"/>
        <v>1200</v>
      </c>
      <c r="AT39" s="240">
        <f t="shared" si="34"/>
        <v>0</v>
      </c>
      <c r="AU39" s="11">
        <f t="shared" si="6"/>
        <v>1399200000</v>
      </c>
      <c r="AV39" s="11">
        <f t="shared" si="7"/>
        <v>1399200000</v>
      </c>
      <c r="AW39" s="11">
        <f t="shared" si="8"/>
        <v>1399200000</v>
      </c>
      <c r="AX39" s="11">
        <f t="shared" si="9"/>
        <v>1399200000</v>
      </c>
      <c r="AY39" s="11">
        <f t="shared" si="10"/>
        <v>1399200000</v>
      </c>
      <c r="AZ39" s="11">
        <f t="shared" si="11"/>
        <v>1399200000</v>
      </c>
      <c r="BA39" s="11">
        <f t="shared" si="12"/>
        <v>1399200000</v>
      </c>
      <c r="BB39" s="11">
        <f t="shared" si="13"/>
        <v>1399200000</v>
      </c>
      <c r="BC39" s="11">
        <f t="shared" si="14"/>
        <v>1399200000</v>
      </c>
      <c r="BD39" s="11">
        <f t="shared" si="15"/>
        <v>1399200000</v>
      </c>
      <c r="BE39" s="11">
        <f t="shared" si="16"/>
        <v>1399200000</v>
      </c>
      <c r="BF39" s="11">
        <f t="shared" si="17"/>
        <v>1399200000</v>
      </c>
      <c r="BG39" s="239">
        <f t="shared" si="58"/>
        <v>16790400000</v>
      </c>
      <c r="BH39" s="239" t="e">
        <f>SUMIFS(#REF!,#REF!,'CPVC+XK 2026'!$C39,#REF!,'CPVC+XK 2026'!$I39)</f>
        <v>#REF!</v>
      </c>
      <c r="BI39" s="239" t="e">
        <f t="shared" si="36"/>
        <v>#REF!</v>
      </c>
      <c r="BJ39" s="240">
        <f t="shared" si="37"/>
        <v>0</v>
      </c>
      <c r="BK39" s="289">
        <v>110.90909090909091</v>
      </c>
      <c r="BL39" s="290">
        <v>142.72727272727275</v>
      </c>
      <c r="BM39" s="291">
        <f t="shared" si="38"/>
        <v>0.28688524590163955</v>
      </c>
      <c r="BN39" s="292" t="s">
        <v>13</v>
      </c>
      <c r="BO39" s="290">
        <f t="shared" si="18"/>
        <v>166420000.00000003</v>
      </c>
      <c r="BP39" s="290">
        <f t="shared" si="19"/>
        <v>166420000.00000003</v>
      </c>
      <c r="BQ39" s="290">
        <f t="shared" si="20"/>
        <v>166420000.00000003</v>
      </c>
      <c r="BR39" s="290">
        <f t="shared" si="21"/>
        <v>166420000.00000003</v>
      </c>
      <c r="BS39" s="290">
        <f t="shared" si="22"/>
        <v>166420000.00000003</v>
      </c>
      <c r="BT39" s="290">
        <f t="shared" si="23"/>
        <v>166420000.00000003</v>
      </c>
      <c r="BU39" s="290">
        <f t="shared" si="24"/>
        <v>166420000.00000003</v>
      </c>
      <c r="BV39" s="290">
        <f t="shared" si="25"/>
        <v>166420000.00000003</v>
      </c>
      <c r="BW39" s="290">
        <f t="shared" si="26"/>
        <v>166420000.00000003</v>
      </c>
      <c r="BX39" s="290">
        <f t="shared" si="27"/>
        <v>166420000.00000003</v>
      </c>
      <c r="BY39" s="290">
        <f t="shared" si="28"/>
        <v>166420000.00000003</v>
      </c>
      <c r="BZ39" s="290">
        <f t="shared" si="29"/>
        <v>166420000.00000003</v>
      </c>
      <c r="CA39" s="298">
        <f t="shared" si="39"/>
        <v>1997040000.0000002</v>
      </c>
      <c r="CB39" s="1" t="str">
        <f>VLOOKUP(C39,'So sánh chi phí'!A:A,1,0)</f>
        <v>200370</v>
      </c>
    </row>
    <row r="40" spans="1:80" hidden="1" x14ac:dyDescent="0.3">
      <c r="A40" s="234" t="s">
        <v>4565</v>
      </c>
      <c r="B40" s="381" t="s">
        <v>4556</v>
      </c>
      <c r="C40" s="235" t="s">
        <v>199</v>
      </c>
      <c r="D40" s="244" t="s">
        <v>4560</v>
      </c>
      <c r="E40" s="237" t="s">
        <v>94</v>
      </c>
      <c r="F40" s="237" t="s">
        <v>4744</v>
      </c>
      <c r="G40" s="237" t="s">
        <v>4748</v>
      </c>
      <c r="H40" s="237" t="s">
        <v>165</v>
      </c>
      <c r="I40" s="235" t="s">
        <v>110</v>
      </c>
      <c r="J40" s="234" t="s">
        <v>4752</v>
      </c>
      <c r="K40" s="234" t="s">
        <v>0</v>
      </c>
      <c r="L40" s="234" t="s">
        <v>4780</v>
      </c>
      <c r="M40" s="278">
        <v>0.8</v>
      </c>
      <c r="N40" s="264">
        <v>0</v>
      </c>
      <c r="O40" s="264">
        <v>0</v>
      </c>
      <c r="P40" s="264">
        <v>44</v>
      </c>
      <c r="Q40" s="264">
        <v>44</v>
      </c>
      <c r="R40" s="264">
        <v>88</v>
      </c>
      <c r="S40" s="264">
        <v>44</v>
      </c>
      <c r="T40" s="264">
        <v>64.900000000000006</v>
      </c>
      <c r="U40" s="264">
        <v>66</v>
      </c>
      <c r="V40" s="264"/>
      <c r="W40" s="264"/>
      <c r="X40" s="264">
        <v>66</v>
      </c>
      <c r="Y40" s="264">
        <v>66</v>
      </c>
      <c r="Z40" s="274">
        <f t="shared" si="30"/>
        <v>482.9</v>
      </c>
      <c r="AA40" s="239">
        <v>482.9</v>
      </c>
      <c r="AB40" s="239">
        <f t="shared" si="31"/>
        <v>0</v>
      </c>
      <c r="AC40" s="240">
        <f t="shared" si="32"/>
        <v>0</v>
      </c>
      <c r="AD40" s="10" t="s">
        <v>13</v>
      </c>
      <c r="AE40" s="264">
        <v>1100</v>
      </c>
      <c r="AF40" s="264">
        <v>1100</v>
      </c>
      <c r="AG40" s="264">
        <v>1100</v>
      </c>
      <c r="AH40" s="264">
        <v>1100</v>
      </c>
      <c r="AI40" s="264">
        <v>1100</v>
      </c>
      <c r="AJ40" s="264">
        <v>1100</v>
      </c>
      <c r="AK40" s="264">
        <v>1100</v>
      </c>
      <c r="AL40" s="264">
        <v>1100</v>
      </c>
      <c r="AM40" s="264">
        <v>1100</v>
      </c>
      <c r="AN40" s="264">
        <v>1100</v>
      </c>
      <c r="AO40" s="264">
        <v>1100</v>
      </c>
      <c r="AP40" s="264">
        <v>1100</v>
      </c>
      <c r="AQ40" s="243">
        <f t="shared" si="5"/>
        <v>1100</v>
      </c>
      <c r="AR40" s="239"/>
      <c r="AS40" s="239">
        <f t="shared" si="33"/>
        <v>1100</v>
      </c>
      <c r="AT40" s="240">
        <f t="shared" si="34"/>
        <v>0</v>
      </c>
      <c r="AU40" s="11">
        <f t="shared" si="6"/>
        <v>0</v>
      </c>
      <c r="AV40" s="11">
        <f t="shared" si="7"/>
        <v>0</v>
      </c>
      <c r="AW40" s="11">
        <f t="shared" si="8"/>
        <v>1282600000</v>
      </c>
      <c r="AX40" s="11">
        <f t="shared" si="9"/>
        <v>1282600000</v>
      </c>
      <c r="AY40" s="11">
        <f t="shared" si="10"/>
        <v>2565200000</v>
      </c>
      <c r="AZ40" s="11">
        <f t="shared" si="11"/>
        <v>1282600000</v>
      </c>
      <c r="BA40" s="11">
        <f t="shared" si="12"/>
        <v>1891835000</v>
      </c>
      <c r="BB40" s="11">
        <f t="shared" si="13"/>
        <v>1923900000</v>
      </c>
      <c r="BC40" s="11">
        <f t="shared" si="14"/>
        <v>0</v>
      </c>
      <c r="BD40" s="11">
        <f t="shared" si="15"/>
        <v>0</v>
      </c>
      <c r="BE40" s="11">
        <f t="shared" si="16"/>
        <v>1923900000</v>
      </c>
      <c r="BF40" s="11">
        <f t="shared" si="17"/>
        <v>1923900000</v>
      </c>
      <c r="BG40" s="239">
        <f t="shared" si="58"/>
        <v>14076535000</v>
      </c>
      <c r="BH40" s="239" t="e">
        <f>SUMIFS(#REF!,#REF!,'CPVC+XK 2026'!$C40,#REF!,'CPVC+XK 2026'!$I40)</f>
        <v>#REF!</v>
      </c>
      <c r="BI40" s="239" t="e">
        <f t="shared" si="36"/>
        <v>#REF!</v>
      </c>
      <c r="BJ40" s="240">
        <f t="shared" si="37"/>
        <v>0</v>
      </c>
      <c r="BK40" s="289">
        <v>20</v>
      </c>
      <c r="BL40" s="290">
        <v>20</v>
      </c>
      <c r="BM40" s="291">
        <f t="shared" si="38"/>
        <v>0</v>
      </c>
      <c r="BN40" s="292" t="s">
        <v>13</v>
      </c>
      <c r="BO40" s="290">
        <f t="shared" si="18"/>
        <v>0</v>
      </c>
      <c r="BP40" s="290">
        <f t="shared" si="19"/>
        <v>0</v>
      </c>
      <c r="BQ40" s="290">
        <f t="shared" si="20"/>
        <v>23320000</v>
      </c>
      <c r="BR40" s="290">
        <f t="shared" si="21"/>
        <v>23320000</v>
      </c>
      <c r="BS40" s="290">
        <f t="shared" si="22"/>
        <v>46640000</v>
      </c>
      <c r="BT40" s="290">
        <f t="shared" si="23"/>
        <v>23320000</v>
      </c>
      <c r="BU40" s="290">
        <f t="shared" si="24"/>
        <v>34397000</v>
      </c>
      <c r="BV40" s="290">
        <f t="shared" si="25"/>
        <v>34980000</v>
      </c>
      <c r="BW40" s="290">
        <f t="shared" si="26"/>
        <v>0</v>
      </c>
      <c r="BX40" s="290">
        <f t="shared" si="27"/>
        <v>0</v>
      </c>
      <c r="BY40" s="290">
        <f t="shared" si="28"/>
        <v>34980000</v>
      </c>
      <c r="BZ40" s="290">
        <f t="shared" si="29"/>
        <v>34980000</v>
      </c>
      <c r="CA40" s="298">
        <f t="shared" si="39"/>
        <v>255937000</v>
      </c>
      <c r="CB40" s="1" t="str">
        <f>VLOOKUP(C40,'So sánh chi phí'!A:A,1,0)</f>
        <v>200311</v>
      </c>
    </row>
    <row r="41" spans="1:80" ht="28" hidden="1" x14ac:dyDescent="0.3">
      <c r="A41" s="234" t="s">
        <v>4567</v>
      </c>
      <c r="B41" s="381" t="s">
        <v>4556</v>
      </c>
      <c r="C41" s="235" t="s">
        <v>4575</v>
      </c>
      <c r="D41" s="245" t="s">
        <v>4659</v>
      </c>
      <c r="E41" s="237" t="s">
        <v>167</v>
      </c>
      <c r="F41" s="237" t="s">
        <v>4745</v>
      </c>
      <c r="G41" s="237" t="s">
        <v>4750</v>
      </c>
      <c r="H41" s="237" t="s">
        <v>165</v>
      </c>
      <c r="I41" s="246" t="s">
        <v>283</v>
      </c>
      <c r="J41" s="234" t="s">
        <v>4756</v>
      </c>
      <c r="K41" s="234" t="s">
        <v>0</v>
      </c>
      <c r="L41" s="234" t="s">
        <v>4782</v>
      </c>
      <c r="M41" s="278">
        <v>0.8</v>
      </c>
      <c r="N41" s="264">
        <v>44</v>
      </c>
      <c r="O41" s="264">
        <v>54</v>
      </c>
      <c r="P41" s="264">
        <v>55</v>
      </c>
      <c r="Q41" s="264">
        <v>55</v>
      </c>
      <c r="R41" s="264">
        <v>55</v>
      </c>
      <c r="S41" s="264">
        <v>55</v>
      </c>
      <c r="T41" s="264">
        <v>55</v>
      </c>
      <c r="U41" s="264">
        <v>55</v>
      </c>
      <c r="V41" s="264">
        <v>55</v>
      </c>
      <c r="W41" s="264">
        <v>55</v>
      </c>
      <c r="X41" s="264">
        <v>55</v>
      </c>
      <c r="Y41" s="264">
        <v>55</v>
      </c>
      <c r="Z41" s="274">
        <f t="shared" si="30"/>
        <v>648</v>
      </c>
      <c r="AA41" s="239">
        <v>0</v>
      </c>
      <c r="AB41" s="239">
        <f t="shared" si="31"/>
        <v>648</v>
      </c>
      <c r="AC41" s="240">
        <f t="shared" si="32"/>
        <v>0</v>
      </c>
      <c r="AD41" s="10" t="s">
        <v>13</v>
      </c>
      <c r="AE41" s="264">
        <v>1250</v>
      </c>
      <c r="AF41" s="264">
        <v>1250</v>
      </c>
      <c r="AG41" s="264">
        <v>1250</v>
      </c>
      <c r="AH41" s="264">
        <v>1250</v>
      </c>
      <c r="AI41" s="264">
        <v>1250</v>
      </c>
      <c r="AJ41" s="264">
        <v>1250</v>
      </c>
      <c r="AK41" s="264">
        <v>1250</v>
      </c>
      <c r="AL41" s="264">
        <v>1250</v>
      </c>
      <c r="AM41" s="264">
        <v>1250</v>
      </c>
      <c r="AN41" s="264">
        <v>1250</v>
      </c>
      <c r="AO41" s="264">
        <v>1250</v>
      </c>
      <c r="AP41" s="264">
        <v>1250</v>
      </c>
      <c r="AQ41" s="243">
        <f t="shared" si="5"/>
        <v>1250</v>
      </c>
      <c r="AR41" s="239"/>
      <c r="AS41" s="239">
        <f t="shared" si="33"/>
        <v>1250</v>
      </c>
      <c r="AT41" s="240">
        <f t="shared" si="34"/>
        <v>0</v>
      </c>
      <c r="AU41" s="11">
        <f t="shared" ref="AU41:AU72" si="61">IFERROR(N41*AE41*VLOOKUP($AD41,$J$2:$K$3,2,0),0)</f>
        <v>1457500000</v>
      </c>
      <c r="AV41" s="11">
        <f t="shared" ref="AV41:AV72" si="62">IFERROR(O41*AF41*VLOOKUP($AD41,$J$2:$K$3,2,0),0)</f>
        <v>1788750000</v>
      </c>
      <c r="AW41" s="11">
        <f t="shared" ref="AW41:AW72" si="63">IFERROR(P41*AG41*VLOOKUP($AD41,$J$2:$K$3,2,0),0)</f>
        <v>1821875000</v>
      </c>
      <c r="AX41" s="11">
        <f t="shared" ref="AX41:AX72" si="64">IFERROR(Q41*AH41*VLOOKUP($AD41,$J$2:$K$3,2,0),0)</f>
        <v>1821875000</v>
      </c>
      <c r="AY41" s="11">
        <f t="shared" ref="AY41:AY72" si="65">IFERROR(R41*AI41*VLOOKUP($AD41,$J$2:$K$3,2,0),0)</f>
        <v>1821875000</v>
      </c>
      <c r="AZ41" s="11">
        <f t="shared" ref="AZ41:AZ72" si="66">IFERROR(S41*AJ41*VLOOKUP($AD41,$J$2:$K$3,2,0),0)</f>
        <v>1821875000</v>
      </c>
      <c r="BA41" s="11">
        <f t="shared" ref="BA41:BA72" si="67">IFERROR(T41*AK41*VLOOKUP($AD41,$J$2:$K$3,2,0),0)</f>
        <v>1821875000</v>
      </c>
      <c r="BB41" s="11">
        <f t="shared" ref="BB41:BB72" si="68">IFERROR(U41*AL41*VLOOKUP($AD41,$J$2:$K$3,2,0),0)</f>
        <v>1821875000</v>
      </c>
      <c r="BC41" s="11">
        <f t="shared" ref="BC41:BC72" si="69">IFERROR(V41*AM41*VLOOKUP($AD41,$J$2:$K$3,2,0),0)</f>
        <v>1821875000</v>
      </c>
      <c r="BD41" s="11">
        <f t="shared" ref="BD41:BD72" si="70">IFERROR(W41*AN41*VLOOKUP($AD41,$J$2:$K$3,2,0),0)</f>
        <v>1821875000</v>
      </c>
      <c r="BE41" s="11">
        <f t="shared" ref="BE41:BE72" si="71">IFERROR(X41*AO41*VLOOKUP($AD41,$J$2:$K$3,2,0),0)</f>
        <v>1821875000</v>
      </c>
      <c r="BF41" s="11">
        <f t="shared" ref="BF41:BF72" si="72">IFERROR(Y41*AP41*VLOOKUP($AD41,$J$2:$K$3,2,0),0)</f>
        <v>1821875000</v>
      </c>
      <c r="BG41" s="239">
        <f t="shared" si="58"/>
        <v>21465000000</v>
      </c>
      <c r="BH41" s="239" t="e">
        <f>SUMIFS(#REF!,#REF!,'CPVC+XK 2026'!$C41,#REF!,'CPVC+XK 2026'!$I41)</f>
        <v>#REF!</v>
      </c>
      <c r="BI41" s="239" t="e">
        <f t="shared" si="36"/>
        <v>#REF!</v>
      </c>
      <c r="BJ41" s="240">
        <f t="shared" si="37"/>
        <v>0</v>
      </c>
      <c r="BK41" s="289">
        <v>20</v>
      </c>
      <c r="BL41" s="290">
        <v>20</v>
      </c>
      <c r="BM41" s="291">
        <f t="shared" si="38"/>
        <v>0</v>
      </c>
      <c r="BN41" s="292" t="s">
        <v>13</v>
      </c>
      <c r="BO41" s="290">
        <f t="shared" ref="BO41:BO72" si="73">IF($BN41="VND",$BL41*N41,$BL41*N41*$K$2)</f>
        <v>23320000</v>
      </c>
      <c r="BP41" s="290">
        <f t="shared" ref="BP41:BP72" si="74">IF($BN41="VND",$BL41*O41,$BL41*O41*$K$2)</f>
        <v>28620000</v>
      </c>
      <c r="BQ41" s="290">
        <f t="shared" ref="BQ41:BQ72" si="75">IF($BN41="VND",$BL41*P41,$BL41*P41*$K$2)</f>
        <v>29150000</v>
      </c>
      <c r="BR41" s="290">
        <f t="shared" ref="BR41:BR72" si="76">IF($BN41="VND",$BL41*Q41,$BL41*Q41*$K$2)</f>
        <v>29150000</v>
      </c>
      <c r="BS41" s="290">
        <f t="shared" ref="BS41:BS72" si="77">IF($BN41="VND",$BL41*R41,$BL41*R41*$K$2)</f>
        <v>29150000</v>
      </c>
      <c r="BT41" s="290">
        <f t="shared" ref="BT41:BT72" si="78">IF($BN41="VND",$BL41*S41,$BL41*S41*$K$2)</f>
        <v>29150000</v>
      </c>
      <c r="BU41" s="290">
        <f t="shared" ref="BU41:BU72" si="79">IF($BN41="VND",$BL41*T41,$BL41*T41*$K$2)</f>
        <v>29150000</v>
      </c>
      <c r="BV41" s="290">
        <f t="shared" ref="BV41:BV72" si="80">IF($BN41="VND",$BL41*U41,$BL41*U41*$K$2)</f>
        <v>29150000</v>
      </c>
      <c r="BW41" s="290">
        <f t="shared" ref="BW41:BW72" si="81">IF($BN41="VND",$BL41*V41,$BL41*V41*$K$2)</f>
        <v>29150000</v>
      </c>
      <c r="BX41" s="290">
        <f t="shared" ref="BX41:BX72" si="82">IF($BN41="VND",$BL41*W41,$BL41*W41*$K$2)</f>
        <v>29150000</v>
      </c>
      <c r="BY41" s="290">
        <f t="shared" ref="BY41:BY72" si="83">IF($BN41="VND",$BL41*X41,$BL41*X41*$K$2)</f>
        <v>29150000</v>
      </c>
      <c r="BZ41" s="290">
        <f t="shared" ref="BZ41:BZ72" si="84">IF($BN41="VND",$BL41*Y41,$BL41*Y41*$K$2)</f>
        <v>29150000</v>
      </c>
      <c r="CA41" s="298">
        <f t="shared" si="39"/>
        <v>343440000</v>
      </c>
      <c r="CB41" s="1" t="str">
        <f>VLOOKUP(C41,'So sánh chi phí'!A:A,1,0)</f>
        <v>NS26-NEWCUS-018</v>
      </c>
    </row>
    <row r="42" spans="1:80" ht="28" hidden="1" x14ac:dyDescent="0.3">
      <c r="A42" s="234" t="s">
        <v>4565</v>
      </c>
      <c r="B42" s="381" t="s">
        <v>4556</v>
      </c>
      <c r="C42" s="235" t="s">
        <v>4575</v>
      </c>
      <c r="D42" s="245" t="s">
        <v>4659</v>
      </c>
      <c r="E42" s="237" t="s">
        <v>167</v>
      </c>
      <c r="F42" s="237" t="s">
        <v>4745</v>
      </c>
      <c r="G42" s="237" t="s">
        <v>4750</v>
      </c>
      <c r="H42" s="237" t="s">
        <v>165</v>
      </c>
      <c r="I42" s="235" t="s">
        <v>283</v>
      </c>
      <c r="J42" s="234" t="s">
        <v>4756</v>
      </c>
      <c r="K42" s="234" t="s">
        <v>0</v>
      </c>
      <c r="L42" s="234" t="s">
        <v>4782</v>
      </c>
      <c r="M42" s="278">
        <v>0.8</v>
      </c>
      <c r="N42" s="264">
        <v>55</v>
      </c>
      <c r="O42" s="264">
        <v>65</v>
      </c>
      <c r="P42" s="264">
        <v>66</v>
      </c>
      <c r="Q42" s="264">
        <v>66</v>
      </c>
      <c r="R42" s="264">
        <v>66</v>
      </c>
      <c r="S42" s="264">
        <v>66</v>
      </c>
      <c r="T42" s="264">
        <v>66</v>
      </c>
      <c r="U42" s="264">
        <v>66</v>
      </c>
      <c r="V42" s="264">
        <v>66</v>
      </c>
      <c r="W42" s="264">
        <v>66</v>
      </c>
      <c r="X42" s="264">
        <v>66</v>
      </c>
      <c r="Y42" s="264">
        <v>66</v>
      </c>
      <c r="Z42" s="274">
        <f t="shared" si="30"/>
        <v>780</v>
      </c>
      <c r="AA42" s="239">
        <v>0</v>
      </c>
      <c r="AB42" s="239">
        <f t="shared" si="31"/>
        <v>780</v>
      </c>
      <c r="AC42" s="240">
        <f t="shared" si="32"/>
        <v>0</v>
      </c>
      <c r="AD42" s="10" t="s">
        <v>13</v>
      </c>
      <c r="AE42" s="264">
        <v>1250</v>
      </c>
      <c r="AF42" s="264">
        <v>1250</v>
      </c>
      <c r="AG42" s="264">
        <v>1250</v>
      </c>
      <c r="AH42" s="264">
        <v>1250</v>
      </c>
      <c r="AI42" s="264">
        <v>1250</v>
      </c>
      <c r="AJ42" s="264">
        <v>1250</v>
      </c>
      <c r="AK42" s="264">
        <v>1250</v>
      </c>
      <c r="AL42" s="264">
        <v>1250</v>
      </c>
      <c r="AM42" s="264">
        <v>1250</v>
      </c>
      <c r="AN42" s="264">
        <v>1250</v>
      </c>
      <c r="AO42" s="264">
        <v>1250</v>
      </c>
      <c r="AP42" s="264">
        <v>1250</v>
      </c>
      <c r="AQ42" s="243">
        <f t="shared" si="5"/>
        <v>1250</v>
      </c>
      <c r="AR42" s="239"/>
      <c r="AS42" s="239">
        <f t="shared" si="33"/>
        <v>1250</v>
      </c>
      <c r="AT42" s="240">
        <f t="shared" si="34"/>
        <v>0</v>
      </c>
      <c r="AU42" s="11">
        <f t="shared" si="61"/>
        <v>1821875000</v>
      </c>
      <c r="AV42" s="11">
        <f t="shared" si="62"/>
        <v>2153125000</v>
      </c>
      <c r="AW42" s="11">
        <f t="shared" si="63"/>
        <v>2186250000</v>
      </c>
      <c r="AX42" s="11">
        <f t="shared" si="64"/>
        <v>2186250000</v>
      </c>
      <c r="AY42" s="11">
        <f t="shared" si="65"/>
        <v>2186250000</v>
      </c>
      <c r="AZ42" s="11">
        <f t="shared" si="66"/>
        <v>2186250000</v>
      </c>
      <c r="BA42" s="11">
        <f t="shared" si="67"/>
        <v>2186250000</v>
      </c>
      <c r="BB42" s="11">
        <f t="shared" si="68"/>
        <v>2186250000</v>
      </c>
      <c r="BC42" s="11">
        <f t="shared" si="69"/>
        <v>2186250000</v>
      </c>
      <c r="BD42" s="11">
        <f t="shared" si="70"/>
        <v>2186250000</v>
      </c>
      <c r="BE42" s="11">
        <f t="shared" si="71"/>
        <v>2186250000</v>
      </c>
      <c r="BF42" s="11">
        <f t="shared" si="72"/>
        <v>2186250000</v>
      </c>
      <c r="BG42" s="239">
        <f t="shared" si="58"/>
        <v>25837500000</v>
      </c>
      <c r="BH42" s="239" t="e">
        <f>SUMIFS(#REF!,#REF!,'CPVC+XK 2026'!$C42,#REF!,'CPVC+XK 2026'!$I42)</f>
        <v>#REF!</v>
      </c>
      <c r="BI42" s="239" t="e">
        <f t="shared" si="36"/>
        <v>#REF!</v>
      </c>
      <c r="BJ42" s="240">
        <f t="shared" si="37"/>
        <v>0</v>
      </c>
      <c r="BK42" s="289">
        <v>20</v>
      </c>
      <c r="BL42" s="290">
        <v>20</v>
      </c>
      <c r="BM42" s="291">
        <f t="shared" si="38"/>
        <v>0</v>
      </c>
      <c r="BN42" s="292" t="s">
        <v>13</v>
      </c>
      <c r="BO42" s="290">
        <f t="shared" si="73"/>
        <v>29150000</v>
      </c>
      <c r="BP42" s="290">
        <f t="shared" si="74"/>
        <v>34450000</v>
      </c>
      <c r="BQ42" s="290">
        <f t="shared" si="75"/>
        <v>34980000</v>
      </c>
      <c r="BR42" s="290">
        <f t="shared" si="76"/>
        <v>34980000</v>
      </c>
      <c r="BS42" s="290">
        <f t="shared" si="77"/>
        <v>34980000</v>
      </c>
      <c r="BT42" s="290">
        <f t="shared" si="78"/>
        <v>34980000</v>
      </c>
      <c r="BU42" s="290">
        <f t="shared" si="79"/>
        <v>34980000</v>
      </c>
      <c r="BV42" s="290">
        <f t="shared" si="80"/>
        <v>34980000</v>
      </c>
      <c r="BW42" s="290">
        <f t="shared" si="81"/>
        <v>34980000</v>
      </c>
      <c r="BX42" s="290">
        <f t="shared" si="82"/>
        <v>34980000</v>
      </c>
      <c r="BY42" s="290">
        <f t="shared" si="83"/>
        <v>34980000</v>
      </c>
      <c r="BZ42" s="290">
        <f t="shared" si="84"/>
        <v>34980000</v>
      </c>
      <c r="CA42" s="298">
        <f t="shared" si="39"/>
        <v>413400000</v>
      </c>
      <c r="CB42" s="1" t="str">
        <f>VLOOKUP(C42,'So sánh chi phí'!A:A,1,0)</f>
        <v>NS26-NEWCUS-018</v>
      </c>
    </row>
    <row r="43" spans="1:80" ht="28" hidden="1" x14ac:dyDescent="0.3">
      <c r="A43" s="234" t="s">
        <v>77</v>
      </c>
      <c r="B43" s="381" t="s">
        <v>4556</v>
      </c>
      <c r="C43" s="235" t="s">
        <v>4575</v>
      </c>
      <c r="D43" s="245" t="s">
        <v>4659</v>
      </c>
      <c r="E43" s="237" t="s">
        <v>167</v>
      </c>
      <c r="F43" s="237" t="s">
        <v>4745</v>
      </c>
      <c r="G43" s="256" t="s">
        <v>4750</v>
      </c>
      <c r="H43" s="256" t="s">
        <v>165</v>
      </c>
      <c r="I43" s="235" t="s">
        <v>283</v>
      </c>
      <c r="J43" s="234" t="s">
        <v>4756</v>
      </c>
      <c r="K43" s="234" t="s">
        <v>0</v>
      </c>
      <c r="L43" s="234" t="s">
        <v>4782</v>
      </c>
      <c r="M43" s="278">
        <v>0.8</v>
      </c>
      <c r="N43" s="264">
        <v>55</v>
      </c>
      <c r="O43" s="264">
        <v>65</v>
      </c>
      <c r="P43" s="264">
        <v>66</v>
      </c>
      <c r="Q43" s="264">
        <v>66</v>
      </c>
      <c r="R43" s="264">
        <v>66</v>
      </c>
      <c r="S43" s="264">
        <v>66</v>
      </c>
      <c r="T43" s="264">
        <v>66</v>
      </c>
      <c r="U43" s="264">
        <v>66</v>
      </c>
      <c r="V43" s="264">
        <v>66</v>
      </c>
      <c r="W43" s="264">
        <v>66</v>
      </c>
      <c r="X43" s="264">
        <v>66</v>
      </c>
      <c r="Y43" s="264">
        <v>66</v>
      </c>
      <c r="Z43" s="274">
        <f t="shared" si="30"/>
        <v>780</v>
      </c>
      <c r="AA43" s="239">
        <v>0</v>
      </c>
      <c r="AB43" s="239">
        <f t="shared" si="31"/>
        <v>780</v>
      </c>
      <c r="AC43" s="240">
        <f t="shared" si="32"/>
        <v>0</v>
      </c>
      <c r="AD43" s="10" t="s">
        <v>13</v>
      </c>
      <c r="AE43" s="264">
        <v>1250</v>
      </c>
      <c r="AF43" s="264">
        <v>1250</v>
      </c>
      <c r="AG43" s="264">
        <v>1250</v>
      </c>
      <c r="AH43" s="264">
        <v>1250</v>
      </c>
      <c r="AI43" s="264">
        <v>1250</v>
      </c>
      <c r="AJ43" s="264">
        <v>1250</v>
      </c>
      <c r="AK43" s="264">
        <v>1250</v>
      </c>
      <c r="AL43" s="264">
        <v>1250</v>
      </c>
      <c r="AM43" s="264">
        <v>1250</v>
      </c>
      <c r="AN43" s="264">
        <v>1250</v>
      </c>
      <c r="AO43" s="264">
        <v>1250</v>
      </c>
      <c r="AP43" s="264">
        <v>1250</v>
      </c>
      <c r="AQ43" s="243">
        <f t="shared" si="5"/>
        <v>1250</v>
      </c>
      <c r="AR43" s="239"/>
      <c r="AS43" s="239">
        <f t="shared" si="33"/>
        <v>1250</v>
      </c>
      <c r="AT43" s="240">
        <f t="shared" si="34"/>
        <v>0</v>
      </c>
      <c r="AU43" s="11">
        <f t="shared" si="61"/>
        <v>1821875000</v>
      </c>
      <c r="AV43" s="11">
        <f t="shared" si="62"/>
        <v>2153125000</v>
      </c>
      <c r="AW43" s="11">
        <f t="shared" si="63"/>
        <v>2186250000</v>
      </c>
      <c r="AX43" s="11">
        <f t="shared" si="64"/>
        <v>2186250000</v>
      </c>
      <c r="AY43" s="11">
        <f t="shared" si="65"/>
        <v>2186250000</v>
      </c>
      <c r="AZ43" s="11">
        <f t="shared" si="66"/>
        <v>2186250000</v>
      </c>
      <c r="BA43" s="11">
        <f t="shared" si="67"/>
        <v>2186250000</v>
      </c>
      <c r="BB43" s="11">
        <f t="shared" si="68"/>
        <v>2186250000</v>
      </c>
      <c r="BC43" s="11">
        <f t="shared" si="69"/>
        <v>2186250000</v>
      </c>
      <c r="BD43" s="11">
        <f t="shared" si="70"/>
        <v>2186250000</v>
      </c>
      <c r="BE43" s="11">
        <f t="shared" si="71"/>
        <v>2186250000</v>
      </c>
      <c r="BF43" s="11">
        <f t="shared" si="72"/>
        <v>2186250000</v>
      </c>
      <c r="BG43" s="239">
        <f t="shared" si="58"/>
        <v>25837500000</v>
      </c>
      <c r="BH43" s="239">
        <f t="shared" ref="BH43" si="85">SUM(AV43:BG43)</f>
        <v>49853125000</v>
      </c>
      <c r="BI43" s="239">
        <f t="shared" ref="BI43:BJ43" si="86">SUM(AW43:BH43)</f>
        <v>97553125000</v>
      </c>
      <c r="BJ43" s="239">
        <f t="shared" si="86"/>
        <v>192920000000</v>
      </c>
      <c r="BK43" s="289">
        <v>20</v>
      </c>
      <c r="BL43" s="290">
        <v>20</v>
      </c>
      <c r="BM43" s="291">
        <f t="shared" si="38"/>
        <v>0</v>
      </c>
      <c r="BN43" s="292" t="s">
        <v>13</v>
      </c>
      <c r="BO43" s="290">
        <f t="shared" si="73"/>
        <v>29150000</v>
      </c>
      <c r="BP43" s="290">
        <f t="shared" si="74"/>
        <v>34450000</v>
      </c>
      <c r="BQ43" s="290">
        <f t="shared" si="75"/>
        <v>34980000</v>
      </c>
      <c r="BR43" s="290">
        <f t="shared" si="76"/>
        <v>34980000</v>
      </c>
      <c r="BS43" s="290">
        <f t="shared" si="77"/>
        <v>34980000</v>
      </c>
      <c r="BT43" s="290">
        <f t="shared" si="78"/>
        <v>34980000</v>
      </c>
      <c r="BU43" s="290">
        <f t="shared" si="79"/>
        <v>34980000</v>
      </c>
      <c r="BV43" s="290">
        <f t="shared" si="80"/>
        <v>34980000</v>
      </c>
      <c r="BW43" s="290">
        <f t="shared" si="81"/>
        <v>34980000</v>
      </c>
      <c r="BX43" s="290">
        <f t="shared" si="82"/>
        <v>34980000</v>
      </c>
      <c r="BY43" s="290">
        <f t="shared" si="83"/>
        <v>34980000</v>
      </c>
      <c r="BZ43" s="290">
        <f t="shared" si="84"/>
        <v>34980000</v>
      </c>
      <c r="CA43" s="298">
        <f t="shared" si="39"/>
        <v>413400000</v>
      </c>
      <c r="CB43" s="1" t="str">
        <f>VLOOKUP(C43,'So sánh chi phí'!A:A,1,0)</f>
        <v>NS26-NEWCUS-018</v>
      </c>
    </row>
    <row r="44" spans="1:80" hidden="1" x14ac:dyDescent="0.3">
      <c r="A44" s="234" t="s">
        <v>79</v>
      </c>
      <c r="B44" s="381" t="s">
        <v>4556</v>
      </c>
      <c r="C44" s="235" t="s">
        <v>4587</v>
      </c>
      <c r="D44" s="245" t="s">
        <v>4673</v>
      </c>
      <c r="E44" s="237" t="s">
        <v>94</v>
      </c>
      <c r="F44" s="237" t="s">
        <v>4744</v>
      </c>
      <c r="G44" s="237" t="s">
        <v>8</v>
      </c>
      <c r="H44" s="237" t="s">
        <v>165</v>
      </c>
      <c r="I44" s="235" t="s">
        <v>111</v>
      </c>
      <c r="J44" s="234" t="s">
        <v>4755</v>
      </c>
      <c r="K44" s="234" t="s">
        <v>0</v>
      </c>
      <c r="L44" s="234" t="s">
        <v>4781</v>
      </c>
      <c r="M44" s="278">
        <v>0.8</v>
      </c>
      <c r="N44" s="264"/>
      <c r="O44" s="264"/>
      <c r="P44" s="264"/>
      <c r="Q44" s="264"/>
      <c r="R44" s="264">
        <v>105</v>
      </c>
      <c r="S44" s="264"/>
      <c r="T44" s="264">
        <v>105</v>
      </c>
      <c r="U44" s="264"/>
      <c r="V44" s="264">
        <v>105</v>
      </c>
      <c r="W44" s="264"/>
      <c r="X44" s="264">
        <v>105</v>
      </c>
      <c r="Y44" s="264"/>
      <c r="Z44" s="274">
        <f t="shared" si="30"/>
        <v>420</v>
      </c>
      <c r="AA44" s="239">
        <v>336</v>
      </c>
      <c r="AB44" s="239">
        <f t="shared" si="31"/>
        <v>84</v>
      </c>
      <c r="AC44" s="240">
        <f t="shared" si="32"/>
        <v>0.25</v>
      </c>
      <c r="AD44" s="10" t="s">
        <v>13</v>
      </c>
      <c r="AE44" s="264">
        <v>1200</v>
      </c>
      <c r="AF44" s="264">
        <v>1200</v>
      </c>
      <c r="AG44" s="264">
        <v>1200</v>
      </c>
      <c r="AH44" s="264">
        <v>1200</v>
      </c>
      <c r="AI44" s="264">
        <v>1200</v>
      </c>
      <c r="AJ44" s="264">
        <v>1200</v>
      </c>
      <c r="AK44" s="264">
        <v>1200</v>
      </c>
      <c r="AL44" s="264">
        <v>1200</v>
      </c>
      <c r="AM44" s="264">
        <v>1200</v>
      </c>
      <c r="AN44" s="264">
        <v>1200</v>
      </c>
      <c r="AO44" s="264">
        <v>1200</v>
      </c>
      <c r="AP44" s="264">
        <v>1200</v>
      </c>
      <c r="AQ44" s="243">
        <f t="shared" si="5"/>
        <v>1200</v>
      </c>
      <c r="AR44" s="239"/>
      <c r="AS44" s="239">
        <f t="shared" si="33"/>
        <v>1200</v>
      </c>
      <c r="AT44" s="240">
        <f t="shared" si="34"/>
        <v>0</v>
      </c>
      <c r="AU44" s="11">
        <f t="shared" si="61"/>
        <v>0</v>
      </c>
      <c r="AV44" s="11">
        <f t="shared" si="62"/>
        <v>0</v>
      </c>
      <c r="AW44" s="11">
        <f t="shared" si="63"/>
        <v>0</v>
      </c>
      <c r="AX44" s="11">
        <f t="shared" si="64"/>
        <v>0</v>
      </c>
      <c r="AY44" s="11">
        <f t="shared" si="65"/>
        <v>3339000000</v>
      </c>
      <c r="AZ44" s="11">
        <f t="shared" si="66"/>
        <v>0</v>
      </c>
      <c r="BA44" s="11">
        <f t="shared" si="67"/>
        <v>3339000000</v>
      </c>
      <c r="BB44" s="11">
        <f t="shared" si="68"/>
        <v>0</v>
      </c>
      <c r="BC44" s="11">
        <f t="shared" si="69"/>
        <v>3339000000</v>
      </c>
      <c r="BD44" s="11">
        <f t="shared" si="70"/>
        <v>0</v>
      </c>
      <c r="BE44" s="11">
        <f t="shared" si="71"/>
        <v>3339000000</v>
      </c>
      <c r="BF44" s="11">
        <f t="shared" si="72"/>
        <v>0</v>
      </c>
      <c r="BG44" s="239">
        <f t="shared" si="58"/>
        <v>13356000000</v>
      </c>
      <c r="BH44" s="239" t="e">
        <f>SUMIFS(#REF!,#REF!,'CPVC+XK 2026'!$C44,#REF!,'CPVC+XK 2026'!$I44)</f>
        <v>#REF!</v>
      </c>
      <c r="BI44" s="239" t="e">
        <f t="shared" si="36"/>
        <v>#REF!</v>
      </c>
      <c r="BJ44" s="240">
        <f t="shared" si="37"/>
        <v>0</v>
      </c>
      <c r="BK44" s="289">
        <v>20</v>
      </c>
      <c r="BL44" s="290">
        <v>20</v>
      </c>
      <c r="BM44" s="291">
        <f t="shared" si="38"/>
        <v>0</v>
      </c>
      <c r="BN44" s="292" t="s">
        <v>13</v>
      </c>
      <c r="BO44" s="290">
        <f t="shared" si="73"/>
        <v>0</v>
      </c>
      <c r="BP44" s="290">
        <f t="shared" si="74"/>
        <v>0</v>
      </c>
      <c r="BQ44" s="290">
        <f t="shared" si="75"/>
        <v>0</v>
      </c>
      <c r="BR44" s="290">
        <f t="shared" si="76"/>
        <v>0</v>
      </c>
      <c r="BS44" s="290">
        <f t="shared" si="77"/>
        <v>55650000</v>
      </c>
      <c r="BT44" s="290">
        <f t="shared" si="78"/>
        <v>0</v>
      </c>
      <c r="BU44" s="290">
        <f t="shared" si="79"/>
        <v>55650000</v>
      </c>
      <c r="BV44" s="290">
        <f t="shared" si="80"/>
        <v>0</v>
      </c>
      <c r="BW44" s="290">
        <f t="shared" si="81"/>
        <v>55650000</v>
      </c>
      <c r="BX44" s="290">
        <f t="shared" si="82"/>
        <v>0</v>
      </c>
      <c r="BY44" s="290">
        <f t="shared" si="83"/>
        <v>55650000</v>
      </c>
      <c r="BZ44" s="290">
        <f t="shared" si="84"/>
        <v>0</v>
      </c>
      <c r="CA44" s="298">
        <f t="shared" si="39"/>
        <v>222600000</v>
      </c>
      <c r="CB44" s="1" t="str">
        <f>VLOOKUP(C44,'So sánh chi phí'!A:A,1,0)</f>
        <v>200380</v>
      </c>
    </row>
    <row r="45" spans="1:80" ht="15.5" hidden="1" x14ac:dyDescent="0.3">
      <c r="A45" s="234" t="s">
        <v>77</v>
      </c>
      <c r="B45" s="381" t="s">
        <v>4556</v>
      </c>
      <c r="C45" s="235" t="s">
        <v>4586</v>
      </c>
      <c r="D45" s="245" t="s">
        <v>4672</v>
      </c>
      <c r="E45" s="237" t="s">
        <v>94</v>
      </c>
      <c r="F45" s="237" t="s">
        <v>4744</v>
      </c>
      <c r="G45" s="256" t="s">
        <v>7</v>
      </c>
      <c r="H45" s="256" t="s">
        <v>4747</v>
      </c>
      <c r="I45" s="235" t="s">
        <v>162</v>
      </c>
      <c r="J45" s="234" t="s">
        <v>134</v>
      </c>
      <c r="K45" s="250" t="s">
        <v>1</v>
      </c>
      <c r="L45" s="234" t="s">
        <v>272</v>
      </c>
      <c r="M45" s="278">
        <v>0.8</v>
      </c>
      <c r="N45" s="264"/>
      <c r="O45" s="264"/>
      <c r="P45" s="264">
        <v>99</v>
      </c>
      <c r="Q45" s="264"/>
      <c r="R45" s="264"/>
      <c r="S45" s="264">
        <v>99</v>
      </c>
      <c r="T45" s="264"/>
      <c r="U45" s="264"/>
      <c r="V45" s="264">
        <v>99</v>
      </c>
      <c r="W45" s="264"/>
      <c r="X45" s="264"/>
      <c r="Y45" s="264">
        <v>99</v>
      </c>
      <c r="Z45" s="274">
        <f t="shared" si="30"/>
        <v>396</v>
      </c>
      <c r="AA45" s="239">
        <v>297</v>
      </c>
      <c r="AB45" s="239">
        <f t="shared" si="31"/>
        <v>99</v>
      </c>
      <c r="AC45" s="240">
        <f t="shared" si="32"/>
        <v>0.33333333333333331</v>
      </c>
      <c r="AD45" s="10" t="s">
        <v>13</v>
      </c>
      <c r="AE45" s="264">
        <v>1260</v>
      </c>
      <c r="AF45" s="264">
        <v>1241</v>
      </c>
      <c r="AG45" s="264">
        <v>1222</v>
      </c>
      <c r="AH45" s="264">
        <v>1203</v>
      </c>
      <c r="AI45" s="264">
        <v>1184</v>
      </c>
      <c r="AJ45" s="264">
        <v>1165</v>
      </c>
      <c r="AK45" s="264">
        <v>1146</v>
      </c>
      <c r="AL45" s="264">
        <v>1127</v>
      </c>
      <c r="AM45" s="264">
        <v>1108</v>
      </c>
      <c r="AN45" s="264">
        <v>1089</v>
      </c>
      <c r="AO45" s="264">
        <v>1070</v>
      </c>
      <c r="AP45" s="264">
        <v>1051</v>
      </c>
      <c r="AQ45" s="243">
        <f t="shared" si="5"/>
        <v>1155.5</v>
      </c>
      <c r="AR45" s="239"/>
      <c r="AS45" s="239">
        <f t="shared" si="33"/>
        <v>1155.5</v>
      </c>
      <c r="AT45" s="240">
        <f t="shared" si="34"/>
        <v>0</v>
      </c>
      <c r="AU45" s="11">
        <f t="shared" si="61"/>
        <v>0</v>
      </c>
      <c r="AV45" s="11">
        <f t="shared" si="62"/>
        <v>0</v>
      </c>
      <c r="AW45" s="11">
        <f t="shared" si="63"/>
        <v>3205917000</v>
      </c>
      <c r="AX45" s="11">
        <f t="shared" si="64"/>
        <v>0</v>
      </c>
      <c r="AY45" s="11">
        <f t="shared" si="65"/>
        <v>0</v>
      </c>
      <c r="AZ45" s="11">
        <f t="shared" si="66"/>
        <v>3056377500</v>
      </c>
      <c r="BA45" s="11">
        <f t="shared" si="67"/>
        <v>0</v>
      </c>
      <c r="BB45" s="11">
        <f t="shared" si="68"/>
        <v>0</v>
      </c>
      <c r="BC45" s="11">
        <f t="shared" si="69"/>
        <v>2906838000</v>
      </c>
      <c r="BD45" s="11">
        <f t="shared" si="70"/>
        <v>0</v>
      </c>
      <c r="BE45" s="11">
        <f t="shared" si="71"/>
        <v>0</v>
      </c>
      <c r="BF45" s="11">
        <f t="shared" si="72"/>
        <v>2757298500</v>
      </c>
      <c r="BG45" s="239">
        <f t="shared" si="58"/>
        <v>11926431000</v>
      </c>
      <c r="BH45" s="239" t="e">
        <f>SUMIFS(#REF!,#REF!,'CPVC+XK 2026'!$C45,#REF!,'CPVC+XK 2026'!$I45)</f>
        <v>#REF!</v>
      </c>
      <c r="BI45" s="239" t="e">
        <f t="shared" si="36"/>
        <v>#REF!</v>
      </c>
      <c r="BJ45" s="240">
        <f t="shared" si="37"/>
        <v>0</v>
      </c>
      <c r="BK45" s="289">
        <v>65</v>
      </c>
      <c r="BL45" s="290">
        <v>101.818181818182</v>
      </c>
      <c r="BM45" s="291">
        <f t="shared" si="38"/>
        <v>0.56643356643356912</v>
      </c>
      <c r="BN45" s="292" t="s">
        <v>13</v>
      </c>
      <c r="BO45" s="290">
        <f t="shared" si="73"/>
        <v>0</v>
      </c>
      <c r="BP45" s="290">
        <f t="shared" si="74"/>
        <v>0</v>
      </c>
      <c r="BQ45" s="290">
        <f t="shared" si="75"/>
        <v>267120000.00000048</v>
      </c>
      <c r="BR45" s="290">
        <f t="shared" si="76"/>
        <v>0</v>
      </c>
      <c r="BS45" s="290">
        <f t="shared" si="77"/>
        <v>0</v>
      </c>
      <c r="BT45" s="290">
        <f t="shared" si="78"/>
        <v>267120000.00000048</v>
      </c>
      <c r="BU45" s="290">
        <f t="shared" si="79"/>
        <v>0</v>
      </c>
      <c r="BV45" s="290">
        <f t="shared" si="80"/>
        <v>0</v>
      </c>
      <c r="BW45" s="290">
        <f t="shared" si="81"/>
        <v>267120000.00000048</v>
      </c>
      <c r="BX45" s="290">
        <f t="shared" si="82"/>
        <v>0</v>
      </c>
      <c r="BY45" s="290">
        <f t="shared" si="83"/>
        <v>0</v>
      </c>
      <c r="BZ45" s="290">
        <f t="shared" si="84"/>
        <v>267120000.00000048</v>
      </c>
      <c r="CA45" s="298">
        <f t="shared" si="39"/>
        <v>1068480000.0000019</v>
      </c>
      <c r="CB45" s="1" t="str">
        <f>VLOOKUP(C45,'So sánh chi phí'!A:A,1,0)</f>
        <v>200370</v>
      </c>
    </row>
    <row r="46" spans="1:80" ht="28" hidden="1" x14ac:dyDescent="0.3">
      <c r="A46" s="234" t="s">
        <v>77</v>
      </c>
      <c r="B46" s="381" t="s">
        <v>4556</v>
      </c>
      <c r="C46" s="235" t="s">
        <v>4588</v>
      </c>
      <c r="D46" s="245" t="s">
        <v>4674</v>
      </c>
      <c r="E46" s="237" t="s">
        <v>94</v>
      </c>
      <c r="F46" s="237" t="s">
        <v>4744</v>
      </c>
      <c r="G46" s="237" t="s">
        <v>4748</v>
      </c>
      <c r="H46" s="237" t="s">
        <v>164</v>
      </c>
      <c r="I46" s="235" t="s">
        <v>162</v>
      </c>
      <c r="J46" s="234" t="s">
        <v>134</v>
      </c>
      <c r="K46" s="250" t="s">
        <v>1</v>
      </c>
      <c r="L46" s="234" t="s">
        <v>272</v>
      </c>
      <c r="M46" s="278">
        <v>0.8</v>
      </c>
      <c r="N46" s="264"/>
      <c r="O46" s="264"/>
      <c r="P46" s="264">
        <v>99</v>
      </c>
      <c r="Q46" s="264"/>
      <c r="R46" s="264"/>
      <c r="S46" s="264">
        <v>99</v>
      </c>
      <c r="T46" s="264"/>
      <c r="U46" s="264"/>
      <c r="V46" s="264">
        <v>99</v>
      </c>
      <c r="W46" s="264"/>
      <c r="X46" s="264"/>
      <c r="Y46" s="264">
        <v>99</v>
      </c>
      <c r="Z46" s="274">
        <f t="shared" si="30"/>
        <v>396</v>
      </c>
      <c r="AA46" s="239">
        <v>4.125</v>
      </c>
      <c r="AB46" s="239">
        <f t="shared" si="31"/>
        <v>391.875</v>
      </c>
      <c r="AC46" s="240">
        <f t="shared" si="32"/>
        <v>95</v>
      </c>
      <c r="AD46" s="10" t="s">
        <v>13</v>
      </c>
      <c r="AE46" s="264">
        <v>1260</v>
      </c>
      <c r="AF46" s="264">
        <v>1241</v>
      </c>
      <c r="AG46" s="264">
        <v>1222</v>
      </c>
      <c r="AH46" s="264">
        <v>1203</v>
      </c>
      <c r="AI46" s="264">
        <v>1184</v>
      </c>
      <c r="AJ46" s="264">
        <v>1165</v>
      </c>
      <c r="AK46" s="264">
        <v>1146</v>
      </c>
      <c r="AL46" s="264">
        <v>1127</v>
      </c>
      <c r="AM46" s="264">
        <v>1108</v>
      </c>
      <c r="AN46" s="264">
        <v>1089</v>
      </c>
      <c r="AO46" s="264">
        <v>1070</v>
      </c>
      <c r="AP46" s="264">
        <v>1051</v>
      </c>
      <c r="AQ46" s="243">
        <f t="shared" si="5"/>
        <v>1155.5</v>
      </c>
      <c r="AR46" s="239"/>
      <c r="AS46" s="239">
        <f t="shared" si="33"/>
        <v>1155.5</v>
      </c>
      <c r="AT46" s="240">
        <f t="shared" si="34"/>
        <v>0</v>
      </c>
      <c r="AU46" s="11">
        <f t="shared" si="61"/>
        <v>0</v>
      </c>
      <c r="AV46" s="11">
        <f t="shared" si="62"/>
        <v>0</v>
      </c>
      <c r="AW46" s="11">
        <f t="shared" si="63"/>
        <v>3205917000</v>
      </c>
      <c r="AX46" s="11">
        <f t="shared" si="64"/>
        <v>0</v>
      </c>
      <c r="AY46" s="11">
        <f t="shared" si="65"/>
        <v>0</v>
      </c>
      <c r="AZ46" s="11">
        <f t="shared" si="66"/>
        <v>3056377500</v>
      </c>
      <c r="BA46" s="11">
        <f t="shared" si="67"/>
        <v>0</v>
      </c>
      <c r="BB46" s="11">
        <f t="shared" si="68"/>
        <v>0</v>
      </c>
      <c r="BC46" s="11">
        <f t="shared" si="69"/>
        <v>2906838000</v>
      </c>
      <c r="BD46" s="11">
        <f t="shared" si="70"/>
        <v>0</v>
      </c>
      <c r="BE46" s="11">
        <f t="shared" si="71"/>
        <v>0</v>
      </c>
      <c r="BF46" s="11">
        <f t="shared" si="72"/>
        <v>2757298500</v>
      </c>
      <c r="BG46" s="239">
        <f t="shared" si="58"/>
        <v>11926431000</v>
      </c>
      <c r="BH46" s="239" t="e">
        <f>SUMIFS(#REF!,#REF!,'CPVC+XK 2026'!$C46,#REF!,'CPVC+XK 2026'!$I46)</f>
        <v>#REF!</v>
      </c>
      <c r="BI46" s="239" t="e">
        <f t="shared" si="36"/>
        <v>#REF!</v>
      </c>
      <c r="BJ46" s="240">
        <f t="shared" si="37"/>
        <v>0</v>
      </c>
      <c r="BK46" s="289">
        <v>229.09090909090909</v>
      </c>
      <c r="BL46" s="290">
        <v>120</v>
      </c>
      <c r="BM46" s="291">
        <f t="shared" si="38"/>
        <v>-0.47619047619047616</v>
      </c>
      <c r="BN46" s="292" t="s">
        <v>13</v>
      </c>
      <c r="BO46" s="290">
        <f t="shared" si="73"/>
        <v>0</v>
      </c>
      <c r="BP46" s="290">
        <f t="shared" si="74"/>
        <v>0</v>
      </c>
      <c r="BQ46" s="290">
        <f t="shared" si="75"/>
        <v>314820000</v>
      </c>
      <c r="BR46" s="290">
        <f t="shared" si="76"/>
        <v>0</v>
      </c>
      <c r="BS46" s="290">
        <f t="shared" si="77"/>
        <v>0</v>
      </c>
      <c r="BT46" s="290">
        <f t="shared" si="78"/>
        <v>314820000</v>
      </c>
      <c r="BU46" s="290">
        <f t="shared" si="79"/>
        <v>0</v>
      </c>
      <c r="BV46" s="290">
        <f t="shared" si="80"/>
        <v>0</v>
      </c>
      <c r="BW46" s="290">
        <f t="shared" si="81"/>
        <v>314820000</v>
      </c>
      <c r="BX46" s="290">
        <f t="shared" si="82"/>
        <v>0</v>
      </c>
      <c r="BY46" s="290">
        <f t="shared" si="83"/>
        <v>0</v>
      </c>
      <c r="BZ46" s="290">
        <f t="shared" si="84"/>
        <v>314820000</v>
      </c>
      <c r="CA46" s="298">
        <f t="shared" si="39"/>
        <v>1259280000</v>
      </c>
      <c r="CB46" s="1" t="str">
        <f>VLOOKUP(C46,'So sánh chi phí'!A:A,1,0)</f>
        <v>200385</v>
      </c>
    </row>
    <row r="47" spans="1:80" ht="15.5" x14ac:dyDescent="0.3">
      <c r="A47" s="234" t="s">
        <v>79</v>
      </c>
      <c r="B47" s="234" t="s">
        <v>98</v>
      </c>
      <c r="C47" s="235" t="s">
        <v>4589</v>
      </c>
      <c r="D47" s="245" t="s">
        <v>4675</v>
      </c>
      <c r="E47" s="237" t="s">
        <v>97</v>
      </c>
      <c r="F47" s="237" t="s">
        <v>4744</v>
      </c>
      <c r="G47" s="256" t="s">
        <v>8</v>
      </c>
      <c r="H47" s="256" t="s">
        <v>4746</v>
      </c>
      <c r="I47" s="246" t="s">
        <v>3583</v>
      </c>
      <c r="J47" s="234" t="s">
        <v>103</v>
      </c>
      <c r="K47" s="250" t="s">
        <v>1</v>
      </c>
      <c r="L47" s="234" t="s">
        <v>272</v>
      </c>
      <c r="M47" s="278">
        <v>0.8</v>
      </c>
      <c r="N47" s="264"/>
      <c r="O47" s="264"/>
      <c r="P47" s="264"/>
      <c r="Q47" s="264"/>
      <c r="R47" s="264"/>
      <c r="S47" s="264"/>
      <c r="T47" s="264"/>
      <c r="U47" s="264"/>
      <c r="V47" s="264"/>
      <c r="W47" s="264"/>
      <c r="X47" s="264"/>
      <c r="Y47" s="264"/>
      <c r="Z47" s="274">
        <f t="shared" si="30"/>
        <v>0</v>
      </c>
      <c r="AA47" s="239">
        <v>122.625</v>
      </c>
      <c r="AB47" s="239">
        <f t="shared" si="31"/>
        <v>-122.625</v>
      </c>
      <c r="AC47" s="240">
        <f t="shared" si="32"/>
        <v>-1</v>
      </c>
      <c r="AD47" s="10" t="s">
        <v>13</v>
      </c>
      <c r="AE47" s="264">
        <v>600</v>
      </c>
      <c r="AF47" s="264">
        <v>600</v>
      </c>
      <c r="AG47" s="264">
        <v>600</v>
      </c>
      <c r="AH47" s="264">
        <v>600</v>
      </c>
      <c r="AI47" s="264">
        <v>600</v>
      </c>
      <c r="AJ47" s="264">
        <v>600</v>
      </c>
      <c r="AK47" s="264">
        <v>600</v>
      </c>
      <c r="AL47" s="264">
        <v>600</v>
      </c>
      <c r="AM47" s="264">
        <v>600</v>
      </c>
      <c r="AN47" s="264">
        <v>600</v>
      </c>
      <c r="AO47" s="264">
        <v>600</v>
      </c>
      <c r="AP47" s="264">
        <v>600</v>
      </c>
      <c r="AQ47" s="243">
        <f t="shared" si="5"/>
        <v>600</v>
      </c>
      <c r="AR47" s="239"/>
      <c r="AS47" s="239">
        <f t="shared" si="33"/>
        <v>600</v>
      </c>
      <c r="AT47" s="240">
        <f t="shared" si="34"/>
        <v>0</v>
      </c>
      <c r="AU47" s="11">
        <f t="shared" si="61"/>
        <v>0</v>
      </c>
      <c r="AV47" s="11">
        <f t="shared" si="62"/>
        <v>0</v>
      </c>
      <c r="AW47" s="11">
        <f t="shared" si="63"/>
        <v>0</v>
      </c>
      <c r="AX47" s="11">
        <f t="shared" si="64"/>
        <v>0</v>
      </c>
      <c r="AY47" s="11">
        <f t="shared" si="65"/>
        <v>0</v>
      </c>
      <c r="AZ47" s="11">
        <f t="shared" si="66"/>
        <v>0</v>
      </c>
      <c r="BA47" s="11">
        <f t="shared" si="67"/>
        <v>0</v>
      </c>
      <c r="BB47" s="11">
        <f t="shared" si="68"/>
        <v>0</v>
      </c>
      <c r="BC47" s="11">
        <f t="shared" si="69"/>
        <v>0</v>
      </c>
      <c r="BD47" s="11">
        <f t="shared" si="70"/>
        <v>0</v>
      </c>
      <c r="BE47" s="11">
        <f t="shared" si="71"/>
        <v>0</v>
      </c>
      <c r="BF47" s="11">
        <f t="shared" si="72"/>
        <v>0</v>
      </c>
      <c r="BG47" s="239">
        <f t="shared" si="58"/>
        <v>0</v>
      </c>
      <c r="BH47" s="239" t="e">
        <f>SUMIFS(#REF!,#REF!,'CPVC+XK 2026'!$C47,#REF!,'CPVC+XK 2026'!$I47)</f>
        <v>#REF!</v>
      </c>
      <c r="BI47" s="239" t="e">
        <f t="shared" si="36"/>
        <v>#REF!</v>
      </c>
      <c r="BJ47" s="240">
        <f t="shared" si="37"/>
        <v>0</v>
      </c>
      <c r="BK47" s="289"/>
      <c r="BL47" s="290"/>
      <c r="BM47" s="291" t="str">
        <f t="shared" si="38"/>
        <v xml:space="preserve"> </v>
      </c>
      <c r="BN47" s="292" t="s">
        <v>15</v>
      </c>
      <c r="BO47" s="290">
        <f t="shared" si="73"/>
        <v>0</v>
      </c>
      <c r="BP47" s="290">
        <f t="shared" si="74"/>
        <v>0</v>
      </c>
      <c r="BQ47" s="290">
        <f t="shared" si="75"/>
        <v>0</v>
      </c>
      <c r="BR47" s="290">
        <f t="shared" si="76"/>
        <v>0</v>
      </c>
      <c r="BS47" s="290">
        <f t="shared" si="77"/>
        <v>0</v>
      </c>
      <c r="BT47" s="290">
        <f t="shared" si="78"/>
        <v>0</v>
      </c>
      <c r="BU47" s="290">
        <f t="shared" si="79"/>
        <v>0</v>
      </c>
      <c r="BV47" s="290">
        <f t="shared" si="80"/>
        <v>0</v>
      </c>
      <c r="BW47" s="290">
        <f t="shared" si="81"/>
        <v>0</v>
      </c>
      <c r="BX47" s="290">
        <f t="shared" si="82"/>
        <v>0</v>
      </c>
      <c r="BY47" s="290">
        <f t="shared" si="83"/>
        <v>0</v>
      </c>
      <c r="BZ47" s="290">
        <f t="shared" si="84"/>
        <v>0</v>
      </c>
      <c r="CA47" s="298">
        <f t="shared" si="39"/>
        <v>0</v>
      </c>
      <c r="CB47" s="1" t="str">
        <f>VLOOKUP(C47,'So sánh chi phí'!A:A,1,0)</f>
        <v>105349</v>
      </c>
    </row>
    <row r="48" spans="1:80" ht="15.5" hidden="1" x14ac:dyDescent="0.3">
      <c r="A48" s="234" t="s">
        <v>76</v>
      </c>
      <c r="B48" s="381" t="s">
        <v>4556</v>
      </c>
      <c r="C48" s="235" t="s">
        <v>4485</v>
      </c>
      <c r="D48" s="244" t="s">
        <v>5</v>
      </c>
      <c r="E48" s="237" t="s">
        <v>167</v>
      </c>
      <c r="F48" s="237" t="s">
        <v>4745</v>
      </c>
      <c r="G48" s="256" t="s">
        <v>4748</v>
      </c>
      <c r="H48" s="256" t="s">
        <v>164</v>
      </c>
      <c r="I48" s="235" t="s">
        <v>162</v>
      </c>
      <c r="J48" s="234" t="s">
        <v>134</v>
      </c>
      <c r="K48" s="250" t="s">
        <v>1</v>
      </c>
      <c r="L48" s="234" t="s">
        <v>272</v>
      </c>
      <c r="M48" s="278">
        <v>0.8</v>
      </c>
      <c r="N48" s="264">
        <v>0</v>
      </c>
      <c r="O48" s="264">
        <v>22</v>
      </c>
      <c r="P48" s="264">
        <v>22</v>
      </c>
      <c r="Q48" s="264">
        <v>22</v>
      </c>
      <c r="R48" s="264">
        <v>22</v>
      </c>
      <c r="S48" s="264">
        <v>22</v>
      </c>
      <c r="T48" s="264">
        <v>44</v>
      </c>
      <c r="U48" s="264">
        <v>44</v>
      </c>
      <c r="V48" s="264">
        <v>44</v>
      </c>
      <c r="W48" s="264">
        <v>44</v>
      </c>
      <c r="X48" s="264">
        <v>44</v>
      </c>
      <c r="Y48" s="264">
        <v>44</v>
      </c>
      <c r="Z48" s="274">
        <f t="shared" si="30"/>
        <v>374</v>
      </c>
      <c r="AA48" s="239">
        <v>0</v>
      </c>
      <c r="AB48" s="239">
        <f t="shared" si="31"/>
        <v>374</v>
      </c>
      <c r="AC48" s="240">
        <f t="shared" si="32"/>
        <v>0</v>
      </c>
      <c r="AD48" s="10" t="s">
        <v>13</v>
      </c>
      <c r="AE48" s="264">
        <v>1260</v>
      </c>
      <c r="AF48" s="264">
        <v>1241</v>
      </c>
      <c r="AG48" s="264">
        <v>1222</v>
      </c>
      <c r="AH48" s="264">
        <v>1203</v>
      </c>
      <c r="AI48" s="264">
        <v>1184</v>
      </c>
      <c r="AJ48" s="264">
        <v>1165</v>
      </c>
      <c r="AK48" s="264">
        <v>1146</v>
      </c>
      <c r="AL48" s="264">
        <v>1127</v>
      </c>
      <c r="AM48" s="264">
        <v>1108</v>
      </c>
      <c r="AN48" s="264">
        <v>1089</v>
      </c>
      <c r="AO48" s="264">
        <v>1070</v>
      </c>
      <c r="AP48" s="264">
        <v>1051</v>
      </c>
      <c r="AQ48" s="243">
        <f t="shared" si="5"/>
        <v>1155.5</v>
      </c>
      <c r="AR48" s="239"/>
      <c r="AS48" s="239">
        <f t="shared" si="33"/>
        <v>1155.5</v>
      </c>
      <c r="AT48" s="240">
        <f t="shared" si="34"/>
        <v>0</v>
      </c>
      <c r="AU48" s="11">
        <f t="shared" si="61"/>
        <v>0</v>
      </c>
      <c r="AV48" s="11">
        <f t="shared" si="62"/>
        <v>723503000</v>
      </c>
      <c r="AW48" s="11">
        <f t="shared" si="63"/>
        <v>712426000</v>
      </c>
      <c r="AX48" s="11">
        <f t="shared" si="64"/>
        <v>701349000</v>
      </c>
      <c r="AY48" s="11">
        <f t="shared" si="65"/>
        <v>690272000</v>
      </c>
      <c r="AZ48" s="11">
        <f t="shared" si="66"/>
        <v>679195000</v>
      </c>
      <c r="BA48" s="11">
        <f t="shared" si="67"/>
        <v>1336236000</v>
      </c>
      <c r="BB48" s="11">
        <f t="shared" si="68"/>
        <v>1314082000</v>
      </c>
      <c r="BC48" s="11">
        <f t="shared" si="69"/>
        <v>1291928000</v>
      </c>
      <c r="BD48" s="11">
        <f t="shared" si="70"/>
        <v>1269774000</v>
      </c>
      <c r="BE48" s="11">
        <f t="shared" si="71"/>
        <v>1247620000</v>
      </c>
      <c r="BF48" s="11">
        <f t="shared" si="72"/>
        <v>1225466000</v>
      </c>
      <c r="BG48" s="239">
        <f t="shared" si="58"/>
        <v>11191851000</v>
      </c>
      <c r="BH48" s="239" t="e">
        <f>SUMIFS(#REF!,#REF!,'CPVC+XK 2026'!$C48,#REF!,'CPVC+XK 2026'!$I48)</f>
        <v>#REF!</v>
      </c>
      <c r="BI48" s="239" t="e">
        <f t="shared" si="36"/>
        <v>#REF!</v>
      </c>
      <c r="BJ48" s="240">
        <f t="shared" si="37"/>
        <v>0</v>
      </c>
      <c r="BK48" s="289">
        <v>20</v>
      </c>
      <c r="BL48" s="290">
        <v>20</v>
      </c>
      <c r="BM48" s="291">
        <f t="shared" si="38"/>
        <v>0</v>
      </c>
      <c r="BN48" s="292" t="s">
        <v>13</v>
      </c>
      <c r="BO48" s="290">
        <f t="shared" si="73"/>
        <v>0</v>
      </c>
      <c r="BP48" s="290">
        <f t="shared" si="74"/>
        <v>11660000</v>
      </c>
      <c r="BQ48" s="290">
        <f t="shared" si="75"/>
        <v>11660000</v>
      </c>
      <c r="BR48" s="290">
        <f t="shared" si="76"/>
        <v>11660000</v>
      </c>
      <c r="BS48" s="290">
        <f t="shared" si="77"/>
        <v>11660000</v>
      </c>
      <c r="BT48" s="290">
        <f t="shared" si="78"/>
        <v>11660000</v>
      </c>
      <c r="BU48" s="290">
        <f t="shared" si="79"/>
        <v>23320000</v>
      </c>
      <c r="BV48" s="290">
        <f t="shared" si="80"/>
        <v>23320000</v>
      </c>
      <c r="BW48" s="290">
        <f t="shared" si="81"/>
        <v>23320000</v>
      </c>
      <c r="BX48" s="290">
        <f t="shared" si="82"/>
        <v>23320000</v>
      </c>
      <c r="BY48" s="290">
        <f t="shared" si="83"/>
        <v>23320000</v>
      </c>
      <c r="BZ48" s="290">
        <f t="shared" si="84"/>
        <v>23320000</v>
      </c>
      <c r="CA48" s="298">
        <f t="shared" si="39"/>
        <v>198220000</v>
      </c>
      <c r="CB48" s="1" t="str">
        <f>VLOOKUP(C48,'So sánh chi phí'!A:A,1,0)</f>
        <v>200344</v>
      </c>
    </row>
    <row r="49" spans="1:80" x14ac:dyDescent="0.3">
      <c r="A49" s="234" t="s">
        <v>77</v>
      </c>
      <c r="B49" s="234" t="s">
        <v>98</v>
      </c>
      <c r="C49" s="235" t="s">
        <v>177</v>
      </c>
      <c r="D49" s="244" t="s">
        <v>4676</v>
      </c>
      <c r="E49" s="237" t="s">
        <v>97</v>
      </c>
      <c r="F49" s="237" t="s">
        <v>4744</v>
      </c>
      <c r="G49" s="237" t="s">
        <v>8</v>
      </c>
      <c r="H49" s="237" t="s">
        <v>166</v>
      </c>
      <c r="I49" s="235" t="s">
        <v>101</v>
      </c>
      <c r="J49" s="234" t="s">
        <v>102</v>
      </c>
      <c r="K49" s="250" t="s">
        <v>1</v>
      </c>
      <c r="L49" s="234" t="s">
        <v>272</v>
      </c>
      <c r="M49" s="278">
        <v>0.8</v>
      </c>
      <c r="N49" s="264">
        <v>30</v>
      </c>
      <c r="O49" s="264">
        <v>30</v>
      </c>
      <c r="P49" s="264">
        <v>30</v>
      </c>
      <c r="Q49" s="264">
        <v>30</v>
      </c>
      <c r="R49" s="264">
        <v>30</v>
      </c>
      <c r="S49" s="264">
        <v>30</v>
      </c>
      <c r="T49" s="264">
        <v>30</v>
      </c>
      <c r="U49" s="264">
        <v>30</v>
      </c>
      <c r="V49" s="264">
        <v>30</v>
      </c>
      <c r="W49" s="264">
        <v>30</v>
      </c>
      <c r="X49" s="264">
        <v>30</v>
      </c>
      <c r="Y49" s="264">
        <v>30</v>
      </c>
      <c r="Z49" s="274">
        <f t="shared" si="30"/>
        <v>360</v>
      </c>
      <c r="AA49" s="239">
        <v>400.47500000000002</v>
      </c>
      <c r="AB49" s="239">
        <f t="shared" si="31"/>
        <v>-40.475000000000023</v>
      </c>
      <c r="AC49" s="240">
        <f t="shared" si="32"/>
        <v>-0.10106748236469199</v>
      </c>
      <c r="AD49" s="10" t="s">
        <v>13</v>
      </c>
      <c r="AE49" s="264">
        <v>1300</v>
      </c>
      <c r="AF49" s="264">
        <v>1300</v>
      </c>
      <c r="AG49" s="264">
        <v>1300</v>
      </c>
      <c r="AH49" s="264">
        <v>1300</v>
      </c>
      <c r="AI49" s="264">
        <v>1300</v>
      </c>
      <c r="AJ49" s="264">
        <v>1300</v>
      </c>
      <c r="AK49" s="264">
        <v>1300</v>
      </c>
      <c r="AL49" s="264">
        <v>1300</v>
      </c>
      <c r="AM49" s="264">
        <v>1300</v>
      </c>
      <c r="AN49" s="264">
        <v>1300</v>
      </c>
      <c r="AO49" s="264">
        <v>1300</v>
      </c>
      <c r="AP49" s="264">
        <v>1300</v>
      </c>
      <c r="AQ49" s="243">
        <f t="shared" si="5"/>
        <v>1300</v>
      </c>
      <c r="AR49" s="239"/>
      <c r="AS49" s="239">
        <f t="shared" si="33"/>
        <v>1300</v>
      </c>
      <c r="AT49" s="240">
        <f t="shared" si="34"/>
        <v>0</v>
      </c>
      <c r="AU49" s="11">
        <f t="shared" si="61"/>
        <v>1033500000</v>
      </c>
      <c r="AV49" s="11">
        <f t="shared" si="62"/>
        <v>1033500000</v>
      </c>
      <c r="AW49" s="11">
        <f t="shared" si="63"/>
        <v>1033500000</v>
      </c>
      <c r="AX49" s="11">
        <f t="shared" si="64"/>
        <v>1033500000</v>
      </c>
      <c r="AY49" s="11">
        <f t="shared" si="65"/>
        <v>1033500000</v>
      </c>
      <c r="AZ49" s="11">
        <f t="shared" si="66"/>
        <v>1033500000</v>
      </c>
      <c r="BA49" s="11">
        <f t="shared" si="67"/>
        <v>1033500000</v>
      </c>
      <c r="BB49" s="11">
        <f t="shared" si="68"/>
        <v>1033500000</v>
      </c>
      <c r="BC49" s="11">
        <f t="shared" si="69"/>
        <v>1033500000</v>
      </c>
      <c r="BD49" s="11">
        <f t="shared" si="70"/>
        <v>1033500000</v>
      </c>
      <c r="BE49" s="11">
        <f t="shared" si="71"/>
        <v>1033500000</v>
      </c>
      <c r="BF49" s="11">
        <f t="shared" si="72"/>
        <v>1033500000</v>
      </c>
      <c r="BG49" s="239">
        <f t="shared" si="58"/>
        <v>12402000000</v>
      </c>
      <c r="BH49" s="239" t="e">
        <f>SUMIFS(#REF!,#REF!,'CPVC+XK 2026'!$C49,#REF!,'CPVC+XK 2026'!$I49)</f>
        <v>#REF!</v>
      </c>
      <c r="BI49" s="239" t="e">
        <f t="shared" si="36"/>
        <v>#REF!</v>
      </c>
      <c r="BJ49" s="240">
        <f t="shared" si="37"/>
        <v>0</v>
      </c>
      <c r="BK49" s="289">
        <v>744481.8585858586</v>
      </c>
      <c r="BL49" s="290">
        <v>744481.8585858586</v>
      </c>
      <c r="BM49" s="291">
        <f t="shared" si="38"/>
        <v>0</v>
      </c>
      <c r="BN49" s="292" t="s">
        <v>15</v>
      </c>
      <c r="BO49" s="290">
        <f t="shared" si="73"/>
        <v>22334455.757575758</v>
      </c>
      <c r="BP49" s="290">
        <f t="shared" si="74"/>
        <v>22334455.757575758</v>
      </c>
      <c r="BQ49" s="290">
        <f t="shared" si="75"/>
        <v>22334455.757575758</v>
      </c>
      <c r="BR49" s="290">
        <f t="shared" si="76"/>
        <v>22334455.757575758</v>
      </c>
      <c r="BS49" s="290">
        <f t="shared" si="77"/>
        <v>22334455.757575758</v>
      </c>
      <c r="BT49" s="290">
        <f t="shared" si="78"/>
        <v>22334455.757575758</v>
      </c>
      <c r="BU49" s="290">
        <f t="shared" si="79"/>
        <v>22334455.757575758</v>
      </c>
      <c r="BV49" s="290">
        <f t="shared" si="80"/>
        <v>22334455.757575758</v>
      </c>
      <c r="BW49" s="290">
        <f t="shared" si="81"/>
        <v>22334455.757575758</v>
      </c>
      <c r="BX49" s="290">
        <f t="shared" si="82"/>
        <v>22334455.757575758</v>
      </c>
      <c r="BY49" s="290">
        <f t="shared" si="83"/>
        <v>22334455.757575758</v>
      </c>
      <c r="BZ49" s="290">
        <f t="shared" si="84"/>
        <v>22334455.757575758</v>
      </c>
      <c r="CA49" s="298">
        <f t="shared" si="39"/>
        <v>268013469.09090903</v>
      </c>
      <c r="CB49" s="1" t="str">
        <f>VLOOKUP(C49,'So sánh chi phí'!A:A,1,0)</f>
        <v>105223</v>
      </c>
    </row>
    <row r="50" spans="1:80" ht="15.5" hidden="1" x14ac:dyDescent="0.3">
      <c r="A50" s="257" t="s">
        <v>76</v>
      </c>
      <c r="B50" s="381" t="s">
        <v>4556</v>
      </c>
      <c r="C50" s="235" t="s">
        <v>4590</v>
      </c>
      <c r="D50" s="245" t="s">
        <v>4677</v>
      </c>
      <c r="E50" s="237" t="s">
        <v>167</v>
      </c>
      <c r="F50" s="237" t="s">
        <v>4744</v>
      </c>
      <c r="G50" s="7" t="s">
        <v>7</v>
      </c>
      <c r="H50" s="237" t="s">
        <v>165</v>
      </c>
      <c r="I50" s="235" t="s">
        <v>135</v>
      </c>
      <c r="J50" s="7" t="s">
        <v>136</v>
      </c>
      <c r="K50" s="234" t="s">
        <v>2</v>
      </c>
      <c r="L50" s="7" t="s">
        <v>272</v>
      </c>
      <c r="M50" s="280">
        <v>0.8</v>
      </c>
      <c r="N50" s="264">
        <v>25</v>
      </c>
      <c r="O50" s="264">
        <v>25</v>
      </c>
      <c r="P50" s="264">
        <v>25</v>
      </c>
      <c r="Q50" s="264">
        <v>25</v>
      </c>
      <c r="R50" s="264">
        <v>25</v>
      </c>
      <c r="S50" s="264">
        <v>25</v>
      </c>
      <c r="T50" s="264">
        <v>25</v>
      </c>
      <c r="U50" s="264">
        <v>25</v>
      </c>
      <c r="V50" s="264">
        <v>25</v>
      </c>
      <c r="W50" s="264">
        <v>25</v>
      </c>
      <c r="X50" s="264">
        <v>25</v>
      </c>
      <c r="Y50" s="264">
        <v>25</v>
      </c>
      <c r="Z50" s="274">
        <f t="shared" si="30"/>
        <v>300</v>
      </c>
      <c r="AA50" s="258">
        <v>0</v>
      </c>
      <c r="AB50" s="258">
        <f t="shared" si="31"/>
        <v>300</v>
      </c>
      <c r="AC50" s="259">
        <f t="shared" si="32"/>
        <v>0</v>
      </c>
      <c r="AD50" s="10" t="s">
        <v>13</v>
      </c>
      <c r="AE50" s="264">
        <v>700</v>
      </c>
      <c r="AF50" s="264">
        <v>700</v>
      </c>
      <c r="AG50" s="264">
        <v>700</v>
      </c>
      <c r="AH50" s="264">
        <v>700</v>
      </c>
      <c r="AI50" s="264">
        <v>700</v>
      </c>
      <c r="AJ50" s="264">
        <v>700</v>
      </c>
      <c r="AK50" s="264">
        <v>700</v>
      </c>
      <c r="AL50" s="264">
        <v>700</v>
      </c>
      <c r="AM50" s="264">
        <v>700</v>
      </c>
      <c r="AN50" s="264">
        <v>700</v>
      </c>
      <c r="AO50" s="264">
        <v>700</v>
      </c>
      <c r="AP50" s="264">
        <v>700</v>
      </c>
      <c r="AQ50" s="243">
        <f t="shared" si="5"/>
        <v>700</v>
      </c>
      <c r="AR50" s="258"/>
      <c r="AS50" s="258">
        <f t="shared" si="33"/>
        <v>700</v>
      </c>
      <c r="AT50" s="259">
        <f t="shared" si="34"/>
        <v>0</v>
      </c>
      <c r="AU50" s="11">
        <f t="shared" si="61"/>
        <v>463750000</v>
      </c>
      <c r="AV50" s="11">
        <f t="shared" si="62"/>
        <v>463750000</v>
      </c>
      <c r="AW50" s="11">
        <f t="shared" si="63"/>
        <v>463750000</v>
      </c>
      <c r="AX50" s="11">
        <f t="shared" si="64"/>
        <v>463750000</v>
      </c>
      <c r="AY50" s="11">
        <f t="shared" si="65"/>
        <v>463750000</v>
      </c>
      <c r="AZ50" s="11">
        <f t="shared" si="66"/>
        <v>463750000</v>
      </c>
      <c r="BA50" s="11">
        <f t="shared" si="67"/>
        <v>463750000</v>
      </c>
      <c r="BB50" s="11">
        <f t="shared" si="68"/>
        <v>463750000</v>
      </c>
      <c r="BC50" s="11">
        <f t="shared" si="69"/>
        <v>463750000</v>
      </c>
      <c r="BD50" s="11">
        <f t="shared" si="70"/>
        <v>463750000</v>
      </c>
      <c r="BE50" s="11">
        <f t="shared" si="71"/>
        <v>463750000</v>
      </c>
      <c r="BF50" s="11">
        <f t="shared" si="72"/>
        <v>463750000</v>
      </c>
      <c r="BG50" s="239">
        <f t="shared" si="58"/>
        <v>5565000000</v>
      </c>
      <c r="BH50" s="239" t="e">
        <f>SUMIFS(#REF!,#REF!,'CPVC+XK 2026'!$C50,#REF!,'CPVC+XK 2026'!$I50)</f>
        <v>#REF!</v>
      </c>
      <c r="BI50" s="239" t="e">
        <f t="shared" si="36"/>
        <v>#REF!</v>
      </c>
      <c r="BJ50" s="240">
        <f t="shared" si="37"/>
        <v>0</v>
      </c>
      <c r="BK50" s="289">
        <v>20</v>
      </c>
      <c r="BL50" s="290">
        <v>20</v>
      </c>
      <c r="BM50" s="291">
        <f t="shared" si="38"/>
        <v>0</v>
      </c>
      <c r="BN50" s="292" t="s">
        <v>13</v>
      </c>
      <c r="BO50" s="290">
        <f t="shared" si="73"/>
        <v>13250000</v>
      </c>
      <c r="BP50" s="290">
        <f t="shared" si="74"/>
        <v>13250000</v>
      </c>
      <c r="BQ50" s="290">
        <f t="shared" si="75"/>
        <v>13250000</v>
      </c>
      <c r="BR50" s="290">
        <f t="shared" si="76"/>
        <v>13250000</v>
      </c>
      <c r="BS50" s="290">
        <f t="shared" si="77"/>
        <v>13250000</v>
      </c>
      <c r="BT50" s="290">
        <f t="shared" si="78"/>
        <v>13250000</v>
      </c>
      <c r="BU50" s="290">
        <f t="shared" si="79"/>
        <v>13250000</v>
      </c>
      <c r="BV50" s="290">
        <f t="shared" si="80"/>
        <v>13250000</v>
      </c>
      <c r="BW50" s="290">
        <f t="shared" si="81"/>
        <v>13250000</v>
      </c>
      <c r="BX50" s="290">
        <f t="shared" si="82"/>
        <v>13250000</v>
      </c>
      <c r="BY50" s="290">
        <f t="shared" si="83"/>
        <v>13250000</v>
      </c>
      <c r="BZ50" s="290">
        <f t="shared" si="84"/>
        <v>13250000</v>
      </c>
      <c r="CA50" s="298">
        <f t="shared" si="39"/>
        <v>159000000</v>
      </c>
      <c r="CB50" s="1" t="str">
        <f>VLOOKUP(C50,'So sánh chi phí'!A:A,1,0)</f>
        <v>200329</v>
      </c>
    </row>
    <row r="51" spans="1:80" ht="28" hidden="1" x14ac:dyDescent="0.3">
      <c r="A51" s="257" t="s">
        <v>4565</v>
      </c>
      <c r="B51" s="381" t="s">
        <v>4556</v>
      </c>
      <c r="C51" s="235" t="s">
        <v>4591</v>
      </c>
      <c r="D51" s="245" t="s">
        <v>4678</v>
      </c>
      <c r="E51" s="237" t="s">
        <v>167</v>
      </c>
      <c r="F51" s="237" t="s">
        <v>4745</v>
      </c>
      <c r="G51" s="7" t="s">
        <v>4750</v>
      </c>
      <c r="H51" s="7" t="s">
        <v>165</v>
      </c>
      <c r="I51" s="235" t="s">
        <v>163</v>
      </c>
      <c r="J51" s="234" t="s">
        <v>4757</v>
      </c>
      <c r="K51" s="234" t="s">
        <v>130</v>
      </c>
      <c r="L51" s="7" t="s">
        <v>4783</v>
      </c>
      <c r="M51" s="280">
        <v>0.8</v>
      </c>
      <c r="N51" s="264"/>
      <c r="O51" s="264"/>
      <c r="P51" s="264"/>
      <c r="Q51" s="264"/>
      <c r="R51" s="264"/>
      <c r="S51" s="264"/>
      <c r="T51" s="264"/>
      <c r="U51" s="264"/>
      <c r="V51" s="264"/>
      <c r="W51" s="264"/>
      <c r="X51" s="264"/>
      <c r="Y51" s="264"/>
      <c r="Z51" s="274">
        <f t="shared" si="30"/>
        <v>0</v>
      </c>
      <c r="AA51" s="258">
        <v>0</v>
      </c>
      <c r="AB51" s="258">
        <f t="shared" si="31"/>
        <v>0</v>
      </c>
      <c r="AC51" s="259">
        <f t="shared" si="32"/>
        <v>0</v>
      </c>
      <c r="AD51" s="10" t="s">
        <v>13</v>
      </c>
      <c r="AE51" s="264">
        <v>640</v>
      </c>
      <c r="AF51" s="264">
        <v>632</v>
      </c>
      <c r="AG51" s="264">
        <v>624</v>
      </c>
      <c r="AH51" s="264">
        <v>616</v>
      </c>
      <c r="AI51" s="264">
        <v>608</v>
      </c>
      <c r="AJ51" s="264">
        <v>600</v>
      </c>
      <c r="AK51" s="264">
        <v>592</v>
      </c>
      <c r="AL51" s="264">
        <v>584</v>
      </c>
      <c r="AM51" s="264">
        <v>576</v>
      </c>
      <c r="AN51" s="264">
        <v>568</v>
      </c>
      <c r="AO51" s="264">
        <v>560</v>
      </c>
      <c r="AP51" s="264">
        <v>552</v>
      </c>
      <c r="AQ51" s="243">
        <f t="shared" si="5"/>
        <v>596</v>
      </c>
      <c r="AR51" s="258"/>
      <c r="AS51" s="258">
        <f t="shared" si="33"/>
        <v>596</v>
      </c>
      <c r="AT51" s="259">
        <f t="shared" si="34"/>
        <v>0</v>
      </c>
      <c r="AU51" s="11">
        <f t="shared" si="61"/>
        <v>0</v>
      </c>
      <c r="AV51" s="11">
        <f t="shared" si="62"/>
        <v>0</v>
      </c>
      <c r="AW51" s="11">
        <f t="shared" si="63"/>
        <v>0</v>
      </c>
      <c r="AX51" s="11">
        <f t="shared" si="64"/>
        <v>0</v>
      </c>
      <c r="AY51" s="11">
        <f t="shared" si="65"/>
        <v>0</v>
      </c>
      <c r="AZ51" s="11">
        <f t="shared" si="66"/>
        <v>0</v>
      </c>
      <c r="BA51" s="11">
        <f t="shared" si="67"/>
        <v>0</v>
      </c>
      <c r="BB51" s="11">
        <f t="shared" si="68"/>
        <v>0</v>
      </c>
      <c r="BC51" s="11">
        <f t="shared" si="69"/>
        <v>0</v>
      </c>
      <c r="BD51" s="11">
        <f t="shared" si="70"/>
        <v>0</v>
      </c>
      <c r="BE51" s="11">
        <f t="shared" si="71"/>
        <v>0</v>
      </c>
      <c r="BF51" s="11">
        <f t="shared" si="72"/>
        <v>0</v>
      </c>
      <c r="BG51" s="239">
        <f t="shared" si="58"/>
        <v>0</v>
      </c>
      <c r="BH51" s="239" t="e">
        <f>SUMIFS(#REF!,#REF!,'CPVC+XK 2026'!$C51,#REF!,'CPVC+XK 2026'!$I51)</f>
        <v>#REF!</v>
      </c>
      <c r="BI51" s="239" t="e">
        <f t="shared" si="36"/>
        <v>#REF!</v>
      </c>
      <c r="BJ51" s="240">
        <f t="shared" si="37"/>
        <v>0</v>
      </c>
      <c r="BK51" s="289">
        <v>20</v>
      </c>
      <c r="BL51" s="290"/>
      <c r="BM51" s="291">
        <f t="shared" si="38"/>
        <v>-1</v>
      </c>
      <c r="BN51" s="292" t="s">
        <v>13</v>
      </c>
      <c r="BO51" s="290">
        <f t="shared" si="73"/>
        <v>0</v>
      </c>
      <c r="BP51" s="290">
        <f t="shared" si="74"/>
        <v>0</v>
      </c>
      <c r="BQ51" s="290">
        <f t="shared" si="75"/>
        <v>0</v>
      </c>
      <c r="BR51" s="290">
        <f t="shared" si="76"/>
        <v>0</v>
      </c>
      <c r="BS51" s="290">
        <f t="shared" si="77"/>
        <v>0</v>
      </c>
      <c r="BT51" s="290">
        <f t="shared" si="78"/>
        <v>0</v>
      </c>
      <c r="BU51" s="290">
        <f t="shared" si="79"/>
        <v>0</v>
      </c>
      <c r="BV51" s="290">
        <f t="shared" si="80"/>
        <v>0</v>
      </c>
      <c r="BW51" s="290">
        <f t="shared" si="81"/>
        <v>0</v>
      </c>
      <c r="BX51" s="290">
        <f t="shared" si="82"/>
        <v>0</v>
      </c>
      <c r="BY51" s="290">
        <f t="shared" si="83"/>
        <v>0</v>
      </c>
      <c r="BZ51" s="290">
        <f t="shared" si="84"/>
        <v>0</v>
      </c>
      <c r="CA51" s="298">
        <f t="shared" si="39"/>
        <v>0</v>
      </c>
      <c r="CB51" s="1" t="e">
        <f>VLOOKUP(C51,'So sánh chi phí'!A:A,1,0)</f>
        <v>#N/A</v>
      </c>
    </row>
    <row r="52" spans="1:80" ht="28" hidden="1" x14ac:dyDescent="0.3">
      <c r="A52" s="257" t="s">
        <v>77</v>
      </c>
      <c r="B52" s="381" t="s">
        <v>4556</v>
      </c>
      <c r="C52" s="7" t="s">
        <v>4591</v>
      </c>
      <c r="D52" s="245" t="s">
        <v>4678</v>
      </c>
      <c r="E52" s="237" t="s">
        <v>167</v>
      </c>
      <c r="F52" s="237" t="s">
        <v>4745</v>
      </c>
      <c r="G52" s="7" t="s">
        <v>4750</v>
      </c>
      <c r="H52" s="7" t="s">
        <v>165</v>
      </c>
      <c r="I52" s="235" t="s">
        <v>163</v>
      </c>
      <c r="J52" s="7" t="s">
        <v>4757</v>
      </c>
      <c r="K52" s="234" t="s">
        <v>130</v>
      </c>
      <c r="L52" s="7" t="s">
        <v>4783</v>
      </c>
      <c r="M52" s="280">
        <v>0.8</v>
      </c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  <c r="Z52" s="274">
        <f t="shared" si="30"/>
        <v>0</v>
      </c>
      <c r="AA52" s="258">
        <v>0</v>
      </c>
      <c r="AB52" s="258">
        <f t="shared" si="31"/>
        <v>0</v>
      </c>
      <c r="AC52" s="259">
        <f t="shared" si="32"/>
        <v>0</v>
      </c>
      <c r="AD52" s="10" t="s">
        <v>13</v>
      </c>
      <c r="AE52" s="264">
        <v>640</v>
      </c>
      <c r="AF52" s="264">
        <v>632</v>
      </c>
      <c r="AG52" s="264">
        <v>624</v>
      </c>
      <c r="AH52" s="264">
        <v>616</v>
      </c>
      <c r="AI52" s="264">
        <v>608</v>
      </c>
      <c r="AJ52" s="264">
        <v>600</v>
      </c>
      <c r="AK52" s="264">
        <v>592</v>
      </c>
      <c r="AL52" s="264">
        <v>584</v>
      </c>
      <c r="AM52" s="264">
        <v>576</v>
      </c>
      <c r="AN52" s="264">
        <v>568</v>
      </c>
      <c r="AO52" s="264">
        <v>560</v>
      </c>
      <c r="AP52" s="264">
        <v>552</v>
      </c>
      <c r="AQ52" s="243">
        <f t="shared" si="5"/>
        <v>596</v>
      </c>
      <c r="AR52" s="258"/>
      <c r="AS52" s="258">
        <f t="shared" si="33"/>
        <v>596</v>
      </c>
      <c r="AT52" s="259">
        <f t="shared" si="34"/>
        <v>0</v>
      </c>
      <c r="AU52" s="11">
        <f t="shared" si="61"/>
        <v>0</v>
      </c>
      <c r="AV52" s="11">
        <f t="shared" si="62"/>
        <v>0</v>
      </c>
      <c r="AW52" s="11">
        <f t="shared" si="63"/>
        <v>0</v>
      </c>
      <c r="AX52" s="11">
        <f t="shared" si="64"/>
        <v>0</v>
      </c>
      <c r="AY52" s="11">
        <f t="shared" si="65"/>
        <v>0</v>
      </c>
      <c r="AZ52" s="11">
        <f t="shared" si="66"/>
        <v>0</v>
      </c>
      <c r="BA52" s="11">
        <f t="shared" si="67"/>
        <v>0</v>
      </c>
      <c r="BB52" s="11">
        <f t="shared" si="68"/>
        <v>0</v>
      </c>
      <c r="BC52" s="11">
        <f t="shared" si="69"/>
        <v>0</v>
      </c>
      <c r="BD52" s="11">
        <f t="shared" si="70"/>
        <v>0</v>
      </c>
      <c r="BE52" s="11">
        <f t="shared" si="71"/>
        <v>0</v>
      </c>
      <c r="BF52" s="11">
        <f t="shared" si="72"/>
        <v>0</v>
      </c>
      <c r="BG52" s="239">
        <f t="shared" si="58"/>
        <v>0</v>
      </c>
      <c r="BH52" s="239" t="e">
        <f>SUMIFS(#REF!,#REF!,'CPVC+XK 2026'!$C52,#REF!,'CPVC+XK 2026'!$I52)</f>
        <v>#REF!</v>
      </c>
      <c r="BI52" s="239" t="e">
        <f t="shared" si="36"/>
        <v>#REF!</v>
      </c>
      <c r="BJ52" s="240">
        <f t="shared" si="37"/>
        <v>0</v>
      </c>
      <c r="BK52" s="289">
        <v>20</v>
      </c>
      <c r="BL52" s="290"/>
      <c r="BM52" s="291">
        <f t="shared" si="38"/>
        <v>-1</v>
      </c>
      <c r="BN52" s="292" t="s">
        <v>13</v>
      </c>
      <c r="BO52" s="290">
        <f t="shared" si="73"/>
        <v>0</v>
      </c>
      <c r="BP52" s="290">
        <f t="shared" si="74"/>
        <v>0</v>
      </c>
      <c r="BQ52" s="290">
        <f t="shared" si="75"/>
        <v>0</v>
      </c>
      <c r="BR52" s="290">
        <f t="shared" si="76"/>
        <v>0</v>
      </c>
      <c r="BS52" s="290">
        <f t="shared" si="77"/>
        <v>0</v>
      </c>
      <c r="BT52" s="290">
        <f t="shared" si="78"/>
        <v>0</v>
      </c>
      <c r="BU52" s="290">
        <f t="shared" si="79"/>
        <v>0</v>
      </c>
      <c r="BV52" s="290">
        <f t="shared" si="80"/>
        <v>0</v>
      </c>
      <c r="BW52" s="290">
        <f t="shared" si="81"/>
        <v>0</v>
      </c>
      <c r="BX52" s="290">
        <f t="shared" si="82"/>
        <v>0</v>
      </c>
      <c r="BY52" s="290">
        <f t="shared" si="83"/>
        <v>0</v>
      </c>
      <c r="BZ52" s="290">
        <f t="shared" si="84"/>
        <v>0</v>
      </c>
      <c r="CA52" s="298">
        <f t="shared" si="39"/>
        <v>0</v>
      </c>
      <c r="CB52" s="1" t="e">
        <f>VLOOKUP(C52,'So sánh chi phí'!A:A,1,0)</f>
        <v>#N/A</v>
      </c>
    </row>
    <row r="53" spans="1:80" ht="28" hidden="1" x14ac:dyDescent="0.3">
      <c r="A53" s="257" t="s">
        <v>4567</v>
      </c>
      <c r="B53" s="381" t="s">
        <v>4556</v>
      </c>
      <c r="C53" s="7" t="s">
        <v>4591</v>
      </c>
      <c r="D53" s="245" t="s">
        <v>4678</v>
      </c>
      <c r="E53" s="237" t="s">
        <v>167</v>
      </c>
      <c r="F53" s="237" t="s">
        <v>4745</v>
      </c>
      <c r="G53" s="7" t="s">
        <v>4750</v>
      </c>
      <c r="H53" s="7" t="s">
        <v>165</v>
      </c>
      <c r="I53" s="235" t="s">
        <v>163</v>
      </c>
      <c r="J53" s="7" t="s">
        <v>4757</v>
      </c>
      <c r="K53" s="234" t="s">
        <v>130</v>
      </c>
      <c r="L53" s="7" t="s">
        <v>4783</v>
      </c>
      <c r="M53" s="280">
        <v>0.8</v>
      </c>
      <c r="N53" s="264"/>
      <c r="O53" s="264"/>
      <c r="P53" s="264"/>
      <c r="Q53" s="264"/>
      <c r="R53" s="264"/>
      <c r="S53" s="264"/>
      <c r="T53" s="264"/>
      <c r="U53" s="264"/>
      <c r="V53" s="264"/>
      <c r="W53" s="264"/>
      <c r="X53" s="264"/>
      <c r="Y53" s="264"/>
      <c r="Z53" s="274">
        <f t="shared" si="30"/>
        <v>0</v>
      </c>
      <c r="AA53" s="258">
        <v>0</v>
      </c>
      <c r="AB53" s="258">
        <f t="shared" si="31"/>
        <v>0</v>
      </c>
      <c r="AC53" s="259">
        <f t="shared" si="32"/>
        <v>0</v>
      </c>
      <c r="AD53" s="10" t="s">
        <v>13</v>
      </c>
      <c r="AE53" s="264">
        <v>640</v>
      </c>
      <c r="AF53" s="264">
        <v>632</v>
      </c>
      <c r="AG53" s="264">
        <v>624</v>
      </c>
      <c r="AH53" s="264">
        <v>616</v>
      </c>
      <c r="AI53" s="264">
        <v>608</v>
      </c>
      <c r="AJ53" s="264">
        <v>600</v>
      </c>
      <c r="AK53" s="264">
        <v>592</v>
      </c>
      <c r="AL53" s="264">
        <v>584</v>
      </c>
      <c r="AM53" s="264">
        <v>576</v>
      </c>
      <c r="AN53" s="264">
        <v>568</v>
      </c>
      <c r="AO53" s="264">
        <v>560</v>
      </c>
      <c r="AP53" s="264">
        <v>552</v>
      </c>
      <c r="AQ53" s="243">
        <f t="shared" si="5"/>
        <v>596</v>
      </c>
      <c r="AR53" s="258"/>
      <c r="AS53" s="258">
        <f t="shared" si="33"/>
        <v>596</v>
      </c>
      <c r="AT53" s="259">
        <f t="shared" si="34"/>
        <v>0</v>
      </c>
      <c r="AU53" s="11">
        <f t="shared" si="61"/>
        <v>0</v>
      </c>
      <c r="AV53" s="11">
        <f t="shared" si="62"/>
        <v>0</v>
      </c>
      <c r="AW53" s="11">
        <f t="shared" si="63"/>
        <v>0</v>
      </c>
      <c r="AX53" s="11">
        <f t="shared" si="64"/>
        <v>0</v>
      </c>
      <c r="AY53" s="11">
        <f t="shared" si="65"/>
        <v>0</v>
      </c>
      <c r="AZ53" s="11">
        <f t="shared" si="66"/>
        <v>0</v>
      </c>
      <c r="BA53" s="11">
        <f t="shared" si="67"/>
        <v>0</v>
      </c>
      <c r="BB53" s="11">
        <f t="shared" si="68"/>
        <v>0</v>
      </c>
      <c r="BC53" s="11">
        <f t="shared" si="69"/>
        <v>0</v>
      </c>
      <c r="BD53" s="11">
        <f t="shared" si="70"/>
        <v>0</v>
      </c>
      <c r="BE53" s="11">
        <f t="shared" si="71"/>
        <v>0</v>
      </c>
      <c r="BF53" s="11">
        <f t="shared" si="72"/>
        <v>0</v>
      </c>
      <c r="BG53" s="239">
        <f t="shared" si="58"/>
        <v>0</v>
      </c>
      <c r="BH53" s="239" t="e">
        <f>SUMIFS(#REF!,#REF!,'CPVC+XK 2026'!$C53,#REF!,'CPVC+XK 2026'!$I53)</f>
        <v>#REF!</v>
      </c>
      <c r="BI53" s="239" t="e">
        <f t="shared" si="36"/>
        <v>#REF!</v>
      </c>
      <c r="BJ53" s="240">
        <f t="shared" si="37"/>
        <v>0</v>
      </c>
      <c r="BK53" s="289">
        <v>20</v>
      </c>
      <c r="BL53" s="290"/>
      <c r="BM53" s="291">
        <f t="shared" si="38"/>
        <v>-1</v>
      </c>
      <c r="BN53" s="292" t="s">
        <v>13</v>
      </c>
      <c r="BO53" s="290">
        <f t="shared" si="73"/>
        <v>0</v>
      </c>
      <c r="BP53" s="290">
        <f t="shared" si="74"/>
        <v>0</v>
      </c>
      <c r="BQ53" s="290">
        <f t="shared" si="75"/>
        <v>0</v>
      </c>
      <c r="BR53" s="290">
        <f t="shared" si="76"/>
        <v>0</v>
      </c>
      <c r="BS53" s="290">
        <f t="shared" si="77"/>
        <v>0</v>
      </c>
      <c r="BT53" s="290">
        <f t="shared" si="78"/>
        <v>0</v>
      </c>
      <c r="BU53" s="290">
        <f t="shared" si="79"/>
        <v>0</v>
      </c>
      <c r="BV53" s="290">
        <f t="shared" si="80"/>
        <v>0</v>
      </c>
      <c r="BW53" s="290">
        <f t="shared" si="81"/>
        <v>0</v>
      </c>
      <c r="BX53" s="290">
        <f t="shared" si="82"/>
        <v>0</v>
      </c>
      <c r="BY53" s="290">
        <f t="shared" si="83"/>
        <v>0</v>
      </c>
      <c r="BZ53" s="290">
        <f t="shared" si="84"/>
        <v>0</v>
      </c>
      <c r="CA53" s="298">
        <f t="shared" si="39"/>
        <v>0</v>
      </c>
      <c r="CB53" s="1" t="e">
        <f>VLOOKUP(C53,'So sánh chi phí'!A:A,1,0)</f>
        <v>#N/A</v>
      </c>
    </row>
    <row r="54" spans="1:80" ht="28" hidden="1" x14ac:dyDescent="0.3">
      <c r="A54" s="257" t="s">
        <v>4566</v>
      </c>
      <c r="B54" s="381" t="s">
        <v>4556</v>
      </c>
      <c r="C54" s="7" t="s">
        <v>4591</v>
      </c>
      <c r="D54" s="245" t="s">
        <v>4678</v>
      </c>
      <c r="E54" s="237" t="s">
        <v>167</v>
      </c>
      <c r="F54" s="237" t="s">
        <v>4745</v>
      </c>
      <c r="G54" s="7" t="s">
        <v>4748</v>
      </c>
      <c r="H54" s="7" t="s">
        <v>165</v>
      </c>
      <c r="I54" s="7" t="s">
        <v>163</v>
      </c>
      <c r="J54" s="235" t="s">
        <v>4757</v>
      </c>
      <c r="K54" s="234" t="s">
        <v>130</v>
      </c>
      <c r="L54" s="7" t="s">
        <v>4783</v>
      </c>
      <c r="M54" s="280">
        <v>0.8</v>
      </c>
      <c r="N54" s="264"/>
      <c r="O54" s="264"/>
      <c r="P54" s="264"/>
      <c r="Q54" s="264"/>
      <c r="R54" s="264"/>
      <c r="S54" s="264"/>
      <c r="T54" s="264"/>
      <c r="U54" s="264"/>
      <c r="V54" s="264"/>
      <c r="W54" s="264"/>
      <c r="X54" s="264"/>
      <c r="Y54" s="264"/>
      <c r="Z54" s="274">
        <f t="shared" si="30"/>
        <v>0</v>
      </c>
      <c r="AA54" s="258">
        <v>0</v>
      </c>
      <c r="AB54" s="258"/>
      <c r="AC54" s="259"/>
      <c r="AD54" s="10" t="s">
        <v>13</v>
      </c>
      <c r="AE54" s="264">
        <v>640</v>
      </c>
      <c r="AF54" s="264">
        <v>632</v>
      </c>
      <c r="AG54" s="264">
        <v>624</v>
      </c>
      <c r="AH54" s="264">
        <v>616</v>
      </c>
      <c r="AI54" s="264">
        <v>608</v>
      </c>
      <c r="AJ54" s="264">
        <v>600</v>
      </c>
      <c r="AK54" s="264">
        <v>592</v>
      </c>
      <c r="AL54" s="264">
        <v>584</v>
      </c>
      <c r="AM54" s="264">
        <v>576</v>
      </c>
      <c r="AN54" s="264">
        <v>568</v>
      </c>
      <c r="AO54" s="264">
        <v>560</v>
      </c>
      <c r="AP54" s="264">
        <v>552</v>
      </c>
      <c r="AQ54" s="243">
        <f t="shared" si="5"/>
        <v>596</v>
      </c>
      <c r="AR54" s="258"/>
      <c r="AS54" s="258"/>
      <c r="AT54" s="259"/>
      <c r="AU54" s="11">
        <f t="shared" si="61"/>
        <v>0</v>
      </c>
      <c r="AV54" s="11">
        <f t="shared" si="62"/>
        <v>0</v>
      </c>
      <c r="AW54" s="11">
        <f t="shared" si="63"/>
        <v>0</v>
      </c>
      <c r="AX54" s="11">
        <f t="shared" si="64"/>
        <v>0</v>
      </c>
      <c r="AY54" s="11">
        <f t="shared" si="65"/>
        <v>0</v>
      </c>
      <c r="AZ54" s="11">
        <f t="shared" si="66"/>
        <v>0</v>
      </c>
      <c r="BA54" s="11">
        <f t="shared" si="67"/>
        <v>0</v>
      </c>
      <c r="BB54" s="11">
        <f t="shared" si="68"/>
        <v>0</v>
      </c>
      <c r="BC54" s="11">
        <f t="shared" si="69"/>
        <v>0</v>
      </c>
      <c r="BD54" s="11">
        <f t="shared" si="70"/>
        <v>0</v>
      </c>
      <c r="BE54" s="11">
        <f t="shared" si="71"/>
        <v>0</v>
      </c>
      <c r="BF54" s="11">
        <f t="shared" si="72"/>
        <v>0</v>
      </c>
      <c r="BG54" s="239">
        <f t="shared" si="58"/>
        <v>0</v>
      </c>
      <c r="BH54" s="239"/>
      <c r="BI54" s="239"/>
      <c r="BJ54" s="240"/>
      <c r="BK54" s="289">
        <v>20</v>
      </c>
      <c r="BL54" s="290"/>
      <c r="BM54" s="291">
        <f t="shared" si="38"/>
        <v>-1</v>
      </c>
      <c r="BN54" s="292" t="s">
        <v>13</v>
      </c>
      <c r="BO54" s="290">
        <f t="shared" si="73"/>
        <v>0</v>
      </c>
      <c r="BP54" s="290">
        <f t="shared" si="74"/>
        <v>0</v>
      </c>
      <c r="BQ54" s="290">
        <f t="shared" si="75"/>
        <v>0</v>
      </c>
      <c r="BR54" s="290">
        <f t="shared" si="76"/>
        <v>0</v>
      </c>
      <c r="BS54" s="290">
        <f t="shared" si="77"/>
        <v>0</v>
      </c>
      <c r="BT54" s="290">
        <f t="shared" si="78"/>
        <v>0</v>
      </c>
      <c r="BU54" s="290">
        <f t="shared" si="79"/>
        <v>0</v>
      </c>
      <c r="BV54" s="290">
        <f t="shared" si="80"/>
        <v>0</v>
      </c>
      <c r="BW54" s="290">
        <f t="shared" si="81"/>
        <v>0</v>
      </c>
      <c r="BX54" s="290">
        <f t="shared" si="82"/>
        <v>0</v>
      </c>
      <c r="BY54" s="290">
        <f t="shared" si="83"/>
        <v>0</v>
      </c>
      <c r="BZ54" s="290">
        <f t="shared" si="84"/>
        <v>0</v>
      </c>
      <c r="CA54" s="298">
        <f t="shared" si="39"/>
        <v>0</v>
      </c>
      <c r="CB54" s="1" t="e">
        <f>VLOOKUP(C54,'So sánh chi phí'!A:A,1,0)</f>
        <v>#N/A</v>
      </c>
    </row>
    <row r="55" spans="1:80" ht="28" x14ac:dyDescent="0.3">
      <c r="A55" s="257" t="s">
        <v>10</v>
      </c>
      <c r="B55" s="234" t="s">
        <v>98</v>
      </c>
      <c r="C55" s="7" t="s">
        <v>4592</v>
      </c>
      <c r="D55" s="245" t="s">
        <v>4679</v>
      </c>
      <c r="E55" s="237" t="s">
        <v>97</v>
      </c>
      <c r="F55" s="237" t="s">
        <v>4745</v>
      </c>
      <c r="G55" s="7" t="s">
        <v>8</v>
      </c>
      <c r="H55" s="7" t="s">
        <v>4746</v>
      </c>
      <c r="I55" s="235" t="s">
        <v>135</v>
      </c>
      <c r="J55" s="7" t="s">
        <v>136</v>
      </c>
      <c r="K55" s="234" t="s">
        <v>2</v>
      </c>
      <c r="L55" s="7" t="s">
        <v>272</v>
      </c>
      <c r="M55" s="280">
        <v>0.8</v>
      </c>
      <c r="N55" s="264">
        <v>25</v>
      </c>
      <c r="O55" s="264">
        <v>25</v>
      </c>
      <c r="P55" s="264">
        <v>25</v>
      </c>
      <c r="Q55" s="264">
        <v>25</v>
      </c>
      <c r="R55" s="264">
        <v>25</v>
      </c>
      <c r="S55" s="264">
        <v>25</v>
      </c>
      <c r="T55" s="264">
        <v>25</v>
      </c>
      <c r="U55" s="264">
        <v>25</v>
      </c>
      <c r="V55" s="264">
        <v>25</v>
      </c>
      <c r="W55" s="264">
        <v>25</v>
      </c>
      <c r="X55" s="264">
        <v>25</v>
      </c>
      <c r="Y55" s="264">
        <v>25</v>
      </c>
      <c r="Z55" s="274">
        <f t="shared" si="30"/>
        <v>300</v>
      </c>
      <c r="AA55" s="258">
        <v>0</v>
      </c>
      <c r="AB55" s="258">
        <f t="shared" si="31"/>
        <v>300</v>
      </c>
      <c r="AC55" s="259">
        <f t="shared" si="32"/>
        <v>0</v>
      </c>
      <c r="AD55" s="10" t="s">
        <v>13</v>
      </c>
      <c r="AE55" s="264">
        <v>700</v>
      </c>
      <c r="AF55" s="264">
        <v>700</v>
      </c>
      <c r="AG55" s="264">
        <v>700</v>
      </c>
      <c r="AH55" s="264">
        <v>700</v>
      </c>
      <c r="AI55" s="264">
        <v>700</v>
      </c>
      <c r="AJ55" s="264">
        <v>700</v>
      </c>
      <c r="AK55" s="264">
        <v>700</v>
      </c>
      <c r="AL55" s="264">
        <v>700</v>
      </c>
      <c r="AM55" s="264">
        <v>700</v>
      </c>
      <c r="AN55" s="264">
        <v>700</v>
      </c>
      <c r="AO55" s="264">
        <v>700</v>
      </c>
      <c r="AP55" s="264">
        <v>700</v>
      </c>
      <c r="AQ55" s="243">
        <f t="shared" si="5"/>
        <v>700</v>
      </c>
      <c r="AR55" s="258"/>
      <c r="AS55" s="258">
        <f t="shared" si="33"/>
        <v>700</v>
      </c>
      <c r="AT55" s="259">
        <f t="shared" si="34"/>
        <v>0</v>
      </c>
      <c r="AU55" s="11">
        <f t="shared" si="61"/>
        <v>463750000</v>
      </c>
      <c r="AV55" s="11">
        <f t="shared" si="62"/>
        <v>463750000</v>
      </c>
      <c r="AW55" s="11">
        <f t="shared" si="63"/>
        <v>463750000</v>
      </c>
      <c r="AX55" s="11">
        <f t="shared" si="64"/>
        <v>463750000</v>
      </c>
      <c r="AY55" s="11">
        <f t="shared" si="65"/>
        <v>463750000</v>
      </c>
      <c r="AZ55" s="11">
        <f t="shared" si="66"/>
        <v>463750000</v>
      </c>
      <c r="BA55" s="11">
        <f t="shared" si="67"/>
        <v>463750000</v>
      </c>
      <c r="BB55" s="11">
        <f t="shared" si="68"/>
        <v>463750000</v>
      </c>
      <c r="BC55" s="11">
        <f t="shared" si="69"/>
        <v>463750000</v>
      </c>
      <c r="BD55" s="11">
        <f t="shared" si="70"/>
        <v>463750000</v>
      </c>
      <c r="BE55" s="11">
        <f t="shared" si="71"/>
        <v>463750000</v>
      </c>
      <c r="BF55" s="11">
        <f t="shared" si="72"/>
        <v>463750000</v>
      </c>
      <c r="BG55" s="239">
        <f t="shared" si="58"/>
        <v>5565000000</v>
      </c>
      <c r="BH55" s="239" t="e">
        <f>SUMIFS(#REF!,#REF!,'CPVC+XK 2026'!$C55,#REF!,'CPVC+XK 2026'!$I55)</f>
        <v>#REF!</v>
      </c>
      <c r="BI55" s="239" t="e">
        <f t="shared" si="36"/>
        <v>#REF!</v>
      </c>
      <c r="BJ55" s="240">
        <f t="shared" si="37"/>
        <v>0</v>
      </c>
      <c r="BK55" s="289"/>
      <c r="BL55" s="290"/>
      <c r="BM55" s="291" t="str">
        <f t="shared" si="38"/>
        <v xml:space="preserve"> </v>
      </c>
      <c r="BN55" s="292" t="s">
        <v>15</v>
      </c>
      <c r="BO55" s="290">
        <f t="shared" si="73"/>
        <v>0</v>
      </c>
      <c r="BP55" s="290">
        <f t="shared" si="74"/>
        <v>0</v>
      </c>
      <c r="BQ55" s="290">
        <f t="shared" si="75"/>
        <v>0</v>
      </c>
      <c r="BR55" s="290">
        <f t="shared" si="76"/>
        <v>0</v>
      </c>
      <c r="BS55" s="290">
        <f t="shared" si="77"/>
        <v>0</v>
      </c>
      <c r="BT55" s="290">
        <f t="shared" si="78"/>
        <v>0</v>
      </c>
      <c r="BU55" s="290">
        <f t="shared" si="79"/>
        <v>0</v>
      </c>
      <c r="BV55" s="290">
        <f t="shared" si="80"/>
        <v>0</v>
      </c>
      <c r="BW55" s="290">
        <f t="shared" si="81"/>
        <v>0</v>
      </c>
      <c r="BX55" s="290">
        <f t="shared" si="82"/>
        <v>0</v>
      </c>
      <c r="BY55" s="290">
        <f t="shared" si="83"/>
        <v>0</v>
      </c>
      <c r="BZ55" s="290">
        <f t="shared" si="84"/>
        <v>0</v>
      </c>
      <c r="CA55" s="298">
        <f t="shared" si="39"/>
        <v>0</v>
      </c>
      <c r="CB55" s="1" t="e">
        <f>VLOOKUP(C55,'So sánh chi phí'!A:A,1,0)</f>
        <v>#N/A</v>
      </c>
    </row>
    <row r="56" spans="1:80" ht="15.5" x14ac:dyDescent="0.3">
      <c r="A56" s="257" t="s">
        <v>79</v>
      </c>
      <c r="B56" s="234" t="s">
        <v>98</v>
      </c>
      <c r="C56" s="7" t="s">
        <v>4487</v>
      </c>
      <c r="D56" s="245" t="s">
        <v>4680</v>
      </c>
      <c r="E56" s="237" t="s">
        <v>97</v>
      </c>
      <c r="F56" s="237" t="s">
        <v>4744</v>
      </c>
      <c r="G56" s="7" t="s">
        <v>8</v>
      </c>
      <c r="H56" s="7" t="s">
        <v>166</v>
      </c>
      <c r="I56" s="235" t="s">
        <v>3583</v>
      </c>
      <c r="J56" s="7" t="s">
        <v>103</v>
      </c>
      <c r="K56" s="250" t="s">
        <v>1</v>
      </c>
      <c r="L56" s="7" t="s">
        <v>272</v>
      </c>
      <c r="M56" s="280">
        <v>0.8</v>
      </c>
      <c r="N56" s="264"/>
      <c r="O56" s="264"/>
      <c r="P56" s="264"/>
      <c r="Q56" s="264"/>
      <c r="R56" s="264"/>
      <c r="S56" s="264"/>
      <c r="T56" s="264"/>
      <c r="U56" s="264"/>
      <c r="V56" s="264"/>
      <c r="W56" s="264"/>
      <c r="X56" s="264"/>
      <c r="Y56" s="264"/>
      <c r="Z56" s="274">
        <f t="shared" si="30"/>
        <v>0</v>
      </c>
      <c r="AA56" s="258">
        <v>182</v>
      </c>
      <c r="AB56" s="258">
        <f t="shared" si="31"/>
        <v>-182</v>
      </c>
      <c r="AC56" s="259">
        <f t="shared" si="32"/>
        <v>-1</v>
      </c>
      <c r="AD56" s="10" t="s">
        <v>13</v>
      </c>
      <c r="AE56" s="264">
        <v>600</v>
      </c>
      <c r="AF56" s="264">
        <v>600</v>
      </c>
      <c r="AG56" s="264">
        <v>600</v>
      </c>
      <c r="AH56" s="264">
        <v>600</v>
      </c>
      <c r="AI56" s="264">
        <v>600</v>
      </c>
      <c r="AJ56" s="264">
        <v>600</v>
      </c>
      <c r="AK56" s="264">
        <v>600</v>
      </c>
      <c r="AL56" s="264">
        <v>600</v>
      </c>
      <c r="AM56" s="264">
        <v>600</v>
      </c>
      <c r="AN56" s="264">
        <v>600</v>
      </c>
      <c r="AO56" s="264">
        <v>600</v>
      </c>
      <c r="AP56" s="264">
        <v>600</v>
      </c>
      <c r="AQ56" s="243">
        <f t="shared" si="5"/>
        <v>600</v>
      </c>
      <c r="AR56" s="258"/>
      <c r="AS56" s="258">
        <f t="shared" si="33"/>
        <v>600</v>
      </c>
      <c r="AT56" s="259">
        <f t="shared" si="34"/>
        <v>0</v>
      </c>
      <c r="AU56" s="11">
        <f t="shared" si="61"/>
        <v>0</v>
      </c>
      <c r="AV56" s="11">
        <f t="shared" si="62"/>
        <v>0</v>
      </c>
      <c r="AW56" s="11">
        <f t="shared" si="63"/>
        <v>0</v>
      </c>
      <c r="AX56" s="11">
        <f t="shared" si="64"/>
        <v>0</v>
      </c>
      <c r="AY56" s="11">
        <f t="shared" si="65"/>
        <v>0</v>
      </c>
      <c r="AZ56" s="11">
        <f t="shared" si="66"/>
        <v>0</v>
      </c>
      <c r="BA56" s="11">
        <f t="shared" si="67"/>
        <v>0</v>
      </c>
      <c r="BB56" s="11">
        <f t="shared" si="68"/>
        <v>0</v>
      </c>
      <c r="BC56" s="11">
        <f t="shared" si="69"/>
        <v>0</v>
      </c>
      <c r="BD56" s="11">
        <f t="shared" si="70"/>
        <v>0</v>
      </c>
      <c r="BE56" s="11">
        <f t="shared" si="71"/>
        <v>0</v>
      </c>
      <c r="BF56" s="11">
        <f t="shared" si="72"/>
        <v>0</v>
      </c>
      <c r="BG56" s="239">
        <f t="shared" si="58"/>
        <v>0</v>
      </c>
      <c r="BH56" s="239" t="e">
        <f>SUMIFS(#REF!,#REF!,'CPVC+XK 2026'!$C56,#REF!,'CPVC+XK 2026'!$I56)</f>
        <v>#REF!</v>
      </c>
      <c r="BI56" s="239" t="e">
        <f t="shared" si="36"/>
        <v>#REF!</v>
      </c>
      <c r="BJ56" s="240">
        <f t="shared" si="37"/>
        <v>0</v>
      </c>
      <c r="BK56" s="289"/>
      <c r="BL56" s="290"/>
      <c r="BM56" s="291" t="str">
        <f t="shared" si="38"/>
        <v xml:space="preserve"> </v>
      </c>
      <c r="BN56" s="292" t="s">
        <v>15</v>
      </c>
      <c r="BO56" s="290">
        <f t="shared" si="73"/>
        <v>0</v>
      </c>
      <c r="BP56" s="290">
        <f t="shared" si="74"/>
        <v>0</v>
      </c>
      <c r="BQ56" s="290">
        <f t="shared" si="75"/>
        <v>0</v>
      </c>
      <c r="BR56" s="290">
        <f t="shared" si="76"/>
        <v>0</v>
      </c>
      <c r="BS56" s="290">
        <f t="shared" si="77"/>
        <v>0</v>
      </c>
      <c r="BT56" s="290">
        <f t="shared" si="78"/>
        <v>0</v>
      </c>
      <c r="BU56" s="290">
        <f t="shared" si="79"/>
        <v>0</v>
      </c>
      <c r="BV56" s="290">
        <f t="shared" si="80"/>
        <v>0</v>
      </c>
      <c r="BW56" s="290">
        <f t="shared" si="81"/>
        <v>0</v>
      </c>
      <c r="BX56" s="290">
        <f t="shared" si="82"/>
        <v>0</v>
      </c>
      <c r="BY56" s="290">
        <f t="shared" si="83"/>
        <v>0</v>
      </c>
      <c r="BZ56" s="290">
        <f t="shared" si="84"/>
        <v>0</v>
      </c>
      <c r="CA56" s="298">
        <f t="shared" si="39"/>
        <v>0</v>
      </c>
      <c r="CB56" s="1" t="e">
        <f>VLOOKUP(C56,'So sánh chi phí'!A:A,1,0)</f>
        <v>#N/A</v>
      </c>
    </row>
    <row r="57" spans="1:80" ht="15.5" x14ac:dyDescent="0.3">
      <c r="A57" s="257" t="s">
        <v>76</v>
      </c>
      <c r="B57" s="234" t="s">
        <v>98</v>
      </c>
      <c r="C57" s="7" t="s">
        <v>4488</v>
      </c>
      <c r="D57" s="244" t="s">
        <v>4681</v>
      </c>
      <c r="E57" s="237" t="s">
        <v>97</v>
      </c>
      <c r="F57" s="237" t="s">
        <v>4744</v>
      </c>
      <c r="G57" s="7" t="s">
        <v>8</v>
      </c>
      <c r="H57" s="237" t="s">
        <v>166</v>
      </c>
      <c r="I57" s="235" t="s">
        <v>283</v>
      </c>
      <c r="J57" s="7" t="s">
        <v>4756</v>
      </c>
      <c r="K57" s="234" t="s">
        <v>0</v>
      </c>
      <c r="L57" s="7" t="s">
        <v>4782</v>
      </c>
      <c r="M57" s="280">
        <v>0.8</v>
      </c>
      <c r="N57" s="264">
        <v>22</v>
      </c>
      <c r="O57" s="264">
        <v>22</v>
      </c>
      <c r="P57" s="264">
        <v>22</v>
      </c>
      <c r="Q57" s="264">
        <v>22</v>
      </c>
      <c r="R57" s="264">
        <v>22</v>
      </c>
      <c r="S57" s="264">
        <v>22</v>
      </c>
      <c r="T57" s="264">
        <v>22</v>
      </c>
      <c r="U57" s="264">
        <v>22</v>
      </c>
      <c r="V57" s="264">
        <v>22</v>
      </c>
      <c r="W57" s="264">
        <v>22</v>
      </c>
      <c r="X57" s="264">
        <v>22</v>
      </c>
      <c r="Y57" s="264">
        <v>22</v>
      </c>
      <c r="Z57" s="274">
        <f t="shared" si="30"/>
        <v>264</v>
      </c>
      <c r="AA57" s="258">
        <v>242</v>
      </c>
      <c r="AB57" s="258">
        <f t="shared" si="31"/>
        <v>22</v>
      </c>
      <c r="AC57" s="259">
        <f t="shared" si="32"/>
        <v>9.0909090909090912E-2</v>
      </c>
      <c r="AD57" s="10" t="s">
        <v>13</v>
      </c>
      <c r="AE57" s="264">
        <v>1302</v>
      </c>
      <c r="AF57" s="264">
        <v>1302</v>
      </c>
      <c r="AG57" s="264">
        <v>1302</v>
      </c>
      <c r="AH57" s="264">
        <v>1302</v>
      </c>
      <c r="AI57" s="264">
        <v>1302</v>
      </c>
      <c r="AJ57" s="264">
        <v>1302</v>
      </c>
      <c r="AK57" s="264">
        <v>1302</v>
      </c>
      <c r="AL57" s="264">
        <v>1302</v>
      </c>
      <c r="AM57" s="264">
        <v>1302</v>
      </c>
      <c r="AN57" s="264">
        <v>1302</v>
      </c>
      <c r="AO57" s="264">
        <v>1302</v>
      </c>
      <c r="AP57" s="264">
        <v>1302</v>
      </c>
      <c r="AQ57" s="243">
        <f t="shared" si="5"/>
        <v>1302</v>
      </c>
      <c r="AR57" s="258"/>
      <c r="AS57" s="258">
        <f t="shared" si="33"/>
        <v>1302</v>
      </c>
      <c r="AT57" s="259">
        <f t="shared" si="34"/>
        <v>0</v>
      </c>
      <c r="AU57" s="11">
        <f t="shared" si="61"/>
        <v>759066000</v>
      </c>
      <c r="AV57" s="11">
        <f t="shared" si="62"/>
        <v>759066000</v>
      </c>
      <c r="AW57" s="11">
        <f t="shared" si="63"/>
        <v>759066000</v>
      </c>
      <c r="AX57" s="11">
        <f t="shared" si="64"/>
        <v>759066000</v>
      </c>
      <c r="AY57" s="11">
        <f t="shared" si="65"/>
        <v>759066000</v>
      </c>
      <c r="AZ57" s="11">
        <f t="shared" si="66"/>
        <v>759066000</v>
      </c>
      <c r="BA57" s="11">
        <f t="shared" si="67"/>
        <v>759066000</v>
      </c>
      <c r="BB57" s="11">
        <f t="shared" si="68"/>
        <v>759066000</v>
      </c>
      <c r="BC57" s="11">
        <f t="shared" si="69"/>
        <v>759066000</v>
      </c>
      <c r="BD57" s="11">
        <f t="shared" si="70"/>
        <v>759066000</v>
      </c>
      <c r="BE57" s="11">
        <f t="shared" si="71"/>
        <v>759066000</v>
      </c>
      <c r="BF57" s="11">
        <f t="shared" si="72"/>
        <v>759066000</v>
      </c>
      <c r="BG57" s="239">
        <f t="shared" si="58"/>
        <v>9108792000</v>
      </c>
      <c r="BH57" s="239" t="e">
        <f>SUMIFS(#REF!,#REF!,'CPVC+XK 2026'!$C57,#REF!,'CPVC+XK 2026'!$I57)</f>
        <v>#REF!</v>
      </c>
      <c r="BI57" s="239" t="e">
        <f t="shared" si="36"/>
        <v>#REF!</v>
      </c>
      <c r="BJ57" s="240">
        <f t="shared" si="37"/>
        <v>0</v>
      </c>
      <c r="BK57" s="289">
        <v>610269.31818181823</v>
      </c>
      <c r="BL57" s="290">
        <v>610269.31818181823</v>
      </c>
      <c r="BM57" s="291">
        <f t="shared" si="38"/>
        <v>0</v>
      </c>
      <c r="BN57" s="292" t="s">
        <v>15</v>
      </c>
      <c r="BO57" s="290">
        <f t="shared" si="73"/>
        <v>13425925.000000002</v>
      </c>
      <c r="BP57" s="290">
        <f t="shared" si="74"/>
        <v>13425925.000000002</v>
      </c>
      <c r="BQ57" s="290">
        <f t="shared" si="75"/>
        <v>13425925.000000002</v>
      </c>
      <c r="BR57" s="290">
        <f t="shared" si="76"/>
        <v>13425925.000000002</v>
      </c>
      <c r="BS57" s="290">
        <f t="shared" si="77"/>
        <v>13425925.000000002</v>
      </c>
      <c r="BT57" s="290">
        <f t="shared" si="78"/>
        <v>13425925.000000002</v>
      </c>
      <c r="BU57" s="290">
        <f t="shared" si="79"/>
        <v>13425925.000000002</v>
      </c>
      <c r="BV57" s="290">
        <f t="shared" si="80"/>
        <v>13425925.000000002</v>
      </c>
      <c r="BW57" s="290">
        <f t="shared" si="81"/>
        <v>13425925.000000002</v>
      </c>
      <c r="BX57" s="290">
        <f t="shared" si="82"/>
        <v>13425925.000000002</v>
      </c>
      <c r="BY57" s="290">
        <f t="shared" si="83"/>
        <v>13425925.000000002</v>
      </c>
      <c r="BZ57" s="290">
        <f t="shared" si="84"/>
        <v>13425925.000000002</v>
      </c>
      <c r="CA57" s="298">
        <f t="shared" si="39"/>
        <v>161111100.00000003</v>
      </c>
      <c r="CB57" s="1" t="str">
        <f>VLOOKUP(C57,'So sánh chi phí'!A:A,1,0)</f>
        <v>105222</v>
      </c>
    </row>
    <row r="58" spans="1:80" ht="15.5" x14ac:dyDescent="0.3">
      <c r="A58" s="257" t="s">
        <v>77</v>
      </c>
      <c r="B58" s="234" t="s">
        <v>98</v>
      </c>
      <c r="C58" s="7" t="s">
        <v>4585</v>
      </c>
      <c r="D58" s="244" t="s">
        <v>4670</v>
      </c>
      <c r="E58" s="237" t="s">
        <v>97</v>
      </c>
      <c r="F58" s="237" t="s">
        <v>4744</v>
      </c>
      <c r="G58" s="7" t="s">
        <v>8</v>
      </c>
      <c r="H58" s="237" t="s">
        <v>166</v>
      </c>
      <c r="I58" s="235" t="s">
        <v>155</v>
      </c>
      <c r="J58" s="7" t="s">
        <v>156</v>
      </c>
      <c r="K58" s="250" t="s">
        <v>1</v>
      </c>
      <c r="L58" s="7" t="s">
        <v>272</v>
      </c>
      <c r="M58" s="280">
        <v>0.8</v>
      </c>
      <c r="N58" s="264">
        <v>22</v>
      </c>
      <c r="O58" s="264">
        <v>22</v>
      </c>
      <c r="P58" s="264">
        <v>22</v>
      </c>
      <c r="Q58" s="264">
        <v>22</v>
      </c>
      <c r="R58" s="264">
        <v>22</v>
      </c>
      <c r="S58" s="264">
        <v>22</v>
      </c>
      <c r="T58" s="264">
        <v>22</v>
      </c>
      <c r="U58" s="264">
        <v>22</v>
      </c>
      <c r="V58" s="264">
        <v>22</v>
      </c>
      <c r="W58" s="264">
        <v>22</v>
      </c>
      <c r="X58" s="264">
        <v>22</v>
      </c>
      <c r="Y58" s="264">
        <v>22</v>
      </c>
      <c r="Z58" s="274">
        <f t="shared" si="30"/>
        <v>264</v>
      </c>
      <c r="AA58" s="258">
        <v>37.125</v>
      </c>
      <c r="AB58" s="258">
        <f t="shared" si="31"/>
        <v>226.875</v>
      </c>
      <c r="AC58" s="259">
        <f t="shared" si="32"/>
        <v>6.1111111111111107</v>
      </c>
      <c r="AD58" s="10" t="s">
        <v>13</v>
      </c>
      <c r="AE58" s="264">
        <v>1300</v>
      </c>
      <c r="AF58" s="264">
        <v>1300</v>
      </c>
      <c r="AG58" s="264">
        <v>1300</v>
      </c>
      <c r="AH58" s="264">
        <v>1300</v>
      </c>
      <c r="AI58" s="264">
        <v>1300</v>
      </c>
      <c r="AJ58" s="264">
        <v>1300</v>
      </c>
      <c r="AK58" s="264">
        <v>1300</v>
      </c>
      <c r="AL58" s="264">
        <v>1300</v>
      </c>
      <c r="AM58" s="264">
        <v>1300</v>
      </c>
      <c r="AN58" s="264">
        <v>1300</v>
      </c>
      <c r="AO58" s="264">
        <v>1300</v>
      </c>
      <c r="AP58" s="264">
        <v>1300</v>
      </c>
      <c r="AQ58" s="243">
        <f t="shared" si="5"/>
        <v>1300</v>
      </c>
      <c r="AR58" s="258"/>
      <c r="AS58" s="258">
        <f t="shared" si="33"/>
        <v>1300</v>
      </c>
      <c r="AT58" s="259">
        <f t="shared" si="34"/>
        <v>0</v>
      </c>
      <c r="AU58" s="11">
        <f t="shared" si="61"/>
        <v>757900000</v>
      </c>
      <c r="AV58" s="11">
        <f t="shared" si="62"/>
        <v>757900000</v>
      </c>
      <c r="AW58" s="11">
        <f t="shared" si="63"/>
        <v>757900000</v>
      </c>
      <c r="AX58" s="11">
        <f t="shared" si="64"/>
        <v>757900000</v>
      </c>
      <c r="AY58" s="11">
        <f t="shared" si="65"/>
        <v>757900000</v>
      </c>
      <c r="AZ58" s="11">
        <f t="shared" si="66"/>
        <v>757900000</v>
      </c>
      <c r="BA58" s="11">
        <f t="shared" si="67"/>
        <v>757900000</v>
      </c>
      <c r="BB58" s="11">
        <f t="shared" si="68"/>
        <v>757900000</v>
      </c>
      <c r="BC58" s="11">
        <f t="shared" si="69"/>
        <v>757900000</v>
      </c>
      <c r="BD58" s="11">
        <f t="shared" si="70"/>
        <v>757900000</v>
      </c>
      <c r="BE58" s="11">
        <f t="shared" si="71"/>
        <v>757900000</v>
      </c>
      <c r="BF58" s="11">
        <f t="shared" si="72"/>
        <v>757900000</v>
      </c>
      <c r="BG58" s="239">
        <f t="shared" si="58"/>
        <v>9094800000</v>
      </c>
      <c r="BH58" s="239" t="e">
        <f>SUMIFS(#REF!,#REF!,'CPVC+XK 2026'!$C58,#REF!,'CPVC+XK 2026'!$I58)</f>
        <v>#REF!</v>
      </c>
      <c r="BI58" s="239" t="e">
        <f t="shared" si="36"/>
        <v>#REF!</v>
      </c>
      <c r="BJ58" s="240">
        <f t="shared" si="37"/>
        <v>0</v>
      </c>
      <c r="BK58" s="289"/>
      <c r="BL58" s="290"/>
      <c r="BM58" s="291" t="str">
        <f t="shared" si="38"/>
        <v xml:space="preserve"> </v>
      </c>
      <c r="BN58" s="292" t="s">
        <v>15</v>
      </c>
      <c r="BO58" s="290">
        <f t="shared" si="73"/>
        <v>0</v>
      </c>
      <c r="BP58" s="290">
        <f t="shared" si="74"/>
        <v>0</v>
      </c>
      <c r="BQ58" s="290">
        <f t="shared" si="75"/>
        <v>0</v>
      </c>
      <c r="BR58" s="290">
        <f t="shared" si="76"/>
        <v>0</v>
      </c>
      <c r="BS58" s="290">
        <f t="shared" si="77"/>
        <v>0</v>
      </c>
      <c r="BT58" s="290">
        <f t="shared" si="78"/>
        <v>0</v>
      </c>
      <c r="BU58" s="290">
        <f t="shared" si="79"/>
        <v>0</v>
      </c>
      <c r="BV58" s="290">
        <f t="shared" si="80"/>
        <v>0</v>
      </c>
      <c r="BW58" s="290">
        <f t="shared" si="81"/>
        <v>0</v>
      </c>
      <c r="BX58" s="290">
        <f t="shared" si="82"/>
        <v>0</v>
      </c>
      <c r="BY58" s="290">
        <f t="shared" si="83"/>
        <v>0</v>
      </c>
      <c r="BZ58" s="290">
        <f t="shared" si="84"/>
        <v>0</v>
      </c>
      <c r="CA58" s="298">
        <f t="shared" si="39"/>
        <v>0</v>
      </c>
      <c r="CB58" s="1" t="e">
        <f>VLOOKUP(C58,'So sánh chi phí'!A:A,1,0)</f>
        <v>#N/A</v>
      </c>
    </row>
    <row r="59" spans="1:80" ht="15.5" x14ac:dyDescent="0.3">
      <c r="A59" s="257" t="s">
        <v>77</v>
      </c>
      <c r="B59" s="234" t="s">
        <v>98</v>
      </c>
      <c r="C59" s="7" t="s">
        <v>4585</v>
      </c>
      <c r="D59" s="244" t="s">
        <v>4670</v>
      </c>
      <c r="E59" s="237" t="s">
        <v>97</v>
      </c>
      <c r="F59" s="237" t="s">
        <v>4744</v>
      </c>
      <c r="G59" s="7" t="s">
        <v>8</v>
      </c>
      <c r="H59" s="237" t="s">
        <v>166</v>
      </c>
      <c r="I59" s="235" t="s">
        <v>157</v>
      </c>
      <c r="J59" s="7" t="s">
        <v>158</v>
      </c>
      <c r="K59" s="250" t="s">
        <v>1</v>
      </c>
      <c r="L59" s="7" t="s">
        <v>272</v>
      </c>
      <c r="M59" s="280">
        <v>0.8</v>
      </c>
      <c r="N59" s="264">
        <v>22</v>
      </c>
      <c r="O59" s="264">
        <v>22</v>
      </c>
      <c r="P59" s="264">
        <v>22</v>
      </c>
      <c r="Q59" s="264">
        <v>22</v>
      </c>
      <c r="R59" s="264">
        <v>22</v>
      </c>
      <c r="S59" s="264">
        <v>22</v>
      </c>
      <c r="T59" s="264">
        <v>22</v>
      </c>
      <c r="U59" s="264">
        <v>22</v>
      </c>
      <c r="V59" s="264">
        <v>22</v>
      </c>
      <c r="W59" s="264">
        <v>22</v>
      </c>
      <c r="X59" s="264">
        <v>22</v>
      </c>
      <c r="Y59" s="264">
        <v>22</v>
      </c>
      <c r="Z59" s="274">
        <f t="shared" si="30"/>
        <v>264</v>
      </c>
      <c r="AA59" s="258">
        <v>341</v>
      </c>
      <c r="AB59" s="258">
        <f t="shared" si="31"/>
        <v>-77</v>
      </c>
      <c r="AC59" s="259">
        <f t="shared" si="32"/>
        <v>-0.22580645161290322</v>
      </c>
      <c r="AD59" s="10" t="s">
        <v>13</v>
      </c>
      <c r="AE59" s="264">
        <v>1300</v>
      </c>
      <c r="AF59" s="264">
        <v>1300</v>
      </c>
      <c r="AG59" s="264">
        <v>1300</v>
      </c>
      <c r="AH59" s="264">
        <v>1300</v>
      </c>
      <c r="AI59" s="264">
        <v>1300</v>
      </c>
      <c r="AJ59" s="264">
        <v>1300</v>
      </c>
      <c r="AK59" s="264">
        <v>1300</v>
      </c>
      <c r="AL59" s="264">
        <v>1300</v>
      </c>
      <c r="AM59" s="264">
        <v>1300</v>
      </c>
      <c r="AN59" s="264">
        <v>1300</v>
      </c>
      <c r="AO59" s="264">
        <v>1300</v>
      </c>
      <c r="AP59" s="264">
        <v>1300</v>
      </c>
      <c r="AQ59" s="243">
        <f t="shared" si="5"/>
        <v>1300</v>
      </c>
      <c r="AR59" s="258"/>
      <c r="AS59" s="258">
        <f t="shared" si="33"/>
        <v>1300</v>
      </c>
      <c r="AT59" s="259">
        <f t="shared" si="34"/>
        <v>0</v>
      </c>
      <c r="AU59" s="11">
        <f t="shared" si="61"/>
        <v>757900000</v>
      </c>
      <c r="AV59" s="11">
        <f t="shared" si="62"/>
        <v>757900000</v>
      </c>
      <c r="AW59" s="11">
        <f t="shared" si="63"/>
        <v>757900000</v>
      </c>
      <c r="AX59" s="11">
        <f t="shared" si="64"/>
        <v>757900000</v>
      </c>
      <c r="AY59" s="11">
        <f t="shared" si="65"/>
        <v>757900000</v>
      </c>
      <c r="AZ59" s="11">
        <f t="shared" si="66"/>
        <v>757900000</v>
      </c>
      <c r="BA59" s="11">
        <f t="shared" si="67"/>
        <v>757900000</v>
      </c>
      <c r="BB59" s="11">
        <f t="shared" si="68"/>
        <v>757900000</v>
      </c>
      <c r="BC59" s="11">
        <f t="shared" si="69"/>
        <v>757900000</v>
      </c>
      <c r="BD59" s="11">
        <f t="shared" si="70"/>
        <v>757900000</v>
      </c>
      <c r="BE59" s="11">
        <f t="shared" si="71"/>
        <v>757900000</v>
      </c>
      <c r="BF59" s="11">
        <f t="shared" si="72"/>
        <v>757900000</v>
      </c>
      <c r="BG59" s="239">
        <f t="shared" si="58"/>
        <v>9094800000</v>
      </c>
      <c r="BH59" s="239" t="e">
        <f>SUMIFS(#REF!,#REF!,'CPVC+XK 2026'!$C59,#REF!,'CPVC+XK 2026'!$I59)</f>
        <v>#REF!</v>
      </c>
      <c r="BI59" s="239" t="e">
        <f t="shared" si="36"/>
        <v>#REF!</v>
      </c>
      <c r="BJ59" s="240">
        <f t="shared" si="37"/>
        <v>0</v>
      </c>
      <c r="BK59" s="289"/>
      <c r="BL59" s="290"/>
      <c r="BM59" s="291" t="str">
        <f t="shared" si="38"/>
        <v xml:space="preserve"> </v>
      </c>
      <c r="BN59" s="292" t="s">
        <v>15</v>
      </c>
      <c r="BO59" s="290">
        <f t="shared" si="73"/>
        <v>0</v>
      </c>
      <c r="BP59" s="290">
        <f t="shared" si="74"/>
        <v>0</v>
      </c>
      <c r="BQ59" s="290">
        <f t="shared" si="75"/>
        <v>0</v>
      </c>
      <c r="BR59" s="290">
        <f t="shared" si="76"/>
        <v>0</v>
      </c>
      <c r="BS59" s="290">
        <f t="shared" si="77"/>
        <v>0</v>
      </c>
      <c r="BT59" s="290">
        <f t="shared" si="78"/>
        <v>0</v>
      </c>
      <c r="BU59" s="290">
        <f t="shared" si="79"/>
        <v>0</v>
      </c>
      <c r="BV59" s="290">
        <f t="shared" si="80"/>
        <v>0</v>
      </c>
      <c r="BW59" s="290">
        <f t="shared" si="81"/>
        <v>0</v>
      </c>
      <c r="BX59" s="290">
        <f t="shared" si="82"/>
        <v>0</v>
      </c>
      <c r="BY59" s="290">
        <f t="shared" si="83"/>
        <v>0</v>
      </c>
      <c r="BZ59" s="290">
        <f t="shared" si="84"/>
        <v>0</v>
      </c>
      <c r="CA59" s="298">
        <f t="shared" si="39"/>
        <v>0</v>
      </c>
      <c r="CB59" s="1" t="e">
        <f>VLOOKUP(C59,'So sánh chi phí'!A:A,1,0)</f>
        <v>#N/A</v>
      </c>
    </row>
    <row r="60" spans="1:80" ht="15.5" x14ac:dyDescent="0.3">
      <c r="A60" s="257" t="s">
        <v>77</v>
      </c>
      <c r="B60" s="234" t="s">
        <v>98</v>
      </c>
      <c r="C60" s="7" t="s">
        <v>4585</v>
      </c>
      <c r="D60" s="244" t="s">
        <v>4670</v>
      </c>
      <c r="E60" s="237" t="s">
        <v>97</v>
      </c>
      <c r="F60" s="237" t="s">
        <v>4744</v>
      </c>
      <c r="G60" s="7" t="s">
        <v>8</v>
      </c>
      <c r="H60" s="237" t="s">
        <v>166</v>
      </c>
      <c r="I60" s="235" t="s">
        <v>3026</v>
      </c>
      <c r="J60" s="7" t="s">
        <v>4758</v>
      </c>
      <c r="K60" s="250" t="s">
        <v>1</v>
      </c>
      <c r="L60" s="7" t="s">
        <v>272</v>
      </c>
      <c r="M60" s="280">
        <v>0.8</v>
      </c>
      <c r="N60" s="264">
        <v>22</v>
      </c>
      <c r="O60" s="264">
        <v>22</v>
      </c>
      <c r="P60" s="264">
        <v>22</v>
      </c>
      <c r="Q60" s="264">
        <v>22</v>
      </c>
      <c r="R60" s="264">
        <v>22</v>
      </c>
      <c r="S60" s="264">
        <v>22</v>
      </c>
      <c r="T60" s="264">
        <v>22</v>
      </c>
      <c r="U60" s="264">
        <v>22</v>
      </c>
      <c r="V60" s="264">
        <v>22</v>
      </c>
      <c r="W60" s="264">
        <v>22</v>
      </c>
      <c r="X60" s="264">
        <v>22</v>
      </c>
      <c r="Y60" s="264">
        <v>22</v>
      </c>
      <c r="Z60" s="274">
        <f t="shared" si="30"/>
        <v>264</v>
      </c>
      <c r="AA60" s="258">
        <v>414</v>
      </c>
      <c r="AB60" s="258">
        <f t="shared" si="31"/>
        <v>-150</v>
      </c>
      <c r="AC60" s="259">
        <f t="shared" si="32"/>
        <v>-0.36231884057971014</v>
      </c>
      <c r="AD60" s="10" t="s">
        <v>13</v>
      </c>
      <c r="AE60" s="264">
        <v>1300</v>
      </c>
      <c r="AF60" s="264">
        <v>1300</v>
      </c>
      <c r="AG60" s="264">
        <v>1300</v>
      </c>
      <c r="AH60" s="264">
        <v>1300</v>
      </c>
      <c r="AI60" s="264">
        <v>1300</v>
      </c>
      <c r="AJ60" s="264">
        <v>1300</v>
      </c>
      <c r="AK60" s="264">
        <v>1300</v>
      </c>
      <c r="AL60" s="264">
        <v>1300</v>
      </c>
      <c r="AM60" s="264">
        <v>1300</v>
      </c>
      <c r="AN60" s="264">
        <v>1300</v>
      </c>
      <c r="AO60" s="264">
        <v>1300</v>
      </c>
      <c r="AP60" s="264">
        <v>1300</v>
      </c>
      <c r="AQ60" s="243">
        <f t="shared" si="5"/>
        <v>1300</v>
      </c>
      <c r="AR60" s="258"/>
      <c r="AS60" s="258">
        <f t="shared" si="33"/>
        <v>1300</v>
      </c>
      <c r="AT60" s="259">
        <f t="shared" si="34"/>
        <v>0</v>
      </c>
      <c r="AU60" s="11">
        <f t="shared" si="61"/>
        <v>757900000</v>
      </c>
      <c r="AV60" s="11">
        <f t="shared" si="62"/>
        <v>757900000</v>
      </c>
      <c r="AW60" s="11">
        <f t="shared" si="63"/>
        <v>757900000</v>
      </c>
      <c r="AX60" s="11">
        <f t="shared" si="64"/>
        <v>757900000</v>
      </c>
      <c r="AY60" s="11">
        <f t="shared" si="65"/>
        <v>757900000</v>
      </c>
      <c r="AZ60" s="11">
        <f t="shared" si="66"/>
        <v>757900000</v>
      </c>
      <c r="BA60" s="11">
        <f t="shared" si="67"/>
        <v>757900000</v>
      </c>
      <c r="BB60" s="11">
        <f t="shared" si="68"/>
        <v>757900000</v>
      </c>
      <c r="BC60" s="11">
        <f t="shared" si="69"/>
        <v>757900000</v>
      </c>
      <c r="BD60" s="11">
        <f t="shared" si="70"/>
        <v>757900000</v>
      </c>
      <c r="BE60" s="11">
        <f t="shared" si="71"/>
        <v>757900000</v>
      </c>
      <c r="BF60" s="11">
        <f t="shared" si="72"/>
        <v>757900000</v>
      </c>
      <c r="BG60" s="239">
        <f t="shared" si="58"/>
        <v>9094800000</v>
      </c>
      <c r="BH60" s="239" t="e">
        <f>SUMIFS(#REF!,#REF!,'CPVC+XK 2026'!$C60,#REF!,'CPVC+XK 2026'!$I60)</f>
        <v>#REF!</v>
      </c>
      <c r="BI60" s="239" t="e">
        <f t="shared" si="36"/>
        <v>#REF!</v>
      </c>
      <c r="BJ60" s="240">
        <f t="shared" si="37"/>
        <v>0</v>
      </c>
      <c r="BK60" s="289"/>
      <c r="BL60" s="290"/>
      <c r="BM60" s="291" t="str">
        <f t="shared" si="38"/>
        <v xml:space="preserve"> </v>
      </c>
      <c r="BN60" s="292" t="s">
        <v>15</v>
      </c>
      <c r="BO60" s="290">
        <f t="shared" si="73"/>
        <v>0</v>
      </c>
      <c r="BP60" s="290">
        <f t="shared" si="74"/>
        <v>0</v>
      </c>
      <c r="BQ60" s="290">
        <f t="shared" si="75"/>
        <v>0</v>
      </c>
      <c r="BR60" s="290">
        <f t="shared" si="76"/>
        <v>0</v>
      </c>
      <c r="BS60" s="290">
        <f t="shared" si="77"/>
        <v>0</v>
      </c>
      <c r="BT60" s="290">
        <f t="shared" si="78"/>
        <v>0</v>
      </c>
      <c r="BU60" s="290">
        <f t="shared" si="79"/>
        <v>0</v>
      </c>
      <c r="BV60" s="290">
        <f t="shared" si="80"/>
        <v>0</v>
      </c>
      <c r="BW60" s="290">
        <f t="shared" si="81"/>
        <v>0</v>
      </c>
      <c r="BX60" s="290">
        <f t="shared" si="82"/>
        <v>0</v>
      </c>
      <c r="BY60" s="290">
        <f t="shared" si="83"/>
        <v>0</v>
      </c>
      <c r="BZ60" s="290">
        <f t="shared" si="84"/>
        <v>0</v>
      </c>
      <c r="CA60" s="298">
        <f t="shared" si="39"/>
        <v>0</v>
      </c>
      <c r="CB60" s="1" t="e">
        <f>VLOOKUP(C60,'So sánh chi phí'!A:A,1,0)</f>
        <v>#N/A</v>
      </c>
    </row>
    <row r="61" spans="1:80" s="198" customFormat="1" ht="28" x14ac:dyDescent="0.3">
      <c r="A61" s="257" t="s">
        <v>76</v>
      </c>
      <c r="B61" s="234" t="s">
        <v>98</v>
      </c>
      <c r="C61" s="260" t="s">
        <v>4593</v>
      </c>
      <c r="D61" s="255" t="s">
        <v>4682</v>
      </c>
      <c r="E61" s="249" t="s">
        <v>97</v>
      </c>
      <c r="F61" s="237" t="s">
        <v>4744</v>
      </c>
      <c r="G61" s="7" t="s">
        <v>8</v>
      </c>
      <c r="H61" s="249" t="s">
        <v>166</v>
      </c>
      <c r="I61" s="247" t="s">
        <v>283</v>
      </c>
      <c r="J61" s="260" t="s">
        <v>4756</v>
      </c>
      <c r="K61" s="250" t="s">
        <v>0</v>
      </c>
      <c r="L61" s="7" t="s">
        <v>4782</v>
      </c>
      <c r="M61" s="281">
        <v>0.8</v>
      </c>
      <c r="N61" s="265">
        <v>22</v>
      </c>
      <c r="O61" s="265">
        <v>22</v>
      </c>
      <c r="P61" s="265">
        <v>22</v>
      </c>
      <c r="Q61" s="265">
        <v>22</v>
      </c>
      <c r="R61" s="265">
        <v>22</v>
      </c>
      <c r="S61" s="265">
        <v>22</v>
      </c>
      <c r="T61" s="265">
        <v>22</v>
      </c>
      <c r="U61" s="265">
        <v>22</v>
      </c>
      <c r="V61" s="265">
        <v>22</v>
      </c>
      <c r="W61" s="265">
        <v>22</v>
      </c>
      <c r="X61" s="265">
        <v>22</v>
      </c>
      <c r="Y61" s="265">
        <v>22</v>
      </c>
      <c r="Z61" s="274">
        <f t="shared" si="30"/>
        <v>264</v>
      </c>
      <c r="AA61" s="258">
        <v>220</v>
      </c>
      <c r="AB61" s="258">
        <f t="shared" si="31"/>
        <v>44</v>
      </c>
      <c r="AC61" s="259">
        <f t="shared" si="32"/>
        <v>0.2</v>
      </c>
      <c r="AD61" s="251" t="s">
        <v>13</v>
      </c>
      <c r="AE61" s="265">
        <v>1302</v>
      </c>
      <c r="AF61" s="265">
        <v>1302</v>
      </c>
      <c r="AG61" s="265">
        <v>1302</v>
      </c>
      <c r="AH61" s="265">
        <v>1302</v>
      </c>
      <c r="AI61" s="265">
        <v>1302</v>
      </c>
      <c r="AJ61" s="265">
        <v>1302</v>
      </c>
      <c r="AK61" s="265">
        <v>1302</v>
      </c>
      <c r="AL61" s="265">
        <v>1302</v>
      </c>
      <c r="AM61" s="265">
        <v>1302</v>
      </c>
      <c r="AN61" s="265">
        <v>1302</v>
      </c>
      <c r="AO61" s="265">
        <v>1302</v>
      </c>
      <c r="AP61" s="265">
        <v>1302</v>
      </c>
      <c r="AQ61" s="243">
        <f t="shared" si="5"/>
        <v>1302</v>
      </c>
      <c r="AR61" s="258"/>
      <c r="AS61" s="258">
        <f t="shared" si="33"/>
        <v>1302</v>
      </c>
      <c r="AT61" s="259">
        <f t="shared" si="34"/>
        <v>0</v>
      </c>
      <c r="AU61" s="253">
        <f t="shared" si="61"/>
        <v>759066000</v>
      </c>
      <c r="AV61" s="253">
        <f t="shared" si="62"/>
        <v>759066000</v>
      </c>
      <c r="AW61" s="253">
        <f t="shared" si="63"/>
        <v>759066000</v>
      </c>
      <c r="AX61" s="253">
        <f t="shared" si="64"/>
        <v>759066000</v>
      </c>
      <c r="AY61" s="253">
        <f t="shared" si="65"/>
        <v>759066000</v>
      </c>
      <c r="AZ61" s="253">
        <f t="shared" si="66"/>
        <v>759066000</v>
      </c>
      <c r="BA61" s="253">
        <f t="shared" si="67"/>
        <v>759066000</v>
      </c>
      <c r="BB61" s="253">
        <f t="shared" si="68"/>
        <v>759066000</v>
      </c>
      <c r="BC61" s="253">
        <f t="shared" si="69"/>
        <v>759066000</v>
      </c>
      <c r="BD61" s="253">
        <f t="shared" si="70"/>
        <v>759066000</v>
      </c>
      <c r="BE61" s="253">
        <f t="shared" si="71"/>
        <v>759066000</v>
      </c>
      <c r="BF61" s="253">
        <f t="shared" si="72"/>
        <v>759066000</v>
      </c>
      <c r="BG61" s="254">
        <f t="shared" si="58"/>
        <v>9108792000</v>
      </c>
      <c r="BH61" s="239" t="e">
        <f>SUMIFS(#REF!,#REF!,'CPVC+XK 2026'!$C61,#REF!,'CPVC+XK 2026'!$I61)</f>
        <v>#REF!</v>
      </c>
      <c r="BI61" s="239" t="e">
        <f t="shared" si="36"/>
        <v>#REF!</v>
      </c>
      <c r="BJ61" s="240">
        <f t="shared" si="37"/>
        <v>0</v>
      </c>
      <c r="BK61" s="289">
        <v>140000</v>
      </c>
      <c r="BL61" s="290">
        <v>140000</v>
      </c>
      <c r="BM61" s="291">
        <f t="shared" si="38"/>
        <v>0</v>
      </c>
      <c r="BN61" s="292" t="s">
        <v>15</v>
      </c>
      <c r="BO61" s="290">
        <f t="shared" si="73"/>
        <v>3080000</v>
      </c>
      <c r="BP61" s="290">
        <f t="shared" si="74"/>
        <v>3080000</v>
      </c>
      <c r="BQ61" s="290">
        <f t="shared" si="75"/>
        <v>3080000</v>
      </c>
      <c r="BR61" s="290">
        <f t="shared" si="76"/>
        <v>3080000</v>
      </c>
      <c r="BS61" s="290">
        <f t="shared" si="77"/>
        <v>3080000</v>
      </c>
      <c r="BT61" s="290">
        <f t="shared" si="78"/>
        <v>3080000</v>
      </c>
      <c r="BU61" s="290">
        <f t="shared" si="79"/>
        <v>3080000</v>
      </c>
      <c r="BV61" s="290">
        <f t="shared" si="80"/>
        <v>3080000</v>
      </c>
      <c r="BW61" s="290">
        <f t="shared" si="81"/>
        <v>3080000</v>
      </c>
      <c r="BX61" s="290">
        <f t="shared" si="82"/>
        <v>3080000</v>
      </c>
      <c r="BY61" s="290">
        <f t="shared" si="83"/>
        <v>3080000</v>
      </c>
      <c r="BZ61" s="290">
        <f t="shared" si="84"/>
        <v>3080000</v>
      </c>
      <c r="CA61" s="298">
        <f t="shared" si="39"/>
        <v>36960000</v>
      </c>
      <c r="CB61" s="1" t="str">
        <f>VLOOKUP(C61,'So sánh chi phí'!A:A,1,0)</f>
        <v>105312</v>
      </c>
    </row>
    <row r="62" spans="1:80" s="198" customFormat="1" ht="28" x14ac:dyDescent="0.3">
      <c r="A62" s="257" t="s">
        <v>76</v>
      </c>
      <c r="B62" s="234" t="s">
        <v>98</v>
      </c>
      <c r="C62" s="260" t="s">
        <v>4594</v>
      </c>
      <c r="D62" s="255" t="s">
        <v>4683</v>
      </c>
      <c r="E62" s="249" t="s">
        <v>97</v>
      </c>
      <c r="F62" s="237" t="s">
        <v>4744</v>
      </c>
      <c r="G62" s="7" t="s">
        <v>8</v>
      </c>
      <c r="H62" s="249" t="s">
        <v>166</v>
      </c>
      <c r="I62" s="247" t="s">
        <v>283</v>
      </c>
      <c r="J62" s="260" t="s">
        <v>4756</v>
      </c>
      <c r="K62" s="250" t="s">
        <v>0</v>
      </c>
      <c r="L62" s="7" t="s">
        <v>4782</v>
      </c>
      <c r="M62" s="281">
        <v>0.8</v>
      </c>
      <c r="N62" s="265">
        <v>22</v>
      </c>
      <c r="O62" s="265">
        <v>22</v>
      </c>
      <c r="P62" s="265">
        <v>22</v>
      </c>
      <c r="Q62" s="265">
        <v>22</v>
      </c>
      <c r="R62" s="265">
        <v>22</v>
      </c>
      <c r="S62" s="265">
        <v>22</v>
      </c>
      <c r="T62" s="265">
        <v>22</v>
      </c>
      <c r="U62" s="265">
        <v>22</v>
      </c>
      <c r="V62" s="265">
        <v>22</v>
      </c>
      <c r="W62" s="265">
        <v>22</v>
      </c>
      <c r="X62" s="265">
        <v>22</v>
      </c>
      <c r="Y62" s="265">
        <v>22</v>
      </c>
      <c r="Z62" s="274">
        <f t="shared" si="30"/>
        <v>264</v>
      </c>
      <c r="AA62" s="258">
        <v>286</v>
      </c>
      <c r="AB62" s="258">
        <f t="shared" si="31"/>
        <v>-22</v>
      </c>
      <c r="AC62" s="259">
        <f t="shared" si="32"/>
        <v>-7.6923076923076927E-2</v>
      </c>
      <c r="AD62" s="251" t="s">
        <v>13</v>
      </c>
      <c r="AE62" s="265">
        <v>1302</v>
      </c>
      <c r="AF62" s="265">
        <v>1302</v>
      </c>
      <c r="AG62" s="265">
        <v>1302</v>
      </c>
      <c r="AH62" s="265">
        <v>1302</v>
      </c>
      <c r="AI62" s="265">
        <v>1302</v>
      </c>
      <c r="AJ62" s="265">
        <v>1302</v>
      </c>
      <c r="AK62" s="265">
        <v>1302</v>
      </c>
      <c r="AL62" s="265">
        <v>1302</v>
      </c>
      <c r="AM62" s="265">
        <v>1302</v>
      </c>
      <c r="AN62" s="265">
        <v>1302</v>
      </c>
      <c r="AO62" s="265">
        <v>1302</v>
      </c>
      <c r="AP62" s="265">
        <v>1302</v>
      </c>
      <c r="AQ62" s="243">
        <f t="shared" si="5"/>
        <v>1302</v>
      </c>
      <c r="AR62" s="258"/>
      <c r="AS62" s="258">
        <f t="shared" si="33"/>
        <v>1302</v>
      </c>
      <c r="AT62" s="259">
        <f t="shared" si="34"/>
        <v>0</v>
      </c>
      <c r="AU62" s="253">
        <f t="shared" si="61"/>
        <v>759066000</v>
      </c>
      <c r="AV62" s="253">
        <f t="shared" si="62"/>
        <v>759066000</v>
      </c>
      <c r="AW62" s="253">
        <f t="shared" si="63"/>
        <v>759066000</v>
      </c>
      <c r="AX62" s="253">
        <f t="shared" si="64"/>
        <v>759066000</v>
      </c>
      <c r="AY62" s="253">
        <f t="shared" si="65"/>
        <v>759066000</v>
      </c>
      <c r="AZ62" s="253">
        <f t="shared" si="66"/>
        <v>759066000</v>
      </c>
      <c r="BA62" s="253">
        <f t="shared" si="67"/>
        <v>759066000</v>
      </c>
      <c r="BB62" s="253">
        <f t="shared" si="68"/>
        <v>759066000</v>
      </c>
      <c r="BC62" s="253">
        <f t="shared" si="69"/>
        <v>759066000</v>
      </c>
      <c r="BD62" s="253">
        <f t="shared" si="70"/>
        <v>759066000</v>
      </c>
      <c r="BE62" s="253">
        <f t="shared" si="71"/>
        <v>759066000</v>
      </c>
      <c r="BF62" s="253">
        <f t="shared" si="72"/>
        <v>759066000</v>
      </c>
      <c r="BG62" s="254">
        <f t="shared" si="58"/>
        <v>9108792000</v>
      </c>
      <c r="BH62" s="239" t="e">
        <f>SUMIFS(#REF!,#REF!,'CPVC+XK 2026'!$C62,#REF!,'CPVC+XK 2026'!$I62)</f>
        <v>#REF!</v>
      </c>
      <c r="BI62" s="239" t="e">
        <f t="shared" si="36"/>
        <v>#REF!</v>
      </c>
      <c r="BJ62" s="240">
        <f t="shared" si="37"/>
        <v>0</v>
      </c>
      <c r="BK62" s="289">
        <v>200000</v>
      </c>
      <c r="BL62" s="290">
        <v>200000</v>
      </c>
      <c r="BM62" s="291">
        <f t="shared" si="38"/>
        <v>0</v>
      </c>
      <c r="BN62" s="292" t="s">
        <v>15</v>
      </c>
      <c r="BO62" s="290">
        <f t="shared" si="73"/>
        <v>4400000</v>
      </c>
      <c r="BP62" s="290">
        <f t="shared" si="74"/>
        <v>4400000</v>
      </c>
      <c r="BQ62" s="290">
        <f t="shared" si="75"/>
        <v>4400000</v>
      </c>
      <c r="BR62" s="290">
        <f t="shared" si="76"/>
        <v>4400000</v>
      </c>
      <c r="BS62" s="290">
        <f t="shared" si="77"/>
        <v>4400000</v>
      </c>
      <c r="BT62" s="290">
        <f t="shared" si="78"/>
        <v>4400000</v>
      </c>
      <c r="BU62" s="290">
        <f t="shared" si="79"/>
        <v>4400000</v>
      </c>
      <c r="BV62" s="290">
        <f t="shared" si="80"/>
        <v>4400000</v>
      </c>
      <c r="BW62" s="290">
        <f t="shared" si="81"/>
        <v>4400000</v>
      </c>
      <c r="BX62" s="290">
        <f t="shared" si="82"/>
        <v>4400000</v>
      </c>
      <c r="BY62" s="290">
        <f t="shared" si="83"/>
        <v>4400000</v>
      </c>
      <c r="BZ62" s="290">
        <f t="shared" si="84"/>
        <v>4400000</v>
      </c>
      <c r="CA62" s="298">
        <f t="shared" si="39"/>
        <v>52800000</v>
      </c>
      <c r="CB62" s="1" t="str">
        <f>VLOOKUP(C62,'So sánh chi phí'!A:A,1,0)</f>
        <v>105328</v>
      </c>
    </row>
    <row r="63" spans="1:80" s="198" customFormat="1" ht="15.5" x14ac:dyDescent="0.3">
      <c r="A63" s="257" t="s">
        <v>79</v>
      </c>
      <c r="B63" s="234" t="s">
        <v>98</v>
      </c>
      <c r="C63" s="260" t="s">
        <v>4595</v>
      </c>
      <c r="D63" s="255" t="s">
        <v>4684</v>
      </c>
      <c r="E63" s="249" t="s">
        <v>97</v>
      </c>
      <c r="F63" s="237" t="s">
        <v>4744</v>
      </c>
      <c r="G63" s="7" t="s">
        <v>8</v>
      </c>
      <c r="H63" s="249" t="s">
        <v>4746</v>
      </c>
      <c r="I63" s="247" t="s">
        <v>139</v>
      </c>
      <c r="J63" s="260" t="s">
        <v>140</v>
      </c>
      <c r="K63" s="250" t="s">
        <v>1</v>
      </c>
      <c r="L63" s="7" t="s">
        <v>272</v>
      </c>
      <c r="M63" s="281">
        <v>0.8</v>
      </c>
      <c r="N63" s="265"/>
      <c r="O63" s="265"/>
      <c r="P63" s="265"/>
      <c r="Q63" s="265"/>
      <c r="R63" s="265"/>
      <c r="S63" s="265"/>
      <c r="T63" s="265"/>
      <c r="U63" s="265"/>
      <c r="V63" s="265"/>
      <c r="W63" s="265"/>
      <c r="X63" s="265"/>
      <c r="Y63" s="265"/>
      <c r="Z63" s="274">
        <f t="shared" si="30"/>
        <v>0</v>
      </c>
      <c r="AA63" s="258">
        <v>430.25</v>
      </c>
      <c r="AB63" s="258">
        <f t="shared" si="31"/>
        <v>-430.25</v>
      </c>
      <c r="AC63" s="259">
        <f t="shared" si="32"/>
        <v>-1</v>
      </c>
      <c r="AD63" s="251" t="s">
        <v>13</v>
      </c>
      <c r="AE63" s="265">
        <v>560</v>
      </c>
      <c r="AF63" s="265">
        <v>560</v>
      </c>
      <c r="AG63" s="265">
        <v>560</v>
      </c>
      <c r="AH63" s="265">
        <v>560</v>
      </c>
      <c r="AI63" s="265">
        <v>560</v>
      </c>
      <c r="AJ63" s="265">
        <v>560</v>
      </c>
      <c r="AK63" s="265">
        <v>560</v>
      </c>
      <c r="AL63" s="265">
        <v>560</v>
      </c>
      <c r="AM63" s="265">
        <v>560</v>
      </c>
      <c r="AN63" s="265">
        <v>560</v>
      </c>
      <c r="AO63" s="265">
        <v>560</v>
      </c>
      <c r="AP63" s="265">
        <v>560</v>
      </c>
      <c r="AQ63" s="243">
        <f t="shared" si="5"/>
        <v>560</v>
      </c>
      <c r="AR63" s="258"/>
      <c r="AS63" s="258">
        <f t="shared" si="33"/>
        <v>560</v>
      </c>
      <c r="AT63" s="259">
        <f t="shared" si="34"/>
        <v>0</v>
      </c>
      <c r="AU63" s="253">
        <f t="shared" si="61"/>
        <v>0</v>
      </c>
      <c r="AV63" s="253">
        <f t="shared" si="62"/>
        <v>0</v>
      </c>
      <c r="AW63" s="253">
        <f t="shared" si="63"/>
        <v>0</v>
      </c>
      <c r="AX63" s="253">
        <f t="shared" si="64"/>
        <v>0</v>
      </c>
      <c r="AY63" s="253">
        <f t="shared" si="65"/>
        <v>0</v>
      </c>
      <c r="AZ63" s="253">
        <f t="shared" si="66"/>
        <v>0</v>
      </c>
      <c r="BA63" s="253">
        <f t="shared" si="67"/>
        <v>0</v>
      </c>
      <c r="BB63" s="253">
        <f t="shared" si="68"/>
        <v>0</v>
      </c>
      <c r="BC63" s="253">
        <f t="shared" si="69"/>
        <v>0</v>
      </c>
      <c r="BD63" s="253">
        <f t="shared" si="70"/>
        <v>0</v>
      </c>
      <c r="BE63" s="253">
        <f t="shared" si="71"/>
        <v>0</v>
      </c>
      <c r="BF63" s="253">
        <f t="shared" si="72"/>
        <v>0</v>
      </c>
      <c r="BG63" s="254">
        <f t="shared" si="58"/>
        <v>0</v>
      </c>
      <c r="BH63" s="239" t="e">
        <f>SUMIFS(#REF!,#REF!,'CPVC+XK 2026'!$C63,#REF!,'CPVC+XK 2026'!$I63)</f>
        <v>#REF!</v>
      </c>
      <c r="BI63" s="239" t="e">
        <f t="shared" si="36"/>
        <v>#REF!</v>
      </c>
      <c r="BJ63" s="240">
        <f t="shared" si="37"/>
        <v>0</v>
      </c>
      <c r="BK63" s="289"/>
      <c r="BL63" s="290"/>
      <c r="BM63" s="291" t="str">
        <f t="shared" si="38"/>
        <v xml:space="preserve"> </v>
      </c>
      <c r="BN63" s="292" t="s">
        <v>15</v>
      </c>
      <c r="BO63" s="290">
        <f t="shared" si="73"/>
        <v>0</v>
      </c>
      <c r="BP63" s="290">
        <f t="shared" si="74"/>
        <v>0</v>
      </c>
      <c r="BQ63" s="290">
        <f t="shared" si="75"/>
        <v>0</v>
      </c>
      <c r="BR63" s="290">
        <f t="shared" si="76"/>
        <v>0</v>
      </c>
      <c r="BS63" s="290">
        <f t="shared" si="77"/>
        <v>0</v>
      </c>
      <c r="BT63" s="290">
        <f t="shared" si="78"/>
        <v>0</v>
      </c>
      <c r="BU63" s="290">
        <f t="shared" si="79"/>
        <v>0</v>
      </c>
      <c r="BV63" s="290">
        <f t="shared" si="80"/>
        <v>0</v>
      </c>
      <c r="BW63" s="290">
        <f t="shared" si="81"/>
        <v>0</v>
      </c>
      <c r="BX63" s="290">
        <f t="shared" si="82"/>
        <v>0</v>
      </c>
      <c r="BY63" s="290">
        <f t="shared" si="83"/>
        <v>0</v>
      </c>
      <c r="BZ63" s="290">
        <f t="shared" si="84"/>
        <v>0</v>
      </c>
      <c r="CA63" s="298">
        <f t="shared" si="39"/>
        <v>0</v>
      </c>
      <c r="CB63" s="1" t="e">
        <f>VLOOKUP(C63,'So sánh chi phí'!A:A,1,0)</f>
        <v>#N/A</v>
      </c>
    </row>
    <row r="64" spans="1:80" ht="28" hidden="1" x14ac:dyDescent="0.3">
      <c r="A64" s="257" t="s">
        <v>77</v>
      </c>
      <c r="B64" s="381" t="s">
        <v>4556</v>
      </c>
      <c r="C64" s="7" t="s">
        <v>4596</v>
      </c>
      <c r="D64" s="244" t="s">
        <v>4685</v>
      </c>
      <c r="E64" s="237" t="s">
        <v>94</v>
      </c>
      <c r="F64" s="237" t="s">
        <v>4744</v>
      </c>
      <c r="G64" s="7" t="s">
        <v>4748</v>
      </c>
      <c r="H64" s="237" t="s">
        <v>4747</v>
      </c>
      <c r="I64" s="235" t="s">
        <v>283</v>
      </c>
      <c r="J64" s="7" t="s">
        <v>4756</v>
      </c>
      <c r="K64" s="234" t="s">
        <v>0</v>
      </c>
      <c r="L64" s="7" t="s">
        <v>4782</v>
      </c>
      <c r="M64" s="278">
        <v>0.8</v>
      </c>
      <c r="N64" s="264">
        <v>22</v>
      </c>
      <c r="O64" s="264">
        <v>22</v>
      </c>
      <c r="P64" s="264">
        <v>22</v>
      </c>
      <c r="Q64" s="264">
        <v>22</v>
      </c>
      <c r="R64" s="264">
        <v>22</v>
      </c>
      <c r="S64" s="264">
        <v>22</v>
      </c>
      <c r="T64" s="264">
        <v>22</v>
      </c>
      <c r="U64" s="264">
        <v>22</v>
      </c>
      <c r="V64" s="264">
        <v>22</v>
      </c>
      <c r="W64" s="264">
        <v>22</v>
      </c>
      <c r="X64" s="264">
        <v>22</v>
      </c>
      <c r="Y64" s="264">
        <v>22</v>
      </c>
      <c r="Z64" s="274">
        <f t="shared" si="30"/>
        <v>264</v>
      </c>
      <c r="AA64" s="258">
        <v>352</v>
      </c>
      <c r="AB64" s="258">
        <f t="shared" si="31"/>
        <v>-88</v>
      </c>
      <c r="AC64" s="259">
        <f t="shared" si="32"/>
        <v>-0.25</v>
      </c>
      <c r="AD64" s="10" t="s">
        <v>13</v>
      </c>
      <c r="AE64" s="264">
        <v>1250</v>
      </c>
      <c r="AF64" s="264">
        <v>1250</v>
      </c>
      <c r="AG64" s="264">
        <v>1250</v>
      </c>
      <c r="AH64" s="264">
        <v>1250</v>
      </c>
      <c r="AI64" s="264">
        <v>1250</v>
      </c>
      <c r="AJ64" s="264">
        <v>1250</v>
      </c>
      <c r="AK64" s="264">
        <v>1250</v>
      </c>
      <c r="AL64" s="264">
        <v>1250</v>
      </c>
      <c r="AM64" s="264">
        <v>1250</v>
      </c>
      <c r="AN64" s="264">
        <v>1250</v>
      </c>
      <c r="AO64" s="264">
        <v>1250</v>
      </c>
      <c r="AP64" s="264">
        <v>1250</v>
      </c>
      <c r="AQ64" s="243">
        <f t="shared" si="5"/>
        <v>1250</v>
      </c>
      <c r="AR64" s="258"/>
      <c r="AS64" s="258">
        <f t="shared" si="33"/>
        <v>1250</v>
      </c>
      <c r="AT64" s="259">
        <f t="shared" si="34"/>
        <v>0</v>
      </c>
      <c r="AU64" s="11">
        <f t="shared" si="61"/>
        <v>728750000</v>
      </c>
      <c r="AV64" s="11">
        <f t="shared" si="62"/>
        <v>728750000</v>
      </c>
      <c r="AW64" s="11">
        <f t="shared" si="63"/>
        <v>728750000</v>
      </c>
      <c r="AX64" s="11">
        <f t="shared" si="64"/>
        <v>728750000</v>
      </c>
      <c r="AY64" s="11">
        <f t="shared" si="65"/>
        <v>728750000</v>
      </c>
      <c r="AZ64" s="11">
        <f t="shared" si="66"/>
        <v>728750000</v>
      </c>
      <c r="BA64" s="11">
        <f t="shared" si="67"/>
        <v>728750000</v>
      </c>
      <c r="BB64" s="11">
        <f t="shared" si="68"/>
        <v>728750000</v>
      </c>
      <c r="BC64" s="11">
        <f t="shared" si="69"/>
        <v>728750000</v>
      </c>
      <c r="BD64" s="11">
        <f t="shared" si="70"/>
        <v>728750000</v>
      </c>
      <c r="BE64" s="11">
        <f t="shared" si="71"/>
        <v>728750000</v>
      </c>
      <c r="BF64" s="11">
        <f t="shared" si="72"/>
        <v>728750000</v>
      </c>
      <c r="BG64" s="239">
        <f t="shared" si="58"/>
        <v>8745000000</v>
      </c>
      <c r="BH64" s="239" t="e">
        <f>SUMIFS(#REF!,#REF!,'CPVC+XK 2026'!$C64,#REF!,'CPVC+XK 2026'!$I64)</f>
        <v>#REF!</v>
      </c>
      <c r="BI64" s="239" t="e">
        <f t="shared" si="36"/>
        <v>#REF!</v>
      </c>
      <c r="BJ64" s="240">
        <f t="shared" si="37"/>
        <v>0</v>
      </c>
      <c r="BK64" s="289">
        <v>106.36363636363636</v>
      </c>
      <c r="BL64" s="290">
        <v>129.09090909090909</v>
      </c>
      <c r="BM64" s="291">
        <f t="shared" si="38"/>
        <v>0.2136752136752138</v>
      </c>
      <c r="BN64" s="292" t="s">
        <v>13</v>
      </c>
      <c r="BO64" s="290">
        <f t="shared" si="73"/>
        <v>75260000</v>
      </c>
      <c r="BP64" s="290">
        <f t="shared" si="74"/>
        <v>75260000</v>
      </c>
      <c r="BQ64" s="290">
        <f t="shared" si="75"/>
        <v>75260000</v>
      </c>
      <c r="BR64" s="290">
        <f t="shared" si="76"/>
        <v>75260000</v>
      </c>
      <c r="BS64" s="290">
        <f t="shared" si="77"/>
        <v>75260000</v>
      </c>
      <c r="BT64" s="290">
        <f t="shared" si="78"/>
        <v>75260000</v>
      </c>
      <c r="BU64" s="290">
        <f t="shared" si="79"/>
        <v>75260000</v>
      </c>
      <c r="BV64" s="290">
        <f t="shared" si="80"/>
        <v>75260000</v>
      </c>
      <c r="BW64" s="290">
        <f t="shared" si="81"/>
        <v>75260000</v>
      </c>
      <c r="BX64" s="290">
        <f t="shared" si="82"/>
        <v>75260000</v>
      </c>
      <c r="BY64" s="290">
        <f t="shared" si="83"/>
        <v>75260000</v>
      </c>
      <c r="BZ64" s="290">
        <f t="shared" si="84"/>
        <v>75260000</v>
      </c>
      <c r="CA64" s="298">
        <f t="shared" si="39"/>
        <v>903120000</v>
      </c>
      <c r="CB64" s="1" t="str">
        <f>VLOOKUP(C64,'So sánh chi phí'!A:A,1,0)</f>
        <v>200357</v>
      </c>
    </row>
    <row r="65" spans="1:80 16350:16372" s="198" customFormat="1" hidden="1" x14ac:dyDescent="0.3">
      <c r="A65" s="7" t="s">
        <v>79</v>
      </c>
      <c r="B65" s="381" t="s">
        <v>4556</v>
      </c>
      <c r="C65" s="249" t="s">
        <v>4597</v>
      </c>
      <c r="D65" s="249" t="s">
        <v>4686</v>
      </c>
      <c r="E65" s="247" t="s">
        <v>94</v>
      </c>
      <c r="F65" s="234" t="s">
        <v>4744</v>
      </c>
      <c r="G65" s="234" t="s">
        <v>8</v>
      </c>
      <c r="H65" s="261" t="s">
        <v>164</v>
      </c>
      <c r="I65" s="247" t="s">
        <v>283</v>
      </c>
      <c r="J65" s="250" t="s">
        <v>4756</v>
      </c>
      <c r="K65" s="250" t="s">
        <v>0</v>
      </c>
      <c r="L65" s="8" t="s">
        <v>4782</v>
      </c>
      <c r="M65" s="279">
        <v>0.8</v>
      </c>
      <c r="N65" s="264">
        <v>44</v>
      </c>
      <c r="O65" s="264"/>
      <c r="P65" s="264">
        <v>44</v>
      </c>
      <c r="Q65" s="264"/>
      <c r="R65" s="264">
        <v>44</v>
      </c>
      <c r="S65" s="264"/>
      <c r="T65" s="264">
        <v>44</v>
      </c>
      <c r="U65" s="264"/>
      <c r="V65" s="276">
        <v>44</v>
      </c>
      <c r="W65" s="277"/>
      <c r="X65" s="277">
        <v>44</v>
      </c>
      <c r="Y65" s="277"/>
      <c r="Z65" s="274">
        <f t="shared" si="30"/>
        <v>264</v>
      </c>
      <c r="AA65" s="11">
        <v>572</v>
      </c>
      <c r="AB65" s="11">
        <f t="shared" si="31"/>
        <v>-308</v>
      </c>
      <c r="AC65" s="11">
        <f t="shared" si="32"/>
        <v>-0.53846153846153844</v>
      </c>
      <c r="AD65" s="251" t="s">
        <v>13</v>
      </c>
      <c r="AE65" s="265">
        <v>1250</v>
      </c>
      <c r="AF65" s="265">
        <v>1250</v>
      </c>
      <c r="AG65" s="265">
        <v>1250</v>
      </c>
      <c r="AH65" s="265">
        <v>1250</v>
      </c>
      <c r="AI65" s="265">
        <v>1250</v>
      </c>
      <c r="AJ65" s="265">
        <v>1250</v>
      </c>
      <c r="AK65" s="265">
        <v>1250</v>
      </c>
      <c r="AL65" s="265">
        <v>1250</v>
      </c>
      <c r="AM65" s="265">
        <v>1250</v>
      </c>
      <c r="AN65" s="265">
        <v>1250</v>
      </c>
      <c r="AO65" s="265">
        <v>1250</v>
      </c>
      <c r="AP65" s="265">
        <v>1250</v>
      </c>
      <c r="AQ65" s="243">
        <f t="shared" si="5"/>
        <v>1250</v>
      </c>
      <c r="AR65" s="11"/>
      <c r="AS65" s="11">
        <f t="shared" si="33"/>
        <v>1250</v>
      </c>
      <c r="AT65" s="11">
        <f t="shared" si="34"/>
        <v>0</v>
      </c>
      <c r="AU65" s="253">
        <f t="shared" si="61"/>
        <v>1457500000</v>
      </c>
      <c r="AV65" s="253">
        <f t="shared" si="62"/>
        <v>0</v>
      </c>
      <c r="AW65" s="253">
        <f t="shared" si="63"/>
        <v>1457500000</v>
      </c>
      <c r="AX65" s="253">
        <f t="shared" si="64"/>
        <v>0</v>
      </c>
      <c r="AY65" s="253">
        <f t="shared" si="65"/>
        <v>1457500000</v>
      </c>
      <c r="AZ65" s="253">
        <f t="shared" si="66"/>
        <v>0</v>
      </c>
      <c r="BA65" s="253">
        <f t="shared" si="67"/>
        <v>1457500000</v>
      </c>
      <c r="BB65" s="253">
        <f t="shared" si="68"/>
        <v>0</v>
      </c>
      <c r="BC65" s="253">
        <f t="shared" si="69"/>
        <v>1457500000</v>
      </c>
      <c r="BD65" s="254">
        <f t="shared" si="70"/>
        <v>0</v>
      </c>
      <c r="BE65" s="252">
        <f t="shared" si="71"/>
        <v>1457500000</v>
      </c>
      <c r="BF65" s="252">
        <f t="shared" si="72"/>
        <v>0</v>
      </c>
      <c r="BG65" s="254">
        <f t="shared" si="58"/>
        <v>8745000000</v>
      </c>
      <c r="BH65" s="8" t="e">
        <f>SUMIFS(#REF!,#REF!,'CPVC+XK 2026'!$C65,#REF!,'CPVC+XK 2026'!$I65)</f>
        <v>#REF!</v>
      </c>
      <c r="BI65" s="8" t="e">
        <f t="shared" si="36"/>
        <v>#REF!</v>
      </c>
      <c r="BJ65" s="8">
        <f t="shared" si="37"/>
        <v>0</v>
      </c>
      <c r="BK65" s="289">
        <f>171.590909090909+20</f>
        <v>191.59090909090901</v>
      </c>
      <c r="BL65" s="290">
        <f>172.727272727273+20</f>
        <v>192.727272727273</v>
      </c>
      <c r="BM65" s="291">
        <f t="shared" si="38"/>
        <v>5.9311981020184756E-3</v>
      </c>
      <c r="BN65" s="292" t="s">
        <v>13</v>
      </c>
      <c r="BO65" s="290">
        <f t="shared" si="73"/>
        <v>224720000.00000033</v>
      </c>
      <c r="BP65" s="290">
        <f t="shared" si="74"/>
        <v>0</v>
      </c>
      <c r="BQ65" s="290">
        <f t="shared" si="75"/>
        <v>224720000.00000033</v>
      </c>
      <c r="BR65" s="290">
        <f t="shared" si="76"/>
        <v>0</v>
      </c>
      <c r="BS65" s="290">
        <f t="shared" si="77"/>
        <v>224720000.00000033</v>
      </c>
      <c r="BT65" s="290">
        <f t="shared" si="78"/>
        <v>0</v>
      </c>
      <c r="BU65" s="290">
        <f t="shared" si="79"/>
        <v>224720000.00000033</v>
      </c>
      <c r="BV65" s="290">
        <f t="shared" si="80"/>
        <v>0</v>
      </c>
      <c r="BW65" s="290">
        <f t="shared" si="81"/>
        <v>224720000.00000033</v>
      </c>
      <c r="BX65" s="290">
        <f t="shared" si="82"/>
        <v>0</v>
      </c>
      <c r="BY65" s="290">
        <f t="shared" si="83"/>
        <v>224720000.00000033</v>
      </c>
      <c r="BZ65" s="290">
        <f t="shared" si="84"/>
        <v>0</v>
      </c>
      <c r="CA65" s="298">
        <f t="shared" si="39"/>
        <v>1348320000.0000019</v>
      </c>
      <c r="CB65" s="1" t="str">
        <f>VLOOKUP(C65,'So sánh chi phí'!A:A,1,0)</f>
        <v>200368</v>
      </c>
      <c r="XDV65" s="208"/>
      <c r="XDW65" s="206"/>
      <c r="XDX65" s="199"/>
      <c r="XDY65" s="199"/>
      <c r="XDZ65" s="200"/>
      <c r="XEA65" s="201"/>
      <c r="XEB65" s="201"/>
      <c r="XEC65" s="202"/>
      <c r="XED65" s="205"/>
      <c r="XEE65" s="203"/>
      <c r="XEF65" s="204"/>
      <c r="XEG65" s="204"/>
      <c r="XEH65" s="204"/>
      <c r="XEI65" s="204"/>
      <c r="XEJ65" s="204"/>
      <c r="XEK65" s="204"/>
      <c r="XEL65" s="204"/>
      <c r="XEM65" s="204"/>
      <c r="XEN65" s="204"/>
      <c r="XEO65" s="204"/>
      <c r="XEP65" s="204"/>
      <c r="XEQ65" s="204"/>
      <c r="XER65" s="207"/>
    </row>
    <row r="66" spans="1:80 16350:16372" ht="15.5" hidden="1" x14ac:dyDescent="0.3">
      <c r="A66" s="257" t="s">
        <v>79</v>
      </c>
      <c r="B66" s="381" t="s">
        <v>4556</v>
      </c>
      <c r="C66" s="7" t="s">
        <v>4598</v>
      </c>
      <c r="D66" s="244" t="s">
        <v>4687</v>
      </c>
      <c r="E66" s="237" t="s">
        <v>94</v>
      </c>
      <c r="F66" s="237" t="s">
        <v>4744</v>
      </c>
      <c r="G66" s="7" t="s">
        <v>4751</v>
      </c>
      <c r="H66" s="237" t="s">
        <v>164</v>
      </c>
      <c r="I66" s="235" t="s">
        <v>110</v>
      </c>
      <c r="J66" s="7" t="s">
        <v>4752</v>
      </c>
      <c r="K66" s="234" t="s">
        <v>0</v>
      </c>
      <c r="L66" s="7" t="s">
        <v>4780</v>
      </c>
      <c r="M66" s="278">
        <v>0.8</v>
      </c>
      <c r="N66" s="264">
        <v>44</v>
      </c>
      <c r="O66" s="264"/>
      <c r="P66" s="264">
        <v>44</v>
      </c>
      <c r="Q66" s="264"/>
      <c r="R66" s="264">
        <v>44</v>
      </c>
      <c r="S66" s="264"/>
      <c r="T66" s="264">
        <v>44</v>
      </c>
      <c r="U66" s="264"/>
      <c r="V66" s="264">
        <v>44</v>
      </c>
      <c r="W66" s="264"/>
      <c r="X66" s="264">
        <v>44</v>
      </c>
      <c r="Y66" s="264"/>
      <c r="Z66" s="274">
        <f t="shared" si="30"/>
        <v>264</v>
      </c>
      <c r="AA66" s="258">
        <v>262.89999999999998</v>
      </c>
      <c r="AB66" s="258">
        <f t="shared" si="31"/>
        <v>1.1000000000000227</v>
      </c>
      <c r="AC66" s="259">
        <f t="shared" si="32"/>
        <v>4.1841004184101291E-3</v>
      </c>
      <c r="AD66" s="10" t="s">
        <v>13</v>
      </c>
      <c r="AE66" s="264">
        <v>1150</v>
      </c>
      <c r="AF66" s="264">
        <v>1150</v>
      </c>
      <c r="AG66" s="264">
        <v>1150</v>
      </c>
      <c r="AH66" s="264">
        <v>1150</v>
      </c>
      <c r="AI66" s="264">
        <v>1150</v>
      </c>
      <c r="AJ66" s="264">
        <v>1150</v>
      </c>
      <c r="AK66" s="264">
        <v>1150</v>
      </c>
      <c r="AL66" s="264">
        <v>1150</v>
      </c>
      <c r="AM66" s="264">
        <v>1150</v>
      </c>
      <c r="AN66" s="264">
        <v>1150</v>
      </c>
      <c r="AO66" s="264">
        <v>1150</v>
      </c>
      <c r="AP66" s="264">
        <v>1150</v>
      </c>
      <c r="AQ66" s="243">
        <f t="shared" si="5"/>
        <v>1150</v>
      </c>
      <c r="AR66" s="258"/>
      <c r="AS66" s="258">
        <f t="shared" si="33"/>
        <v>1150</v>
      </c>
      <c r="AT66" s="259">
        <f t="shared" si="34"/>
        <v>0</v>
      </c>
      <c r="AU66" s="11">
        <f t="shared" si="61"/>
        <v>1340900000</v>
      </c>
      <c r="AV66" s="11">
        <f t="shared" si="62"/>
        <v>0</v>
      </c>
      <c r="AW66" s="11">
        <f t="shared" si="63"/>
        <v>1340900000</v>
      </c>
      <c r="AX66" s="11">
        <f t="shared" si="64"/>
        <v>0</v>
      </c>
      <c r="AY66" s="11">
        <f t="shared" si="65"/>
        <v>1340900000</v>
      </c>
      <c r="AZ66" s="11">
        <f t="shared" si="66"/>
        <v>0</v>
      </c>
      <c r="BA66" s="11">
        <f t="shared" si="67"/>
        <v>1340900000</v>
      </c>
      <c r="BB66" s="11">
        <f t="shared" si="68"/>
        <v>0</v>
      </c>
      <c r="BC66" s="11">
        <f t="shared" si="69"/>
        <v>1340900000</v>
      </c>
      <c r="BD66" s="11">
        <f t="shared" si="70"/>
        <v>0</v>
      </c>
      <c r="BE66" s="11">
        <f t="shared" si="71"/>
        <v>1340900000</v>
      </c>
      <c r="BF66" s="11">
        <f t="shared" si="72"/>
        <v>0</v>
      </c>
      <c r="BG66" s="239">
        <f t="shared" si="58"/>
        <v>8045400000</v>
      </c>
      <c r="BH66" s="239" t="e">
        <f>SUMIFS(#REF!,#REF!,'CPVC+XK 2026'!$C66,#REF!,'CPVC+XK 2026'!$I66)</f>
        <v>#REF!</v>
      </c>
      <c r="BI66" s="239" t="e">
        <f t="shared" si="36"/>
        <v>#REF!</v>
      </c>
      <c r="BJ66" s="240">
        <f t="shared" si="37"/>
        <v>0</v>
      </c>
      <c r="BK66" s="289">
        <f>39.7727272727273+20</f>
        <v>59.772727272727302</v>
      </c>
      <c r="BL66" s="290">
        <f>45.4545454545455+20</f>
        <v>65.454545454545496</v>
      </c>
      <c r="BM66" s="291">
        <f t="shared" si="38"/>
        <v>9.5057034220532577E-2</v>
      </c>
      <c r="BN66" s="292" t="s">
        <v>13</v>
      </c>
      <c r="BO66" s="290">
        <f t="shared" si="73"/>
        <v>76320000.000000045</v>
      </c>
      <c r="BP66" s="290">
        <f t="shared" si="74"/>
        <v>0</v>
      </c>
      <c r="BQ66" s="290">
        <f t="shared" si="75"/>
        <v>76320000.000000045</v>
      </c>
      <c r="BR66" s="290">
        <f t="shared" si="76"/>
        <v>0</v>
      </c>
      <c r="BS66" s="290">
        <f t="shared" si="77"/>
        <v>76320000.000000045</v>
      </c>
      <c r="BT66" s="290">
        <f t="shared" si="78"/>
        <v>0</v>
      </c>
      <c r="BU66" s="290">
        <f t="shared" si="79"/>
        <v>76320000.000000045</v>
      </c>
      <c r="BV66" s="290">
        <f t="shared" si="80"/>
        <v>0</v>
      </c>
      <c r="BW66" s="290">
        <f t="shared" si="81"/>
        <v>76320000.000000045</v>
      </c>
      <c r="BX66" s="290">
        <f t="shared" si="82"/>
        <v>0</v>
      </c>
      <c r="BY66" s="290">
        <f t="shared" si="83"/>
        <v>76320000.000000045</v>
      </c>
      <c r="BZ66" s="290">
        <f t="shared" si="84"/>
        <v>0</v>
      </c>
      <c r="CA66" s="298">
        <f t="shared" si="39"/>
        <v>457920000.0000003</v>
      </c>
      <c r="CB66" s="1" t="str">
        <f>VLOOKUP(C66,'So sánh chi phí'!A:A,1,0)</f>
        <v>200383</v>
      </c>
    </row>
    <row r="67" spans="1:80 16350:16372" ht="42" hidden="1" x14ac:dyDescent="0.3">
      <c r="A67" s="257" t="s">
        <v>77</v>
      </c>
      <c r="B67" s="381" t="s">
        <v>4556</v>
      </c>
      <c r="C67" s="7" t="s">
        <v>4599</v>
      </c>
      <c r="D67" s="244" t="s">
        <v>4688</v>
      </c>
      <c r="E67" s="237" t="s">
        <v>94</v>
      </c>
      <c r="F67" s="237" t="s">
        <v>4745</v>
      </c>
      <c r="G67" s="7" t="s">
        <v>4748</v>
      </c>
      <c r="H67" s="237" t="s">
        <v>4747</v>
      </c>
      <c r="I67" s="235" t="s">
        <v>283</v>
      </c>
      <c r="J67" s="7" t="s">
        <v>4756</v>
      </c>
      <c r="K67" s="234" t="s">
        <v>0</v>
      </c>
      <c r="L67" s="7" t="s">
        <v>4782</v>
      </c>
      <c r="M67" s="278">
        <v>0.8</v>
      </c>
      <c r="N67" s="264">
        <v>66</v>
      </c>
      <c r="O67" s="264">
        <v>66</v>
      </c>
      <c r="P67" s="264">
        <v>66</v>
      </c>
      <c r="Q67" s="264">
        <v>66</v>
      </c>
      <c r="R67" s="264">
        <v>66</v>
      </c>
      <c r="S67" s="264">
        <v>66</v>
      </c>
      <c r="T67" s="264">
        <v>66</v>
      </c>
      <c r="U67" s="264">
        <v>66</v>
      </c>
      <c r="V67" s="264">
        <v>66</v>
      </c>
      <c r="W67" s="264">
        <v>66</v>
      </c>
      <c r="X67" s="264">
        <v>66</v>
      </c>
      <c r="Y67" s="264">
        <v>66</v>
      </c>
      <c r="Z67" s="274">
        <f t="shared" si="30"/>
        <v>792</v>
      </c>
      <c r="AA67" s="258">
        <v>110</v>
      </c>
      <c r="AB67" s="258">
        <f t="shared" si="31"/>
        <v>682</v>
      </c>
      <c r="AC67" s="259">
        <f t="shared" si="32"/>
        <v>6.2</v>
      </c>
      <c r="AD67" s="10" t="s">
        <v>13</v>
      </c>
      <c r="AE67" s="264">
        <v>1250</v>
      </c>
      <c r="AF67" s="264">
        <v>1250</v>
      </c>
      <c r="AG67" s="264">
        <v>1250</v>
      </c>
      <c r="AH67" s="264">
        <v>1250</v>
      </c>
      <c r="AI67" s="264">
        <v>1250</v>
      </c>
      <c r="AJ67" s="264">
        <v>1250</v>
      </c>
      <c r="AK67" s="264">
        <v>1250</v>
      </c>
      <c r="AL67" s="264">
        <v>1250</v>
      </c>
      <c r="AM67" s="264">
        <v>1250</v>
      </c>
      <c r="AN67" s="264">
        <v>1250</v>
      </c>
      <c r="AO67" s="264">
        <v>1250</v>
      </c>
      <c r="AP67" s="264">
        <v>1250</v>
      </c>
      <c r="AQ67" s="243">
        <f t="shared" si="5"/>
        <v>1250</v>
      </c>
      <c r="AR67" s="258"/>
      <c r="AS67" s="258">
        <f t="shared" si="33"/>
        <v>1250</v>
      </c>
      <c r="AT67" s="259">
        <f t="shared" si="34"/>
        <v>0</v>
      </c>
      <c r="AU67" s="11">
        <f t="shared" si="61"/>
        <v>2186250000</v>
      </c>
      <c r="AV67" s="11">
        <f t="shared" si="62"/>
        <v>2186250000</v>
      </c>
      <c r="AW67" s="11">
        <f t="shared" si="63"/>
        <v>2186250000</v>
      </c>
      <c r="AX67" s="11">
        <f t="shared" si="64"/>
        <v>2186250000</v>
      </c>
      <c r="AY67" s="11">
        <f t="shared" si="65"/>
        <v>2186250000</v>
      </c>
      <c r="AZ67" s="11">
        <f t="shared" si="66"/>
        <v>2186250000</v>
      </c>
      <c r="BA67" s="11">
        <f t="shared" si="67"/>
        <v>2186250000</v>
      </c>
      <c r="BB67" s="11">
        <f t="shared" si="68"/>
        <v>2186250000</v>
      </c>
      <c r="BC67" s="11">
        <f t="shared" si="69"/>
        <v>2186250000</v>
      </c>
      <c r="BD67" s="11">
        <f t="shared" si="70"/>
        <v>2186250000</v>
      </c>
      <c r="BE67" s="11">
        <f t="shared" si="71"/>
        <v>2186250000</v>
      </c>
      <c r="BF67" s="11">
        <f t="shared" si="72"/>
        <v>2186250000</v>
      </c>
      <c r="BG67" s="239">
        <f t="shared" si="58"/>
        <v>26235000000</v>
      </c>
      <c r="BH67" s="239" t="e">
        <f>SUMIFS(#REF!,#REF!,'CPVC+XK 2026'!$C67,#REF!,'CPVC+XK 2026'!$I67)</f>
        <v>#REF!</v>
      </c>
      <c r="BI67" s="239" t="e">
        <f t="shared" si="36"/>
        <v>#REF!</v>
      </c>
      <c r="BJ67" s="240">
        <f t="shared" si="37"/>
        <v>0</v>
      </c>
      <c r="BK67" s="289">
        <v>160.22727272727272</v>
      </c>
      <c r="BL67" s="290">
        <v>165.45454545454547</v>
      </c>
      <c r="BM67" s="291">
        <f t="shared" si="38"/>
        <v>3.2624113475177463E-2</v>
      </c>
      <c r="BN67" s="292" t="s">
        <v>13</v>
      </c>
      <c r="BO67" s="290">
        <f t="shared" si="73"/>
        <v>289380000</v>
      </c>
      <c r="BP67" s="290">
        <f t="shared" si="74"/>
        <v>289380000</v>
      </c>
      <c r="BQ67" s="290">
        <f t="shared" si="75"/>
        <v>289380000</v>
      </c>
      <c r="BR67" s="290">
        <f t="shared" si="76"/>
        <v>289380000</v>
      </c>
      <c r="BS67" s="290">
        <f t="shared" si="77"/>
        <v>289380000</v>
      </c>
      <c r="BT67" s="290">
        <f t="shared" si="78"/>
        <v>289380000</v>
      </c>
      <c r="BU67" s="290">
        <f t="shared" si="79"/>
        <v>289380000</v>
      </c>
      <c r="BV67" s="290">
        <f t="shared" si="80"/>
        <v>289380000</v>
      </c>
      <c r="BW67" s="290">
        <f t="shared" si="81"/>
        <v>289380000</v>
      </c>
      <c r="BX67" s="290">
        <f t="shared" si="82"/>
        <v>289380000</v>
      </c>
      <c r="BY67" s="290">
        <f t="shared" si="83"/>
        <v>289380000</v>
      </c>
      <c r="BZ67" s="290">
        <f t="shared" si="84"/>
        <v>289380000</v>
      </c>
      <c r="CA67" s="298">
        <f t="shared" si="39"/>
        <v>3472560000</v>
      </c>
      <c r="CB67" s="1" t="str">
        <f>VLOOKUP(C67,'So sánh chi phí'!A:A,1,0)</f>
        <v>200386</v>
      </c>
    </row>
    <row r="68" spans="1:80 16350:16372" ht="15.5" hidden="1" x14ac:dyDescent="0.3">
      <c r="A68" s="257" t="s">
        <v>79</v>
      </c>
      <c r="B68" s="381" t="s">
        <v>4556</v>
      </c>
      <c r="C68" s="7" t="s">
        <v>4600</v>
      </c>
      <c r="D68" s="244" t="s">
        <v>4689</v>
      </c>
      <c r="E68" s="237" t="s">
        <v>94</v>
      </c>
      <c r="F68" s="237" t="s">
        <v>4744</v>
      </c>
      <c r="G68" s="7" t="s">
        <v>7</v>
      </c>
      <c r="H68" s="237" t="s">
        <v>165</v>
      </c>
      <c r="I68" s="235" t="s">
        <v>116</v>
      </c>
      <c r="J68" s="7" t="s">
        <v>78</v>
      </c>
      <c r="K68" s="234" t="s">
        <v>0</v>
      </c>
      <c r="L68" s="7" t="s">
        <v>4784</v>
      </c>
      <c r="M68" s="278">
        <v>0.8</v>
      </c>
      <c r="N68" s="264"/>
      <c r="O68" s="264">
        <v>44</v>
      </c>
      <c r="P68" s="264"/>
      <c r="Q68" s="264">
        <v>44</v>
      </c>
      <c r="R68" s="264"/>
      <c r="S68" s="264">
        <v>44</v>
      </c>
      <c r="T68" s="264"/>
      <c r="U68" s="264">
        <v>44</v>
      </c>
      <c r="V68" s="264"/>
      <c r="W68" s="264">
        <v>44</v>
      </c>
      <c r="X68" s="264"/>
      <c r="Y68" s="264"/>
      <c r="Z68" s="274">
        <f t="shared" si="30"/>
        <v>220</v>
      </c>
      <c r="AA68" s="258">
        <v>176</v>
      </c>
      <c r="AB68" s="258">
        <f t="shared" si="31"/>
        <v>44</v>
      </c>
      <c r="AC68" s="259">
        <f t="shared" si="32"/>
        <v>0.25</v>
      </c>
      <c r="AD68" s="10" t="s">
        <v>13</v>
      </c>
      <c r="AE68" s="264">
        <v>970</v>
      </c>
      <c r="AF68" s="264">
        <v>970</v>
      </c>
      <c r="AG68" s="264">
        <v>970</v>
      </c>
      <c r="AH68" s="264">
        <v>970</v>
      </c>
      <c r="AI68" s="264">
        <v>970</v>
      </c>
      <c r="AJ68" s="264">
        <v>970</v>
      </c>
      <c r="AK68" s="264">
        <v>970</v>
      </c>
      <c r="AL68" s="264">
        <v>970</v>
      </c>
      <c r="AM68" s="264">
        <v>970</v>
      </c>
      <c r="AN68" s="264">
        <v>970</v>
      </c>
      <c r="AO68" s="264">
        <v>970</v>
      </c>
      <c r="AP68" s="264">
        <v>970</v>
      </c>
      <c r="AQ68" s="243">
        <f t="shared" si="5"/>
        <v>970</v>
      </c>
      <c r="AR68" s="258"/>
      <c r="AS68" s="258">
        <f t="shared" si="33"/>
        <v>970</v>
      </c>
      <c r="AT68" s="259">
        <f t="shared" si="34"/>
        <v>0</v>
      </c>
      <c r="AU68" s="11">
        <f t="shared" si="61"/>
        <v>0</v>
      </c>
      <c r="AV68" s="11">
        <f t="shared" si="62"/>
        <v>1131020000</v>
      </c>
      <c r="AW68" s="11">
        <f t="shared" si="63"/>
        <v>0</v>
      </c>
      <c r="AX68" s="11">
        <f t="shared" si="64"/>
        <v>1131020000</v>
      </c>
      <c r="AY68" s="11">
        <f t="shared" si="65"/>
        <v>0</v>
      </c>
      <c r="AZ68" s="11">
        <f t="shared" si="66"/>
        <v>1131020000</v>
      </c>
      <c r="BA68" s="11">
        <f t="shared" si="67"/>
        <v>0</v>
      </c>
      <c r="BB68" s="11">
        <f t="shared" si="68"/>
        <v>1131020000</v>
      </c>
      <c r="BC68" s="11">
        <f t="shared" si="69"/>
        <v>0</v>
      </c>
      <c r="BD68" s="11">
        <f t="shared" si="70"/>
        <v>1131020000</v>
      </c>
      <c r="BE68" s="11">
        <f t="shared" si="71"/>
        <v>0</v>
      </c>
      <c r="BF68" s="11">
        <f t="shared" si="72"/>
        <v>0</v>
      </c>
      <c r="BG68" s="239">
        <f t="shared" si="58"/>
        <v>5655100000</v>
      </c>
      <c r="BH68" s="239" t="e">
        <f>SUMIFS(#REF!,#REF!,'CPVC+XK 2026'!$C68,#REF!,'CPVC+XK 2026'!$I68)</f>
        <v>#REF!</v>
      </c>
      <c r="BI68" s="239" t="e">
        <f t="shared" si="36"/>
        <v>#REF!</v>
      </c>
      <c r="BJ68" s="240">
        <f t="shared" si="37"/>
        <v>0</v>
      </c>
      <c r="BK68" s="289">
        <v>20</v>
      </c>
      <c r="BL68" s="290">
        <v>20</v>
      </c>
      <c r="BM68" s="291">
        <f t="shared" si="38"/>
        <v>0</v>
      </c>
      <c r="BN68" s="292" t="s">
        <v>13</v>
      </c>
      <c r="BO68" s="290">
        <f t="shared" si="73"/>
        <v>0</v>
      </c>
      <c r="BP68" s="290">
        <f t="shared" si="74"/>
        <v>23320000</v>
      </c>
      <c r="BQ68" s="290">
        <f t="shared" si="75"/>
        <v>0</v>
      </c>
      <c r="BR68" s="290">
        <f t="shared" si="76"/>
        <v>23320000</v>
      </c>
      <c r="BS68" s="290">
        <f t="shared" si="77"/>
        <v>0</v>
      </c>
      <c r="BT68" s="290">
        <f t="shared" si="78"/>
        <v>23320000</v>
      </c>
      <c r="BU68" s="290">
        <f t="shared" si="79"/>
        <v>0</v>
      </c>
      <c r="BV68" s="290">
        <f t="shared" si="80"/>
        <v>23320000</v>
      </c>
      <c r="BW68" s="290">
        <f t="shared" si="81"/>
        <v>0</v>
      </c>
      <c r="BX68" s="290">
        <f t="shared" si="82"/>
        <v>23320000</v>
      </c>
      <c r="BY68" s="290">
        <f t="shared" si="83"/>
        <v>0</v>
      </c>
      <c r="BZ68" s="290">
        <f t="shared" si="84"/>
        <v>0</v>
      </c>
      <c r="CA68" s="298">
        <f t="shared" si="39"/>
        <v>116600000</v>
      </c>
      <c r="CB68" s="1" t="str">
        <f>VLOOKUP(C68,'So sánh chi phí'!A:A,1,0)</f>
        <v>200381</v>
      </c>
    </row>
    <row r="69" spans="1:80 16350:16372" ht="15.5" hidden="1" x14ac:dyDescent="0.3">
      <c r="A69" s="257" t="s">
        <v>76</v>
      </c>
      <c r="B69" s="381" t="s">
        <v>4556</v>
      </c>
      <c r="C69" s="7" t="s">
        <v>4601</v>
      </c>
      <c r="D69" s="244" t="s">
        <v>4690</v>
      </c>
      <c r="E69" s="237" t="s">
        <v>94</v>
      </c>
      <c r="F69" s="237" t="s">
        <v>4744</v>
      </c>
      <c r="G69" s="7" t="s">
        <v>7</v>
      </c>
      <c r="H69" s="237" t="s">
        <v>165</v>
      </c>
      <c r="I69" s="235" t="s">
        <v>111</v>
      </c>
      <c r="J69" s="7" t="s">
        <v>4755</v>
      </c>
      <c r="K69" s="234" t="s">
        <v>0</v>
      </c>
      <c r="L69" s="7" t="s">
        <v>4781</v>
      </c>
      <c r="M69" s="278">
        <v>0.8</v>
      </c>
      <c r="N69" s="264">
        <v>44</v>
      </c>
      <c r="O69" s="264"/>
      <c r="P69" s="264"/>
      <c r="Q69" s="264">
        <v>44</v>
      </c>
      <c r="R69" s="264"/>
      <c r="S69" s="264"/>
      <c r="T69" s="264">
        <v>44</v>
      </c>
      <c r="U69" s="264"/>
      <c r="V69" s="264"/>
      <c r="W69" s="264">
        <v>44</v>
      </c>
      <c r="X69" s="264"/>
      <c r="Y69" s="264"/>
      <c r="Z69" s="274">
        <f t="shared" si="30"/>
        <v>176</v>
      </c>
      <c r="AA69" s="258">
        <v>264</v>
      </c>
      <c r="AB69" s="258">
        <f t="shared" si="31"/>
        <v>-88</v>
      </c>
      <c r="AC69" s="259">
        <f t="shared" si="32"/>
        <v>-0.33333333333333331</v>
      </c>
      <c r="AD69" s="10" t="s">
        <v>13</v>
      </c>
      <c r="AE69" s="264">
        <v>1200</v>
      </c>
      <c r="AF69" s="264">
        <v>1200</v>
      </c>
      <c r="AG69" s="264">
        <v>1200</v>
      </c>
      <c r="AH69" s="264">
        <v>1200</v>
      </c>
      <c r="AI69" s="264">
        <v>1200</v>
      </c>
      <c r="AJ69" s="264">
        <v>1200</v>
      </c>
      <c r="AK69" s="264">
        <v>1200</v>
      </c>
      <c r="AL69" s="264">
        <v>1200</v>
      </c>
      <c r="AM69" s="264">
        <v>1200</v>
      </c>
      <c r="AN69" s="264">
        <v>1200</v>
      </c>
      <c r="AO69" s="264">
        <v>1200</v>
      </c>
      <c r="AP69" s="264">
        <v>1200</v>
      </c>
      <c r="AQ69" s="243">
        <f t="shared" si="5"/>
        <v>1200</v>
      </c>
      <c r="AR69" s="258"/>
      <c r="AS69" s="258">
        <f t="shared" si="33"/>
        <v>1200</v>
      </c>
      <c r="AT69" s="259">
        <f t="shared" si="34"/>
        <v>0</v>
      </c>
      <c r="AU69" s="11">
        <f t="shared" si="61"/>
        <v>1399200000</v>
      </c>
      <c r="AV69" s="11">
        <f t="shared" si="62"/>
        <v>0</v>
      </c>
      <c r="AW69" s="11">
        <f t="shared" si="63"/>
        <v>0</v>
      </c>
      <c r="AX69" s="11">
        <f t="shared" si="64"/>
        <v>1399200000</v>
      </c>
      <c r="AY69" s="11">
        <f t="shared" si="65"/>
        <v>0</v>
      </c>
      <c r="AZ69" s="11">
        <f t="shared" si="66"/>
        <v>0</v>
      </c>
      <c r="BA69" s="11">
        <f t="shared" si="67"/>
        <v>1399200000</v>
      </c>
      <c r="BB69" s="11">
        <f t="shared" si="68"/>
        <v>0</v>
      </c>
      <c r="BC69" s="11">
        <f t="shared" si="69"/>
        <v>0</v>
      </c>
      <c r="BD69" s="11">
        <f t="shared" si="70"/>
        <v>1399200000</v>
      </c>
      <c r="BE69" s="11">
        <f t="shared" si="71"/>
        <v>0</v>
      </c>
      <c r="BF69" s="11">
        <f t="shared" si="72"/>
        <v>0</v>
      </c>
      <c r="BG69" s="239">
        <f t="shared" si="58"/>
        <v>5596800000</v>
      </c>
      <c r="BH69" s="239" t="e">
        <f>SUMIFS(#REF!,#REF!,'CPVC+XK 2026'!$C69,#REF!,'CPVC+XK 2026'!$I69)</f>
        <v>#REF!</v>
      </c>
      <c r="BI69" s="239" t="e">
        <f t="shared" si="36"/>
        <v>#REF!</v>
      </c>
      <c r="BJ69" s="240">
        <f t="shared" si="37"/>
        <v>0</v>
      </c>
      <c r="BK69" s="289">
        <v>20</v>
      </c>
      <c r="BL69" s="290">
        <v>20</v>
      </c>
      <c r="BM69" s="291">
        <f t="shared" si="38"/>
        <v>0</v>
      </c>
      <c r="BN69" s="292" t="s">
        <v>13</v>
      </c>
      <c r="BO69" s="290">
        <f t="shared" si="73"/>
        <v>23320000</v>
      </c>
      <c r="BP69" s="290">
        <f t="shared" si="74"/>
        <v>0</v>
      </c>
      <c r="BQ69" s="290">
        <f t="shared" si="75"/>
        <v>0</v>
      </c>
      <c r="BR69" s="290">
        <f t="shared" si="76"/>
        <v>23320000</v>
      </c>
      <c r="BS69" s="290">
        <f t="shared" si="77"/>
        <v>0</v>
      </c>
      <c r="BT69" s="290">
        <f t="shared" si="78"/>
        <v>0</v>
      </c>
      <c r="BU69" s="290">
        <f t="shared" si="79"/>
        <v>23320000</v>
      </c>
      <c r="BV69" s="290">
        <f t="shared" si="80"/>
        <v>0</v>
      </c>
      <c r="BW69" s="290">
        <f t="shared" si="81"/>
        <v>0</v>
      </c>
      <c r="BX69" s="290">
        <f t="shared" si="82"/>
        <v>23320000</v>
      </c>
      <c r="BY69" s="290">
        <f t="shared" si="83"/>
        <v>0</v>
      </c>
      <c r="BZ69" s="290">
        <f t="shared" si="84"/>
        <v>0</v>
      </c>
      <c r="CA69" s="298">
        <f t="shared" si="39"/>
        <v>93280000</v>
      </c>
      <c r="CB69" s="1" t="str">
        <f>VLOOKUP(C69,'So sánh chi phí'!A:A,1,0)</f>
        <v>200367</v>
      </c>
    </row>
    <row r="70" spans="1:80 16350:16372" ht="15.5" hidden="1" x14ac:dyDescent="0.3">
      <c r="A70" s="257" t="s">
        <v>79</v>
      </c>
      <c r="B70" s="381" t="s">
        <v>4556</v>
      </c>
      <c r="C70" s="7" t="s">
        <v>4602</v>
      </c>
      <c r="D70" s="244" t="s">
        <v>4691</v>
      </c>
      <c r="E70" s="237" t="s">
        <v>94</v>
      </c>
      <c r="F70" s="237" t="s">
        <v>4744</v>
      </c>
      <c r="G70" s="7" t="s">
        <v>8</v>
      </c>
      <c r="H70" s="237" t="s">
        <v>164</v>
      </c>
      <c r="I70" s="235" t="s">
        <v>111</v>
      </c>
      <c r="J70" s="7" t="s">
        <v>4755</v>
      </c>
      <c r="K70" s="234" t="s">
        <v>0</v>
      </c>
      <c r="L70" s="7" t="s">
        <v>4781</v>
      </c>
      <c r="M70" s="278">
        <v>0.8</v>
      </c>
      <c r="N70" s="264"/>
      <c r="O70" s="264">
        <v>44</v>
      </c>
      <c r="P70" s="264"/>
      <c r="Q70" s="264"/>
      <c r="R70" s="264">
        <v>44</v>
      </c>
      <c r="S70" s="264"/>
      <c r="T70" s="264"/>
      <c r="U70" s="264">
        <v>44</v>
      </c>
      <c r="V70" s="264"/>
      <c r="W70" s="264"/>
      <c r="X70" s="264">
        <v>44</v>
      </c>
      <c r="Y70" s="264"/>
      <c r="Z70" s="274">
        <f t="shared" si="30"/>
        <v>176</v>
      </c>
      <c r="AA70" s="258">
        <v>66</v>
      </c>
      <c r="AB70" s="258">
        <f t="shared" si="31"/>
        <v>110</v>
      </c>
      <c r="AC70" s="259">
        <f t="shared" si="32"/>
        <v>1.6666666666666667</v>
      </c>
      <c r="AD70" s="10" t="s">
        <v>13</v>
      </c>
      <c r="AE70" s="264">
        <v>1200</v>
      </c>
      <c r="AF70" s="264">
        <v>1200</v>
      </c>
      <c r="AG70" s="264">
        <v>1200</v>
      </c>
      <c r="AH70" s="264">
        <v>1200</v>
      </c>
      <c r="AI70" s="264">
        <v>1200</v>
      </c>
      <c r="AJ70" s="264">
        <v>1200</v>
      </c>
      <c r="AK70" s="264">
        <v>1200</v>
      </c>
      <c r="AL70" s="264">
        <v>1200</v>
      </c>
      <c r="AM70" s="264">
        <v>1200</v>
      </c>
      <c r="AN70" s="264">
        <v>1200</v>
      </c>
      <c r="AO70" s="264">
        <v>1200</v>
      </c>
      <c r="AP70" s="264">
        <v>1200</v>
      </c>
      <c r="AQ70" s="243">
        <f t="shared" si="5"/>
        <v>1200</v>
      </c>
      <c r="AR70" s="258"/>
      <c r="AS70" s="258">
        <f t="shared" si="33"/>
        <v>1200</v>
      </c>
      <c r="AT70" s="259">
        <f t="shared" si="34"/>
        <v>0</v>
      </c>
      <c r="AU70" s="11">
        <f t="shared" si="61"/>
        <v>0</v>
      </c>
      <c r="AV70" s="11">
        <f t="shared" si="62"/>
        <v>1399200000</v>
      </c>
      <c r="AW70" s="11">
        <f t="shared" si="63"/>
        <v>0</v>
      </c>
      <c r="AX70" s="11">
        <f t="shared" si="64"/>
        <v>0</v>
      </c>
      <c r="AY70" s="11">
        <f t="shared" si="65"/>
        <v>1399200000</v>
      </c>
      <c r="AZ70" s="11">
        <f t="shared" si="66"/>
        <v>0</v>
      </c>
      <c r="BA70" s="11">
        <f t="shared" si="67"/>
        <v>0</v>
      </c>
      <c r="BB70" s="11">
        <f t="shared" si="68"/>
        <v>1399200000</v>
      </c>
      <c r="BC70" s="11">
        <f t="shared" si="69"/>
        <v>0</v>
      </c>
      <c r="BD70" s="11">
        <f t="shared" si="70"/>
        <v>0</v>
      </c>
      <c r="BE70" s="11">
        <f t="shared" si="71"/>
        <v>1399200000</v>
      </c>
      <c r="BF70" s="11">
        <f t="shared" si="72"/>
        <v>0</v>
      </c>
      <c r="BG70" s="239">
        <f t="shared" si="58"/>
        <v>5596800000</v>
      </c>
      <c r="BH70" s="239" t="e">
        <f>SUMIFS(#REF!,#REF!,'CPVC+XK 2026'!$C70,#REF!,'CPVC+XK 2026'!$I70)</f>
        <v>#REF!</v>
      </c>
      <c r="BI70" s="239" t="e">
        <f t="shared" si="36"/>
        <v>#REF!</v>
      </c>
      <c r="BJ70" s="240">
        <f t="shared" si="37"/>
        <v>0</v>
      </c>
      <c r="BK70" s="289">
        <f>122.727272727273+20</f>
        <v>142.727272727273</v>
      </c>
      <c r="BL70" s="290">
        <f>136.363636363636+20</f>
        <v>156.363636363636</v>
      </c>
      <c r="BM70" s="291">
        <f t="shared" si="38"/>
        <v>9.5541401273880666E-2</v>
      </c>
      <c r="BN70" s="292" t="s">
        <v>13</v>
      </c>
      <c r="BO70" s="290">
        <f t="shared" si="73"/>
        <v>0</v>
      </c>
      <c r="BP70" s="290">
        <f t="shared" si="74"/>
        <v>182319999.99999958</v>
      </c>
      <c r="BQ70" s="290">
        <f t="shared" si="75"/>
        <v>0</v>
      </c>
      <c r="BR70" s="290">
        <f t="shared" si="76"/>
        <v>0</v>
      </c>
      <c r="BS70" s="290">
        <f t="shared" si="77"/>
        <v>182319999.99999958</v>
      </c>
      <c r="BT70" s="290">
        <f t="shared" si="78"/>
        <v>0</v>
      </c>
      <c r="BU70" s="290">
        <f t="shared" si="79"/>
        <v>0</v>
      </c>
      <c r="BV70" s="290">
        <f t="shared" si="80"/>
        <v>182319999.99999958</v>
      </c>
      <c r="BW70" s="290">
        <f t="shared" si="81"/>
        <v>0</v>
      </c>
      <c r="BX70" s="290">
        <f t="shared" si="82"/>
        <v>0</v>
      </c>
      <c r="BY70" s="290">
        <f t="shared" si="83"/>
        <v>182319999.99999958</v>
      </c>
      <c r="BZ70" s="290">
        <f t="shared" si="84"/>
        <v>0</v>
      </c>
      <c r="CA70" s="298">
        <f t="shared" si="39"/>
        <v>729279999.99999833</v>
      </c>
      <c r="CB70" s="1" t="str">
        <f>VLOOKUP(C70,'So sánh chi phí'!A:A,1,0)</f>
        <v>200374</v>
      </c>
    </row>
    <row r="71" spans="1:80 16350:16372" ht="15.5" x14ac:dyDescent="0.3">
      <c r="A71" s="257" t="s">
        <v>79</v>
      </c>
      <c r="B71" s="234" t="s">
        <v>98</v>
      </c>
      <c r="C71" s="235" t="s">
        <v>4603</v>
      </c>
      <c r="D71" s="245" t="s">
        <v>4692</v>
      </c>
      <c r="E71" s="7" t="s">
        <v>97</v>
      </c>
      <c r="F71" s="237" t="s">
        <v>4744</v>
      </c>
      <c r="G71" s="7" t="s">
        <v>8</v>
      </c>
      <c r="H71" s="7" t="s">
        <v>166</v>
      </c>
      <c r="I71" s="235" t="s">
        <v>122</v>
      </c>
      <c r="J71" s="234" t="s">
        <v>123</v>
      </c>
      <c r="K71" s="250" t="s">
        <v>1</v>
      </c>
      <c r="L71" s="7" t="s">
        <v>272</v>
      </c>
      <c r="M71" s="280">
        <v>0.8</v>
      </c>
      <c r="N71" s="264"/>
      <c r="O71" s="264"/>
      <c r="P71" s="264"/>
      <c r="Q71" s="264"/>
      <c r="R71" s="264"/>
      <c r="S71" s="264"/>
      <c r="T71" s="264"/>
      <c r="U71" s="264"/>
      <c r="V71" s="264"/>
      <c r="W71" s="264"/>
      <c r="X71" s="264"/>
      <c r="Y71" s="264"/>
      <c r="Z71" s="274">
        <f t="shared" si="30"/>
        <v>0</v>
      </c>
      <c r="AA71" s="258">
        <v>157.5</v>
      </c>
      <c r="AB71" s="258">
        <f t="shared" si="31"/>
        <v>-157.5</v>
      </c>
      <c r="AC71" s="259">
        <f t="shared" si="32"/>
        <v>-1</v>
      </c>
      <c r="AD71" s="10" t="s">
        <v>13</v>
      </c>
      <c r="AE71" s="264">
        <v>695</v>
      </c>
      <c r="AF71" s="264">
        <v>695</v>
      </c>
      <c r="AG71" s="264">
        <v>695</v>
      </c>
      <c r="AH71" s="264">
        <v>695</v>
      </c>
      <c r="AI71" s="264">
        <v>695</v>
      </c>
      <c r="AJ71" s="264">
        <v>695</v>
      </c>
      <c r="AK71" s="264">
        <v>695</v>
      </c>
      <c r="AL71" s="264">
        <v>695</v>
      </c>
      <c r="AM71" s="264">
        <v>695</v>
      </c>
      <c r="AN71" s="264">
        <v>695</v>
      </c>
      <c r="AO71" s="264">
        <v>695</v>
      </c>
      <c r="AP71" s="264">
        <v>695</v>
      </c>
      <c r="AQ71" s="243">
        <f t="shared" si="5"/>
        <v>695</v>
      </c>
      <c r="AR71" s="258"/>
      <c r="AS71" s="258">
        <f t="shared" si="33"/>
        <v>695</v>
      </c>
      <c r="AT71" s="259">
        <f t="shared" si="34"/>
        <v>0</v>
      </c>
      <c r="AU71" s="11">
        <f t="shared" si="61"/>
        <v>0</v>
      </c>
      <c r="AV71" s="11">
        <f t="shared" si="62"/>
        <v>0</v>
      </c>
      <c r="AW71" s="11">
        <f t="shared" si="63"/>
        <v>0</v>
      </c>
      <c r="AX71" s="11">
        <f t="shared" si="64"/>
        <v>0</v>
      </c>
      <c r="AY71" s="11">
        <f t="shared" si="65"/>
        <v>0</v>
      </c>
      <c r="AZ71" s="11">
        <f t="shared" si="66"/>
        <v>0</v>
      </c>
      <c r="BA71" s="11">
        <f t="shared" si="67"/>
        <v>0</v>
      </c>
      <c r="BB71" s="11">
        <f t="shared" si="68"/>
        <v>0</v>
      </c>
      <c r="BC71" s="11">
        <f t="shared" si="69"/>
        <v>0</v>
      </c>
      <c r="BD71" s="11">
        <f t="shared" si="70"/>
        <v>0</v>
      </c>
      <c r="BE71" s="11">
        <f t="shared" si="71"/>
        <v>0</v>
      </c>
      <c r="BF71" s="11">
        <f t="shared" si="72"/>
        <v>0</v>
      </c>
      <c r="BG71" s="239">
        <f t="shared" si="58"/>
        <v>0</v>
      </c>
      <c r="BH71" s="239" t="e">
        <f>SUMIFS(#REF!,#REF!,'CPVC+XK 2026'!$C71,#REF!,'CPVC+XK 2026'!$I71)</f>
        <v>#REF!</v>
      </c>
      <c r="BI71" s="239" t="e">
        <f t="shared" si="36"/>
        <v>#REF!</v>
      </c>
      <c r="BJ71" s="240">
        <f t="shared" si="37"/>
        <v>0</v>
      </c>
      <c r="BK71" s="289"/>
      <c r="BL71" s="290"/>
      <c r="BM71" s="291" t="str">
        <f t="shared" si="38"/>
        <v xml:space="preserve"> </v>
      </c>
      <c r="BN71" s="292" t="s">
        <v>15</v>
      </c>
      <c r="BO71" s="290">
        <f t="shared" si="73"/>
        <v>0</v>
      </c>
      <c r="BP71" s="290">
        <f t="shared" si="74"/>
        <v>0</v>
      </c>
      <c r="BQ71" s="290">
        <f t="shared" si="75"/>
        <v>0</v>
      </c>
      <c r="BR71" s="290">
        <f t="shared" si="76"/>
        <v>0</v>
      </c>
      <c r="BS71" s="290">
        <f t="shared" si="77"/>
        <v>0</v>
      </c>
      <c r="BT71" s="290">
        <f t="shared" si="78"/>
        <v>0</v>
      </c>
      <c r="BU71" s="290">
        <f t="shared" si="79"/>
        <v>0</v>
      </c>
      <c r="BV71" s="290">
        <f t="shared" si="80"/>
        <v>0</v>
      </c>
      <c r="BW71" s="290">
        <f t="shared" si="81"/>
        <v>0</v>
      </c>
      <c r="BX71" s="290">
        <f t="shared" si="82"/>
        <v>0</v>
      </c>
      <c r="BY71" s="290">
        <f t="shared" si="83"/>
        <v>0</v>
      </c>
      <c r="BZ71" s="290">
        <f t="shared" si="84"/>
        <v>0</v>
      </c>
      <c r="CA71" s="298">
        <f t="shared" si="39"/>
        <v>0</v>
      </c>
      <c r="CB71" s="1" t="str">
        <f>VLOOKUP(C71,'So sánh chi phí'!A:A,1,0)</f>
        <v>105339</v>
      </c>
    </row>
    <row r="72" spans="1:80 16350:16372" ht="15.5" x14ac:dyDescent="0.3">
      <c r="A72" s="257" t="s">
        <v>77</v>
      </c>
      <c r="B72" s="234" t="s">
        <v>98</v>
      </c>
      <c r="C72" s="235" t="s">
        <v>4585</v>
      </c>
      <c r="D72" s="245" t="s">
        <v>4670</v>
      </c>
      <c r="E72" s="237" t="s">
        <v>97</v>
      </c>
      <c r="F72" s="237" t="s">
        <v>4744</v>
      </c>
      <c r="G72" s="7" t="s">
        <v>8</v>
      </c>
      <c r="H72" s="237" t="s">
        <v>166</v>
      </c>
      <c r="I72" s="235" t="s">
        <v>110</v>
      </c>
      <c r="J72" s="7" t="s">
        <v>4752</v>
      </c>
      <c r="K72" s="234" t="s">
        <v>0</v>
      </c>
      <c r="L72" s="7" t="s">
        <v>4780</v>
      </c>
      <c r="M72" s="280">
        <v>0.8</v>
      </c>
      <c r="N72" s="264">
        <v>11</v>
      </c>
      <c r="O72" s="264">
        <v>11</v>
      </c>
      <c r="P72" s="264">
        <v>11</v>
      </c>
      <c r="Q72" s="264">
        <v>11</v>
      </c>
      <c r="R72" s="264">
        <v>11</v>
      </c>
      <c r="S72" s="264">
        <v>11</v>
      </c>
      <c r="T72" s="264">
        <v>11</v>
      </c>
      <c r="U72" s="264">
        <v>11</v>
      </c>
      <c r="V72" s="264">
        <v>11</v>
      </c>
      <c r="W72" s="264">
        <v>11</v>
      </c>
      <c r="X72" s="264">
        <v>11</v>
      </c>
      <c r="Y72" s="264">
        <v>11</v>
      </c>
      <c r="Z72" s="274">
        <f t="shared" si="30"/>
        <v>132</v>
      </c>
      <c r="AA72" s="258">
        <v>126.5</v>
      </c>
      <c r="AB72" s="258">
        <f t="shared" si="31"/>
        <v>5.5</v>
      </c>
      <c r="AC72" s="259">
        <f t="shared" si="32"/>
        <v>4.3478260869565216E-2</v>
      </c>
      <c r="AD72" s="10" t="s">
        <v>13</v>
      </c>
      <c r="AE72" s="264">
        <v>1250</v>
      </c>
      <c r="AF72" s="264">
        <v>1250</v>
      </c>
      <c r="AG72" s="264">
        <v>1250</v>
      </c>
      <c r="AH72" s="264">
        <v>1250</v>
      </c>
      <c r="AI72" s="264">
        <v>1250</v>
      </c>
      <c r="AJ72" s="264">
        <v>1250</v>
      </c>
      <c r="AK72" s="264">
        <v>1250</v>
      </c>
      <c r="AL72" s="264">
        <v>1250</v>
      </c>
      <c r="AM72" s="264">
        <v>1250</v>
      </c>
      <c r="AN72" s="264">
        <v>1250</v>
      </c>
      <c r="AO72" s="264">
        <v>1250</v>
      </c>
      <c r="AP72" s="264">
        <v>1250</v>
      </c>
      <c r="AQ72" s="243">
        <f t="shared" si="5"/>
        <v>1250</v>
      </c>
      <c r="AR72" s="258"/>
      <c r="AS72" s="258">
        <f t="shared" si="33"/>
        <v>1250</v>
      </c>
      <c r="AT72" s="259">
        <f t="shared" si="34"/>
        <v>0</v>
      </c>
      <c r="AU72" s="11">
        <f t="shared" si="61"/>
        <v>364375000</v>
      </c>
      <c r="AV72" s="11">
        <f t="shared" si="62"/>
        <v>364375000</v>
      </c>
      <c r="AW72" s="11">
        <f t="shared" si="63"/>
        <v>364375000</v>
      </c>
      <c r="AX72" s="11">
        <f t="shared" si="64"/>
        <v>364375000</v>
      </c>
      <c r="AY72" s="11">
        <f t="shared" si="65"/>
        <v>364375000</v>
      </c>
      <c r="AZ72" s="11">
        <f t="shared" si="66"/>
        <v>364375000</v>
      </c>
      <c r="BA72" s="11">
        <f t="shared" si="67"/>
        <v>364375000</v>
      </c>
      <c r="BB72" s="11">
        <f t="shared" si="68"/>
        <v>364375000</v>
      </c>
      <c r="BC72" s="11">
        <f t="shared" si="69"/>
        <v>364375000</v>
      </c>
      <c r="BD72" s="11">
        <f t="shared" si="70"/>
        <v>364375000</v>
      </c>
      <c r="BE72" s="11">
        <f t="shared" si="71"/>
        <v>364375000</v>
      </c>
      <c r="BF72" s="11">
        <f t="shared" si="72"/>
        <v>364375000</v>
      </c>
      <c r="BG72" s="239">
        <f t="shared" si="58"/>
        <v>4372500000</v>
      </c>
      <c r="BH72" s="239" t="e">
        <f>SUMIFS(#REF!,#REF!,'CPVC+XK 2026'!$C72,#REF!,'CPVC+XK 2026'!$I72)</f>
        <v>#REF!</v>
      </c>
      <c r="BI72" s="239" t="e">
        <f t="shared" si="36"/>
        <v>#REF!</v>
      </c>
      <c r="BJ72" s="240">
        <f t="shared" si="37"/>
        <v>0</v>
      </c>
      <c r="BK72" s="289"/>
      <c r="BL72" s="290"/>
      <c r="BM72" s="291" t="str">
        <f t="shared" si="38"/>
        <v xml:space="preserve"> </v>
      </c>
      <c r="BN72" s="292" t="s">
        <v>15</v>
      </c>
      <c r="BO72" s="290">
        <f t="shared" si="73"/>
        <v>0</v>
      </c>
      <c r="BP72" s="290">
        <f t="shared" si="74"/>
        <v>0</v>
      </c>
      <c r="BQ72" s="290">
        <f t="shared" si="75"/>
        <v>0</v>
      </c>
      <c r="BR72" s="290">
        <f t="shared" si="76"/>
        <v>0</v>
      </c>
      <c r="BS72" s="290">
        <f t="shared" si="77"/>
        <v>0</v>
      </c>
      <c r="BT72" s="290">
        <f t="shared" si="78"/>
        <v>0</v>
      </c>
      <c r="BU72" s="290">
        <f t="shared" si="79"/>
        <v>0</v>
      </c>
      <c r="BV72" s="290">
        <f t="shared" si="80"/>
        <v>0</v>
      </c>
      <c r="BW72" s="290">
        <f t="shared" si="81"/>
        <v>0</v>
      </c>
      <c r="BX72" s="290">
        <f t="shared" si="82"/>
        <v>0</v>
      </c>
      <c r="BY72" s="290">
        <f t="shared" si="83"/>
        <v>0</v>
      </c>
      <c r="BZ72" s="290">
        <f t="shared" si="84"/>
        <v>0</v>
      </c>
      <c r="CA72" s="298">
        <f t="shared" si="39"/>
        <v>0</v>
      </c>
      <c r="CB72" s="1" t="e">
        <f>VLOOKUP(C72,'So sánh chi phí'!A:A,1,0)</f>
        <v>#N/A</v>
      </c>
    </row>
    <row r="73" spans="1:80 16350:16372" ht="28" x14ac:dyDescent="0.3">
      <c r="A73" s="257" t="s">
        <v>77</v>
      </c>
      <c r="B73" s="234" t="s">
        <v>98</v>
      </c>
      <c r="C73" s="235" t="s">
        <v>4604</v>
      </c>
      <c r="D73" s="245" t="s">
        <v>4693</v>
      </c>
      <c r="E73" s="237" t="s">
        <v>97</v>
      </c>
      <c r="F73" s="237" t="s">
        <v>4744</v>
      </c>
      <c r="G73" s="7" t="s">
        <v>8</v>
      </c>
      <c r="H73" s="237" t="s">
        <v>166</v>
      </c>
      <c r="I73" s="246" t="s">
        <v>110</v>
      </c>
      <c r="J73" s="234" t="s">
        <v>4752</v>
      </c>
      <c r="K73" s="234" t="s">
        <v>0</v>
      </c>
      <c r="L73" s="7" t="s">
        <v>4780</v>
      </c>
      <c r="M73" s="280">
        <v>0.8</v>
      </c>
      <c r="N73" s="264"/>
      <c r="O73" s="264">
        <v>22</v>
      </c>
      <c r="P73" s="264"/>
      <c r="Q73" s="264">
        <v>22</v>
      </c>
      <c r="R73" s="264"/>
      <c r="S73" s="264">
        <v>22</v>
      </c>
      <c r="T73" s="264"/>
      <c r="U73" s="264">
        <v>22</v>
      </c>
      <c r="V73" s="264"/>
      <c r="W73" s="264">
        <v>22</v>
      </c>
      <c r="X73" s="264"/>
      <c r="Y73" s="264">
        <v>22</v>
      </c>
      <c r="Z73" s="274">
        <f t="shared" si="30"/>
        <v>132</v>
      </c>
      <c r="AA73" s="258">
        <v>88</v>
      </c>
      <c r="AB73" s="258">
        <f t="shared" si="31"/>
        <v>44</v>
      </c>
      <c r="AC73" s="259">
        <f t="shared" si="32"/>
        <v>0.5</v>
      </c>
      <c r="AD73" s="10" t="s">
        <v>13</v>
      </c>
      <c r="AE73" s="264">
        <v>1150</v>
      </c>
      <c r="AF73" s="264">
        <v>1150</v>
      </c>
      <c r="AG73" s="264">
        <v>1150</v>
      </c>
      <c r="AH73" s="264">
        <v>1150</v>
      </c>
      <c r="AI73" s="264">
        <v>1150</v>
      </c>
      <c r="AJ73" s="264">
        <v>1150</v>
      </c>
      <c r="AK73" s="264">
        <v>1150</v>
      </c>
      <c r="AL73" s="264">
        <v>1150</v>
      </c>
      <c r="AM73" s="264">
        <v>1150</v>
      </c>
      <c r="AN73" s="264">
        <v>1150</v>
      </c>
      <c r="AO73" s="264">
        <v>1150</v>
      </c>
      <c r="AP73" s="264">
        <v>1150</v>
      </c>
      <c r="AQ73" s="243">
        <f t="shared" ref="AQ73:AQ136" si="87">AVERAGE(AE73:AP73)</f>
        <v>1150</v>
      </c>
      <c r="AR73" s="258"/>
      <c r="AS73" s="258">
        <f t="shared" si="33"/>
        <v>1150</v>
      </c>
      <c r="AT73" s="259">
        <f t="shared" si="34"/>
        <v>0</v>
      </c>
      <c r="AU73" s="11">
        <f t="shared" ref="AU73:AU104" si="88">IFERROR(N73*AE73*VLOOKUP($AD73,$J$2:$K$3,2,0),0)</f>
        <v>0</v>
      </c>
      <c r="AV73" s="11">
        <f t="shared" ref="AV73:AV104" si="89">IFERROR(O73*AF73*VLOOKUP($AD73,$J$2:$K$3,2,0),0)</f>
        <v>670450000</v>
      </c>
      <c r="AW73" s="11">
        <f t="shared" ref="AW73:AW104" si="90">IFERROR(P73*AG73*VLOOKUP($AD73,$J$2:$K$3,2,0),0)</f>
        <v>0</v>
      </c>
      <c r="AX73" s="11">
        <f t="shared" ref="AX73:AX104" si="91">IFERROR(Q73*AH73*VLOOKUP($AD73,$J$2:$K$3,2,0),0)</f>
        <v>670450000</v>
      </c>
      <c r="AY73" s="11">
        <f t="shared" ref="AY73:AY104" si="92">IFERROR(R73*AI73*VLOOKUP($AD73,$J$2:$K$3,2,0),0)</f>
        <v>0</v>
      </c>
      <c r="AZ73" s="11">
        <f t="shared" ref="AZ73:AZ104" si="93">IFERROR(S73*AJ73*VLOOKUP($AD73,$J$2:$K$3,2,0),0)</f>
        <v>670450000</v>
      </c>
      <c r="BA73" s="11">
        <f t="shared" ref="BA73:BA104" si="94">IFERROR(T73*AK73*VLOOKUP($AD73,$J$2:$K$3,2,0),0)</f>
        <v>0</v>
      </c>
      <c r="BB73" s="11">
        <f t="shared" ref="BB73:BB104" si="95">IFERROR(U73*AL73*VLOOKUP($AD73,$J$2:$K$3,2,0),0)</f>
        <v>670450000</v>
      </c>
      <c r="BC73" s="11">
        <f t="shared" ref="BC73:BC104" si="96">IFERROR(V73*AM73*VLOOKUP($AD73,$J$2:$K$3,2,0),0)</f>
        <v>0</v>
      </c>
      <c r="BD73" s="11">
        <f t="shared" ref="BD73:BD104" si="97">IFERROR(W73*AN73*VLOOKUP($AD73,$J$2:$K$3,2,0),0)</f>
        <v>670450000</v>
      </c>
      <c r="BE73" s="11">
        <f t="shared" ref="BE73:BE104" si="98">IFERROR(X73*AO73*VLOOKUP($AD73,$J$2:$K$3,2,0),0)</f>
        <v>0</v>
      </c>
      <c r="BF73" s="11">
        <f t="shared" ref="BF73:BF104" si="99">IFERROR(Y73*AP73*VLOOKUP($AD73,$J$2:$K$3,2,0),0)</f>
        <v>670450000</v>
      </c>
      <c r="BG73" s="239">
        <f t="shared" si="58"/>
        <v>4022700000</v>
      </c>
      <c r="BH73" s="239" t="e">
        <f>SUMIFS(#REF!,#REF!,'CPVC+XK 2026'!$C73,#REF!,'CPVC+XK 2026'!$I73)</f>
        <v>#REF!</v>
      </c>
      <c r="BI73" s="239" t="e">
        <f t="shared" si="36"/>
        <v>#REF!</v>
      </c>
      <c r="BJ73" s="240">
        <f t="shared" si="37"/>
        <v>0</v>
      </c>
      <c r="BK73" s="289"/>
      <c r="BL73" s="290"/>
      <c r="BM73" s="291" t="str">
        <f t="shared" si="38"/>
        <v xml:space="preserve"> </v>
      </c>
      <c r="BN73" s="292" t="s">
        <v>15</v>
      </c>
      <c r="BO73" s="290">
        <f t="shared" ref="BO73:BO104" si="100">IF($BN73="VND",$BL73*N73,$BL73*N73*$K$2)</f>
        <v>0</v>
      </c>
      <c r="BP73" s="290">
        <f t="shared" ref="BP73:BP104" si="101">IF($BN73="VND",$BL73*O73,$BL73*O73*$K$2)</f>
        <v>0</v>
      </c>
      <c r="BQ73" s="290">
        <f t="shared" ref="BQ73:BQ104" si="102">IF($BN73="VND",$BL73*P73,$BL73*P73*$K$2)</f>
        <v>0</v>
      </c>
      <c r="BR73" s="290">
        <f t="shared" ref="BR73:BR104" si="103">IF($BN73="VND",$BL73*Q73,$BL73*Q73*$K$2)</f>
        <v>0</v>
      </c>
      <c r="BS73" s="290">
        <f t="shared" ref="BS73:BS104" si="104">IF($BN73="VND",$BL73*R73,$BL73*R73*$K$2)</f>
        <v>0</v>
      </c>
      <c r="BT73" s="290">
        <f t="shared" ref="BT73:BT104" si="105">IF($BN73="VND",$BL73*S73,$BL73*S73*$K$2)</f>
        <v>0</v>
      </c>
      <c r="BU73" s="290">
        <f t="shared" ref="BU73:BU104" si="106">IF($BN73="VND",$BL73*T73,$BL73*T73*$K$2)</f>
        <v>0</v>
      </c>
      <c r="BV73" s="290">
        <f t="shared" ref="BV73:BV104" si="107">IF($BN73="VND",$BL73*U73,$BL73*U73*$K$2)</f>
        <v>0</v>
      </c>
      <c r="BW73" s="290">
        <f t="shared" ref="BW73:BW104" si="108">IF($BN73="VND",$BL73*V73,$BL73*V73*$K$2)</f>
        <v>0</v>
      </c>
      <c r="BX73" s="290">
        <f t="shared" ref="BX73:BX104" si="109">IF($BN73="VND",$BL73*W73,$BL73*W73*$K$2)</f>
        <v>0</v>
      </c>
      <c r="BY73" s="290">
        <f t="shared" ref="BY73:BY104" si="110">IF($BN73="VND",$BL73*X73,$BL73*X73*$K$2)</f>
        <v>0</v>
      </c>
      <c r="BZ73" s="290">
        <f t="shared" ref="BZ73:BZ104" si="111">IF($BN73="VND",$BL73*Y73,$BL73*Y73*$K$2)</f>
        <v>0</v>
      </c>
      <c r="CA73" s="298">
        <f t="shared" si="39"/>
        <v>0</v>
      </c>
      <c r="CB73" s="1" t="e">
        <f>VLOOKUP(C73,'So sánh chi phí'!A:A,1,0)</f>
        <v>#N/A</v>
      </c>
    </row>
    <row r="74" spans="1:80 16350:16372" ht="15.5" x14ac:dyDescent="0.3">
      <c r="A74" s="257" t="s">
        <v>79</v>
      </c>
      <c r="B74" s="234" t="s">
        <v>98</v>
      </c>
      <c r="C74" s="235" t="s">
        <v>4605</v>
      </c>
      <c r="D74" s="245" t="s">
        <v>4694</v>
      </c>
      <c r="E74" s="237" t="s">
        <v>97</v>
      </c>
      <c r="F74" s="237" t="s">
        <v>4744</v>
      </c>
      <c r="G74" s="7" t="s">
        <v>8</v>
      </c>
      <c r="H74" s="7" t="s">
        <v>166</v>
      </c>
      <c r="I74" s="235" t="s">
        <v>197</v>
      </c>
      <c r="J74" s="7" t="s">
        <v>82</v>
      </c>
      <c r="K74" s="234" t="s">
        <v>130</v>
      </c>
      <c r="L74" s="7" t="s">
        <v>4783</v>
      </c>
      <c r="M74" s="280">
        <v>0.8</v>
      </c>
      <c r="N74" s="264"/>
      <c r="O74" s="264"/>
      <c r="P74" s="264"/>
      <c r="Q74" s="264"/>
      <c r="R74" s="264"/>
      <c r="S74" s="264"/>
      <c r="T74" s="264"/>
      <c r="U74" s="264"/>
      <c r="V74" s="264"/>
      <c r="W74" s="264"/>
      <c r="X74" s="264"/>
      <c r="Y74" s="264"/>
      <c r="Z74" s="274">
        <f t="shared" ref="Z74:Z137" si="112">SUM(N74:Y74)</f>
        <v>0</v>
      </c>
      <c r="AA74" s="258">
        <v>11</v>
      </c>
      <c r="AB74" s="258">
        <f t="shared" ref="AB74:AB75" si="113">Z74-AA74</f>
        <v>-11</v>
      </c>
      <c r="AC74" s="259">
        <f t="shared" ref="AC74:AC75" si="114">IFERROR(AB74/AA74,0)</f>
        <v>-1</v>
      </c>
      <c r="AD74" s="10" t="s">
        <v>13</v>
      </c>
      <c r="AE74" s="264">
        <v>640</v>
      </c>
      <c r="AF74" s="264">
        <v>632</v>
      </c>
      <c r="AG74" s="264">
        <v>624</v>
      </c>
      <c r="AH74" s="264">
        <v>616</v>
      </c>
      <c r="AI74" s="264">
        <v>608</v>
      </c>
      <c r="AJ74" s="264">
        <v>600</v>
      </c>
      <c r="AK74" s="264">
        <v>592</v>
      </c>
      <c r="AL74" s="264">
        <v>584</v>
      </c>
      <c r="AM74" s="264">
        <v>576</v>
      </c>
      <c r="AN74" s="264">
        <v>568</v>
      </c>
      <c r="AO74" s="264">
        <v>560</v>
      </c>
      <c r="AP74" s="264">
        <v>552</v>
      </c>
      <c r="AQ74" s="243">
        <f t="shared" si="87"/>
        <v>596</v>
      </c>
      <c r="AR74" s="258"/>
      <c r="AS74" s="258">
        <f t="shared" ref="AS74:AS75" si="115">AQ74-AR74</f>
        <v>596</v>
      </c>
      <c r="AT74" s="259">
        <f t="shared" ref="AT74:AT75" si="116">IFERROR(AS74/AR74,0)</f>
        <v>0</v>
      </c>
      <c r="AU74" s="11">
        <f t="shared" si="88"/>
        <v>0</v>
      </c>
      <c r="AV74" s="11">
        <f t="shared" si="89"/>
        <v>0</v>
      </c>
      <c r="AW74" s="11">
        <f t="shared" si="90"/>
        <v>0</v>
      </c>
      <c r="AX74" s="11">
        <f t="shared" si="91"/>
        <v>0</v>
      </c>
      <c r="AY74" s="11">
        <f t="shared" si="92"/>
        <v>0</v>
      </c>
      <c r="AZ74" s="11">
        <f t="shared" si="93"/>
        <v>0</v>
      </c>
      <c r="BA74" s="11">
        <f t="shared" si="94"/>
        <v>0</v>
      </c>
      <c r="BB74" s="11">
        <f t="shared" si="95"/>
        <v>0</v>
      </c>
      <c r="BC74" s="11">
        <f t="shared" si="96"/>
        <v>0</v>
      </c>
      <c r="BD74" s="11">
        <f t="shared" si="97"/>
        <v>0</v>
      </c>
      <c r="BE74" s="11">
        <f t="shared" si="98"/>
        <v>0</v>
      </c>
      <c r="BF74" s="11">
        <f t="shared" si="99"/>
        <v>0</v>
      </c>
      <c r="BG74" s="239">
        <f t="shared" si="58"/>
        <v>0</v>
      </c>
      <c r="BH74" s="239" t="e">
        <f>SUMIFS(#REF!,#REF!,'CPVC+XK 2026'!$C74,#REF!,'CPVC+XK 2026'!$I74)</f>
        <v>#REF!</v>
      </c>
      <c r="BI74" s="239" t="e">
        <f t="shared" ref="BI74:BI75" si="117">BG74-BH74</f>
        <v>#REF!</v>
      </c>
      <c r="BJ74" s="240">
        <f t="shared" ref="BJ74:BJ75" si="118">IFERROR(BI74/BH74,0)</f>
        <v>0</v>
      </c>
      <c r="BK74" s="289"/>
      <c r="BL74" s="290"/>
      <c r="BM74" s="291" t="str">
        <f t="shared" ref="BM74:BM137" si="119">IFERROR(BL74/BK74-1," ")</f>
        <v xml:space="preserve"> </v>
      </c>
      <c r="BN74" s="292" t="s">
        <v>15</v>
      </c>
      <c r="BO74" s="290">
        <f t="shared" si="100"/>
        <v>0</v>
      </c>
      <c r="BP74" s="290">
        <f t="shared" si="101"/>
        <v>0</v>
      </c>
      <c r="BQ74" s="290">
        <f t="shared" si="102"/>
        <v>0</v>
      </c>
      <c r="BR74" s="290">
        <f t="shared" si="103"/>
        <v>0</v>
      </c>
      <c r="BS74" s="290">
        <f t="shared" si="104"/>
        <v>0</v>
      </c>
      <c r="BT74" s="290">
        <f t="shared" si="105"/>
        <v>0</v>
      </c>
      <c r="BU74" s="290">
        <f t="shared" si="106"/>
        <v>0</v>
      </c>
      <c r="BV74" s="290">
        <f t="shared" si="107"/>
        <v>0</v>
      </c>
      <c r="BW74" s="290">
        <f t="shared" si="108"/>
        <v>0</v>
      </c>
      <c r="BX74" s="290">
        <f t="shared" si="109"/>
        <v>0</v>
      </c>
      <c r="BY74" s="290">
        <f t="shared" si="110"/>
        <v>0</v>
      </c>
      <c r="BZ74" s="290">
        <f t="shared" si="111"/>
        <v>0</v>
      </c>
      <c r="CA74" s="298">
        <f t="shared" ref="CA74:CA137" si="120">SUM(BO74:BZ74)</f>
        <v>0</v>
      </c>
      <c r="CB74" s="1" t="e">
        <f>VLOOKUP(C74,'So sánh chi phí'!A:A,1,0)</f>
        <v>#N/A</v>
      </c>
    </row>
    <row r="75" spans="1:80 16350:16372" ht="15.5" x14ac:dyDescent="0.3">
      <c r="A75" s="257" t="s">
        <v>79</v>
      </c>
      <c r="B75" s="234" t="s">
        <v>98</v>
      </c>
      <c r="C75" s="235" t="s">
        <v>4606</v>
      </c>
      <c r="D75" s="245" t="s">
        <v>4695</v>
      </c>
      <c r="E75" s="237" t="s">
        <v>97</v>
      </c>
      <c r="F75" s="237" t="s">
        <v>4744</v>
      </c>
      <c r="G75" s="7" t="s">
        <v>8</v>
      </c>
      <c r="H75" s="7" t="s">
        <v>4746</v>
      </c>
      <c r="I75" s="246" t="s">
        <v>3583</v>
      </c>
      <c r="J75" s="234" t="s">
        <v>103</v>
      </c>
      <c r="K75" s="250" t="s">
        <v>1</v>
      </c>
      <c r="L75" s="7" t="s">
        <v>272</v>
      </c>
      <c r="M75" s="280">
        <v>0.8</v>
      </c>
      <c r="N75" s="264"/>
      <c r="O75" s="264"/>
      <c r="P75" s="264"/>
      <c r="Q75" s="264"/>
      <c r="R75" s="264"/>
      <c r="S75" s="264"/>
      <c r="T75" s="264"/>
      <c r="U75" s="264"/>
      <c r="V75" s="264"/>
      <c r="W75" s="264"/>
      <c r="X75" s="264"/>
      <c r="Y75" s="264"/>
      <c r="Z75" s="274">
        <f t="shared" si="112"/>
        <v>0</v>
      </c>
      <c r="AA75" s="258">
        <v>1.375</v>
      </c>
      <c r="AB75" s="258">
        <f t="shared" si="113"/>
        <v>-1.375</v>
      </c>
      <c r="AC75" s="259">
        <f t="shared" si="114"/>
        <v>-1</v>
      </c>
      <c r="AD75" s="10" t="s">
        <v>13</v>
      </c>
      <c r="AE75" s="264">
        <v>600</v>
      </c>
      <c r="AF75" s="264">
        <v>600</v>
      </c>
      <c r="AG75" s="264">
        <v>600</v>
      </c>
      <c r="AH75" s="264">
        <v>600</v>
      </c>
      <c r="AI75" s="264">
        <v>600</v>
      </c>
      <c r="AJ75" s="264">
        <v>600</v>
      </c>
      <c r="AK75" s="264">
        <v>600</v>
      </c>
      <c r="AL75" s="264">
        <v>600</v>
      </c>
      <c r="AM75" s="264">
        <v>600</v>
      </c>
      <c r="AN75" s="264">
        <v>600</v>
      </c>
      <c r="AO75" s="264">
        <v>600</v>
      </c>
      <c r="AP75" s="264">
        <v>600</v>
      </c>
      <c r="AQ75" s="243">
        <f t="shared" si="87"/>
        <v>600</v>
      </c>
      <c r="AR75" s="258"/>
      <c r="AS75" s="258">
        <f t="shared" si="115"/>
        <v>600</v>
      </c>
      <c r="AT75" s="259">
        <f t="shared" si="116"/>
        <v>0</v>
      </c>
      <c r="AU75" s="11">
        <f t="shared" si="88"/>
        <v>0</v>
      </c>
      <c r="AV75" s="11">
        <f t="shared" si="89"/>
        <v>0</v>
      </c>
      <c r="AW75" s="11">
        <f t="shared" si="90"/>
        <v>0</v>
      </c>
      <c r="AX75" s="11">
        <f t="shared" si="91"/>
        <v>0</v>
      </c>
      <c r="AY75" s="11">
        <f t="shared" si="92"/>
        <v>0</v>
      </c>
      <c r="AZ75" s="11">
        <f t="shared" si="93"/>
        <v>0</v>
      </c>
      <c r="BA75" s="11">
        <f t="shared" si="94"/>
        <v>0</v>
      </c>
      <c r="BB75" s="11">
        <f t="shared" si="95"/>
        <v>0</v>
      </c>
      <c r="BC75" s="11">
        <f t="shared" si="96"/>
        <v>0</v>
      </c>
      <c r="BD75" s="11">
        <f t="shared" si="97"/>
        <v>0</v>
      </c>
      <c r="BE75" s="11">
        <f t="shared" si="98"/>
        <v>0</v>
      </c>
      <c r="BF75" s="11">
        <f t="shared" si="99"/>
        <v>0</v>
      </c>
      <c r="BG75" s="239">
        <f t="shared" si="58"/>
        <v>0</v>
      </c>
      <c r="BH75" s="239" t="e">
        <f>SUMIFS(#REF!,#REF!,'CPVC+XK 2026'!$C75,#REF!,'CPVC+XK 2026'!$I75)</f>
        <v>#REF!</v>
      </c>
      <c r="BI75" s="239" t="e">
        <f t="shared" si="117"/>
        <v>#REF!</v>
      </c>
      <c r="BJ75" s="240">
        <f t="shared" si="118"/>
        <v>0</v>
      </c>
      <c r="BK75" s="289"/>
      <c r="BL75" s="290"/>
      <c r="BM75" s="291" t="str">
        <f t="shared" si="119"/>
        <v xml:space="preserve"> </v>
      </c>
      <c r="BN75" s="292" t="s">
        <v>15</v>
      </c>
      <c r="BO75" s="290">
        <f t="shared" si="100"/>
        <v>0</v>
      </c>
      <c r="BP75" s="290">
        <f t="shared" si="101"/>
        <v>0</v>
      </c>
      <c r="BQ75" s="290">
        <f t="shared" si="102"/>
        <v>0</v>
      </c>
      <c r="BR75" s="290">
        <f t="shared" si="103"/>
        <v>0</v>
      </c>
      <c r="BS75" s="290">
        <f t="shared" si="104"/>
        <v>0</v>
      </c>
      <c r="BT75" s="290">
        <f t="shared" si="105"/>
        <v>0</v>
      </c>
      <c r="BU75" s="290">
        <f t="shared" si="106"/>
        <v>0</v>
      </c>
      <c r="BV75" s="290">
        <f t="shared" si="107"/>
        <v>0</v>
      </c>
      <c r="BW75" s="290">
        <f t="shared" si="108"/>
        <v>0</v>
      </c>
      <c r="BX75" s="290">
        <f t="shared" si="109"/>
        <v>0</v>
      </c>
      <c r="BY75" s="290">
        <f t="shared" si="110"/>
        <v>0</v>
      </c>
      <c r="BZ75" s="290">
        <f t="shared" si="111"/>
        <v>0</v>
      </c>
      <c r="CA75" s="298">
        <f t="shared" si="120"/>
        <v>0</v>
      </c>
      <c r="CB75" s="1" t="e">
        <f>VLOOKUP(C75,'So sánh chi phí'!A:A,1,0)</f>
        <v>#N/A</v>
      </c>
    </row>
    <row r="76" spans="1:80 16350:16372" ht="15.5" x14ac:dyDescent="0.3">
      <c r="A76" s="257" t="s">
        <v>79</v>
      </c>
      <c r="B76" s="234" t="s">
        <v>98</v>
      </c>
      <c r="C76" s="7" t="s">
        <v>4607</v>
      </c>
      <c r="D76" s="245" t="s">
        <v>4696</v>
      </c>
      <c r="E76" s="237" t="s">
        <v>97</v>
      </c>
      <c r="F76" s="237" t="s">
        <v>4744</v>
      </c>
      <c r="G76" s="7" t="s">
        <v>8</v>
      </c>
      <c r="H76" s="7" t="s">
        <v>166</v>
      </c>
      <c r="I76" s="246" t="s">
        <v>197</v>
      </c>
      <c r="J76" s="7" t="s">
        <v>82</v>
      </c>
      <c r="K76" s="234" t="s">
        <v>130</v>
      </c>
      <c r="L76" s="7" t="s">
        <v>4783</v>
      </c>
      <c r="M76" s="280">
        <v>0.8</v>
      </c>
      <c r="N76" s="264"/>
      <c r="O76" s="264"/>
      <c r="P76" s="264"/>
      <c r="Q76" s="264"/>
      <c r="R76" s="264"/>
      <c r="S76" s="264"/>
      <c r="T76" s="264"/>
      <c r="U76" s="264"/>
      <c r="V76" s="264"/>
      <c r="W76" s="264"/>
      <c r="X76" s="264"/>
      <c r="Y76" s="264"/>
      <c r="Z76" s="274">
        <f t="shared" si="112"/>
        <v>0</v>
      </c>
      <c r="AA76" s="258">
        <v>73.5</v>
      </c>
      <c r="AB76" s="258">
        <f>Z76-AA76</f>
        <v>-73.5</v>
      </c>
      <c r="AC76" s="259">
        <f>IFERROR(AB76/AA76,0)</f>
        <v>-1</v>
      </c>
      <c r="AD76" s="10" t="s">
        <v>13</v>
      </c>
      <c r="AE76" s="264">
        <v>640</v>
      </c>
      <c r="AF76" s="264">
        <v>632</v>
      </c>
      <c r="AG76" s="264">
        <v>624</v>
      </c>
      <c r="AH76" s="264">
        <v>616</v>
      </c>
      <c r="AI76" s="264">
        <v>608</v>
      </c>
      <c r="AJ76" s="264">
        <v>600</v>
      </c>
      <c r="AK76" s="264">
        <v>592</v>
      </c>
      <c r="AL76" s="264">
        <v>584</v>
      </c>
      <c r="AM76" s="264">
        <v>576</v>
      </c>
      <c r="AN76" s="264">
        <v>568</v>
      </c>
      <c r="AO76" s="264">
        <v>560</v>
      </c>
      <c r="AP76" s="264">
        <v>552</v>
      </c>
      <c r="AQ76" s="243">
        <f t="shared" si="87"/>
        <v>596</v>
      </c>
      <c r="AR76" s="258"/>
      <c r="AS76" s="258">
        <f>AQ76-AR76</f>
        <v>596</v>
      </c>
      <c r="AT76" s="259">
        <f>IFERROR(AS76/AR76,0)</f>
        <v>0</v>
      </c>
      <c r="AU76" s="11">
        <f t="shared" si="88"/>
        <v>0</v>
      </c>
      <c r="AV76" s="11">
        <f t="shared" si="89"/>
        <v>0</v>
      </c>
      <c r="AW76" s="11">
        <f t="shared" si="90"/>
        <v>0</v>
      </c>
      <c r="AX76" s="11">
        <f t="shared" si="91"/>
        <v>0</v>
      </c>
      <c r="AY76" s="11">
        <f t="shared" si="92"/>
        <v>0</v>
      </c>
      <c r="AZ76" s="11">
        <f t="shared" si="93"/>
        <v>0</v>
      </c>
      <c r="BA76" s="11">
        <f t="shared" si="94"/>
        <v>0</v>
      </c>
      <c r="BB76" s="11">
        <f t="shared" si="95"/>
        <v>0</v>
      </c>
      <c r="BC76" s="11">
        <f t="shared" si="96"/>
        <v>0</v>
      </c>
      <c r="BD76" s="11">
        <f t="shared" si="97"/>
        <v>0</v>
      </c>
      <c r="BE76" s="11">
        <f t="shared" si="98"/>
        <v>0</v>
      </c>
      <c r="BF76" s="11">
        <f t="shared" si="99"/>
        <v>0</v>
      </c>
      <c r="BG76" s="239">
        <f>SUM(AU76:BF76)</f>
        <v>0</v>
      </c>
      <c r="BH76" s="239" t="e">
        <f>SUMIFS(#REF!,#REF!,'CPVC+XK 2026'!$C76,#REF!,'CPVC+XK 2026'!$I76)</f>
        <v>#REF!</v>
      </c>
      <c r="BI76" s="239" t="e">
        <f>BG76-BH76</f>
        <v>#REF!</v>
      </c>
      <c r="BJ76" s="240">
        <f>IFERROR(BI76/BH76,0)</f>
        <v>0</v>
      </c>
      <c r="BK76" s="289"/>
      <c r="BL76" s="290"/>
      <c r="BM76" s="291" t="str">
        <f t="shared" si="119"/>
        <v xml:space="preserve"> </v>
      </c>
      <c r="BN76" s="292" t="s">
        <v>15</v>
      </c>
      <c r="BO76" s="290">
        <f t="shared" si="100"/>
        <v>0</v>
      </c>
      <c r="BP76" s="290">
        <f t="shared" si="101"/>
        <v>0</v>
      </c>
      <c r="BQ76" s="290">
        <f t="shared" si="102"/>
        <v>0</v>
      </c>
      <c r="BR76" s="290">
        <f t="shared" si="103"/>
        <v>0</v>
      </c>
      <c r="BS76" s="290">
        <f t="shared" si="104"/>
        <v>0</v>
      </c>
      <c r="BT76" s="290">
        <f t="shared" si="105"/>
        <v>0</v>
      </c>
      <c r="BU76" s="290">
        <f t="shared" si="106"/>
        <v>0</v>
      </c>
      <c r="BV76" s="290">
        <f t="shared" si="107"/>
        <v>0</v>
      </c>
      <c r="BW76" s="290">
        <f t="shared" si="108"/>
        <v>0</v>
      </c>
      <c r="BX76" s="290">
        <f t="shared" si="109"/>
        <v>0</v>
      </c>
      <c r="BY76" s="290">
        <f t="shared" si="110"/>
        <v>0</v>
      </c>
      <c r="BZ76" s="290">
        <f t="shared" si="111"/>
        <v>0</v>
      </c>
      <c r="CA76" s="298">
        <f t="shared" si="120"/>
        <v>0</v>
      </c>
      <c r="CB76" s="1" t="e">
        <f>VLOOKUP(C76,'So sánh chi phí'!A:A,1,0)</f>
        <v>#N/A</v>
      </c>
    </row>
    <row r="77" spans="1:80 16350:16372" s="198" customFormat="1" ht="15.5" hidden="1" x14ac:dyDescent="0.3">
      <c r="A77" s="257" t="s">
        <v>79</v>
      </c>
      <c r="B77" s="381" t="s">
        <v>4556</v>
      </c>
      <c r="C77" s="260" t="s">
        <v>203</v>
      </c>
      <c r="D77" s="255" t="s">
        <v>4697</v>
      </c>
      <c r="E77" s="249" t="s">
        <v>94</v>
      </c>
      <c r="F77" s="237" t="s">
        <v>4744</v>
      </c>
      <c r="G77" s="7" t="s">
        <v>7</v>
      </c>
      <c r="H77" s="249" t="s">
        <v>165</v>
      </c>
      <c r="I77" s="247" t="s">
        <v>111</v>
      </c>
      <c r="J77" s="260" t="s">
        <v>4755</v>
      </c>
      <c r="K77" s="260" t="s">
        <v>0</v>
      </c>
      <c r="L77" s="7" t="s">
        <v>4781</v>
      </c>
      <c r="M77" s="281">
        <v>0.8</v>
      </c>
      <c r="N77" s="265">
        <v>22</v>
      </c>
      <c r="O77" s="265"/>
      <c r="P77" s="265">
        <v>22</v>
      </c>
      <c r="Q77" s="265"/>
      <c r="R77" s="265">
        <v>22</v>
      </c>
      <c r="S77" s="265"/>
      <c r="T77" s="265">
        <v>22</v>
      </c>
      <c r="U77" s="265"/>
      <c r="V77" s="265">
        <v>22</v>
      </c>
      <c r="W77" s="265"/>
      <c r="X77" s="265">
        <v>22</v>
      </c>
      <c r="Y77" s="265"/>
      <c r="Z77" s="274">
        <f t="shared" si="112"/>
        <v>132</v>
      </c>
      <c r="AA77" s="258">
        <v>66</v>
      </c>
      <c r="AB77" s="258">
        <f t="shared" ref="AB77:AB78" si="121">Z77-AA77</f>
        <v>66</v>
      </c>
      <c r="AC77" s="259">
        <f t="shared" ref="AC77:AC78" si="122">IFERROR(AB77/AA77,0)</f>
        <v>1</v>
      </c>
      <c r="AD77" s="251" t="s">
        <v>13</v>
      </c>
      <c r="AE77" s="265">
        <v>1200</v>
      </c>
      <c r="AF77" s="265">
        <v>1200</v>
      </c>
      <c r="AG77" s="265">
        <v>1200</v>
      </c>
      <c r="AH77" s="265">
        <v>1200</v>
      </c>
      <c r="AI77" s="265">
        <v>1200</v>
      </c>
      <c r="AJ77" s="265">
        <v>1200</v>
      </c>
      <c r="AK77" s="265">
        <v>1200</v>
      </c>
      <c r="AL77" s="265">
        <v>1200</v>
      </c>
      <c r="AM77" s="265">
        <v>1200</v>
      </c>
      <c r="AN77" s="265">
        <v>1200</v>
      </c>
      <c r="AO77" s="265">
        <v>1200</v>
      </c>
      <c r="AP77" s="265">
        <v>1200</v>
      </c>
      <c r="AQ77" s="243">
        <f t="shared" si="87"/>
        <v>1200</v>
      </c>
      <c r="AR77" s="258"/>
      <c r="AS77" s="258">
        <f t="shared" ref="AS77:AS78" si="123">AQ77-AR77</f>
        <v>1200</v>
      </c>
      <c r="AT77" s="259">
        <f t="shared" ref="AT77:AT78" si="124">IFERROR(AS77/AR77,0)</f>
        <v>0</v>
      </c>
      <c r="AU77" s="253">
        <f t="shared" si="88"/>
        <v>699600000</v>
      </c>
      <c r="AV77" s="253">
        <f t="shared" si="89"/>
        <v>0</v>
      </c>
      <c r="AW77" s="253">
        <f t="shared" si="90"/>
        <v>699600000</v>
      </c>
      <c r="AX77" s="253">
        <f t="shared" si="91"/>
        <v>0</v>
      </c>
      <c r="AY77" s="253">
        <f t="shared" si="92"/>
        <v>699600000</v>
      </c>
      <c r="AZ77" s="253">
        <f t="shared" si="93"/>
        <v>0</v>
      </c>
      <c r="BA77" s="253">
        <f t="shared" si="94"/>
        <v>699600000</v>
      </c>
      <c r="BB77" s="253">
        <f t="shared" si="95"/>
        <v>0</v>
      </c>
      <c r="BC77" s="253">
        <f t="shared" si="96"/>
        <v>699600000</v>
      </c>
      <c r="BD77" s="253">
        <f t="shared" si="97"/>
        <v>0</v>
      </c>
      <c r="BE77" s="253">
        <f t="shared" si="98"/>
        <v>699600000</v>
      </c>
      <c r="BF77" s="253">
        <f t="shared" si="99"/>
        <v>0</v>
      </c>
      <c r="BG77" s="254">
        <f t="shared" ref="BG77:BG140" si="125">SUM(AU77:BF77)</f>
        <v>4197600000</v>
      </c>
      <c r="BH77" s="239" t="e">
        <f>SUMIFS(#REF!,#REF!,'CPVC+XK 2026'!$C77,#REF!,'CPVC+XK 2026'!$I77)</f>
        <v>#REF!</v>
      </c>
      <c r="BI77" s="239" t="e">
        <f t="shared" ref="BI77:BI78" si="126">BG77-BH77</f>
        <v>#REF!</v>
      </c>
      <c r="BJ77" s="240">
        <f t="shared" ref="BJ77:BJ78" si="127">IFERROR(BI77/BH77,0)</f>
        <v>0</v>
      </c>
      <c r="BK77" s="289">
        <v>20</v>
      </c>
      <c r="BL77" s="290">
        <v>20</v>
      </c>
      <c r="BM77" s="291">
        <f t="shared" si="119"/>
        <v>0</v>
      </c>
      <c r="BN77" s="292" t="s">
        <v>13</v>
      </c>
      <c r="BO77" s="290">
        <f t="shared" si="100"/>
        <v>11660000</v>
      </c>
      <c r="BP77" s="290">
        <f t="shared" si="101"/>
        <v>0</v>
      </c>
      <c r="BQ77" s="290">
        <f t="shared" si="102"/>
        <v>11660000</v>
      </c>
      <c r="BR77" s="290">
        <f t="shared" si="103"/>
        <v>0</v>
      </c>
      <c r="BS77" s="290">
        <f t="shared" si="104"/>
        <v>11660000</v>
      </c>
      <c r="BT77" s="290">
        <f t="shared" si="105"/>
        <v>0</v>
      </c>
      <c r="BU77" s="290">
        <f t="shared" si="106"/>
        <v>11660000</v>
      </c>
      <c r="BV77" s="290">
        <f t="shared" si="107"/>
        <v>0</v>
      </c>
      <c r="BW77" s="290">
        <f t="shared" si="108"/>
        <v>11660000</v>
      </c>
      <c r="BX77" s="290">
        <f t="shared" si="109"/>
        <v>0</v>
      </c>
      <c r="BY77" s="290">
        <f t="shared" si="110"/>
        <v>11660000</v>
      </c>
      <c r="BZ77" s="290">
        <f t="shared" si="111"/>
        <v>0</v>
      </c>
      <c r="CA77" s="298">
        <f t="shared" si="120"/>
        <v>69960000</v>
      </c>
      <c r="CB77" s="1" t="str">
        <f>VLOOKUP(C77,'So sánh chi phí'!A:A,1,0)</f>
        <v>200330</v>
      </c>
    </row>
    <row r="78" spans="1:80 16350:16372" s="198" customFormat="1" ht="15.5" hidden="1" x14ac:dyDescent="0.3">
      <c r="A78" s="257" t="s">
        <v>79</v>
      </c>
      <c r="B78" s="381" t="s">
        <v>4556</v>
      </c>
      <c r="C78" s="260" t="s">
        <v>203</v>
      </c>
      <c r="D78" s="255" t="s">
        <v>4697</v>
      </c>
      <c r="E78" s="249" t="s">
        <v>94</v>
      </c>
      <c r="F78" s="237" t="s">
        <v>4744</v>
      </c>
      <c r="G78" s="7" t="s">
        <v>7</v>
      </c>
      <c r="H78" s="249" t="s">
        <v>165</v>
      </c>
      <c r="I78" s="247" t="s">
        <v>116</v>
      </c>
      <c r="J78" s="260" t="s">
        <v>78</v>
      </c>
      <c r="K78" s="260" t="s">
        <v>0</v>
      </c>
      <c r="L78" s="7" t="s">
        <v>4784</v>
      </c>
      <c r="M78" s="281">
        <v>0.8</v>
      </c>
      <c r="N78" s="265"/>
      <c r="O78" s="265">
        <v>22</v>
      </c>
      <c r="P78" s="265"/>
      <c r="Q78" s="265">
        <v>22</v>
      </c>
      <c r="R78" s="265"/>
      <c r="S78" s="265">
        <v>22</v>
      </c>
      <c r="T78" s="265"/>
      <c r="U78" s="265">
        <v>22</v>
      </c>
      <c r="V78" s="265"/>
      <c r="W78" s="265">
        <v>22</v>
      </c>
      <c r="X78" s="265"/>
      <c r="Y78" s="265">
        <v>22</v>
      </c>
      <c r="Z78" s="274">
        <f t="shared" si="112"/>
        <v>132</v>
      </c>
      <c r="AA78" s="258">
        <v>66</v>
      </c>
      <c r="AB78" s="258">
        <f t="shared" si="121"/>
        <v>66</v>
      </c>
      <c r="AC78" s="259">
        <f t="shared" si="122"/>
        <v>1</v>
      </c>
      <c r="AD78" s="251" t="s">
        <v>13</v>
      </c>
      <c r="AE78" s="265">
        <v>970</v>
      </c>
      <c r="AF78" s="265">
        <v>970</v>
      </c>
      <c r="AG78" s="265">
        <v>970</v>
      </c>
      <c r="AH78" s="265">
        <v>970</v>
      </c>
      <c r="AI78" s="265">
        <v>970</v>
      </c>
      <c r="AJ78" s="265">
        <v>970</v>
      </c>
      <c r="AK78" s="265">
        <v>970</v>
      </c>
      <c r="AL78" s="265">
        <v>970</v>
      </c>
      <c r="AM78" s="265">
        <v>970</v>
      </c>
      <c r="AN78" s="265">
        <v>970</v>
      </c>
      <c r="AO78" s="265">
        <v>970</v>
      </c>
      <c r="AP78" s="265">
        <v>970</v>
      </c>
      <c r="AQ78" s="243">
        <f t="shared" si="87"/>
        <v>970</v>
      </c>
      <c r="AR78" s="258"/>
      <c r="AS78" s="258">
        <f t="shared" si="123"/>
        <v>970</v>
      </c>
      <c r="AT78" s="259">
        <f t="shared" si="124"/>
        <v>0</v>
      </c>
      <c r="AU78" s="253">
        <f t="shared" si="88"/>
        <v>0</v>
      </c>
      <c r="AV78" s="253">
        <f t="shared" si="89"/>
        <v>565510000</v>
      </c>
      <c r="AW78" s="253">
        <f t="shared" si="90"/>
        <v>0</v>
      </c>
      <c r="AX78" s="253">
        <f t="shared" si="91"/>
        <v>565510000</v>
      </c>
      <c r="AY78" s="253">
        <f t="shared" si="92"/>
        <v>0</v>
      </c>
      <c r="AZ78" s="253">
        <f t="shared" si="93"/>
        <v>565510000</v>
      </c>
      <c r="BA78" s="253">
        <f t="shared" si="94"/>
        <v>0</v>
      </c>
      <c r="BB78" s="253">
        <f t="shared" si="95"/>
        <v>565510000</v>
      </c>
      <c r="BC78" s="253">
        <f t="shared" si="96"/>
        <v>0</v>
      </c>
      <c r="BD78" s="253">
        <f t="shared" si="97"/>
        <v>565510000</v>
      </c>
      <c r="BE78" s="253">
        <f t="shared" si="98"/>
        <v>0</v>
      </c>
      <c r="BF78" s="253">
        <f t="shared" si="99"/>
        <v>565510000</v>
      </c>
      <c r="BG78" s="254">
        <f t="shared" si="125"/>
        <v>3393060000</v>
      </c>
      <c r="BH78" s="239" t="e">
        <f>SUMIFS(#REF!,#REF!,'CPVC+XK 2026'!$C78,#REF!,'CPVC+XK 2026'!$I78)</f>
        <v>#REF!</v>
      </c>
      <c r="BI78" s="239" t="e">
        <f t="shared" si="126"/>
        <v>#REF!</v>
      </c>
      <c r="BJ78" s="240">
        <f t="shared" si="127"/>
        <v>0</v>
      </c>
      <c r="BK78" s="289">
        <v>20</v>
      </c>
      <c r="BL78" s="290">
        <v>20</v>
      </c>
      <c r="BM78" s="291">
        <f t="shared" si="119"/>
        <v>0</v>
      </c>
      <c r="BN78" s="292" t="s">
        <v>13</v>
      </c>
      <c r="BO78" s="290">
        <f t="shared" si="100"/>
        <v>0</v>
      </c>
      <c r="BP78" s="290">
        <f t="shared" si="101"/>
        <v>11660000</v>
      </c>
      <c r="BQ78" s="290">
        <f t="shared" si="102"/>
        <v>0</v>
      </c>
      <c r="BR78" s="290">
        <f t="shared" si="103"/>
        <v>11660000</v>
      </c>
      <c r="BS78" s="290">
        <f t="shared" si="104"/>
        <v>0</v>
      </c>
      <c r="BT78" s="290">
        <f t="shared" si="105"/>
        <v>11660000</v>
      </c>
      <c r="BU78" s="290">
        <f t="shared" si="106"/>
        <v>0</v>
      </c>
      <c r="BV78" s="290">
        <f t="shared" si="107"/>
        <v>11660000</v>
      </c>
      <c r="BW78" s="290">
        <f t="shared" si="108"/>
        <v>0</v>
      </c>
      <c r="BX78" s="290">
        <f t="shared" si="109"/>
        <v>11660000</v>
      </c>
      <c r="BY78" s="290">
        <f t="shared" si="110"/>
        <v>0</v>
      </c>
      <c r="BZ78" s="290">
        <f t="shared" si="111"/>
        <v>11660000</v>
      </c>
      <c r="CA78" s="298">
        <f t="shared" si="120"/>
        <v>69960000</v>
      </c>
      <c r="CB78" s="1" t="str">
        <f>VLOOKUP(C78,'So sánh chi phí'!A:A,1,0)</f>
        <v>200330</v>
      </c>
    </row>
    <row r="79" spans="1:80 16350:16372" s="198" customFormat="1" ht="15.5" hidden="1" x14ac:dyDescent="0.3">
      <c r="A79" s="267" t="s">
        <v>79</v>
      </c>
      <c r="B79" s="381" t="s">
        <v>4556</v>
      </c>
      <c r="C79" s="268" t="s">
        <v>4608</v>
      </c>
      <c r="D79" s="269" t="s">
        <v>4698</v>
      </c>
      <c r="E79" s="268" t="s">
        <v>94</v>
      </c>
      <c r="F79" s="268" t="s">
        <v>4744</v>
      </c>
      <c r="G79" s="268" t="s">
        <v>7</v>
      </c>
      <c r="H79" s="268" t="s">
        <v>165</v>
      </c>
      <c r="I79" s="268" t="s">
        <v>111</v>
      </c>
      <c r="J79" s="268" t="s">
        <v>4755</v>
      </c>
      <c r="K79" s="268" t="s">
        <v>0</v>
      </c>
      <c r="L79" s="268" t="s">
        <v>4781</v>
      </c>
      <c r="M79" s="282">
        <v>0.8</v>
      </c>
      <c r="N79" s="271">
        <v>22</v>
      </c>
      <c r="O79" s="271"/>
      <c r="P79" s="271">
        <v>22</v>
      </c>
      <c r="Q79" s="271"/>
      <c r="R79" s="271">
        <v>22</v>
      </c>
      <c r="S79" s="271"/>
      <c r="T79" s="271">
        <v>22</v>
      </c>
      <c r="U79" s="271"/>
      <c r="V79" s="271">
        <v>22</v>
      </c>
      <c r="W79" s="271"/>
      <c r="X79" s="271">
        <v>22</v>
      </c>
      <c r="Y79" s="271"/>
      <c r="Z79" s="274">
        <f t="shared" si="112"/>
        <v>132</v>
      </c>
      <c r="AA79" s="270">
        <v>22</v>
      </c>
      <c r="AB79" s="270"/>
      <c r="AC79" s="270"/>
      <c r="AD79" s="251" t="s">
        <v>13</v>
      </c>
      <c r="AE79" s="271">
        <v>1200</v>
      </c>
      <c r="AF79" s="271">
        <v>1200</v>
      </c>
      <c r="AG79" s="271">
        <v>1200</v>
      </c>
      <c r="AH79" s="271">
        <v>1200</v>
      </c>
      <c r="AI79" s="271">
        <v>1200</v>
      </c>
      <c r="AJ79" s="271">
        <v>1200</v>
      </c>
      <c r="AK79" s="271">
        <v>1200</v>
      </c>
      <c r="AL79" s="271">
        <v>1200</v>
      </c>
      <c r="AM79" s="271">
        <v>1200</v>
      </c>
      <c r="AN79" s="271">
        <v>1200</v>
      </c>
      <c r="AO79" s="271">
        <v>1200</v>
      </c>
      <c r="AP79" s="271">
        <v>1200</v>
      </c>
      <c r="AQ79" s="243">
        <f t="shared" si="87"/>
        <v>1200</v>
      </c>
      <c r="AR79" s="270"/>
      <c r="AS79" s="270"/>
      <c r="AT79" s="270"/>
      <c r="AU79" s="272">
        <f t="shared" si="88"/>
        <v>699600000</v>
      </c>
      <c r="AV79" s="272">
        <f t="shared" si="89"/>
        <v>0</v>
      </c>
      <c r="AW79" s="272">
        <f t="shared" si="90"/>
        <v>699600000</v>
      </c>
      <c r="AX79" s="272">
        <f t="shared" si="91"/>
        <v>0</v>
      </c>
      <c r="AY79" s="272">
        <f t="shared" si="92"/>
        <v>699600000</v>
      </c>
      <c r="AZ79" s="272">
        <f t="shared" si="93"/>
        <v>0</v>
      </c>
      <c r="BA79" s="272">
        <f t="shared" si="94"/>
        <v>699600000</v>
      </c>
      <c r="BB79" s="272">
        <f t="shared" si="95"/>
        <v>0</v>
      </c>
      <c r="BC79" s="272">
        <f t="shared" si="96"/>
        <v>699600000</v>
      </c>
      <c r="BD79" s="272">
        <f t="shared" si="97"/>
        <v>0</v>
      </c>
      <c r="BE79" s="272">
        <f t="shared" si="98"/>
        <v>699600000</v>
      </c>
      <c r="BF79" s="272">
        <f t="shared" si="99"/>
        <v>0</v>
      </c>
      <c r="BG79" s="273">
        <f t="shared" si="125"/>
        <v>4197600000</v>
      </c>
      <c r="BH79" s="270"/>
      <c r="BI79" s="270"/>
      <c r="BJ79" s="270"/>
      <c r="BK79" s="289">
        <v>20</v>
      </c>
      <c r="BL79" s="290">
        <v>20</v>
      </c>
      <c r="BM79" s="291">
        <f t="shared" si="119"/>
        <v>0</v>
      </c>
      <c r="BN79" s="292" t="s">
        <v>13</v>
      </c>
      <c r="BO79" s="290">
        <f t="shared" si="100"/>
        <v>11660000</v>
      </c>
      <c r="BP79" s="290">
        <f t="shared" si="101"/>
        <v>0</v>
      </c>
      <c r="BQ79" s="290">
        <f t="shared" si="102"/>
        <v>11660000</v>
      </c>
      <c r="BR79" s="290">
        <f t="shared" si="103"/>
        <v>0</v>
      </c>
      <c r="BS79" s="290">
        <f t="shared" si="104"/>
        <v>11660000</v>
      </c>
      <c r="BT79" s="290">
        <f t="shared" si="105"/>
        <v>0</v>
      </c>
      <c r="BU79" s="290">
        <f t="shared" si="106"/>
        <v>11660000</v>
      </c>
      <c r="BV79" s="290">
        <f t="shared" si="107"/>
        <v>0</v>
      </c>
      <c r="BW79" s="290">
        <f t="shared" si="108"/>
        <v>11660000</v>
      </c>
      <c r="BX79" s="290">
        <f t="shared" si="109"/>
        <v>0</v>
      </c>
      <c r="BY79" s="290">
        <f t="shared" si="110"/>
        <v>11660000</v>
      </c>
      <c r="BZ79" s="290">
        <f t="shared" si="111"/>
        <v>0</v>
      </c>
      <c r="CA79" s="298">
        <f t="shared" si="120"/>
        <v>69960000</v>
      </c>
      <c r="CB79" s="1" t="str">
        <f>VLOOKUP(C79,'So sánh chi phí'!A:A,1,0)</f>
        <v>200364</v>
      </c>
    </row>
    <row r="80" spans="1:80 16350:16372" hidden="1" x14ac:dyDescent="0.3">
      <c r="A80" s="7" t="s">
        <v>79</v>
      </c>
      <c r="B80" s="381" t="s">
        <v>4556</v>
      </c>
      <c r="C80" s="7" t="s">
        <v>4608</v>
      </c>
      <c r="D80" s="209" t="s">
        <v>4698</v>
      </c>
      <c r="E80" s="7" t="s">
        <v>94</v>
      </c>
      <c r="F80" s="7" t="s">
        <v>4744</v>
      </c>
      <c r="G80" s="7" t="s">
        <v>7</v>
      </c>
      <c r="H80" s="7" t="s">
        <v>165</v>
      </c>
      <c r="I80" s="7" t="s">
        <v>116</v>
      </c>
      <c r="J80" s="7" t="s">
        <v>78</v>
      </c>
      <c r="K80" s="7" t="s">
        <v>0</v>
      </c>
      <c r="L80" s="7" t="s">
        <v>4784</v>
      </c>
      <c r="M80" s="283">
        <v>0.8</v>
      </c>
      <c r="N80" s="262">
        <v>22</v>
      </c>
      <c r="O80" s="262"/>
      <c r="P80" s="262">
        <v>22</v>
      </c>
      <c r="Q80" s="262"/>
      <c r="R80" s="262">
        <v>22</v>
      </c>
      <c r="S80" s="262"/>
      <c r="T80" s="262">
        <v>22</v>
      </c>
      <c r="U80" s="262"/>
      <c r="V80" s="262">
        <v>22</v>
      </c>
      <c r="W80" s="262"/>
      <c r="X80" s="262">
        <v>22</v>
      </c>
      <c r="Y80" s="262"/>
      <c r="Z80" s="274">
        <f t="shared" si="112"/>
        <v>132</v>
      </c>
      <c r="AA80" s="33">
        <v>176</v>
      </c>
      <c r="AB80" s="33"/>
      <c r="AC80" s="33"/>
      <c r="AD80" s="251" t="s">
        <v>13</v>
      </c>
      <c r="AE80" s="262">
        <v>970</v>
      </c>
      <c r="AF80" s="262">
        <v>970</v>
      </c>
      <c r="AG80" s="262">
        <v>970</v>
      </c>
      <c r="AH80" s="262">
        <v>970</v>
      </c>
      <c r="AI80" s="262">
        <v>970</v>
      </c>
      <c r="AJ80" s="262">
        <v>970</v>
      </c>
      <c r="AK80" s="262">
        <v>970</v>
      </c>
      <c r="AL80" s="262">
        <v>970</v>
      </c>
      <c r="AM80" s="262">
        <v>970</v>
      </c>
      <c r="AN80" s="262">
        <v>970</v>
      </c>
      <c r="AO80" s="262">
        <v>970</v>
      </c>
      <c r="AP80" s="262">
        <v>970</v>
      </c>
      <c r="AQ80" s="243">
        <f t="shared" si="87"/>
        <v>970</v>
      </c>
      <c r="AR80" s="33"/>
      <c r="AS80" s="33"/>
      <c r="AT80" s="33"/>
      <c r="AU80" s="272">
        <f t="shared" si="88"/>
        <v>565510000</v>
      </c>
      <c r="AV80" s="272">
        <f t="shared" si="89"/>
        <v>0</v>
      </c>
      <c r="AW80" s="272">
        <f t="shared" si="90"/>
        <v>565510000</v>
      </c>
      <c r="AX80" s="272">
        <f t="shared" si="91"/>
        <v>0</v>
      </c>
      <c r="AY80" s="272">
        <f t="shared" si="92"/>
        <v>565510000</v>
      </c>
      <c r="AZ80" s="272">
        <f t="shared" si="93"/>
        <v>0</v>
      </c>
      <c r="BA80" s="272">
        <f t="shared" si="94"/>
        <v>565510000</v>
      </c>
      <c r="BB80" s="272">
        <f t="shared" si="95"/>
        <v>0</v>
      </c>
      <c r="BC80" s="272">
        <f t="shared" si="96"/>
        <v>565510000</v>
      </c>
      <c r="BD80" s="272">
        <f t="shared" si="97"/>
        <v>0</v>
      </c>
      <c r="BE80" s="272">
        <f t="shared" si="98"/>
        <v>565510000</v>
      </c>
      <c r="BF80" s="272">
        <f t="shared" si="99"/>
        <v>0</v>
      </c>
      <c r="BG80" s="273">
        <f t="shared" si="125"/>
        <v>3393060000</v>
      </c>
      <c r="BH80" s="7"/>
      <c r="BI80" s="7"/>
      <c r="BJ80" s="7"/>
      <c r="BK80" s="289">
        <v>20</v>
      </c>
      <c r="BL80" s="290">
        <v>20</v>
      </c>
      <c r="BM80" s="291">
        <f t="shared" si="119"/>
        <v>0</v>
      </c>
      <c r="BN80" s="292" t="s">
        <v>13</v>
      </c>
      <c r="BO80" s="290">
        <f t="shared" si="100"/>
        <v>11660000</v>
      </c>
      <c r="BP80" s="290">
        <f t="shared" si="101"/>
        <v>0</v>
      </c>
      <c r="BQ80" s="290">
        <f t="shared" si="102"/>
        <v>11660000</v>
      </c>
      <c r="BR80" s="290">
        <f t="shared" si="103"/>
        <v>0</v>
      </c>
      <c r="BS80" s="290">
        <f t="shared" si="104"/>
        <v>11660000</v>
      </c>
      <c r="BT80" s="290">
        <f t="shared" si="105"/>
        <v>0</v>
      </c>
      <c r="BU80" s="290">
        <f t="shared" si="106"/>
        <v>11660000</v>
      </c>
      <c r="BV80" s="290">
        <f t="shared" si="107"/>
        <v>0</v>
      </c>
      <c r="BW80" s="290">
        <f t="shared" si="108"/>
        <v>11660000</v>
      </c>
      <c r="BX80" s="290">
        <f t="shared" si="109"/>
        <v>0</v>
      </c>
      <c r="BY80" s="290">
        <f t="shared" si="110"/>
        <v>11660000</v>
      </c>
      <c r="BZ80" s="290">
        <f t="shared" si="111"/>
        <v>0</v>
      </c>
      <c r="CA80" s="298">
        <f t="shared" si="120"/>
        <v>69960000</v>
      </c>
      <c r="CB80" s="1" t="str">
        <f>VLOOKUP(C80,'So sánh chi phí'!A:A,1,0)</f>
        <v>200364</v>
      </c>
    </row>
    <row r="81" spans="1:80" hidden="1" x14ac:dyDescent="0.3">
      <c r="A81" s="7" t="s">
        <v>79</v>
      </c>
      <c r="B81" s="381" t="s">
        <v>4556</v>
      </c>
      <c r="C81" s="7" t="s">
        <v>4609</v>
      </c>
      <c r="D81" s="209" t="s">
        <v>4699</v>
      </c>
      <c r="E81" s="7" t="s">
        <v>94</v>
      </c>
      <c r="F81" s="7" t="s">
        <v>4744</v>
      </c>
      <c r="G81" s="7" t="s">
        <v>7</v>
      </c>
      <c r="H81" s="7" t="s">
        <v>164</v>
      </c>
      <c r="I81" s="7" t="s">
        <v>111</v>
      </c>
      <c r="J81" s="7" t="s">
        <v>4755</v>
      </c>
      <c r="K81" s="182" t="s">
        <v>0</v>
      </c>
      <c r="L81" s="7" t="s">
        <v>4781</v>
      </c>
      <c r="M81" s="283">
        <v>0.8</v>
      </c>
      <c r="N81" s="262"/>
      <c r="O81" s="262">
        <v>44</v>
      </c>
      <c r="P81" s="262"/>
      <c r="Q81" s="262"/>
      <c r="R81" s="262"/>
      <c r="S81" s="262">
        <v>44</v>
      </c>
      <c r="T81" s="262"/>
      <c r="U81" s="262"/>
      <c r="V81" s="262"/>
      <c r="W81" s="262">
        <v>44</v>
      </c>
      <c r="X81" s="262"/>
      <c r="Y81" s="262"/>
      <c r="Z81" s="274">
        <f t="shared" si="112"/>
        <v>132</v>
      </c>
      <c r="AA81" s="33">
        <v>22</v>
      </c>
      <c r="AB81" s="33"/>
      <c r="AC81" s="33"/>
      <c r="AD81" s="251" t="s">
        <v>13</v>
      </c>
      <c r="AE81" s="262">
        <v>1200</v>
      </c>
      <c r="AF81" s="262">
        <v>1200</v>
      </c>
      <c r="AG81" s="262">
        <v>1200</v>
      </c>
      <c r="AH81" s="262">
        <v>1200</v>
      </c>
      <c r="AI81" s="262">
        <v>1200</v>
      </c>
      <c r="AJ81" s="262">
        <v>1200</v>
      </c>
      <c r="AK81" s="262">
        <v>1200</v>
      </c>
      <c r="AL81" s="262">
        <v>1200</v>
      </c>
      <c r="AM81" s="262">
        <v>1200</v>
      </c>
      <c r="AN81" s="262">
        <v>1200</v>
      </c>
      <c r="AO81" s="262">
        <v>1200</v>
      </c>
      <c r="AP81" s="262">
        <v>1200</v>
      </c>
      <c r="AQ81" s="243">
        <f t="shared" si="87"/>
        <v>1200</v>
      </c>
      <c r="AR81" s="33"/>
      <c r="AS81" s="33"/>
      <c r="AT81" s="33"/>
      <c r="AU81" s="272">
        <f t="shared" si="88"/>
        <v>0</v>
      </c>
      <c r="AV81" s="272">
        <f t="shared" si="89"/>
        <v>1399200000</v>
      </c>
      <c r="AW81" s="272">
        <f t="shared" si="90"/>
        <v>0</v>
      </c>
      <c r="AX81" s="272">
        <f t="shared" si="91"/>
        <v>0</v>
      </c>
      <c r="AY81" s="272">
        <f t="shared" si="92"/>
        <v>0</v>
      </c>
      <c r="AZ81" s="272">
        <f t="shared" si="93"/>
        <v>1399200000</v>
      </c>
      <c r="BA81" s="272">
        <f t="shared" si="94"/>
        <v>0</v>
      </c>
      <c r="BB81" s="272">
        <f t="shared" si="95"/>
        <v>0</v>
      </c>
      <c r="BC81" s="272">
        <f t="shared" si="96"/>
        <v>0</v>
      </c>
      <c r="BD81" s="272">
        <f t="shared" si="97"/>
        <v>1399200000</v>
      </c>
      <c r="BE81" s="272">
        <f t="shared" si="98"/>
        <v>0</v>
      </c>
      <c r="BF81" s="272">
        <f t="shared" si="99"/>
        <v>0</v>
      </c>
      <c r="BG81" s="273">
        <f t="shared" si="125"/>
        <v>4197600000</v>
      </c>
      <c r="BH81" s="7"/>
      <c r="BI81" s="7"/>
      <c r="BJ81" s="7"/>
      <c r="BK81" s="289">
        <f>165.909090909091+20</f>
        <v>185.90909090909099</v>
      </c>
      <c r="BL81" s="290">
        <f>172.727272727273+20</f>
        <v>192.727272727273</v>
      </c>
      <c r="BM81" s="291">
        <f t="shared" si="119"/>
        <v>3.6674816625917872E-2</v>
      </c>
      <c r="BN81" s="292" t="s">
        <v>13</v>
      </c>
      <c r="BO81" s="290">
        <f t="shared" si="100"/>
        <v>0</v>
      </c>
      <c r="BP81" s="290">
        <f t="shared" si="101"/>
        <v>224720000.00000033</v>
      </c>
      <c r="BQ81" s="290">
        <f t="shared" si="102"/>
        <v>0</v>
      </c>
      <c r="BR81" s="290">
        <f t="shared" si="103"/>
        <v>0</v>
      </c>
      <c r="BS81" s="290">
        <f t="shared" si="104"/>
        <v>0</v>
      </c>
      <c r="BT81" s="290">
        <f t="shared" si="105"/>
        <v>224720000.00000033</v>
      </c>
      <c r="BU81" s="290">
        <f t="shared" si="106"/>
        <v>0</v>
      </c>
      <c r="BV81" s="290">
        <f t="shared" si="107"/>
        <v>0</v>
      </c>
      <c r="BW81" s="290">
        <f t="shared" si="108"/>
        <v>0</v>
      </c>
      <c r="BX81" s="290">
        <f t="shared" si="109"/>
        <v>224720000.00000033</v>
      </c>
      <c r="BY81" s="290">
        <f t="shared" si="110"/>
        <v>0</v>
      </c>
      <c r="BZ81" s="290">
        <f t="shared" si="111"/>
        <v>0</v>
      </c>
      <c r="CA81" s="298">
        <f t="shared" si="120"/>
        <v>674160000.00000095</v>
      </c>
      <c r="CB81" s="1" t="str">
        <f>VLOOKUP(C81,'So sánh chi phí'!A:A,1,0)</f>
        <v>200369</v>
      </c>
    </row>
    <row r="82" spans="1:80" hidden="1" x14ac:dyDescent="0.3">
      <c r="A82" s="7" t="s">
        <v>77</v>
      </c>
      <c r="B82" s="381" t="s">
        <v>4556</v>
      </c>
      <c r="C82" s="7" t="s">
        <v>4610</v>
      </c>
      <c r="D82" s="209" t="s">
        <v>4700</v>
      </c>
      <c r="E82" s="7" t="s">
        <v>94</v>
      </c>
      <c r="F82" s="7" t="s">
        <v>4744</v>
      </c>
      <c r="G82" s="7" t="s">
        <v>7</v>
      </c>
      <c r="H82" s="7" t="s">
        <v>164</v>
      </c>
      <c r="I82" s="7" t="s">
        <v>111</v>
      </c>
      <c r="J82" s="7" t="s">
        <v>4755</v>
      </c>
      <c r="K82" s="182" t="s">
        <v>0</v>
      </c>
      <c r="L82" s="7" t="s">
        <v>4781</v>
      </c>
      <c r="M82" s="283">
        <v>0.8</v>
      </c>
      <c r="N82" s="262"/>
      <c r="O82" s="262">
        <v>22</v>
      </c>
      <c r="P82" s="262"/>
      <c r="Q82" s="262">
        <v>22</v>
      </c>
      <c r="R82" s="262"/>
      <c r="S82" s="262">
        <v>22</v>
      </c>
      <c r="T82" s="262"/>
      <c r="U82" s="262">
        <v>22</v>
      </c>
      <c r="V82" s="262"/>
      <c r="W82" s="262">
        <v>22</v>
      </c>
      <c r="X82" s="262"/>
      <c r="Y82" s="262">
        <v>22</v>
      </c>
      <c r="Z82" s="274">
        <f t="shared" si="112"/>
        <v>132</v>
      </c>
      <c r="AA82" s="33">
        <v>22</v>
      </c>
      <c r="AB82" s="33"/>
      <c r="AC82" s="33"/>
      <c r="AD82" s="251" t="s">
        <v>13</v>
      </c>
      <c r="AE82" s="262">
        <v>1200</v>
      </c>
      <c r="AF82" s="262">
        <v>1200</v>
      </c>
      <c r="AG82" s="262">
        <v>1200</v>
      </c>
      <c r="AH82" s="262">
        <v>1200</v>
      </c>
      <c r="AI82" s="262">
        <v>1200</v>
      </c>
      <c r="AJ82" s="262">
        <v>1200</v>
      </c>
      <c r="AK82" s="262">
        <v>1200</v>
      </c>
      <c r="AL82" s="262">
        <v>1200</v>
      </c>
      <c r="AM82" s="262">
        <v>1200</v>
      </c>
      <c r="AN82" s="262">
        <v>1200</v>
      </c>
      <c r="AO82" s="262">
        <v>1200</v>
      </c>
      <c r="AP82" s="262">
        <v>1200</v>
      </c>
      <c r="AQ82" s="243">
        <f t="shared" si="87"/>
        <v>1200</v>
      </c>
      <c r="AR82" s="33"/>
      <c r="AS82" s="33"/>
      <c r="AT82" s="33"/>
      <c r="AU82" s="272">
        <f t="shared" si="88"/>
        <v>0</v>
      </c>
      <c r="AV82" s="272">
        <f t="shared" si="89"/>
        <v>699600000</v>
      </c>
      <c r="AW82" s="272">
        <f t="shared" si="90"/>
        <v>0</v>
      </c>
      <c r="AX82" s="272">
        <f t="shared" si="91"/>
        <v>699600000</v>
      </c>
      <c r="AY82" s="272">
        <f t="shared" si="92"/>
        <v>0</v>
      </c>
      <c r="AZ82" s="272">
        <f t="shared" si="93"/>
        <v>699600000</v>
      </c>
      <c r="BA82" s="272">
        <f t="shared" si="94"/>
        <v>0</v>
      </c>
      <c r="BB82" s="272">
        <f t="shared" si="95"/>
        <v>699600000</v>
      </c>
      <c r="BC82" s="272">
        <f t="shared" si="96"/>
        <v>0</v>
      </c>
      <c r="BD82" s="272">
        <f t="shared" si="97"/>
        <v>699600000</v>
      </c>
      <c r="BE82" s="272">
        <f t="shared" si="98"/>
        <v>0</v>
      </c>
      <c r="BF82" s="272">
        <f t="shared" si="99"/>
        <v>699600000</v>
      </c>
      <c r="BG82" s="273">
        <f t="shared" si="125"/>
        <v>4197600000</v>
      </c>
      <c r="BH82" s="7"/>
      <c r="BI82" s="7"/>
      <c r="BJ82" s="7"/>
      <c r="BK82" s="289">
        <f>52.2727272727273+20</f>
        <v>72.272727272727309</v>
      </c>
      <c r="BL82" s="290">
        <f>81.8181818181818+20</f>
        <v>101.8181818181818</v>
      </c>
      <c r="BM82" s="291">
        <f t="shared" si="119"/>
        <v>0.4088050314465399</v>
      </c>
      <c r="BN82" s="292" t="s">
        <v>13</v>
      </c>
      <c r="BO82" s="290">
        <f t="shared" si="100"/>
        <v>0</v>
      </c>
      <c r="BP82" s="290">
        <f t="shared" si="101"/>
        <v>59359999.999999985</v>
      </c>
      <c r="BQ82" s="290">
        <f t="shared" si="102"/>
        <v>0</v>
      </c>
      <c r="BR82" s="290">
        <f t="shared" si="103"/>
        <v>59359999.999999985</v>
      </c>
      <c r="BS82" s="290">
        <f t="shared" si="104"/>
        <v>0</v>
      </c>
      <c r="BT82" s="290">
        <f t="shared" si="105"/>
        <v>59359999.999999985</v>
      </c>
      <c r="BU82" s="290">
        <f t="shared" si="106"/>
        <v>0</v>
      </c>
      <c r="BV82" s="290">
        <f t="shared" si="107"/>
        <v>59359999.999999985</v>
      </c>
      <c r="BW82" s="290">
        <f t="shared" si="108"/>
        <v>0</v>
      </c>
      <c r="BX82" s="290">
        <f t="shared" si="109"/>
        <v>59359999.999999985</v>
      </c>
      <c r="BY82" s="290">
        <f t="shared" si="110"/>
        <v>0</v>
      </c>
      <c r="BZ82" s="290">
        <f t="shared" si="111"/>
        <v>59359999.999999985</v>
      </c>
      <c r="CA82" s="298">
        <f t="shared" si="120"/>
        <v>356159999.99999994</v>
      </c>
      <c r="CB82" s="1" t="str">
        <f>VLOOKUP(C82,'So sánh chi phí'!A:A,1,0)</f>
        <v>200382</v>
      </c>
    </row>
    <row r="83" spans="1:80" hidden="1" x14ac:dyDescent="0.3">
      <c r="A83" s="7" t="s">
        <v>76</v>
      </c>
      <c r="B83" s="381" t="s">
        <v>4556</v>
      </c>
      <c r="C83" s="7" t="s">
        <v>4611</v>
      </c>
      <c r="D83" s="209" t="s">
        <v>4701</v>
      </c>
      <c r="E83" s="7" t="s">
        <v>94</v>
      </c>
      <c r="F83" s="7" t="s">
        <v>4745</v>
      </c>
      <c r="G83" s="7" t="s">
        <v>4748</v>
      </c>
      <c r="H83" s="7" t="s">
        <v>165</v>
      </c>
      <c r="I83" s="7" t="s">
        <v>110</v>
      </c>
      <c r="J83" s="7" t="s">
        <v>4752</v>
      </c>
      <c r="K83" s="182" t="s">
        <v>0</v>
      </c>
      <c r="L83" s="7" t="s">
        <v>4780</v>
      </c>
      <c r="M83" s="283">
        <v>0.8</v>
      </c>
      <c r="N83" s="262">
        <v>22</v>
      </c>
      <c r="O83" s="262"/>
      <c r="P83" s="262">
        <v>22</v>
      </c>
      <c r="Q83" s="262"/>
      <c r="R83" s="262">
        <v>22</v>
      </c>
      <c r="S83" s="262"/>
      <c r="T83" s="262">
        <v>22</v>
      </c>
      <c r="U83" s="262"/>
      <c r="V83" s="262">
        <v>22</v>
      </c>
      <c r="W83" s="262"/>
      <c r="X83" s="262">
        <v>22</v>
      </c>
      <c r="Y83" s="262"/>
      <c r="Z83" s="274">
        <f t="shared" si="112"/>
        <v>132</v>
      </c>
      <c r="AA83" s="33">
        <v>22</v>
      </c>
      <c r="AB83" s="33"/>
      <c r="AC83" s="33"/>
      <c r="AD83" s="251" t="s">
        <v>13</v>
      </c>
      <c r="AE83" s="262">
        <v>1150</v>
      </c>
      <c r="AF83" s="262">
        <v>1150</v>
      </c>
      <c r="AG83" s="262">
        <v>1150</v>
      </c>
      <c r="AH83" s="262">
        <v>1150</v>
      </c>
      <c r="AI83" s="262">
        <v>1150</v>
      </c>
      <c r="AJ83" s="262">
        <v>1150</v>
      </c>
      <c r="AK83" s="262">
        <v>1150</v>
      </c>
      <c r="AL83" s="262">
        <v>1150</v>
      </c>
      <c r="AM83" s="262">
        <v>1150</v>
      </c>
      <c r="AN83" s="262">
        <v>1150</v>
      </c>
      <c r="AO83" s="262">
        <v>1150</v>
      </c>
      <c r="AP83" s="262">
        <v>1150</v>
      </c>
      <c r="AQ83" s="243">
        <f t="shared" si="87"/>
        <v>1150</v>
      </c>
      <c r="AR83" s="33"/>
      <c r="AS83" s="33"/>
      <c r="AT83" s="33"/>
      <c r="AU83" s="272">
        <f t="shared" si="88"/>
        <v>670450000</v>
      </c>
      <c r="AV83" s="272">
        <f t="shared" si="89"/>
        <v>0</v>
      </c>
      <c r="AW83" s="272">
        <f t="shared" si="90"/>
        <v>670450000</v>
      </c>
      <c r="AX83" s="272">
        <f t="shared" si="91"/>
        <v>0</v>
      </c>
      <c r="AY83" s="272">
        <f t="shared" si="92"/>
        <v>670450000</v>
      </c>
      <c r="AZ83" s="272">
        <f t="shared" si="93"/>
        <v>0</v>
      </c>
      <c r="BA83" s="272">
        <f t="shared" si="94"/>
        <v>670450000</v>
      </c>
      <c r="BB83" s="272">
        <f t="shared" si="95"/>
        <v>0</v>
      </c>
      <c r="BC83" s="272">
        <f t="shared" si="96"/>
        <v>670450000</v>
      </c>
      <c r="BD83" s="272">
        <f t="shared" si="97"/>
        <v>0</v>
      </c>
      <c r="BE83" s="272">
        <f t="shared" si="98"/>
        <v>670450000</v>
      </c>
      <c r="BF83" s="272">
        <f t="shared" si="99"/>
        <v>0</v>
      </c>
      <c r="BG83" s="273">
        <f t="shared" si="125"/>
        <v>4022700000</v>
      </c>
      <c r="BH83" s="7"/>
      <c r="BI83" s="7"/>
      <c r="BJ83" s="7"/>
      <c r="BK83" s="289">
        <v>20</v>
      </c>
      <c r="BL83" s="290">
        <v>20</v>
      </c>
      <c r="BM83" s="291">
        <f t="shared" si="119"/>
        <v>0</v>
      </c>
      <c r="BN83" s="292" t="s">
        <v>13</v>
      </c>
      <c r="BO83" s="290">
        <f t="shared" si="100"/>
        <v>11660000</v>
      </c>
      <c r="BP83" s="290">
        <f t="shared" si="101"/>
        <v>0</v>
      </c>
      <c r="BQ83" s="290">
        <f t="shared" si="102"/>
        <v>11660000</v>
      </c>
      <c r="BR83" s="290">
        <f t="shared" si="103"/>
        <v>0</v>
      </c>
      <c r="BS83" s="290">
        <f t="shared" si="104"/>
        <v>11660000</v>
      </c>
      <c r="BT83" s="290">
        <f t="shared" si="105"/>
        <v>0</v>
      </c>
      <c r="BU83" s="290">
        <f t="shared" si="106"/>
        <v>11660000</v>
      </c>
      <c r="BV83" s="290">
        <f t="shared" si="107"/>
        <v>0</v>
      </c>
      <c r="BW83" s="290">
        <f t="shared" si="108"/>
        <v>11660000</v>
      </c>
      <c r="BX83" s="290">
        <f t="shared" si="109"/>
        <v>0</v>
      </c>
      <c r="BY83" s="290">
        <f t="shared" si="110"/>
        <v>11660000</v>
      </c>
      <c r="BZ83" s="290">
        <f t="shared" si="111"/>
        <v>0</v>
      </c>
      <c r="CA83" s="298">
        <f t="shared" si="120"/>
        <v>69960000</v>
      </c>
      <c r="CB83" s="1" t="str">
        <f>VLOOKUP(C83,'So sánh chi phí'!A:A,1,0)</f>
        <v>200384</v>
      </c>
    </row>
    <row r="84" spans="1:80" x14ac:dyDescent="0.3">
      <c r="A84" s="7" t="s">
        <v>9</v>
      </c>
      <c r="B84" s="7" t="s">
        <v>4810</v>
      </c>
      <c r="C84" s="7" t="s">
        <v>174</v>
      </c>
      <c r="D84" s="209" t="s">
        <v>4557</v>
      </c>
      <c r="E84" s="7" t="s">
        <v>97</v>
      </c>
      <c r="F84" s="7" t="s">
        <v>4744</v>
      </c>
      <c r="G84" s="7" t="s">
        <v>8</v>
      </c>
      <c r="H84" s="7" t="s">
        <v>166</v>
      </c>
      <c r="I84" s="7" t="s">
        <v>110</v>
      </c>
      <c r="J84" s="7" t="s">
        <v>4752</v>
      </c>
      <c r="K84" s="182" t="s">
        <v>0</v>
      </c>
      <c r="L84" s="7" t="s">
        <v>4780</v>
      </c>
      <c r="M84" s="283">
        <v>0.8</v>
      </c>
      <c r="N84" s="262">
        <v>11</v>
      </c>
      <c r="O84" s="262">
        <v>11</v>
      </c>
      <c r="P84" s="262">
        <v>11</v>
      </c>
      <c r="Q84" s="262">
        <v>11</v>
      </c>
      <c r="R84" s="262">
        <v>11</v>
      </c>
      <c r="S84" s="262">
        <v>11</v>
      </c>
      <c r="T84" s="262">
        <v>11</v>
      </c>
      <c r="U84" s="262">
        <v>11</v>
      </c>
      <c r="V84" s="262">
        <v>11</v>
      </c>
      <c r="W84" s="262">
        <v>11</v>
      </c>
      <c r="X84" s="262">
        <v>11</v>
      </c>
      <c r="Y84" s="262">
        <v>11</v>
      </c>
      <c r="Z84" s="274">
        <f t="shared" si="112"/>
        <v>132</v>
      </c>
      <c r="AA84" s="33">
        <v>111.1</v>
      </c>
      <c r="AB84" s="33"/>
      <c r="AC84" s="33"/>
      <c r="AD84" s="251" t="s">
        <v>13</v>
      </c>
      <c r="AE84" s="262">
        <v>1150</v>
      </c>
      <c r="AF84" s="262">
        <v>1150</v>
      </c>
      <c r="AG84" s="262">
        <v>1150</v>
      </c>
      <c r="AH84" s="262">
        <v>1150</v>
      </c>
      <c r="AI84" s="262">
        <v>1150</v>
      </c>
      <c r="AJ84" s="262">
        <v>1150</v>
      </c>
      <c r="AK84" s="262">
        <v>1150</v>
      </c>
      <c r="AL84" s="262">
        <v>1150</v>
      </c>
      <c r="AM84" s="262">
        <v>1150</v>
      </c>
      <c r="AN84" s="262">
        <v>1150</v>
      </c>
      <c r="AO84" s="262">
        <v>1150</v>
      </c>
      <c r="AP84" s="262">
        <v>1150</v>
      </c>
      <c r="AQ84" s="243">
        <f t="shared" si="87"/>
        <v>1150</v>
      </c>
      <c r="AR84" s="33"/>
      <c r="AS84" s="33"/>
      <c r="AT84" s="33"/>
      <c r="AU84" s="272">
        <f t="shared" si="88"/>
        <v>335225000</v>
      </c>
      <c r="AV84" s="272">
        <f t="shared" si="89"/>
        <v>335225000</v>
      </c>
      <c r="AW84" s="272">
        <f t="shared" si="90"/>
        <v>335225000</v>
      </c>
      <c r="AX84" s="272">
        <f t="shared" si="91"/>
        <v>335225000</v>
      </c>
      <c r="AY84" s="272">
        <f t="shared" si="92"/>
        <v>335225000</v>
      </c>
      <c r="AZ84" s="272">
        <f t="shared" si="93"/>
        <v>335225000</v>
      </c>
      <c r="BA84" s="272">
        <f t="shared" si="94"/>
        <v>335225000</v>
      </c>
      <c r="BB84" s="272">
        <f t="shared" si="95"/>
        <v>335225000</v>
      </c>
      <c r="BC84" s="272">
        <f t="shared" si="96"/>
        <v>335225000</v>
      </c>
      <c r="BD84" s="272">
        <f t="shared" si="97"/>
        <v>335225000</v>
      </c>
      <c r="BE84" s="272">
        <f t="shared" si="98"/>
        <v>335225000</v>
      </c>
      <c r="BF84" s="272">
        <f t="shared" si="99"/>
        <v>335225000</v>
      </c>
      <c r="BG84" s="273">
        <f t="shared" si="125"/>
        <v>4022700000</v>
      </c>
      <c r="BH84" s="7"/>
      <c r="BI84" s="7"/>
      <c r="BJ84" s="7"/>
      <c r="BK84" s="289"/>
      <c r="BL84" s="290"/>
      <c r="BM84" s="291" t="str">
        <f t="shared" si="119"/>
        <v xml:space="preserve"> </v>
      </c>
      <c r="BN84" s="292" t="s">
        <v>15</v>
      </c>
      <c r="BO84" s="290">
        <f t="shared" si="100"/>
        <v>0</v>
      </c>
      <c r="BP84" s="290">
        <f t="shared" si="101"/>
        <v>0</v>
      </c>
      <c r="BQ84" s="290">
        <f t="shared" si="102"/>
        <v>0</v>
      </c>
      <c r="BR84" s="290">
        <f t="shared" si="103"/>
        <v>0</v>
      </c>
      <c r="BS84" s="290">
        <f t="shared" si="104"/>
        <v>0</v>
      </c>
      <c r="BT84" s="290">
        <f t="shared" si="105"/>
        <v>0</v>
      </c>
      <c r="BU84" s="290">
        <f t="shared" si="106"/>
        <v>0</v>
      </c>
      <c r="BV84" s="290">
        <f t="shared" si="107"/>
        <v>0</v>
      </c>
      <c r="BW84" s="290">
        <f t="shared" si="108"/>
        <v>0</v>
      </c>
      <c r="BX84" s="290">
        <f t="shared" si="109"/>
        <v>0</v>
      </c>
      <c r="BY84" s="290">
        <f t="shared" si="110"/>
        <v>0</v>
      </c>
      <c r="BZ84" s="290">
        <f t="shared" si="111"/>
        <v>0</v>
      </c>
      <c r="CA84" s="298">
        <f t="shared" si="120"/>
        <v>0</v>
      </c>
      <c r="CB84" s="1" t="e">
        <f>VLOOKUP(C84,'So sánh chi phí'!A:A,1,0)</f>
        <v>#N/A</v>
      </c>
    </row>
    <row r="85" spans="1:80" x14ac:dyDescent="0.3">
      <c r="A85" s="7" t="s">
        <v>9</v>
      </c>
      <c r="B85" s="7" t="s">
        <v>4810</v>
      </c>
      <c r="C85" s="7" t="s">
        <v>174</v>
      </c>
      <c r="D85" s="209" t="s">
        <v>4557</v>
      </c>
      <c r="E85" s="7" t="s">
        <v>97</v>
      </c>
      <c r="F85" s="7" t="s">
        <v>4744</v>
      </c>
      <c r="G85" s="7" t="s">
        <v>8</v>
      </c>
      <c r="H85" s="7" t="s">
        <v>166</v>
      </c>
      <c r="I85" s="7" t="s">
        <v>117</v>
      </c>
      <c r="J85" s="7" t="s">
        <v>108</v>
      </c>
      <c r="K85" s="250" t="s">
        <v>1</v>
      </c>
      <c r="L85" s="7" t="s">
        <v>272</v>
      </c>
      <c r="M85" s="283">
        <v>0.8</v>
      </c>
      <c r="N85" s="262"/>
      <c r="O85" s="262"/>
      <c r="P85" s="262"/>
      <c r="Q85" s="262"/>
      <c r="R85" s="262"/>
      <c r="S85" s="262"/>
      <c r="T85" s="262"/>
      <c r="U85" s="262"/>
      <c r="V85" s="262"/>
      <c r="W85" s="262"/>
      <c r="X85" s="262"/>
      <c r="Y85" s="262"/>
      <c r="Z85" s="274">
        <f t="shared" si="112"/>
        <v>0</v>
      </c>
      <c r="AA85" s="33">
        <v>165</v>
      </c>
      <c r="AB85" s="33"/>
      <c r="AC85" s="33"/>
      <c r="AD85" s="251" t="s">
        <v>13</v>
      </c>
      <c r="AE85" s="262">
        <v>695</v>
      </c>
      <c r="AF85" s="262">
        <v>695</v>
      </c>
      <c r="AG85" s="262">
        <v>695</v>
      </c>
      <c r="AH85" s="262">
        <v>695</v>
      </c>
      <c r="AI85" s="262">
        <v>695</v>
      </c>
      <c r="AJ85" s="262">
        <v>695</v>
      </c>
      <c r="AK85" s="262">
        <v>695</v>
      </c>
      <c r="AL85" s="262">
        <v>695</v>
      </c>
      <c r="AM85" s="262">
        <v>695</v>
      </c>
      <c r="AN85" s="262">
        <v>695</v>
      </c>
      <c r="AO85" s="262">
        <v>695</v>
      </c>
      <c r="AP85" s="262">
        <v>695</v>
      </c>
      <c r="AQ85" s="243">
        <f t="shared" si="87"/>
        <v>695</v>
      </c>
      <c r="AR85" s="33"/>
      <c r="AS85" s="33"/>
      <c r="AT85" s="33"/>
      <c r="AU85" s="272">
        <f t="shared" si="88"/>
        <v>0</v>
      </c>
      <c r="AV85" s="272">
        <f t="shared" si="89"/>
        <v>0</v>
      </c>
      <c r="AW85" s="272">
        <f t="shared" si="90"/>
        <v>0</v>
      </c>
      <c r="AX85" s="272">
        <f t="shared" si="91"/>
        <v>0</v>
      </c>
      <c r="AY85" s="272">
        <f t="shared" si="92"/>
        <v>0</v>
      </c>
      <c r="AZ85" s="272">
        <f t="shared" si="93"/>
        <v>0</v>
      </c>
      <c r="BA85" s="272">
        <f t="shared" si="94"/>
        <v>0</v>
      </c>
      <c r="BB85" s="272">
        <f t="shared" si="95"/>
        <v>0</v>
      </c>
      <c r="BC85" s="272">
        <f t="shared" si="96"/>
        <v>0</v>
      </c>
      <c r="BD85" s="272">
        <f t="shared" si="97"/>
        <v>0</v>
      </c>
      <c r="BE85" s="272">
        <f t="shared" si="98"/>
        <v>0</v>
      </c>
      <c r="BF85" s="272">
        <f t="shared" si="99"/>
        <v>0</v>
      </c>
      <c r="BG85" s="273">
        <f t="shared" si="125"/>
        <v>0</v>
      </c>
      <c r="BH85" s="7"/>
      <c r="BI85" s="7"/>
      <c r="BJ85" s="7"/>
      <c r="BK85" s="289"/>
      <c r="BL85" s="290"/>
      <c r="BM85" s="291" t="str">
        <f t="shared" si="119"/>
        <v xml:space="preserve"> </v>
      </c>
      <c r="BN85" s="292" t="s">
        <v>15</v>
      </c>
      <c r="BO85" s="290">
        <f t="shared" si="100"/>
        <v>0</v>
      </c>
      <c r="BP85" s="290">
        <f t="shared" si="101"/>
        <v>0</v>
      </c>
      <c r="BQ85" s="290">
        <f t="shared" si="102"/>
        <v>0</v>
      </c>
      <c r="BR85" s="290">
        <f t="shared" si="103"/>
        <v>0</v>
      </c>
      <c r="BS85" s="290">
        <f t="shared" si="104"/>
        <v>0</v>
      </c>
      <c r="BT85" s="290">
        <f t="shared" si="105"/>
        <v>0</v>
      </c>
      <c r="BU85" s="290">
        <f t="shared" si="106"/>
        <v>0</v>
      </c>
      <c r="BV85" s="290">
        <f t="shared" si="107"/>
        <v>0</v>
      </c>
      <c r="BW85" s="290">
        <f t="shared" si="108"/>
        <v>0</v>
      </c>
      <c r="BX85" s="290">
        <f t="shared" si="109"/>
        <v>0</v>
      </c>
      <c r="BY85" s="290">
        <f t="shared" si="110"/>
        <v>0</v>
      </c>
      <c r="BZ85" s="290">
        <f t="shared" si="111"/>
        <v>0</v>
      </c>
      <c r="CA85" s="298">
        <f t="shared" si="120"/>
        <v>0</v>
      </c>
      <c r="CB85" s="1" t="e">
        <f>VLOOKUP(C85,'So sánh chi phí'!A:A,1,0)</f>
        <v>#N/A</v>
      </c>
    </row>
    <row r="86" spans="1:80" x14ac:dyDescent="0.3">
      <c r="A86" s="7" t="s">
        <v>79</v>
      </c>
      <c r="B86" s="234" t="s">
        <v>98</v>
      </c>
      <c r="C86" s="7" t="s">
        <v>4595</v>
      </c>
      <c r="D86" s="209" t="s">
        <v>4684</v>
      </c>
      <c r="E86" s="7" t="s">
        <v>97</v>
      </c>
      <c r="F86" s="7" t="s">
        <v>4744</v>
      </c>
      <c r="G86" s="7" t="s">
        <v>8</v>
      </c>
      <c r="H86" s="7" t="s">
        <v>4746</v>
      </c>
      <c r="I86" s="7" t="s">
        <v>143</v>
      </c>
      <c r="J86" s="7" t="s">
        <v>144</v>
      </c>
      <c r="K86" s="250" t="s">
        <v>1</v>
      </c>
      <c r="L86" s="7" t="s">
        <v>272</v>
      </c>
      <c r="M86" s="283">
        <v>0.8</v>
      </c>
      <c r="N86" s="262"/>
      <c r="O86" s="262"/>
      <c r="P86" s="262"/>
      <c r="Q86" s="262"/>
      <c r="R86" s="262"/>
      <c r="S86" s="262"/>
      <c r="T86" s="262"/>
      <c r="U86" s="262"/>
      <c r="V86" s="262"/>
      <c r="W86" s="262"/>
      <c r="X86" s="262"/>
      <c r="Y86" s="262"/>
      <c r="Z86" s="274">
        <f t="shared" si="112"/>
        <v>0</v>
      </c>
      <c r="AA86" s="33">
        <v>88.5</v>
      </c>
      <c r="AB86" s="33"/>
      <c r="AC86" s="33"/>
      <c r="AD86" s="251" t="s">
        <v>13</v>
      </c>
      <c r="AE86" s="262">
        <v>560</v>
      </c>
      <c r="AF86" s="262">
        <v>560</v>
      </c>
      <c r="AG86" s="262">
        <v>560</v>
      </c>
      <c r="AH86" s="262">
        <v>560</v>
      </c>
      <c r="AI86" s="262">
        <v>560</v>
      </c>
      <c r="AJ86" s="262">
        <v>560</v>
      </c>
      <c r="AK86" s="262">
        <v>560</v>
      </c>
      <c r="AL86" s="262">
        <v>560</v>
      </c>
      <c r="AM86" s="262">
        <v>560</v>
      </c>
      <c r="AN86" s="262">
        <v>560</v>
      </c>
      <c r="AO86" s="262">
        <v>560</v>
      </c>
      <c r="AP86" s="262">
        <v>560</v>
      </c>
      <c r="AQ86" s="243">
        <f t="shared" si="87"/>
        <v>560</v>
      </c>
      <c r="AR86" s="33"/>
      <c r="AS86" s="33"/>
      <c r="AT86" s="33"/>
      <c r="AU86" s="272">
        <f t="shared" si="88"/>
        <v>0</v>
      </c>
      <c r="AV86" s="272">
        <f t="shared" si="89"/>
        <v>0</v>
      </c>
      <c r="AW86" s="272">
        <f t="shared" si="90"/>
        <v>0</v>
      </c>
      <c r="AX86" s="272">
        <f t="shared" si="91"/>
        <v>0</v>
      </c>
      <c r="AY86" s="272">
        <f t="shared" si="92"/>
        <v>0</v>
      </c>
      <c r="AZ86" s="272">
        <f t="shared" si="93"/>
        <v>0</v>
      </c>
      <c r="BA86" s="272">
        <f t="shared" si="94"/>
        <v>0</v>
      </c>
      <c r="BB86" s="272">
        <f t="shared" si="95"/>
        <v>0</v>
      </c>
      <c r="BC86" s="272">
        <f t="shared" si="96"/>
        <v>0</v>
      </c>
      <c r="BD86" s="272">
        <f t="shared" si="97"/>
        <v>0</v>
      </c>
      <c r="BE86" s="272">
        <f t="shared" si="98"/>
        <v>0</v>
      </c>
      <c r="BF86" s="272">
        <f t="shared" si="99"/>
        <v>0</v>
      </c>
      <c r="BG86" s="273">
        <f t="shared" si="125"/>
        <v>0</v>
      </c>
      <c r="BH86" s="7"/>
      <c r="BI86" s="7"/>
      <c r="BJ86" s="7"/>
      <c r="BK86" s="289"/>
      <c r="BL86" s="290"/>
      <c r="BM86" s="291" t="str">
        <f t="shared" si="119"/>
        <v xml:space="preserve"> </v>
      </c>
      <c r="BN86" s="292" t="s">
        <v>15</v>
      </c>
      <c r="BO86" s="290">
        <f t="shared" si="100"/>
        <v>0</v>
      </c>
      <c r="BP86" s="290">
        <f t="shared" si="101"/>
        <v>0</v>
      </c>
      <c r="BQ86" s="290">
        <f t="shared" si="102"/>
        <v>0</v>
      </c>
      <c r="BR86" s="290">
        <f t="shared" si="103"/>
        <v>0</v>
      </c>
      <c r="BS86" s="290">
        <f t="shared" si="104"/>
        <v>0</v>
      </c>
      <c r="BT86" s="290">
        <f t="shared" si="105"/>
        <v>0</v>
      </c>
      <c r="BU86" s="290">
        <f t="shared" si="106"/>
        <v>0</v>
      </c>
      <c r="BV86" s="290">
        <f t="shared" si="107"/>
        <v>0</v>
      </c>
      <c r="BW86" s="290">
        <f t="shared" si="108"/>
        <v>0</v>
      </c>
      <c r="BX86" s="290">
        <f t="shared" si="109"/>
        <v>0</v>
      </c>
      <c r="BY86" s="290">
        <f t="shared" si="110"/>
        <v>0</v>
      </c>
      <c r="BZ86" s="290">
        <f t="shared" si="111"/>
        <v>0</v>
      </c>
      <c r="CA86" s="298">
        <f t="shared" si="120"/>
        <v>0</v>
      </c>
      <c r="CB86" s="1" t="e">
        <f>VLOOKUP(C86,'So sánh chi phí'!A:A,1,0)</f>
        <v>#N/A</v>
      </c>
    </row>
    <row r="87" spans="1:80" hidden="1" x14ac:dyDescent="0.3">
      <c r="A87" s="7" t="s">
        <v>79</v>
      </c>
      <c r="B87" s="381" t="s">
        <v>4556</v>
      </c>
      <c r="C87" s="7" t="s">
        <v>4612</v>
      </c>
      <c r="D87" s="209" t="s">
        <v>4702</v>
      </c>
      <c r="E87" s="7" t="s">
        <v>94</v>
      </c>
      <c r="F87" s="7" t="s">
        <v>4744</v>
      </c>
      <c r="G87" s="7" t="s">
        <v>7</v>
      </c>
      <c r="H87" s="7" t="s">
        <v>164</v>
      </c>
      <c r="I87" s="7" t="s">
        <v>197</v>
      </c>
      <c r="J87" s="7" t="s">
        <v>82</v>
      </c>
      <c r="K87" s="182" t="s">
        <v>130</v>
      </c>
      <c r="L87" s="7" t="s">
        <v>4783</v>
      </c>
      <c r="M87" s="283">
        <v>0.8</v>
      </c>
      <c r="N87" s="262"/>
      <c r="O87" s="262"/>
      <c r="P87" s="262"/>
      <c r="Q87" s="262"/>
      <c r="R87" s="262"/>
      <c r="S87" s="262"/>
      <c r="T87" s="262"/>
      <c r="U87" s="262"/>
      <c r="V87" s="262"/>
      <c r="W87" s="262"/>
      <c r="X87" s="262"/>
      <c r="Y87" s="262"/>
      <c r="Z87" s="274">
        <f t="shared" si="112"/>
        <v>0</v>
      </c>
      <c r="AA87" s="33">
        <v>84</v>
      </c>
      <c r="AB87" s="33"/>
      <c r="AC87" s="33"/>
      <c r="AD87" s="251" t="s">
        <v>13</v>
      </c>
      <c r="AE87" s="262">
        <v>640</v>
      </c>
      <c r="AF87" s="262">
        <v>632</v>
      </c>
      <c r="AG87" s="262">
        <v>624</v>
      </c>
      <c r="AH87" s="262">
        <v>616</v>
      </c>
      <c r="AI87" s="262">
        <v>608</v>
      </c>
      <c r="AJ87" s="262">
        <v>600</v>
      </c>
      <c r="AK87" s="262">
        <v>592</v>
      </c>
      <c r="AL87" s="262">
        <v>584</v>
      </c>
      <c r="AM87" s="262">
        <v>576</v>
      </c>
      <c r="AN87" s="262">
        <v>568</v>
      </c>
      <c r="AO87" s="262">
        <v>560</v>
      </c>
      <c r="AP87" s="262">
        <v>552</v>
      </c>
      <c r="AQ87" s="243">
        <f t="shared" si="87"/>
        <v>596</v>
      </c>
      <c r="AR87" s="33"/>
      <c r="AS87" s="33"/>
      <c r="AT87" s="33"/>
      <c r="AU87" s="272">
        <f t="shared" si="88"/>
        <v>0</v>
      </c>
      <c r="AV87" s="272">
        <f t="shared" si="89"/>
        <v>0</v>
      </c>
      <c r="AW87" s="272">
        <f t="shared" si="90"/>
        <v>0</v>
      </c>
      <c r="AX87" s="272">
        <f t="shared" si="91"/>
        <v>0</v>
      </c>
      <c r="AY87" s="272">
        <f t="shared" si="92"/>
        <v>0</v>
      </c>
      <c r="AZ87" s="272">
        <f t="shared" si="93"/>
        <v>0</v>
      </c>
      <c r="BA87" s="272">
        <f t="shared" si="94"/>
        <v>0</v>
      </c>
      <c r="BB87" s="272">
        <f t="shared" si="95"/>
        <v>0</v>
      </c>
      <c r="BC87" s="272">
        <f t="shared" si="96"/>
        <v>0</v>
      </c>
      <c r="BD87" s="272">
        <f t="shared" si="97"/>
        <v>0</v>
      </c>
      <c r="BE87" s="272">
        <f t="shared" si="98"/>
        <v>0</v>
      </c>
      <c r="BF87" s="272">
        <f t="shared" si="99"/>
        <v>0</v>
      </c>
      <c r="BG87" s="273">
        <f t="shared" si="125"/>
        <v>0</v>
      </c>
      <c r="BH87" s="7"/>
      <c r="BI87" s="7"/>
      <c r="BJ87" s="7"/>
      <c r="BK87" s="289">
        <v>20</v>
      </c>
      <c r="BL87" s="290"/>
      <c r="BM87" s="291">
        <f t="shared" si="119"/>
        <v>-1</v>
      </c>
      <c r="BN87" s="292" t="s">
        <v>13</v>
      </c>
      <c r="BO87" s="290">
        <f t="shared" si="100"/>
        <v>0</v>
      </c>
      <c r="BP87" s="290">
        <f t="shared" si="101"/>
        <v>0</v>
      </c>
      <c r="BQ87" s="290">
        <f t="shared" si="102"/>
        <v>0</v>
      </c>
      <c r="BR87" s="290">
        <f t="shared" si="103"/>
        <v>0</v>
      </c>
      <c r="BS87" s="290">
        <f t="shared" si="104"/>
        <v>0</v>
      </c>
      <c r="BT87" s="290">
        <f t="shared" si="105"/>
        <v>0</v>
      </c>
      <c r="BU87" s="290">
        <f t="shared" si="106"/>
        <v>0</v>
      </c>
      <c r="BV87" s="290">
        <f t="shared" si="107"/>
        <v>0</v>
      </c>
      <c r="BW87" s="290">
        <f t="shared" si="108"/>
        <v>0</v>
      </c>
      <c r="BX87" s="290">
        <f t="shared" si="109"/>
        <v>0</v>
      </c>
      <c r="BY87" s="290">
        <f t="shared" si="110"/>
        <v>0</v>
      </c>
      <c r="BZ87" s="290">
        <f t="shared" si="111"/>
        <v>0</v>
      </c>
      <c r="CA87" s="298">
        <f t="shared" si="120"/>
        <v>0</v>
      </c>
      <c r="CB87" s="1" t="e">
        <f>VLOOKUP(C87,'So sánh chi phí'!A:A,1,0)</f>
        <v>#N/A</v>
      </c>
    </row>
    <row r="88" spans="1:80" x14ac:dyDescent="0.3">
      <c r="A88" s="7" t="s">
        <v>79</v>
      </c>
      <c r="B88" s="234" t="s">
        <v>98</v>
      </c>
      <c r="C88" s="7" t="s">
        <v>4486</v>
      </c>
      <c r="D88" s="209" t="s">
        <v>4703</v>
      </c>
      <c r="E88" s="7" t="s">
        <v>97</v>
      </c>
      <c r="F88" s="7" t="s">
        <v>4744</v>
      </c>
      <c r="G88" s="7" t="s">
        <v>8</v>
      </c>
      <c r="H88" s="7" t="s">
        <v>4746</v>
      </c>
      <c r="I88" s="7" t="s">
        <v>111</v>
      </c>
      <c r="J88" s="7" t="s">
        <v>4755</v>
      </c>
      <c r="K88" s="182" t="s">
        <v>0</v>
      </c>
      <c r="L88" s="7" t="s">
        <v>4781</v>
      </c>
      <c r="M88" s="283">
        <v>0.8</v>
      </c>
      <c r="N88" s="262">
        <v>5.5</v>
      </c>
      <c r="O88" s="262"/>
      <c r="P88" s="262"/>
      <c r="Q88" s="262">
        <v>5.5</v>
      </c>
      <c r="R88" s="262">
        <v>22</v>
      </c>
      <c r="S88" s="262">
        <v>22</v>
      </c>
      <c r="T88" s="262">
        <v>22</v>
      </c>
      <c r="U88" s="262"/>
      <c r="V88" s="262"/>
      <c r="W88" s="262">
        <v>22</v>
      </c>
      <c r="X88" s="262">
        <v>11</v>
      </c>
      <c r="Y88" s="262">
        <v>11</v>
      </c>
      <c r="Z88" s="274">
        <f t="shared" si="112"/>
        <v>121</v>
      </c>
      <c r="AA88" s="33">
        <v>169.39999999999998</v>
      </c>
      <c r="AB88" s="33"/>
      <c r="AC88" s="33"/>
      <c r="AD88" s="251" t="s">
        <v>13</v>
      </c>
      <c r="AE88" s="262">
        <v>1200</v>
      </c>
      <c r="AF88" s="262">
        <v>1200</v>
      </c>
      <c r="AG88" s="262">
        <v>1200</v>
      </c>
      <c r="AH88" s="262">
        <v>1200</v>
      </c>
      <c r="AI88" s="262">
        <v>1200</v>
      </c>
      <c r="AJ88" s="262">
        <v>1200</v>
      </c>
      <c r="AK88" s="262">
        <v>1200</v>
      </c>
      <c r="AL88" s="262">
        <v>1200</v>
      </c>
      <c r="AM88" s="262">
        <v>1200</v>
      </c>
      <c r="AN88" s="262">
        <v>1200</v>
      </c>
      <c r="AO88" s="262">
        <v>1200</v>
      </c>
      <c r="AP88" s="262">
        <v>1200</v>
      </c>
      <c r="AQ88" s="243">
        <f t="shared" si="87"/>
        <v>1200</v>
      </c>
      <c r="AR88" s="33"/>
      <c r="AS88" s="33"/>
      <c r="AT88" s="33"/>
      <c r="AU88" s="272">
        <f t="shared" si="88"/>
        <v>174900000</v>
      </c>
      <c r="AV88" s="272">
        <f t="shared" si="89"/>
        <v>0</v>
      </c>
      <c r="AW88" s="272">
        <f t="shared" si="90"/>
        <v>0</v>
      </c>
      <c r="AX88" s="272">
        <f t="shared" si="91"/>
        <v>174900000</v>
      </c>
      <c r="AY88" s="272">
        <f t="shared" si="92"/>
        <v>699600000</v>
      </c>
      <c r="AZ88" s="272">
        <f t="shared" si="93"/>
        <v>699600000</v>
      </c>
      <c r="BA88" s="272">
        <f t="shared" si="94"/>
        <v>699600000</v>
      </c>
      <c r="BB88" s="272">
        <f t="shared" si="95"/>
        <v>0</v>
      </c>
      <c r="BC88" s="272">
        <f t="shared" si="96"/>
        <v>0</v>
      </c>
      <c r="BD88" s="272">
        <f t="shared" si="97"/>
        <v>699600000</v>
      </c>
      <c r="BE88" s="272">
        <f t="shared" si="98"/>
        <v>349800000</v>
      </c>
      <c r="BF88" s="272">
        <f t="shared" si="99"/>
        <v>349800000</v>
      </c>
      <c r="BG88" s="273">
        <f t="shared" si="125"/>
        <v>3847800000</v>
      </c>
      <c r="BH88" s="7"/>
      <c r="BI88" s="7"/>
      <c r="BJ88" s="7"/>
      <c r="BK88" s="289"/>
      <c r="BL88" s="290"/>
      <c r="BM88" s="291" t="str">
        <f t="shared" si="119"/>
        <v xml:space="preserve"> </v>
      </c>
      <c r="BN88" s="292" t="s">
        <v>15</v>
      </c>
      <c r="BO88" s="290">
        <f t="shared" si="100"/>
        <v>0</v>
      </c>
      <c r="BP88" s="290">
        <f t="shared" si="101"/>
        <v>0</v>
      </c>
      <c r="BQ88" s="290">
        <f t="shared" si="102"/>
        <v>0</v>
      </c>
      <c r="BR88" s="290">
        <f t="shared" si="103"/>
        <v>0</v>
      </c>
      <c r="BS88" s="290">
        <f t="shared" si="104"/>
        <v>0</v>
      </c>
      <c r="BT88" s="290">
        <f t="shared" si="105"/>
        <v>0</v>
      </c>
      <c r="BU88" s="290">
        <f t="shared" si="106"/>
        <v>0</v>
      </c>
      <c r="BV88" s="290">
        <f t="shared" si="107"/>
        <v>0</v>
      </c>
      <c r="BW88" s="290">
        <f t="shared" si="108"/>
        <v>0</v>
      </c>
      <c r="BX88" s="290">
        <f t="shared" si="109"/>
        <v>0</v>
      </c>
      <c r="BY88" s="290">
        <f t="shared" si="110"/>
        <v>0</v>
      </c>
      <c r="BZ88" s="290">
        <f t="shared" si="111"/>
        <v>0</v>
      </c>
      <c r="CA88" s="298">
        <f t="shared" si="120"/>
        <v>0</v>
      </c>
      <c r="CB88" s="1" t="str">
        <f>VLOOKUP(C88,'So sánh chi phí'!A:A,1,0)</f>
        <v>105286</v>
      </c>
    </row>
    <row r="89" spans="1:80" x14ac:dyDescent="0.3">
      <c r="A89" s="7" t="s">
        <v>77</v>
      </c>
      <c r="B89" s="234" t="s">
        <v>98</v>
      </c>
      <c r="C89" s="7" t="s">
        <v>4613</v>
      </c>
      <c r="D89" s="209" t="s">
        <v>4704</v>
      </c>
      <c r="E89" s="7" t="s">
        <v>97</v>
      </c>
      <c r="F89" s="7" t="s">
        <v>4744</v>
      </c>
      <c r="G89" s="7" t="s">
        <v>8</v>
      </c>
      <c r="H89" s="7" t="s">
        <v>166</v>
      </c>
      <c r="I89" s="7" t="s">
        <v>3026</v>
      </c>
      <c r="J89" s="7" t="s">
        <v>4758</v>
      </c>
      <c r="K89" s="250" t="s">
        <v>1</v>
      </c>
      <c r="L89" s="7" t="s">
        <v>272</v>
      </c>
      <c r="M89" s="283">
        <v>0.8</v>
      </c>
      <c r="N89" s="262">
        <v>10</v>
      </c>
      <c r="O89" s="262">
        <v>10</v>
      </c>
      <c r="P89" s="262">
        <v>10</v>
      </c>
      <c r="Q89" s="262">
        <v>10</v>
      </c>
      <c r="R89" s="262">
        <v>10</v>
      </c>
      <c r="S89" s="262">
        <v>10</v>
      </c>
      <c r="T89" s="262">
        <v>10</v>
      </c>
      <c r="U89" s="262">
        <v>10</v>
      </c>
      <c r="V89" s="262">
        <v>10</v>
      </c>
      <c r="W89" s="262">
        <v>10</v>
      </c>
      <c r="X89" s="262">
        <v>10</v>
      </c>
      <c r="Y89" s="262">
        <v>10</v>
      </c>
      <c r="Z89" s="274">
        <f t="shared" si="112"/>
        <v>120</v>
      </c>
      <c r="AA89" s="33">
        <v>0</v>
      </c>
      <c r="AB89" s="33"/>
      <c r="AC89" s="33"/>
      <c r="AD89" s="251" t="s">
        <v>13</v>
      </c>
      <c r="AE89" s="262">
        <v>1300</v>
      </c>
      <c r="AF89" s="262">
        <v>1300</v>
      </c>
      <c r="AG89" s="262">
        <v>1300</v>
      </c>
      <c r="AH89" s="262">
        <v>1300</v>
      </c>
      <c r="AI89" s="262">
        <v>1300</v>
      </c>
      <c r="AJ89" s="262">
        <v>1300</v>
      </c>
      <c r="AK89" s="262">
        <v>1300</v>
      </c>
      <c r="AL89" s="262">
        <v>1300</v>
      </c>
      <c r="AM89" s="262">
        <v>1300</v>
      </c>
      <c r="AN89" s="262">
        <v>1300</v>
      </c>
      <c r="AO89" s="262">
        <v>1300</v>
      </c>
      <c r="AP89" s="262">
        <v>1300</v>
      </c>
      <c r="AQ89" s="243">
        <f t="shared" si="87"/>
        <v>1300</v>
      </c>
      <c r="AR89" s="33"/>
      <c r="AS89" s="33"/>
      <c r="AT89" s="33"/>
      <c r="AU89" s="272">
        <f t="shared" si="88"/>
        <v>344500000</v>
      </c>
      <c r="AV89" s="272">
        <f t="shared" si="89"/>
        <v>344500000</v>
      </c>
      <c r="AW89" s="272">
        <f t="shared" si="90"/>
        <v>344500000</v>
      </c>
      <c r="AX89" s="272">
        <f t="shared" si="91"/>
        <v>344500000</v>
      </c>
      <c r="AY89" s="272">
        <f t="shared" si="92"/>
        <v>344500000</v>
      </c>
      <c r="AZ89" s="272">
        <f t="shared" si="93"/>
        <v>344500000</v>
      </c>
      <c r="BA89" s="272">
        <f t="shared" si="94"/>
        <v>344500000</v>
      </c>
      <c r="BB89" s="272">
        <f t="shared" si="95"/>
        <v>344500000</v>
      </c>
      <c r="BC89" s="272">
        <f t="shared" si="96"/>
        <v>344500000</v>
      </c>
      <c r="BD89" s="272">
        <f t="shared" si="97"/>
        <v>344500000</v>
      </c>
      <c r="BE89" s="272">
        <f t="shared" si="98"/>
        <v>344500000</v>
      </c>
      <c r="BF89" s="272">
        <f t="shared" si="99"/>
        <v>344500000</v>
      </c>
      <c r="BG89" s="273">
        <f t="shared" si="125"/>
        <v>4134000000</v>
      </c>
      <c r="BH89" s="7"/>
      <c r="BI89" s="7"/>
      <c r="BJ89" s="7"/>
      <c r="BK89" s="289"/>
      <c r="BL89" s="290"/>
      <c r="BM89" s="291" t="str">
        <f t="shared" si="119"/>
        <v xml:space="preserve"> </v>
      </c>
      <c r="BN89" s="292" t="s">
        <v>15</v>
      </c>
      <c r="BO89" s="290">
        <f t="shared" si="100"/>
        <v>0</v>
      </c>
      <c r="BP89" s="290">
        <f t="shared" si="101"/>
        <v>0</v>
      </c>
      <c r="BQ89" s="290">
        <f t="shared" si="102"/>
        <v>0</v>
      </c>
      <c r="BR89" s="290">
        <f t="shared" si="103"/>
        <v>0</v>
      </c>
      <c r="BS89" s="290">
        <f t="shared" si="104"/>
        <v>0</v>
      </c>
      <c r="BT89" s="290">
        <f t="shared" si="105"/>
        <v>0</v>
      </c>
      <c r="BU89" s="290">
        <f t="shared" si="106"/>
        <v>0</v>
      </c>
      <c r="BV89" s="290">
        <f t="shared" si="107"/>
        <v>0</v>
      </c>
      <c r="BW89" s="290">
        <f t="shared" si="108"/>
        <v>0</v>
      </c>
      <c r="BX89" s="290">
        <f t="shared" si="109"/>
        <v>0</v>
      </c>
      <c r="BY89" s="290">
        <f t="shared" si="110"/>
        <v>0</v>
      </c>
      <c r="BZ89" s="290">
        <f t="shared" si="111"/>
        <v>0</v>
      </c>
      <c r="CA89" s="298">
        <f t="shared" si="120"/>
        <v>0</v>
      </c>
      <c r="CB89" s="1" t="e">
        <f>VLOOKUP(C89,'So sánh chi phí'!A:A,1,0)</f>
        <v>#N/A</v>
      </c>
    </row>
    <row r="90" spans="1:80" x14ac:dyDescent="0.3">
      <c r="A90" s="7" t="s">
        <v>76</v>
      </c>
      <c r="B90" s="234" t="s">
        <v>98</v>
      </c>
      <c r="C90" s="7" t="s">
        <v>205</v>
      </c>
      <c r="D90" s="209" t="s">
        <v>4705</v>
      </c>
      <c r="E90" s="7" t="s">
        <v>97</v>
      </c>
      <c r="F90" s="7" t="s">
        <v>4744</v>
      </c>
      <c r="G90" s="7" t="s">
        <v>8</v>
      </c>
      <c r="H90" s="7" t="s">
        <v>166</v>
      </c>
      <c r="I90" s="7" t="s">
        <v>4759</v>
      </c>
      <c r="J90" s="7" t="s">
        <v>4760</v>
      </c>
      <c r="K90" s="182" t="s">
        <v>2</v>
      </c>
      <c r="L90" s="7" t="s">
        <v>272</v>
      </c>
      <c r="M90" s="283">
        <v>0.8</v>
      </c>
      <c r="N90" s="262">
        <v>10</v>
      </c>
      <c r="O90" s="262">
        <v>10</v>
      </c>
      <c r="P90" s="262">
        <v>10</v>
      </c>
      <c r="Q90" s="262">
        <v>10</v>
      </c>
      <c r="R90" s="262">
        <v>10</v>
      </c>
      <c r="S90" s="262">
        <v>10</v>
      </c>
      <c r="T90" s="262">
        <v>10</v>
      </c>
      <c r="U90" s="262">
        <v>10</v>
      </c>
      <c r="V90" s="262">
        <v>10</v>
      </c>
      <c r="W90" s="262">
        <v>10</v>
      </c>
      <c r="X90" s="262">
        <v>10</v>
      </c>
      <c r="Y90" s="262">
        <v>10</v>
      </c>
      <c r="Z90" s="274">
        <f t="shared" si="112"/>
        <v>120</v>
      </c>
      <c r="AA90" s="33">
        <v>5</v>
      </c>
      <c r="AB90" s="33"/>
      <c r="AC90" s="33"/>
      <c r="AD90" s="251" t="s">
        <v>13</v>
      </c>
      <c r="AE90" s="262">
        <v>700</v>
      </c>
      <c r="AF90" s="262">
        <v>700</v>
      </c>
      <c r="AG90" s="262">
        <v>700</v>
      </c>
      <c r="AH90" s="262">
        <v>700</v>
      </c>
      <c r="AI90" s="262">
        <v>700</v>
      </c>
      <c r="AJ90" s="262">
        <v>700</v>
      </c>
      <c r="AK90" s="262">
        <v>700</v>
      </c>
      <c r="AL90" s="262">
        <v>700</v>
      </c>
      <c r="AM90" s="262">
        <v>700</v>
      </c>
      <c r="AN90" s="262">
        <v>700</v>
      </c>
      <c r="AO90" s="262">
        <v>700</v>
      </c>
      <c r="AP90" s="262">
        <v>700</v>
      </c>
      <c r="AQ90" s="243">
        <f t="shared" si="87"/>
        <v>700</v>
      </c>
      <c r="AR90" s="33"/>
      <c r="AS90" s="33"/>
      <c r="AT90" s="33"/>
      <c r="AU90" s="272">
        <f t="shared" si="88"/>
        <v>185500000</v>
      </c>
      <c r="AV90" s="272">
        <f t="shared" si="89"/>
        <v>185500000</v>
      </c>
      <c r="AW90" s="272">
        <f t="shared" si="90"/>
        <v>185500000</v>
      </c>
      <c r="AX90" s="272">
        <f t="shared" si="91"/>
        <v>185500000</v>
      </c>
      <c r="AY90" s="272">
        <f t="shared" si="92"/>
        <v>185500000</v>
      </c>
      <c r="AZ90" s="272">
        <f t="shared" si="93"/>
        <v>185500000</v>
      </c>
      <c r="BA90" s="272">
        <f t="shared" si="94"/>
        <v>185500000</v>
      </c>
      <c r="BB90" s="272">
        <f t="shared" si="95"/>
        <v>185500000</v>
      </c>
      <c r="BC90" s="272">
        <f t="shared" si="96"/>
        <v>185500000</v>
      </c>
      <c r="BD90" s="272">
        <f t="shared" si="97"/>
        <v>185500000</v>
      </c>
      <c r="BE90" s="272">
        <f t="shared" si="98"/>
        <v>185500000</v>
      </c>
      <c r="BF90" s="272">
        <f t="shared" si="99"/>
        <v>185500000</v>
      </c>
      <c r="BG90" s="273">
        <f t="shared" si="125"/>
        <v>2226000000</v>
      </c>
      <c r="BH90" s="7"/>
      <c r="BI90" s="7"/>
      <c r="BJ90" s="7"/>
      <c r="BK90" s="289"/>
      <c r="BL90" s="290"/>
      <c r="BM90" s="291" t="str">
        <f t="shared" si="119"/>
        <v xml:space="preserve"> </v>
      </c>
      <c r="BN90" s="292" t="s">
        <v>15</v>
      </c>
      <c r="BO90" s="290">
        <f t="shared" si="100"/>
        <v>0</v>
      </c>
      <c r="BP90" s="290">
        <f t="shared" si="101"/>
        <v>0</v>
      </c>
      <c r="BQ90" s="290">
        <f t="shared" si="102"/>
        <v>0</v>
      </c>
      <c r="BR90" s="290">
        <f t="shared" si="103"/>
        <v>0</v>
      </c>
      <c r="BS90" s="290">
        <f t="shared" si="104"/>
        <v>0</v>
      </c>
      <c r="BT90" s="290">
        <f t="shared" si="105"/>
        <v>0</v>
      </c>
      <c r="BU90" s="290">
        <f t="shared" si="106"/>
        <v>0</v>
      </c>
      <c r="BV90" s="290">
        <f t="shared" si="107"/>
        <v>0</v>
      </c>
      <c r="BW90" s="290">
        <f t="shared" si="108"/>
        <v>0</v>
      </c>
      <c r="BX90" s="290">
        <f t="shared" si="109"/>
        <v>0</v>
      </c>
      <c r="BY90" s="290">
        <f t="shared" si="110"/>
        <v>0</v>
      </c>
      <c r="BZ90" s="290">
        <f t="shared" si="111"/>
        <v>0</v>
      </c>
      <c r="CA90" s="298">
        <f t="shared" si="120"/>
        <v>0</v>
      </c>
      <c r="CB90" s="1" t="e">
        <f>VLOOKUP(C90,'So sánh chi phí'!A:A,1,0)</f>
        <v>#N/A</v>
      </c>
    </row>
    <row r="91" spans="1:80" hidden="1" x14ac:dyDescent="0.3">
      <c r="A91" s="7" t="s">
        <v>77</v>
      </c>
      <c r="B91" s="381" t="s">
        <v>4556</v>
      </c>
      <c r="C91" s="7" t="s">
        <v>202</v>
      </c>
      <c r="D91" s="209" t="s">
        <v>4562</v>
      </c>
      <c r="E91" s="7" t="s">
        <v>94</v>
      </c>
      <c r="F91" s="7" t="s">
        <v>4744</v>
      </c>
      <c r="G91" s="7" t="s">
        <v>7</v>
      </c>
      <c r="H91" s="7" t="s">
        <v>164</v>
      </c>
      <c r="I91" s="7" t="s">
        <v>111</v>
      </c>
      <c r="J91" s="7" t="s">
        <v>4755</v>
      </c>
      <c r="K91" s="182" t="s">
        <v>0</v>
      </c>
      <c r="L91" s="7" t="s">
        <v>4781</v>
      </c>
      <c r="M91" s="283">
        <v>0.8</v>
      </c>
      <c r="N91" s="262"/>
      <c r="O91" s="262">
        <v>22</v>
      </c>
      <c r="P91" s="262"/>
      <c r="Q91" s="262">
        <v>22</v>
      </c>
      <c r="R91" s="262"/>
      <c r="S91" s="262"/>
      <c r="T91" s="262">
        <v>22</v>
      </c>
      <c r="U91" s="262"/>
      <c r="V91" s="262">
        <v>22</v>
      </c>
      <c r="W91" s="262"/>
      <c r="X91" s="262">
        <v>22</v>
      </c>
      <c r="Y91" s="262"/>
      <c r="Z91" s="274">
        <f t="shared" si="112"/>
        <v>110</v>
      </c>
      <c r="AA91" s="33">
        <v>176</v>
      </c>
      <c r="AB91" s="33"/>
      <c r="AC91" s="33"/>
      <c r="AD91" s="251" t="s">
        <v>13</v>
      </c>
      <c r="AE91" s="262">
        <v>1200</v>
      </c>
      <c r="AF91" s="262">
        <v>1200</v>
      </c>
      <c r="AG91" s="262">
        <v>1200</v>
      </c>
      <c r="AH91" s="262">
        <v>1200</v>
      </c>
      <c r="AI91" s="262">
        <v>1200</v>
      </c>
      <c r="AJ91" s="262">
        <v>1200</v>
      </c>
      <c r="AK91" s="262">
        <v>1200</v>
      </c>
      <c r="AL91" s="262">
        <v>1200</v>
      </c>
      <c r="AM91" s="262">
        <v>1200</v>
      </c>
      <c r="AN91" s="262">
        <v>1200</v>
      </c>
      <c r="AO91" s="262">
        <v>1200</v>
      </c>
      <c r="AP91" s="262">
        <v>1200</v>
      </c>
      <c r="AQ91" s="243">
        <f t="shared" si="87"/>
        <v>1200</v>
      </c>
      <c r="AR91" s="33"/>
      <c r="AS91" s="33"/>
      <c r="AT91" s="33"/>
      <c r="AU91" s="272">
        <f t="shared" si="88"/>
        <v>0</v>
      </c>
      <c r="AV91" s="272">
        <f t="shared" si="89"/>
        <v>699600000</v>
      </c>
      <c r="AW91" s="272">
        <f t="shared" si="90"/>
        <v>0</v>
      </c>
      <c r="AX91" s="272">
        <f t="shared" si="91"/>
        <v>699600000</v>
      </c>
      <c r="AY91" s="272">
        <f t="shared" si="92"/>
        <v>0</v>
      </c>
      <c r="AZ91" s="272">
        <f t="shared" si="93"/>
        <v>0</v>
      </c>
      <c r="BA91" s="272">
        <f t="shared" si="94"/>
        <v>699600000</v>
      </c>
      <c r="BB91" s="272">
        <f t="shared" si="95"/>
        <v>0</v>
      </c>
      <c r="BC91" s="272">
        <f t="shared" si="96"/>
        <v>699600000</v>
      </c>
      <c r="BD91" s="272">
        <f t="shared" si="97"/>
        <v>0</v>
      </c>
      <c r="BE91" s="272">
        <f t="shared" si="98"/>
        <v>699600000</v>
      </c>
      <c r="BF91" s="272">
        <f t="shared" si="99"/>
        <v>0</v>
      </c>
      <c r="BG91" s="273">
        <f t="shared" si="125"/>
        <v>3498000000</v>
      </c>
      <c r="BH91" s="7"/>
      <c r="BI91" s="7"/>
      <c r="BJ91" s="7"/>
      <c r="BK91" s="289">
        <f>100+20</f>
        <v>120</v>
      </c>
      <c r="BL91" s="290">
        <f>81.8181818181818+20</f>
        <v>101.8181818181818</v>
      </c>
      <c r="BM91" s="291">
        <f t="shared" si="119"/>
        <v>-0.15151515151515171</v>
      </c>
      <c r="BN91" s="292" t="s">
        <v>13</v>
      </c>
      <c r="BO91" s="290">
        <f t="shared" si="100"/>
        <v>0</v>
      </c>
      <c r="BP91" s="290">
        <f t="shared" si="101"/>
        <v>59359999.999999985</v>
      </c>
      <c r="BQ91" s="290">
        <f t="shared" si="102"/>
        <v>0</v>
      </c>
      <c r="BR91" s="290">
        <f t="shared" si="103"/>
        <v>59359999.999999985</v>
      </c>
      <c r="BS91" s="290">
        <f t="shared" si="104"/>
        <v>0</v>
      </c>
      <c r="BT91" s="290">
        <f t="shared" si="105"/>
        <v>0</v>
      </c>
      <c r="BU91" s="290">
        <f t="shared" si="106"/>
        <v>59359999.999999985</v>
      </c>
      <c r="BV91" s="290">
        <f t="shared" si="107"/>
        <v>0</v>
      </c>
      <c r="BW91" s="290">
        <f t="shared" si="108"/>
        <v>59359999.999999985</v>
      </c>
      <c r="BX91" s="290">
        <f t="shared" si="109"/>
        <v>0</v>
      </c>
      <c r="BY91" s="290">
        <f t="shared" si="110"/>
        <v>59359999.999999985</v>
      </c>
      <c r="BZ91" s="290">
        <f t="shared" si="111"/>
        <v>0</v>
      </c>
      <c r="CA91" s="298">
        <f t="shared" si="120"/>
        <v>296799999.99999994</v>
      </c>
      <c r="CB91" s="1" t="str">
        <f>VLOOKUP(C91,'So sánh chi phí'!A:A,1,0)</f>
        <v>200355</v>
      </c>
    </row>
    <row r="92" spans="1:80" hidden="1" x14ac:dyDescent="0.3">
      <c r="A92" s="7" t="s">
        <v>77</v>
      </c>
      <c r="B92" s="381" t="s">
        <v>4556</v>
      </c>
      <c r="C92" s="7" t="s">
        <v>4596</v>
      </c>
      <c r="D92" s="209" t="s">
        <v>4685</v>
      </c>
      <c r="E92" s="7" t="s">
        <v>94</v>
      </c>
      <c r="F92" s="7" t="s">
        <v>4744</v>
      </c>
      <c r="G92" s="7" t="s">
        <v>4748</v>
      </c>
      <c r="H92" s="7" t="s">
        <v>4747</v>
      </c>
      <c r="I92" s="7" t="s">
        <v>111</v>
      </c>
      <c r="J92" s="7" t="s">
        <v>4755</v>
      </c>
      <c r="K92" s="182" t="s">
        <v>0</v>
      </c>
      <c r="L92" s="7" t="s">
        <v>4781</v>
      </c>
      <c r="M92" s="283">
        <v>0.8</v>
      </c>
      <c r="N92" s="262"/>
      <c r="O92" s="262"/>
      <c r="P92" s="262">
        <v>22</v>
      </c>
      <c r="Q92" s="262"/>
      <c r="R92" s="262"/>
      <c r="S92" s="262">
        <v>22</v>
      </c>
      <c r="T92" s="262"/>
      <c r="U92" s="262"/>
      <c r="V92" s="262">
        <v>22</v>
      </c>
      <c r="W92" s="262"/>
      <c r="X92" s="262"/>
      <c r="Y92" s="262">
        <v>22</v>
      </c>
      <c r="Z92" s="274">
        <f t="shared" si="112"/>
        <v>88</v>
      </c>
      <c r="AA92" s="33">
        <v>154</v>
      </c>
      <c r="AB92" s="33"/>
      <c r="AC92" s="33"/>
      <c r="AD92" s="251" t="s">
        <v>13</v>
      </c>
      <c r="AE92" s="262">
        <v>1200</v>
      </c>
      <c r="AF92" s="262">
        <v>1200</v>
      </c>
      <c r="AG92" s="262">
        <v>1200</v>
      </c>
      <c r="AH92" s="262">
        <v>1200</v>
      </c>
      <c r="AI92" s="262">
        <v>1200</v>
      </c>
      <c r="AJ92" s="262">
        <v>1200</v>
      </c>
      <c r="AK92" s="262">
        <v>1200</v>
      </c>
      <c r="AL92" s="262">
        <v>1200</v>
      </c>
      <c r="AM92" s="262">
        <v>1200</v>
      </c>
      <c r="AN92" s="262">
        <v>1200</v>
      </c>
      <c r="AO92" s="262">
        <v>1200</v>
      </c>
      <c r="AP92" s="262">
        <v>1200</v>
      </c>
      <c r="AQ92" s="243">
        <f t="shared" si="87"/>
        <v>1200</v>
      </c>
      <c r="AR92" s="33"/>
      <c r="AS92" s="33"/>
      <c r="AT92" s="33"/>
      <c r="AU92" s="272">
        <f t="shared" si="88"/>
        <v>0</v>
      </c>
      <c r="AV92" s="272">
        <f t="shared" si="89"/>
        <v>0</v>
      </c>
      <c r="AW92" s="272">
        <f t="shared" si="90"/>
        <v>699600000</v>
      </c>
      <c r="AX92" s="272">
        <f t="shared" si="91"/>
        <v>0</v>
      </c>
      <c r="AY92" s="272">
        <f t="shared" si="92"/>
        <v>0</v>
      </c>
      <c r="AZ92" s="272">
        <f t="shared" si="93"/>
        <v>699600000</v>
      </c>
      <c r="BA92" s="272">
        <f t="shared" si="94"/>
        <v>0</v>
      </c>
      <c r="BB92" s="272">
        <f t="shared" si="95"/>
        <v>0</v>
      </c>
      <c r="BC92" s="272">
        <f t="shared" si="96"/>
        <v>699600000</v>
      </c>
      <c r="BD92" s="272">
        <f t="shared" si="97"/>
        <v>0</v>
      </c>
      <c r="BE92" s="272">
        <f t="shared" si="98"/>
        <v>0</v>
      </c>
      <c r="BF92" s="272">
        <f t="shared" si="99"/>
        <v>699600000</v>
      </c>
      <c r="BG92" s="273">
        <f t="shared" si="125"/>
        <v>2798400000</v>
      </c>
      <c r="BH92" s="7"/>
      <c r="BI92" s="7"/>
      <c r="BJ92" s="7"/>
      <c r="BK92" s="289">
        <v>106.36363636363636</v>
      </c>
      <c r="BL92" s="290">
        <v>129.09090909090909</v>
      </c>
      <c r="BM92" s="291">
        <f t="shared" si="119"/>
        <v>0.2136752136752138</v>
      </c>
      <c r="BN92" s="292" t="s">
        <v>13</v>
      </c>
      <c r="BO92" s="290">
        <f t="shared" si="100"/>
        <v>0</v>
      </c>
      <c r="BP92" s="290">
        <f t="shared" si="101"/>
        <v>0</v>
      </c>
      <c r="BQ92" s="290">
        <f t="shared" si="102"/>
        <v>75260000</v>
      </c>
      <c r="BR92" s="290">
        <f t="shared" si="103"/>
        <v>0</v>
      </c>
      <c r="BS92" s="290">
        <f t="shared" si="104"/>
        <v>0</v>
      </c>
      <c r="BT92" s="290">
        <f t="shared" si="105"/>
        <v>75260000</v>
      </c>
      <c r="BU92" s="290">
        <f t="shared" si="106"/>
        <v>0</v>
      </c>
      <c r="BV92" s="290">
        <f t="shared" si="107"/>
        <v>0</v>
      </c>
      <c r="BW92" s="290">
        <f t="shared" si="108"/>
        <v>75260000</v>
      </c>
      <c r="BX92" s="290">
        <f t="shared" si="109"/>
        <v>0</v>
      </c>
      <c r="BY92" s="290">
        <f t="shared" si="110"/>
        <v>0</v>
      </c>
      <c r="BZ92" s="290">
        <f t="shared" si="111"/>
        <v>75260000</v>
      </c>
      <c r="CA92" s="298">
        <f t="shared" si="120"/>
        <v>301040000</v>
      </c>
      <c r="CB92" s="1" t="str">
        <f>VLOOKUP(C92,'So sánh chi phí'!A:A,1,0)</f>
        <v>200357</v>
      </c>
    </row>
    <row r="93" spans="1:80" hidden="1" x14ac:dyDescent="0.3">
      <c r="A93" s="7" t="s">
        <v>79</v>
      </c>
      <c r="B93" s="381" t="s">
        <v>4556</v>
      </c>
      <c r="C93" s="7" t="s">
        <v>4614</v>
      </c>
      <c r="D93" s="209" t="s">
        <v>4706</v>
      </c>
      <c r="E93" s="7" t="s">
        <v>94</v>
      </c>
      <c r="F93" s="7" t="s">
        <v>4744</v>
      </c>
      <c r="G93" s="7" t="s">
        <v>7</v>
      </c>
      <c r="H93" s="7" t="s">
        <v>165</v>
      </c>
      <c r="I93" s="7" t="s">
        <v>116</v>
      </c>
      <c r="J93" s="7" t="s">
        <v>78</v>
      </c>
      <c r="K93" s="182" t="s">
        <v>0</v>
      </c>
      <c r="L93" s="7" t="s">
        <v>4784</v>
      </c>
      <c r="M93" s="283">
        <v>0.8</v>
      </c>
      <c r="N93" s="262"/>
      <c r="O93" s="262">
        <v>22</v>
      </c>
      <c r="P93" s="262"/>
      <c r="Q93" s="262"/>
      <c r="R93" s="262"/>
      <c r="S93" s="262">
        <v>22</v>
      </c>
      <c r="T93" s="262"/>
      <c r="U93" s="262"/>
      <c r="V93" s="262"/>
      <c r="W93" s="262">
        <v>22</v>
      </c>
      <c r="X93" s="262"/>
      <c r="Y93" s="262">
        <v>22</v>
      </c>
      <c r="Z93" s="274">
        <f t="shared" si="112"/>
        <v>88</v>
      </c>
      <c r="AA93" s="33">
        <v>110</v>
      </c>
      <c r="AB93" s="33"/>
      <c r="AC93" s="33"/>
      <c r="AD93" s="251" t="s">
        <v>13</v>
      </c>
      <c r="AE93" s="262">
        <v>970</v>
      </c>
      <c r="AF93" s="262">
        <v>970</v>
      </c>
      <c r="AG93" s="262">
        <v>970</v>
      </c>
      <c r="AH93" s="262">
        <v>970</v>
      </c>
      <c r="AI93" s="262">
        <v>970</v>
      </c>
      <c r="AJ93" s="262">
        <v>970</v>
      </c>
      <c r="AK93" s="262">
        <v>970</v>
      </c>
      <c r="AL93" s="262">
        <v>970</v>
      </c>
      <c r="AM93" s="262">
        <v>970</v>
      </c>
      <c r="AN93" s="262">
        <v>970</v>
      </c>
      <c r="AO93" s="262">
        <v>970</v>
      </c>
      <c r="AP93" s="262">
        <v>970</v>
      </c>
      <c r="AQ93" s="243">
        <f t="shared" si="87"/>
        <v>970</v>
      </c>
      <c r="AR93" s="33"/>
      <c r="AS93" s="33"/>
      <c r="AT93" s="33"/>
      <c r="AU93" s="272">
        <f t="shared" si="88"/>
        <v>0</v>
      </c>
      <c r="AV93" s="272">
        <f t="shared" si="89"/>
        <v>565510000</v>
      </c>
      <c r="AW93" s="272">
        <f t="shared" si="90"/>
        <v>0</v>
      </c>
      <c r="AX93" s="272">
        <f t="shared" si="91"/>
        <v>0</v>
      </c>
      <c r="AY93" s="272">
        <f t="shared" si="92"/>
        <v>0</v>
      </c>
      <c r="AZ93" s="272">
        <f t="shared" si="93"/>
        <v>565510000</v>
      </c>
      <c r="BA93" s="272">
        <f t="shared" si="94"/>
        <v>0</v>
      </c>
      <c r="BB93" s="272">
        <f t="shared" si="95"/>
        <v>0</v>
      </c>
      <c r="BC93" s="272">
        <f t="shared" si="96"/>
        <v>0</v>
      </c>
      <c r="BD93" s="272">
        <f t="shared" si="97"/>
        <v>565510000</v>
      </c>
      <c r="BE93" s="272">
        <f t="shared" si="98"/>
        <v>0</v>
      </c>
      <c r="BF93" s="272">
        <f t="shared" si="99"/>
        <v>565510000</v>
      </c>
      <c r="BG93" s="273">
        <f t="shared" si="125"/>
        <v>2262040000</v>
      </c>
      <c r="BH93" s="7"/>
      <c r="BI93" s="7"/>
      <c r="BJ93" s="7"/>
      <c r="BK93" s="289">
        <v>20</v>
      </c>
      <c r="BL93" s="290">
        <v>20</v>
      </c>
      <c r="BM93" s="291">
        <f t="shared" si="119"/>
        <v>0</v>
      </c>
      <c r="BN93" s="292" t="s">
        <v>13</v>
      </c>
      <c r="BO93" s="290">
        <f t="shared" si="100"/>
        <v>0</v>
      </c>
      <c r="BP93" s="290">
        <f t="shared" si="101"/>
        <v>11660000</v>
      </c>
      <c r="BQ93" s="290">
        <f t="shared" si="102"/>
        <v>0</v>
      </c>
      <c r="BR93" s="290">
        <f t="shared" si="103"/>
        <v>0</v>
      </c>
      <c r="BS93" s="290">
        <f t="shared" si="104"/>
        <v>0</v>
      </c>
      <c r="BT93" s="290">
        <f t="shared" si="105"/>
        <v>11660000</v>
      </c>
      <c r="BU93" s="290">
        <f t="shared" si="106"/>
        <v>0</v>
      </c>
      <c r="BV93" s="290">
        <f t="shared" si="107"/>
        <v>0</v>
      </c>
      <c r="BW93" s="290">
        <f t="shared" si="108"/>
        <v>0</v>
      </c>
      <c r="BX93" s="290">
        <f t="shared" si="109"/>
        <v>11660000</v>
      </c>
      <c r="BY93" s="290">
        <f t="shared" si="110"/>
        <v>0</v>
      </c>
      <c r="BZ93" s="290">
        <f t="shared" si="111"/>
        <v>11660000</v>
      </c>
      <c r="CA93" s="298">
        <f t="shared" si="120"/>
        <v>46640000</v>
      </c>
      <c r="CB93" s="1" t="str">
        <f>VLOOKUP(C93,'So sánh chi phí'!A:A,1,0)</f>
        <v>200390</v>
      </c>
    </row>
    <row r="94" spans="1:80" x14ac:dyDescent="0.3">
      <c r="A94" s="7" t="s">
        <v>79</v>
      </c>
      <c r="B94" s="234" t="s">
        <v>98</v>
      </c>
      <c r="C94" s="7" t="s">
        <v>4615</v>
      </c>
      <c r="D94" s="209" t="s">
        <v>4707</v>
      </c>
      <c r="E94" s="7" t="s">
        <v>97</v>
      </c>
      <c r="F94" s="7" t="s">
        <v>4744</v>
      </c>
      <c r="G94" s="7" t="s">
        <v>8</v>
      </c>
      <c r="H94" s="7" t="s">
        <v>166</v>
      </c>
      <c r="I94" s="7" t="s">
        <v>110</v>
      </c>
      <c r="J94" s="7" t="s">
        <v>4752</v>
      </c>
      <c r="K94" s="182" t="s">
        <v>0</v>
      </c>
      <c r="L94" s="7" t="s">
        <v>4780</v>
      </c>
      <c r="M94" s="283">
        <v>0.8</v>
      </c>
      <c r="N94" s="262"/>
      <c r="O94" s="262"/>
      <c r="P94" s="262"/>
      <c r="Q94" s="262"/>
      <c r="R94" s="262"/>
      <c r="S94" s="262">
        <v>11</v>
      </c>
      <c r="T94" s="262">
        <v>11</v>
      </c>
      <c r="U94" s="262">
        <v>11</v>
      </c>
      <c r="V94" s="262">
        <v>11</v>
      </c>
      <c r="W94" s="262">
        <v>11</v>
      </c>
      <c r="X94" s="262">
        <v>11</v>
      </c>
      <c r="Y94" s="262">
        <v>11</v>
      </c>
      <c r="Z94" s="274">
        <f t="shared" si="112"/>
        <v>77</v>
      </c>
      <c r="AA94" s="33">
        <v>3.3</v>
      </c>
      <c r="AB94" s="33"/>
      <c r="AC94" s="33"/>
      <c r="AD94" s="251" t="s">
        <v>13</v>
      </c>
      <c r="AE94" s="262">
        <v>1150</v>
      </c>
      <c r="AF94" s="262">
        <v>1150</v>
      </c>
      <c r="AG94" s="262">
        <v>1150</v>
      </c>
      <c r="AH94" s="262">
        <v>1150</v>
      </c>
      <c r="AI94" s="262">
        <v>1150</v>
      </c>
      <c r="AJ94" s="262">
        <v>1150</v>
      </c>
      <c r="AK94" s="262">
        <v>1150</v>
      </c>
      <c r="AL94" s="262">
        <v>1150</v>
      </c>
      <c r="AM94" s="262">
        <v>1150</v>
      </c>
      <c r="AN94" s="262">
        <v>1150</v>
      </c>
      <c r="AO94" s="262">
        <v>1150</v>
      </c>
      <c r="AP94" s="262">
        <v>1150</v>
      </c>
      <c r="AQ94" s="243">
        <f t="shared" si="87"/>
        <v>1150</v>
      </c>
      <c r="AR94" s="33"/>
      <c r="AS94" s="33"/>
      <c r="AT94" s="33"/>
      <c r="AU94" s="272">
        <f t="shared" si="88"/>
        <v>0</v>
      </c>
      <c r="AV94" s="272">
        <f t="shared" si="89"/>
        <v>0</v>
      </c>
      <c r="AW94" s="272">
        <f t="shared" si="90"/>
        <v>0</v>
      </c>
      <c r="AX94" s="272">
        <f t="shared" si="91"/>
        <v>0</v>
      </c>
      <c r="AY94" s="272">
        <f t="shared" si="92"/>
        <v>0</v>
      </c>
      <c r="AZ94" s="272">
        <f t="shared" si="93"/>
        <v>335225000</v>
      </c>
      <c r="BA94" s="272">
        <f t="shared" si="94"/>
        <v>335225000</v>
      </c>
      <c r="BB94" s="272">
        <f t="shared" si="95"/>
        <v>335225000</v>
      </c>
      <c r="BC94" s="272">
        <f t="shared" si="96"/>
        <v>335225000</v>
      </c>
      <c r="BD94" s="272">
        <f t="shared" si="97"/>
        <v>335225000</v>
      </c>
      <c r="BE94" s="272">
        <f t="shared" si="98"/>
        <v>335225000</v>
      </c>
      <c r="BF94" s="272">
        <f t="shared" si="99"/>
        <v>335225000</v>
      </c>
      <c r="BG94" s="273">
        <f t="shared" si="125"/>
        <v>2346575000</v>
      </c>
      <c r="BH94" s="7"/>
      <c r="BI94" s="7"/>
      <c r="BJ94" s="7"/>
      <c r="BK94" s="289"/>
      <c r="BL94" s="290"/>
      <c r="BM94" s="291" t="str">
        <f t="shared" si="119"/>
        <v xml:space="preserve"> </v>
      </c>
      <c r="BN94" s="292" t="s">
        <v>15</v>
      </c>
      <c r="BO94" s="290">
        <f t="shared" si="100"/>
        <v>0</v>
      </c>
      <c r="BP94" s="290">
        <f t="shared" si="101"/>
        <v>0</v>
      </c>
      <c r="BQ94" s="290">
        <f t="shared" si="102"/>
        <v>0</v>
      </c>
      <c r="BR94" s="290">
        <f t="shared" si="103"/>
        <v>0</v>
      </c>
      <c r="BS94" s="290">
        <f t="shared" si="104"/>
        <v>0</v>
      </c>
      <c r="BT94" s="290">
        <f t="shared" si="105"/>
        <v>0</v>
      </c>
      <c r="BU94" s="290">
        <f t="shared" si="106"/>
        <v>0</v>
      </c>
      <c r="BV94" s="290">
        <f t="shared" si="107"/>
        <v>0</v>
      </c>
      <c r="BW94" s="290">
        <f t="shared" si="108"/>
        <v>0</v>
      </c>
      <c r="BX94" s="290">
        <f t="shared" si="109"/>
        <v>0</v>
      </c>
      <c r="BY94" s="290">
        <f t="shared" si="110"/>
        <v>0</v>
      </c>
      <c r="BZ94" s="290">
        <f t="shared" si="111"/>
        <v>0</v>
      </c>
      <c r="CA94" s="298">
        <f t="shared" si="120"/>
        <v>0</v>
      </c>
      <c r="CB94" s="1" t="e">
        <f>VLOOKUP(C94,'So sánh chi phí'!A:A,1,0)</f>
        <v>#N/A</v>
      </c>
    </row>
    <row r="95" spans="1:80" hidden="1" x14ac:dyDescent="0.3">
      <c r="A95" s="7" t="s">
        <v>76</v>
      </c>
      <c r="B95" s="381" t="s">
        <v>4556</v>
      </c>
      <c r="C95" s="7" t="s">
        <v>193</v>
      </c>
      <c r="D95" s="209" t="s">
        <v>4559</v>
      </c>
      <c r="E95" s="7" t="s">
        <v>94</v>
      </c>
      <c r="F95" s="7" t="s">
        <v>4744</v>
      </c>
      <c r="G95" s="7" t="s">
        <v>7</v>
      </c>
      <c r="H95" s="7" t="s">
        <v>165</v>
      </c>
      <c r="I95" s="7" t="s">
        <v>4761</v>
      </c>
      <c r="J95" s="7" t="s">
        <v>4762</v>
      </c>
      <c r="K95" s="250" t="s">
        <v>1</v>
      </c>
      <c r="L95" s="7" t="s">
        <v>272</v>
      </c>
      <c r="M95" s="283">
        <v>0.8</v>
      </c>
      <c r="N95" s="262"/>
      <c r="O95" s="262"/>
      <c r="P95" s="262"/>
      <c r="Q95" s="262"/>
      <c r="R95" s="262"/>
      <c r="S95" s="262"/>
      <c r="T95" s="262"/>
      <c r="U95" s="262"/>
      <c r="V95" s="262"/>
      <c r="W95" s="262"/>
      <c r="X95" s="262"/>
      <c r="Y95" s="262"/>
      <c r="Z95" s="274">
        <f t="shared" si="112"/>
        <v>0</v>
      </c>
      <c r="AA95" s="33">
        <v>25</v>
      </c>
      <c r="AB95" s="33"/>
      <c r="AC95" s="33"/>
      <c r="AD95" s="251" t="s">
        <v>13</v>
      </c>
      <c r="AE95" s="262">
        <v>930</v>
      </c>
      <c r="AF95" s="262">
        <v>930</v>
      </c>
      <c r="AG95" s="262">
        <v>930</v>
      </c>
      <c r="AH95" s="262">
        <v>930</v>
      </c>
      <c r="AI95" s="262">
        <v>930</v>
      </c>
      <c r="AJ95" s="262">
        <v>930</v>
      </c>
      <c r="AK95" s="262">
        <v>930</v>
      </c>
      <c r="AL95" s="262">
        <v>930</v>
      </c>
      <c r="AM95" s="262">
        <v>930</v>
      </c>
      <c r="AN95" s="262">
        <v>930</v>
      </c>
      <c r="AO95" s="262">
        <v>930</v>
      </c>
      <c r="AP95" s="262">
        <v>930</v>
      </c>
      <c r="AQ95" s="243">
        <f t="shared" si="87"/>
        <v>930</v>
      </c>
      <c r="AR95" s="33"/>
      <c r="AS95" s="33"/>
      <c r="AT95" s="33"/>
      <c r="AU95" s="272">
        <f t="shared" si="88"/>
        <v>0</v>
      </c>
      <c r="AV95" s="272">
        <f t="shared" si="89"/>
        <v>0</v>
      </c>
      <c r="AW95" s="272">
        <f t="shared" si="90"/>
        <v>0</v>
      </c>
      <c r="AX95" s="272">
        <f t="shared" si="91"/>
        <v>0</v>
      </c>
      <c r="AY95" s="272">
        <f t="shared" si="92"/>
        <v>0</v>
      </c>
      <c r="AZ95" s="272">
        <f t="shared" si="93"/>
        <v>0</v>
      </c>
      <c r="BA95" s="272">
        <f t="shared" si="94"/>
        <v>0</v>
      </c>
      <c r="BB95" s="272">
        <f t="shared" si="95"/>
        <v>0</v>
      </c>
      <c r="BC95" s="272">
        <f t="shared" si="96"/>
        <v>0</v>
      </c>
      <c r="BD95" s="272">
        <f t="shared" si="97"/>
        <v>0</v>
      </c>
      <c r="BE95" s="272">
        <f t="shared" si="98"/>
        <v>0</v>
      </c>
      <c r="BF95" s="272">
        <f t="shared" si="99"/>
        <v>0</v>
      </c>
      <c r="BG95" s="273">
        <f t="shared" si="125"/>
        <v>0</v>
      </c>
      <c r="BH95" s="7"/>
      <c r="BI95" s="7"/>
      <c r="BJ95" s="7"/>
      <c r="BK95" s="289">
        <v>20</v>
      </c>
      <c r="BL95" s="290"/>
      <c r="BM95" s="291">
        <f t="shared" si="119"/>
        <v>-1</v>
      </c>
      <c r="BN95" s="292" t="s">
        <v>13</v>
      </c>
      <c r="BO95" s="290">
        <f t="shared" si="100"/>
        <v>0</v>
      </c>
      <c r="BP95" s="290">
        <f t="shared" si="101"/>
        <v>0</v>
      </c>
      <c r="BQ95" s="290">
        <f t="shared" si="102"/>
        <v>0</v>
      </c>
      <c r="BR95" s="290">
        <f t="shared" si="103"/>
        <v>0</v>
      </c>
      <c r="BS95" s="290">
        <f t="shared" si="104"/>
        <v>0</v>
      </c>
      <c r="BT95" s="290">
        <f t="shared" si="105"/>
        <v>0</v>
      </c>
      <c r="BU95" s="290">
        <f t="shared" si="106"/>
        <v>0</v>
      </c>
      <c r="BV95" s="290">
        <f t="shared" si="107"/>
        <v>0</v>
      </c>
      <c r="BW95" s="290">
        <f t="shared" si="108"/>
        <v>0</v>
      </c>
      <c r="BX95" s="290">
        <f t="shared" si="109"/>
        <v>0</v>
      </c>
      <c r="BY95" s="290">
        <f t="shared" si="110"/>
        <v>0</v>
      </c>
      <c r="BZ95" s="290">
        <f t="shared" si="111"/>
        <v>0</v>
      </c>
      <c r="CA95" s="298">
        <f t="shared" si="120"/>
        <v>0</v>
      </c>
      <c r="CB95" s="1" t="str">
        <f>VLOOKUP(C95,'So sánh chi phí'!A:A,1,0)</f>
        <v>200332</v>
      </c>
    </row>
    <row r="96" spans="1:80" x14ac:dyDescent="0.3">
      <c r="A96" s="7" t="s">
        <v>79</v>
      </c>
      <c r="B96" s="234" t="s">
        <v>98</v>
      </c>
      <c r="C96" s="7" t="s">
        <v>4616</v>
      </c>
      <c r="D96" s="209" t="s">
        <v>4708</v>
      </c>
      <c r="E96" s="7" t="s">
        <v>97</v>
      </c>
      <c r="F96" s="7" t="s">
        <v>4744</v>
      </c>
      <c r="G96" s="7" t="s">
        <v>8</v>
      </c>
      <c r="H96" s="7" t="s">
        <v>166</v>
      </c>
      <c r="I96" s="7" t="s">
        <v>137</v>
      </c>
      <c r="J96" s="7" t="s">
        <v>138</v>
      </c>
      <c r="K96" s="250" t="s">
        <v>1</v>
      </c>
      <c r="L96" s="7" t="s">
        <v>272</v>
      </c>
      <c r="M96" s="283">
        <v>0.8</v>
      </c>
      <c r="N96" s="262"/>
      <c r="O96" s="262"/>
      <c r="P96" s="262"/>
      <c r="Q96" s="262"/>
      <c r="R96" s="262"/>
      <c r="S96" s="262"/>
      <c r="T96" s="262"/>
      <c r="U96" s="262"/>
      <c r="V96" s="262"/>
      <c r="W96" s="262"/>
      <c r="X96" s="262"/>
      <c r="Y96" s="262"/>
      <c r="Z96" s="274">
        <f t="shared" si="112"/>
        <v>0</v>
      </c>
      <c r="AA96" s="33">
        <v>148.5</v>
      </c>
      <c r="AB96" s="33"/>
      <c r="AC96" s="33"/>
      <c r="AD96" s="251" t="s">
        <v>13</v>
      </c>
      <c r="AE96" s="262">
        <v>560</v>
      </c>
      <c r="AF96" s="262">
        <v>560</v>
      </c>
      <c r="AG96" s="262">
        <v>560</v>
      </c>
      <c r="AH96" s="262">
        <v>560</v>
      </c>
      <c r="AI96" s="262">
        <v>560</v>
      </c>
      <c r="AJ96" s="262">
        <v>560</v>
      </c>
      <c r="AK96" s="262">
        <v>560</v>
      </c>
      <c r="AL96" s="262">
        <v>560</v>
      </c>
      <c r="AM96" s="262">
        <v>560</v>
      </c>
      <c r="AN96" s="262">
        <v>560</v>
      </c>
      <c r="AO96" s="262">
        <v>560</v>
      </c>
      <c r="AP96" s="262">
        <v>560</v>
      </c>
      <c r="AQ96" s="243">
        <f t="shared" si="87"/>
        <v>560</v>
      </c>
      <c r="AR96" s="33"/>
      <c r="AS96" s="33"/>
      <c r="AT96" s="33"/>
      <c r="AU96" s="272">
        <f t="shared" si="88"/>
        <v>0</v>
      </c>
      <c r="AV96" s="272">
        <f t="shared" si="89"/>
        <v>0</v>
      </c>
      <c r="AW96" s="272">
        <f t="shared" si="90"/>
        <v>0</v>
      </c>
      <c r="AX96" s="272">
        <f t="shared" si="91"/>
        <v>0</v>
      </c>
      <c r="AY96" s="272">
        <f t="shared" si="92"/>
        <v>0</v>
      </c>
      <c r="AZ96" s="272">
        <f t="shared" si="93"/>
        <v>0</v>
      </c>
      <c r="BA96" s="272">
        <f t="shared" si="94"/>
        <v>0</v>
      </c>
      <c r="BB96" s="272">
        <f t="shared" si="95"/>
        <v>0</v>
      </c>
      <c r="BC96" s="272">
        <f t="shared" si="96"/>
        <v>0</v>
      </c>
      <c r="BD96" s="272">
        <f t="shared" si="97"/>
        <v>0</v>
      </c>
      <c r="BE96" s="272">
        <f t="shared" si="98"/>
        <v>0</v>
      </c>
      <c r="BF96" s="272">
        <f t="shared" si="99"/>
        <v>0</v>
      </c>
      <c r="BG96" s="273">
        <f t="shared" si="125"/>
        <v>0</v>
      </c>
      <c r="BH96" s="7"/>
      <c r="BI96" s="7"/>
      <c r="BJ96" s="7"/>
      <c r="BK96" s="289"/>
      <c r="BL96" s="290"/>
      <c r="BM96" s="291" t="str">
        <f t="shared" si="119"/>
        <v xml:space="preserve"> </v>
      </c>
      <c r="BN96" s="292" t="s">
        <v>15</v>
      </c>
      <c r="BO96" s="290">
        <f t="shared" si="100"/>
        <v>0</v>
      </c>
      <c r="BP96" s="290">
        <f t="shared" si="101"/>
        <v>0</v>
      </c>
      <c r="BQ96" s="290">
        <f t="shared" si="102"/>
        <v>0</v>
      </c>
      <c r="BR96" s="290">
        <f t="shared" si="103"/>
        <v>0</v>
      </c>
      <c r="BS96" s="290">
        <f t="shared" si="104"/>
        <v>0</v>
      </c>
      <c r="BT96" s="290">
        <f t="shared" si="105"/>
        <v>0</v>
      </c>
      <c r="BU96" s="290">
        <f t="shared" si="106"/>
        <v>0</v>
      </c>
      <c r="BV96" s="290">
        <f t="shared" si="107"/>
        <v>0</v>
      </c>
      <c r="BW96" s="290">
        <f t="shared" si="108"/>
        <v>0</v>
      </c>
      <c r="BX96" s="290">
        <f t="shared" si="109"/>
        <v>0</v>
      </c>
      <c r="BY96" s="290">
        <f t="shared" si="110"/>
        <v>0</v>
      </c>
      <c r="BZ96" s="290">
        <f t="shared" si="111"/>
        <v>0</v>
      </c>
      <c r="CA96" s="298">
        <f t="shared" si="120"/>
        <v>0</v>
      </c>
      <c r="CB96" s="1" t="e">
        <f>VLOOKUP(C96,'So sánh chi phí'!A:A,1,0)</f>
        <v>#N/A</v>
      </c>
    </row>
    <row r="97" spans="1:80" x14ac:dyDescent="0.3">
      <c r="A97" s="7" t="s">
        <v>79</v>
      </c>
      <c r="B97" s="234" t="s">
        <v>98</v>
      </c>
      <c r="C97" s="7" t="s">
        <v>4603</v>
      </c>
      <c r="D97" s="209" t="s">
        <v>4692</v>
      </c>
      <c r="E97" s="7" t="s">
        <v>97</v>
      </c>
      <c r="F97" s="7" t="s">
        <v>4744</v>
      </c>
      <c r="G97" s="7" t="s">
        <v>8</v>
      </c>
      <c r="H97" s="7" t="s">
        <v>166</v>
      </c>
      <c r="I97" s="7" t="s">
        <v>118</v>
      </c>
      <c r="J97" s="7" t="s">
        <v>113</v>
      </c>
      <c r="K97" s="250" t="s">
        <v>1</v>
      </c>
      <c r="L97" s="7" t="s">
        <v>272</v>
      </c>
      <c r="M97" s="283">
        <v>0.8</v>
      </c>
      <c r="N97" s="262"/>
      <c r="O97" s="262"/>
      <c r="P97" s="262"/>
      <c r="Q97" s="262"/>
      <c r="R97" s="262"/>
      <c r="S97" s="262"/>
      <c r="T97" s="262"/>
      <c r="U97" s="262"/>
      <c r="V97" s="262"/>
      <c r="W97" s="262"/>
      <c r="X97" s="262"/>
      <c r="Y97" s="262"/>
      <c r="Z97" s="274">
        <f t="shared" si="112"/>
        <v>0</v>
      </c>
      <c r="AA97" s="33">
        <v>66.125</v>
      </c>
      <c r="AB97" s="33"/>
      <c r="AC97" s="33"/>
      <c r="AD97" s="251" t="s">
        <v>13</v>
      </c>
      <c r="AE97" s="262">
        <v>695</v>
      </c>
      <c r="AF97" s="262">
        <v>695</v>
      </c>
      <c r="AG97" s="262">
        <v>695</v>
      </c>
      <c r="AH97" s="262">
        <v>695</v>
      </c>
      <c r="AI97" s="262">
        <v>695</v>
      </c>
      <c r="AJ97" s="262">
        <v>695</v>
      </c>
      <c r="AK97" s="262">
        <v>695</v>
      </c>
      <c r="AL97" s="262">
        <v>695</v>
      </c>
      <c r="AM97" s="262">
        <v>695</v>
      </c>
      <c r="AN97" s="262">
        <v>695</v>
      </c>
      <c r="AO97" s="262">
        <v>695</v>
      </c>
      <c r="AP97" s="262">
        <v>695</v>
      </c>
      <c r="AQ97" s="243">
        <f t="shared" si="87"/>
        <v>695</v>
      </c>
      <c r="AR97" s="33"/>
      <c r="AS97" s="33"/>
      <c r="AT97" s="33"/>
      <c r="AU97" s="272">
        <f t="shared" si="88"/>
        <v>0</v>
      </c>
      <c r="AV97" s="272">
        <f t="shared" si="89"/>
        <v>0</v>
      </c>
      <c r="AW97" s="272">
        <f t="shared" si="90"/>
        <v>0</v>
      </c>
      <c r="AX97" s="272">
        <f t="shared" si="91"/>
        <v>0</v>
      </c>
      <c r="AY97" s="272">
        <f t="shared" si="92"/>
        <v>0</v>
      </c>
      <c r="AZ97" s="272">
        <f t="shared" si="93"/>
        <v>0</v>
      </c>
      <c r="BA97" s="272">
        <f t="shared" si="94"/>
        <v>0</v>
      </c>
      <c r="BB97" s="272">
        <f t="shared" si="95"/>
        <v>0</v>
      </c>
      <c r="BC97" s="272">
        <f t="shared" si="96"/>
        <v>0</v>
      </c>
      <c r="BD97" s="272">
        <f t="shared" si="97"/>
        <v>0</v>
      </c>
      <c r="BE97" s="272">
        <f t="shared" si="98"/>
        <v>0</v>
      </c>
      <c r="BF97" s="272">
        <f t="shared" si="99"/>
        <v>0</v>
      </c>
      <c r="BG97" s="273">
        <f t="shared" si="125"/>
        <v>0</v>
      </c>
      <c r="BH97" s="7"/>
      <c r="BI97" s="7"/>
      <c r="BJ97" s="7"/>
      <c r="BK97" s="289"/>
      <c r="BL97" s="290"/>
      <c r="BM97" s="291" t="str">
        <f t="shared" si="119"/>
        <v xml:space="preserve"> </v>
      </c>
      <c r="BN97" s="292" t="s">
        <v>15</v>
      </c>
      <c r="BO97" s="290">
        <f t="shared" si="100"/>
        <v>0</v>
      </c>
      <c r="BP97" s="290">
        <f t="shared" si="101"/>
        <v>0</v>
      </c>
      <c r="BQ97" s="290">
        <f t="shared" si="102"/>
        <v>0</v>
      </c>
      <c r="BR97" s="290">
        <f t="shared" si="103"/>
        <v>0</v>
      </c>
      <c r="BS97" s="290">
        <f t="shared" si="104"/>
        <v>0</v>
      </c>
      <c r="BT97" s="290">
        <f t="shared" si="105"/>
        <v>0</v>
      </c>
      <c r="BU97" s="290">
        <f t="shared" si="106"/>
        <v>0</v>
      </c>
      <c r="BV97" s="290">
        <f t="shared" si="107"/>
        <v>0</v>
      </c>
      <c r="BW97" s="290">
        <f t="shared" si="108"/>
        <v>0</v>
      </c>
      <c r="BX97" s="290">
        <f t="shared" si="109"/>
        <v>0</v>
      </c>
      <c r="BY97" s="290">
        <f t="shared" si="110"/>
        <v>0</v>
      </c>
      <c r="BZ97" s="290">
        <f t="shared" si="111"/>
        <v>0</v>
      </c>
      <c r="CA97" s="298">
        <f t="shared" si="120"/>
        <v>0</v>
      </c>
      <c r="CB97" s="1" t="str">
        <f>VLOOKUP(C97,'So sánh chi phí'!A:A,1,0)</f>
        <v>105339</v>
      </c>
    </row>
    <row r="98" spans="1:80" x14ac:dyDescent="0.3">
      <c r="A98" s="7" t="s">
        <v>79</v>
      </c>
      <c r="B98" s="234" t="s">
        <v>98</v>
      </c>
      <c r="C98" s="7" t="s">
        <v>4603</v>
      </c>
      <c r="D98" s="209" t="s">
        <v>4692</v>
      </c>
      <c r="E98" s="7" t="s">
        <v>97</v>
      </c>
      <c r="F98" s="7" t="s">
        <v>4744</v>
      </c>
      <c r="G98" s="7" t="s">
        <v>8</v>
      </c>
      <c r="H98" s="7" t="s">
        <v>166</v>
      </c>
      <c r="I98" s="7" t="s">
        <v>120</v>
      </c>
      <c r="J98" s="7" t="s">
        <v>112</v>
      </c>
      <c r="K98" s="250" t="s">
        <v>1</v>
      </c>
      <c r="L98" s="7" t="s">
        <v>272</v>
      </c>
      <c r="M98" s="283">
        <v>0.8</v>
      </c>
      <c r="N98" s="262"/>
      <c r="O98" s="262"/>
      <c r="P98" s="262"/>
      <c r="Q98" s="262"/>
      <c r="R98" s="262"/>
      <c r="S98" s="262"/>
      <c r="T98" s="262"/>
      <c r="U98" s="262"/>
      <c r="V98" s="262"/>
      <c r="W98" s="262"/>
      <c r="X98" s="262"/>
      <c r="Y98" s="262"/>
      <c r="Z98" s="274">
        <f t="shared" si="112"/>
        <v>0</v>
      </c>
      <c r="AA98" s="33">
        <v>96.4</v>
      </c>
      <c r="AB98" s="33"/>
      <c r="AC98" s="33"/>
      <c r="AD98" s="251" t="s">
        <v>13</v>
      </c>
      <c r="AE98" s="262">
        <v>695</v>
      </c>
      <c r="AF98" s="262">
        <v>695</v>
      </c>
      <c r="AG98" s="262">
        <v>695</v>
      </c>
      <c r="AH98" s="262">
        <v>695</v>
      </c>
      <c r="AI98" s="262">
        <v>695</v>
      </c>
      <c r="AJ98" s="262">
        <v>695</v>
      </c>
      <c r="AK98" s="262">
        <v>695</v>
      </c>
      <c r="AL98" s="262">
        <v>695</v>
      </c>
      <c r="AM98" s="262">
        <v>695</v>
      </c>
      <c r="AN98" s="262">
        <v>695</v>
      </c>
      <c r="AO98" s="262">
        <v>695</v>
      </c>
      <c r="AP98" s="262">
        <v>695</v>
      </c>
      <c r="AQ98" s="243">
        <f t="shared" si="87"/>
        <v>695</v>
      </c>
      <c r="AR98" s="33"/>
      <c r="AS98" s="33"/>
      <c r="AT98" s="33"/>
      <c r="AU98" s="272">
        <f t="shared" si="88"/>
        <v>0</v>
      </c>
      <c r="AV98" s="272">
        <f t="shared" si="89"/>
        <v>0</v>
      </c>
      <c r="AW98" s="272">
        <f t="shared" si="90"/>
        <v>0</v>
      </c>
      <c r="AX98" s="272">
        <f t="shared" si="91"/>
        <v>0</v>
      </c>
      <c r="AY98" s="272">
        <f t="shared" si="92"/>
        <v>0</v>
      </c>
      <c r="AZ98" s="272">
        <f t="shared" si="93"/>
        <v>0</v>
      </c>
      <c r="BA98" s="272">
        <f t="shared" si="94"/>
        <v>0</v>
      </c>
      <c r="BB98" s="272">
        <f t="shared" si="95"/>
        <v>0</v>
      </c>
      <c r="BC98" s="272">
        <f t="shared" si="96"/>
        <v>0</v>
      </c>
      <c r="BD98" s="272">
        <f t="shared" si="97"/>
        <v>0</v>
      </c>
      <c r="BE98" s="272">
        <f t="shared" si="98"/>
        <v>0</v>
      </c>
      <c r="BF98" s="272">
        <f t="shared" si="99"/>
        <v>0</v>
      </c>
      <c r="BG98" s="273">
        <f t="shared" si="125"/>
        <v>0</v>
      </c>
      <c r="BH98" s="7"/>
      <c r="BI98" s="7"/>
      <c r="BJ98" s="7"/>
      <c r="BK98" s="289"/>
      <c r="BL98" s="290"/>
      <c r="BM98" s="291" t="str">
        <f t="shared" si="119"/>
        <v xml:space="preserve"> </v>
      </c>
      <c r="BN98" s="292" t="s">
        <v>15</v>
      </c>
      <c r="BO98" s="290">
        <f t="shared" si="100"/>
        <v>0</v>
      </c>
      <c r="BP98" s="290">
        <f t="shared" si="101"/>
        <v>0</v>
      </c>
      <c r="BQ98" s="290">
        <f t="shared" si="102"/>
        <v>0</v>
      </c>
      <c r="BR98" s="290">
        <f t="shared" si="103"/>
        <v>0</v>
      </c>
      <c r="BS98" s="290">
        <f t="shared" si="104"/>
        <v>0</v>
      </c>
      <c r="BT98" s="290">
        <f t="shared" si="105"/>
        <v>0</v>
      </c>
      <c r="BU98" s="290">
        <f t="shared" si="106"/>
        <v>0</v>
      </c>
      <c r="BV98" s="290">
        <f t="shared" si="107"/>
        <v>0</v>
      </c>
      <c r="BW98" s="290">
        <f t="shared" si="108"/>
        <v>0</v>
      </c>
      <c r="BX98" s="290">
        <f t="shared" si="109"/>
        <v>0</v>
      </c>
      <c r="BY98" s="290">
        <f t="shared" si="110"/>
        <v>0</v>
      </c>
      <c r="BZ98" s="290">
        <f t="shared" si="111"/>
        <v>0</v>
      </c>
      <c r="CA98" s="298">
        <f t="shared" si="120"/>
        <v>0</v>
      </c>
      <c r="CB98" s="1" t="str">
        <f>VLOOKUP(C98,'So sánh chi phí'!A:A,1,0)</f>
        <v>105339</v>
      </c>
    </row>
    <row r="99" spans="1:80" hidden="1" x14ac:dyDescent="0.3">
      <c r="A99" s="7" t="s">
        <v>79</v>
      </c>
      <c r="B99" s="381" t="s">
        <v>4556</v>
      </c>
      <c r="C99" s="7" t="s">
        <v>4482</v>
      </c>
      <c r="D99" s="209" t="s">
        <v>6</v>
      </c>
      <c r="E99" s="7" t="s">
        <v>94</v>
      </c>
      <c r="F99" s="7" t="s">
        <v>4744</v>
      </c>
      <c r="G99" s="7" t="s">
        <v>8</v>
      </c>
      <c r="H99" s="7" t="s">
        <v>165</v>
      </c>
      <c r="I99" s="7" t="s">
        <v>283</v>
      </c>
      <c r="J99" s="7" t="s">
        <v>4756</v>
      </c>
      <c r="K99" s="182" t="s">
        <v>0</v>
      </c>
      <c r="L99" s="7" t="s">
        <v>4782</v>
      </c>
      <c r="M99" s="283">
        <v>0.8</v>
      </c>
      <c r="N99" s="262"/>
      <c r="O99" s="262">
        <v>22</v>
      </c>
      <c r="P99" s="262"/>
      <c r="Q99" s="262"/>
      <c r="R99" s="262"/>
      <c r="S99" s="262">
        <v>22</v>
      </c>
      <c r="T99" s="262"/>
      <c r="U99" s="262"/>
      <c r="V99" s="262"/>
      <c r="W99" s="262">
        <v>22</v>
      </c>
      <c r="X99" s="262"/>
      <c r="Y99" s="262"/>
      <c r="Z99" s="274">
        <f t="shared" si="112"/>
        <v>66</v>
      </c>
      <c r="AA99" s="33">
        <v>66</v>
      </c>
      <c r="AB99" s="33"/>
      <c r="AC99" s="33"/>
      <c r="AD99" s="251" t="s">
        <v>13</v>
      </c>
      <c r="AE99" s="262">
        <v>1250</v>
      </c>
      <c r="AF99" s="262">
        <v>1250</v>
      </c>
      <c r="AG99" s="262">
        <v>1250</v>
      </c>
      <c r="AH99" s="262">
        <v>1250</v>
      </c>
      <c r="AI99" s="262">
        <v>1250</v>
      </c>
      <c r="AJ99" s="262">
        <v>1250</v>
      </c>
      <c r="AK99" s="262">
        <v>1250</v>
      </c>
      <c r="AL99" s="262">
        <v>1250</v>
      </c>
      <c r="AM99" s="262">
        <v>1250</v>
      </c>
      <c r="AN99" s="262">
        <v>1250</v>
      </c>
      <c r="AO99" s="262">
        <v>1250</v>
      </c>
      <c r="AP99" s="262">
        <v>1250</v>
      </c>
      <c r="AQ99" s="243">
        <f t="shared" si="87"/>
        <v>1250</v>
      </c>
      <c r="AR99" s="33"/>
      <c r="AS99" s="33"/>
      <c r="AT99" s="33"/>
      <c r="AU99" s="272">
        <f t="shared" si="88"/>
        <v>0</v>
      </c>
      <c r="AV99" s="272">
        <f t="shared" si="89"/>
        <v>728750000</v>
      </c>
      <c r="AW99" s="272">
        <f t="shared" si="90"/>
        <v>0</v>
      </c>
      <c r="AX99" s="272">
        <f t="shared" si="91"/>
        <v>0</v>
      </c>
      <c r="AY99" s="272">
        <f t="shared" si="92"/>
        <v>0</v>
      </c>
      <c r="AZ99" s="272">
        <f t="shared" si="93"/>
        <v>728750000</v>
      </c>
      <c r="BA99" s="272">
        <f t="shared" si="94"/>
        <v>0</v>
      </c>
      <c r="BB99" s="272">
        <f t="shared" si="95"/>
        <v>0</v>
      </c>
      <c r="BC99" s="272">
        <f t="shared" si="96"/>
        <v>0</v>
      </c>
      <c r="BD99" s="272">
        <f t="shared" si="97"/>
        <v>728750000</v>
      </c>
      <c r="BE99" s="272">
        <f t="shared" si="98"/>
        <v>0</v>
      </c>
      <c r="BF99" s="272">
        <f t="shared" si="99"/>
        <v>0</v>
      </c>
      <c r="BG99" s="273">
        <f t="shared" si="125"/>
        <v>2186250000</v>
      </c>
      <c r="BH99" s="7"/>
      <c r="BI99" s="7"/>
      <c r="BJ99" s="7"/>
      <c r="BK99" s="289">
        <v>20</v>
      </c>
      <c r="BL99" s="290">
        <v>20</v>
      </c>
      <c r="BM99" s="291">
        <f t="shared" si="119"/>
        <v>0</v>
      </c>
      <c r="BN99" s="292" t="s">
        <v>13</v>
      </c>
      <c r="BO99" s="290">
        <f t="shared" si="100"/>
        <v>0</v>
      </c>
      <c r="BP99" s="290">
        <f t="shared" si="101"/>
        <v>11660000</v>
      </c>
      <c r="BQ99" s="290">
        <f t="shared" si="102"/>
        <v>0</v>
      </c>
      <c r="BR99" s="290">
        <f t="shared" si="103"/>
        <v>0</v>
      </c>
      <c r="BS99" s="290">
        <f t="shared" si="104"/>
        <v>0</v>
      </c>
      <c r="BT99" s="290">
        <f t="shared" si="105"/>
        <v>11660000</v>
      </c>
      <c r="BU99" s="290">
        <f t="shared" si="106"/>
        <v>0</v>
      </c>
      <c r="BV99" s="290">
        <f t="shared" si="107"/>
        <v>0</v>
      </c>
      <c r="BW99" s="290">
        <f t="shared" si="108"/>
        <v>0</v>
      </c>
      <c r="BX99" s="290">
        <f t="shared" si="109"/>
        <v>11660000</v>
      </c>
      <c r="BY99" s="290">
        <f t="shared" si="110"/>
        <v>0</v>
      </c>
      <c r="BZ99" s="290">
        <f t="shared" si="111"/>
        <v>0</v>
      </c>
      <c r="CA99" s="298">
        <f t="shared" si="120"/>
        <v>34980000</v>
      </c>
      <c r="CB99" s="1" t="str">
        <f>VLOOKUP(C99,'So sánh chi phí'!A:A,1,0)</f>
        <v>200326</v>
      </c>
    </row>
    <row r="100" spans="1:80" x14ac:dyDescent="0.3">
      <c r="A100" s="7" t="s">
        <v>79</v>
      </c>
      <c r="B100" s="234" t="s">
        <v>98</v>
      </c>
      <c r="C100" s="7" t="s">
        <v>4595</v>
      </c>
      <c r="D100" s="209" t="s">
        <v>4684</v>
      </c>
      <c r="E100" s="7" t="s">
        <v>97</v>
      </c>
      <c r="F100" s="7" t="s">
        <v>4744</v>
      </c>
      <c r="G100" s="7" t="s">
        <v>8</v>
      </c>
      <c r="H100" s="7" t="s">
        <v>4746</v>
      </c>
      <c r="I100" s="7" t="s">
        <v>4763</v>
      </c>
      <c r="J100" s="7" t="s">
        <v>4764</v>
      </c>
      <c r="K100" s="182" t="s">
        <v>4779</v>
      </c>
      <c r="L100" s="7" t="s">
        <v>272</v>
      </c>
      <c r="M100" s="283">
        <v>0.8</v>
      </c>
      <c r="N100" s="262">
        <v>11</v>
      </c>
      <c r="O100" s="262"/>
      <c r="P100" s="262">
        <v>11</v>
      </c>
      <c r="Q100" s="262"/>
      <c r="R100" s="262">
        <v>11</v>
      </c>
      <c r="S100" s="262"/>
      <c r="T100" s="262">
        <v>11</v>
      </c>
      <c r="U100" s="262"/>
      <c r="V100" s="262">
        <v>11</v>
      </c>
      <c r="W100" s="262"/>
      <c r="X100" s="262">
        <v>11</v>
      </c>
      <c r="Y100" s="262"/>
      <c r="Z100" s="274">
        <f t="shared" si="112"/>
        <v>66</v>
      </c>
      <c r="AA100" s="33">
        <v>382.37099999999998</v>
      </c>
      <c r="AB100" s="33"/>
      <c r="AC100" s="33"/>
      <c r="AD100" s="251" t="s">
        <v>13</v>
      </c>
      <c r="AE100" s="262">
        <v>500</v>
      </c>
      <c r="AF100" s="262">
        <v>500</v>
      </c>
      <c r="AG100" s="262">
        <v>500</v>
      </c>
      <c r="AH100" s="262">
        <v>500</v>
      </c>
      <c r="AI100" s="262">
        <v>500</v>
      </c>
      <c r="AJ100" s="262">
        <v>500</v>
      </c>
      <c r="AK100" s="262">
        <v>500</v>
      </c>
      <c r="AL100" s="262">
        <v>500</v>
      </c>
      <c r="AM100" s="262">
        <v>500</v>
      </c>
      <c r="AN100" s="262">
        <v>500</v>
      </c>
      <c r="AO100" s="262">
        <v>500</v>
      </c>
      <c r="AP100" s="262">
        <v>500</v>
      </c>
      <c r="AQ100" s="243">
        <f t="shared" si="87"/>
        <v>500</v>
      </c>
      <c r="AR100" s="33"/>
      <c r="AS100" s="33"/>
      <c r="AT100" s="33"/>
      <c r="AU100" s="272">
        <f t="shared" si="88"/>
        <v>145750000</v>
      </c>
      <c r="AV100" s="272">
        <f t="shared" si="89"/>
        <v>0</v>
      </c>
      <c r="AW100" s="272">
        <f t="shared" si="90"/>
        <v>145750000</v>
      </c>
      <c r="AX100" s="272">
        <f t="shared" si="91"/>
        <v>0</v>
      </c>
      <c r="AY100" s="272">
        <f t="shared" si="92"/>
        <v>145750000</v>
      </c>
      <c r="AZ100" s="272">
        <f t="shared" si="93"/>
        <v>0</v>
      </c>
      <c r="BA100" s="272">
        <f t="shared" si="94"/>
        <v>145750000</v>
      </c>
      <c r="BB100" s="272">
        <f t="shared" si="95"/>
        <v>0</v>
      </c>
      <c r="BC100" s="272">
        <f t="shared" si="96"/>
        <v>145750000</v>
      </c>
      <c r="BD100" s="272">
        <f t="shared" si="97"/>
        <v>0</v>
      </c>
      <c r="BE100" s="272">
        <f t="shared" si="98"/>
        <v>145750000</v>
      </c>
      <c r="BF100" s="272">
        <f t="shared" si="99"/>
        <v>0</v>
      </c>
      <c r="BG100" s="273">
        <f t="shared" si="125"/>
        <v>874500000</v>
      </c>
      <c r="BH100" s="7"/>
      <c r="BI100" s="7"/>
      <c r="BJ100" s="7"/>
      <c r="BK100" s="289"/>
      <c r="BL100" s="290"/>
      <c r="BM100" s="291" t="str">
        <f t="shared" si="119"/>
        <v xml:space="preserve"> </v>
      </c>
      <c r="BN100" s="292" t="s">
        <v>15</v>
      </c>
      <c r="BO100" s="290">
        <f t="shared" si="100"/>
        <v>0</v>
      </c>
      <c r="BP100" s="290">
        <f t="shared" si="101"/>
        <v>0</v>
      </c>
      <c r="BQ100" s="290">
        <f t="shared" si="102"/>
        <v>0</v>
      </c>
      <c r="BR100" s="290">
        <f t="shared" si="103"/>
        <v>0</v>
      </c>
      <c r="BS100" s="290">
        <f t="shared" si="104"/>
        <v>0</v>
      </c>
      <c r="BT100" s="290">
        <f t="shared" si="105"/>
        <v>0</v>
      </c>
      <c r="BU100" s="290">
        <f t="shared" si="106"/>
        <v>0</v>
      </c>
      <c r="BV100" s="290">
        <f t="shared" si="107"/>
        <v>0</v>
      </c>
      <c r="BW100" s="290">
        <f t="shared" si="108"/>
        <v>0</v>
      </c>
      <c r="BX100" s="290">
        <f t="shared" si="109"/>
        <v>0</v>
      </c>
      <c r="BY100" s="290">
        <f t="shared" si="110"/>
        <v>0</v>
      </c>
      <c r="BZ100" s="290">
        <f t="shared" si="111"/>
        <v>0</v>
      </c>
      <c r="CA100" s="298">
        <f t="shared" si="120"/>
        <v>0</v>
      </c>
      <c r="CB100" s="1" t="e">
        <f>VLOOKUP(C100,'So sánh chi phí'!A:A,1,0)</f>
        <v>#N/A</v>
      </c>
    </row>
    <row r="101" spans="1:80" x14ac:dyDescent="0.3">
      <c r="A101" s="7" t="s">
        <v>79</v>
      </c>
      <c r="B101" s="234" t="s">
        <v>98</v>
      </c>
      <c r="C101" s="7" t="s">
        <v>4595</v>
      </c>
      <c r="D101" s="209" t="s">
        <v>4684</v>
      </c>
      <c r="E101" s="7" t="s">
        <v>97</v>
      </c>
      <c r="F101" s="7" t="s">
        <v>4744</v>
      </c>
      <c r="G101" s="7" t="s">
        <v>8</v>
      </c>
      <c r="H101" s="7" t="s">
        <v>4746</v>
      </c>
      <c r="I101" s="7" t="s">
        <v>4765</v>
      </c>
      <c r="J101" s="7" t="s">
        <v>4766</v>
      </c>
      <c r="K101" s="182" t="s">
        <v>4779</v>
      </c>
      <c r="L101" s="7" t="s">
        <v>272</v>
      </c>
      <c r="M101" s="283">
        <v>0.8</v>
      </c>
      <c r="N101" s="262"/>
      <c r="O101" s="262">
        <v>11</v>
      </c>
      <c r="P101" s="262"/>
      <c r="Q101" s="262">
        <v>11</v>
      </c>
      <c r="R101" s="262"/>
      <c r="S101" s="262">
        <v>11</v>
      </c>
      <c r="T101" s="262"/>
      <c r="U101" s="262">
        <v>11</v>
      </c>
      <c r="V101" s="262"/>
      <c r="W101" s="262">
        <v>11</v>
      </c>
      <c r="X101" s="262"/>
      <c r="Y101" s="262">
        <v>11</v>
      </c>
      <c r="Z101" s="274">
        <f t="shared" si="112"/>
        <v>66</v>
      </c>
      <c r="AA101" s="33">
        <v>70</v>
      </c>
      <c r="AB101" s="33"/>
      <c r="AC101" s="33"/>
      <c r="AD101" s="251" t="s">
        <v>13</v>
      </c>
      <c r="AE101" s="262">
        <v>500</v>
      </c>
      <c r="AF101" s="262">
        <v>500</v>
      </c>
      <c r="AG101" s="262">
        <v>500</v>
      </c>
      <c r="AH101" s="262">
        <v>500</v>
      </c>
      <c r="AI101" s="262">
        <v>500</v>
      </c>
      <c r="AJ101" s="262">
        <v>500</v>
      </c>
      <c r="AK101" s="262">
        <v>500</v>
      </c>
      <c r="AL101" s="262">
        <v>500</v>
      </c>
      <c r="AM101" s="262">
        <v>500</v>
      </c>
      <c r="AN101" s="262">
        <v>500</v>
      </c>
      <c r="AO101" s="262">
        <v>500</v>
      </c>
      <c r="AP101" s="262">
        <v>500</v>
      </c>
      <c r="AQ101" s="243">
        <f t="shared" si="87"/>
        <v>500</v>
      </c>
      <c r="AR101" s="33"/>
      <c r="AS101" s="33"/>
      <c r="AT101" s="33"/>
      <c r="AU101" s="272">
        <f t="shared" si="88"/>
        <v>0</v>
      </c>
      <c r="AV101" s="272">
        <f t="shared" si="89"/>
        <v>145750000</v>
      </c>
      <c r="AW101" s="272">
        <f t="shared" si="90"/>
        <v>0</v>
      </c>
      <c r="AX101" s="272">
        <f t="shared" si="91"/>
        <v>145750000</v>
      </c>
      <c r="AY101" s="272">
        <f t="shared" si="92"/>
        <v>0</v>
      </c>
      <c r="AZ101" s="272">
        <f t="shared" si="93"/>
        <v>145750000</v>
      </c>
      <c r="BA101" s="272">
        <f t="shared" si="94"/>
        <v>0</v>
      </c>
      <c r="BB101" s="272">
        <f t="shared" si="95"/>
        <v>145750000</v>
      </c>
      <c r="BC101" s="272">
        <f t="shared" si="96"/>
        <v>0</v>
      </c>
      <c r="BD101" s="272">
        <f t="shared" si="97"/>
        <v>145750000</v>
      </c>
      <c r="BE101" s="272">
        <f t="shared" si="98"/>
        <v>0</v>
      </c>
      <c r="BF101" s="272">
        <f t="shared" si="99"/>
        <v>145750000</v>
      </c>
      <c r="BG101" s="273">
        <f t="shared" si="125"/>
        <v>874500000</v>
      </c>
      <c r="BH101" s="7"/>
      <c r="BI101" s="7"/>
      <c r="BJ101" s="7"/>
      <c r="BK101" s="289"/>
      <c r="BL101" s="290"/>
      <c r="BM101" s="291" t="str">
        <f t="shared" si="119"/>
        <v xml:space="preserve"> </v>
      </c>
      <c r="BN101" s="292" t="s">
        <v>15</v>
      </c>
      <c r="BO101" s="290">
        <f t="shared" si="100"/>
        <v>0</v>
      </c>
      <c r="BP101" s="290">
        <f t="shared" si="101"/>
        <v>0</v>
      </c>
      <c r="BQ101" s="290">
        <f t="shared" si="102"/>
        <v>0</v>
      </c>
      <c r="BR101" s="290">
        <f t="shared" si="103"/>
        <v>0</v>
      </c>
      <c r="BS101" s="290">
        <f t="shared" si="104"/>
        <v>0</v>
      </c>
      <c r="BT101" s="290">
        <f t="shared" si="105"/>
        <v>0</v>
      </c>
      <c r="BU101" s="290">
        <f t="shared" si="106"/>
        <v>0</v>
      </c>
      <c r="BV101" s="290">
        <f t="shared" si="107"/>
        <v>0</v>
      </c>
      <c r="BW101" s="290">
        <f t="shared" si="108"/>
        <v>0</v>
      </c>
      <c r="BX101" s="290">
        <f t="shared" si="109"/>
        <v>0</v>
      </c>
      <c r="BY101" s="290">
        <f t="shared" si="110"/>
        <v>0</v>
      </c>
      <c r="BZ101" s="290">
        <f t="shared" si="111"/>
        <v>0</v>
      </c>
      <c r="CA101" s="298">
        <f t="shared" si="120"/>
        <v>0</v>
      </c>
      <c r="CB101" s="1" t="e">
        <f>VLOOKUP(C101,'So sánh chi phí'!A:A,1,0)</f>
        <v>#N/A</v>
      </c>
    </row>
    <row r="102" spans="1:80" x14ac:dyDescent="0.3">
      <c r="A102" s="7" t="s">
        <v>9</v>
      </c>
      <c r="B102" s="7" t="s">
        <v>4810</v>
      </c>
      <c r="C102" s="7" t="s">
        <v>174</v>
      </c>
      <c r="D102" s="209" t="s">
        <v>4557</v>
      </c>
      <c r="E102" s="7" t="s">
        <v>97</v>
      </c>
      <c r="F102" s="7" t="s">
        <v>4744</v>
      </c>
      <c r="G102" s="7" t="s">
        <v>8</v>
      </c>
      <c r="H102" s="7" t="s">
        <v>166</v>
      </c>
      <c r="I102" s="7" t="s">
        <v>118</v>
      </c>
      <c r="J102" s="7" t="s">
        <v>113</v>
      </c>
      <c r="K102" s="250" t="s">
        <v>1</v>
      </c>
      <c r="L102" s="7" t="s">
        <v>272</v>
      </c>
      <c r="M102" s="283">
        <v>0.8</v>
      </c>
      <c r="N102" s="262"/>
      <c r="O102" s="262"/>
      <c r="P102" s="262"/>
      <c r="Q102" s="262"/>
      <c r="R102" s="262"/>
      <c r="S102" s="262"/>
      <c r="T102" s="262"/>
      <c r="U102" s="262"/>
      <c r="V102" s="262"/>
      <c r="W102" s="262"/>
      <c r="X102" s="262"/>
      <c r="Y102" s="262"/>
      <c r="Z102" s="274">
        <f t="shared" si="112"/>
        <v>0</v>
      </c>
      <c r="AA102" s="33">
        <v>71.5</v>
      </c>
      <c r="AB102" s="33"/>
      <c r="AC102" s="33"/>
      <c r="AD102" s="251" t="s">
        <v>13</v>
      </c>
      <c r="AE102" s="262">
        <v>695</v>
      </c>
      <c r="AF102" s="262">
        <v>695</v>
      </c>
      <c r="AG102" s="262">
        <v>695</v>
      </c>
      <c r="AH102" s="262">
        <v>695</v>
      </c>
      <c r="AI102" s="262">
        <v>695</v>
      </c>
      <c r="AJ102" s="262">
        <v>695</v>
      </c>
      <c r="AK102" s="262">
        <v>695</v>
      </c>
      <c r="AL102" s="262">
        <v>695</v>
      </c>
      <c r="AM102" s="262">
        <v>695</v>
      </c>
      <c r="AN102" s="262">
        <v>695</v>
      </c>
      <c r="AO102" s="262">
        <v>695</v>
      </c>
      <c r="AP102" s="262">
        <v>695</v>
      </c>
      <c r="AQ102" s="243">
        <f t="shared" si="87"/>
        <v>695</v>
      </c>
      <c r="AR102" s="33"/>
      <c r="AS102" s="33"/>
      <c r="AT102" s="33"/>
      <c r="AU102" s="272">
        <f t="shared" si="88"/>
        <v>0</v>
      </c>
      <c r="AV102" s="272">
        <f t="shared" si="89"/>
        <v>0</v>
      </c>
      <c r="AW102" s="272">
        <f t="shared" si="90"/>
        <v>0</v>
      </c>
      <c r="AX102" s="272">
        <f t="shared" si="91"/>
        <v>0</v>
      </c>
      <c r="AY102" s="272">
        <f t="shared" si="92"/>
        <v>0</v>
      </c>
      <c r="AZ102" s="272">
        <f t="shared" si="93"/>
        <v>0</v>
      </c>
      <c r="BA102" s="272">
        <f t="shared" si="94"/>
        <v>0</v>
      </c>
      <c r="BB102" s="272">
        <f t="shared" si="95"/>
        <v>0</v>
      </c>
      <c r="BC102" s="272">
        <f t="shared" si="96"/>
        <v>0</v>
      </c>
      <c r="BD102" s="272">
        <f t="shared" si="97"/>
        <v>0</v>
      </c>
      <c r="BE102" s="272">
        <f t="shared" si="98"/>
        <v>0</v>
      </c>
      <c r="BF102" s="272">
        <f t="shared" si="99"/>
        <v>0</v>
      </c>
      <c r="BG102" s="273">
        <f t="shared" si="125"/>
        <v>0</v>
      </c>
      <c r="BH102" s="7"/>
      <c r="BI102" s="7"/>
      <c r="BJ102" s="7"/>
      <c r="BK102" s="289"/>
      <c r="BL102" s="290"/>
      <c r="BM102" s="291" t="str">
        <f t="shared" si="119"/>
        <v xml:space="preserve"> </v>
      </c>
      <c r="BN102" s="292" t="s">
        <v>15</v>
      </c>
      <c r="BO102" s="290">
        <f t="shared" si="100"/>
        <v>0</v>
      </c>
      <c r="BP102" s="290">
        <f t="shared" si="101"/>
        <v>0</v>
      </c>
      <c r="BQ102" s="290">
        <f t="shared" si="102"/>
        <v>0</v>
      </c>
      <c r="BR102" s="290">
        <f t="shared" si="103"/>
        <v>0</v>
      </c>
      <c r="BS102" s="290">
        <f t="shared" si="104"/>
        <v>0</v>
      </c>
      <c r="BT102" s="290">
        <f t="shared" si="105"/>
        <v>0</v>
      </c>
      <c r="BU102" s="290">
        <f t="shared" si="106"/>
        <v>0</v>
      </c>
      <c r="BV102" s="290">
        <f t="shared" si="107"/>
        <v>0</v>
      </c>
      <c r="BW102" s="290">
        <f t="shared" si="108"/>
        <v>0</v>
      </c>
      <c r="BX102" s="290">
        <f t="shared" si="109"/>
        <v>0</v>
      </c>
      <c r="BY102" s="290">
        <f t="shared" si="110"/>
        <v>0</v>
      </c>
      <c r="BZ102" s="290">
        <f t="shared" si="111"/>
        <v>0</v>
      </c>
      <c r="CA102" s="298">
        <f t="shared" si="120"/>
        <v>0</v>
      </c>
      <c r="CB102" s="1" t="e">
        <f>VLOOKUP(C102,'So sánh chi phí'!A:A,1,0)</f>
        <v>#N/A</v>
      </c>
    </row>
    <row r="103" spans="1:80" x14ac:dyDescent="0.3">
      <c r="A103" s="7" t="s">
        <v>79</v>
      </c>
      <c r="B103" s="234" t="s">
        <v>98</v>
      </c>
      <c r="C103" s="7" t="s">
        <v>200</v>
      </c>
      <c r="D103" s="209" t="s">
        <v>4709</v>
      </c>
      <c r="E103" s="7" t="s">
        <v>97</v>
      </c>
      <c r="F103" s="7" t="s">
        <v>4744</v>
      </c>
      <c r="G103" s="7" t="s">
        <v>8</v>
      </c>
      <c r="H103" s="7" t="s">
        <v>4746</v>
      </c>
      <c r="I103" s="7" t="s">
        <v>163</v>
      </c>
      <c r="J103" s="7" t="s">
        <v>4757</v>
      </c>
      <c r="K103" s="182" t="s">
        <v>130</v>
      </c>
      <c r="L103" s="7" t="s">
        <v>4783</v>
      </c>
      <c r="M103" s="283">
        <v>0.8</v>
      </c>
      <c r="N103" s="262"/>
      <c r="O103" s="262"/>
      <c r="P103" s="262"/>
      <c r="Q103" s="262"/>
      <c r="R103" s="262"/>
      <c r="S103" s="262"/>
      <c r="T103" s="262"/>
      <c r="U103" s="262"/>
      <c r="V103" s="262"/>
      <c r="W103" s="262"/>
      <c r="X103" s="262"/>
      <c r="Y103" s="262"/>
      <c r="Z103" s="274">
        <f t="shared" si="112"/>
        <v>0</v>
      </c>
      <c r="AA103" s="33">
        <v>97.1</v>
      </c>
      <c r="AB103" s="33"/>
      <c r="AC103" s="33"/>
      <c r="AD103" s="251" t="s">
        <v>13</v>
      </c>
      <c r="AE103" s="262">
        <v>640</v>
      </c>
      <c r="AF103" s="262">
        <v>632</v>
      </c>
      <c r="AG103" s="262">
        <v>624</v>
      </c>
      <c r="AH103" s="262">
        <v>616</v>
      </c>
      <c r="AI103" s="262">
        <v>608</v>
      </c>
      <c r="AJ103" s="262">
        <v>600</v>
      </c>
      <c r="AK103" s="262">
        <v>592</v>
      </c>
      <c r="AL103" s="262">
        <v>584</v>
      </c>
      <c r="AM103" s="262">
        <v>576</v>
      </c>
      <c r="AN103" s="262">
        <v>568</v>
      </c>
      <c r="AO103" s="262">
        <v>560</v>
      </c>
      <c r="AP103" s="262">
        <v>552</v>
      </c>
      <c r="AQ103" s="243">
        <f t="shared" si="87"/>
        <v>596</v>
      </c>
      <c r="AR103" s="33"/>
      <c r="AS103" s="33"/>
      <c r="AT103" s="33"/>
      <c r="AU103" s="272">
        <f t="shared" si="88"/>
        <v>0</v>
      </c>
      <c r="AV103" s="272">
        <f t="shared" si="89"/>
        <v>0</v>
      </c>
      <c r="AW103" s="272">
        <f t="shared" si="90"/>
        <v>0</v>
      </c>
      <c r="AX103" s="272">
        <f t="shared" si="91"/>
        <v>0</v>
      </c>
      <c r="AY103" s="272">
        <f t="shared" si="92"/>
        <v>0</v>
      </c>
      <c r="AZ103" s="272">
        <f t="shared" si="93"/>
        <v>0</v>
      </c>
      <c r="BA103" s="272">
        <f t="shared" si="94"/>
        <v>0</v>
      </c>
      <c r="BB103" s="272">
        <f t="shared" si="95"/>
        <v>0</v>
      </c>
      <c r="BC103" s="272">
        <f t="shared" si="96"/>
        <v>0</v>
      </c>
      <c r="BD103" s="272">
        <f t="shared" si="97"/>
        <v>0</v>
      </c>
      <c r="BE103" s="272">
        <f t="shared" si="98"/>
        <v>0</v>
      </c>
      <c r="BF103" s="272">
        <f t="shared" si="99"/>
        <v>0</v>
      </c>
      <c r="BG103" s="273">
        <f t="shared" si="125"/>
        <v>0</v>
      </c>
      <c r="BH103" s="7"/>
      <c r="BI103" s="7"/>
      <c r="BJ103" s="7"/>
      <c r="BK103" s="289"/>
      <c r="BL103" s="290"/>
      <c r="BM103" s="291" t="str">
        <f t="shared" si="119"/>
        <v xml:space="preserve"> </v>
      </c>
      <c r="BN103" s="292" t="s">
        <v>15</v>
      </c>
      <c r="BO103" s="290">
        <f t="shared" si="100"/>
        <v>0</v>
      </c>
      <c r="BP103" s="290">
        <f t="shared" si="101"/>
        <v>0</v>
      </c>
      <c r="BQ103" s="290">
        <f t="shared" si="102"/>
        <v>0</v>
      </c>
      <c r="BR103" s="290">
        <f t="shared" si="103"/>
        <v>0</v>
      </c>
      <c r="BS103" s="290">
        <f t="shared" si="104"/>
        <v>0</v>
      </c>
      <c r="BT103" s="290">
        <f t="shared" si="105"/>
        <v>0</v>
      </c>
      <c r="BU103" s="290">
        <f t="shared" si="106"/>
        <v>0</v>
      </c>
      <c r="BV103" s="290">
        <f t="shared" si="107"/>
        <v>0</v>
      </c>
      <c r="BW103" s="290">
        <f t="shared" si="108"/>
        <v>0</v>
      </c>
      <c r="BX103" s="290">
        <f t="shared" si="109"/>
        <v>0</v>
      </c>
      <c r="BY103" s="290">
        <f t="shared" si="110"/>
        <v>0</v>
      </c>
      <c r="BZ103" s="290">
        <f t="shared" si="111"/>
        <v>0</v>
      </c>
      <c r="CA103" s="298">
        <f t="shared" si="120"/>
        <v>0</v>
      </c>
      <c r="CB103" s="1" t="e">
        <f>VLOOKUP(C103,'So sánh chi phí'!A:A,1,0)</f>
        <v>#N/A</v>
      </c>
    </row>
    <row r="104" spans="1:80" x14ac:dyDescent="0.3">
      <c r="A104" s="7" t="s">
        <v>79</v>
      </c>
      <c r="B104" s="234" t="s">
        <v>98</v>
      </c>
      <c r="C104" s="7" t="s">
        <v>4617</v>
      </c>
      <c r="D104" s="209" t="s">
        <v>4710</v>
      </c>
      <c r="E104" s="7" t="s">
        <v>97</v>
      </c>
      <c r="F104" s="7" t="s">
        <v>4744</v>
      </c>
      <c r="G104" s="7" t="s">
        <v>8</v>
      </c>
      <c r="H104" s="7" t="s">
        <v>166</v>
      </c>
      <c r="I104" s="7" t="s">
        <v>133</v>
      </c>
      <c r="J104" s="7" t="s">
        <v>107</v>
      </c>
      <c r="K104" s="182" t="s">
        <v>2</v>
      </c>
      <c r="L104" s="7" t="s">
        <v>272</v>
      </c>
      <c r="M104" s="283">
        <v>0.8</v>
      </c>
      <c r="N104" s="262">
        <v>3</v>
      </c>
      <c r="O104" s="262">
        <v>3</v>
      </c>
      <c r="P104" s="262">
        <v>3</v>
      </c>
      <c r="Q104" s="262">
        <v>3</v>
      </c>
      <c r="R104" s="262">
        <v>3</v>
      </c>
      <c r="S104" s="262">
        <v>3</v>
      </c>
      <c r="T104" s="262">
        <v>3</v>
      </c>
      <c r="U104" s="262">
        <v>3</v>
      </c>
      <c r="V104" s="262">
        <v>3</v>
      </c>
      <c r="W104" s="262">
        <v>3</v>
      </c>
      <c r="X104" s="262">
        <v>3</v>
      </c>
      <c r="Y104" s="262">
        <v>3</v>
      </c>
      <c r="Z104" s="274">
        <f t="shared" si="112"/>
        <v>36</v>
      </c>
      <c r="AA104" s="33">
        <v>97</v>
      </c>
      <c r="AB104" s="33"/>
      <c r="AC104" s="33"/>
      <c r="AD104" s="251" t="s">
        <v>13</v>
      </c>
      <c r="AE104" s="262">
        <v>700</v>
      </c>
      <c r="AF104" s="262">
        <v>700</v>
      </c>
      <c r="AG104" s="262">
        <v>700</v>
      </c>
      <c r="AH104" s="262">
        <v>700</v>
      </c>
      <c r="AI104" s="262">
        <v>700</v>
      </c>
      <c r="AJ104" s="262">
        <v>700</v>
      </c>
      <c r="AK104" s="262">
        <v>700</v>
      </c>
      <c r="AL104" s="262">
        <v>700</v>
      </c>
      <c r="AM104" s="262">
        <v>700</v>
      </c>
      <c r="AN104" s="262">
        <v>700</v>
      </c>
      <c r="AO104" s="262">
        <v>700</v>
      </c>
      <c r="AP104" s="262">
        <v>700</v>
      </c>
      <c r="AQ104" s="243">
        <f t="shared" si="87"/>
        <v>700</v>
      </c>
      <c r="AR104" s="33"/>
      <c r="AS104" s="33"/>
      <c r="AT104" s="33"/>
      <c r="AU104" s="272">
        <f t="shared" si="88"/>
        <v>55650000</v>
      </c>
      <c r="AV104" s="272">
        <f t="shared" si="89"/>
        <v>55650000</v>
      </c>
      <c r="AW104" s="272">
        <f t="shared" si="90"/>
        <v>55650000</v>
      </c>
      <c r="AX104" s="272">
        <f t="shared" si="91"/>
        <v>55650000</v>
      </c>
      <c r="AY104" s="272">
        <f t="shared" si="92"/>
        <v>55650000</v>
      </c>
      <c r="AZ104" s="272">
        <f t="shared" si="93"/>
        <v>55650000</v>
      </c>
      <c r="BA104" s="272">
        <f t="shared" si="94"/>
        <v>55650000</v>
      </c>
      <c r="BB104" s="272">
        <f t="shared" si="95"/>
        <v>55650000</v>
      </c>
      <c r="BC104" s="272">
        <f t="shared" si="96"/>
        <v>55650000</v>
      </c>
      <c r="BD104" s="272">
        <f t="shared" si="97"/>
        <v>55650000</v>
      </c>
      <c r="BE104" s="272">
        <f t="shared" si="98"/>
        <v>55650000</v>
      </c>
      <c r="BF104" s="272">
        <f t="shared" si="99"/>
        <v>55650000</v>
      </c>
      <c r="BG104" s="273">
        <f t="shared" si="125"/>
        <v>667800000</v>
      </c>
      <c r="BH104" s="7"/>
      <c r="BI104" s="7"/>
      <c r="BJ104" s="7"/>
      <c r="BK104" s="289"/>
      <c r="BL104" s="290"/>
      <c r="BM104" s="291" t="str">
        <f t="shared" si="119"/>
        <v xml:space="preserve"> </v>
      </c>
      <c r="BN104" s="292" t="s">
        <v>15</v>
      </c>
      <c r="BO104" s="290">
        <f t="shared" si="100"/>
        <v>0</v>
      </c>
      <c r="BP104" s="290">
        <f t="shared" si="101"/>
        <v>0</v>
      </c>
      <c r="BQ104" s="290">
        <f t="shared" si="102"/>
        <v>0</v>
      </c>
      <c r="BR104" s="290">
        <f t="shared" si="103"/>
        <v>0</v>
      </c>
      <c r="BS104" s="290">
        <f t="shared" si="104"/>
        <v>0</v>
      </c>
      <c r="BT104" s="290">
        <f t="shared" si="105"/>
        <v>0</v>
      </c>
      <c r="BU104" s="290">
        <f t="shared" si="106"/>
        <v>0</v>
      </c>
      <c r="BV104" s="290">
        <f t="shared" si="107"/>
        <v>0</v>
      </c>
      <c r="BW104" s="290">
        <f t="shared" si="108"/>
        <v>0</v>
      </c>
      <c r="BX104" s="290">
        <f t="shared" si="109"/>
        <v>0</v>
      </c>
      <c r="BY104" s="290">
        <f t="shared" si="110"/>
        <v>0</v>
      </c>
      <c r="BZ104" s="290">
        <f t="shared" si="111"/>
        <v>0</v>
      </c>
      <c r="CA104" s="298">
        <f t="shared" si="120"/>
        <v>0</v>
      </c>
      <c r="CB104" s="1" t="e">
        <f>VLOOKUP(C104,'So sánh chi phí'!A:A,1,0)</f>
        <v>#N/A</v>
      </c>
    </row>
    <row r="105" spans="1:80" x14ac:dyDescent="0.3">
      <c r="A105" s="7" t="s">
        <v>79</v>
      </c>
      <c r="B105" s="234" t="s">
        <v>98</v>
      </c>
      <c r="C105" s="7" t="s">
        <v>4616</v>
      </c>
      <c r="D105" s="209" t="s">
        <v>4708</v>
      </c>
      <c r="E105" s="7" t="s">
        <v>97</v>
      </c>
      <c r="F105" s="7" t="s">
        <v>4744</v>
      </c>
      <c r="G105" s="7" t="s">
        <v>8</v>
      </c>
      <c r="H105" s="7" t="s">
        <v>166</v>
      </c>
      <c r="I105" s="7" t="s">
        <v>141</v>
      </c>
      <c r="J105" s="7" t="s">
        <v>142</v>
      </c>
      <c r="K105" s="250" t="s">
        <v>1</v>
      </c>
      <c r="L105" s="7" t="s">
        <v>272</v>
      </c>
      <c r="M105" s="283">
        <v>0.8</v>
      </c>
      <c r="N105" s="262"/>
      <c r="O105" s="262"/>
      <c r="P105" s="262"/>
      <c r="Q105" s="262"/>
      <c r="R105" s="262"/>
      <c r="S105" s="262"/>
      <c r="T105" s="262"/>
      <c r="U105" s="262"/>
      <c r="V105" s="262"/>
      <c r="W105" s="262"/>
      <c r="X105" s="262"/>
      <c r="Y105" s="262"/>
      <c r="Z105" s="274">
        <f t="shared" si="112"/>
        <v>0</v>
      </c>
      <c r="AA105" s="33">
        <v>48</v>
      </c>
      <c r="AB105" s="33"/>
      <c r="AC105" s="33"/>
      <c r="AD105" s="251" t="s">
        <v>13</v>
      </c>
      <c r="AE105" s="262">
        <v>560</v>
      </c>
      <c r="AF105" s="262">
        <v>560</v>
      </c>
      <c r="AG105" s="262">
        <v>560</v>
      </c>
      <c r="AH105" s="262">
        <v>560</v>
      </c>
      <c r="AI105" s="262">
        <v>560</v>
      </c>
      <c r="AJ105" s="262">
        <v>560</v>
      </c>
      <c r="AK105" s="262">
        <v>560</v>
      </c>
      <c r="AL105" s="262">
        <v>560</v>
      </c>
      <c r="AM105" s="262">
        <v>560</v>
      </c>
      <c r="AN105" s="262">
        <v>560</v>
      </c>
      <c r="AO105" s="262">
        <v>560</v>
      </c>
      <c r="AP105" s="262">
        <v>560</v>
      </c>
      <c r="AQ105" s="243">
        <f t="shared" si="87"/>
        <v>560</v>
      </c>
      <c r="AR105" s="33"/>
      <c r="AS105" s="33"/>
      <c r="AT105" s="33"/>
      <c r="AU105" s="272">
        <f t="shared" ref="AU105:AU136" si="128">IFERROR(N105*AE105*VLOOKUP($AD105,$J$2:$K$3,2,0),0)</f>
        <v>0</v>
      </c>
      <c r="AV105" s="272">
        <f t="shared" ref="AV105:AV136" si="129">IFERROR(O105*AF105*VLOOKUP($AD105,$J$2:$K$3,2,0),0)</f>
        <v>0</v>
      </c>
      <c r="AW105" s="272">
        <f t="shared" ref="AW105:AW136" si="130">IFERROR(P105*AG105*VLOOKUP($AD105,$J$2:$K$3,2,0),0)</f>
        <v>0</v>
      </c>
      <c r="AX105" s="272">
        <f t="shared" ref="AX105:AX136" si="131">IFERROR(Q105*AH105*VLOOKUP($AD105,$J$2:$K$3,2,0),0)</f>
        <v>0</v>
      </c>
      <c r="AY105" s="272">
        <f t="shared" ref="AY105:AY136" si="132">IFERROR(R105*AI105*VLOOKUP($AD105,$J$2:$K$3,2,0),0)</f>
        <v>0</v>
      </c>
      <c r="AZ105" s="272">
        <f t="shared" ref="AZ105:AZ136" si="133">IFERROR(S105*AJ105*VLOOKUP($AD105,$J$2:$K$3,2,0),0)</f>
        <v>0</v>
      </c>
      <c r="BA105" s="272">
        <f t="shared" ref="BA105:BA136" si="134">IFERROR(T105*AK105*VLOOKUP($AD105,$J$2:$K$3,2,0),0)</f>
        <v>0</v>
      </c>
      <c r="BB105" s="272">
        <f t="shared" ref="BB105:BB136" si="135">IFERROR(U105*AL105*VLOOKUP($AD105,$J$2:$K$3,2,0),0)</f>
        <v>0</v>
      </c>
      <c r="BC105" s="272">
        <f t="shared" ref="BC105:BC136" si="136">IFERROR(V105*AM105*VLOOKUP($AD105,$J$2:$K$3,2,0),0)</f>
        <v>0</v>
      </c>
      <c r="BD105" s="272">
        <f t="shared" ref="BD105:BD136" si="137">IFERROR(W105*AN105*VLOOKUP($AD105,$J$2:$K$3,2,0),0)</f>
        <v>0</v>
      </c>
      <c r="BE105" s="272">
        <f t="shared" ref="BE105:BE136" si="138">IFERROR(X105*AO105*VLOOKUP($AD105,$J$2:$K$3,2,0),0)</f>
        <v>0</v>
      </c>
      <c r="BF105" s="272">
        <f t="shared" ref="BF105:BF136" si="139">IFERROR(Y105*AP105*VLOOKUP($AD105,$J$2:$K$3,2,0),0)</f>
        <v>0</v>
      </c>
      <c r="BG105" s="273">
        <f t="shared" si="125"/>
        <v>0</v>
      </c>
      <c r="BH105" s="7"/>
      <c r="BI105" s="7"/>
      <c r="BJ105" s="7"/>
      <c r="BK105" s="289"/>
      <c r="BL105" s="290"/>
      <c r="BM105" s="291" t="str">
        <f t="shared" si="119"/>
        <v xml:space="preserve"> </v>
      </c>
      <c r="BN105" s="292" t="s">
        <v>15</v>
      </c>
      <c r="BO105" s="290">
        <f t="shared" ref="BO105:BO136" si="140">IF($BN105="VND",$BL105*N105,$BL105*N105*$K$2)</f>
        <v>0</v>
      </c>
      <c r="BP105" s="290">
        <f t="shared" ref="BP105:BP136" si="141">IF($BN105="VND",$BL105*O105,$BL105*O105*$K$2)</f>
        <v>0</v>
      </c>
      <c r="BQ105" s="290">
        <f t="shared" ref="BQ105:BQ136" si="142">IF($BN105="VND",$BL105*P105,$BL105*P105*$K$2)</f>
        <v>0</v>
      </c>
      <c r="BR105" s="290">
        <f t="shared" ref="BR105:BR136" si="143">IF($BN105="VND",$BL105*Q105,$BL105*Q105*$K$2)</f>
        <v>0</v>
      </c>
      <c r="BS105" s="290">
        <f t="shared" ref="BS105:BS136" si="144">IF($BN105="VND",$BL105*R105,$BL105*R105*$K$2)</f>
        <v>0</v>
      </c>
      <c r="BT105" s="290">
        <f t="shared" ref="BT105:BT136" si="145">IF($BN105="VND",$BL105*S105,$BL105*S105*$K$2)</f>
        <v>0</v>
      </c>
      <c r="BU105" s="290">
        <f t="shared" ref="BU105:BU136" si="146">IF($BN105="VND",$BL105*T105,$BL105*T105*$K$2)</f>
        <v>0</v>
      </c>
      <c r="BV105" s="290">
        <f t="shared" ref="BV105:BV136" si="147">IF($BN105="VND",$BL105*U105,$BL105*U105*$K$2)</f>
        <v>0</v>
      </c>
      <c r="BW105" s="290">
        <f t="shared" ref="BW105:BW136" si="148">IF($BN105="VND",$BL105*V105,$BL105*V105*$K$2)</f>
        <v>0</v>
      </c>
      <c r="BX105" s="290">
        <f t="shared" ref="BX105:BX136" si="149">IF($BN105="VND",$BL105*W105,$BL105*W105*$K$2)</f>
        <v>0</v>
      </c>
      <c r="BY105" s="290">
        <f t="shared" ref="BY105:BY136" si="150">IF($BN105="VND",$BL105*X105,$BL105*X105*$K$2)</f>
        <v>0</v>
      </c>
      <c r="BZ105" s="290">
        <f t="shared" ref="BZ105:BZ136" si="151">IF($BN105="VND",$BL105*Y105,$BL105*Y105*$K$2)</f>
        <v>0</v>
      </c>
      <c r="CA105" s="298">
        <f t="shared" si="120"/>
        <v>0</v>
      </c>
      <c r="CB105" s="1" t="e">
        <f>VLOOKUP(C105,'So sánh chi phí'!A:A,1,0)</f>
        <v>#N/A</v>
      </c>
    </row>
    <row r="106" spans="1:80" x14ac:dyDescent="0.3">
      <c r="A106" s="7" t="s">
        <v>79</v>
      </c>
      <c r="B106" s="234" t="s">
        <v>98</v>
      </c>
      <c r="C106" s="7" t="s">
        <v>4595</v>
      </c>
      <c r="D106" s="209" t="s">
        <v>4684</v>
      </c>
      <c r="E106" s="7" t="s">
        <v>97</v>
      </c>
      <c r="F106" s="7" t="s">
        <v>4744</v>
      </c>
      <c r="G106" s="7" t="s">
        <v>8</v>
      </c>
      <c r="H106" s="7" t="s">
        <v>4746</v>
      </c>
      <c r="I106" s="7" t="s">
        <v>145</v>
      </c>
      <c r="J106" s="7" t="s">
        <v>146</v>
      </c>
      <c r="K106" s="250" t="s">
        <v>1</v>
      </c>
      <c r="L106" s="7" t="s">
        <v>272</v>
      </c>
      <c r="M106" s="283">
        <v>0.8</v>
      </c>
      <c r="N106" s="262"/>
      <c r="O106" s="262"/>
      <c r="P106" s="262"/>
      <c r="Q106" s="262"/>
      <c r="R106" s="262"/>
      <c r="S106" s="262"/>
      <c r="T106" s="262"/>
      <c r="U106" s="262"/>
      <c r="V106" s="262"/>
      <c r="W106" s="262"/>
      <c r="X106" s="262"/>
      <c r="Y106" s="262"/>
      <c r="Z106" s="274">
        <f t="shared" si="112"/>
        <v>0</v>
      </c>
      <c r="AA106" s="33">
        <v>40.5</v>
      </c>
      <c r="AB106" s="33"/>
      <c r="AC106" s="33"/>
      <c r="AD106" s="251" t="s">
        <v>13</v>
      </c>
      <c r="AE106" s="262">
        <v>560</v>
      </c>
      <c r="AF106" s="262">
        <v>560</v>
      </c>
      <c r="AG106" s="262">
        <v>560</v>
      </c>
      <c r="AH106" s="262">
        <v>560</v>
      </c>
      <c r="AI106" s="262">
        <v>560</v>
      </c>
      <c r="AJ106" s="262">
        <v>560</v>
      </c>
      <c r="AK106" s="262">
        <v>560</v>
      </c>
      <c r="AL106" s="262">
        <v>560</v>
      </c>
      <c r="AM106" s="262">
        <v>560</v>
      </c>
      <c r="AN106" s="262">
        <v>560</v>
      </c>
      <c r="AO106" s="262">
        <v>560</v>
      </c>
      <c r="AP106" s="262">
        <v>560</v>
      </c>
      <c r="AQ106" s="243">
        <f t="shared" si="87"/>
        <v>560</v>
      </c>
      <c r="AR106" s="33"/>
      <c r="AS106" s="33"/>
      <c r="AT106" s="33"/>
      <c r="AU106" s="272">
        <f t="shared" si="128"/>
        <v>0</v>
      </c>
      <c r="AV106" s="272">
        <f t="shared" si="129"/>
        <v>0</v>
      </c>
      <c r="AW106" s="272">
        <f t="shared" si="130"/>
        <v>0</v>
      </c>
      <c r="AX106" s="272">
        <f t="shared" si="131"/>
        <v>0</v>
      </c>
      <c r="AY106" s="272">
        <f t="shared" si="132"/>
        <v>0</v>
      </c>
      <c r="AZ106" s="272">
        <f t="shared" si="133"/>
        <v>0</v>
      </c>
      <c r="BA106" s="272">
        <f t="shared" si="134"/>
        <v>0</v>
      </c>
      <c r="BB106" s="272">
        <f t="shared" si="135"/>
        <v>0</v>
      </c>
      <c r="BC106" s="272">
        <f t="shared" si="136"/>
        <v>0</v>
      </c>
      <c r="BD106" s="272">
        <f t="shared" si="137"/>
        <v>0</v>
      </c>
      <c r="BE106" s="272">
        <f t="shared" si="138"/>
        <v>0</v>
      </c>
      <c r="BF106" s="272">
        <f t="shared" si="139"/>
        <v>0</v>
      </c>
      <c r="BG106" s="273">
        <f t="shared" si="125"/>
        <v>0</v>
      </c>
      <c r="BH106" s="7"/>
      <c r="BI106" s="7"/>
      <c r="BJ106" s="7"/>
      <c r="BK106" s="289"/>
      <c r="BL106" s="290"/>
      <c r="BM106" s="291" t="str">
        <f t="shared" si="119"/>
        <v xml:space="preserve"> </v>
      </c>
      <c r="BN106" s="292" t="s">
        <v>15</v>
      </c>
      <c r="BO106" s="290">
        <f t="shared" si="140"/>
        <v>0</v>
      </c>
      <c r="BP106" s="290">
        <f t="shared" si="141"/>
        <v>0</v>
      </c>
      <c r="BQ106" s="290">
        <f t="shared" si="142"/>
        <v>0</v>
      </c>
      <c r="BR106" s="290">
        <f t="shared" si="143"/>
        <v>0</v>
      </c>
      <c r="BS106" s="290">
        <f t="shared" si="144"/>
        <v>0</v>
      </c>
      <c r="BT106" s="290">
        <f t="shared" si="145"/>
        <v>0</v>
      </c>
      <c r="BU106" s="290">
        <f t="shared" si="146"/>
        <v>0</v>
      </c>
      <c r="BV106" s="290">
        <f t="shared" si="147"/>
        <v>0</v>
      </c>
      <c r="BW106" s="290">
        <f t="shared" si="148"/>
        <v>0</v>
      </c>
      <c r="BX106" s="290">
        <f t="shared" si="149"/>
        <v>0</v>
      </c>
      <c r="BY106" s="290">
        <f t="shared" si="150"/>
        <v>0</v>
      </c>
      <c r="BZ106" s="290">
        <f t="shared" si="151"/>
        <v>0</v>
      </c>
      <c r="CA106" s="298">
        <f t="shared" si="120"/>
        <v>0</v>
      </c>
      <c r="CB106" s="1" t="e">
        <f>VLOOKUP(C106,'So sánh chi phí'!A:A,1,0)</f>
        <v>#N/A</v>
      </c>
    </row>
    <row r="107" spans="1:80" x14ac:dyDescent="0.3">
      <c r="A107" s="7" t="s">
        <v>79</v>
      </c>
      <c r="B107" s="234" t="s">
        <v>98</v>
      </c>
      <c r="C107" s="7" t="s">
        <v>4603</v>
      </c>
      <c r="D107" s="209" t="s">
        <v>4692</v>
      </c>
      <c r="E107" s="7" t="s">
        <v>97</v>
      </c>
      <c r="F107" s="7" t="s">
        <v>4744</v>
      </c>
      <c r="G107" s="7" t="s">
        <v>8</v>
      </c>
      <c r="H107" s="7" t="s">
        <v>166</v>
      </c>
      <c r="I107" s="7" t="s">
        <v>137</v>
      </c>
      <c r="J107" s="7" t="s">
        <v>138</v>
      </c>
      <c r="K107" s="250" t="s">
        <v>1</v>
      </c>
      <c r="L107" s="7" t="s">
        <v>272</v>
      </c>
      <c r="M107" s="283">
        <v>0.8</v>
      </c>
      <c r="N107" s="262"/>
      <c r="O107" s="262"/>
      <c r="P107" s="262"/>
      <c r="Q107" s="262"/>
      <c r="R107" s="262"/>
      <c r="S107" s="262"/>
      <c r="T107" s="262"/>
      <c r="U107" s="262"/>
      <c r="V107" s="262"/>
      <c r="W107" s="262"/>
      <c r="X107" s="262"/>
      <c r="Y107" s="262"/>
      <c r="Z107" s="274">
        <f t="shared" si="112"/>
        <v>0</v>
      </c>
      <c r="AA107" s="33">
        <v>72.8</v>
      </c>
      <c r="AB107" s="33"/>
      <c r="AC107" s="33"/>
      <c r="AD107" s="251" t="s">
        <v>13</v>
      </c>
      <c r="AE107" s="262">
        <v>560</v>
      </c>
      <c r="AF107" s="262">
        <v>560</v>
      </c>
      <c r="AG107" s="262">
        <v>560</v>
      </c>
      <c r="AH107" s="262">
        <v>560</v>
      </c>
      <c r="AI107" s="262">
        <v>560</v>
      </c>
      <c r="AJ107" s="262">
        <v>560</v>
      </c>
      <c r="AK107" s="262">
        <v>560</v>
      </c>
      <c r="AL107" s="262">
        <v>560</v>
      </c>
      <c r="AM107" s="262">
        <v>560</v>
      </c>
      <c r="AN107" s="262">
        <v>560</v>
      </c>
      <c r="AO107" s="262">
        <v>560</v>
      </c>
      <c r="AP107" s="262">
        <v>560</v>
      </c>
      <c r="AQ107" s="243">
        <f t="shared" si="87"/>
        <v>560</v>
      </c>
      <c r="AR107" s="33"/>
      <c r="AS107" s="33"/>
      <c r="AT107" s="33"/>
      <c r="AU107" s="272">
        <f t="shared" si="128"/>
        <v>0</v>
      </c>
      <c r="AV107" s="272">
        <f t="shared" si="129"/>
        <v>0</v>
      </c>
      <c r="AW107" s="272">
        <f t="shared" si="130"/>
        <v>0</v>
      </c>
      <c r="AX107" s="272">
        <f t="shared" si="131"/>
        <v>0</v>
      </c>
      <c r="AY107" s="272">
        <f t="shared" si="132"/>
        <v>0</v>
      </c>
      <c r="AZ107" s="272">
        <f t="shared" si="133"/>
        <v>0</v>
      </c>
      <c r="BA107" s="272">
        <f t="shared" si="134"/>
        <v>0</v>
      </c>
      <c r="BB107" s="272">
        <f t="shared" si="135"/>
        <v>0</v>
      </c>
      <c r="BC107" s="272">
        <f t="shared" si="136"/>
        <v>0</v>
      </c>
      <c r="BD107" s="272">
        <f t="shared" si="137"/>
        <v>0</v>
      </c>
      <c r="BE107" s="272">
        <f t="shared" si="138"/>
        <v>0</v>
      </c>
      <c r="BF107" s="272">
        <f t="shared" si="139"/>
        <v>0</v>
      </c>
      <c r="BG107" s="273">
        <f t="shared" si="125"/>
        <v>0</v>
      </c>
      <c r="BH107" s="7"/>
      <c r="BI107" s="7"/>
      <c r="BJ107" s="7"/>
      <c r="BK107" s="289"/>
      <c r="BL107" s="290"/>
      <c r="BM107" s="291" t="str">
        <f t="shared" si="119"/>
        <v xml:space="preserve"> </v>
      </c>
      <c r="BN107" s="292" t="s">
        <v>15</v>
      </c>
      <c r="BO107" s="290">
        <f t="shared" si="140"/>
        <v>0</v>
      </c>
      <c r="BP107" s="290">
        <f t="shared" si="141"/>
        <v>0</v>
      </c>
      <c r="BQ107" s="290">
        <f t="shared" si="142"/>
        <v>0</v>
      </c>
      <c r="BR107" s="290">
        <f t="shared" si="143"/>
        <v>0</v>
      </c>
      <c r="BS107" s="290">
        <f t="shared" si="144"/>
        <v>0</v>
      </c>
      <c r="BT107" s="290">
        <f t="shared" si="145"/>
        <v>0</v>
      </c>
      <c r="BU107" s="290">
        <f t="shared" si="146"/>
        <v>0</v>
      </c>
      <c r="BV107" s="290">
        <f t="shared" si="147"/>
        <v>0</v>
      </c>
      <c r="BW107" s="290">
        <f t="shared" si="148"/>
        <v>0</v>
      </c>
      <c r="BX107" s="290">
        <f t="shared" si="149"/>
        <v>0</v>
      </c>
      <c r="BY107" s="290">
        <f t="shared" si="150"/>
        <v>0</v>
      </c>
      <c r="BZ107" s="290">
        <f t="shared" si="151"/>
        <v>0</v>
      </c>
      <c r="CA107" s="298">
        <f t="shared" si="120"/>
        <v>0</v>
      </c>
      <c r="CB107" s="1" t="str">
        <f>VLOOKUP(C107,'So sánh chi phí'!A:A,1,0)</f>
        <v>105339</v>
      </c>
    </row>
    <row r="108" spans="1:80" x14ac:dyDescent="0.3">
      <c r="A108" s="7" t="s">
        <v>79</v>
      </c>
      <c r="B108" s="234" t="s">
        <v>98</v>
      </c>
      <c r="C108" s="7" t="s">
        <v>4618</v>
      </c>
      <c r="D108" s="209" t="s">
        <v>4711</v>
      </c>
      <c r="E108" s="7" t="s">
        <v>97</v>
      </c>
      <c r="F108" s="7" t="s">
        <v>4744</v>
      </c>
      <c r="G108" s="7" t="s">
        <v>8</v>
      </c>
      <c r="H108" s="7" t="s">
        <v>4746</v>
      </c>
      <c r="I108" s="7" t="s">
        <v>151</v>
      </c>
      <c r="J108" s="7" t="s">
        <v>152</v>
      </c>
      <c r="K108" s="182" t="s">
        <v>2</v>
      </c>
      <c r="L108" s="7" t="s">
        <v>272</v>
      </c>
      <c r="M108" s="283">
        <v>0.8</v>
      </c>
      <c r="N108" s="262">
        <v>6</v>
      </c>
      <c r="O108" s="262"/>
      <c r="P108" s="262">
        <v>6</v>
      </c>
      <c r="Q108" s="262"/>
      <c r="R108" s="262">
        <v>6</v>
      </c>
      <c r="S108" s="262"/>
      <c r="T108" s="262">
        <v>6</v>
      </c>
      <c r="U108" s="262"/>
      <c r="V108" s="262">
        <v>6</v>
      </c>
      <c r="W108" s="262"/>
      <c r="X108" s="262">
        <v>6</v>
      </c>
      <c r="Y108" s="262"/>
      <c r="Z108" s="274">
        <f t="shared" si="112"/>
        <v>36</v>
      </c>
      <c r="AA108" s="33">
        <v>12</v>
      </c>
      <c r="AB108" s="33"/>
      <c r="AC108" s="33"/>
      <c r="AD108" s="251" t="s">
        <v>13</v>
      </c>
      <c r="AE108" s="262">
        <v>600</v>
      </c>
      <c r="AF108" s="262">
        <v>600</v>
      </c>
      <c r="AG108" s="262">
        <v>600</v>
      </c>
      <c r="AH108" s="262">
        <v>600</v>
      </c>
      <c r="AI108" s="262">
        <v>600</v>
      </c>
      <c r="AJ108" s="262">
        <v>600</v>
      </c>
      <c r="AK108" s="262">
        <v>600</v>
      </c>
      <c r="AL108" s="262">
        <v>600</v>
      </c>
      <c r="AM108" s="262">
        <v>600</v>
      </c>
      <c r="AN108" s="262">
        <v>600</v>
      </c>
      <c r="AO108" s="262">
        <v>600</v>
      </c>
      <c r="AP108" s="262">
        <v>600</v>
      </c>
      <c r="AQ108" s="243">
        <f t="shared" si="87"/>
        <v>600</v>
      </c>
      <c r="AR108" s="33"/>
      <c r="AS108" s="33"/>
      <c r="AT108" s="33"/>
      <c r="AU108" s="272">
        <f t="shared" si="128"/>
        <v>95400000</v>
      </c>
      <c r="AV108" s="272">
        <f t="shared" si="129"/>
        <v>0</v>
      </c>
      <c r="AW108" s="272">
        <f t="shared" si="130"/>
        <v>95400000</v>
      </c>
      <c r="AX108" s="272">
        <f t="shared" si="131"/>
        <v>0</v>
      </c>
      <c r="AY108" s="272">
        <f t="shared" si="132"/>
        <v>95400000</v>
      </c>
      <c r="AZ108" s="272">
        <f t="shared" si="133"/>
        <v>0</v>
      </c>
      <c r="BA108" s="272">
        <f t="shared" si="134"/>
        <v>95400000</v>
      </c>
      <c r="BB108" s="272">
        <f t="shared" si="135"/>
        <v>0</v>
      </c>
      <c r="BC108" s="272">
        <f t="shared" si="136"/>
        <v>95400000</v>
      </c>
      <c r="BD108" s="272">
        <f t="shared" si="137"/>
        <v>0</v>
      </c>
      <c r="BE108" s="272">
        <f t="shared" si="138"/>
        <v>95400000</v>
      </c>
      <c r="BF108" s="272">
        <f t="shared" si="139"/>
        <v>0</v>
      </c>
      <c r="BG108" s="273">
        <f t="shared" si="125"/>
        <v>572400000</v>
      </c>
      <c r="BH108" s="7"/>
      <c r="BI108" s="7"/>
      <c r="BJ108" s="7"/>
      <c r="BK108" s="289"/>
      <c r="BL108" s="290"/>
      <c r="BM108" s="291" t="str">
        <f t="shared" si="119"/>
        <v xml:space="preserve"> </v>
      </c>
      <c r="BN108" s="292" t="s">
        <v>15</v>
      </c>
      <c r="BO108" s="290">
        <f t="shared" si="140"/>
        <v>0</v>
      </c>
      <c r="BP108" s="290">
        <f t="shared" si="141"/>
        <v>0</v>
      </c>
      <c r="BQ108" s="290">
        <f t="shared" si="142"/>
        <v>0</v>
      </c>
      <c r="BR108" s="290">
        <f t="shared" si="143"/>
        <v>0</v>
      </c>
      <c r="BS108" s="290">
        <f t="shared" si="144"/>
        <v>0</v>
      </c>
      <c r="BT108" s="290">
        <f t="shared" si="145"/>
        <v>0</v>
      </c>
      <c r="BU108" s="290">
        <f t="shared" si="146"/>
        <v>0</v>
      </c>
      <c r="BV108" s="290">
        <f t="shared" si="147"/>
        <v>0</v>
      </c>
      <c r="BW108" s="290">
        <f t="shared" si="148"/>
        <v>0</v>
      </c>
      <c r="BX108" s="290">
        <f t="shared" si="149"/>
        <v>0</v>
      </c>
      <c r="BY108" s="290">
        <f t="shared" si="150"/>
        <v>0</v>
      </c>
      <c r="BZ108" s="290">
        <f t="shared" si="151"/>
        <v>0</v>
      </c>
      <c r="CA108" s="298">
        <f t="shared" si="120"/>
        <v>0</v>
      </c>
      <c r="CB108" s="1" t="e">
        <f>VLOOKUP(C108,'So sánh chi phí'!A:A,1,0)</f>
        <v>#N/A</v>
      </c>
    </row>
    <row r="109" spans="1:80" x14ac:dyDescent="0.3">
      <c r="A109" s="7" t="s">
        <v>79</v>
      </c>
      <c r="B109" s="234" t="s">
        <v>98</v>
      </c>
      <c r="C109" s="7" t="s">
        <v>4618</v>
      </c>
      <c r="D109" s="209" t="s">
        <v>4711</v>
      </c>
      <c r="E109" s="7" t="s">
        <v>97</v>
      </c>
      <c r="F109" s="7" t="s">
        <v>4744</v>
      </c>
      <c r="G109" s="7" t="s">
        <v>8</v>
      </c>
      <c r="H109" s="7" t="s">
        <v>4746</v>
      </c>
      <c r="I109" s="7" t="s">
        <v>139</v>
      </c>
      <c r="J109" s="7" t="s">
        <v>140</v>
      </c>
      <c r="K109" s="250" t="s">
        <v>1</v>
      </c>
      <c r="L109" s="7" t="s">
        <v>272</v>
      </c>
      <c r="M109" s="283">
        <v>0.8</v>
      </c>
      <c r="N109" s="262"/>
      <c r="O109" s="262"/>
      <c r="P109" s="262"/>
      <c r="Q109" s="262"/>
      <c r="R109" s="262"/>
      <c r="S109" s="262"/>
      <c r="T109" s="262"/>
      <c r="U109" s="262"/>
      <c r="V109" s="262"/>
      <c r="W109" s="262"/>
      <c r="X109" s="262"/>
      <c r="Y109" s="262"/>
      <c r="Z109" s="274">
        <f t="shared" si="112"/>
        <v>0</v>
      </c>
      <c r="AA109" s="33">
        <v>9</v>
      </c>
      <c r="AB109" s="33"/>
      <c r="AC109" s="33"/>
      <c r="AD109" s="251" t="s">
        <v>13</v>
      </c>
      <c r="AE109" s="262">
        <v>560</v>
      </c>
      <c r="AF109" s="262">
        <v>560</v>
      </c>
      <c r="AG109" s="262">
        <v>560</v>
      </c>
      <c r="AH109" s="262">
        <v>560</v>
      </c>
      <c r="AI109" s="262">
        <v>560</v>
      </c>
      <c r="AJ109" s="262">
        <v>560</v>
      </c>
      <c r="AK109" s="262">
        <v>560</v>
      </c>
      <c r="AL109" s="262">
        <v>560</v>
      </c>
      <c r="AM109" s="262">
        <v>560</v>
      </c>
      <c r="AN109" s="262">
        <v>560</v>
      </c>
      <c r="AO109" s="262">
        <v>560</v>
      </c>
      <c r="AP109" s="262">
        <v>560</v>
      </c>
      <c r="AQ109" s="243">
        <f t="shared" si="87"/>
        <v>560</v>
      </c>
      <c r="AR109" s="33"/>
      <c r="AS109" s="33"/>
      <c r="AT109" s="33"/>
      <c r="AU109" s="272">
        <f t="shared" si="128"/>
        <v>0</v>
      </c>
      <c r="AV109" s="272">
        <f t="shared" si="129"/>
        <v>0</v>
      </c>
      <c r="AW109" s="272">
        <f t="shared" si="130"/>
        <v>0</v>
      </c>
      <c r="AX109" s="272">
        <f t="shared" si="131"/>
        <v>0</v>
      </c>
      <c r="AY109" s="272">
        <f t="shared" si="132"/>
        <v>0</v>
      </c>
      <c r="AZ109" s="272">
        <f t="shared" si="133"/>
        <v>0</v>
      </c>
      <c r="BA109" s="272">
        <f t="shared" si="134"/>
        <v>0</v>
      </c>
      <c r="BB109" s="272">
        <f t="shared" si="135"/>
        <v>0</v>
      </c>
      <c r="BC109" s="272">
        <f t="shared" si="136"/>
        <v>0</v>
      </c>
      <c r="BD109" s="272">
        <f t="shared" si="137"/>
        <v>0</v>
      </c>
      <c r="BE109" s="272">
        <f t="shared" si="138"/>
        <v>0</v>
      </c>
      <c r="BF109" s="272">
        <f t="shared" si="139"/>
        <v>0</v>
      </c>
      <c r="BG109" s="273">
        <f t="shared" si="125"/>
        <v>0</v>
      </c>
      <c r="BH109" s="7"/>
      <c r="BI109" s="7"/>
      <c r="BJ109" s="7"/>
      <c r="BK109" s="289"/>
      <c r="BL109" s="290"/>
      <c r="BM109" s="291" t="str">
        <f t="shared" si="119"/>
        <v xml:space="preserve"> </v>
      </c>
      <c r="BN109" s="292" t="s">
        <v>15</v>
      </c>
      <c r="BO109" s="290">
        <f t="shared" si="140"/>
        <v>0</v>
      </c>
      <c r="BP109" s="290">
        <f t="shared" si="141"/>
        <v>0</v>
      </c>
      <c r="BQ109" s="290">
        <f t="shared" si="142"/>
        <v>0</v>
      </c>
      <c r="BR109" s="290">
        <f t="shared" si="143"/>
        <v>0</v>
      </c>
      <c r="BS109" s="290">
        <f t="shared" si="144"/>
        <v>0</v>
      </c>
      <c r="BT109" s="290">
        <f t="shared" si="145"/>
        <v>0</v>
      </c>
      <c r="BU109" s="290">
        <f t="shared" si="146"/>
        <v>0</v>
      </c>
      <c r="BV109" s="290">
        <f t="shared" si="147"/>
        <v>0</v>
      </c>
      <c r="BW109" s="290">
        <f t="shared" si="148"/>
        <v>0</v>
      </c>
      <c r="BX109" s="290">
        <f t="shared" si="149"/>
        <v>0</v>
      </c>
      <c r="BY109" s="290">
        <f t="shared" si="150"/>
        <v>0</v>
      </c>
      <c r="BZ109" s="290">
        <f t="shared" si="151"/>
        <v>0</v>
      </c>
      <c r="CA109" s="298">
        <f t="shared" si="120"/>
        <v>0</v>
      </c>
      <c r="CB109" s="1" t="e">
        <f>VLOOKUP(C109,'So sánh chi phí'!A:A,1,0)</f>
        <v>#N/A</v>
      </c>
    </row>
    <row r="110" spans="1:80" x14ac:dyDescent="0.3">
      <c r="A110" s="7" t="s">
        <v>9</v>
      </c>
      <c r="B110" s="7" t="s">
        <v>4810</v>
      </c>
      <c r="C110" s="7" t="s">
        <v>174</v>
      </c>
      <c r="D110" s="209" t="s">
        <v>4557</v>
      </c>
      <c r="E110" s="7" t="s">
        <v>97</v>
      </c>
      <c r="F110" s="7" t="s">
        <v>4744</v>
      </c>
      <c r="G110" s="7" t="s">
        <v>8</v>
      </c>
      <c r="H110" s="7" t="s">
        <v>166</v>
      </c>
      <c r="I110" s="7" t="s">
        <v>120</v>
      </c>
      <c r="J110" s="7" t="s">
        <v>112</v>
      </c>
      <c r="K110" s="250" t="s">
        <v>1</v>
      </c>
      <c r="L110" s="7" t="s">
        <v>272</v>
      </c>
      <c r="M110" s="283">
        <v>0.8</v>
      </c>
      <c r="N110" s="262"/>
      <c r="O110" s="262"/>
      <c r="P110" s="262"/>
      <c r="Q110" s="262"/>
      <c r="R110" s="262"/>
      <c r="S110" s="262"/>
      <c r="T110" s="262"/>
      <c r="U110" s="262"/>
      <c r="V110" s="262"/>
      <c r="W110" s="262"/>
      <c r="X110" s="262"/>
      <c r="Y110" s="262"/>
      <c r="Z110" s="274">
        <f t="shared" si="112"/>
        <v>0</v>
      </c>
      <c r="AA110" s="33">
        <v>42.625</v>
      </c>
      <c r="AB110" s="33"/>
      <c r="AC110" s="33"/>
      <c r="AD110" s="251" t="s">
        <v>13</v>
      </c>
      <c r="AE110" s="262">
        <v>695</v>
      </c>
      <c r="AF110" s="262">
        <v>695</v>
      </c>
      <c r="AG110" s="262">
        <v>695</v>
      </c>
      <c r="AH110" s="262">
        <v>695</v>
      </c>
      <c r="AI110" s="262">
        <v>695</v>
      </c>
      <c r="AJ110" s="262">
        <v>695</v>
      </c>
      <c r="AK110" s="262">
        <v>695</v>
      </c>
      <c r="AL110" s="262">
        <v>695</v>
      </c>
      <c r="AM110" s="262">
        <v>695</v>
      </c>
      <c r="AN110" s="262">
        <v>695</v>
      </c>
      <c r="AO110" s="262">
        <v>695</v>
      </c>
      <c r="AP110" s="262">
        <v>695</v>
      </c>
      <c r="AQ110" s="243">
        <f t="shared" si="87"/>
        <v>695</v>
      </c>
      <c r="AR110" s="33"/>
      <c r="AS110" s="33"/>
      <c r="AT110" s="33"/>
      <c r="AU110" s="272">
        <f t="shared" si="128"/>
        <v>0</v>
      </c>
      <c r="AV110" s="272">
        <f t="shared" si="129"/>
        <v>0</v>
      </c>
      <c r="AW110" s="272">
        <f t="shared" si="130"/>
        <v>0</v>
      </c>
      <c r="AX110" s="272">
        <f t="shared" si="131"/>
        <v>0</v>
      </c>
      <c r="AY110" s="272">
        <f t="shared" si="132"/>
        <v>0</v>
      </c>
      <c r="AZ110" s="272">
        <f t="shared" si="133"/>
        <v>0</v>
      </c>
      <c r="BA110" s="272">
        <f t="shared" si="134"/>
        <v>0</v>
      </c>
      <c r="BB110" s="272">
        <f t="shared" si="135"/>
        <v>0</v>
      </c>
      <c r="BC110" s="272">
        <f t="shared" si="136"/>
        <v>0</v>
      </c>
      <c r="BD110" s="272">
        <f t="shared" si="137"/>
        <v>0</v>
      </c>
      <c r="BE110" s="272">
        <f t="shared" si="138"/>
        <v>0</v>
      </c>
      <c r="BF110" s="272">
        <f t="shared" si="139"/>
        <v>0</v>
      </c>
      <c r="BG110" s="273">
        <f t="shared" si="125"/>
        <v>0</v>
      </c>
      <c r="BH110" s="7"/>
      <c r="BI110" s="7"/>
      <c r="BJ110" s="7"/>
      <c r="BK110" s="289"/>
      <c r="BL110" s="290"/>
      <c r="BM110" s="291" t="str">
        <f t="shared" si="119"/>
        <v xml:space="preserve"> </v>
      </c>
      <c r="BN110" s="292" t="s">
        <v>15</v>
      </c>
      <c r="BO110" s="290">
        <f t="shared" si="140"/>
        <v>0</v>
      </c>
      <c r="BP110" s="290">
        <f t="shared" si="141"/>
        <v>0</v>
      </c>
      <c r="BQ110" s="290">
        <f t="shared" si="142"/>
        <v>0</v>
      </c>
      <c r="BR110" s="290">
        <f t="shared" si="143"/>
        <v>0</v>
      </c>
      <c r="BS110" s="290">
        <f t="shared" si="144"/>
        <v>0</v>
      </c>
      <c r="BT110" s="290">
        <f t="shared" si="145"/>
        <v>0</v>
      </c>
      <c r="BU110" s="290">
        <f t="shared" si="146"/>
        <v>0</v>
      </c>
      <c r="BV110" s="290">
        <f t="shared" si="147"/>
        <v>0</v>
      </c>
      <c r="BW110" s="290">
        <f t="shared" si="148"/>
        <v>0</v>
      </c>
      <c r="BX110" s="290">
        <f t="shared" si="149"/>
        <v>0</v>
      </c>
      <c r="BY110" s="290">
        <f t="shared" si="150"/>
        <v>0</v>
      </c>
      <c r="BZ110" s="290">
        <f t="shared" si="151"/>
        <v>0</v>
      </c>
      <c r="CA110" s="298">
        <f t="shared" si="120"/>
        <v>0</v>
      </c>
      <c r="CB110" s="1" t="e">
        <f>VLOOKUP(C110,'So sánh chi phí'!A:A,1,0)</f>
        <v>#N/A</v>
      </c>
    </row>
    <row r="111" spans="1:80" x14ac:dyDescent="0.3">
      <c r="A111" s="7" t="s">
        <v>79</v>
      </c>
      <c r="B111" s="234" t="s">
        <v>98</v>
      </c>
      <c r="C111" s="7" t="s">
        <v>4619</v>
      </c>
      <c r="D111" s="209" t="s">
        <v>4712</v>
      </c>
      <c r="E111" s="7" t="s">
        <v>97</v>
      </c>
      <c r="F111" s="7" t="s">
        <v>4744</v>
      </c>
      <c r="G111" s="7" t="s">
        <v>8</v>
      </c>
      <c r="H111" s="7" t="s">
        <v>166</v>
      </c>
      <c r="I111" s="7" t="s">
        <v>116</v>
      </c>
      <c r="J111" s="7" t="s">
        <v>78</v>
      </c>
      <c r="K111" s="182" t="s">
        <v>0</v>
      </c>
      <c r="L111" s="7" t="s">
        <v>4784</v>
      </c>
      <c r="M111" s="283">
        <v>0.8</v>
      </c>
      <c r="N111" s="262">
        <v>5.5</v>
      </c>
      <c r="O111" s="262"/>
      <c r="P111" s="262">
        <v>5.5</v>
      </c>
      <c r="Q111" s="262"/>
      <c r="R111" s="262"/>
      <c r="S111" s="262">
        <v>5.5</v>
      </c>
      <c r="T111" s="262"/>
      <c r="U111" s="262">
        <v>5.5</v>
      </c>
      <c r="V111" s="262"/>
      <c r="W111" s="262">
        <v>5.5</v>
      </c>
      <c r="X111" s="262"/>
      <c r="Y111" s="262"/>
      <c r="Z111" s="274">
        <f t="shared" si="112"/>
        <v>27.5</v>
      </c>
      <c r="AA111" s="33">
        <v>1.1000000000000001</v>
      </c>
      <c r="AB111" s="33"/>
      <c r="AC111" s="33"/>
      <c r="AD111" s="251" t="s">
        <v>13</v>
      </c>
      <c r="AE111" s="262">
        <v>970</v>
      </c>
      <c r="AF111" s="262">
        <v>970</v>
      </c>
      <c r="AG111" s="262">
        <v>970</v>
      </c>
      <c r="AH111" s="262">
        <v>970</v>
      </c>
      <c r="AI111" s="262">
        <v>970</v>
      </c>
      <c r="AJ111" s="262">
        <v>970</v>
      </c>
      <c r="AK111" s="262">
        <v>970</v>
      </c>
      <c r="AL111" s="262">
        <v>970</v>
      </c>
      <c r="AM111" s="262">
        <v>970</v>
      </c>
      <c r="AN111" s="262">
        <v>970</v>
      </c>
      <c r="AO111" s="262">
        <v>970</v>
      </c>
      <c r="AP111" s="262">
        <v>970</v>
      </c>
      <c r="AQ111" s="243">
        <f t="shared" si="87"/>
        <v>970</v>
      </c>
      <c r="AR111" s="33"/>
      <c r="AS111" s="33"/>
      <c r="AT111" s="33"/>
      <c r="AU111" s="272">
        <f t="shared" si="128"/>
        <v>141377500</v>
      </c>
      <c r="AV111" s="272">
        <f t="shared" si="129"/>
        <v>0</v>
      </c>
      <c r="AW111" s="272">
        <f t="shared" si="130"/>
        <v>141377500</v>
      </c>
      <c r="AX111" s="272">
        <f t="shared" si="131"/>
        <v>0</v>
      </c>
      <c r="AY111" s="272">
        <f t="shared" si="132"/>
        <v>0</v>
      </c>
      <c r="AZ111" s="272">
        <f t="shared" si="133"/>
        <v>141377500</v>
      </c>
      <c r="BA111" s="272">
        <f t="shared" si="134"/>
        <v>0</v>
      </c>
      <c r="BB111" s="272">
        <f t="shared" si="135"/>
        <v>141377500</v>
      </c>
      <c r="BC111" s="272">
        <f t="shared" si="136"/>
        <v>0</v>
      </c>
      <c r="BD111" s="272">
        <f t="shared" si="137"/>
        <v>141377500</v>
      </c>
      <c r="BE111" s="272">
        <f t="shared" si="138"/>
        <v>0</v>
      </c>
      <c r="BF111" s="272">
        <f t="shared" si="139"/>
        <v>0</v>
      </c>
      <c r="BG111" s="273">
        <f t="shared" si="125"/>
        <v>706887500</v>
      </c>
      <c r="BH111" s="7"/>
      <c r="BI111" s="7"/>
      <c r="BJ111" s="7"/>
      <c r="BK111" s="289"/>
      <c r="BL111" s="290"/>
      <c r="BM111" s="291" t="str">
        <f t="shared" si="119"/>
        <v xml:space="preserve"> </v>
      </c>
      <c r="BN111" s="292" t="s">
        <v>15</v>
      </c>
      <c r="BO111" s="290">
        <f t="shared" si="140"/>
        <v>0</v>
      </c>
      <c r="BP111" s="290">
        <f t="shared" si="141"/>
        <v>0</v>
      </c>
      <c r="BQ111" s="290">
        <f t="shared" si="142"/>
        <v>0</v>
      </c>
      <c r="BR111" s="290">
        <f t="shared" si="143"/>
        <v>0</v>
      </c>
      <c r="BS111" s="290">
        <f t="shared" si="144"/>
        <v>0</v>
      </c>
      <c r="BT111" s="290">
        <f t="shared" si="145"/>
        <v>0</v>
      </c>
      <c r="BU111" s="290">
        <f t="shared" si="146"/>
        <v>0</v>
      </c>
      <c r="BV111" s="290">
        <f t="shared" si="147"/>
        <v>0</v>
      </c>
      <c r="BW111" s="290">
        <f t="shared" si="148"/>
        <v>0</v>
      </c>
      <c r="BX111" s="290">
        <f t="shared" si="149"/>
        <v>0</v>
      </c>
      <c r="BY111" s="290">
        <f t="shared" si="150"/>
        <v>0</v>
      </c>
      <c r="BZ111" s="290">
        <f t="shared" si="151"/>
        <v>0</v>
      </c>
      <c r="CA111" s="298">
        <f t="shared" si="120"/>
        <v>0</v>
      </c>
      <c r="CB111" s="1" t="str">
        <f>VLOOKUP(C111,'So sánh chi phí'!A:A,1,0)</f>
        <v>105330</v>
      </c>
    </row>
    <row r="112" spans="1:80" x14ac:dyDescent="0.3">
      <c r="A112" s="7" t="s">
        <v>79</v>
      </c>
      <c r="B112" s="234" t="s">
        <v>98</v>
      </c>
      <c r="C112" s="7" t="s">
        <v>4616</v>
      </c>
      <c r="D112" s="209" t="s">
        <v>4708</v>
      </c>
      <c r="E112" s="7" t="s">
        <v>97</v>
      </c>
      <c r="F112" s="7" t="s">
        <v>4744</v>
      </c>
      <c r="G112" s="7" t="s">
        <v>8</v>
      </c>
      <c r="H112" s="7" t="s">
        <v>166</v>
      </c>
      <c r="I112" s="7" t="s">
        <v>139</v>
      </c>
      <c r="J112" s="7" t="s">
        <v>140</v>
      </c>
      <c r="K112" s="250" t="s">
        <v>1</v>
      </c>
      <c r="L112" s="7" t="s">
        <v>272</v>
      </c>
      <c r="M112" s="283">
        <v>0.8</v>
      </c>
      <c r="N112" s="262"/>
      <c r="O112" s="262"/>
      <c r="P112" s="262"/>
      <c r="Q112" s="262"/>
      <c r="R112" s="262"/>
      <c r="S112" s="262"/>
      <c r="T112" s="262"/>
      <c r="U112" s="262"/>
      <c r="V112" s="262"/>
      <c r="W112" s="262"/>
      <c r="X112" s="262"/>
      <c r="Y112" s="262"/>
      <c r="Z112" s="274">
        <f t="shared" si="112"/>
        <v>0</v>
      </c>
      <c r="AA112" s="33">
        <v>30.024999999999999</v>
      </c>
      <c r="AB112" s="33"/>
      <c r="AC112" s="33"/>
      <c r="AD112" s="251" t="s">
        <v>13</v>
      </c>
      <c r="AE112" s="262">
        <v>560</v>
      </c>
      <c r="AF112" s="262">
        <v>560</v>
      </c>
      <c r="AG112" s="262">
        <v>560</v>
      </c>
      <c r="AH112" s="262">
        <v>560</v>
      </c>
      <c r="AI112" s="262">
        <v>560</v>
      </c>
      <c r="AJ112" s="262">
        <v>560</v>
      </c>
      <c r="AK112" s="262">
        <v>560</v>
      </c>
      <c r="AL112" s="262">
        <v>560</v>
      </c>
      <c r="AM112" s="262">
        <v>560</v>
      </c>
      <c r="AN112" s="262">
        <v>560</v>
      </c>
      <c r="AO112" s="262">
        <v>560</v>
      </c>
      <c r="AP112" s="262">
        <v>560</v>
      </c>
      <c r="AQ112" s="243">
        <f t="shared" si="87"/>
        <v>560</v>
      </c>
      <c r="AR112" s="33"/>
      <c r="AS112" s="33"/>
      <c r="AT112" s="33"/>
      <c r="AU112" s="272">
        <f t="shared" si="128"/>
        <v>0</v>
      </c>
      <c r="AV112" s="272">
        <f t="shared" si="129"/>
        <v>0</v>
      </c>
      <c r="AW112" s="272">
        <f t="shared" si="130"/>
        <v>0</v>
      </c>
      <c r="AX112" s="272">
        <f t="shared" si="131"/>
        <v>0</v>
      </c>
      <c r="AY112" s="272">
        <f t="shared" si="132"/>
        <v>0</v>
      </c>
      <c r="AZ112" s="272">
        <f t="shared" si="133"/>
        <v>0</v>
      </c>
      <c r="BA112" s="272">
        <f t="shared" si="134"/>
        <v>0</v>
      </c>
      <c r="BB112" s="272">
        <f t="shared" si="135"/>
        <v>0</v>
      </c>
      <c r="BC112" s="272">
        <f t="shared" si="136"/>
        <v>0</v>
      </c>
      <c r="BD112" s="272">
        <f t="shared" si="137"/>
        <v>0</v>
      </c>
      <c r="BE112" s="272">
        <f t="shared" si="138"/>
        <v>0</v>
      </c>
      <c r="BF112" s="272">
        <f t="shared" si="139"/>
        <v>0</v>
      </c>
      <c r="BG112" s="273">
        <f t="shared" si="125"/>
        <v>0</v>
      </c>
      <c r="BH112" s="7"/>
      <c r="BI112" s="7"/>
      <c r="BJ112" s="7"/>
      <c r="BK112" s="289"/>
      <c r="BL112" s="290"/>
      <c r="BM112" s="291" t="str">
        <f t="shared" si="119"/>
        <v xml:space="preserve"> </v>
      </c>
      <c r="BN112" s="292" t="s">
        <v>15</v>
      </c>
      <c r="BO112" s="290">
        <f t="shared" si="140"/>
        <v>0</v>
      </c>
      <c r="BP112" s="290">
        <f t="shared" si="141"/>
        <v>0</v>
      </c>
      <c r="BQ112" s="290">
        <f t="shared" si="142"/>
        <v>0</v>
      </c>
      <c r="BR112" s="290">
        <f t="shared" si="143"/>
        <v>0</v>
      </c>
      <c r="BS112" s="290">
        <f t="shared" si="144"/>
        <v>0</v>
      </c>
      <c r="BT112" s="290">
        <f t="shared" si="145"/>
        <v>0</v>
      </c>
      <c r="BU112" s="290">
        <f t="shared" si="146"/>
        <v>0</v>
      </c>
      <c r="BV112" s="290">
        <f t="shared" si="147"/>
        <v>0</v>
      </c>
      <c r="BW112" s="290">
        <f t="shared" si="148"/>
        <v>0</v>
      </c>
      <c r="BX112" s="290">
        <f t="shared" si="149"/>
        <v>0</v>
      </c>
      <c r="BY112" s="290">
        <f t="shared" si="150"/>
        <v>0</v>
      </c>
      <c r="BZ112" s="290">
        <f t="shared" si="151"/>
        <v>0</v>
      </c>
      <c r="CA112" s="298">
        <f t="shared" si="120"/>
        <v>0</v>
      </c>
      <c r="CB112" s="1" t="e">
        <f>VLOOKUP(C112,'So sánh chi phí'!A:A,1,0)</f>
        <v>#N/A</v>
      </c>
    </row>
    <row r="113" spans="1:80" hidden="1" x14ac:dyDescent="0.3">
      <c r="A113" s="7" t="s">
        <v>79</v>
      </c>
      <c r="B113" s="381" t="s">
        <v>4556</v>
      </c>
      <c r="C113" s="7" t="s">
        <v>4483</v>
      </c>
      <c r="D113" s="209" t="s">
        <v>4713</v>
      </c>
      <c r="E113" s="7" t="s">
        <v>94</v>
      </c>
      <c r="F113" s="7" t="s">
        <v>4744</v>
      </c>
      <c r="G113" s="7" t="s">
        <v>4748</v>
      </c>
      <c r="H113" s="7" t="s">
        <v>165</v>
      </c>
      <c r="I113" s="7" t="s">
        <v>2785</v>
      </c>
      <c r="J113" s="7" t="s">
        <v>4767</v>
      </c>
      <c r="K113" s="182" t="s">
        <v>2</v>
      </c>
      <c r="L113" s="7" t="s">
        <v>272</v>
      </c>
      <c r="M113" s="283">
        <v>0.8</v>
      </c>
      <c r="N113" s="262"/>
      <c r="O113" s="262"/>
      <c r="P113" s="262"/>
      <c r="Q113" s="262"/>
      <c r="R113" s="262"/>
      <c r="S113" s="262">
        <v>12</v>
      </c>
      <c r="T113" s="262"/>
      <c r="U113" s="262"/>
      <c r="V113" s="262"/>
      <c r="W113" s="262">
        <v>12</v>
      </c>
      <c r="X113" s="262"/>
      <c r="Y113" s="262"/>
      <c r="Z113" s="274">
        <f t="shared" si="112"/>
        <v>24</v>
      </c>
      <c r="AA113" s="33">
        <v>85</v>
      </c>
      <c r="AB113" s="33"/>
      <c r="AC113" s="33"/>
      <c r="AD113" s="251" t="s">
        <v>13</v>
      </c>
      <c r="AE113" s="262">
        <v>700</v>
      </c>
      <c r="AF113" s="262">
        <v>700</v>
      </c>
      <c r="AG113" s="262">
        <v>700</v>
      </c>
      <c r="AH113" s="262">
        <v>700</v>
      </c>
      <c r="AI113" s="262">
        <v>700</v>
      </c>
      <c r="AJ113" s="262">
        <v>700</v>
      </c>
      <c r="AK113" s="262">
        <v>700</v>
      </c>
      <c r="AL113" s="262">
        <v>700</v>
      </c>
      <c r="AM113" s="262">
        <v>700</v>
      </c>
      <c r="AN113" s="262">
        <v>700</v>
      </c>
      <c r="AO113" s="262">
        <v>700</v>
      </c>
      <c r="AP113" s="262">
        <v>700</v>
      </c>
      <c r="AQ113" s="243">
        <f t="shared" si="87"/>
        <v>700</v>
      </c>
      <c r="AR113" s="33"/>
      <c r="AS113" s="33"/>
      <c r="AT113" s="33"/>
      <c r="AU113" s="272">
        <f t="shared" si="128"/>
        <v>0</v>
      </c>
      <c r="AV113" s="272">
        <f t="shared" si="129"/>
        <v>0</v>
      </c>
      <c r="AW113" s="272">
        <f t="shared" si="130"/>
        <v>0</v>
      </c>
      <c r="AX113" s="272">
        <f t="shared" si="131"/>
        <v>0</v>
      </c>
      <c r="AY113" s="272">
        <f t="shared" si="132"/>
        <v>0</v>
      </c>
      <c r="AZ113" s="272">
        <f t="shared" si="133"/>
        <v>222600000</v>
      </c>
      <c r="BA113" s="272">
        <f t="shared" si="134"/>
        <v>0</v>
      </c>
      <c r="BB113" s="272">
        <f t="shared" si="135"/>
        <v>0</v>
      </c>
      <c r="BC113" s="272">
        <f t="shared" si="136"/>
        <v>0</v>
      </c>
      <c r="BD113" s="272">
        <f t="shared" si="137"/>
        <v>222600000</v>
      </c>
      <c r="BE113" s="272">
        <f t="shared" si="138"/>
        <v>0</v>
      </c>
      <c r="BF113" s="272">
        <f t="shared" si="139"/>
        <v>0</v>
      </c>
      <c r="BG113" s="273">
        <f t="shared" si="125"/>
        <v>445200000</v>
      </c>
      <c r="BH113" s="7"/>
      <c r="BI113" s="7"/>
      <c r="BJ113" s="7"/>
      <c r="BK113" s="289">
        <v>20</v>
      </c>
      <c r="BL113" s="290">
        <v>20</v>
      </c>
      <c r="BM113" s="291">
        <f t="shared" si="119"/>
        <v>0</v>
      </c>
      <c r="BN113" s="292" t="s">
        <v>13</v>
      </c>
      <c r="BO113" s="290">
        <f t="shared" si="140"/>
        <v>0</v>
      </c>
      <c r="BP113" s="290">
        <f t="shared" si="141"/>
        <v>0</v>
      </c>
      <c r="BQ113" s="290">
        <f t="shared" si="142"/>
        <v>0</v>
      </c>
      <c r="BR113" s="290">
        <f t="shared" si="143"/>
        <v>0</v>
      </c>
      <c r="BS113" s="290">
        <f t="shared" si="144"/>
        <v>0</v>
      </c>
      <c r="BT113" s="290">
        <f t="shared" si="145"/>
        <v>6360000</v>
      </c>
      <c r="BU113" s="290">
        <f t="shared" si="146"/>
        <v>0</v>
      </c>
      <c r="BV113" s="290">
        <f t="shared" si="147"/>
        <v>0</v>
      </c>
      <c r="BW113" s="290">
        <f t="shared" si="148"/>
        <v>0</v>
      </c>
      <c r="BX113" s="290">
        <f t="shared" si="149"/>
        <v>6360000</v>
      </c>
      <c r="BY113" s="290">
        <f t="shared" si="150"/>
        <v>0</v>
      </c>
      <c r="BZ113" s="290">
        <f t="shared" si="151"/>
        <v>0</v>
      </c>
      <c r="CA113" s="298">
        <f t="shared" si="120"/>
        <v>12720000</v>
      </c>
      <c r="CB113" s="1" t="str">
        <f>VLOOKUP(C113,'So sánh chi phí'!A:A,1,0)</f>
        <v>200358</v>
      </c>
    </row>
    <row r="114" spans="1:80" hidden="1" x14ac:dyDescent="0.3">
      <c r="A114" s="7" t="s">
        <v>79</v>
      </c>
      <c r="B114" s="381" t="s">
        <v>4556</v>
      </c>
      <c r="C114" s="7" t="s">
        <v>4483</v>
      </c>
      <c r="D114" s="209" t="s">
        <v>4713</v>
      </c>
      <c r="E114" s="7" t="s">
        <v>94</v>
      </c>
      <c r="F114" s="7" t="s">
        <v>4744</v>
      </c>
      <c r="G114" s="7" t="s">
        <v>4748</v>
      </c>
      <c r="H114" s="7" t="s">
        <v>165</v>
      </c>
      <c r="I114" s="7" t="s">
        <v>2789</v>
      </c>
      <c r="J114" s="7" t="s">
        <v>4768</v>
      </c>
      <c r="K114" s="182" t="s">
        <v>2</v>
      </c>
      <c r="L114" s="7" t="s">
        <v>272</v>
      </c>
      <c r="M114" s="283">
        <v>0.8</v>
      </c>
      <c r="N114" s="262"/>
      <c r="O114" s="262"/>
      <c r="P114" s="262"/>
      <c r="Q114" s="262"/>
      <c r="R114" s="262"/>
      <c r="S114" s="262">
        <v>12</v>
      </c>
      <c r="T114" s="262"/>
      <c r="U114" s="262"/>
      <c r="V114" s="262"/>
      <c r="W114" s="262">
        <v>12</v>
      </c>
      <c r="X114" s="262"/>
      <c r="Y114" s="262"/>
      <c r="Z114" s="274">
        <f t="shared" si="112"/>
        <v>24</v>
      </c>
      <c r="AA114" s="33">
        <v>35</v>
      </c>
      <c r="AB114" s="33"/>
      <c r="AC114" s="33"/>
      <c r="AD114" s="251" t="s">
        <v>13</v>
      </c>
      <c r="AE114" s="262">
        <v>700</v>
      </c>
      <c r="AF114" s="262">
        <v>700</v>
      </c>
      <c r="AG114" s="262">
        <v>700</v>
      </c>
      <c r="AH114" s="262">
        <v>700</v>
      </c>
      <c r="AI114" s="262">
        <v>700</v>
      </c>
      <c r="AJ114" s="262">
        <v>700</v>
      </c>
      <c r="AK114" s="262">
        <v>700</v>
      </c>
      <c r="AL114" s="262">
        <v>700</v>
      </c>
      <c r="AM114" s="262">
        <v>700</v>
      </c>
      <c r="AN114" s="262">
        <v>700</v>
      </c>
      <c r="AO114" s="262">
        <v>700</v>
      </c>
      <c r="AP114" s="262">
        <v>700</v>
      </c>
      <c r="AQ114" s="243">
        <f t="shared" si="87"/>
        <v>700</v>
      </c>
      <c r="AR114" s="33"/>
      <c r="AS114" s="33"/>
      <c r="AT114" s="33"/>
      <c r="AU114" s="272">
        <f t="shared" si="128"/>
        <v>0</v>
      </c>
      <c r="AV114" s="272">
        <f t="shared" si="129"/>
        <v>0</v>
      </c>
      <c r="AW114" s="272">
        <f t="shared" si="130"/>
        <v>0</v>
      </c>
      <c r="AX114" s="272">
        <f t="shared" si="131"/>
        <v>0</v>
      </c>
      <c r="AY114" s="272">
        <f t="shared" si="132"/>
        <v>0</v>
      </c>
      <c r="AZ114" s="272">
        <f t="shared" si="133"/>
        <v>222600000</v>
      </c>
      <c r="BA114" s="272">
        <f t="shared" si="134"/>
        <v>0</v>
      </c>
      <c r="BB114" s="272">
        <f t="shared" si="135"/>
        <v>0</v>
      </c>
      <c r="BC114" s="272">
        <f t="shared" si="136"/>
        <v>0</v>
      </c>
      <c r="BD114" s="272">
        <f t="shared" si="137"/>
        <v>222600000</v>
      </c>
      <c r="BE114" s="272">
        <f t="shared" si="138"/>
        <v>0</v>
      </c>
      <c r="BF114" s="272">
        <f t="shared" si="139"/>
        <v>0</v>
      </c>
      <c r="BG114" s="273">
        <f t="shared" si="125"/>
        <v>445200000</v>
      </c>
      <c r="BH114" s="7"/>
      <c r="BI114" s="7"/>
      <c r="BJ114" s="7"/>
      <c r="BK114" s="289">
        <v>20</v>
      </c>
      <c r="BL114" s="290">
        <v>20</v>
      </c>
      <c r="BM114" s="291">
        <f t="shared" si="119"/>
        <v>0</v>
      </c>
      <c r="BN114" s="292" t="s">
        <v>13</v>
      </c>
      <c r="BO114" s="290">
        <f t="shared" si="140"/>
        <v>0</v>
      </c>
      <c r="BP114" s="290">
        <f t="shared" si="141"/>
        <v>0</v>
      </c>
      <c r="BQ114" s="290">
        <f t="shared" si="142"/>
        <v>0</v>
      </c>
      <c r="BR114" s="290">
        <f t="shared" si="143"/>
        <v>0</v>
      </c>
      <c r="BS114" s="290">
        <f t="shared" si="144"/>
        <v>0</v>
      </c>
      <c r="BT114" s="290">
        <f t="shared" si="145"/>
        <v>6360000</v>
      </c>
      <c r="BU114" s="290">
        <f t="shared" si="146"/>
        <v>0</v>
      </c>
      <c r="BV114" s="290">
        <f t="shared" si="147"/>
        <v>0</v>
      </c>
      <c r="BW114" s="290">
        <f t="shared" si="148"/>
        <v>0</v>
      </c>
      <c r="BX114" s="290">
        <f t="shared" si="149"/>
        <v>6360000</v>
      </c>
      <c r="BY114" s="290">
        <f t="shared" si="150"/>
        <v>0</v>
      </c>
      <c r="BZ114" s="290">
        <f t="shared" si="151"/>
        <v>0</v>
      </c>
      <c r="CA114" s="298">
        <f t="shared" si="120"/>
        <v>12720000</v>
      </c>
      <c r="CB114" s="1" t="str">
        <f>VLOOKUP(C114,'So sánh chi phí'!A:A,1,0)</f>
        <v>200358</v>
      </c>
    </row>
    <row r="115" spans="1:80" x14ac:dyDescent="0.3">
      <c r="A115" s="7" t="s">
        <v>4565</v>
      </c>
      <c r="B115" s="234" t="s">
        <v>98</v>
      </c>
      <c r="C115" s="7" t="s">
        <v>4580</v>
      </c>
      <c r="D115" s="209" t="s">
        <v>4665</v>
      </c>
      <c r="E115" s="7" t="s">
        <v>97</v>
      </c>
      <c r="F115" s="7" t="s">
        <v>4744</v>
      </c>
      <c r="G115" s="7" t="s">
        <v>8</v>
      </c>
      <c r="H115" s="7" t="s">
        <v>166</v>
      </c>
      <c r="I115" s="7" t="s">
        <v>95</v>
      </c>
      <c r="J115" s="7" t="s">
        <v>80</v>
      </c>
      <c r="K115" s="182" t="s">
        <v>0</v>
      </c>
      <c r="L115" s="7" t="s">
        <v>4780</v>
      </c>
      <c r="M115" s="283">
        <v>0.8</v>
      </c>
      <c r="N115" s="262">
        <v>22</v>
      </c>
      <c r="O115" s="262"/>
      <c r="P115" s="262"/>
      <c r="Q115" s="262"/>
      <c r="R115" s="262"/>
      <c r="S115" s="262"/>
      <c r="T115" s="262"/>
      <c r="U115" s="262"/>
      <c r="V115" s="262"/>
      <c r="W115" s="262"/>
      <c r="X115" s="262"/>
      <c r="Y115" s="262"/>
      <c r="Z115" s="274">
        <f t="shared" si="112"/>
        <v>22</v>
      </c>
      <c r="AA115" s="33">
        <v>22</v>
      </c>
      <c r="AB115" s="33"/>
      <c r="AC115" s="33"/>
      <c r="AD115" s="251" t="s">
        <v>13</v>
      </c>
      <c r="AE115" s="262">
        <v>1150</v>
      </c>
      <c r="AF115" s="262">
        <v>1150</v>
      </c>
      <c r="AG115" s="262">
        <v>1150</v>
      </c>
      <c r="AH115" s="262">
        <v>1150</v>
      </c>
      <c r="AI115" s="262">
        <v>1150</v>
      </c>
      <c r="AJ115" s="262">
        <v>1150</v>
      </c>
      <c r="AK115" s="262">
        <v>1150</v>
      </c>
      <c r="AL115" s="262">
        <v>1150</v>
      </c>
      <c r="AM115" s="262">
        <v>1150</v>
      </c>
      <c r="AN115" s="262">
        <v>1150</v>
      </c>
      <c r="AO115" s="262">
        <v>1150</v>
      </c>
      <c r="AP115" s="262">
        <v>1150</v>
      </c>
      <c r="AQ115" s="243">
        <f t="shared" si="87"/>
        <v>1150</v>
      </c>
      <c r="AR115" s="33"/>
      <c r="AS115" s="33"/>
      <c r="AT115" s="33"/>
      <c r="AU115" s="272">
        <f t="shared" si="128"/>
        <v>670450000</v>
      </c>
      <c r="AV115" s="272">
        <f t="shared" si="129"/>
        <v>0</v>
      </c>
      <c r="AW115" s="272">
        <f t="shared" si="130"/>
        <v>0</v>
      </c>
      <c r="AX115" s="272">
        <f t="shared" si="131"/>
        <v>0</v>
      </c>
      <c r="AY115" s="272">
        <f t="shared" si="132"/>
        <v>0</v>
      </c>
      <c r="AZ115" s="272">
        <f t="shared" si="133"/>
        <v>0</v>
      </c>
      <c r="BA115" s="272">
        <f t="shared" si="134"/>
        <v>0</v>
      </c>
      <c r="BB115" s="272">
        <f t="shared" si="135"/>
        <v>0</v>
      </c>
      <c r="BC115" s="272">
        <f t="shared" si="136"/>
        <v>0</v>
      </c>
      <c r="BD115" s="272">
        <f t="shared" si="137"/>
        <v>0</v>
      </c>
      <c r="BE115" s="272">
        <f t="shared" si="138"/>
        <v>0</v>
      </c>
      <c r="BF115" s="272">
        <f t="shared" si="139"/>
        <v>0</v>
      </c>
      <c r="BG115" s="273">
        <f t="shared" si="125"/>
        <v>670450000</v>
      </c>
      <c r="BH115" s="7"/>
      <c r="BI115" s="7"/>
      <c r="BJ115" s="7"/>
      <c r="BK115" s="289"/>
      <c r="BL115" s="290"/>
      <c r="BM115" s="291" t="str">
        <f t="shared" si="119"/>
        <v xml:space="preserve"> </v>
      </c>
      <c r="BN115" s="292" t="s">
        <v>15</v>
      </c>
      <c r="BO115" s="290">
        <f t="shared" si="140"/>
        <v>0</v>
      </c>
      <c r="BP115" s="290">
        <f t="shared" si="141"/>
        <v>0</v>
      </c>
      <c r="BQ115" s="290">
        <f t="shared" si="142"/>
        <v>0</v>
      </c>
      <c r="BR115" s="290">
        <f t="shared" si="143"/>
        <v>0</v>
      </c>
      <c r="BS115" s="290">
        <f t="shared" si="144"/>
        <v>0</v>
      </c>
      <c r="BT115" s="290">
        <f t="shared" si="145"/>
        <v>0</v>
      </c>
      <c r="BU115" s="290">
        <f t="shared" si="146"/>
        <v>0</v>
      </c>
      <c r="BV115" s="290">
        <f t="shared" si="147"/>
        <v>0</v>
      </c>
      <c r="BW115" s="290">
        <f t="shared" si="148"/>
        <v>0</v>
      </c>
      <c r="BX115" s="290">
        <f t="shared" si="149"/>
        <v>0</v>
      </c>
      <c r="BY115" s="290">
        <f t="shared" si="150"/>
        <v>0</v>
      </c>
      <c r="BZ115" s="290">
        <f t="shared" si="151"/>
        <v>0</v>
      </c>
      <c r="CA115" s="298">
        <f t="shared" si="120"/>
        <v>0</v>
      </c>
      <c r="CB115" s="1" t="e">
        <f>VLOOKUP(C115,'So sánh chi phí'!A:A,1,0)</f>
        <v>#N/A</v>
      </c>
    </row>
    <row r="116" spans="1:80" x14ac:dyDescent="0.3">
      <c r="A116" s="7" t="s">
        <v>79</v>
      </c>
      <c r="B116" s="234" t="s">
        <v>98</v>
      </c>
      <c r="C116" s="7" t="s">
        <v>4620</v>
      </c>
      <c r="D116" s="209" t="s">
        <v>4714</v>
      </c>
      <c r="E116" s="7" t="s">
        <v>97</v>
      </c>
      <c r="F116" s="7" t="s">
        <v>4744</v>
      </c>
      <c r="G116" s="7" t="s">
        <v>8</v>
      </c>
      <c r="H116" s="7" t="s">
        <v>166</v>
      </c>
      <c r="I116" s="7" t="s">
        <v>139</v>
      </c>
      <c r="J116" s="7" t="s">
        <v>140</v>
      </c>
      <c r="K116" s="250" t="s">
        <v>1</v>
      </c>
      <c r="L116" s="7" t="s">
        <v>272</v>
      </c>
      <c r="M116" s="283">
        <v>0.8</v>
      </c>
      <c r="N116" s="262"/>
      <c r="O116" s="262"/>
      <c r="P116" s="262"/>
      <c r="Q116" s="262"/>
      <c r="R116" s="262"/>
      <c r="S116" s="262"/>
      <c r="T116" s="262"/>
      <c r="U116" s="262"/>
      <c r="V116" s="262"/>
      <c r="W116" s="262"/>
      <c r="X116" s="262"/>
      <c r="Y116" s="262"/>
      <c r="Z116" s="274">
        <f t="shared" si="112"/>
        <v>0</v>
      </c>
      <c r="AA116" s="33">
        <v>0.75</v>
      </c>
      <c r="AB116" s="33"/>
      <c r="AC116" s="33"/>
      <c r="AD116" s="251" t="s">
        <v>13</v>
      </c>
      <c r="AE116" s="262">
        <v>560</v>
      </c>
      <c r="AF116" s="262">
        <v>560</v>
      </c>
      <c r="AG116" s="262">
        <v>560</v>
      </c>
      <c r="AH116" s="262">
        <v>560</v>
      </c>
      <c r="AI116" s="262">
        <v>560</v>
      </c>
      <c r="AJ116" s="262">
        <v>560</v>
      </c>
      <c r="AK116" s="262">
        <v>560</v>
      </c>
      <c r="AL116" s="262">
        <v>560</v>
      </c>
      <c r="AM116" s="262">
        <v>560</v>
      </c>
      <c r="AN116" s="262">
        <v>560</v>
      </c>
      <c r="AO116" s="262">
        <v>560</v>
      </c>
      <c r="AP116" s="262">
        <v>560</v>
      </c>
      <c r="AQ116" s="243">
        <f t="shared" si="87"/>
        <v>560</v>
      </c>
      <c r="AR116" s="33"/>
      <c r="AS116" s="33"/>
      <c r="AT116" s="33"/>
      <c r="AU116" s="272">
        <f t="shared" si="128"/>
        <v>0</v>
      </c>
      <c r="AV116" s="272">
        <f t="shared" si="129"/>
        <v>0</v>
      </c>
      <c r="AW116" s="272">
        <f t="shared" si="130"/>
        <v>0</v>
      </c>
      <c r="AX116" s="272">
        <f t="shared" si="131"/>
        <v>0</v>
      </c>
      <c r="AY116" s="272">
        <f t="shared" si="132"/>
        <v>0</v>
      </c>
      <c r="AZ116" s="272">
        <f t="shared" si="133"/>
        <v>0</v>
      </c>
      <c r="BA116" s="272">
        <f t="shared" si="134"/>
        <v>0</v>
      </c>
      <c r="BB116" s="272">
        <f t="shared" si="135"/>
        <v>0</v>
      </c>
      <c r="BC116" s="272">
        <f t="shared" si="136"/>
        <v>0</v>
      </c>
      <c r="BD116" s="272">
        <f t="shared" si="137"/>
        <v>0</v>
      </c>
      <c r="BE116" s="272">
        <f t="shared" si="138"/>
        <v>0</v>
      </c>
      <c r="BF116" s="272">
        <f t="shared" si="139"/>
        <v>0</v>
      </c>
      <c r="BG116" s="273">
        <f t="shared" si="125"/>
        <v>0</v>
      </c>
      <c r="BH116" s="7"/>
      <c r="BI116" s="7"/>
      <c r="BJ116" s="7"/>
      <c r="BK116" s="289"/>
      <c r="BL116" s="290"/>
      <c r="BM116" s="291" t="str">
        <f t="shared" si="119"/>
        <v xml:space="preserve"> </v>
      </c>
      <c r="BN116" s="292" t="s">
        <v>15</v>
      </c>
      <c r="BO116" s="290">
        <f t="shared" si="140"/>
        <v>0</v>
      </c>
      <c r="BP116" s="290">
        <f t="shared" si="141"/>
        <v>0</v>
      </c>
      <c r="BQ116" s="290">
        <f t="shared" si="142"/>
        <v>0</v>
      </c>
      <c r="BR116" s="290">
        <f t="shared" si="143"/>
        <v>0</v>
      </c>
      <c r="BS116" s="290">
        <f t="shared" si="144"/>
        <v>0</v>
      </c>
      <c r="BT116" s="290">
        <f t="shared" si="145"/>
        <v>0</v>
      </c>
      <c r="BU116" s="290">
        <f t="shared" si="146"/>
        <v>0</v>
      </c>
      <c r="BV116" s="290">
        <f t="shared" si="147"/>
        <v>0</v>
      </c>
      <c r="BW116" s="290">
        <f t="shared" si="148"/>
        <v>0</v>
      </c>
      <c r="BX116" s="290">
        <f t="shared" si="149"/>
        <v>0</v>
      </c>
      <c r="BY116" s="290">
        <f t="shared" si="150"/>
        <v>0</v>
      </c>
      <c r="BZ116" s="290">
        <f t="shared" si="151"/>
        <v>0</v>
      </c>
      <c r="CA116" s="298">
        <f t="shared" si="120"/>
        <v>0</v>
      </c>
      <c r="CB116" s="1" t="e">
        <f>VLOOKUP(C116,'So sánh chi phí'!A:A,1,0)</f>
        <v>#N/A</v>
      </c>
    </row>
    <row r="117" spans="1:80" x14ac:dyDescent="0.3">
      <c r="A117" s="7" t="s">
        <v>79</v>
      </c>
      <c r="B117" s="234" t="s">
        <v>98</v>
      </c>
      <c r="C117" s="7" t="s">
        <v>4620</v>
      </c>
      <c r="D117" s="209" t="s">
        <v>4714</v>
      </c>
      <c r="E117" s="7" t="s">
        <v>97</v>
      </c>
      <c r="F117" s="7" t="s">
        <v>4744</v>
      </c>
      <c r="G117" s="7" t="s">
        <v>8</v>
      </c>
      <c r="H117" s="7" t="s">
        <v>166</v>
      </c>
      <c r="I117" s="7" t="s">
        <v>137</v>
      </c>
      <c r="J117" s="7" t="s">
        <v>138</v>
      </c>
      <c r="K117" s="250" t="s">
        <v>1</v>
      </c>
      <c r="L117" s="7" t="s">
        <v>272</v>
      </c>
      <c r="M117" s="283">
        <v>0.8</v>
      </c>
      <c r="N117" s="262"/>
      <c r="O117" s="262"/>
      <c r="P117" s="262"/>
      <c r="Q117" s="262"/>
      <c r="R117" s="262"/>
      <c r="S117" s="262"/>
      <c r="T117" s="262"/>
      <c r="U117" s="262"/>
      <c r="V117" s="262"/>
      <c r="W117" s="262"/>
      <c r="X117" s="262"/>
      <c r="Y117" s="262"/>
      <c r="Z117" s="274">
        <f t="shared" si="112"/>
        <v>0</v>
      </c>
      <c r="AA117" s="33">
        <v>0.75</v>
      </c>
      <c r="AB117" s="33"/>
      <c r="AC117" s="33"/>
      <c r="AD117" s="251" t="s">
        <v>13</v>
      </c>
      <c r="AE117" s="262">
        <v>560</v>
      </c>
      <c r="AF117" s="262">
        <v>560</v>
      </c>
      <c r="AG117" s="262">
        <v>560</v>
      </c>
      <c r="AH117" s="262">
        <v>560</v>
      </c>
      <c r="AI117" s="262">
        <v>560</v>
      </c>
      <c r="AJ117" s="262">
        <v>560</v>
      </c>
      <c r="AK117" s="262">
        <v>560</v>
      </c>
      <c r="AL117" s="262">
        <v>560</v>
      </c>
      <c r="AM117" s="262">
        <v>560</v>
      </c>
      <c r="AN117" s="262">
        <v>560</v>
      </c>
      <c r="AO117" s="262">
        <v>560</v>
      </c>
      <c r="AP117" s="262">
        <v>560</v>
      </c>
      <c r="AQ117" s="243">
        <f t="shared" si="87"/>
        <v>560</v>
      </c>
      <c r="AR117" s="33"/>
      <c r="AS117" s="33"/>
      <c r="AT117" s="33"/>
      <c r="AU117" s="272">
        <f t="shared" si="128"/>
        <v>0</v>
      </c>
      <c r="AV117" s="272">
        <f t="shared" si="129"/>
        <v>0</v>
      </c>
      <c r="AW117" s="272">
        <f t="shared" si="130"/>
        <v>0</v>
      </c>
      <c r="AX117" s="272">
        <f t="shared" si="131"/>
        <v>0</v>
      </c>
      <c r="AY117" s="272">
        <f t="shared" si="132"/>
        <v>0</v>
      </c>
      <c r="AZ117" s="272">
        <f t="shared" si="133"/>
        <v>0</v>
      </c>
      <c r="BA117" s="272">
        <f t="shared" si="134"/>
        <v>0</v>
      </c>
      <c r="BB117" s="272">
        <f t="shared" si="135"/>
        <v>0</v>
      </c>
      <c r="BC117" s="272">
        <f t="shared" si="136"/>
        <v>0</v>
      </c>
      <c r="BD117" s="272">
        <f t="shared" si="137"/>
        <v>0</v>
      </c>
      <c r="BE117" s="272">
        <f t="shared" si="138"/>
        <v>0</v>
      </c>
      <c r="BF117" s="272">
        <f t="shared" si="139"/>
        <v>0</v>
      </c>
      <c r="BG117" s="273">
        <f t="shared" si="125"/>
        <v>0</v>
      </c>
      <c r="BH117" s="7"/>
      <c r="BI117" s="7"/>
      <c r="BJ117" s="7"/>
      <c r="BK117" s="289"/>
      <c r="BL117" s="290"/>
      <c r="BM117" s="291" t="str">
        <f t="shared" si="119"/>
        <v xml:space="preserve"> </v>
      </c>
      <c r="BN117" s="292" t="s">
        <v>15</v>
      </c>
      <c r="BO117" s="290">
        <f t="shared" si="140"/>
        <v>0</v>
      </c>
      <c r="BP117" s="290">
        <f t="shared" si="141"/>
        <v>0</v>
      </c>
      <c r="BQ117" s="290">
        <f t="shared" si="142"/>
        <v>0</v>
      </c>
      <c r="BR117" s="290">
        <f t="shared" si="143"/>
        <v>0</v>
      </c>
      <c r="BS117" s="290">
        <f t="shared" si="144"/>
        <v>0</v>
      </c>
      <c r="BT117" s="290">
        <f t="shared" si="145"/>
        <v>0</v>
      </c>
      <c r="BU117" s="290">
        <f t="shared" si="146"/>
        <v>0</v>
      </c>
      <c r="BV117" s="290">
        <f t="shared" si="147"/>
        <v>0</v>
      </c>
      <c r="BW117" s="290">
        <f t="shared" si="148"/>
        <v>0</v>
      </c>
      <c r="BX117" s="290">
        <f t="shared" si="149"/>
        <v>0</v>
      </c>
      <c r="BY117" s="290">
        <f t="shared" si="150"/>
        <v>0</v>
      </c>
      <c r="BZ117" s="290">
        <f t="shared" si="151"/>
        <v>0</v>
      </c>
      <c r="CA117" s="298">
        <f t="shared" si="120"/>
        <v>0</v>
      </c>
      <c r="CB117" s="1" t="e">
        <f>VLOOKUP(C117,'So sánh chi phí'!A:A,1,0)</f>
        <v>#N/A</v>
      </c>
    </row>
    <row r="118" spans="1:80" x14ac:dyDescent="0.3">
      <c r="A118" s="7" t="s">
        <v>79</v>
      </c>
      <c r="B118" s="234" t="s">
        <v>98</v>
      </c>
      <c r="C118" s="7" t="s">
        <v>4621</v>
      </c>
      <c r="D118" s="209" t="s">
        <v>4715</v>
      </c>
      <c r="E118" s="7" t="s">
        <v>97</v>
      </c>
      <c r="F118" s="7" t="s">
        <v>4745</v>
      </c>
      <c r="G118" s="7" t="s">
        <v>8</v>
      </c>
      <c r="H118" s="7" t="s">
        <v>4746</v>
      </c>
      <c r="I118" s="7" t="s">
        <v>135</v>
      </c>
      <c r="J118" s="7" t="s">
        <v>136</v>
      </c>
      <c r="K118" s="182" t="s">
        <v>2</v>
      </c>
      <c r="L118" s="7" t="s">
        <v>272</v>
      </c>
      <c r="M118" s="283">
        <v>0.8</v>
      </c>
      <c r="N118" s="262">
        <v>3</v>
      </c>
      <c r="O118" s="262"/>
      <c r="P118" s="262">
        <v>3</v>
      </c>
      <c r="Q118" s="262"/>
      <c r="R118" s="262">
        <v>3</v>
      </c>
      <c r="S118" s="262"/>
      <c r="T118" s="262">
        <v>3</v>
      </c>
      <c r="U118" s="262"/>
      <c r="V118" s="262">
        <v>3</v>
      </c>
      <c r="W118" s="262"/>
      <c r="X118" s="262">
        <v>3</v>
      </c>
      <c r="Y118" s="262"/>
      <c r="Z118" s="274">
        <f t="shared" si="112"/>
        <v>18</v>
      </c>
      <c r="AA118" s="33">
        <v>3.0000000000000002E-2</v>
      </c>
      <c r="AB118" s="33"/>
      <c r="AC118" s="33"/>
      <c r="AD118" s="251" t="s">
        <v>13</v>
      </c>
      <c r="AE118" s="262">
        <v>700</v>
      </c>
      <c r="AF118" s="262">
        <v>700</v>
      </c>
      <c r="AG118" s="262">
        <v>700</v>
      </c>
      <c r="AH118" s="262">
        <v>700</v>
      </c>
      <c r="AI118" s="262">
        <v>700</v>
      </c>
      <c r="AJ118" s="262">
        <v>700</v>
      </c>
      <c r="AK118" s="262">
        <v>700</v>
      </c>
      <c r="AL118" s="262">
        <v>700</v>
      </c>
      <c r="AM118" s="262">
        <v>700</v>
      </c>
      <c r="AN118" s="262">
        <v>700</v>
      </c>
      <c r="AO118" s="262">
        <v>700</v>
      </c>
      <c r="AP118" s="262">
        <v>700</v>
      </c>
      <c r="AQ118" s="243">
        <f t="shared" si="87"/>
        <v>700</v>
      </c>
      <c r="AR118" s="33"/>
      <c r="AS118" s="33"/>
      <c r="AT118" s="33"/>
      <c r="AU118" s="272">
        <f t="shared" si="128"/>
        <v>55650000</v>
      </c>
      <c r="AV118" s="272">
        <f t="shared" si="129"/>
        <v>0</v>
      </c>
      <c r="AW118" s="272">
        <f t="shared" si="130"/>
        <v>55650000</v>
      </c>
      <c r="AX118" s="272">
        <f t="shared" si="131"/>
        <v>0</v>
      </c>
      <c r="AY118" s="272">
        <f t="shared" si="132"/>
        <v>55650000</v>
      </c>
      <c r="AZ118" s="272">
        <f t="shared" si="133"/>
        <v>0</v>
      </c>
      <c r="BA118" s="272">
        <f t="shared" si="134"/>
        <v>55650000</v>
      </c>
      <c r="BB118" s="272">
        <f t="shared" si="135"/>
        <v>0</v>
      </c>
      <c r="BC118" s="272">
        <f t="shared" si="136"/>
        <v>55650000</v>
      </c>
      <c r="BD118" s="272">
        <f t="shared" si="137"/>
        <v>0</v>
      </c>
      <c r="BE118" s="272">
        <f t="shared" si="138"/>
        <v>55650000</v>
      </c>
      <c r="BF118" s="272">
        <f t="shared" si="139"/>
        <v>0</v>
      </c>
      <c r="BG118" s="273">
        <f t="shared" si="125"/>
        <v>333900000</v>
      </c>
      <c r="BH118" s="7"/>
      <c r="BI118" s="7"/>
      <c r="BJ118" s="7"/>
      <c r="BK118" s="289"/>
      <c r="BL118" s="290"/>
      <c r="BM118" s="291" t="str">
        <f t="shared" si="119"/>
        <v xml:space="preserve"> </v>
      </c>
      <c r="BN118" s="292" t="s">
        <v>15</v>
      </c>
      <c r="BO118" s="290">
        <f t="shared" si="140"/>
        <v>0</v>
      </c>
      <c r="BP118" s="290">
        <f t="shared" si="141"/>
        <v>0</v>
      </c>
      <c r="BQ118" s="290">
        <f t="shared" si="142"/>
        <v>0</v>
      </c>
      <c r="BR118" s="290">
        <f t="shared" si="143"/>
        <v>0</v>
      </c>
      <c r="BS118" s="290">
        <f t="shared" si="144"/>
        <v>0</v>
      </c>
      <c r="BT118" s="290">
        <f t="shared" si="145"/>
        <v>0</v>
      </c>
      <c r="BU118" s="290">
        <f t="shared" si="146"/>
        <v>0</v>
      </c>
      <c r="BV118" s="290">
        <f t="shared" si="147"/>
        <v>0</v>
      </c>
      <c r="BW118" s="290">
        <f t="shared" si="148"/>
        <v>0</v>
      </c>
      <c r="BX118" s="290">
        <f t="shared" si="149"/>
        <v>0</v>
      </c>
      <c r="BY118" s="290">
        <f t="shared" si="150"/>
        <v>0</v>
      </c>
      <c r="BZ118" s="290">
        <f t="shared" si="151"/>
        <v>0</v>
      </c>
      <c r="CA118" s="298">
        <f t="shared" si="120"/>
        <v>0</v>
      </c>
      <c r="CB118" s="1" t="e">
        <f>VLOOKUP(C118,'So sánh chi phí'!A:A,1,0)</f>
        <v>#N/A</v>
      </c>
    </row>
    <row r="119" spans="1:80" x14ac:dyDescent="0.3">
      <c r="A119" s="7" t="s">
        <v>79</v>
      </c>
      <c r="B119" s="234" t="s">
        <v>98</v>
      </c>
      <c r="C119" s="7" t="s">
        <v>4622</v>
      </c>
      <c r="D119" s="209" t="s">
        <v>4716</v>
      </c>
      <c r="E119" s="7" t="s">
        <v>97</v>
      </c>
      <c r="F119" s="7" t="s">
        <v>4745</v>
      </c>
      <c r="G119" s="7" t="s">
        <v>8</v>
      </c>
      <c r="H119" s="7" t="s">
        <v>4746</v>
      </c>
      <c r="I119" s="7" t="s">
        <v>141</v>
      </c>
      <c r="J119" s="7" t="s">
        <v>142</v>
      </c>
      <c r="K119" s="250" t="s">
        <v>1</v>
      </c>
      <c r="L119" s="7" t="s">
        <v>272</v>
      </c>
      <c r="M119" s="283">
        <v>0.8</v>
      </c>
      <c r="N119" s="262"/>
      <c r="O119" s="262"/>
      <c r="P119" s="262"/>
      <c r="Q119" s="262"/>
      <c r="R119" s="262"/>
      <c r="S119" s="262"/>
      <c r="T119" s="262"/>
      <c r="U119" s="262"/>
      <c r="V119" s="262"/>
      <c r="W119" s="262"/>
      <c r="X119" s="262"/>
      <c r="Y119" s="262"/>
      <c r="Z119" s="274">
        <f t="shared" si="112"/>
        <v>0</v>
      </c>
      <c r="AA119" s="33">
        <v>0.75</v>
      </c>
      <c r="AB119" s="33"/>
      <c r="AC119" s="33"/>
      <c r="AD119" s="251" t="s">
        <v>13</v>
      </c>
      <c r="AE119" s="262">
        <v>560</v>
      </c>
      <c r="AF119" s="262">
        <v>560</v>
      </c>
      <c r="AG119" s="262">
        <v>560</v>
      </c>
      <c r="AH119" s="262">
        <v>560</v>
      </c>
      <c r="AI119" s="262">
        <v>560</v>
      </c>
      <c r="AJ119" s="262">
        <v>560</v>
      </c>
      <c r="AK119" s="262">
        <v>560</v>
      </c>
      <c r="AL119" s="262">
        <v>560</v>
      </c>
      <c r="AM119" s="262">
        <v>560</v>
      </c>
      <c r="AN119" s="262">
        <v>560</v>
      </c>
      <c r="AO119" s="262">
        <v>560</v>
      </c>
      <c r="AP119" s="262">
        <v>560</v>
      </c>
      <c r="AQ119" s="243">
        <f t="shared" si="87"/>
        <v>560</v>
      </c>
      <c r="AR119" s="33"/>
      <c r="AS119" s="33"/>
      <c r="AT119" s="33"/>
      <c r="AU119" s="272">
        <f t="shared" si="128"/>
        <v>0</v>
      </c>
      <c r="AV119" s="272">
        <f t="shared" si="129"/>
        <v>0</v>
      </c>
      <c r="AW119" s="272">
        <f t="shared" si="130"/>
        <v>0</v>
      </c>
      <c r="AX119" s="272">
        <f t="shared" si="131"/>
        <v>0</v>
      </c>
      <c r="AY119" s="272">
        <f t="shared" si="132"/>
        <v>0</v>
      </c>
      <c r="AZ119" s="272">
        <f t="shared" si="133"/>
        <v>0</v>
      </c>
      <c r="BA119" s="272">
        <f t="shared" si="134"/>
        <v>0</v>
      </c>
      <c r="BB119" s="272">
        <f t="shared" si="135"/>
        <v>0</v>
      </c>
      <c r="BC119" s="272">
        <f t="shared" si="136"/>
        <v>0</v>
      </c>
      <c r="BD119" s="272">
        <f t="shared" si="137"/>
        <v>0</v>
      </c>
      <c r="BE119" s="272">
        <f t="shared" si="138"/>
        <v>0</v>
      </c>
      <c r="BF119" s="272">
        <f t="shared" si="139"/>
        <v>0</v>
      </c>
      <c r="BG119" s="273">
        <f t="shared" si="125"/>
        <v>0</v>
      </c>
      <c r="BH119" s="7"/>
      <c r="BI119" s="7"/>
      <c r="BJ119" s="7"/>
      <c r="BK119" s="289"/>
      <c r="BL119" s="290"/>
      <c r="BM119" s="291" t="str">
        <f t="shared" si="119"/>
        <v xml:space="preserve"> </v>
      </c>
      <c r="BN119" s="292" t="s">
        <v>15</v>
      </c>
      <c r="BO119" s="290">
        <f t="shared" si="140"/>
        <v>0</v>
      </c>
      <c r="BP119" s="290">
        <f t="shared" si="141"/>
        <v>0</v>
      </c>
      <c r="BQ119" s="290">
        <f t="shared" si="142"/>
        <v>0</v>
      </c>
      <c r="BR119" s="290">
        <f t="shared" si="143"/>
        <v>0</v>
      </c>
      <c r="BS119" s="290">
        <f t="shared" si="144"/>
        <v>0</v>
      </c>
      <c r="BT119" s="290">
        <f t="shared" si="145"/>
        <v>0</v>
      </c>
      <c r="BU119" s="290">
        <f t="shared" si="146"/>
        <v>0</v>
      </c>
      <c r="BV119" s="290">
        <f t="shared" si="147"/>
        <v>0</v>
      </c>
      <c r="BW119" s="290">
        <f t="shared" si="148"/>
        <v>0</v>
      </c>
      <c r="BX119" s="290">
        <f t="shared" si="149"/>
        <v>0</v>
      </c>
      <c r="BY119" s="290">
        <f t="shared" si="150"/>
        <v>0</v>
      </c>
      <c r="BZ119" s="290">
        <f t="shared" si="151"/>
        <v>0</v>
      </c>
      <c r="CA119" s="298">
        <f t="shared" si="120"/>
        <v>0</v>
      </c>
      <c r="CB119" s="1" t="e">
        <f>VLOOKUP(C119,'So sánh chi phí'!A:A,1,0)</f>
        <v>#N/A</v>
      </c>
    </row>
    <row r="120" spans="1:80" x14ac:dyDescent="0.3">
      <c r="A120" s="7" t="s">
        <v>79</v>
      </c>
      <c r="B120" s="234" t="s">
        <v>98</v>
      </c>
      <c r="C120" s="7" t="s">
        <v>4622</v>
      </c>
      <c r="D120" s="209" t="s">
        <v>4716</v>
      </c>
      <c r="E120" s="7" t="s">
        <v>97</v>
      </c>
      <c r="F120" s="7" t="s">
        <v>4745</v>
      </c>
      <c r="G120" s="7" t="s">
        <v>8</v>
      </c>
      <c r="H120" s="7" t="s">
        <v>4746</v>
      </c>
      <c r="I120" s="7" t="s">
        <v>143</v>
      </c>
      <c r="J120" s="7" t="s">
        <v>144</v>
      </c>
      <c r="K120" s="250" t="s">
        <v>1</v>
      </c>
      <c r="L120" s="7" t="s">
        <v>272</v>
      </c>
      <c r="M120" s="283">
        <v>0.8</v>
      </c>
      <c r="N120" s="262"/>
      <c r="O120" s="262"/>
      <c r="P120" s="262"/>
      <c r="Q120" s="262"/>
      <c r="R120" s="262"/>
      <c r="S120" s="262"/>
      <c r="T120" s="262"/>
      <c r="U120" s="262"/>
      <c r="V120" s="262"/>
      <c r="W120" s="262"/>
      <c r="X120" s="262"/>
      <c r="Y120" s="262"/>
      <c r="Z120" s="274">
        <f t="shared" si="112"/>
        <v>0</v>
      </c>
      <c r="AA120" s="33">
        <v>0.75</v>
      </c>
      <c r="AB120" s="33"/>
      <c r="AC120" s="33"/>
      <c r="AD120" s="251" t="s">
        <v>13</v>
      </c>
      <c r="AE120" s="262">
        <v>560</v>
      </c>
      <c r="AF120" s="262">
        <v>560</v>
      </c>
      <c r="AG120" s="262">
        <v>560</v>
      </c>
      <c r="AH120" s="262">
        <v>560</v>
      </c>
      <c r="AI120" s="262">
        <v>560</v>
      </c>
      <c r="AJ120" s="262">
        <v>560</v>
      </c>
      <c r="AK120" s="262">
        <v>560</v>
      </c>
      <c r="AL120" s="262">
        <v>560</v>
      </c>
      <c r="AM120" s="262">
        <v>560</v>
      </c>
      <c r="AN120" s="262">
        <v>560</v>
      </c>
      <c r="AO120" s="262">
        <v>560</v>
      </c>
      <c r="AP120" s="262">
        <v>560</v>
      </c>
      <c r="AQ120" s="243">
        <f t="shared" si="87"/>
        <v>560</v>
      </c>
      <c r="AR120" s="33"/>
      <c r="AS120" s="33"/>
      <c r="AT120" s="33"/>
      <c r="AU120" s="272">
        <f t="shared" si="128"/>
        <v>0</v>
      </c>
      <c r="AV120" s="272">
        <f t="shared" si="129"/>
        <v>0</v>
      </c>
      <c r="AW120" s="272">
        <f t="shared" si="130"/>
        <v>0</v>
      </c>
      <c r="AX120" s="272">
        <f t="shared" si="131"/>
        <v>0</v>
      </c>
      <c r="AY120" s="272">
        <f t="shared" si="132"/>
        <v>0</v>
      </c>
      <c r="AZ120" s="272">
        <f t="shared" si="133"/>
        <v>0</v>
      </c>
      <c r="BA120" s="272">
        <f t="shared" si="134"/>
        <v>0</v>
      </c>
      <c r="BB120" s="272">
        <f t="shared" si="135"/>
        <v>0</v>
      </c>
      <c r="BC120" s="272">
        <f t="shared" si="136"/>
        <v>0</v>
      </c>
      <c r="BD120" s="272">
        <f t="shared" si="137"/>
        <v>0</v>
      </c>
      <c r="BE120" s="272">
        <f t="shared" si="138"/>
        <v>0</v>
      </c>
      <c r="BF120" s="272">
        <f t="shared" si="139"/>
        <v>0</v>
      </c>
      <c r="BG120" s="273">
        <f t="shared" si="125"/>
        <v>0</v>
      </c>
      <c r="BH120" s="7"/>
      <c r="BI120" s="7"/>
      <c r="BJ120" s="7"/>
      <c r="BK120" s="289"/>
      <c r="BL120" s="290"/>
      <c r="BM120" s="291" t="str">
        <f t="shared" si="119"/>
        <v xml:space="preserve"> </v>
      </c>
      <c r="BN120" s="292" t="s">
        <v>15</v>
      </c>
      <c r="BO120" s="290">
        <f t="shared" si="140"/>
        <v>0</v>
      </c>
      <c r="BP120" s="290">
        <f t="shared" si="141"/>
        <v>0</v>
      </c>
      <c r="BQ120" s="290">
        <f t="shared" si="142"/>
        <v>0</v>
      </c>
      <c r="BR120" s="290">
        <f t="shared" si="143"/>
        <v>0</v>
      </c>
      <c r="BS120" s="290">
        <f t="shared" si="144"/>
        <v>0</v>
      </c>
      <c r="BT120" s="290">
        <f t="shared" si="145"/>
        <v>0</v>
      </c>
      <c r="BU120" s="290">
        <f t="shared" si="146"/>
        <v>0</v>
      </c>
      <c r="BV120" s="290">
        <f t="shared" si="147"/>
        <v>0</v>
      </c>
      <c r="BW120" s="290">
        <f t="shared" si="148"/>
        <v>0</v>
      </c>
      <c r="BX120" s="290">
        <f t="shared" si="149"/>
        <v>0</v>
      </c>
      <c r="BY120" s="290">
        <f t="shared" si="150"/>
        <v>0</v>
      </c>
      <c r="BZ120" s="290">
        <f t="shared" si="151"/>
        <v>0</v>
      </c>
      <c r="CA120" s="298">
        <f t="shared" si="120"/>
        <v>0</v>
      </c>
      <c r="CB120" s="1" t="e">
        <f>VLOOKUP(C120,'So sánh chi phí'!A:A,1,0)</f>
        <v>#N/A</v>
      </c>
    </row>
    <row r="121" spans="1:80" x14ac:dyDescent="0.3">
      <c r="A121" s="7" t="s">
        <v>76</v>
      </c>
      <c r="B121" s="234" t="s">
        <v>98</v>
      </c>
      <c r="C121" s="7" t="s">
        <v>4623</v>
      </c>
      <c r="D121" s="209" t="s">
        <v>4717</v>
      </c>
      <c r="E121" s="7" t="s">
        <v>97</v>
      </c>
      <c r="F121" s="7" t="s">
        <v>4744</v>
      </c>
      <c r="G121" s="7" t="s">
        <v>8</v>
      </c>
      <c r="H121" s="7" t="s">
        <v>166</v>
      </c>
      <c r="I121" s="7" t="s">
        <v>121</v>
      </c>
      <c r="J121" s="7" t="s">
        <v>83</v>
      </c>
      <c r="K121" s="250" t="s">
        <v>1</v>
      </c>
      <c r="L121" s="7" t="s">
        <v>272</v>
      </c>
      <c r="M121" s="283">
        <v>0.8</v>
      </c>
      <c r="N121" s="262"/>
      <c r="O121" s="262"/>
      <c r="P121" s="262"/>
      <c r="Q121" s="262"/>
      <c r="R121" s="262"/>
      <c r="S121" s="262"/>
      <c r="T121" s="262"/>
      <c r="U121" s="262"/>
      <c r="V121" s="262"/>
      <c r="W121" s="262"/>
      <c r="X121" s="262"/>
      <c r="Y121" s="262"/>
      <c r="Z121" s="274">
        <f t="shared" si="112"/>
        <v>0</v>
      </c>
      <c r="AA121" s="33">
        <v>11</v>
      </c>
      <c r="AB121" s="33"/>
      <c r="AC121" s="33"/>
      <c r="AD121" s="251" t="s">
        <v>13</v>
      </c>
      <c r="AE121" s="262">
        <v>930</v>
      </c>
      <c r="AF121" s="262">
        <v>930</v>
      </c>
      <c r="AG121" s="262">
        <v>930</v>
      </c>
      <c r="AH121" s="262">
        <v>930</v>
      </c>
      <c r="AI121" s="262">
        <v>930</v>
      </c>
      <c r="AJ121" s="262">
        <v>930</v>
      </c>
      <c r="AK121" s="262">
        <v>930</v>
      </c>
      <c r="AL121" s="262">
        <v>930</v>
      </c>
      <c r="AM121" s="262">
        <v>930</v>
      </c>
      <c r="AN121" s="262">
        <v>930</v>
      </c>
      <c r="AO121" s="262">
        <v>930</v>
      </c>
      <c r="AP121" s="262">
        <v>930</v>
      </c>
      <c r="AQ121" s="243">
        <f t="shared" si="87"/>
        <v>930</v>
      </c>
      <c r="AR121" s="33"/>
      <c r="AS121" s="33"/>
      <c r="AT121" s="33"/>
      <c r="AU121" s="272">
        <f t="shared" si="128"/>
        <v>0</v>
      </c>
      <c r="AV121" s="272">
        <f t="shared" si="129"/>
        <v>0</v>
      </c>
      <c r="AW121" s="272">
        <f t="shared" si="130"/>
        <v>0</v>
      </c>
      <c r="AX121" s="272">
        <f t="shared" si="131"/>
        <v>0</v>
      </c>
      <c r="AY121" s="272">
        <f t="shared" si="132"/>
        <v>0</v>
      </c>
      <c r="AZ121" s="272">
        <f t="shared" si="133"/>
        <v>0</v>
      </c>
      <c r="BA121" s="272">
        <f t="shared" si="134"/>
        <v>0</v>
      </c>
      <c r="BB121" s="272">
        <f t="shared" si="135"/>
        <v>0</v>
      </c>
      <c r="BC121" s="272">
        <f t="shared" si="136"/>
        <v>0</v>
      </c>
      <c r="BD121" s="272">
        <f t="shared" si="137"/>
        <v>0</v>
      </c>
      <c r="BE121" s="272">
        <f t="shared" si="138"/>
        <v>0</v>
      </c>
      <c r="BF121" s="272">
        <f t="shared" si="139"/>
        <v>0</v>
      </c>
      <c r="BG121" s="273">
        <f t="shared" si="125"/>
        <v>0</v>
      </c>
      <c r="BH121" s="7"/>
      <c r="BI121" s="7"/>
      <c r="BJ121" s="7"/>
      <c r="BK121" s="289"/>
      <c r="BL121" s="290"/>
      <c r="BM121" s="291" t="str">
        <f t="shared" si="119"/>
        <v xml:space="preserve"> </v>
      </c>
      <c r="BN121" s="292" t="s">
        <v>15</v>
      </c>
      <c r="BO121" s="290">
        <f t="shared" si="140"/>
        <v>0</v>
      </c>
      <c r="BP121" s="290">
        <f t="shared" si="141"/>
        <v>0</v>
      </c>
      <c r="BQ121" s="290">
        <f t="shared" si="142"/>
        <v>0</v>
      </c>
      <c r="BR121" s="290">
        <f t="shared" si="143"/>
        <v>0</v>
      </c>
      <c r="BS121" s="290">
        <f t="shared" si="144"/>
        <v>0</v>
      </c>
      <c r="BT121" s="290">
        <f t="shared" si="145"/>
        <v>0</v>
      </c>
      <c r="BU121" s="290">
        <f t="shared" si="146"/>
        <v>0</v>
      </c>
      <c r="BV121" s="290">
        <f t="shared" si="147"/>
        <v>0</v>
      </c>
      <c r="BW121" s="290">
        <f t="shared" si="148"/>
        <v>0</v>
      </c>
      <c r="BX121" s="290">
        <f t="shared" si="149"/>
        <v>0</v>
      </c>
      <c r="BY121" s="290">
        <f t="shared" si="150"/>
        <v>0</v>
      </c>
      <c r="BZ121" s="290">
        <f t="shared" si="151"/>
        <v>0</v>
      </c>
      <c r="CA121" s="298">
        <f t="shared" si="120"/>
        <v>0</v>
      </c>
      <c r="CB121" s="1" t="e">
        <f>VLOOKUP(C121,'So sánh chi phí'!A:A,1,0)</f>
        <v>#N/A</v>
      </c>
    </row>
    <row r="122" spans="1:80" x14ac:dyDescent="0.3">
      <c r="A122" s="7" t="s">
        <v>79</v>
      </c>
      <c r="B122" s="234" t="s">
        <v>98</v>
      </c>
      <c r="C122" s="7" t="s">
        <v>4624</v>
      </c>
      <c r="D122" s="209" t="s">
        <v>4718</v>
      </c>
      <c r="E122" s="7" t="s">
        <v>97</v>
      </c>
      <c r="F122" s="7" t="s">
        <v>4744</v>
      </c>
      <c r="G122" s="7" t="s">
        <v>8</v>
      </c>
      <c r="H122" s="7" t="s">
        <v>4746</v>
      </c>
      <c r="I122" s="7" t="s">
        <v>110</v>
      </c>
      <c r="J122" s="7" t="s">
        <v>4752</v>
      </c>
      <c r="K122" s="182" t="s">
        <v>0</v>
      </c>
      <c r="L122" s="7" t="s">
        <v>4780</v>
      </c>
      <c r="M122" s="283">
        <v>0.8</v>
      </c>
      <c r="N122" s="262">
        <v>2.2000000000000002</v>
      </c>
      <c r="O122" s="262">
        <v>2.2000000000000002</v>
      </c>
      <c r="P122" s="262">
        <v>2.2000000000000002</v>
      </c>
      <c r="Q122" s="262"/>
      <c r="R122" s="262"/>
      <c r="S122" s="262">
        <v>2.2000000000000002</v>
      </c>
      <c r="T122" s="262"/>
      <c r="U122" s="262"/>
      <c r="V122" s="262">
        <v>2.2000000000000002</v>
      </c>
      <c r="W122" s="262"/>
      <c r="X122" s="262"/>
      <c r="Y122" s="262"/>
      <c r="Z122" s="274">
        <f t="shared" si="112"/>
        <v>11</v>
      </c>
      <c r="AA122" s="33">
        <v>20.9</v>
      </c>
      <c r="AB122" s="33"/>
      <c r="AC122" s="33"/>
      <c r="AD122" s="251" t="s">
        <v>13</v>
      </c>
      <c r="AE122" s="262">
        <v>1150</v>
      </c>
      <c r="AF122" s="262">
        <v>1150</v>
      </c>
      <c r="AG122" s="262">
        <v>1150</v>
      </c>
      <c r="AH122" s="262">
        <v>1150</v>
      </c>
      <c r="AI122" s="262">
        <v>1150</v>
      </c>
      <c r="AJ122" s="262">
        <v>1150</v>
      </c>
      <c r="AK122" s="262">
        <v>1150</v>
      </c>
      <c r="AL122" s="262">
        <v>1150</v>
      </c>
      <c r="AM122" s="262">
        <v>1150</v>
      </c>
      <c r="AN122" s="262">
        <v>1150</v>
      </c>
      <c r="AO122" s="262">
        <v>1150</v>
      </c>
      <c r="AP122" s="262">
        <v>1150</v>
      </c>
      <c r="AQ122" s="243">
        <f t="shared" si="87"/>
        <v>1150</v>
      </c>
      <c r="AR122" s="33"/>
      <c r="AS122" s="33"/>
      <c r="AT122" s="33"/>
      <c r="AU122" s="272">
        <f t="shared" si="128"/>
        <v>67045000</v>
      </c>
      <c r="AV122" s="272">
        <f t="shared" si="129"/>
        <v>67045000</v>
      </c>
      <c r="AW122" s="272">
        <f t="shared" si="130"/>
        <v>67045000</v>
      </c>
      <c r="AX122" s="272">
        <f t="shared" si="131"/>
        <v>0</v>
      </c>
      <c r="AY122" s="272">
        <f t="shared" si="132"/>
        <v>0</v>
      </c>
      <c r="AZ122" s="272">
        <f t="shared" si="133"/>
        <v>67045000</v>
      </c>
      <c r="BA122" s="272">
        <f t="shared" si="134"/>
        <v>0</v>
      </c>
      <c r="BB122" s="272">
        <f t="shared" si="135"/>
        <v>0</v>
      </c>
      <c r="BC122" s="272">
        <f t="shared" si="136"/>
        <v>67045000</v>
      </c>
      <c r="BD122" s="272">
        <f t="shared" si="137"/>
        <v>0</v>
      </c>
      <c r="BE122" s="272">
        <f t="shared" si="138"/>
        <v>0</v>
      </c>
      <c r="BF122" s="272">
        <f t="shared" si="139"/>
        <v>0</v>
      </c>
      <c r="BG122" s="273">
        <f t="shared" si="125"/>
        <v>335225000</v>
      </c>
      <c r="BH122" s="7"/>
      <c r="BI122" s="7"/>
      <c r="BJ122" s="7"/>
      <c r="BK122" s="289"/>
      <c r="BL122" s="290"/>
      <c r="BM122" s="291" t="str">
        <f t="shared" si="119"/>
        <v xml:space="preserve"> </v>
      </c>
      <c r="BN122" s="292" t="s">
        <v>15</v>
      </c>
      <c r="BO122" s="290">
        <f t="shared" si="140"/>
        <v>0</v>
      </c>
      <c r="BP122" s="290">
        <f t="shared" si="141"/>
        <v>0</v>
      </c>
      <c r="BQ122" s="290">
        <f t="shared" si="142"/>
        <v>0</v>
      </c>
      <c r="BR122" s="290">
        <f t="shared" si="143"/>
        <v>0</v>
      </c>
      <c r="BS122" s="290">
        <f t="shared" si="144"/>
        <v>0</v>
      </c>
      <c r="BT122" s="290">
        <f t="shared" si="145"/>
        <v>0</v>
      </c>
      <c r="BU122" s="290">
        <f t="shared" si="146"/>
        <v>0</v>
      </c>
      <c r="BV122" s="290">
        <f t="shared" si="147"/>
        <v>0</v>
      </c>
      <c r="BW122" s="290">
        <f t="shared" si="148"/>
        <v>0</v>
      </c>
      <c r="BX122" s="290">
        <f t="shared" si="149"/>
        <v>0</v>
      </c>
      <c r="BY122" s="290">
        <f t="shared" si="150"/>
        <v>0</v>
      </c>
      <c r="BZ122" s="290">
        <f t="shared" si="151"/>
        <v>0</v>
      </c>
      <c r="CA122" s="298">
        <f t="shared" si="120"/>
        <v>0</v>
      </c>
      <c r="CB122" s="1" t="e">
        <f>VLOOKUP(C122,'So sánh chi phí'!A:A,1,0)</f>
        <v>#N/A</v>
      </c>
    </row>
    <row r="123" spans="1:80" x14ac:dyDescent="0.3">
      <c r="A123" s="7" t="s">
        <v>79</v>
      </c>
      <c r="B123" s="234" t="s">
        <v>98</v>
      </c>
      <c r="C123" s="7" t="s">
        <v>4617</v>
      </c>
      <c r="D123" s="209" t="s">
        <v>4710</v>
      </c>
      <c r="E123" s="7" t="s">
        <v>97</v>
      </c>
      <c r="F123" s="7" t="s">
        <v>4744</v>
      </c>
      <c r="G123" s="7" t="s">
        <v>8</v>
      </c>
      <c r="H123" s="7" t="s">
        <v>166</v>
      </c>
      <c r="I123" s="7" t="s">
        <v>137</v>
      </c>
      <c r="J123" s="7" t="s">
        <v>138</v>
      </c>
      <c r="K123" s="250" t="s">
        <v>1</v>
      </c>
      <c r="L123" s="7" t="s">
        <v>272</v>
      </c>
      <c r="M123" s="283">
        <v>0.8</v>
      </c>
      <c r="N123" s="262"/>
      <c r="O123" s="262"/>
      <c r="P123" s="262"/>
      <c r="Q123" s="262"/>
      <c r="R123" s="262"/>
      <c r="S123" s="262"/>
      <c r="T123" s="262"/>
      <c r="U123" s="262"/>
      <c r="V123" s="262"/>
      <c r="W123" s="262"/>
      <c r="X123" s="262"/>
      <c r="Y123" s="262"/>
      <c r="Z123" s="274">
        <f t="shared" si="112"/>
        <v>0</v>
      </c>
      <c r="AA123" s="33">
        <v>34.25</v>
      </c>
      <c r="AB123" s="33"/>
      <c r="AC123" s="33"/>
      <c r="AD123" s="251" t="s">
        <v>13</v>
      </c>
      <c r="AE123" s="262">
        <v>560</v>
      </c>
      <c r="AF123" s="262">
        <v>560</v>
      </c>
      <c r="AG123" s="262">
        <v>560</v>
      </c>
      <c r="AH123" s="262">
        <v>560</v>
      </c>
      <c r="AI123" s="262">
        <v>560</v>
      </c>
      <c r="AJ123" s="262">
        <v>560</v>
      </c>
      <c r="AK123" s="262">
        <v>560</v>
      </c>
      <c r="AL123" s="262">
        <v>560</v>
      </c>
      <c r="AM123" s="262">
        <v>560</v>
      </c>
      <c r="AN123" s="262">
        <v>560</v>
      </c>
      <c r="AO123" s="262">
        <v>560</v>
      </c>
      <c r="AP123" s="262">
        <v>560</v>
      </c>
      <c r="AQ123" s="243">
        <f t="shared" si="87"/>
        <v>560</v>
      </c>
      <c r="AR123" s="33"/>
      <c r="AS123" s="33"/>
      <c r="AT123" s="33"/>
      <c r="AU123" s="272">
        <f t="shared" si="128"/>
        <v>0</v>
      </c>
      <c r="AV123" s="272">
        <f t="shared" si="129"/>
        <v>0</v>
      </c>
      <c r="AW123" s="272">
        <f t="shared" si="130"/>
        <v>0</v>
      </c>
      <c r="AX123" s="272">
        <f t="shared" si="131"/>
        <v>0</v>
      </c>
      <c r="AY123" s="272">
        <f t="shared" si="132"/>
        <v>0</v>
      </c>
      <c r="AZ123" s="272">
        <f t="shared" si="133"/>
        <v>0</v>
      </c>
      <c r="BA123" s="272">
        <f t="shared" si="134"/>
        <v>0</v>
      </c>
      <c r="BB123" s="272">
        <f t="shared" si="135"/>
        <v>0</v>
      </c>
      <c r="BC123" s="272">
        <f t="shared" si="136"/>
        <v>0</v>
      </c>
      <c r="BD123" s="272">
        <f t="shared" si="137"/>
        <v>0</v>
      </c>
      <c r="BE123" s="272">
        <f t="shared" si="138"/>
        <v>0</v>
      </c>
      <c r="BF123" s="272">
        <f t="shared" si="139"/>
        <v>0</v>
      </c>
      <c r="BG123" s="273">
        <f t="shared" si="125"/>
        <v>0</v>
      </c>
      <c r="BH123" s="7"/>
      <c r="BI123" s="7"/>
      <c r="BJ123" s="7"/>
      <c r="BK123" s="289"/>
      <c r="BL123" s="290"/>
      <c r="BM123" s="291" t="str">
        <f t="shared" si="119"/>
        <v xml:space="preserve"> </v>
      </c>
      <c r="BN123" s="292" t="s">
        <v>15</v>
      </c>
      <c r="BO123" s="290">
        <f t="shared" si="140"/>
        <v>0</v>
      </c>
      <c r="BP123" s="290">
        <f t="shared" si="141"/>
        <v>0</v>
      </c>
      <c r="BQ123" s="290">
        <f t="shared" si="142"/>
        <v>0</v>
      </c>
      <c r="BR123" s="290">
        <f t="shared" si="143"/>
        <v>0</v>
      </c>
      <c r="BS123" s="290">
        <f t="shared" si="144"/>
        <v>0</v>
      </c>
      <c r="BT123" s="290">
        <f t="shared" si="145"/>
        <v>0</v>
      </c>
      <c r="BU123" s="290">
        <f t="shared" si="146"/>
        <v>0</v>
      </c>
      <c r="BV123" s="290">
        <f t="shared" si="147"/>
        <v>0</v>
      </c>
      <c r="BW123" s="290">
        <f t="shared" si="148"/>
        <v>0</v>
      </c>
      <c r="BX123" s="290">
        <f t="shared" si="149"/>
        <v>0</v>
      </c>
      <c r="BY123" s="290">
        <f t="shared" si="150"/>
        <v>0</v>
      </c>
      <c r="BZ123" s="290">
        <f t="shared" si="151"/>
        <v>0</v>
      </c>
      <c r="CA123" s="298">
        <f t="shared" si="120"/>
        <v>0</v>
      </c>
      <c r="CB123" s="1" t="e">
        <f>VLOOKUP(C123,'So sánh chi phí'!A:A,1,0)</f>
        <v>#N/A</v>
      </c>
    </row>
    <row r="124" spans="1:80" x14ac:dyDescent="0.3">
      <c r="A124" s="7" t="s">
        <v>79</v>
      </c>
      <c r="B124" s="234" t="s">
        <v>98</v>
      </c>
      <c r="C124" s="7" t="s">
        <v>4603</v>
      </c>
      <c r="D124" s="209" t="s">
        <v>4692</v>
      </c>
      <c r="E124" s="7" t="s">
        <v>97</v>
      </c>
      <c r="F124" s="7" t="s">
        <v>4744</v>
      </c>
      <c r="G124" s="7" t="s">
        <v>8</v>
      </c>
      <c r="H124" s="7" t="s">
        <v>166</v>
      </c>
      <c r="I124" s="7" t="s">
        <v>145</v>
      </c>
      <c r="J124" s="7" t="s">
        <v>146</v>
      </c>
      <c r="K124" s="250" t="s">
        <v>1</v>
      </c>
      <c r="L124" s="7" t="s">
        <v>272</v>
      </c>
      <c r="M124" s="283">
        <v>0.8</v>
      </c>
      <c r="N124" s="262"/>
      <c r="O124" s="262"/>
      <c r="P124" s="262"/>
      <c r="Q124" s="262"/>
      <c r="R124" s="262"/>
      <c r="S124" s="262"/>
      <c r="T124" s="262"/>
      <c r="U124" s="262"/>
      <c r="V124" s="262"/>
      <c r="W124" s="262"/>
      <c r="X124" s="262"/>
      <c r="Y124" s="262"/>
      <c r="Z124" s="274">
        <f t="shared" si="112"/>
        <v>0</v>
      </c>
      <c r="AA124" s="33">
        <v>48.8</v>
      </c>
      <c r="AB124" s="33"/>
      <c r="AC124" s="33"/>
      <c r="AD124" s="251" t="s">
        <v>13</v>
      </c>
      <c r="AE124" s="262">
        <v>560</v>
      </c>
      <c r="AF124" s="262">
        <v>560</v>
      </c>
      <c r="AG124" s="262">
        <v>560</v>
      </c>
      <c r="AH124" s="262">
        <v>560</v>
      </c>
      <c r="AI124" s="262">
        <v>560</v>
      </c>
      <c r="AJ124" s="262">
        <v>560</v>
      </c>
      <c r="AK124" s="262">
        <v>560</v>
      </c>
      <c r="AL124" s="262">
        <v>560</v>
      </c>
      <c r="AM124" s="262">
        <v>560</v>
      </c>
      <c r="AN124" s="262">
        <v>560</v>
      </c>
      <c r="AO124" s="262">
        <v>560</v>
      </c>
      <c r="AP124" s="262">
        <v>560</v>
      </c>
      <c r="AQ124" s="243">
        <f t="shared" si="87"/>
        <v>560</v>
      </c>
      <c r="AR124" s="33"/>
      <c r="AS124" s="33"/>
      <c r="AT124" s="33"/>
      <c r="AU124" s="272">
        <f t="shared" si="128"/>
        <v>0</v>
      </c>
      <c r="AV124" s="272">
        <f t="shared" si="129"/>
        <v>0</v>
      </c>
      <c r="AW124" s="272">
        <f t="shared" si="130"/>
        <v>0</v>
      </c>
      <c r="AX124" s="272">
        <f t="shared" si="131"/>
        <v>0</v>
      </c>
      <c r="AY124" s="272">
        <f t="shared" si="132"/>
        <v>0</v>
      </c>
      <c r="AZ124" s="272">
        <f t="shared" si="133"/>
        <v>0</v>
      </c>
      <c r="BA124" s="272">
        <f t="shared" si="134"/>
        <v>0</v>
      </c>
      <c r="BB124" s="272">
        <f t="shared" si="135"/>
        <v>0</v>
      </c>
      <c r="BC124" s="272">
        <f t="shared" si="136"/>
        <v>0</v>
      </c>
      <c r="BD124" s="272">
        <f t="shared" si="137"/>
        <v>0</v>
      </c>
      <c r="BE124" s="272">
        <f t="shared" si="138"/>
        <v>0</v>
      </c>
      <c r="BF124" s="272">
        <f t="shared" si="139"/>
        <v>0</v>
      </c>
      <c r="BG124" s="273">
        <f t="shared" si="125"/>
        <v>0</v>
      </c>
      <c r="BH124" s="7"/>
      <c r="BI124" s="7"/>
      <c r="BJ124" s="7"/>
      <c r="BK124" s="289"/>
      <c r="BL124" s="290"/>
      <c r="BM124" s="291" t="str">
        <f t="shared" si="119"/>
        <v xml:space="preserve"> </v>
      </c>
      <c r="BN124" s="292" t="s">
        <v>15</v>
      </c>
      <c r="BO124" s="290">
        <f t="shared" si="140"/>
        <v>0</v>
      </c>
      <c r="BP124" s="290">
        <f t="shared" si="141"/>
        <v>0</v>
      </c>
      <c r="BQ124" s="290">
        <f t="shared" si="142"/>
        <v>0</v>
      </c>
      <c r="BR124" s="290">
        <f t="shared" si="143"/>
        <v>0</v>
      </c>
      <c r="BS124" s="290">
        <f t="shared" si="144"/>
        <v>0</v>
      </c>
      <c r="BT124" s="290">
        <f t="shared" si="145"/>
        <v>0</v>
      </c>
      <c r="BU124" s="290">
        <f t="shared" si="146"/>
        <v>0</v>
      </c>
      <c r="BV124" s="290">
        <f t="shared" si="147"/>
        <v>0</v>
      </c>
      <c r="BW124" s="290">
        <f t="shared" si="148"/>
        <v>0</v>
      </c>
      <c r="BX124" s="290">
        <f t="shared" si="149"/>
        <v>0</v>
      </c>
      <c r="BY124" s="290">
        <f t="shared" si="150"/>
        <v>0</v>
      </c>
      <c r="BZ124" s="290">
        <f t="shared" si="151"/>
        <v>0</v>
      </c>
      <c r="CA124" s="298">
        <f t="shared" si="120"/>
        <v>0</v>
      </c>
      <c r="CB124" s="1" t="str">
        <f>VLOOKUP(C124,'So sánh chi phí'!A:A,1,0)</f>
        <v>105339</v>
      </c>
    </row>
    <row r="125" spans="1:80" x14ac:dyDescent="0.3">
      <c r="A125" s="7" t="s">
        <v>79</v>
      </c>
      <c r="B125" s="234" t="s">
        <v>98</v>
      </c>
      <c r="C125" s="7" t="s">
        <v>4603</v>
      </c>
      <c r="D125" s="209" t="s">
        <v>4692</v>
      </c>
      <c r="E125" s="7" t="s">
        <v>97</v>
      </c>
      <c r="F125" s="7" t="s">
        <v>4744</v>
      </c>
      <c r="G125" s="7" t="s">
        <v>8</v>
      </c>
      <c r="H125" s="7" t="s">
        <v>166</v>
      </c>
      <c r="I125" s="7" t="s">
        <v>141</v>
      </c>
      <c r="J125" s="7" t="s">
        <v>142</v>
      </c>
      <c r="K125" s="250" t="s">
        <v>1</v>
      </c>
      <c r="L125" s="7" t="s">
        <v>272</v>
      </c>
      <c r="M125" s="283">
        <v>0.8</v>
      </c>
      <c r="N125" s="262"/>
      <c r="O125" s="262"/>
      <c r="P125" s="262"/>
      <c r="Q125" s="262"/>
      <c r="R125" s="262"/>
      <c r="S125" s="262"/>
      <c r="T125" s="262"/>
      <c r="U125" s="262"/>
      <c r="V125" s="262"/>
      <c r="W125" s="262"/>
      <c r="X125" s="262"/>
      <c r="Y125" s="262"/>
      <c r="Z125" s="274">
        <f t="shared" si="112"/>
        <v>0</v>
      </c>
      <c r="AA125" s="33">
        <v>63.8</v>
      </c>
      <c r="AB125" s="33"/>
      <c r="AC125" s="33"/>
      <c r="AD125" s="251" t="s">
        <v>13</v>
      </c>
      <c r="AE125" s="262">
        <v>560</v>
      </c>
      <c r="AF125" s="262">
        <v>560</v>
      </c>
      <c r="AG125" s="262">
        <v>560</v>
      </c>
      <c r="AH125" s="262">
        <v>560</v>
      </c>
      <c r="AI125" s="262">
        <v>560</v>
      </c>
      <c r="AJ125" s="262">
        <v>560</v>
      </c>
      <c r="AK125" s="262">
        <v>560</v>
      </c>
      <c r="AL125" s="262">
        <v>560</v>
      </c>
      <c r="AM125" s="262">
        <v>560</v>
      </c>
      <c r="AN125" s="262">
        <v>560</v>
      </c>
      <c r="AO125" s="262">
        <v>560</v>
      </c>
      <c r="AP125" s="262">
        <v>560</v>
      </c>
      <c r="AQ125" s="243">
        <f t="shared" si="87"/>
        <v>560</v>
      </c>
      <c r="AR125" s="33"/>
      <c r="AS125" s="33"/>
      <c r="AT125" s="33"/>
      <c r="AU125" s="272">
        <f t="shared" si="128"/>
        <v>0</v>
      </c>
      <c r="AV125" s="272">
        <f t="shared" si="129"/>
        <v>0</v>
      </c>
      <c r="AW125" s="272">
        <f t="shared" si="130"/>
        <v>0</v>
      </c>
      <c r="AX125" s="272">
        <f t="shared" si="131"/>
        <v>0</v>
      </c>
      <c r="AY125" s="272">
        <f t="shared" si="132"/>
        <v>0</v>
      </c>
      <c r="AZ125" s="272">
        <f t="shared" si="133"/>
        <v>0</v>
      </c>
      <c r="BA125" s="272">
        <f t="shared" si="134"/>
        <v>0</v>
      </c>
      <c r="BB125" s="272">
        <f t="shared" si="135"/>
        <v>0</v>
      </c>
      <c r="BC125" s="272">
        <f t="shared" si="136"/>
        <v>0</v>
      </c>
      <c r="BD125" s="272">
        <f t="shared" si="137"/>
        <v>0</v>
      </c>
      <c r="BE125" s="272">
        <f t="shared" si="138"/>
        <v>0</v>
      </c>
      <c r="BF125" s="272">
        <f t="shared" si="139"/>
        <v>0</v>
      </c>
      <c r="BG125" s="273">
        <f t="shared" si="125"/>
        <v>0</v>
      </c>
      <c r="BH125" s="7"/>
      <c r="BI125" s="7"/>
      <c r="BJ125" s="7"/>
      <c r="BK125" s="289"/>
      <c r="BL125" s="290"/>
      <c r="BM125" s="291" t="str">
        <f t="shared" si="119"/>
        <v xml:space="preserve"> </v>
      </c>
      <c r="BN125" s="292" t="s">
        <v>15</v>
      </c>
      <c r="BO125" s="290">
        <f t="shared" si="140"/>
        <v>0</v>
      </c>
      <c r="BP125" s="290">
        <f t="shared" si="141"/>
        <v>0</v>
      </c>
      <c r="BQ125" s="290">
        <f t="shared" si="142"/>
        <v>0</v>
      </c>
      <c r="BR125" s="290">
        <f t="shared" si="143"/>
        <v>0</v>
      </c>
      <c r="BS125" s="290">
        <f t="shared" si="144"/>
        <v>0</v>
      </c>
      <c r="BT125" s="290">
        <f t="shared" si="145"/>
        <v>0</v>
      </c>
      <c r="BU125" s="290">
        <f t="shared" si="146"/>
        <v>0</v>
      </c>
      <c r="BV125" s="290">
        <f t="shared" si="147"/>
        <v>0</v>
      </c>
      <c r="BW125" s="290">
        <f t="shared" si="148"/>
        <v>0</v>
      </c>
      <c r="BX125" s="290">
        <f t="shared" si="149"/>
        <v>0</v>
      </c>
      <c r="BY125" s="290">
        <f t="shared" si="150"/>
        <v>0</v>
      </c>
      <c r="BZ125" s="290">
        <f t="shared" si="151"/>
        <v>0</v>
      </c>
      <c r="CA125" s="298">
        <f t="shared" si="120"/>
        <v>0</v>
      </c>
      <c r="CB125" s="1" t="str">
        <f>VLOOKUP(C125,'So sánh chi phí'!A:A,1,0)</f>
        <v>105339</v>
      </c>
    </row>
    <row r="126" spans="1:80" hidden="1" x14ac:dyDescent="0.3">
      <c r="A126" s="7" t="s">
        <v>9</v>
      </c>
      <c r="B126" s="381" t="s">
        <v>4556</v>
      </c>
      <c r="C126" s="7" t="s">
        <v>4625</v>
      </c>
      <c r="D126" s="209" t="s">
        <v>4719</v>
      </c>
      <c r="E126" s="7" t="s">
        <v>94</v>
      </c>
      <c r="F126" s="7" t="s">
        <v>4744</v>
      </c>
      <c r="G126" s="7" t="s">
        <v>4748</v>
      </c>
      <c r="H126" s="7" t="s">
        <v>165</v>
      </c>
      <c r="I126" s="7" t="s">
        <v>116</v>
      </c>
      <c r="J126" s="7" t="s">
        <v>78</v>
      </c>
      <c r="K126" s="182" t="s">
        <v>0</v>
      </c>
      <c r="L126" s="7" t="s">
        <v>4784</v>
      </c>
      <c r="M126" s="283">
        <v>0.8</v>
      </c>
      <c r="N126" s="262"/>
      <c r="O126" s="262"/>
      <c r="P126" s="262"/>
      <c r="Q126" s="262"/>
      <c r="R126" s="262"/>
      <c r="S126" s="262"/>
      <c r="T126" s="262"/>
      <c r="U126" s="262"/>
      <c r="V126" s="262"/>
      <c r="W126" s="262"/>
      <c r="X126" s="262"/>
      <c r="Y126" s="262"/>
      <c r="Z126" s="274">
        <f t="shared" si="112"/>
        <v>0</v>
      </c>
      <c r="AA126" s="33">
        <v>440</v>
      </c>
      <c r="AB126" s="33"/>
      <c r="AC126" s="33"/>
      <c r="AD126" s="251" t="s">
        <v>13</v>
      </c>
      <c r="AE126" s="262">
        <v>970</v>
      </c>
      <c r="AF126" s="262">
        <v>970</v>
      </c>
      <c r="AG126" s="262">
        <v>970</v>
      </c>
      <c r="AH126" s="262">
        <v>970</v>
      </c>
      <c r="AI126" s="262">
        <v>970</v>
      </c>
      <c r="AJ126" s="262">
        <v>970</v>
      </c>
      <c r="AK126" s="262">
        <v>970</v>
      </c>
      <c r="AL126" s="262">
        <v>970</v>
      </c>
      <c r="AM126" s="262">
        <v>970</v>
      </c>
      <c r="AN126" s="262">
        <v>970</v>
      </c>
      <c r="AO126" s="262">
        <v>970</v>
      </c>
      <c r="AP126" s="262">
        <v>970</v>
      </c>
      <c r="AQ126" s="243">
        <f t="shared" si="87"/>
        <v>970</v>
      </c>
      <c r="AR126" s="33"/>
      <c r="AS126" s="33"/>
      <c r="AT126" s="33"/>
      <c r="AU126" s="272">
        <f t="shared" si="128"/>
        <v>0</v>
      </c>
      <c r="AV126" s="272">
        <f t="shared" si="129"/>
        <v>0</v>
      </c>
      <c r="AW126" s="272">
        <f t="shared" si="130"/>
        <v>0</v>
      </c>
      <c r="AX126" s="272">
        <f t="shared" si="131"/>
        <v>0</v>
      </c>
      <c r="AY126" s="272">
        <f t="shared" si="132"/>
        <v>0</v>
      </c>
      <c r="AZ126" s="272">
        <f t="shared" si="133"/>
        <v>0</v>
      </c>
      <c r="BA126" s="272">
        <f t="shared" si="134"/>
        <v>0</v>
      </c>
      <c r="BB126" s="272">
        <f t="shared" si="135"/>
        <v>0</v>
      </c>
      <c r="BC126" s="272">
        <f t="shared" si="136"/>
        <v>0</v>
      </c>
      <c r="BD126" s="272">
        <f t="shared" si="137"/>
        <v>0</v>
      </c>
      <c r="BE126" s="272">
        <f t="shared" si="138"/>
        <v>0</v>
      </c>
      <c r="BF126" s="272">
        <f t="shared" si="139"/>
        <v>0</v>
      </c>
      <c r="BG126" s="273">
        <f t="shared" si="125"/>
        <v>0</v>
      </c>
      <c r="BH126" s="7"/>
      <c r="BI126" s="7"/>
      <c r="BJ126" s="7"/>
      <c r="BK126" s="289">
        <v>20</v>
      </c>
      <c r="BL126" s="290"/>
      <c r="BM126" s="291">
        <f t="shared" si="119"/>
        <v>-1</v>
      </c>
      <c r="BN126" s="292" t="s">
        <v>13</v>
      </c>
      <c r="BO126" s="290">
        <f t="shared" si="140"/>
        <v>0</v>
      </c>
      <c r="BP126" s="290">
        <f t="shared" si="141"/>
        <v>0</v>
      </c>
      <c r="BQ126" s="290">
        <f t="shared" si="142"/>
        <v>0</v>
      </c>
      <c r="BR126" s="290">
        <f t="shared" si="143"/>
        <v>0</v>
      </c>
      <c r="BS126" s="290">
        <f t="shared" si="144"/>
        <v>0</v>
      </c>
      <c r="BT126" s="290">
        <f t="shared" si="145"/>
        <v>0</v>
      </c>
      <c r="BU126" s="290">
        <f t="shared" si="146"/>
        <v>0</v>
      </c>
      <c r="BV126" s="290">
        <f t="shared" si="147"/>
        <v>0</v>
      </c>
      <c r="BW126" s="290">
        <f t="shared" si="148"/>
        <v>0</v>
      </c>
      <c r="BX126" s="290">
        <f t="shared" si="149"/>
        <v>0</v>
      </c>
      <c r="BY126" s="290">
        <f t="shared" si="150"/>
        <v>0</v>
      </c>
      <c r="BZ126" s="290">
        <f t="shared" si="151"/>
        <v>0</v>
      </c>
      <c r="CA126" s="298">
        <f t="shared" si="120"/>
        <v>0</v>
      </c>
      <c r="CB126" s="1" t="str">
        <f>VLOOKUP(C126,'So sánh chi phí'!A:A,1,0)</f>
        <v>200359</v>
      </c>
    </row>
    <row r="127" spans="1:80" x14ac:dyDescent="0.3">
      <c r="A127" s="7" t="s">
        <v>77</v>
      </c>
      <c r="B127" s="234" t="s">
        <v>98</v>
      </c>
      <c r="C127" s="7" t="s">
        <v>4613</v>
      </c>
      <c r="D127" s="209" t="s">
        <v>4704</v>
      </c>
      <c r="E127" s="7" t="s">
        <v>97</v>
      </c>
      <c r="F127" s="7" t="s">
        <v>4744</v>
      </c>
      <c r="G127" s="7" t="s">
        <v>8</v>
      </c>
      <c r="H127" s="7" t="s">
        <v>166</v>
      </c>
      <c r="I127" s="7" t="s">
        <v>101</v>
      </c>
      <c r="J127" s="7" t="s">
        <v>102</v>
      </c>
      <c r="K127" s="250" t="s">
        <v>1</v>
      </c>
      <c r="L127" s="7" t="s">
        <v>272</v>
      </c>
      <c r="M127" s="283">
        <v>0.8</v>
      </c>
      <c r="N127" s="262"/>
      <c r="O127" s="262"/>
      <c r="P127" s="262"/>
      <c r="Q127" s="262"/>
      <c r="R127" s="262"/>
      <c r="S127" s="262"/>
      <c r="T127" s="262"/>
      <c r="U127" s="262"/>
      <c r="V127" s="262"/>
      <c r="W127" s="262"/>
      <c r="X127" s="262"/>
      <c r="Y127" s="262"/>
      <c r="Z127" s="274">
        <f t="shared" si="112"/>
        <v>0</v>
      </c>
      <c r="AA127" s="33">
        <v>21.975000000000001</v>
      </c>
      <c r="AB127" s="33"/>
      <c r="AC127" s="33"/>
      <c r="AD127" s="251" t="s">
        <v>13</v>
      </c>
      <c r="AE127" s="262">
        <v>1180</v>
      </c>
      <c r="AF127" s="262">
        <v>1180</v>
      </c>
      <c r="AG127" s="262">
        <v>1180</v>
      </c>
      <c r="AH127" s="262">
        <v>1180</v>
      </c>
      <c r="AI127" s="262">
        <v>1180</v>
      </c>
      <c r="AJ127" s="262">
        <v>1180</v>
      </c>
      <c r="AK127" s="262">
        <v>1180</v>
      </c>
      <c r="AL127" s="262">
        <v>1180</v>
      </c>
      <c r="AM127" s="262">
        <v>1180</v>
      </c>
      <c r="AN127" s="262">
        <v>1180</v>
      </c>
      <c r="AO127" s="262">
        <v>1180</v>
      </c>
      <c r="AP127" s="262">
        <v>1180</v>
      </c>
      <c r="AQ127" s="243">
        <f t="shared" si="87"/>
        <v>1180</v>
      </c>
      <c r="AR127" s="33"/>
      <c r="AS127" s="33"/>
      <c r="AT127" s="33"/>
      <c r="AU127" s="272">
        <f t="shared" si="128"/>
        <v>0</v>
      </c>
      <c r="AV127" s="272">
        <f t="shared" si="129"/>
        <v>0</v>
      </c>
      <c r="AW127" s="272">
        <f t="shared" si="130"/>
        <v>0</v>
      </c>
      <c r="AX127" s="272">
        <f t="shared" si="131"/>
        <v>0</v>
      </c>
      <c r="AY127" s="272">
        <f t="shared" si="132"/>
        <v>0</v>
      </c>
      <c r="AZ127" s="272">
        <f t="shared" si="133"/>
        <v>0</v>
      </c>
      <c r="BA127" s="272">
        <f t="shared" si="134"/>
        <v>0</v>
      </c>
      <c r="BB127" s="272">
        <f t="shared" si="135"/>
        <v>0</v>
      </c>
      <c r="BC127" s="272">
        <f t="shared" si="136"/>
        <v>0</v>
      </c>
      <c r="BD127" s="272">
        <f t="shared" si="137"/>
        <v>0</v>
      </c>
      <c r="BE127" s="272">
        <f t="shared" si="138"/>
        <v>0</v>
      </c>
      <c r="BF127" s="272">
        <f t="shared" si="139"/>
        <v>0</v>
      </c>
      <c r="BG127" s="273">
        <f t="shared" si="125"/>
        <v>0</v>
      </c>
      <c r="BH127" s="7"/>
      <c r="BI127" s="7"/>
      <c r="BJ127" s="7"/>
      <c r="BK127" s="289"/>
      <c r="BL127" s="290"/>
      <c r="BM127" s="291" t="str">
        <f t="shared" si="119"/>
        <v xml:space="preserve"> </v>
      </c>
      <c r="BN127" s="292" t="s">
        <v>15</v>
      </c>
      <c r="BO127" s="290">
        <f t="shared" si="140"/>
        <v>0</v>
      </c>
      <c r="BP127" s="290">
        <f t="shared" si="141"/>
        <v>0</v>
      </c>
      <c r="BQ127" s="290">
        <f t="shared" si="142"/>
        <v>0</v>
      </c>
      <c r="BR127" s="290">
        <f t="shared" si="143"/>
        <v>0</v>
      </c>
      <c r="BS127" s="290">
        <f t="shared" si="144"/>
        <v>0</v>
      </c>
      <c r="BT127" s="290">
        <f t="shared" si="145"/>
        <v>0</v>
      </c>
      <c r="BU127" s="290">
        <f t="shared" si="146"/>
        <v>0</v>
      </c>
      <c r="BV127" s="290">
        <f t="shared" si="147"/>
        <v>0</v>
      </c>
      <c r="BW127" s="290">
        <f t="shared" si="148"/>
        <v>0</v>
      </c>
      <c r="BX127" s="290">
        <f t="shared" si="149"/>
        <v>0</v>
      </c>
      <c r="BY127" s="290">
        <f t="shared" si="150"/>
        <v>0</v>
      </c>
      <c r="BZ127" s="290">
        <f t="shared" si="151"/>
        <v>0</v>
      </c>
      <c r="CA127" s="298">
        <f t="shared" si="120"/>
        <v>0</v>
      </c>
      <c r="CB127" s="1" t="e">
        <f>VLOOKUP(C127,'So sánh chi phí'!A:A,1,0)</f>
        <v>#N/A</v>
      </c>
    </row>
    <row r="128" spans="1:80" x14ac:dyDescent="0.3">
      <c r="A128" s="7" t="s">
        <v>77</v>
      </c>
      <c r="B128" s="234" t="s">
        <v>98</v>
      </c>
      <c r="C128" s="7" t="s">
        <v>195</v>
      </c>
      <c r="D128" s="209" t="s">
        <v>4651</v>
      </c>
      <c r="E128" s="7" t="s">
        <v>97</v>
      </c>
      <c r="F128" s="7" t="s">
        <v>4744</v>
      </c>
      <c r="G128" s="7" t="s">
        <v>8</v>
      </c>
      <c r="H128" s="7" t="s">
        <v>166</v>
      </c>
      <c r="I128" s="7" t="s">
        <v>111</v>
      </c>
      <c r="J128" s="7" t="s">
        <v>4755</v>
      </c>
      <c r="K128" s="182" t="s">
        <v>0</v>
      </c>
      <c r="L128" s="7" t="s">
        <v>4781</v>
      </c>
      <c r="M128" s="283">
        <v>0.8</v>
      </c>
      <c r="N128" s="262"/>
      <c r="O128" s="262"/>
      <c r="P128" s="262"/>
      <c r="Q128" s="262"/>
      <c r="R128" s="262"/>
      <c r="S128" s="262"/>
      <c r="T128" s="262"/>
      <c r="U128" s="262"/>
      <c r="V128" s="262"/>
      <c r="W128" s="262"/>
      <c r="X128" s="262"/>
      <c r="Y128" s="262"/>
      <c r="Z128" s="274">
        <f t="shared" si="112"/>
        <v>0</v>
      </c>
      <c r="AA128" s="33">
        <v>0</v>
      </c>
      <c r="AB128" s="33"/>
      <c r="AC128" s="33"/>
      <c r="AD128" s="251" t="s">
        <v>13</v>
      </c>
      <c r="AE128" s="262"/>
      <c r="AF128" s="262"/>
      <c r="AG128" s="262"/>
      <c r="AH128" s="262"/>
      <c r="AI128" s="262"/>
      <c r="AJ128" s="262"/>
      <c r="AK128" s="262"/>
      <c r="AL128" s="262"/>
      <c r="AM128" s="262"/>
      <c r="AN128" s="262"/>
      <c r="AO128" s="262"/>
      <c r="AP128" s="262"/>
      <c r="AQ128" s="243" t="e">
        <f t="shared" si="87"/>
        <v>#DIV/0!</v>
      </c>
      <c r="AR128" s="33"/>
      <c r="AS128" s="33"/>
      <c r="AT128" s="33"/>
      <c r="AU128" s="272">
        <f t="shared" si="128"/>
        <v>0</v>
      </c>
      <c r="AV128" s="272">
        <f t="shared" si="129"/>
        <v>0</v>
      </c>
      <c r="AW128" s="272">
        <f t="shared" si="130"/>
        <v>0</v>
      </c>
      <c r="AX128" s="272">
        <f t="shared" si="131"/>
        <v>0</v>
      </c>
      <c r="AY128" s="272">
        <f t="shared" si="132"/>
        <v>0</v>
      </c>
      <c r="AZ128" s="272">
        <f t="shared" si="133"/>
        <v>0</v>
      </c>
      <c r="BA128" s="272">
        <f t="shared" si="134"/>
        <v>0</v>
      </c>
      <c r="BB128" s="272">
        <f t="shared" si="135"/>
        <v>0</v>
      </c>
      <c r="BC128" s="272">
        <f t="shared" si="136"/>
        <v>0</v>
      </c>
      <c r="BD128" s="272">
        <f t="shared" si="137"/>
        <v>0</v>
      </c>
      <c r="BE128" s="272">
        <f t="shared" si="138"/>
        <v>0</v>
      </c>
      <c r="BF128" s="272">
        <f t="shared" si="139"/>
        <v>0</v>
      </c>
      <c r="BG128" s="273">
        <f t="shared" si="125"/>
        <v>0</v>
      </c>
      <c r="BH128" s="7"/>
      <c r="BI128" s="7"/>
      <c r="BJ128" s="7"/>
      <c r="BK128" s="289">
        <v>140000</v>
      </c>
      <c r="BL128" s="290">
        <v>140000</v>
      </c>
      <c r="BM128" s="291">
        <f t="shared" si="119"/>
        <v>0</v>
      </c>
      <c r="BN128" s="292" t="s">
        <v>15</v>
      </c>
      <c r="BO128" s="290">
        <f t="shared" si="140"/>
        <v>0</v>
      </c>
      <c r="BP128" s="290">
        <f t="shared" si="141"/>
        <v>0</v>
      </c>
      <c r="BQ128" s="290">
        <f t="shared" si="142"/>
        <v>0</v>
      </c>
      <c r="BR128" s="290">
        <f t="shared" si="143"/>
        <v>0</v>
      </c>
      <c r="BS128" s="290">
        <f t="shared" si="144"/>
        <v>0</v>
      </c>
      <c r="BT128" s="290">
        <f t="shared" si="145"/>
        <v>0</v>
      </c>
      <c r="BU128" s="290">
        <f t="shared" si="146"/>
        <v>0</v>
      </c>
      <c r="BV128" s="290">
        <f t="shared" si="147"/>
        <v>0</v>
      </c>
      <c r="BW128" s="290">
        <f t="shared" si="148"/>
        <v>0</v>
      </c>
      <c r="BX128" s="290">
        <f t="shared" si="149"/>
        <v>0</v>
      </c>
      <c r="BY128" s="290">
        <f t="shared" si="150"/>
        <v>0</v>
      </c>
      <c r="BZ128" s="290">
        <f t="shared" si="151"/>
        <v>0</v>
      </c>
      <c r="CA128" s="298">
        <f t="shared" si="120"/>
        <v>0</v>
      </c>
      <c r="CB128" s="1" t="str">
        <f>VLOOKUP(C128,'So sánh chi phí'!A:A,1,0)</f>
        <v>104894</v>
      </c>
    </row>
    <row r="129" spans="1:80" x14ac:dyDescent="0.3">
      <c r="A129" s="7" t="s">
        <v>4565</v>
      </c>
      <c r="B129" s="234" t="s">
        <v>98</v>
      </c>
      <c r="C129" s="7" t="s">
        <v>194</v>
      </c>
      <c r="D129" s="209" t="s">
        <v>4558</v>
      </c>
      <c r="E129" s="7" t="s">
        <v>97</v>
      </c>
      <c r="F129" s="7" t="s">
        <v>4744</v>
      </c>
      <c r="G129" s="7" t="s">
        <v>8</v>
      </c>
      <c r="H129" s="7" t="s">
        <v>4746</v>
      </c>
      <c r="I129" s="7" t="s">
        <v>4769</v>
      </c>
      <c r="J129" s="7" t="s">
        <v>4770</v>
      </c>
      <c r="K129" s="182" t="s">
        <v>0</v>
      </c>
      <c r="L129" s="7" t="s">
        <v>4780</v>
      </c>
      <c r="M129" s="283">
        <v>0.8</v>
      </c>
      <c r="N129" s="262"/>
      <c r="O129" s="262"/>
      <c r="P129" s="262"/>
      <c r="Q129" s="262"/>
      <c r="R129" s="262"/>
      <c r="S129" s="262"/>
      <c r="T129" s="262"/>
      <c r="U129" s="262"/>
      <c r="V129" s="262"/>
      <c r="W129" s="262"/>
      <c r="X129" s="262"/>
      <c r="Y129" s="262"/>
      <c r="Z129" s="274">
        <f t="shared" si="112"/>
        <v>0</v>
      </c>
      <c r="AA129" s="33">
        <v>6.0500000000000007</v>
      </c>
      <c r="AB129" s="33"/>
      <c r="AC129" s="33"/>
      <c r="AD129" s="251" t="s">
        <v>13</v>
      </c>
      <c r="AE129" s="262">
        <v>1040</v>
      </c>
      <c r="AF129" s="262">
        <v>1040</v>
      </c>
      <c r="AG129" s="262">
        <v>1040</v>
      </c>
      <c r="AH129" s="262">
        <v>1040</v>
      </c>
      <c r="AI129" s="262">
        <v>1040</v>
      </c>
      <c r="AJ129" s="262">
        <v>1040</v>
      </c>
      <c r="AK129" s="262">
        <v>1040</v>
      </c>
      <c r="AL129" s="262">
        <v>1040</v>
      </c>
      <c r="AM129" s="262">
        <v>1040</v>
      </c>
      <c r="AN129" s="262">
        <v>1040</v>
      </c>
      <c r="AO129" s="262">
        <v>1040</v>
      </c>
      <c r="AP129" s="262">
        <v>1040</v>
      </c>
      <c r="AQ129" s="243">
        <f t="shared" si="87"/>
        <v>1040</v>
      </c>
      <c r="AR129" s="33"/>
      <c r="AS129" s="33"/>
      <c r="AT129" s="33"/>
      <c r="AU129" s="272">
        <f t="shared" si="128"/>
        <v>0</v>
      </c>
      <c r="AV129" s="272">
        <f t="shared" si="129"/>
        <v>0</v>
      </c>
      <c r="AW129" s="272">
        <f t="shared" si="130"/>
        <v>0</v>
      </c>
      <c r="AX129" s="272">
        <f t="shared" si="131"/>
        <v>0</v>
      </c>
      <c r="AY129" s="272">
        <f t="shared" si="132"/>
        <v>0</v>
      </c>
      <c r="AZ129" s="272">
        <f t="shared" si="133"/>
        <v>0</v>
      </c>
      <c r="BA129" s="272">
        <f t="shared" si="134"/>
        <v>0</v>
      </c>
      <c r="BB129" s="272">
        <f t="shared" si="135"/>
        <v>0</v>
      </c>
      <c r="BC129" s="272">
        <f t="shared" si="136"/>
        <v>0</v>
      </c>
      <c r="BD129" s="272">
        <f t="shared" si="137"/>
        <v>0</v>
      </c>
      <c r="BE129" s="272">
        <f t="shared" si="138"/>
        <v>0</v>
      </c>
      <c r="BF129" s="272">
        <f t="shared" si="139"/>
        <v>0</v>
      </c>
      <c r="BG129" s="273">
        <f t="shared" si="125"/>
        <v>0</v>
      </c>
      <c r="BH129" s="7"/>
      <c r="BI129" s="7"/>
      <c r="BJ129" s="7"/>
      <c r="BK129" s="289"/>
      <c r="BL129" s="290"/>
      <c r="BM129" s="291" t="str">
        <f t="shared" si="119"/>
        <v xml:space="preserve"> </v>
      </c>
      <c r="BN129" s="292" t="s">
        <v>15</v>
      </c>
      <c r="BO129" s="290">
        <f t="shared" si="140"/>
        <v>0</v>
      </c>
      <c r="BP129" s="290">
        <f t="shared" si="141"/>
        <v>0</v>
      </c>
      <c r="BQ129" s="290">
        <f t="shared" si="142"/>
        <v>0</v>
      </c>
      <c r="BR129" s="290">
        <f t="shared" si="143"/>
        <v>0</v>
      </c>
      <c r="BS129" s="290">
        <f t="shared" si="144"/>
        <v>0</v>
      </c>
      <c r="BT129" s="290">
        <f t="shared" si="145"/>
        <v>0</v>
      </c>
      <c r="BU129" s="290">
        <f t="shared" si="146"/>
        <v>0</v>
      </c>
      <c r="BV129" s="290">
        <f t="shared" si="147"/>
        <v>0</v>
      </c>
      <c r="BW129" s="290">
        <f t="shared" si="148"/>
        <v>0</v>
      </c>
      <c r="BX129" s="290">
        <f t="shared" si="149"/>
        <v>0</v>
      </c>
      <c r="BY129" s="290">
        <f t="shared" si="150"/>
        <v>0</v>
      </c>
      <c r="BZ129" s="290">
        <f t="shared" si="151"/>
        <v>0</v>
      </c>
      <c r="CA129" s="298">
        <f t="shared" si="120"/>
        <v>0</v>
      </c>
      <c r="CB129" s="1" t="str">
        <f>VLOOKUP(C129,'So sánh chi phí'!A:A,1,0)</f>
        <v>104909</v>
      </c>
    </row>
    <row r="130" spans="1:80" x14ac:dyDescent="0.3">
      <c r="A130" s="7" t="s">
        <v>4565</v>
      </c>
      <c r="B130" s="234" t="s">
        <v>98</v>
      </c>
      <c r="C130" s="7" t="s">
        <v>194</v>
      </c>
      <c r="D130" s="209" t="s">
        <v>4558</v>
      </c>
      <c r="E130" s="7" t="s">
        <v>97</v>
      </c>
      <c r="F130" s="7" t="s">
        <v>4744</v>
      </c>
      <c r="G130" s="7" t="s">
        <v>8</v>
      </c>
      <c r="H130" s="7" t="s">
        <v>4746</v>
      </c>
      <c r="I130" s="7" t="s">
        <v>4771</v>
      </c>
      <c r="J130" s="7" t="s">
        <v>4772</v>
      </c>
      <c r="K130" s="182" t="s">
        <v>0</v>
      </c>
      <c r="L130" s="7" t="s">
        <v>4780</v>
      </c>
      <c r="M130" s="283">
        <v>0.8</v>
      </c>
      <c r="N130" s="262"/>
      <c r="O130" s="262"/>
      <c r="P130" s="262"/>
      <c r="Q130" s="262"/>
      <c r="R130" s="262"/>
      <c r="S130" s="262"/>
      <c r="T130" s="262"/>
      <c r="U130" s="262"/>
      <c r="V130" s="262"/>
      <c r="W130" s="262"/>
      <c r="X130" s="262"/>
      <c r="Y130" s="262"/>
      <c r="Z130" s="274">
        <f t="shared" si="112"/>
        <v>0</v>
      </c>
      <c r="AA130" s="33">
        <v>422.4</v>
      </c>
      <c r="AB130" s="33"/>
      <c r="AC130" s="33"/>
      <c r="AD130" s="251" t="s">
        <v>13</v>
      </c>
      <c r="AE130" s="262">
        <v>1250</v>
      </c>
      <c r="AF130" s="262">
        <v>1250</v>
      </c>
      <c r="AG130" s="262">
        <v>1250</v>
      </c>
      <c r="AH130" s="262">
        <v>1250</v>
      </c>
      <c r="AI130" s="262">
        <v>1250</v>
      </c>
      <c r="AJ130" s="262">
        <v>1250</v>
      </c>
      <c r="AK130" s="262">
        <v>1250</v>
      </c>
      <c r="AL130" s="262">
        <v>1250</v>
      </c>
      <c r="AM130" s="262">
        <v>1250</v>
      </c>
      <c r="AN130" s="262">
        <v>1250</v>
      </c>
      <c r="AO130" s="262">
        <v>1250</v>
      </c>
      <c r="AP130" s="262">
        <v>1250</v>
      </c>
      <c r="AQ130" s="243">
        <f t="shared" si="87"/>
        <v>1250</v>
      </c>
      <c r="AR130" s="33"/>
      <c r="AS130" s="33"/>
      <c r="AT130" s="33"/>
      <c r="AU130" s="272">
        <f t="shared" si="128"/>
        <v>0</v>
      </c>
      <c r="AV130" s="272">
        <f t="shared" si="129"/>
        <v>0</v>
      </c>
      <c r="AW130" s="272">
        <f t="shared" si="130"/>
        <v>0</v>
      </c>
      <c r="AX130" s="272">
        <f t="shared" si="131"/>
        <v>0</v>
      </c>
      <c r="AY130" s="272">
        <f t="shared" si="132"/>
        <v>0</v>
      </c>
      <c r="AZ130" s="272">
        <f t="shared" si="133"/>
        <v>0</v>
      </c>
      <c r="BA130" s="272">
        <f t="shared" si="134"/>
        <v>0</v>
      </c>
      <c r="BB130" s="272">
        <f t="shared" si="135"/>
        <v>0</v>
      </c>
      <c r="BC130" s="272">
        <f t="shared" si="136"/>
        <v>0</v>
      </c>
      <c r="BD130" s="272">
        <f t="shared" si="137"/>
        <v>0</v>
      </c>
      <c r="BE130" s="272">
        <f t="shared" si="138"/>
        <v>0</v>
      </c>
      <c r="BF130" s="272">
        <f t="shared" si="139"/>
        <v>0</v>
      </c>
      <c r="BG130" s="273">
        <f t="shared" si="125"/>
        <v>0</v>
      </c>
      <c r="BH130" s="7"/>
      <c r="BI130" s="7"/>
      <c r="BJ130" s="7"/>
      <c r="BK130" s="289"/>
      <c r="BL130" s="290"/>
      <c r="BM130" s="291" t="str">
        <f t="shared" si="119"/>
        <v xml:space="preserve"> </v>
      </c>
      <c r="BN130" s="292" t="s">
        <v>15</v>
      </c>
      <c r="BO130" s="290">
        <f t="shared" si="140"/>
        <v>0</v>
      </c>
      <c r="BP130" s="290">
        <f t="shared" si="141"/>
        <v>0</v>
      </c>
      <c r="BQ130" s="290">
        <f t="shared" si="142"/>
        <v>0</v>
      </c>
      <c r="BR130" s="290">
        <f t="shared" si="143"/>
        <v>0</v>
      </c>
      <c r="BS130" s="290">
        <f t="shared" si="144"/>
        <v>0</v>
      </c>
      <c r="BT130" s="290">
        <f t="shared" si="145"/>
        <v>0</v>
      </c>
      <c r="BU130" s="290">
        <f t="shared" si="146"/>
        <v>0</v>
      </c>
      <c r="BV130" s="290">
        <f t="shared" si="147"/>
        <v>0</v>
      </c>
      <c r="BW130" s="290">
        <f t="shared" si="148"/>
        <v>0</v>
      </c>
      <c r="BX130" s="290">
        <f t="shared" si="149"/>
        <v>0</v>
      </c>
      <c r="BY130" s="290">
        <f t="shared" si="150"/>
        <v>0</v>
      </c>
      <c r="BZ130" s="290">
        <f t="shared" si="151"/>
        <v>0</v>
      </c>
      <c r="CA130" s="298">
        <f t="shared" si="120"/>
        <v>0</v>
      </c>
      <c r="CB130" s="1" t="str">
        <f>VLOOKUP(C130,'So sánh chi phí'!A:A,1,0)</f>
        <v>104909</v>
      </c>
    </row>
    <row r="131" spans="1:80" x14ac:dyDescent="0.3">
      <c r="A131" s="7" t="s">
        <v>79</v>
      </c>
      <c r="B131" s="234" t="s">
        <v>98</v>
      </c>
      <c r="C131" s="7" t="s">
        <v>4620</v>
      </c>
      <c r="D131" s="209" t="s">
        <v>4714</v>
      </c>
      <c r="E131" s="7" t="s">
        <v>97</v>
      </c>
      <c r="F131" s="7" t="s">
        <v>4744</v>
      </c>
      <c r="G131" s="7" t="s">
        <v>8</v>
      </c>
      <c r="H131" s="7" t="s">
        <v>166</v>
      </c>
      <c r="I131" s="7" t="s">
        <v>143</v>
      </c>
      <c r="J131" s="7" t="s">
        <v>144</v>
      </c>
      <c r="K131" s="250" t="s">
        <v>1</v>
      </c>
      <c r="L131" s="7" t="s">
        <v>272</v>
      </c>
      <c r="M131" s="283">
        <v>0.8</v>
      </c>
      <c r="N131" s="262"/>
      <c r="O131" s="262"/>
      <c r="P131" s="262"/>
      <c r="Q131" s="262"/>
      <c r="R131" s="262"/>
      <c r="S131" s="262"/>
      <c r="T131" s="262"/>
      <c r="U131" s="262"/>
      <c r="V131" s="262"/>
      <c r="W131" s="262"/>
      <c r="X131" s="262"/>
      <c r="Y131" s="262"/>
      <c r="Z131" s="274">
        <f t="shared" si="112"/>
        <v>0</v>
      </c>
      <c r="AA131" s="33">
        <v>0.75</v>
      </c>
      <c r="AB131" s="33"/>
      <c r="AC131" s="33"/>
      <c r="AD131" s="251" t="s">
        <v>13</v>
      </c>
      <c r="AE131" s="262">
        <v>560</v>
      </c>
      <c r="AF131" s="262">
        <v>560</v>
      </c>
      <c r="AG131" s="262">
        <v>560</v>
      </c>
      <c r="AH131" s="262">
        <v>560</v>
      </c>
      <c r="AI131" s="262">
        <v>560</v>
      </c>
      <c r="AJ131" s="262">
        <v>560</v>
      </c>
      <c r="AK131" s="262">
        <v>560</v>
      </c>
      <c r="AL131" s="262">
        <v>560</v>
      </c>
      <c r="AM131" s="262">
        <v>560</v>
      </c>
      <c r="AN131" s="262">
        <v>560</v>
      </c>
      <c r="AO131" s="262">
        <v>560</v>
      </c>
      <c r="AP131" s="262">
        <v>560</v>
      </c>
      <c r="AQ131" s="243">
        <f t="shared" si="87"/>
        <v>560</v>
      </c>
      <c r="AR131" s="33"/>
      <c r="AS131" s="33"/>
      <c r="AT131" s="33"/>
      <c r="AU131" s="272">
        <f t="shared" si="128"/>
        <v>0</v>
      </c>
      <c r="AV131" s="272">
        <f t="shared" si="129"/>
        <v>0</v>
      </c>
      <c r="AW131" s="272">
        <f t="shared" si="130"/>
        <v>0</v>
      </c>
      <c r="AX131" s="272">
        <f t="shared" si="131"/>
        <v>0</v>
      </c>
      <c r="AY131" s="272">
        <f t="shared" si="132"/>
        <v>0</v>
      </c>
      <c r="AZ131" s="272">
        <f t="shared" si="133"/>
        <v>0</v>
      </c>
      <c r="BA131" s="272">
        <f t="shared" si="134"/>
        <v>0</v>
      </c>
      <c r="BB131" s="272">
        <f t="shared" si="135"/>
        <v>0</v>
      </c>
      <c r="BC131" s="272">
        <f t="shared" si="136"/>
        <v>0</v>
      </c>
      <c r="BD131" s="272">
        <f t="shared" si="137"/>
        <v>0</v>
      </c>
      <c r="BE131" s="272">
        <f t="shared" si="138"/>
        <v>0</v>
      </c>
      <c r="BF131" s="272">
        <f t="shared" si="139"/>
        <v>0</v>
      </c>
      <c r="BG131" s="273">
        <f t="shared" si="125"/>
        <v>0</v>
      </c>
      <c r="BH131" s="7"/>
      <c r="BI131" s="7"/>
      <c r="BJ131" s="7"/>
      <c r="BK131" s="289"/>
      <c r="BL131" s="290"/>
      <c r="BM131" s="291" t="str">
        <f t="shared" si="119"/>
        <v xml:space="preserve"> </v>
      </c>
      <c r="BN131" s="292" t="s">
        <v>15</v>
      </c>
      <c r="BO131" s="290">
        <f t="shared" si="140"/>
        <v>0</v>
      </c>
      <c r="BP131" s="290">
        <f t="shared" si="141"/>
        <v>0</v>
      </c>
      <c r="BQ131" s="290">
        <f t="shared" si="142"/>
        <v>0</v>
      </c>
      <c r="BR131" s="290">
        <f t="shared" si="143"/>
        <v>0</v>
      </c>
      <c r="BS131" s="290">
        <f t="shared" si="144"/>
        <v>0</v>
      </c>
      <c r="BT131" s="290">
        <f t="shared" si="145"/>
        <v>0</v>
      </c>
      <c r="BU131" s="290">
        <f t="shared" si="146"/>
        <v>0</v>
      </c>
      <c r="BV131" s="290">
        <f t="shared" si="147"/>
        <v>0</v>
      </c>
      <c r="BW131" s="290">
        <f t="shared" si="148"/>
        <v>0</v>
      </c>
      <c r="BX131" s="290">
        <f t="shared" si="149"/>
        <v>0</v>
      </c>
      <c r="BY131" s="290">
        <f t="shared" si="150"/>
        <v>0</v>
      </c>
      <c r="BZ131" s="290">
        <f t="shared" si="151"/>
        <v>0</v>
      </c>
      <c r="CA131" s="298">
        <f t="shared" si="120"/>
        <v>0</v>
      </c>
      <c r="CB131" s="1" t="e">
        <f>VLOOKUP(C131,'So sánh chi phí'!A:A,1,0)</f>
        <v>#N/A</v>
      </c>
    </row>
    <row r="132" spans="1:80" x14ac:dyDescent="0.3">
      <c r="A132" s="7" t="s">
        <v>79</v>
      </c>
      <c r="B132" s="234" t="s">
        <v>98</v>
      </c>
      <c r="C132" s="7" t="s">
        <v>4626</v>
      </c>
      <c r="D132" s="209" t="s">
        <v>4720</v>
      </c>
      <c r="E132" s="7" t="s">
        <v>97</v>
      </c>
      <c r="F132" s="7" t="s">
        <v>4744</v>
      </c>
      <c r="G132" s="7" t="s">
        <v>8</v>
      </c>
      <c r="H132" s="7" t="s">
        <v>4746</v>
      </c>
      <c r="I132" s="7" t="s">
        <v>137</v>
      </c>
      <c r="J132" s="7" t="s">
        <v>138</v>
      </c>
      <c r="K132" s="250" t="s">
        <v>1</v>
      </c>
      <c r="L132" s="7" t="s">
        <v>272</v>
      </c>
      <c r="M132" s="283">
        <v>0.8</v>
      </c>
      <c r="N132" s="262"/>
      <c r="O132" s="262"/>
      <c r="P132" s="262"/>
      <c r="Q132" s="262"/>
      <c r="R132" s="262"/>
      <c r="S132" s="262"/>
      <c r="T132" s="262"/>
      <c r="U132" s="262"/>
      <c r="V132" s="262"/>
      <c r="W132" s="262"/>
      <c r="X132" s="262"/>
      <c r="Y132" s="262"/>
      <c r="Z132" s="274">
        <f t="shared" si="112"/>
        <v>0</v>
      </c>
      <c r="AA132" s="33">
        <v>2.5000000000000001E-2</v>
      </c>
      <c r="AB132" s="33"/>
      <c r="AC132" s="33"/>
      <c r="AD132" s="251" t="s">
        <v>13</v>
      </c>
      <c r="AE132" s="262">
        <v>560</v>
      </c>
      <c r="AF132" s="262">
        <v>560</v>
      </c>
      <c r="AG132" s="262">
        <v>560</v>
      </c>
      <c r="AH132" s="262">
        <v>560</v>
      </c>
      <c r="AI132" s="262">
        <v>560</v>
      </c>
      <c r="AJ132" s="262">
        <v>560</v>
      </c>
      <c r="AK132" s="262">
        <v>560</v>
      </c>
      <c r="AL132" s="262">
        <v>560</v>
      </c>
      <c r="AM132" s="262">
        <v>560</v>
      </c>
      <c r="AN132" s="262">
        <v>560</v>
      </c>
      <c r="AO132" s="262">
        <v>560</v>
      </c>
      <c r="AP132" s="262">
        <v>560</v>
      </c>
      <c r="AQ132" s="243">
        <f t="shared" si="87"/>
        <v>560</v>
      </c>
      <c r="AR132" s="33"/>
      <c r="AS132" s="33"/>
      <c r="AT132" s="33"/>
      <c r="AU132" s="272">
        <f t="shared" si="128"/>
        <v>0</v>
      </c>
      <c r="AV132" s="272">
        <f t="shared" si="129"/>
        <v>0</v>
      </c>
      <c r="AW132" s="272">
        <f t="shared" si="130"/>
        <v>0</v>
      </c>
      <c r="AX132" s="272">
        <f t="shared" si="131"/>
        <v>0</v>
      </c>
      <c r="AY132" s="272">
        <f t="shared" si="132"/>
        <v>0</v>
      </c>
      <c r="AZ132" s="272">
        <f t="shared" si="133"/>
        <v>0</v>
      </c>
      <c r="BA132" s="272">
        <f t="shared" si="134"/>
        <v>0</v>
      </c>
      <c r="BB132" s="272">
        <f t="shared" si="135"/>
        <v>0</v>
      </c>
      <c r="BC132" s="272">
        <f t="shared" si="136"/>
        <v>0</v>
      </c>
      <c r="BD132" s="272">
        <f t="shared" si="137"/>
        <v>0</v>
      </c>
      <c r="BE132" s="272">
        <f t="shared" si="138"/>
        <v>0</v>
      </c>
      <c r="BF132" s="272">
        <f t="shared" si="139"/>
        <v>0</v>
      </c>
      <c r="BG132" s="273">
        <f t="shared" si="125"/>
        <v>0</v>
      </c>
      <c r="BH132" s="7"/>
      <c r="BI132" s="7"/>
      <c r="BJ132" s="7"/>
      <c r="BK132" s="289"/>
      <c r="BL132" s="290"/>
      <c r="BM132" s="291" t="str">
        <f t="shared" si="119"/>
        <v xml:space="preserve"> </v>
      </c>
      <c r="BN132" s="292" t="s">
        <v>15</v>
      </c>
      <c r="BO132" s="290">
        <f t="shared" si="140"/>
        <v>0</v>
      </c>
      <c r="BP132" s="290">
        <f t="shared" si="141"/>
        <v>0</v>
      </c>
      <c r="BQ132" s="290">
        <f t="shared" si="142"/>
        <v>0</v>
      </c>
      <c r="BR132" s="290">
        <f t="shared" si="143"/>
        <v>0</v>
      </c>
      <c r="BS132" s="290">
        <f t="shared" si="144"/>
        <v>0</v>
      </c>
      <c r="BT132" s="290">
        <f t="shared" si="145"/>
        <v>0</v>
      </c>
      <c r="BU132" s="290">
        <f t="shared" si="146"/>
        <v>0</v>
      </c>
      <c r="BV132" s="290">
        <f t="shared" si="147"/>
        <v>0</v>
      </c>
      <c r="BW132" s="290">
        <f t="shared" si="148"/>
        <v>0</v>
      </c>
      <c r="BX132" s="290">
        <f t="shared" si="149"/>
        <v>0</v>
      </c>
      <c r="BY132" s="290">
        <f t="shared" si="150"/>
        <v>0</v>
      </c>
      <c r="BZ132" s="290">
        <f t="shared" si="151"/>
        <v>0</v>
      </c>
      <c r="CA132" s="298">
        <f t="shared" si="120"/>
        <v>0</v>
      </c>
      <c r="CB132" s="1" t="e">
        <f>VLOOKUP(C132,'So sánh chi phí'!A:A,1,0)</f>
        <v>#N/A</v>
      </c>
    </row>
    <row r="133" spans="1:80" x14ac:dyDescent="0.3">
      <c r="A133" s="7" t="s">
        <v>79</v>
      </c>
      <c r="B133" s="234" t="s">
        <v>98</v>
      </c>
      <c r="C133" s="7" t="s">
        <v>4626</v>
      </c>
      <c r="D133" s="209" t="s">
        <v>4720</v>
      </c>
      <c r="E133" s="7" t="s">
        <v>97</v>
      </c>
      <c r="F133" s="7" t="s">
        <v>4744</v>
      </c>
      <c r="G133" s="7" t="s">
        <v>8</v>
      </c>
      <c r="H133" s="7" t="s">
        <v>4746</v>
      </c>
      <c r="I133" s="7" t="s">
        <v>139</v>
      </c>
      <c r="J133" s="7" t="s">
        <v>140</v>
      </c>
      <c r="K133" s="250" t="s">
        <v>1</v>
      </c>
      <c r="L133" s="7" t="s">
        <v>272</v>
      </c>
      <c r="M133" s="283">
        <v>0.8</v>
      </c>
      <c r="N133" s="262"/>
      <c r="O133" s="262"/>
      <c r="P133" s="262"/>
      <c r="Q133" s="262"/>
      <c r="R133" s="262"/>
      <c r="S133" s="262"/>
      <c r="T133" s="262"/>
      <c r="U133" s="262"/>
      <c r="V133" s="262"/>
      <c r="W133" s="262"/>
      <c r="X133" s="262"/>
      <c r="Y133" s="262"/>
      <c r="Z133" s="274">
        <f t="shared" si="112"/>
        <v>0</v>
      </c>
      <c r="AA133" s="33">
        <v>2.5000000000000001E-2</v>
      </c>
      <c r="AB133" s="33"/>
      <c r="AC133" s="33"/>
      <c r="AD133" s="251" t="s">
        <v>13</v>
      </c>
      <c r="AE133" s="262">
        <v>560</v>
      </c>
      <c r="AF133" s="262">
        <v>560</v>
      </c>
      <c r="AG133" s="262">
        <v>560</v>
      </c>
      <c r="AH133" s="262">
        <v>560</v>
      </c>
      <c r="AI133" s="262">
        <v>560</v>
      </c>
      <c r="AJ133" s="262">
        <v>560</v>
      </c>
      <c r="AK133" s="262">
        <v>560</v>
      </c>
      <c r="AL133" s="262">
        <v>560</v>
      </c>
      <c r="AM133" s="262">
        <v>560</v>
      </c>
      <c r="AN133" s="262">
        <v>560</v>
      </c>
      <c r="AO133" s="262">
        <v>560</v>
      </c>
      <c r="AP133" s="262">
        <v>560</v>
      </c>
      <c r="AQ133" s="243">
        <f t="shared" si="87"/>
        <v>560</v>
      </c>
      <c r="AR133" s="33"/>
      <c r="AS133" s="33"/>
      <c r="AT133" s="33"/>
      <c r="AU133" s="272">
        <f t="shared" si="128"/>
        <v>0</v>
      </c>
      <c r="AV133" s="272">
        <f t="shared" si="129"/>
        <v>0</v>
      </c>
      <c r="AW133" s="272">
        <f t="shared" si="130"/>
        <v>0</v>
      </c>
      <c r="AX133" s="272">
        <f t="shared" si="131"/>
        <v>0</v>
      </c>
      <c r="AY133" s="272">
        <f t="shared" si="132"/>
        <v>0</v>
      </c>
      <c r="AZ133" s="272">
        <f t="shared" si="133"/>
        <v>0</v>
      </c>
      <c r="BA133" s="272">
        <f t="shared" si="134"/>
        <v>0</v>
      </c>
      <c r="BB133" s="272">
        <f t="shared" si="135"/>
        <v>0</v>
      </c>
      <c r="BC133" s="272">
        <f t="shared" si="136"/>
        <v>0</v>
      </c>
      <c r="BD133" s="272">
        <f t="shared" si="137"/>
        <v>0</v>
      </c>
      <c r="BE133" s="272">
        <f t="shared" si="138"/>
        <v>0</v>
      </c>
      <c r="BF133" s="272">
        <f t="shared" si="139"/>
        <v>0</v>
      </c>
      <c r="BG133" s="273">
        <f t="shared" si="125"/>
        <v>0</v>
      </c>
      <c r="BH133" s="7"/>
      <c r="BI133" s="7"/>
      <c r="BJ133" s="7"/>
      <c r="BK133" s="289"/>
      <c r="BL133" s="290"/>
      <c r="BM133" s="291" t="str">
        <f t="shared" si="119"/>
        <v xml:space="preserve"> </v>
      </c>
      <c r="BN133" s="292" t="s">
        <v>15</v>
      </c>
      <c r="BO133" s="290">
        <f t="shared" si="140"/>
        <v>0</v>
      </c>
      <c r="BP133" s="290">
        <f t="shared" si="141"/>
        <v>0</v>
      </c>
      <c r="BQ133" s="290">
        <f t="shared" si="142"/>
        <v>0</v>
      </c>
      <c r="BR133" s="290">
        <f t="shared" si="143"/>
        <v>0</v>
      </c>
      <c r="BS133" s="290">
        <f t="shared" si="144"/>
        <v>0</v>
      </c>
      <c r="BT133" s="290">
        <f t="shared" si="145"/>
        <v>0</v>
      </c>
      <c r="BU133" s="290">
        <f t="shared" si="146"/>
        <v>0</v>
      </c>
      <c r="BV133" s="290">
        <f t="shared" si="147"/>
        <v>0</v>
      </c>
      <c r="BW133" s="290">
        <f t="shared" si="148"/>
        <v>0</v>
      </c>
      <c r="BX133" s="290">
        <f t="shared" si="149"/>
        <v>0</v>
      </c>
      <c r="BY133" s="290">
        <f t="shared" si="150"/>
        <v>0</v>
      </c>
      <c r="BZ133" s="290">
        <f t="shared" si="151"/>
        <v>0</v>
      </c>
      <c r="CA133" s="298">
        <f t="shared" si="120"/>
        <v>0</v>
      </c>
      <c r="CB133" s="1" t="e">
        <f>VLOOKUP(C133,'So sánh chi phí'!A:A,1,0)</f>
        <v>#N/A</v>
      </c>
    </row>
    <row r="134" spans="1:80" x14ac:dyDescent="0.3">
      <c r="A134" s="7" t="s">
        <v>79</v>
      </c>
      <c r="B134" s="234" t="s">
        <v>98</v>
      </c>
      <c r="C134" s="7" t="s">
        <v>4626</v>
      </c>
      <c r="D134" s="209" t="s">
        <v>4720</v>
      </c>
      <c r="E134" s="7" t="s">
        <v>97</v>
      </c>
      <c r="F134" s="7" t="s">
        <v>4744</v>
      </c>
      <c r="G134" s="7" t="s">
        <v>8</v>
      </c>
      <c r="H134" s="7" t="s">
        <v>4746</v>
      </c>
      <c r="I134" s="7" t="s">
        <v>141</v>
      </c>
      <c r="J134" s="7" t="s">
        <v>142</v>
      </c>
      <c r="K134" s="250" t="s">
        <v>1</v>
      </c>
      <c r="L134" s="7" t="s">
        <v>272</v>
      </c>
      <c r="M134" s="283">
        <v>0.8</v>
      </c>
      <c r="N134" s="262"/>
      <c r="O134" s="262"/>
      <c r="P134" s="262"/>
      <c r="Q134" s="262"/>
      <c r="R134" s="262"/>
      <c r="S134" s="262"/>
      <c r="T134" s="262"/>
      <c r="U134" s="262"/>
      <c r="V134" s="262"/>
      <c r="W134" s="262"/>
      <c r="X134" s="262"/>
      <c r="Y134" s="262"/>
      <c r="Z134" s="274">
        <f t="shared" si="112"/>
        <v>0</v>
      </c>
      <c r="AA134" s="33">
        <v>2.5000000000000001E-2</v>
      </c>
      <c r="AB134" s="33"/>
      <c r="AC134" s="33"/>
      <c r="AD134" s="251" t="s">
        <v>13</v>
      </c>
      <c r="AE134" s="262">
        <v>560</v>
      </c>
      <c r="AF134" s="262">
        <v>560</v>
      </c>
      <c r="AG134" s="262">
        <v>560</v>
      </c>
      <c r="AH134" s="262">
        <v>560</v>
      </c>
      <c r="AI134" s="262">
        <v>560</v>
      </c>
      <c r="AJ134" s="262">
        <v>560</v>
      </c>
      <c r="AK134" s="262">
        <v>560</v>
      </c>
      <c r="AL134" s="262">
        <v>560</v>
      </c>
      <c r="AM134" s="262">
        <v>560</v>
      </c>
      <c r="AN134" s="262">
        <v>560</v>
      </c>
      <c r="AO134" s="262">
        <v>560</v>
      </c>
      <c r="AP134" s="262">
        <v>560</v>
      </c>
      <c r="AQ134" s="243">
        <f t="shared" si="87"/>
        <v>560</v>
      </c>
      <c r="AR134" s="33"/>
      <c r="AS134" s="33"/>
      <c r="AT134" s="33"/>
      <c r="AU134" s="272">
        <f t="shared" si="128"/>
        <v>0</v>
      </c>
      <c r="AV134" s="272">
        <f t="shared" si="129"/>
        <v>0</v>
      </c>
      <c r="AW134" s="272">
        <f t="shared" si="130"/>
        <v>0</v>
      </c>
      <c r="AX134" s="272">
        <f t="shared" si="131"/>
        <v>0</v>
      </c>
      <c r="AY134" s="272">
        <f t="shared" si="132"/>
        <v>0</v>
      </c>
      <c r="AZ134" s="272">
        <f t="shared" si="133"/>
        <v>0</v>
      </c>
      <c r="BA134" s="272">
        <f t="shared" si="134"/>
        <v>0</v>
      </c>
      <c r="BB134" s="272">
        <f t="shared" si="135"/>
        <v>0</v>
      </c>
      <c r="BC134" s="272">
        <f t="shared" si="136"/>
        <v>0</v>
      </c>
      <c r="BD134" s="272">
        <f t="shared" si="137"/>
        <v>0</v>
      </c>
      <c r="BE134" s="272">
        <f t="shared" si="138"/>
        <v>0</v>
      </c>
      <c r="BF134" s="272">
        <f t="shared" si="139"/>
        <v>0</v>
      </c>
      <c r="BG134" s="273">
        <f t="shared" si="125"/>
        <v>0</v>
      </c>
      <c r="BH134" s="7"/>
      <c r="BI134" s="7"/>
      <c r="BJ134" s="7"/>
      <c r="BK134" s="289"/>
      <c r="BL134" s="290"/>
      <c r="BM134" s="291" t="str">
        <f t="shared" si="119"/>
        <v xml:space="preserve"> </v>
      </c>
      <c r="BN134" s="292" t="s">
        <v>15</v>
      </c>
      <c r="BO134" s="290">
        <f t="shared" si="140"/>
        <v>0</v>
      </c>
      <c r="BP134" s="290">
        <f t="shared" si="141"/>
        <v>0</v>
      </c>
      <c r="BQ134" s="290">
        <f t="shared" si="142"/>
        <v>0</v>
      </c>
      <c r="BR134" s="290">
        <f t="shared" si="143"/>
        <v>0</v>
      </c>
      <c r="BS134" s="290">
        <f t="shared" si="144"/>
        <v>0</v>
      </c>
      <c r="BT134" s="290">
        <f t="shared" si="145"/>
        <v>0</v>
      </c>
      <c r="BU134" s="290">
        <f t="shared" si="146"/>
        <v>0</v>
      </c>
      <c r="BV134" s="290">
        <f t="shared" si="147"/>
        <v>0</v>
      </c>
      <c r="BW134" s="290">
        <f t="shared" si="148"/>
        <v>0</v>
      </c>
      <c r="BX134" s="290">
        <f t="shared" si="149"/>
        <v>0</v>
      </c>
      <c r="BY134" s="290">
        <f t="shared" si="150"/>
        <v>0</v>
      </c>
      <c r="BZ134" s="290">
        <f t="shared" si="151"/>
        <v>0</v>
      </c>
      <c r="CA134" s="298">
        <f t="shared" si="120"/>
        <v>0</v>
      </c>
      <c r="CB134" s="1" t="e">
        <f>VLOOKUP(C134,'So sánh chi phí'!A:A,1,0)</f>
        <v>#N/A</v>
      </c>
    </row>
    <row r="135" spans="1:80" x14ac:dyDescent="0.3">
      <c r="A135" s="7" t="s">
        <v>79</v>
      </c>
      <c r="B135" s="234" t="s">
        <v>98</v>
      </c>
      <c r="C135" s="7" t="s">
        <v>4626</v>
      </c>
      <c r="D135" s="209" t="s">
        <v>4720</v>
      </c>
      <c r="E135" s="7" t="s">
        <v>97</v>
      </c>
      <c r="F135" s="7" t="s">
        <v>4744</v>
      </c>
      <c r="G135" s="7" t="s">
        <v>8</v>
      </c>
      <c r="H135" s="7" t="s">
        <v>4746</v>
      </c>
      <c r="I135" s="7" t="s">
        <v>143</v>
      </c>
      <c r="J135" s="7" t="s">
        <v>144</v>
      </c>
      <c r="K135" s="250" t="s">
        <v>1</v>
      </c>
      <c r="L135" s="7" t="s">
        <v>272</v>
      </c>
      <c r="M135" s="283">
        <v>0.8</v>
      </c>
      <c r="N135" s="262"/>
      <c r="O135" s="262"/>
      <c r="P135" s="262"/>
      <c r="Q135" s="262"/>
      <c r="R135" s="262"/>
      <c r="S135" s="262"/>
      <c r="T135" s="262"/>
      <c r="U135" s="262"/>
      <c r="V135" s="262"/>
      <c r="W135" s="262"/>
      <c r="X135" s="262"/>
      <c r="Y135" s="262"/>
      <c r="Z135" s="274">
        <f t="shared" si="112"/>
        <v>0</v>
      </c>
      <c r="AA135" s="33">
        <v>2.5000000000000001E-2</v>
      </c>
      <c r="AB135" s="33"/>
      <c r="AC135" s="33"/>
      <c r="AD135" s="251" t="s">
        <v>13</v>
      </c>
      <c r="AE135" s="262">
        <v>560</v>
      </c>
      <c r="AF135" s="262">
        <v>560</v>
      </c>
      <c r="AG135" s="262">
        <v>560</v>
      </c>
      <c r="AH135" s="262">
        <v>560</v>
      </c>
      <c r="AI135" s="262">
        <v>560</v>
      </c>
      <c r="AJ135" s="262">
        <v>560</v>
      </c>
      <c r="AK135" s="262">
        <v>560</v>
      </c>
      <c r="AL135" s="262">
        <v>560</v>
      </c>
      <c r="AM135" s="262">
        <v>560</v>
      </c>
      <c r="AN135" s="262">
        <v>560</v>
      </c>
      <c r="AO135" s="262">
        <v>560</v>
      </c>
      <c r="AP135" s="262">
        <v>560</v>
      </c>
      <c r="AQ135" s="243">
        <f t="shared" si="87"/>
        <v>560</v>
      </c>
      <c r="AR135" s="33"/>
      <c r="AS135" s="33"/>
      <c r="AT135" s="33"/>
      <c r="AU135" s="272">
        <f t="shared" si="128"/>
        <v>0</v>
      </c>
      <c r="AV135" s="272">
        <f t="shared" si="129"/>
        <v>0</v>
      </c>
      <c r="AW135" s="272">
        <f t="shared" si="130"/>
        <v>0</v>
      </c>
      <c r="AX135" s="272">
        <f t="shared" si="131"/>
        <v>0</v>
      </c>
      <c r="AY135" s="272">
        <f t="shared" si="132"/>
        <v>0</v>
      </c>
      <c r="AZ135" s="272">
        <f t="shared" si="133"/>
        <v>0</v>
      </c>
      <c r="BA135" s="272">
        <f t="shared" si="134"/>
        <v>0</v>
      </c>
      <c r="BB135" s="272">
        <f t="shared" si="135"/>
        <v>0</v>
      </c>
      <c r="BC135" s="272">
        <f t="shared" si="136"/>
        <v>0</v>
      </c>
      <c r="BD135" s="272">
        <f t="shared" si="137"/>
        <v>0</v>
      </c>
      <c r="BE135" s="272">
        <f t="shared" si="138"/>
        <v>0</v>
      </c>
      <c r="BF135" s="272">
        <f t="shared" si="139"/>
        <v>0</v>
      </c>
      <c r="BG135" s="273">
        <f t="shared" si="125"/>
        <v>0</v>
      </c>
      <c r="BH135" s="7"/>
      <c r="BI135" s="7"/>
      <c r="BJ135" s="7"/>
      <c r="BK135" s="289"/>
      <c r="BL135" s="290"/>
      <c r="BM135" s="291" t="str">
        <f t="shared" si="119"/>
        <v xml:space="preserve"> </v>
      </c>
      <c r="BN135" s="292" t="s">
        <v>15</v>
      </c>
      <c r="BO135" s="290">
        <f t="shared" si="140"/>
        <v>0</v>
      </c>
      <c r="BP135" s="290">
        <f t="shared" si="141"/>
        <v>0</v>
      </c>
      <c r="BQ135" s="290">
        <f t="shared" si="142"/>
        <v>0</v>
      </c>
      <c r="BR135" s="290">
        <f t="shared" si="143"/>
        <v>0</v>
      </c>
      <c r="BS135" s="290">
        <f t="shared" si="144"/>
        <v>0</v>
      </c>
      <c r="BT135" s="290">
        <f t="shared" si="145"/>
        <v>0</v>
      </c>
      <c r="BU135" s="290">
        <f t="shared" si="146"/>
        <v>0</v>
      </c>
      <c r="BV135" s="290">
        <f t="shared" si="147"/>
        <v>0</v>
      </c>
      <c r="BW135" s="290">
        <f t="shared" si="148"/>
        <v>0</v>
      </c>
      <c r="BX135" s="290">
        <f t="shared" si="149"/>
        <v>0</v>
      </c>
      <c r="BY135" s="290">
        <f t="shared" si="150"/>
        <v>0</v>
      </c>
      <c r="BZ135" s="290">
        <f t="shared" si="151"/>
        <v>0</v>
      </c>
      <c r="CA135" s="298">
        <f t="shared" si="120"/>
        <v>0</v>
      </c>
      <c r="CB135" s="1" t="e">
        <f>VLOOKUP(C135,'So sánh chi phí'!A:A,1,0)</f>
        <v>#N/A</v>
      </c>
    </row>
    <row r="136" spans="1:80" x14ac:dyDescent="0.3">
      <c r="A136" s="7" t="s">
        <v>79</v>
      </c>
      <c r="B136" s="234" t="s">
        <v>98</v>
      </c>
      <c r="C136" s="7" t="s">
        <v>4626</v>
      </c>
      <c r="D136" s="209" t="s">
        <v>4720</v>
      </c>
      <c r="E136" s="7" t="s">
        <v>97</v>
      </c>
      <c r="F136" s="7" t="s">
        <v>4744</v>
      </c>
      <c r="G136" s="7" t="s">
        <v>8</v>
      </c>
      <c r="H136" s="7" t="s">
        <v>4746</v>
      </c>
      <c r="I136" s="7" t="s">
        <v>145</v>
      </c>
      <c r="J136" s="7" t="s">
        <v>146</v>
      </c>
      <c r="K136" s="250" t="s">
        <v>1</v>
      </c>
      <c r="L136" s="7" t="s">
        <v>272</v>
      </c>
      <c r="M136" s="283">
        <v>0.8</v>
      </c>
      <c r="N136" s="262"/>
      <c r="O136" s="262"/>
      <c r="P136" s="262"/>
      <c r="Q136" s="262"/>
      <c r="R136" s="262"/>
      <c r="S136" s="262"/>
      <c r="T136" s="262"/>
      <c r="U136" s="262"/>
      <c r="V136" s="262"/>
      <c r="W136" s="262"/>
      <c r="X136" s="262"/>
      <c r="Y136" s="262"/>
      <c r="Z136" s="274">
        <f t="shared" si="112"/>
        <v>0</v>
      </c>
      <c r="AA136" s="33">
        <v>2.5000000000000001E-2</v>
      </c>
      <c r="AB136" s="33"/>
      <c r="AC136" s="33"/>
      <c r="AD136" s="251" t="s">
        <v>13</v>
      </c>
      <c r="AE136" s="262">
        <v>560</v>
      </c>
      <c r="AF136" s="262">
        <v>560</v>
      </c>
      <c r="AG136" s="262">
        <v>560</v>
      </c>
      <c r="AH136" s="262">
        <v>560</v>
      </c>
      <c r="AI136" s="262">
        <v>560</v>
      </c>
      <c r="AJ136" s="262">
        <v>560</v>
      </c>
      <c r="AK136" s="262">
        <v>560</v>
      </c>
      <c r="AL136" s="262">
        <v>560</v>
      </c>
      <c r="AM136" s="262">
        <v>560</v>
      </c>
      <c r="AN136" s="262">
        <v>560</v>
      </c>
      <c r="AO136" s="262">
        <v>560</v>
      </c>
      <c r="AP136" s="262">
        <v>560</v>
      </c>
      <c r="AQ136" s="243">
        <f t="shared" si="87"/>
        <v>560</v>
      </c>
      <c r="AR136" s="33"/>
      <c r="AS136" s="33"/>
      <c r="AT136" s="33"/>
      <c r="AU136" s="272">
        <f t="shared" si="128"/>
        <v>0</v>
      </c>
      <c r="AV136" s="272">
        <f t="shared" si="129"/>
        <v>0</v>
      </c>
      <c r="AW136" s="272">
        <f t="shared" si="130"/>
        <v>0</v>
      </c>
      <c r="AX136" s="272">
        <f t="shared" si="131"/>
        <v>0</v>
      </c>
      <c r="AY136" s="272">
        <f t="shared" si="132"/>
        <v>0</v>
      </c>
      <c r="AZ136" s="272">
        <f t="shared" si="133"/>
        <v>0</v>
      </c>
      <c r="BA136" s="272">
        <f t="shared" si="134"/>
        <v>0</v>
      </c>
      <c r="BB136" s="272">
        <f t="shared" si="135"/>
        <v>0</v>
      </c>
      <c r="BC136" s="272">
        <f t="shared" si="136"/>
        <v>0</v>
      </c>
      <c r="BD136" s="272">
        <f t="shared" si="137"/>
        <v>0</v>
      </c>
      <c r="BE136" s="272">
        <f t="shared" si="138"/>
        <v>0</v>
      </c>
      <c r="BF136" s="272">
        <f t="shared" si="139"/>
        <v>0</v>
      </c>
      <c r="BG136" s="273">
        <f t="shared" si="125"/>
        <v>0</v>
      </c>
      <c r="BH136" s="7"/>
      <c r="BI136" s="7"/>
      <c r="BJ136" s="7"/>
      <c r="BK136" s="289"/>
      <c r="BL136" s="290"/>
      <c r="BM136" s="291" t="str">
        <f t="shared" si="119"/>
        <v xml:space="preserve"> </v>
      </c>
      <c r="BN136" s="292" t="s">
        <v>15</v>
      </c>
      <c r="BO136" s="290">
        <f t="shared" si="140"/>
        <v>0</v>
      </c>
      <c r="BP136" s="290">
        <f t="shared" si="141"/>
        <v>0</v>
      </c>
      <c r="BQ136" s="290">
        <f t="shared" si="142"/>
        <v>0</v>
      </c>
      <c r="BR136" s="290">
        <f t="shared" si="143"/>
        <v>0</v>
      </c>
      <c r="BS136" s="290">
        <f t="shared" si="144"/>
        <v>0</v>
      </c>
      <c r="BT136" s="290">
        <f t="shared" si="145"/>
        <v>0</v>
      </c>
      <c r="BU136" s="290">
        <f t="shared" si="146"/>
        <v>0</v>
      </c>
      <c r="BV136" s="290">
        <f t="shared" si="147"/>
        <v>0</v>
      </c>
      <c r="BW136" s="290">
        <f t="shared" si="148"/>
        <v>0</v>
      </c>
      <c r="BX136" s="290">
        <f t="shared" si="149"/>
        <v>0</v>
      </c>
      <c r="BY136" s="290">
        <f t="shared" si="150"/>
        <v>0</v>
      </c>
      <c r="BZ136" s="290">
        <f t="shared" si="151"/>
        <v>0</v>
      </c>
      <c r="CA136" s="298">
        <f t="shared" si="120"/>
        <v>0</v>
      </c>
      <c r="CB136" s="1" t="e">
        <f>VLOOKUP(C136,'So sánh chi phí'!A:A,1,0)</f>
        <v>#N/A</v>
      </c>
    </row>
    <row r="137" spans="1:80" x14ac:dyDescent="0.3">
      <c r="A137" s="7" t="s">
        <v>79</v>
      </c>
      <c r="B137" s="234" t="s">
        <v>98</v>
      </c>
      <c r="C137" s="7" t="s">
        <v>4626</v>
      </c>
      <c r="D137" s="209" t="s">
        <v>4720</v>
      </c>
      <c r="E137" s="7" t="s">
        <v>97</v>
      </c>
      <c r="F137" s="7" t="s">
        <v>4744</v>
      </c>
      <c r="G137" s="7" t="s">
        <v>8</v>
      </c>
      <c r="H137" s="7" t="s">
        <v>4746</v>
      </c>
      <c r="I137" s="7" t="s">
        <v>147</v>
      </c>
      <c r="J137" s="7" t="s">
        <v>148</v>
      </c>
      <c r="K137" s="250" t="s">
        <v>1</v>
      </c>
      <c r="L137" s="7" t="s">
        <v>272</v>
      </c>
      <c r="M137" s="283">
        <v>0.8</v>
      </c>
      <c r="N137" s="262"/>
      <c r="O137" s="262"/>
      <c r="P137" s="262"/>
      <c r="Q137" s="262"/>
      <c r="R137" s="262"/>
      <c r="S137" s="262"/>
      <c r="T137" s="262"/>
      <c r="U137" s="262"/>
      <c r="V137" s="262"/>
      <c r="W137" s="262"/>
      <c r="X137" s="262"/>
      <c r="Y137" s="262"/>
      <c r="Z137" s="274">
        <f t="shared" si="112"/>
        <v>0</v>
      </c>
      <c r="AA137" s="33">
        <v>2.5000000000000001E-2</v>
      </c>
      <c r="AB137" s="33"/>
      <c r="AC137" s="33"/>
      <c r="AD137" s="251" t="s">
        <v>13</v>
      </c>
      <c r="AE137" s="262">
        <v>560</v>
      </c>
      <c r="AF137" s="262">
        <v>560</v>
      </c>
      <c r="AG137" s="262">
        <v>560</v>
      </c>
      <c r="AH137" s="262">
        <v>560</v>
      </c>
      <c r="AI137" s="262">
        <v>560</v>
      </c>
      <c r="AJ137" s="262">
        <v>560</v>
      </c>
      <c r="AK137" s="262">
        <v>560</v>
      </c>
      <c r="AL137" s="262">
        <v>560</v>
      </c>
      <c r="AM137" s="262">
        <v>560</v>
      </c>
      <c r="AN137" s="262">
        <v>560</v>
      </c>
      <c r="AO137" s="262">
        <v>560</v>
      </c>
      <c r="AP137" s="262">
        <v>560</v>
      </c>
      <c r="AQ137" s="243">
        <f t="shared" ref="AQ137:AQ186" si="152">AVERAGE(AE137:AP137)</f>
        <v>560</v>
      </c>
      <c r="AR137" s="33"/>
      <c r="AS137" s="33"/>
      <c r="AT137" s="33"/>
      <c r="AU137" s="272">
        <f t="shared" ref="AU137:AU168" si="153">IFERROR(N137*AE137*VLOOKUP($AD137,$J$2:$K$3,2,0),0)</f>
        <v>0</v>
      </c>
      <c r="AV137" s="272">
        <f t="shared" ref="AV137:AV168" si="154">IFERROR(O137*AF137*VLOOKUP($AD137,$J$2:$K$3,2,0),0)</f>
        <v>0</v>
      </c>
      <c r="AW137" s="272">
        <f t="shared" ref="AW137:AW168" si="155">IFERROR(P137*AG137*VLOOKUP($AD137,$J$2:$K$3,2,0),0)</f>
        <v>0</v>
      </c>
      <c r="AX137" s="272">
        <f t="shared" ref="AX137:AX168" si="156">IFERROR(Q137*AH137*VLOOKUP($AD137,$J$2:$K$3,2,0),0)</f>
        <v>0</v>
      </c>
      <c r="AY137" s="272">
        <f t="shared" ref="AY137:AY168" si="157">IFERROR(R137*AI137*VLOOKUP($AD137,$J$2:$K$3,2,0),0)</f>
        <v>0</v>
      </c>
      <c r="AZ137" s="272">
        <f t="shared" ref="AZ137:AZ168" si="158">IFERROR(S137*AJ137*VLOOKUP($AD137,$J$2:$K$3,2,0),0)</f>
        <v>0</v>
      </c>
      <c r="BA137" s="272">
        <f t="shared" ref="BA137:BA168" si="159">IFERROR(T137*AK137*VLOOKUP($AD137,$J$2:$K$3,2,0),0)</f>
        <v>0</v>
      </c>
      <c r="BB137" s="272">
        <f t="shared" ref="BB137:BB168" si="160">IFERROR(U137*AL137*VLOOKUP($AD137,$J$2:$K$3,2,0),0)</f>
        <v>0</v>
      </c>
      <c r="BC137" s="272">
        <f t="shared" ref="BC137:BC168" si="161">IFERROR(V137*AM137*VLOOKUP($AD137,$J$2:$K$3,2,0),0)</f>
        <v>0</v>
      </c>
      <c r="BD137" s="272">
        <f t="shared" ref="BD137:BD168" si="162">IFERROR(W137*AN137*VLOOKUP($AD137,$J$2:$K$3,2,0),0)</f>
        <v>0</v>
      </c>
      <c r="BE137" s="272">
        <f t="shared" ref="BE137:BE168" si="163">IFERROR(X137*AO137*VLOOKUP($AD137,$J$2:$K$3,2,0),0)</f>
        <v>0</v>
      </c>
      <c r="BF137" s="272">
        <f t="shared" ref="BF137:BF168" si="164">IFERROR(Y137*AP137*VLOOKUP($AD137,$J$2:$K$3,2,0),0)</f>
        <v>0</v>
      </c>
      <c r="BG137" s="273">
        <f t="shared" si="125"/>
        <v>0</v>
      </c>
      <c r="BH137" s="7"/>
      <c r="BI137" s="7"/>
      <c r="BJ137" s="7"/>
      <c r="BK137" s="289"/>
      <c r="BL137" s="290"/>
      <c r="BM137" s="291" t="str">
        <f t="shared" si="119"/>
        <v xml:space="preserve"> </v>
      </c>
      <c r="BN137" s="292" t="s">
        <v>15</v>
      </c>
      <c r="BO137" s="290">
        <f t="shared" ref="BO137:BO168" si="165">IF($BN137="VND",$BL137*N137,$BL137*N137*$K$2)</f>
        <v>0</v>
      </c>
      <c r="BP137" s="290">
        <f t="shared" ref="BP137:BP168" si="166">IF($BN137="VND",$BL137*O137,$BL137*O137*$K$2)</f>
        <v>0</v>
      </c>
      <c r="BQ137" s="290">
        <f t="shared" ref="BQ137:BQ168" si="167">IF($BN137="VND",$BL137*P137,$BL137*P137*$K$2)</f>
        <v>0</v>
      </c>
      <c r="BR137" s="290">
        <f t="shared" ref="BR137:BR168" si="168">IF($BN137="VND",$BL137*Q137,$BL137*Q137*$K$2)</f>
        <v>0</v>
      </c>
      <c r="BS137" s="290">
        <f t="shared" ref="BS137:BS168" si="169">IF($BN137="VND",$BL137*R137,$BL137*R137*$K$2)</f>
        <v>0</v>
      </c>
      <c r="BT137" s="290">
        <f t="shared" ref="BT137:BT168" si="170">IF($BN137="VND",$BL137*S137,$BL137*S137*$K$2)</f>
        <v>0</v>
      </c>
      <c r="BU137" s="290">
        <f t="shared" ref="BU137:BU168" si="171">IF($BN137="VND",$BL137*T137,$BL137*T137*$K$2)</f>
        <v>0</v>
      </c>
      <c r="BV137" s="290">
        <f t="shared" ref="BV137:BV168" si="172">IF($BN137="VND",$BL137*U137,$BL137*U137*$K$2)</f>
        <v>0</v>
      </c>
      <c r="BW137" s="290">
        <f t="shared" ref="BW137:BW168" si="173">IF($BN137="VND",$BL137*V137,$BL137*V137*$K$2)</f>
        <v>0</v>
      </c>
      <c r="BX137" s="290">
        <f t="shared" ref="BX137:BX168" si="174">IF($BN137="VND",$BL137*W137,$BL137*W137*$K$2)</f>
        <v>0</v>
      </c>
      <c r="BY137" s="290">
        <f t="shared" ref="BY137:BY168" si="175">IF($BN137="VND",$BL137*X137,$BL137*X137*$K$2)</f>
        <v>0</v>
      </c>
      <c r="BZ137" s="290">
        <f t="shared" ref="BZ137:BZ168" si="176">IF($BN137="VND",$BL137*Y137,$BL137*Y137*$K$2)</f>
        <v>0</v>
      </c>
      <c r="CA137" s="298">
        <f t="shared" si="120"/>
        <v>0</v>
      </c>
      <c r="CB137" s="1" t="e">
        <f>VLOOKUP(C137,'So sánh chi phí'!A:A,1,0)</f>
        <v>#N/A</v>
      </c>
    </row>
    <row r="138" spans="1:80" x14ac:dyDescent="0.3">
      <c r="A138" s="7" t="s">
        <v>79</v>
      </c>
      <c r="B138" s="234" t="s">
        <v>98</v>
      </c>
      <c r="C138" s="7" t="s">
        <v>4626</v>
      </c>
      <c r="D138" s="209" t="s">
        <v>4720</v>
      </c>
      <c r="E138" s="7" t="s">
        <v>97</v>
      </c>
      <c r="F138" s="7" t="s">
        <v>4744</v>
      </c>
      <c r="G138" s="7" t="s">
        <v>8</v>
      </c>
      <c r="H138" s="7" t="s">
        <v>4746</v>
      </c>
      <c r="I138" s="7" t="s">
        <v>149</v>
      </c>
      <c r="J138" s="7" t="s">
        <v>150</v>
      </c>
      <c r="K138" s="250" t="s">
        <v>1</v>
      </c>
      <c r="L138" s="7" t="s">
        <v>272</v>
      </c>
      <c r="M138" s="283">
        <v>0.8</v>
      </c>
      <c r="N138" s="262"/>
      <c r="O138" s="262"/>
      <c r="P138" s="262"/>
      <c r="Q138" s="262"/>
      <c r="R138" s="262"/>
      <c r="S138" s="262"/>
      <c r="T138" s="262"/>
      <c r="U138" s="262"/>
      <c r="V138" s="262"/>
      <c r="W138" s="262"/>
      <c r="X138" s="262"/>
      <c r="Y138" s="262"/>
      <c r="Z138" s="274">
        <f t="shared" ref="Z138:Z186" si="177">SUM(N138:Y138)</f>
        <v>0</v>
      </c>
      <c r="AA138" s="33">
        <v>2.5000000000000001E-2</v>
      </c>
      <c r="AB138" s="33"/>
      <c r="AC138" s="33"/>
      <c r="AD138" s="251" t="s">
        <v>13</v>
      </c>
      <c r="AE138" s="262">
        <v>560</v>
      </c>
      <c r="AF138" s="262">
        <v>560</v>
      </c>
      <c r="AG138" s="262">
        <v>560</v>
      </c>
      <c r="AH138" s="262">
        <v>560</v>
      </c>
      <c r="AI138" s="262">
        <v>560</v>
      </c>
      <c r="AJ138" s="262">
        <v>560</v>
      </c>
      <c r="AK138" s="262">
        <v>560</v>
      </c>
      <c r="AL138" s="262">
        <v>560</v>
      </c>
      <c r="AM138" s="262">
        <v>560</v>
      </c>
      <c r="AN138" s="262">
        <v>560</v>
      </c>
      <c r="AO138" s="262">
        <v>560</v>
      </c>
      <c r="AP138" s="262">
        <v>560</v>
      </c>
      <c r="AQ138" s="243">
        <f t="shared" si="152"/>
        <v>560</v>
      </c>
      <c r="AR138" s="33"/>
      <c r="AS138" s="33"/>
      <c r="AT138" s="33"/>
      <c r="AU138" s="272">
        <f t="shared" si="153"/>
        <v>0</v>
      </c>
      <c r="AV138" s="272">
        <f t="shared" si="154"/>
        <v>0</v>
      </c>
      <c r="AW138" s="272">
        <f t="shared" si="155"/>
        <v>0</v>
      </c>
      <c r="AX138" s="272">
        <f t="shared" si="156"/>
        <v>0</v>
      </c>
      <c r="AY138" s="272">
        <f t="shared" si="157"/>
        <v>0</v>
      </c>
      <c r="AZ138" s="272">
        <f t="shared" si="158"/>
        <v>0</v>
      </c>
      <c r="BA138" s="272">
        <f t="shared" si="159"/>
        <v>0</v>
      </c>
      <c r="BB138" s="272">
        <f t="shared" si="160"/>
        <v>0</v>
      </c>
      <c r="BC138" s="272">
        <f t="shared" si="161"/>
        <v>0</v>
      </c>
      <c r="BD138" s="272">
        <f t="shared" si="162"/>
        <v>0</v>
      </c>
      <c r="BE138" s="272">
        <f t="shared" si="163"/>
        <v>0</v>
      </c>
      <c r="BF138" s="272">
        <f t="shared" si="164"/>
        <v>0</v>
      </c>
      <c r="BG138" s="273">
        <f t="shared" si="125"/>
        <v>0</v>
      </c>
      <c r="BH138" s="7"/>
      <c r="BI138" s="7"/>
      <c r="BJ138" s="7"/>
      <c r="BK138" s="289"/>
      <c r="BL138" s="290"/>
      <c r="BM138" s="291" t="str">
        <f t="shared" ref="BM138:BM186" si="178">IFERROR(BL138/BK138-1," ")</f>
        <v xml:space="preserve"> </v>
      </c>
      <c r="BN138" s="292" t="s">
        <v>15</v>
      </c>
      <c r="BO138" s="290">
        <f t="shared" si="165"/>
        <v>0</v>
      </c>
      <c r="BP138" s="290">
        <f t="shared" si="166"/>
        <v>0</v>
      </c>
      <c r="BQ138" s="290">
        <f t="shared" si="167"/>
        <v>0</v>
      </c>
      <c r="BR138" s="290">
        <f t="shared" si="168"/>
        <v>0</v>
      </c>
      <c r="BS138" s="290">
        <f t="shared" si="169"/>
        <v>0</v>
      </c>
      <c r="BT138" s="290">
        <f t="shared" si="170"/>
        <v>0</v>
      </c>
      <c r="BU138" s="290">
        <f t="shared" si="171"/>
        <v>0</v>
      </c>
      <c r="BV138" s="290">
        <f t="shared" si="172"/>
        <v>0</v>
      </c>
      <c r="BW138" s="290">
        <f t="shared" si="173"/>
        <v>0</v>
      </c>
      <c r="BX138" s="290">
        <f t="shared" si="174"/>
        <v>0</v>
      </c>
      <c r="BY138" s="290">
        <f t="shared" si="175"/>
        <v>0</v>
      </c>
      <c r="BZ138" s="290">
        <f t="shared" si="176"/>
        <v>0</v>
      </c>
      <c r="CA138" s="298">
        <f t="shared" ref="CA138:CA186" si="179">SUM(BO138:BZ138)</f>
        <v>0</v>
      </c>
      <c r="CB138" s="1" t="e">
        <f>VLOOKUP(C138,'So sánh chi phí'!A:A,1,0)</f>
        <v>#N/A</v>
      </c>
    </row>
    <row r="139" spans="1:80" x14ac:dyDescent="0.3">
      <c r="A139" s="7" t="s">
        <v>79</v>
      </c>
      <c r="B139" s="234" t="s">
        <v>98</v>
      </c>
      <c r="C139" s="7" t="s">
        <v>4627</v>
      </c>
      <c r="D139" s="209" t="s">
        <v>189</v>
      </c>
      <c r="E139" s="7" t="s">
        <v>97</v>
      </c>
      <c r="F139" s="7" t="s">
        <v>4745</v>
      </c>
      <c r="G139" s="7" t="s">
        <v>8</v>
      </c>
      <c r="H139" s="7" t="s">
        <v>4746</v>
      </c>
      <c r="I139" s="7" t="s">
        <v>126</v>
      </c>
      <c r="J139" s="7" t="s">
        <v>127</v>
      </c>
      <c r="K139" s="250" t="s">
        <v>1</v>
      </c>
      <c r="L139" s="7" t="s">
        <v>272</v>
      </c>
      <c r="M139" s="283">
        <v>0.8</v>
      </c>
      <c r="N139" s="262"/>
      <c r="O139" s="262"/>
      <c r="P139" s="262"/>
      <c r="Q139" s="262"/>
      <c r="R139" s="262"/>
      <c r="S139" s="262"/>
      <c r="T139" s="262"/>
      <c r="U139" s="262"/>
      <c r="V139" s="262"/>
      <c r="W139" s="262"/>
      <c r="X139" s="262"/>
      <c r="Y139" s="262"/>
      <c r="Z139" s="274">
        <f t="shared" si="177"/>
        <v>0</v>
      </c>
      <c r="AA139" s="33">
        <v>0.3</v>
      </c>
      <c r="AB139" s="33"/>
      <c r="AC139" s="33"/>
      <c r="AD139" s="251" t="s">
        <v>13</v>
      </c>
      <c r="AE139" s="262">
        <v>1150</v>
      </c>
      <c r="AF139" s="262">
        <v>1150</v>
      </c>
      <c r="AG139" s="262">
        <v>1150</v>
      </c>
      <c r="AH139" s="262">
        <v>1150</v>
      </c>
      <c r="AI139" s="262">
        <v>1150</v>
      </c>
      <c r="AJ139" s="262">
        <v>1150</v>
      </c>
      <c r="AK139" s="262">
        <v>1150</v>
      </c>
      <c r="AL139" s="262">
        <v>1150</v>
      </c>
      <c r="AM139" s="262">
        <v>1150</v>
      </c>
      <c r="AN139" s="262">
        <v>1150</v>
      </c>
      <c r="AO139" s="262">
        <v>1150</v>
      </c>
      <c r="AP139" s="262">
        <v>1150</v>
      </c>
      <c r="AQ139" s="243">
        <f t="shared" si="152"/>
        <v>1150</v>
      </c>
      <c r="AR139" s="33"/>
      <c r="AS139" s="33"/>
      <c r="AT139" s="33"/>
      <c r="AU139" s="272">
        <f t="shared" si="153"/>
        <v>0</v>
      </c>
      <c r="AV139" s="272">
        <f t="shared" si="154"/>
        <v>0</v>
      </c>
      <c r="AW139" s="272">
        <f t="shared" si="155"/>
        <v>0</v>
      </c>
      <c r="AX139" s="272">
        <f t="shared" si="156"/>
        <v>0</v>
      </c>
      <c r="AY139" s="272">
        <f t="shared" si="157"/>
        <v>0</v>
      </c>
      <c r="AZ139" s="272">
        <f t="shared" si="158"/>
        <v>0</v>
      </c>
      <c r="BA139" s="272">
        <f t="shared" si="159"/>
        <v>0</v>
      </c>
      <c r="BB139" s="272">
        <f t="shared" si="160"/>
        <v>0</v>
      </c>
      <c r="BC139" s="272">
        <f t="shared" si="161"/>
        <v>0</v>
      </c>
      <c r="BD139" s="272">
        <f t="shared" si="162"/>
        <v>0</v>
      </c>
      <c r="BE139" s="272">
        <f t="shared" si="163"/>
        <v>0</v>
      </c>
      <c r="BF139" s="272">
        <f t="shared" si="164"/>
        <v>0</v>
      </c>
      <c r="BG139" s="273">
        <f t="shared" si="125"/>
        <v>0</v>
      </c>
      <c r="BH139" s="7"/>
      <c r="BI139" s="7"/>
      <c r="BJ139" s="7"/>
      <c r="BK139" s="289"/>
      <c r="BL139" s="290"/>
      <c r="BM139" s="291" t="str">
        <f t="shared" si="178"/>
        <v xml:space="preserve"> </v>
      </c>
      <c r="BN139" s="292" t="s">
        <v>15</v>
      </c>
      <c r="BO139" s="290">
        <f t="shared" si="165"/>
        <v>0</v>
      </c>
      <c r="BP139" s="290">
        <f t="shared" si="166"/>
        <v>0</v>
      </c>
      <c r="BQ139" s="290">
        <f t="shared" si="167"/>
        <v>0</v>
      </c>
      <c r="BR139" s="290">
        <f t="shared" si="168"/>
        <v>0</v>
      </c>
      <c r="BS139" s="290">
        <f t="shared" si="169"/>
        <v>0</v>
      </c>
      <c r="BT139" s="290">
        <f t="shared" si="170"/>
        <v>0</v>
      </c>
      <c r="BU139" s="290">
        <f t="shared" si="171"/>
        <v>0</v>
      </c>
      <c r="BV139" s="290">
        <f t="shared" si="172"/>
        <v>0</v>
      </c>
      <c r="BW139" s="290">
        <f t="shared" si="173"/>
        <v>0</v>
      </c>
      <c r="BX139" s="290">
        <f t="shared" si="174"/>
        <v>0</v>
      </c>
      <c r="BY139" s="290">
        <f t="shared" si="175"/>
        <v>0</v>
      </c>
      <c r="BZ139" s="290">
        <f t="shared" si="176"/>
        <v>0</v>
      </c>
      <c r="CA139" s="298">
        <f t="shared" si="179"/>
        <v>0</v>
      </c>
      <c r="CB139" s="1" t="e">
        <f>VLOOKUP(C139,'So sánh chi phí'!A:A,1,0)</f>
        <v>#N/A</v>
      </c>
    </row>
    <row r="140" spans="1:80" x14ac:dyDescent="0.3">
      <c r="A140" s="7" t="s">
        <v>79</v>
      </c>
      <c r="B140" s="234" t="s">
        <v>98</v>
      </c>
      <c r="C140" s="7" t="s">
        <v>4617</v>
      </c>
      <c r="D140" s="209" t="s">
        <v>4710</v>
      </c>
      <c r="E140" s="7" t="s">
        <v>97</v>
      </c>
      <c r="F140" s="7" t="s">
        <v>4744</v>
      </c>
      <c r="G140" s="7" t="s">
        <v>8</v>
      </c>
      <c r="H140" s="7" t="s">
        <v>166</v>
      </c>
      <c r="I140" s="7" t="s">
        <v>120</v>
      </c>
      <c r="J140" s="7" t="s">
        <v>112</v>
      </c>
      <c r="K140" s="250" t="s">
        <v>1</v>
      </c>
      <c r="L140" s="7" t="s">
        <v>272</v>
      </c>
      <c r="M140" s="283">
        <v>0.8</v>
      </c>
      <c r="N140" s="262"/>
      <c r="O140" s="262"/>
      <c r="P140" s="262"/>
      <c r="Q140" s="262"/>
      <c r="R140" s="262"/>
      <c r="S140" s="262"/>
      <c r="T140" s="262"/>
      <c r="U140" s="262"/>
      <c r="V140" s="262"/>
      <c r="W140" s="262"/>
      <c r="X140" s="262"/>
      <c r="Y140" s="262"/>
      <c r="Z140" s="274">
        <f t="shared" si="177"/>
        <v>0</v>
      </c>
      <c r="AA140" s="33">
        <v>5.5</v>
      </c>
      <c r="AB140" s="33"/>
      <c r="AC140" s="33"/>
      <c r="AD140" s="251" t="s">
        <v>13</v>
      </c>
      <c r="AE140" s="262">
        <v>695</v>
      </c>
      <c r="AF140" s="262">
        <v>695</v>
      </c>
      <c r="AG140" s="262">
        <v>695</v>
      </c>
      <c r="AH140" s="262">
        <v>695</v>
      </c>
      <c r="AI140" s="262">
        <v>695</v>
      </c>
      <c r="AJ140" s="262">
        <v>695</v>
      </c>
      <c r="AK140" s="262">
        <v>695</v>
      </c>
      <c r="AL140" s="262">
        <v>695</v>
      </c>
      <c r="AM140" s="262">
        <v>695</v>
      </c>
      <c r="AN140" s="262">
        <v>695</v>
      </c>
      <c r="AO140" s="262">
        <v>695</v>
      </c>
      <c r="AP140" s="262">
        <v>695</v>
      </c>
      <c r="AQ140" s="243">
        <f t="shared" si="152"/>
        <v>695</v>
      </c>
      <c r="AR140" s="33"/>
      <c r="AS140" s="33"/>
      <c r="AT140" s="33"/>
      <c r="AU140" s="272">
        <f t="shared" si="153"/>
        <v>0</v>
      </c>
      <c r="AV140" s="272">
        <f t="shared" si="154"/>
        <v>0</v>
      </c>
      <c r="AW140" s="272">
        <f t="shared" si="155"/>
        <v>0</v>
      </c>
      <c r="AX140" s="272">
        <f t="shared" si="156"/>
        <v>0</v>
      </c>
      <c r="AY140" s="272">
        <f t="shared" si="157"/>
        <v>0</v>
      </c>
      <c r="AZ140" s="272">
        <f t="shared" si="158"/>
        <v>0</v>
      </c>
      <c r="BA140" s="272">
        <f t="shared" si="159"/>
        <v>0</v>
      </c>
      <c r="BB140" s="272">
        <f t="shared" si="160"/>
        <v>0</v>
      </c>
      <c r="BC140" s="272">
        <f t="shared" si="161"/>
        <v>0</v>
      </c>
      <c r="BD140" s="272">
        <f t="shared" si="162"/>
        <v>0</v>
      </c>
      <c r="BE140" s="272">
        <f t="shared" si="163"/>
        <v>0</v>
      </c>
      <c r="BF140" s="272">
        <f t="shared" si="164"/>
        <v>0</v>
      </c>
      <c r="BG140" s="273">
        <f t="shared" si="125"/>
        <v>0</v>
      </c>
      <c r="BH140" s="7"/>
      <c r="BI140" s="7"/>
      <c r="BJ140" s="7"/>
      <c r="BK140" s="289"/>
      <c r="BL140" s="290"/>
      <c r="BM140" s="291" t="str">
        <f t="shared" si="178"/>
        <v xml:space="preserve"> </v>
      </c>
      <c r="BN140" s="292" t="s">
        <v>15</v>
      </c>
      <c r="BO140" s="290">
        <f t="shared" si="165"/>
        <v>0</v>
      </c>
      <c r="BP140" s="290">
        <f t="shared" si="166"/>
        <v>0</v>
      </c>
      <c r="BQ140" s="290">
        <f t="shared" si="167"/>
        <v>0</v>
      </c>
      <c r="BR140" s="290">
        <f t="shared" si="168"/>
        <v>0</v>
      </c>
      <c r="BS140" s="290">
        <f t="shared" si="169"/>
        <v>0</v>
      </c>
      <c r="BT140" s="290">
        <f t="shared" si="170"/>
        <v>0</v>
      </c>
      <c r="BU140" s="290">
        <f t="shared" si="171"/>
        <v>0</v>
      </c>
      <c r="BV140" s="290">
        <f t="shared" si="172"/>
        <v>0</v>
      </c>
      <c r="BW140" s="290">
        <f t="shared" si="173"/>
        <v>0</v>
      </c>
      <c r="BX140" s="290">
        <f t="shared" si="174"/>
        <v>0</v>
      </c>
      <c r="BY140" s="290">
        <f t="shared" si="175"/>
        <v>0</v>
      </c>
      <c r="BZ140" s="290">
        <f t="shared" si="176"/>
        <v>0</v>
      </c>
      <c r="CA140" s="298">
        <f t="shared" si="179"/>
        <v>0</v>
      </c>
      <c r="CB140" s="1" t="e">
        <f>VLOOKUP(C140,'So sánh chi phí'!A:A,1,0)</f>
        <v>#N/A</v>
      </c>
    </row>
    <row r="141" spans="1:80" x14ac:dyDescent="0.3">
      <c r="A141" s="7" t="s">
        <v>79</v>
      </c>
      <c r="B141" s="234" t="s">
        <v>98</v>
      </c>
      <c r="C141" s="7" t="s">
        <v>4617</v>
      </c>
      <c r="D141" s="209" t="s">
        <v>4710</v>
      </c>
      <c r="E141" s="7" t="s">
        <v>97</v>
      </c>
      <c r="F141" s="7" t="s">
        <v>4744</v>
      </c>
      <c r="G141" s="7" t="s">
        <v>8</v>
      </c>
      <c r="H141" s="7" t="s">
        <v>166</v>
      </c>
      <c r="I141" s="7" t="s">
        <v>151</v>
      </c>
      <c r="J141" s="7" t="s">
        <v>152</v>
      </c>
      <c r="K141" s="182" t="s">
        <v>2</v>
      </c>
      <c r="L141" s="7" t="s">
        <v>272</v>
      </c>
      <c r="M141" s="283">
        <v>0.8</v>
      </c>
      <c r="N141" s="262"/>
      <c r="O141" s="262"/>
      <c r="P141" s="262"/>
      <c r="Q141" s="262"/>
      <c r="R141" s="262"/>
      <c r="S141" s="262"/>
      <c r="T141" s="262"/>
      <c r="U141" s="262"/>
      <c r="V141" s="262"/>
      <c r="W141" s="262"/>
      <c r="X141" s="262"/>
      <c r="Y141" s="262"/>
      <c r="Z141" s="274">
        <f t="shared" si="177"/>
        <v>0</v>
      </c>
      <c r="AA141" s="33">
        <v>35.25</v>
      </c>
      <c r="AB141" s="33"/>
      <c r="AC141" s="33"/>
      <c r="AD141" s="251" t="s">
        <v>13</v>
      </c>
      <c r="AE141" s="262">
        <v>600</v>
      </c>
      <c r="AF141" s="262">
        <v>600</v>
      </c>
      <c r="AG141" s="262">
        <v>600</v>
      </c>
      <c r="AH141" s="262">
        <v>600</v>
      </c>
      <c r="AI141" s="262">
        <v>600</v>
      </c>
      <c r="AJ141" s="262">
        <v>600</v>
      </c>
      <c r="AK141" s="262">
        <v>600</v>
      </c>
      <c r="AL141" s="262">
        <v>600</v>
      </c>
      <c r="AM141" s="262">
        <v>600</v>
      </c>
      <c r="AN141" s="262">
        <v>600</v>
      </c>
      <c r="AO141" s="262">
        <v>600</v>
      </c>
      <c r="AP141" s="262">
        <v>600</v>
      </c>
      <c r="AQ141" s="243">
        <f t="shared" si="152"/>
        <v>600</v>
      </c>
      <c r="AR141" s="33"/>
      <c r="AS141" s="33"/>
      <c r="AT141" s="33"/>
      <c r="AU141" s="272">
        <f t="shared" si="153"/>
        <v>0</v>
      </c>
      <c r="AV141" s="272">
        <f t="shared" si="154"/>
        <v>0</v>
      </c>
      <c r="AW141" s="272">
        <f t="shared" si="155"/>
        <v>0</v>
      </c>
      <c r="AX141" s="272">
        <f t="shared" si="156"/>
        <v>0</v>
      </c>
      <c r="AY141" s="272">
        <f t="shared" si="157"/>
        <v>0</v>
      </c>
      <c r="AZ141" s="272">
        <f t="shared" si="158"/>
        <v>0</v>
      </c>
      <c r="BA141" s="272">
        <f t="shared" si="159"/>
        <v>0</v>
      </c>
      <c r="BB141" s="272">
        <f t="shared" si="160"/>
        <v>0</v>
      </c>
      <c r="BC141" s="272">
        <f t="shared" si="161"/>
        <v>0</v>
      </c>
      <c r="BD141" s="272">
        <f t="shared" si="162"/>
        <v>0</v>
      </c>
      <c r="BE141" s="272">
        <f t="shared" si="163"/>
        <v>0</v>
      </c>
      <c r="BF141" s="272">
        <f t="shared" si="164"/>
        <v>0</v>
      </c>
      <c r="BG141" s="273">
        <f t="shared" ref="BG141:BG186" si="180">SUM(AU141:BF141)</f>
        <v>0</v>
      </c>
      <c r="BH141" s="7"/>
      <c r="BI141" s="7"/>
      <c r="BJ141" s="7"/>
      <c r="BK141" s="289"/>
      <c r="BL141" s="290"/>
      <c r="BM141" s="291" t="str">
        <f t="shared" si="178"/>
        <v xml:space="preserve"> </v>
      </c>
      <c r="BN141" s="292" t="s">
        <v>15</v>
      </c>
      <c r="BO141" s="290">
        <f t="shared" si="165"/>
        <v>0</v>
      </c>
      <c r="BP141" s="290">
        <f t="shared" si="166"/>
        <v>0</v>
      </c>
      <c r="BQ141" s="290">
        <f t="shared" si="167"/>
        <v>0</v>
      </c>
      <c r="BR141" s="290">
        <f t="shared" si="168"/>
        <v>0</v>
      </c>
      <c r="BS141" s="290">
        <f t="shared" si="169"/>
        <v>0</v>
      </c>
      <c r="BT141" s="290">
        <f t="shared" si="170"/>
        <v>0</v>
      </c>
      <c r="BU141" s="290">
        <f t="shared" si="171"/>
        <v>0</v>
      </c>
      <c r="BV141" s="290">
        <f t="shared" si="172"/>
        <v>0</v>
      </c>
      <c r="BW141" s="290">
        <f t="shared" si="173"/>
        <v>0</v>
      </c>
      <c r="BX141" s="290">
        <f t="shared" si="174"/>
        <v>0</v>
      </c>
      <c r="BY141" s="290">
        <f t="shared" si="175"/>
        <v>0</v>
      </c>
      <c r="BZ141" s="290">
        <f t="shared" si="176"/>
        <v>0</v>
      </c>
      <c r="CA141" s="298">
        <f t="shared" si="179"/>
        <v>0</v>
      </c>
      <c r="CB141" s="1" t="e">
        <f>VLOOKUP(C141,'So sánh chi phí'!A:A,1,0)</f>
        <v>#N/A</v>
      </c>
    </row>
    <row r="142" spans="1:80" x14ac:dyDescent="0.3">
      <c r="A142" s="7" t="s">
        <v>77</v>
      </c>
      <c r="B142" s="234" t="s">
        <v>98</v>
      </c>
      <c r="C142" s="7" t="s">
        <v>4585</v>
      </c>
      <c r="D142" s="209" t="s">
        <v>4670</v>
      </c>
      <c r="E142" s="7" t="s">
        <v>97</v>
      </c>
      <c r="F142" s="7" t="s">
        <v>4744</v>
      </c>
      <c r="G142" s="7" t="s">
        <v>8</v>
      </c>
      <c r="H142" s="7" t="s">
        <v>166</v>
      </c>
      <c r="I142" s="7" t="s">
        <v>117</v>
      </c>
      <c r="J142" s="7" t="s">
        <v>108</v>
      </c>
      <c r="K142" s="250" t="s">
        <v>1</v>
      </c>
      <c r="L142" s="7" t="s">
        <v>272</v>
      </c>
      <c r="M142" s="283">
        <v>0.8</v>
      </c>
      <c r="N142" s="262"/>
      <c r="O142" s="262"/>
      <c r="P142" s="262"/>
      <c r="Q142" s="262"/>
      <c r="R142" s="262"/>
      <c r="S142" s="262"/>
      <c r="T142" s="262"/>
      <c r="U142" s="262"/>
      <c r="V142" s="262"/>
      <c r="W142" s="262"/>
      <c r="X142" s="262"/>
      <c r="Y142" s="262"/>
      <c r="Z142" s="274">
        <f t="shared" si="177"/>
        <v>0</v>
      </c>
      <c r="AA142" s="33">
        <v>5.5</v>
      </c>
      <c r="AB142" s="33"/>
      <c r="AC142" s="33"/>
      <c r="AD142" s="251" t="s">
        <v>13</v>
      </c>
      <c r="AE142" s="262">
        <v>695</v>
      </c>
      <c r="AF142" s="262">
        <v>695</v>
      </c>
      <c r="AG142" s="262">
        <v>695</v>
      </c>
      <c r="AH142" s="262">
        <v>695</v>
      </c>
      <c r="AI142" s="262">
        <v>695</v>
      </c>
      <c r="AJ142" s="262">
        <v>695</v>
      </c>
      <c r="AK142" s="262">
        <v>695</v>
      </c>
      <c r="AL142" s="262">
        <v>695</v>
      </c>
      <c r="AM142" s="262">
        <v>695</v>
      </c>
      <c r="AN142" s="262">
        <v>695</v>
      </c>
      <c r="AO142" s="262">
        <v>695</v>
      </c>
      <c r="AP142" s="262">
        <v>695</v>
      </c>
      <c r="AQ142" s="243">
        <f t="shared" si="152"/>
        <v>695</v>
      </c>
      <c r="AR142" s="33"/>
      <c r="AS142" s="33"/>
      <c r="AT142" s="33"/>
      <c r="AU142" s="272">
        <f t="shared" si="153"/>
        <v>0</v>
      </c>
      <c r="AV142" s="272">
        <f t="shared" si="154"/>
        <v>0</v>
      </c>
      <c r="AW142" s="272">
        <f t="shared" si="155"/>
        <v>0</v>
      </c>
      <c r="AX142" s="272">
        <f t="shared" si="156"/>
        <v>0</v>
      </c>
      <c r="AY142" s="272">
        <f t="shared" si="157"/>
        <v>0</v>
      </c>
      <c r="AZ142" s="272">
        <f t="shared" si="158"/>
        <v>0</v>
      </c>
      <c r="BA142" s="272">
        <f t="shared" si="159"/>
        <v>0</v>
      </c>
      <c r="BB142" s="272">
        <f t="shared" si="160"/>
        <v>0</v>
      </c>
      <c r="BC142" s="272">
        <f t="shared" si="161"/>
        <v>0</v>
      </c>
      <c r="BD142" s="272">
        <f t="shared" si="162"/>
        <v>0</v>
      </c>
      <c r="BE142" s="272">
        <f t="shared" si="163"/>
        <v>0</v>
      </c>
      <c r="BF142" s="272">
        <f t="shared" si="164"/>
        <v>0</v>
      </c>
      <c r="BG142" s="273">
        <f t="shared" si="180"/>
        <v>0</v>
      </c>
      <c r="BH142" s="7"/>
      <c r="BI142" s="7"/>
      <c r="BJ142" s="7"/>
      <c r="BK142" s="289"/>
      <c r="BL142" s="290"/>
      <c r="BM142" s="291" t="str">
        <f t="shared" si="178"/>
        <v xml:space="preserve"> </v>
      </c>
      <c r="BN142" s="292" t="s">
        <v>15</v>
      </c>
      <c r="BO142" s="290">
        <f t="shared" si="165"/>
        <v>0</v>
      </c>
      <c r="BP142" s="290">
        <f t="shared" si="166"/>
        <v>0</v>
      </c>
      <c r="BQ142" s="290">
        <f t="shared" si="167"/>
        <v>0</v>
      </c>
      <c r="BR142" s="290">
        <f t="shared" si="168"/>
        <v>0</v>
      </c>
      <c r="BS142" s="290">
        <f t="shared" si="169"/>
        <v>0</v>
      </c>
      <c r="BT142" s="290">
        <f t="shared" si="170"/>
        <v>0</v>
      </c>
      <c r="BU142" s="290">
        <f t="shared" si="171"/>
        <v>0</v>
      </c>
      <c r="BV142" s="290">
        <f t="shared" si="172"/>
        <v>0</v>
      </c>
      <c r="BW142" s="290">
        <f t="shared" si="173"/>
        <v>0</v>
      </c>
      <c r="BX142" s="290">
        <f t="shared" si="174"/>
        <v>0</v>
      </c>
      <c r="BY142" s="290">
        <f t="shared" si="175"/>
        <v>0</v>
      </c>
      <c r="BZ142" s="290">
        <f t="shared" si="176"/>
        <v>0</v>
      </c>
      <c r="CA142" s="298">
        <f t="shared" si="179"/>
        <v>0</v>
      </c>
      <c r="CB142" s="1" t="e">
        <f>VLOOKUP(C142,'So sánh chi phí'!A:A,1,0)</f>
        <v>#N/A</v>
      </c>
    </row>
    <row r="143" spans="1:80" x14ac:dyDescent="0.3">
      <c r="A143" s="7" t="s">
        <v>79</v>
      </c>
      <c r="B143" s="234" t="s">
        <v>98</v>
      </c>
      <c r="C143" s="7" t="s">
        <v>4628</v>
      </c>
      <c r="D143" s="209" t="s">
        <v>4721</v>
      </c>
      <c r="E143" s="7" t="s">
        <v>97</v>
      </c>
      <c r="F143" s="7" t="s">
        <v>4744</v>
      </c>
      <c r="G143" s="7" t="s">
        <v>8</v>
      </c>
      <c r="H143" s="7" t="s">
        <v>166</v>
      </c>
      <c r="I143" s="7" t="s">
        <v>110</v>
      </c>
      <c r="J143" s="7" t="s">
        <v>4752</v>
      </c>
      <c r="K143" s="182" t="s">
        <v>0</v>
      </c>
      <c r="L143" s="7" t="s">
        <v>4780</v>
      </c>
      <c r="M143" s="283">
        <v>0.8</v>
      </c>
      <c r="N143" s="262"/>
      <c r="O143" s="262"/>
      <c r="P143" s="262"/>
      <c r="Q143" s="262"/>
      <c r="R143" s="262"/>
      <c r="S143" s="262"/>
      <c r="T143" s="262"/>
      <c r="U143" s="262"/>
      <c r="V143" s="262"/>
      <c r="W143" s="262"/>
      <c r="X143" s="262"/>
      <c r="Y143" s="262"/>
      <c r="Z143" s="274">
        <f t="shared" si="177"/>
        <v>0</v>
      </c>
      <c r="AA143" s="33">
        <v>16.5</v>
      </c>
      <c r="AB143" s="33"/>
      <c r="AC143" s="33"/>
      <c r="AD143" s="251" t="s">
        <v>13</v>
      </c>
      <c r="AE143" s="262">
        <v>1150</v>
      </c>
      <c r="AF143" s="262">
        <v>1150</v>
      </c>
      <c r="AG143" s="262">
        <v>1150</v>
      </c>
      <c r="AH143" s="262">
        <v>1150</v>
      </c>
      <c r="AI143" s="262">
        <v>1150</v>
      </c>
      <c r="AJ143" s="262">
        <v>1150</v>
      </c>
      <c r="AK143" s="262">
        <v>1150</v>
      </c>
      <c r="AL143" s="262">
        <v>1150</v>
      </c>
      <c r="AM143" s="262">
        <v>1150</v>
      </c>
      <c r="AN143" s="262">
        <v>1150</v>
      </c>
      <c r="AO143" s="262">
        <v>1150</v>
      </c>
      <c r="AP143" s="262">
        <v>1150</v>
      </c>
      <c r="AQ143" s="243">
        <f t="shared" si="152"/>
        <v>1150</v>
      </c>
      <c r="AR143" s="33"/>
      <c r="AS143" s="33"/>
      <c r="AT143" s="33"/>
      <c r="AU143" s="272">
        <f t="shared" si="153"/>
        <v>0</v>
      </c>
      <c r="AV143" s="272">
        <f t="shared" si="154"/>
        <v>0</v>
      </c>
      <c r="AW143" s="272">
        <f t="shared" si="155"/>
        <v>0</v>
      </c>
      <c r="AX143" s="272">
        <f t="shared" si="156"/>
        <v>0</v>
      </c>
      <c r="AY143" s="272">
        <f t="shared" si="157"/>
        <v>0</v>
      </c>
      <c r="AZ143" s="272">
        <f t="shared" si="158"/>
        <v>0</v>
      </c>
      <c r="BA143" s="272">
        <f t="shared" si="159"/>
        <v>0</v>
      </c>
      <c r="BB143" s="272">
        <f t="shared" si="160"/>
        <v>0</v>
      </c>
      <c r="BC143" s="272">
        <f t="shared" si="161"/>
        <v>0</v>
      </c>
      <c r="BD143" s="272">
        <f t="shared" si="162"/>
        <v>0</v>
      </c>
      <c r="BE143" s="272">
        <f t="shared" si="163"/>
        <v>0</v>
      </c>
      <c r="BF143" s="272">
        <f t="shared" si="164"/>
        <v>0</v>
      </c>
      <c r="BG143" s="273">
        <f t="shared" si="180"/>
        <v>0</v>
      </c>
      <c r="BH143" s="7"/>
      <c r="BI143" s="7"/>
      <c r="BJ143" s="7"/>
      <c r="BK143" s="289"/>
      <c r="BL143" s="290"/>
      <c r="BM143" s="291" t="str">
        <f t="shared" si="178"/>
        <v xml:space="preserve"> </v>
      </c>
      <c r="BN143" s="292" t="s">
        <v>15</v>
      </c>
      <c r="BO143" s="290">
        <f t="shared" si="165"/>
        <v>0</v>
      </c>
      <c r="BP143" s="290">
        <f t="shared" si="166"/>
        <v>0</v>
      </c>
      <c r="BQ143" s="290">
        <f t="shared" si="167"/>
        <v>0</v>
      </c>
      <c r="BR143" s="290">
        <f t="shared" si="168"/>
        <v>0</v>
      </c>
      <c r="BS143" s="290">
        <f t="shared" si="169"/>
        <v>0</v>
      </c>
      <c r="BT143" s="290">
        <f t="shared" si="170"/>
        <v>0</v>
      </c>
      <c r="BU143" s="290">
        <f t="shared" si="171"/>
        <v>0</v>
      </c>
      <c r="BV143" s="290">
        <f t="shared" si="172"/>
        <v>0</v>
      </c>
      <c r="BW143" s="290">
        <f t="shared" si="173"/>
        <v>0</v>
      </c>
      <c r="BX143" s="290">
        <f t="shared" si="174"/>
        <v>0</v>
      </c>
      <c r="BY143" s="290">
        <f t="shared" si="175"/>
        <v>0</v>
      </c>
      <c r="BZ143" s="290">
        <f t="shared" si="176"/>
        <v>0</v>
      </c>
      <c r="CA143" s="298">
        <f t="shared" si="179"/>
        <v>0</v>
      </c>
      <c r="CB143" s="1" t="e">
        <f>VLOOKUP(C143,'So sánh chi phí'!A:A,1,0)</f>
        <v>#N/A</v>
      </c>
    </row>
    <row r="144" spans="1:80" x14ac:dyDescent="0.3">
      <c r="A144" s="7" t="s">
        <v>79</v>
      </c>
      <c r="B144" s="234" t="s">
        <v>98</v>
      </c>
      <c r="C144" s="7" t="s">
        <v>4624</v>
      </c>
      <c r="D144" s="209" t="s">
        <v>4718</v>
      </c>
      <c r="E144" s="7" t="s">
        <v>97</v>
      </c>
      <c r="F144" s="7" t="s">
        <v>4744</v>
      </c>
      <c r="G144" s="7" t="s">
        <v>8</v>
      </c>
      <c r="H144" s="7" t="s">
        <v>4746</v>
      </c>
      <c r="I144" s="7" t="s">
        <v>135</v>
      </c>
      <c r="J144" s="7" t="s">
        <v>136</v>
      </c>
      <c r="K144" s="182" t="s">
        <v>2</v>
      </c>
      <c r="L144" s="7" t="s">
        <v>272</v>
      </c>
      <c r="M144" s="283">
        <v>0.8</v>
      </c>
      <c r="N144" s="262"/>
      <c r="O144" s="262"/>
      <c r="P144" s="262"/>
      <c r="Q144" s="262"/>
      <c r="R144" s="262"/>
      <c r="S144" s="262"/>
      <c r="T144" s="262"/>
      <c r="U144" s="262"/>
      <c r="V144" s="262"/>
      <c r="W144" s="262"/>
      <c r="X144" s="262"/>
      <c r="Y144" s="262"/>
      <c r="Z144" s="274">
        <f t="shared" si="177"/>
        <v>0</v>
      </c>
      <c r="AA144" s="33">
        <v>0.5</v>
      </c>
      <c r="AB144" s="33"/>
      <c r="AC144" s="33"/>
      <c r="AD144" s="251" t="s">
        <v>13</v>
      </c>
      <c r="AE144" s="262">
        <v>825</v>
      </c>
      <c r="AF144" s="262">
        <v>825</v>
      </c>
      <c r="AG144" s="262">
        <v>825</v>
      </c>
      <c r="AH144" s="262">
        <v>825</v>
      </c>
      <c r="AI144" s="262">
        <v>825</v>
      </c>
      <c r="AJ144" s="262">
        <v>825</v>
      </c>
      <c r="AK144" s="262">
        <v>825</v>
      </c>
      <c r="AL144" s="262">
        <v>825</v>
      </c>
      <c r="AM144" s="262">
        <v>825</v>
      </c>
      <c r="AN144" s="262">
        <v>825</v>
      </c>
      <c r="AO144" s="262">
        <v>825</v>
      </c>
      <c r="AP144" s="262">
        <v>825</v>
      </c>
      <c r="AQ144" s="243">
        <f t="shared" si="152"/>
        <v>825</v>
      </c>
      <c r="AR144" s="33"/>
      <c r="AS144" s="33"/>
      <c r="AT144" s="33"/>
      <c r="AU144" s="272">
        <f t="shared" si="153"/>
        <v>0</v>
      </c>
      <c r="AV144" s="272">
        <f t="shared" si="154"/>
        <v>0</v>
      </c>
      <c r="AW144" s="272">
        <f t="shared" si="155"/>
        <v>0</v>
      </c>
      <c r="AX144" s="272">
        <f t="shared" si="156"/>
        <v>0</v>
      </c>
      <c r="AY144" s="272">
        <f t="shared" si="157"/>
        <v>0</v>
      </c>
      <c r="AZ144" s="272">
        <f t="shared" si="158"/>
        <v>0</v>
      </c>
      <c r="BA144" s="272">
        <f t="shared" si="159"/>
        <v>0</v>
      </c>
      <c r="BB144" s="272">
        <f t="shared" si="160"/>
        <v>0</v>
      </c>
      <c r="BC144" s="272">
        <f t="shared" si="161"/>
        <v>0</v>
      </c>
      <c r="BD144" s="272">
        <f t="shared" si="162"/>
        <v>0</v>
      </c>
      <c r="BE144" s="272">
        <f t="shared" si="163"/>
        <v>0</v>
      </c>
      <c r="BF144" s="272">
        <f t="shared" si="164"/>
        <v>0</v>
      </c>
      <c r="BG144" s="273">
        <f t="shared" si="180"/>
        <v>0</v>
      </c>
      <c r="BH144" s="7"/>
      <c r="BI144" s="7"/>
      <c r="BJ144" s="7"/>
      <c r="BK144" s="289"/>
      <c r="BL144" s="290"/>
      <c r="BM144" s="291" t="str">
        <f t="shared" si="178"/>
        <v xml:space="preserve"> </v>
      </c>
      <c r="BN144" s="292" t="s">
        <v>15</v>
      </c>
      <c r="BO144" s="290">
        <f t="shared" si="165"/>
        <v>0</v>
      </c>
      <c r="BP144" s="290">
        <f t="shared" si="166"/>
        <v>0</v>
      </c>
      <c r="BQ144" s="290">
        <f t="shared" si="167"/>
        <v>0</v>
      </c>
      <c r="BR144" s="290">
        <f t="shared" si="168"/>
        <v>0</v>
      </c>
      <c r="BS144" s="290">
        <f t="shared" si="169"/>
        <v>0</v>
      </c>
      <c r="BT144" s="290">
        <f t="shared" si="170"/>
        <v>0</v>
      </c>
      <c r="BU144" s="290">
        <f t="shared" si="171"/>
        <v>0</v>
      </c>
      <c r="BV144" s="290">
        <f t="shared" si="172"/>
        <v>0</v>
      </c>
      <c r="BW144" s="290">
        <f t="shared" si="173"/>
        <v>0</v>
      </c>
      <c r="BX144" s="290">
        <f t="shared" si="174"/>
        <v>0</v>
      </c>
      <c r="BY144" s="290">
        <f t="shared" si="175"/>
        <v>0</v>
      </c>
      <c r="BZ144" s="290">
        <f t="shared" si="176"/>
        <v>0</v>
      </c>
      <c r="CA144" s="298">
        <f t="shared" si="179"/>
        <v>0</v>
      </c>
      <c r="CB144" s="1" t="e">
        <f>VLOOKUP(C144,'So sánh chi phí'!A:A,1,0)</f>
        <v>#N/A</v>
      </c>
    </row>
    <row r="145" spans="1:80" x14ac:dyDescent="0.3">
      <c r="A145" s="7" t="s">
        <v>4565</v>
      </c>
      <c r="B145" s="234" t="s">
        <v>98</v>
      </c>
      <c r="C145" s="7" t="s">
        <v>4629</v>
      </c>
      <c r="D145" s="209" t="s">
        <v>4722</v>
      </c>
      <c r="E145" s="7" t="s">
        <v>97</v>
      </c>
      <c r="F145" s="7" t="s">
        <v>4744</v>
      </c>
      <c r="G145" s="7" t="s">
        <v>8</v>
      </c>
      <c r="H145" s="7" t="s">
        <v>166</v>
      </c>
      <c r="I145" s="7" t="s">
        <v>116</v>
      </c>
      <c r="J145" s="7" t="s">
        <v>78</v>
      </c>
      <c r="K145" s="182" t="s">
        <v>0</v>
      </c>
      <c r="L145" s="7" t="s">
        <v>4784</v>
      </c>
      <c r="M145" s="283">
        <v>0.8</v>
      </c>
      <c r="N145" s="262"/>
      <c r="O145" s="262"/>
      <c r="P145" s="262"/>
      <c r="Q145" s="262"/>
      <c r="R145" s="262"/>
      <c r="S145" s="262"/>
      <c r="T145" s="262"/>
      <c r="U145" s="262"/>
      <c r="V145" s="262"/>
      <c r="W145" s="262"/>
      <c r="X145" s="262"/>
      <c r="Y145" s="262"/>
      <c r="Z145" s="274">
        <f t="shared" si="177"/>
        <v>0</v>
      </c>
      <c r="AA145" s="33">
        <v>33</v>
      </c>
      <c r="AB145" s="33"/>
      <c r="AC145" s="33"/>
      <c r="AD145" s="251" t="s">
        <v>13</v>
      </c>
      <c r="AE145" s="262">
        <v>970</v>
      </c>
      <c r="AF145" s="262">
        <v>970</v>
      </c>
      <c r="AG145" s="262">
        <v>970</v>
      </c>
      <c r="AH145" s="262">
        <v>970</v>
      </c>
      <c r="AI145" s="262">
        <v>970</v>
      </c>
      <c r="AJ145" s="262">
        <v>970</v>
      </c>
      <c r="AK145" s="262">
        <v>970</v>
      </c>
      <c r="AL145" s="262">
        <v>970</v>
      </c>
      <c r="AM145" s="262">
        <v>970</v>
      </c>
      <c r="AN145" s="262">
        <v>970</v>
      </c>
      <c r="AO145" s="262">
        <v>970</v>
      </c>
      <c r="AP145" s="262">
        <v>970</v>
      </c>
      <c r="AQ145" s="243">
        <f t="shared" si="152"/>
        <v>970</v>
      </c>
      <c r="AR145" s="33"/>
      <c r="AS145" s="33"/>
      <c r="AT145" s="33"/>
      <c r="AU145" s="272">
        <f t="shared" si="153"/>
        <v>0</v>
      </c>
      <c r="AV145" s="272">
        <f t="shared" si="154"/>
        <v>0</v>
      </c>
      <c r="AW145" s="272">
        <f t="shared" si="155"/>
        <v>0</v>
      </c>
      <c r="AX145" s="272">
        <f t="shared" si="156"/>
        <v>0</v>
      </c>
      <c r="AY145" s="272">
        <f t="shared" si="157"/>
        <v>0</v>
      </c>
      <c r="AZ145" s="272">
        <f t="shared" si="158"/>
        <v>0</v>
      </c>
      <c r="BA145" s="272">
        <f t="shared" si="159"/>
        <v>0</v>
      </c>
      <c r="BB145" s="272">
        <f t="shared" si="160"/>
        <v>0</v>
      </c>
      <c r="BC145" s="272">
        <f t="shared" si="161"/>
        <v>0</v>
      </c>
      <c r="BD145" s="272">
        <f t="shared" si="162"/>
        <v>0</v>
      </c>
      <c r="BE145" s="272">
        <f t="shared" si="163"/>
        <v>0</v>
      </c>
      <c r="BF145" s="272">
        <f t="shared" si="164"/>
        <v>0</v>
      </c>
      <c r="BG145" s="273">
        <f t="shared" si="180"/>
        <v>0</v>
      </c>
      <c r="BH145" s="7"/>
      <c r="BI145" s="7"/>
      <c r="BJ145" s="7"/>
      <c r="BK145" s="289"/>
      <c r="BL145" s="290"/>
      <c r="BM145" s="291" t="str">
        <f t="shared" si="178"/>
        <v xml:space="preserve"> </v>
      </c>
      <c r="BN145" s="292" t="s">
        <v>15</v>
      </c>
      <c r="BO145" s="290">
        <f t="shared" si="165"/>
        <v>0</v>
      </c>
      <c r="BP145" s="290">
        <f t="shared" si="166"/>
        <v>0</v>
      </c>
      <c r="BQ145" s="290">
        <f t="shared" si="167"/>
        <v>0</v>
      </c>
      <c r="BR145" s="290">
        <f t="shared" si="168"/>
        <v>0</v>
      </c>
      <c r="BS145" s="290">
        <f t="shared" si="169"/>
        <v>0</v>
      </c>
      <c r="BT145" s="290">
        <f t="shared" si="170"/>
        <v>0</v>
      </c>
      <c r="BU145" s="290">
        <f t="shared" si="171"/>
        <v>0</v>
      </c>
      <c r="BV145" s="290">
        <f t="shared" si="172"/>
        <v>0</v>
      </c>
      <c r="BW145" s="290">
        <f t="shared" si="173"/>
        <v>0</v>
      </c>
      <c r="BX145" s="290">
        <f t="shared" si="174"/>
        <v>0</v>
      </c>
      <c r="BY145" s="290">
        <f t="shared" si="175"/>
        <v>0</v>
      </c>
      <c r="BZ145" s="290">
        <f t="shared" si="176"/>
        <v>0</v>
      </c>
      <c r="CA145" s="298">
        <f t="shared" si="179"/>
        <v>0</v>
      </c>
      <c r="CB145" s="1" t="e">
        <f>VLOOKUP(C145,'So sánh chi phí'!A:A,1,0)</f>
        <v>#N/A</v>
      </c>
    </row>
    <row r="146" spans="1:80" x14ac:dyDescent="0.3">
      <c r="A146" s="7" t="s">
        <v>79</v>
      </c>
      <c r="B146" s="234" t="s">
        <v>98</v>
      </c>
      <c r="C146" s="7" t="s">
        <v>4616</v>
      </c>
      <c r="D146" s="209" t="s">
        <v>4708</v>
      </c>
      <c r="E146" s="7" t="s">
        <v>97</v>
      </c>
      <c r="F146" s="7" t="s">
        <v>4744</v>
      </c>
      <c r="G146" s="7" t="s">
        <v>8</v>
      </c>
      <c r="H146" s="7" t="s">
        <v>166</v>
      </c>
      <c r="I146" s="7" t="s">
        <v>145</v>
      </c>
      <c r="J146" s="7" t="s">
        <v>146</v>
      </c>
      <c r="K146" s="250" t="s">
        <v>1</v>
      </c>
      <c r="L146" s="7" t="s">
        <v>272</v>
      </c>
      <c r="M146" s="283">
        <v>0.8</v>
      </c>
      <c r="N146" s="262"/>
      <c r="O146" s="262"/>
      <c r="P146" s="262"/>
      <c r="Q146" s="262"/>
      <c r="R146" s="262"/>
      <c r="S146" s="262"/>
      <c r="T146" s="262"/>
      <c r="U146" s="262"/>
      <c r="V146" s="262"/>
      <c r="W146" s="262"/>
      <c r="X146" s="262"/>
      <c r="Y146" s="262"/>
      <c r="Z146" s="274">
        <f t="shared" si="177"/>
        <v>0</v>
      </c>
      <c r="AA146" s="33">
        <v>0.75</v>
      </c>
      <c r="AB146" s="33"/>
      <c r="AC146" s="33"/>
      <c r="AD146" s="251" t="s">
        <v>13</v>
      </c>
      <c r="AE146" s="262">
        <v>560</v>
      </c>
      <c r="AF146" s="262">
        <v>560</v>
      </c>
      <c r="AG146" s="262">
        <v>560</v>
      </c>
      <c r="AH146" s="262">
        <v>560</v>
      </c>
      <c r="AI146" s="262">
        <v>560</v>
      </c>
      <c r="AJ146" s="262">
        <v>560</v>
      </c>
      <c r="AK146" s="262">
        <v>560</v>
      </c>
      <c r="AL146" s="262">
        <v>560</v>
      </c>
      <c r="AM146" s="262">
        <v>560</v>
      </c>
      <c r="AN146" s="262">
        <v>560</v>
      </c>
      <c r="AO146" s="262">
        <v>560</v>
      </c>
      <c r="AP146" s="262">
        <v>560</v>
      </c>
      <c r="AQ146" s="243">
        <f t="shared" si="152"/>
        <v>560</v>
      </c>
      <c r="AR146" s="33"/>
      <c r="AS146" s="33"/>
      <c r="AT146" s="33"/>
      <c r="AU146" s="272">
        <f t="shared" si="153"/>
        <v>0</v>
      </c>
      <c r="AV146" s="272">
        <f t="shared" si="154"/>
        <v>0</v>
      </c>
      <c r="AW146" s="272">
        <f t="shared" si="155"/>
        <v>0</v>
      </c>
      <c r="AX146" s="272">
        <f t="shared" si="156"/>
        <v>0</v>
      </c>
      <c r="AY146" s="272">
        <f t="shared" si="157"/>
        <v>0</v>
      </c>
      <c r="AZ146" s="272">
        <f t="shared" si="158"/>
        <v>0</v>
      </c>
      <c r="BA146" s="272">
        <f t="shared" si="159"/>
        <v>0</v>
      </c>
      <c r="BB146" s="272">
        <f t="shared" si="160"/>
        <v>0</v>
      </c>
      <c r="BC146" s="272">
        <f t="shared" si="161"/>
        <v>0</v>
      </c>
      <c r="BD146" s="272">
        <f t="shared" si="162"/>
        <v>0</v>
      </c>
      <c r="BE146" s="272">
        <f t="shared" si="163"/>
        <v>0</v>
      </c>
      <c r="BF146" s="272">
        <f t="shared" si="164"/>
        <v>0</v>
      </c>
      <c r="BG146" s="273">
        <f t="shared" si="180"/>
        <v>0</v>
      </c>
      <c r="BH146" s="7"/>
      <c r="BI146" s="7"/>
      <c r="BJ146" s="7"/>
      <c r="BK146" s="289"/>
      <c r="BL146" s="290"/>
      <c r="BM146" s="291" t="str">
        <f t="shared" si="178"/>
        <v xml:space="preserve"> </v>
      </c>
      <c r="BN146" s="292" t="s">
        <v>15</v>
      </c>
      <c r="BO146" s="290">
        <f t="shared" si="165"/>
        <v>0</v>
      </c>
      <c r="BP146" s="290">
        <f t="shared" si="166"/>
        <v>0</v>
      </c>
      <c r="BQ146" s="290">
        <f t="shared" si="167"/>
        <v>0</v>
      </c>
      <c r="BR146" s="290">
        <f t="shared" si="168"/>
        <v>0</v>
      </c>
      <c r="BS146" s="290">
        <f t="shared" si="169"/>
        <v>0</v>
      </c>
      <c r="BT146" s="290">
        <f t="shared" si="170"/>
        <v>0</v>
      </c>
      <c r="BU146" s="290">
        <f t="shared" si="171"/>
        <v>0</v>
      </c>
      <c r="BV146" s="290">
        <f t="shared" si="172"/>
        <v>0</v>
      </c>
      <c r="BW146" s="290">
        <f t="shared" si="173"/>
        <v>0</v>
      </c>
      <c r="BX146" s="290">
        <f t="shared" si="174"/>
        <v>0</v>
      </c>
      <c r="BY146" s="290">
        <f t="shared" si="175"/>
        <v>0</v>
      </c>
      <c r="BZ146" s="290">
        <f t="shared" si="176"/>
        <v>0</v>
      </c>
      <c r="CA146" s="298">
        <f t="shared" si="179"/>
        <v>0</v>
      </c>
      <c r="CB146" s="1" t="e">
        <f>VLOOKUP(C146,'So sánh chi phí'!A:A,1,0)</f>
        <v>#N/A</v>
      </c>
    </row>
    <row r="147" spans="1:80" x14ac:dyDescent="0.3">
      <c r="A147" s="7" t="s">
        <v>79</v>
      </c>
      <c r="B147" s="234" t="s">
        <v>98</v>
      </c>
      <c r="C147" s="7" t="s">
        <v>4616</v>
      </c>
      <c r="D147" s="209" t="s">
        <v>4708</v>
      </c>
      <c r="E147" s="7" t="s">
        <v>97</v>
      </c>
      <c r="F147" s="7" t="s">
        <v>4744</v>
      </c>
      <c r="G147" s="7" t="s">
        <v>8</v>
      </c>
      <c r="H147" s="7" t="s">
        <v>166</v>
      </c>
      <c r="I147" s="7" t="s">
        <v>147</v>
      </c>
      <c r="J147" s="7" t="s">
        <v>148</v>
      </c>
      <c r="K147" s="250" t="s">
        <v>1</v>
      </c>
      <c r="L147" s="7" t="s">
        <v>272</v>
      </c>
      <c r="M147" s="283">
        <v>0.8</v>
      </c>
      <c r="N147" s="262"/>
      <c r="O147" s="262"/>
      <c r="P147" s="262"/>
      <c r="Q147" s="262"/>
      <c r="R147" s="262"/>
      <c r="S147" s="262"/>
      <c r="T147" s="262"/>
      <c r="U147" s="262"/>
      <c r="V147" s="262"/>
      <c r="W147" s="262"/>
      <c r="X147" s="262"/>
      <c r="Y147" s="262"/>
      <c r="Z147" s="274">
        <f t="shared" si="177"/>
        <v>0</v>
      </c>
      <c r="AA147" s="33">
        <v>6</v>
      </c>
      <c r="AB147" s="33"/>
      <c r="AC147" s="33"/>
      <c r="AD147" s="251" t="s">
        <v>13</v>
      </c>
      <c r="AE147" s="262">
        <v>560</v>
      </c>
      <c r="AF147" s="262">
        <v>560</v>
      </c>
      <c r="AG147" s="262">
        <v>560</v>
      </c>
      <c r="AH147" s="262">
        <v>560</v>
      </c>
      <c r="AI147" s="262">
        <v>560</v>
      </c>
      <c r="AJ147" s="262">
        <v>560</v>
      </c>
      <c r="AK147" s="262">
        <v>560</v>
      </c>
      <c r="AL147" s="262">
        <v>560</v>
      </c>
      <c r="AM147" s="262">
        <v>560</v>
      </c>
      <c r="AN147" s="262">
        <v>560</v>
      </c>
      <c r="AO147" s="262">
        <v>560</v>
      </c>
      <c r="AP147" s="262">
        <v>560</v>
      </c>
      <c r="AQ147" s="243">
        <f t="shared" si="152"/>
        <v>560</v>
      </c>
      <c r="AR147" s="33"/>
      <c r="AS147" s="33"/>
      <c r="AT147" s="33"/>
      <c r="AU147" s="272">
        <f t="shared" si="153"/>
        <v>0</v>
      </c>
      <c r="AV147" s="272">
        <f t="shared" si="154"/>
        <v>0</v>
      </c>
      <c r="AW147" s="272">
        <f t="shared" si="155"/>
        <v>0</v>
      </c>
      <c r="AX147" s="272">
        <f t="shared" si="156"/>
        <v>0</v>
      </c>
      <c r="AY147" s="272">
        <f t="shared" si="157"/>
        <v>0</v>
      </c>
      <c r="AZ147" s="272">
        <f t="shared" si="158"/>
        <v>0</v>
      </c>
      <c r="BA147" s="272">
        <f t="shared" si="159"/>
        <v>0</v>
      </c>
      <c r="BB147" s="272">
        <f t="shared" si="160"/>
        <v>0</v>
      </c>
      <c r="BC147" s="272">
        <f t="shared" si="161"/>
        <v>0</v>
      </c>
      <c r="BD147" s="272">
        <f t="shared" si="162"/>
        <v>0</v>
      </c>
      <c r="BE147" s="272">
        <f t="shared" si="163"/>
        <v>0</v>
      </c>
      <c r="BF147" s="272">
        <f t="shared" si="164"/>
        <v>0</v>
      </c>
      <c r="BG147" s="273">
        <f t="shared" si="180"/>
        <v>0</v>
      </c>
      <c r="BH147" s="7"/>
      <c r="BI147" s="7"/>
      <c r="BJ147" s="7"/>
      <c r="BK147" s="289"/>
      <c r="BL147" s="290"/>
      <c r="BM147" s="291" t="str">
        <f t="shared" si="178"/>
        <v xml:space="preserve"> </v>
      </c>
      <c r="BN147" s="292" t="s">
        <v>15</v>
      </c>
      <c r="BO147" s="290">
        <f t="shared" si="165"/>
        <v>0</v>
      </c>
      <c r="BP147" s="290">
        <f t="shared" si="166"/>
        <v>0</v>
      </c>
      <c r="BQ147" s="290">
        <f t="shared" si="167"/>
        <v>0</v>
      </c>
      <c r="BR147" s="290">
        <f t="shared" si="168"/>
        <v>0</v>
      </c>
      <c r="BS147" s="290">
        <f t="shared" si="169"/>
        <v>0</v>
      </c>
      <c r="BT147" s="290">
        <f t="shared" si="170"/>
        <v>0</v>
      </c>
      <c r="BU147" s="290">
        <f t="shared" si="171"/>
        <v>0</v>
      </c>
      <c r="BV147" s="290">
        <f t="shared" si="172"/>
        <v>0</v>
      </c>
      <c r="BW147" s="290">
        <f t="shared" si="173"/>
        <v>0</v>
      </c>
      <c r="BX147" s="290">
        <f t="shared" si="174"/>
        <v>0</v>
      </c>
      <c r="BY147" s="290">
        <f t="shared" si="175"/>
        <v>0</v>
      </c>
      <c r="BZ147" s="290">
        <f t="shared" si="176"/>
        <v>0</v>
      </c>
      <c r="CA147" s="298">
        <f t="shared" si="179"/>
        <v>0</v>
      </c>
      <c r="CB147" s="1" t="e">
        <f>VLOOKUP(C147,'So sánh chi phí'!A:A,1,0)</f>
        <v>#N/A</v>
      </c>
    </row>
    <row r="148" spans="1:80" x14ac:dyDescent="0.3">
      <c r="A148" s="7" t="s">
        <v>79</v>
      </c>
      <c r="B148" s="234" t="s">
        <v>98</v>
      </c>
      <c r="C148" s="7" t="s">
        <v>4621</v>
      </c>
      <c r="D148" s="209" t="s">
        <v>4715</v>
      </c>
      <c r="E148" s="7" t="s">
        <v>97</v>
      </c>
      <c r="F148" s="7" t="s">
        <v>4745</v>
      </c>
      <c r="G148" s="7" t="s">
        <v>8</v>
      </c>
      <c r="H148" s="7" t="s">
        <v>4746</v>
      </c>
      <c r="I148" s="7" t="s">
        <v>133</v>
      </c>
      <c r="J148" s="7" t="s">
        <v>107</v>
      </c>
      <c r="K148" s="7" t="s">
        <v>2</v>
      </c>
      <c r="L148" s="7" t="s">
        <v>272</v>
      </c>
      <c r="M148" s="283">
        <v>0.8</v>
      </c>
      <c r="N148" s="262"/>
      <c r="O148" s="262"/>
      <c r="P148" s="262"/>
      <c r="Q148" s="262"/>
      <c r="R148" s="262"/>
      <c r="S148" s="262"/>
      <c r="T148" s="262"/>
      <c r="U148" s="262"/>
      <c r="V148" s="262"/>
      <c r="W148" s="262"/>
      <c r="X148" s="262"/>
      <c r="Y148" s="262"/>
      <c r="Z148" s="274">
        <f t="shared" si="177"/>
        <v>0</v>
      </c>
      <c r="AA148" s="33">
        <v>5.0000000000000001E-3</v>
      </c>
      <c r="AB148" s="33"/>
      <c r="AC148" s="33"/>
      <c r="AD148" s="251" t="s">
        <v>13</v>
      </c>
      <c r="AE148" s="262">
        <v>700</v>
      </c>
      <c r="AF148" s="262">
        <v>700</v>
      </c>
      <c r="AG148" s="262">
        <v>700</v>
      </c>
      <c r="AH148" s="262">
        <v>700</v>
      </c>
      <c r="AI148" s="262">
        <v>700</v>
      </c>
      <c r="AJ148" s="262">
        <v>700</v>
      </c>
      <c r="AK148" s="262">
        <v>700</v>
      </c>
      <c r="AL148" s="262">
        <v>700</v>
      </c>
      <c r="AM148" s="262">
        <v>700</v>
      </c>
      <c r="AN148" s="262">
        <v>700</v>
      </c>
      <c r="AO148" s="262">
        <v>700</v>
      </c>
      <c r="AP148" s="262">
        <v>700</v>
      </c>
      <c r="AQ148" s="243">
        <f t="shared" si="152"/>
        <v>700</v>
      </c>
      <c r="AR148" s="33"/>
      <c r="AS148" s="33"/>
      <c r="AT148" s="33"/>
      <c r="AU148" s="272">
        <f t="shared" si="153"/>
        <v>0</v>
      </c>
      <c r="AV148" s="272">
        <f t="shared" si="154"/>
        <v>0</v>
      </c>
      <c r="AW148" s="272">
        <f t="shared" si="155"/>
        <v>0</v>
      </c>
      <c r="AX148" s="272">
        <f t="shared" si="156"/>
        <v>0</v>
      </c>
      <c r="AY148" s="272">
        <f t="shared" si="157"/>
        <v>0</v>
      </c>
      <c r="AZ148" s="272">
        <f t="shared" si="158"/>
        <v>0</v>
      </c>
      <c r="BA148" s="272">
        <f t="shared" si="159"/>
        <v>0</v>
      </c>
      <c r="BB148" s="272">
        <f t="shared" si="160"/>
        <v>0</v>
      </c>
      <c r="BC148" s="272">
        <f t="shared" si="161"/>
        <v>0</v>
      </c>
      <c r="BD148" s="272">
        <f t="shared" si="162"/>
        <v>0</v>
      </c>
      <c r="BE148" s="272">
        <f t="shared" si="163"/>
        <v>0</v>
      </c>
      <c r="BF148" s="272">
        <f t="shared" si="164"/>
        <v>0</v>
      </c>
      <c r="BG148" s="273">
        <f t="shared" si="180"/>
        <v>0</v>
      </c>
      <c r="BH148" s="7"/>
      <c r="BI148" s="7"/>
      <c r="BJ148" s="7"/>
      <c r="BK148" s="289"/>
      <c r="BL148" s="290"/>
      <c r="BM148" s="291" t="str">
        <f t="shared" si="178"/>
        <v xml:space="preserve"> </v>
      </c>
      <c r="BN148" s="292" t="s">
        <v>15</v>
      </c>
      <c r="BO148" s="290">
        <f t="shared" si="165"/>
        <v>0</v>
      </c>
      <c r="BP148" s="290">
        <f t="shared" si="166"/>
        <v>0</v>
      </c>
      <c r="BQ148" s="290">
        <f t="shared" si="167"/>
        <v>0</v>
      </c>
      <c r="BR148" s="290">
        <f t="shared" si="168"/>
        <v>0</v>
      </c>
      <c r="BS148" s="290">
        <f t="shared" si="169"/>
        <v>0</v>
      </c>
      <c r="BT148" s="290">
        <f t="shared" si="170"/>
        <v>0</v>
      </c>
      <c r="BU148" s="290">
        <f t="shared" si="171"/>
        <v>0</v>
      </c>
      <c r="BV148" s="290">
        <f t="shared" si="172"/>
        <v>0</v>
      </c>
      <c r="BW148" s="290">
        <f t="shared" si="173"/>
        <v>0</v>
      </c>
      <c r="BX148" s="290">
        <f t="shared" si="174"/>
        <v>0</v>
      </c>
      <c r="BY148" s="290">
        <f t="shared" si="175"/>
        <v>0</v>
      </c>
      <c r="BZ148" s="290">
        <f t="shared" si="176"/>
        <v>0</v>
      </c>
      <c r="CA148" s="298">
        <f t="shared" si="179"/>
        <v>0</v>
      </c>
      <c r="CB148" s="1" t="e">
        <f>VLOOKUP(C148,'So sánh chi phí'!A:A,1,0)</f>
        <v>#N/A</v>
      </c>
    </row>
    <row r="149" spans="1:80" x14ac:dyDescent="0.3">
      <c r="A149" s="7" t="s">
        <v>79</v>
      </c>
      <c r="B149" s="234" t="s">
        <v>98</v>
      </c>
      <c r="C149" s="7" t="s">
        <v>4621</v>
      </c>
      <c r="D149" s="209" t="s">
        <v>4715</v>
      </c>
      <c r="E149" s="7" t="s">
        <v>97</v>
      </c>
      <c r="F149" s="7" t="s">
        <v>4745</v>
      </c>
      <c r="G149" s="7" t="s">
        <v>8</v>
      </c>
      <c r="H149" s="7" t="s">
        <v>4746</v>
      </c>
      <c r="I149" s="7" t="s">
        <v>1205</v>
      </c>
      <c r="J149" s="7" t="s">
        <v>81</v>
      </c>
      <c r="K149" s="7" t="s">
        <v>2</v>
      </c>
      <c r="L149" s="7" t="s">
        <v>272</v>
      </c>
      <c r="M149" s="283">
        <v>0.8</v>
      </c>
      <c r="N149" s="262"/>
      <c r="O149" s="262"/>
      <c r="P149" s="262"/>
      <c r="Q149" s="262"/>
      <c r="R149" s="262"/>
      <c r="S149" s="262"/>
      <c r="T149" s="262"/>
      <c r="U149" s="262"/>
      <c r="V149" s="262"/>
      <c r="W149" s="262"/>
      <c r="X149" s="262"/>
      <c r="Y149" s="262"/>
      <c r="Z149" s="274">
        <f t="shared" si="177"/>
        <v>0</v>
      </c>
      <c r="AA149" s="33">
        <v>5.0000000000000001E-3</v>
      </c>
      <c r="AB149" s="33"/>
      <c r="AC149" s="33"/>
      <c r="AD149" s="251" t="s">
        <v>13</v>
      </c>
      <c r="AE149" s="262">
        <v>700</v>
      </c>
      <c r="AF149" s="262">
        <v>700</v>
      </c>
      <c r="AG149" s="262">
        <v>700</v>
      </c>
      <c r="AH149" s="262">
        <v>700</v>
      </c>
      <c r="AI149" s="262">
        <v>700</v>
      </c>
      <c r="AJ149" s="262">
        <v>700</v>
      </c>
      <c r="AK149" s="262">
        <v>700</v>
      </c>
      <c r="AL149" s="262">
        <v>700</v>
      </c>
      <c r="AM149" s="262">
        <v>700</v>
      </c>
      <c r="AN149" s="262">
        <v>700</v>
      </c>
      <c r="AO149" s="262">
        <v>700</v>
      </c>
      <c r="AP149" s="262">
        <v>700</v>
      </c>
      <c r="AQ149" s="243">
        <f t="shared" si="152"/>
        <v>700</v>
      </c>
      <c r="AR149" s="33"/>
      <c r="AS149" s="33"/>
      <c r="AT149" s="33"/>
      <c r="AU149" s="272">
        <f t="shared" si="153"/>
        <v>0</v>
      </c>
      <c r="AV149" s="272">
        <f t="shared" si="154"/>
        <v>0</v>
      </c>
      <c r="AW149" s="272">
        <f t="shared" si="155"/>
        <v>0</v>
      </c>
      <c r="AX149" s="272">
        <f t="shared" si="156"/>
        <v>0</v>
      </c>
      <c r="AY149" s="272">
        <f t="shared" si="157"/>
        <v>0</v>
      </c>
      <c r="AZ149" s="272">
        <f t="shared" si="158"/>
        <v>0</v>
      </c>
      <c r="BA149" s="272">
        <f t="shared" si="159"/>
        <v>0</v>
      </c>
      <c r="BB149" s="272">
        <f t="shared" si="160"/>
        <v>0</v>
      </c>
      <c r="BC149" s="272">
        <f t="shared" si="161"/>
        <v>0</v>
      </c>
      <c r="BD149" s="272">
        <f t="shared" si="162"/>
        <v>0</v>
      </c>
      <c r="BE149" s="272">
        <f t="shared" si="163"/>
        <v>0</v>
      </c>
      <c r="BF149" s="272">
        <f t="shared" si="164"/>
        <v>0</v>
      </c>
      <c r="BG149" s="273">
        <f t="shared" si="180"/>
        <v>0</v>
      </c>
      <c r="BH149" s="7"/>
      <c r="BI149" s="7"/>
      <c r="BJ149" s="7"/>
      <c r="BK149" s="289"/>
      <c r="BL149" s="290"/>
      <c r="BM149" s="291" t="str">
        <f t="shared" si="178"/>
        <v xml:space="preserve"> </v>
      </c>
      <c r="BN149" s="292" t="s">
        <v>15</v>
      </c>
      <c r="BO149" s="290">
        <f t="shared" si="165"/>
        <v>0</v>
      </c>
      <c r="BP149" s="290">
        <f t="shared" si="166"/>
        <v>0</v>
      </c>
      <c r="BQ149" s="290">
        <f t="shared" si="167"/>
        <v>0</v>
      </c>
      <c r="BR149" s="290">
        <f t="shared" si="168"/>
        <v>0</v>
      </c>
      <c r="BS149" s="290">
        <f t="shared" si="169"/>
        <v>0</v>
      </c>
      <c r="BT149" s="290">
        <f t="shared" si="170"/>
        <v>0</v>
      </c>
      <c r="BU149" s="290">
        <f t="shared" si="171"/>
        <v>0</v>
      </c>
      <c r="BV149" s="290">
        <f t="shared" si="172"/>
        <v>0</v>
      </c>
      <c r="BW149" s="290">
        <f t="shared" si="173"/>
        <v>0</v>
      </c>
      <c r="BX149" s="290">
        <f t="shared" si="174"/>
        <v>0</v>
      </c>
      <c r="BY149" s="290">
        <f t="shared" si="175"/>
        <v>0</v>
      </c>
      <c r="BZ149" s="290">
        <f t="shared" si="176"/>
        <v>0</v>
      </c>
      <c r="CA149" s="298">
        <f t="shared" si="179"/>
        <v>0</v>
      </c>
      <c r="CB149" s="1" t="e">
        <f>VLOOKUP(C149,'So sánh chi phí'!A:A,1,0)</f>
        <v>#N/A</v>
      </c>
    </row>
    <row r="150" spans="1:80" x14ac:dyDescent="0.3">
      <c r="A150" s="7" t="s">
        <v>79</v>
      </c>
      <c r="B150" s="234" t="s">
        <v>98</v>
      </c>
      <c r="C150" s="7" t="s">
        <v>4621</v>
      </c>
      <c r="D150" s="209" t="s">
        <v>4715</v>
      </c>
      <c r="E150" s="7" t="s">
        <v>97</v>
      </c>
      <c r="F150" s="7" t="s">
        <v>4745</v>
      </c>
      <c r="G150" s="7" t="s">
        <v>8</v>
      </c>
      <c r="H150" s="7" t="s">
        <v>4746</v>
      </c>
      <c r="I150" s="7" t="s">
        <v>2789</v>
      </c>
      <c r="J150" s="7" t="s">
        <v>4768</v>
      </c>
      <c r="K150" s="7" t="s">
        <v>2</v>
      </c>
      <c r="L150" s="7" t="s">
        <v>272</v>
      </c>
      <c r="M150" s="283">
        <v>0.8</v>
      </c>
      <c r="N150" s="262"/>
      <c r="O150" s="262"/>
      <c r="P150" s="262"/>
      <c r="Q150" s="262"/>
      <c r="R150" s="262"/>
      <c r="S150" s="262"/>
      <c r="T150" s="262"/>
      <c r="U150" s="262"/>
      <c r="V150" s="262"/>
      <c r="W150" s="262"/>
      <c r="X150" s="262"/>
      <c r="Y150" s="262"/>
      <c r="Z150" s="274">
        <f t="shared" si="177"/>
        <v>0</v>
      </c>
      <c r="AA150" s="33">
        <v>5.0000000000000001E-3</v>
      </c>
      <c r="AB150" s="33"/>
      <c r="AC150" s="33"/>
      <c r="AD150" s="251" t="s">
        <v>13</v>
      </c>
      <c r="AE150" s="262">
        <v>700</v>
      </c>
      <c r="AF150" s="262">
        <v>700</v>
      </c>
      <c r="AG150" s="262">
        <v>700</v>
      </c>
      <c r="AH150" s="262">
        <v>700</v>
      </c>
      <c r="AI150" s="262">
        <v>700</v>
      </c>
      <c r="AJ150" s="262">
        <v>700</v>
      </c>
      <c r="AK150" s="262">
        <v>700</v>
      </c>
      <c r="AL150" s="262">
        <v>700</v>
      </c>
      <c r="AM150" s="262">
        <v>700</v>
      </c>
      <c r="AN150" s="262">
        <v>700</v>
      </c>
      <c r="AO150" s="262">
        <v>700</v>
      </c>
      <c r="AP150" s="262">
        <v>700</v>
      </c>
      <c r="AQ150" s="243">
        <f t="shared" si="152"/>
        <v>700</v>
      </c>
      <c r="AR150" s="33"/>
      <c r="AS150" s="33"/>
      <c r="AT150" s="33"/>
      <c r="AU150" s="272">
        <f t="shared" si="153"/>
        <v>0</v>
      </c>
      <c r="AV150" s="272">
        <f t="shared" si="154"/>
        <v>0</v>
      </c>
      <c r="AW150" s="272">
        <f t="shared" si="155"/>
        <v>0</v>
      </c>
      <c r="AX150" s="272">
        <f t="shared" si="156"/>
        <v>0</v>
      </c>
      <c r="AY150" s="272">
        <f t="shared" si="157"/>
        <v>0</v>
      </c>
      <c r="AZ150" s="272">
        <f t="shared" si="158"/>
        <v>0</v>
      </c>
      <c r="BA150" s="272">
        <f t="shared" si="159"/>
        <v>0</v>
      </c>
      <c r="BB150" s="272">
        <f t="shared" si="160"/>
        <v>0</v>
      </c>
      <c r="BC150" s="272">
        <f t="shared" si="161"/>
        <v>0</v>
      </c>
      <c r="BD150" s="272">
        <f t="shared" si="162"/>
        <v>0</v>
      </c>
      <c r="BE150" s="272">
        <f t="shared" si="163"/>
        <v>0</v>
      </c>
      <c r="BF150" s="272">
        <f t="shared" si="164"/>
        <v>0</v>
      </c>
      <c r="BG150" s="273">
        <f t="shared" si="180"/>
        <v>0</v>
      </c>
      <c r="BH150" s="7"/>
      <c r="BI150" s="7"/>
      <c r="BJ150" s="7"/>
      <c r="BK150" s="289"/>
      <c r="BL150" s="290"/>
      <c r="BM150" s="291" t="str">
        <f t="shared" si="178"/>
        <v xml:space="preserve"> </v>
      </c>
      <c r="BN150" s="292" t="s">
        <v>15</v>
      </c>
      <c r="BO150" s="290">
        <f t="shared" si="165"/>
        <v>0</v>
      </c>
      <c r="BP150" s="290">
        <f t="shared" si="166"/>
        <v>0</v>
      </c>
      <c r="BQ150" s="290">
        <f t="shared" si="167"/>
        <v>0</v>
      </c>
      <c r="BR150" s="290">
        <f t="shared" si="168"/>
        <v>0</v>
      </c>
      <c r="BS150" s="290">
        <f t="shared" si="169"/>
        <v>0</v>
      </c>
      <c r="BT150" s="290">
        <f t="shared" si="170"/>
        <v>0</v>
      </c>
      <c r="BU150" s="290">
        <f t="shared" si="171"/>
        <v>0</v>
      </c>
      <c r="BV150" s="290">
        <f t="shared" si="172"/>
        <v>0</v>
      </c>
      <c r="BW150" s="290">
        <f t="shared" si="173"/>
        <v>0</v>
      </c>
      <c r="BX150" s="290">
        <f t="shared" si="174"/>
        <v>0</v>
      </c>
      <c r="BY150" s="290">
        <f t="shared" si="175"/>
        <v>0</v>
      </c>
      <c r="BZ150" s="290">
        <f t="shared" si="176"/>
        <v>0</v>
      </c>
      <c r="CA150" s="298">
        <f t="shared" si="179"/>
        <v>0</v>
      </c>
      <c r="CB150" s="1" t="e">
        <f>VLOOKUP(C150,'So sánh chi phí'!A:A,1,0)</f>
        <v>#N/A</v>
      </c>
    </row>
    <row r="151" spans="1:80" x14ac:dyDescent="0.3">
      <c r="A151" s="7" t="s">
        <v>79</v>
      </c>
      <c r="B151" s="234" t="s">
        <v>98</v>
      </c>
      <c r="C151" s="7" t="s">
        <v>4621</v>
      </c>
      <c r="D151" s="209" t="s">
        <v>4715</v>
      </c>
      <c r="E151" s="7" t="s">
        <v>97</v>
      </c>
      <c r="F151" s="7" t="s">
        <v>4745</v>
      </c>
      <c r="G151" s="7" t="s">
        <v>8</v>
      </c>
      <c r="H151" s="7" t="s">
        <v>4746</v>
      </c>
      <c r="I151" s="7" t="s">
        <v>4091</v>
      </c>
      <c r="J151" s="7" t="s">
        <v>115</v>
      </c>
      <c r="K151" s="7" t="s">
        <v>2</v>
      </c>
      <c r="L151" s="7" t="s">
        <v>272</v>
      </c>
      <c r="M151" s="283">
        <v>0.8</v>
      </c>
      <c r="N151" s="262"/>
      <c r="O151" s="262"/>
      <c r="P151" s="262"/>
      <c r="Q151" s="262"/>
      <c r="R151" s="262"/>
      <c r="S151" s="262"/>
      <c r="T151" s="262"/>
      <c r="U151" s="262"/>
      <c r="V151" s="262"/>
      <c r="W151" s="262"/>
      <c r="X151" s="262"/>
      <c r="Y151" s="262"/>
      <c r="Z151" s="274">
        <f t="shared" si="177"/>
        <v>0</v>
      </c>
      <c r="AA151" s="33">
        <v>5.0000000000000001E-3</v>
      </c>
      <c r="AB151" s="33"/>
      <c r="AC151" s="33"/>
      <c r="AD151" s="251" t="s">
        <v>13</v>
      </c>
      <c r="AE151" s="262">
        <v>700</v>
      </c>
      <c r="AF151" s="262">
        <v>700</v>
      </c>
      <c r="AG151" s="262">
        <v>700</v>
      </c>
      <c r="AH151" s="262">
        <v>700</v>
      </c>
      <c r="AI151" s="262">
        <v>700</v>
      </c>
      <c r="AJ151" s="262">
        <v>700</v>
      </c>
      <c r="AK151" s="262">
        <v>700</v>
      </c>
      <c r="AL151" s="262">
        <v>700</v>
      </c>
      <c r="AM151" s="262">
        <v>700</v>
      </c>
      <c r="AN151" s="262">
        <v>700</v>
      </c>
      <c r="AO151" s="262">
        <v>700</v>
      </c>
      <c r="AP151" s="262">
        <v>700</v>
      </c>
      <c r="AQ151" s="243">
        <f t="shared" si="152"/>
        <v>700</v>
      </c>
      <c r="AR151" s="33"/>
      <c r="AS151" s="33"/>
      <c r="AT151" s="33"/>
      <c r="AU151" s="272">
        <f t="shared" si="153"/>
        <v>0</v>
      </c>
      <c r="AV151" s="272">
        <f t="shared" si="154"/>
        <v>0</v>
      </c>
      <c r="AW151" s="272">
        <f t="shared" si="155"/>
        <v>0</v>
      </c>
      <c r="AX151" s="272">
        <f t="shared" si="156"/>
        <v>0</v>
      </c>
      <c r="AY151" s="272">
        <f t="shared" si="157"/>
        <v>0</v>
      </c>
      <c r="AZ151" s="272">
        <f t="shared" si="158"/>
        <v>0</v>
      </c>
      <c r="BA151" s="272">
        <f t="shared" si="159"/>
        <v>0</v>
      </c>
      <c r="BB151" s="272">
        <f t="shared" si="160"/>
        <v>0</v>
      </c>
      <c r="BC151" s="272">
        <f t="shared" si="161"/>
        <v>0</v>
      </c>
      <c r="BD151" s="272">
        <f t="shared" si="162"/>
        <v>0</v>
      </c>
      <c r="BE151" s="272">
        <f t="shared" si="163"/>
        <v>0</v>
      </c>
      <c r="BF151" s="272">
        <f t="shared" si="164"/>
        <v>0</v>
      </c>
      <c r="BG151" s="273">
        <f t="shared" si="180"/>
        <v>0</v>
      </c>
      <c r="BH151" s="7"/>
      <c r="BI151" s="7"/>
      <c r="BJ151" s="7"/>
      <c r="BK151" s="289"/>
      <c r="BL151" s="290"/>
      <c r="BM151" s="291" t="str">
        <f t="shared" si="178"/>
        <v xml:space="preserve"> </v>
      </c>
      <c r="BN151" s="292" t="s">
        <v>15</v>
      </c>
      <c r="BO151" s="290">
        <f t="shared" si="165"/>
        <v>0</v>
      </c>
      <c r="BP151" s="290">
        <f t="shared" si="166"/>
        <v>0</v>
      </c>
      <c r="BQ151" s="290">
        <f t="shared" si="167"/>
        <v>0</v>
      </c>
      <c r="BR151" s="290">
        <f t="shared" si="168"/>
        <v>0</v>
      </c>
      <c r="BS151" s="290">
        <f t="shared" si="169"/>
        <v>0</v>
      </c>
      <c r="BT151" s="290">
        <f t="shared" si="170"/>
        <v>0</v>
      </c>
      <c r="BU151" s="290">
        <f t="shared" si="171"/>
        <v>0</v>
      </c>
      <c r="BV151" s="290">
        <f t="shared" si="172"/>
        <v>0</v>
      </c>
      <c r="BW151" s="290">
        <f t="shared" si="173"/>
        <v>0</v>
      </c>
      <c r="BX151" s="290">
        <f t="shared" si="174"/>
        <v>0</v>
      </c>
      <c r="BY151" s="290">
        <f t="shared" si="175"/>
        <v>0</v>
      </c>
      <c r="BZ151" s="290">
        <f t="shared" si="176"/>
        <v>0</v>
      </c>
      <c r="CA151" s="298">
        <f t="shared" si="179"/>
        <v>0</v>
      </c>
      <c r="CB151" s="1" t="e">
        <f>VLOOKUP(C151,'So sánh chi phí'!A:A,1,0)</f>
        <v>#N/A</v>
      </c>
    </row>
    <row r="152" spans="1:80" x14ac:dyDescent="0.3">
      <c r="A152" s="7" t="s">
        <v>79</v>
      </c>
      <c r="B152" s="234" t="s">
        <v>98</v>
      </c>
      <c r="C152" s="7" t="s">
        <v>4630</v>
      </c>
      <c r="D152" s="209" t="s">
        <v>4723</v>
      </c>
      <c r="E152" s="7" t="s">
        <v>97</v>
      </c>
      <c r="F152" s="7" t="s">
        <v>4745</v>
      </c>
      <c r="G152" s="7" t="s">
        <v>8</v>
      </c>
      <c r="H152" s="7" t="s">
        <v>166</v>
      </c>
      <c r="I152" s="7" t="s">
        <v>135</v>
      </c>
      <c r="J152" s="7" t="s">
        <v>136</v>
      </c>
      <c r="K152" s="7" t="s">
        <v>2</v>
      </c>
      <c r="L152" s="7" t="s">
        <v>272</v>
      </c>
      <c r="M152" s="283">
        <v>0.8</v>
      </c>
      <c r="N152" s="262"/>
      <c r="O152" s="262"/>
      <c r="P152" s="262"/>
      <c r="Q152" s="262"/>
      <c r="R152" s="262"/>
      <c r="S152" s="262"/>
      <c r="T152" s="262"/>
      <c r="U152" s="262"/>
      <c r="V152" s="262"/>
      <c r="W152" s="262"/>
      <c r="X152" s="262"/>
      <c r="Y152" s="262"/>
      <c r="Z152" s="274">
        <f t="shared" si="177"/>
        <v>0</v>
      </c>
      <c r="AA152" s="33">
        <v>0.1</v>
      </c>
      <c r="AB152" s="33"/>
      <c r="AC152" s="33"/>
      <c r="AD152" s="251" t="s">
        <v>13</v>
      </c>
      <c r="AE152" s="262">
        <v>825</v>
      </c>
      <c r="AF152" s="262">
        <v>825</v>
      </c>
      <c r="AG152" s="262">
        <v>825</v>
      </c>
      <c r="AH152" s="262">
        <v>825</v>
      </c>
      <c r="AI152" s="262">
        <v>825</v>
      </c>
      <c r="AJ152" s="262">
        <v>825</v>
      </c>
      <c r="AK152" s="262">
        <v>825</v>
      </c>
      <c r="AL152" s="262">
        <v>825</v>
      </c>
      <c r="AM152" s="262">
        <v>825</v>
      </c>
      <c r="AN152" s="262">
        <v>825</v>
      </c>
      <c r="AO152" s="262">
        <v>825</v>
      </c>
      <c r="AP152" s="262">
        <v>825</v>
      </c>
      <c r="AQ152" s="243">
        <f t="shared" si="152"/>
        <v>825</v>
      </c>
      <c r="AR152" s="33"/>
      <c r="AS152" s="33"/>
      <c r="AT152" s="33"/>
      <c r="AU152" s="272">
        <f t="shared" si="153"/>
        <v>0</v>
      </c>
      <c r="AV152" s="272">
        <f t="shared" si="154"/>
        <v>0</v>
      </c>
      <c r="AW152" s="272">
        <f t="shared" si="155"/>
        <v>0</v>
      </c>
      <c r="AX152" s="272">
        <f t="shared" si="156"/>
        <v>0</v>
      </c>
      <c r="AY152" s="272">
        <f t="shared" si="157"/>
        <v>0</v>
      </c>
      <c r="AZ152" s="272">
        <f t="shared" si="158"/>
        <v>0</v>
      </c>
      <c r="BA152" s="272">
        <f t="shared" si="159"/>
        <v>0</v>
      </c>
      <c r="BB152" s="272">
        <f t="shared" si="160"/>
        <v>0</v>
      </c>
      <c r="BC152" s="272">
        <f t="shared" si="161"/>
        <v>0</v>
      </c>
      <c r="BD152" s="272">
        <f t="shared" si="162"/>
        <v>0</v>
      </c>
      <c r="BE152" s="272">
        <f t="shared" si="163"/>
        <v>0</v>
      </c>
      <c r="BF152" s="272">
        <f t="shared" si="164"/>
        <v>0</v>
      </c>
      <c r="BG152" s="273">
        <f t="shared" si="180"/>
        <v>0</v>
      </c>
      <c r="BH152" s="7"/>
      <c r="BI152" s="7"/>
      <c r="BJ152" s="7"/>
      <c r="BK152" s="289"/>
      <c r="BL152" s="290"/>
      <c r="BM152" s="291" t="str">
        <f t="shared" si="178"/>
        <v xml:space="preserve"> </v>
      </c>
      <c r="BN152" s="292" t="s">
        <v>15</v>
      </c>
      <c r="BO152" s="290">
        <f t="shared" si="165"/>
        <v>0</v>
      </c>
      <c r="BP152" s="290">
        <f t="shared" si="166"/>
        <v>0</v>
      </c>
      <c r="BQ152" s="290">
        <f t="shared" si="167"/>
        <v>0</v>
      </c>
      <c r="BR152" s="290">
        <f t="shared" si="168"/>
        <v>0</v>
      </c>
      <c r="BS152" s="290">
        <f t="shared" si="169"/>
        <v>0</v>
      </c>
      <c r="BT152" s="290">
        <f t="shared" si="170"/>
        <v>0</v>
      </c>
      <c r="BU152" s="290">
        <f t="shared" si="171"/>
        <v>0</v>
      </c>
      <c r="BV152" s="290">
        <f t="shared" si="172"/>
        <v>0</v>
      </c>
      <c r="BW152" s="290">
        <f t="shared" si="173"/>
        <v>0</v>
      </c>
      <c r="BX152" s="290">
        <f t="shared" si="174"/>
        <v>0</v>
      </c>
      <c r="BY152" s="290">
        <f t="shared" si="175"/>
        <v>0</v>
      </c>
      <c r="BZ152" s="290">
        <f t="shared" si="176"/>
        <v>0</v>
      </c>
      <c r="CA152" s="298">
        <f t="shared" si="179"/>
        <v>0</v>
      </c>
      <c r="CB152" s="1" t="e">
        <f>VLOOKUP(C152,'So sánh chi phí'!A:A,1,0)</f>
        <v>#N/A</v>
      </c>
    </row>
    <row r="153" spans="1:80" x14ac:dyDescent="0.3">
      <c r="A153" s="7" t="s">
        <v>79</v>
      </c>
      <c r="B153" s="234" t="s">
        <v>98</v>
      </c>
      <c r="C153" s="7" t="s">
        <v>4619</v>
      </c>
      <c r="D153" s="209" t="s">
        <v>4712</v>
      </c>
      <c r="E153" s="7" t="s">
        <v>97</v>
      </c>
      <c r="F153" s="7" t="s">
        <v>4744</v>
      </c>
      <c r="G153" s="7" t="s">
        <v>8</v>
      </c>
      <c r="H153" s="7" t="s">
        <v>166</v>
      </c>
      <c r="I153" s="7" t="s">
        <v>111</v>
      </c>
      <c r="J153" s="7" t="s">
        <v>4755</v>
      </c>
      <c r="K153" s="7" t="s">
        <v>0</v>
      </c>
      <c r="L153" s="7" t="s">
        <v>4781</v>
      </c>
      <c r="M153" s="283">
        <v>0.8</v>
      </c>
      <c r="N153" s="262"/>
      <c r="O153" s="262"/>
      <c r="P153" s="262"/>
      <c r="Q153" s="262"/>
      <c r="R153" s="262"/>
      <c r="S153" s="262"/>
      <c r="T153" s="262"/>
      <c r="U153" s="262"/>
      <c r="V153" s="262"/>
      <c r="W153" s="262"/>
      <c r="X153" s="262"/>
      <c r="Y153" s="262"/>
      <c r="Z153" s="274">
        <f t="shared" si="177"/>
        <v>0</v>
      </c>
      <c r="AA153" s="33">
        <v>5.5</v>
      </c>
      <c r="AB153" s="33"/>
      <c r="AC153" s="33"/>
      <c r="AD153" s="251" t="s">
        <v>13</v>
      </c>
      <c r="AE153" s="262">
        <v>1200</v>
      </c>
      <c r="AF153" s="262">
        <v>1200</v>
      </c>
      <c r="AG153" s="262">
        <v>1200</v>
      </c>
      <c r="AH153" s="262">
        <v>1200</v>
      </c>
      <c r="AI153" s="262">
        <v>1200</v>
      </c>
      <c r="AJ153" s="262">
        <v>1200</v>
      </c>
      <c r="AK153" s="262">
        <v>1200</v>
      </c>
      <c r="AL153" s="262">
        <v>1200</v>
      </c>
      <c r="AM153" s="262">
        <v>1200</v>
      </c>
      <c r="AN153" s="262">
        <v>1200</v>
      </c>
      <c r="AO153" s="262">
        <v>1200</v>
      </c>
      <c r="AP153" s="262">
        <v>1200</v>
      </c>
      <c r="AQ153" s="243">
        <f t="shared" si="152"/>
        <v>1200</v>
      </c>
      <c r="AR153" s="33"/>
      <c r="AS153" s="33"/>
      <c r="AT153" s="33"/>
      <c r="AU153" s="272">
        <f t="shared" si="153"/>
        <v>0</v>
      </c>
      <c r="AV153" s="272">
        <f t="shared" si="154"/>
        <v>0</v>
      </c>
      <c r="AW153" s="272">
        <f t="shared" si="155"/>
        <v>0</v>
      </c>
      <c r="AX153" s="272">
        <f t="shared" si="156"/>
        <v>0</v>
      </c>
      <c r="AY153" s="272">
        <f t="shared" si="157"/>
        <v>0</v>
      </c>
      <c r="AZ153" s="272">
        <f t="shared" si="158"/>
        <v>0</v>
      </c>
      <c r="BA153" s="272">
        <f t="shared" si="159"/>
        <v>0</v>
      </c>
      <c r="BB153" s="272">
        <f t="shared" si="160"/>
        <v>0</v>
      </c>
      <c r="BC153" s="272">
        <f t="shared" si="161"/>
        <v>0</v>
      </c>
      <c r="BD153" s="272">
        <f t="shared" si="162"/>
        <v>0</v>
      </c>
      <c r="BE153" s="272">
        <f t="shared" si="163"/>
        <v>0</v>
      </c>
      <c r="BF153" s="272">
        <f t="shared" si="164"/>
        <v>0</v>
      </c>
      <c r="BG153" s="273">
        <f t="shared" si="180"/>
        <v>0</v>
      </c>
      <c r="BH153" s="7"/>
      <c r="BI153" s="7"/>
      <c r="BJ153" s="7"/>
      <c r="BK153" s="289"/>
      <c r="BL153" s="290"/>
      <c r="BM153" s="291" t="str">
        <f t="shared" si="178"/>
        <v xml:space="preserve"> </v>
      </c>
      <c r="BN153" s="292" t="s">
        <v>15</v>
      </c>
      <c r="BO153" s="290">
        <f t="shared" si="165"/>
        <v>0</v>
      </c>
      <c r="BP153" s="290">
        <f t="shared" si="166"/>
        <v>0</v>
      </c>
      <c r="BQ153" s="290">
        <f t="shared" si="167"/>
        <v>0</v>
      </c>
      <c r="BR153" s="290">
        <f t="shared" si="168"/>
        <v>0</v>
      </c>
      <c r="BS153" s="290">
        <f t="shared" si="169"/>
        <v>0</v>
      </c>
      <c r="BT153" s="290">
        <f t="shared" si="170"/>
        <v>0</v>
      </c>
      <c r="BU153" s="290">
        <f t="shared" si="171"/>
        <v>0</v>
      </c>
      <c r="BV153" s="290">
        <f t="shared" si="172"/>
        <v>0</v>
      </c>
      <c r="BW153" s="290">
        <f t="shared" si="173"/>
        <v>0</v>
      </c>
      <c r="BX153" s="290">
        <f t="shared" si="174"/>
        <v>0</v>
      </c>
      <c r="BY153" s="290">
        <f t="shared" si="175"/>
        <v>0</v>
      </c>
      <c r="BZ153" s="290">
        <f t="shared" si="176"/>
        <v>0</v>
      </c>
      <c r="CA153" s="298">
        <f t="shared" si="179"/>
        <v>0</v>
      </c>
      <c r="CB153" s="1" t="str">
        <f>VLOOKUP(C153,'So sánh chi phí'!A:A,1,0)</f>
        <v>105330</v>
      </c>
    </row>
    <row r="154" spans="1:80" x14ac:dyDescent="0.3">
      <c r="A154" s="7" t="s">
        <v>79</v>
      </c>
      <c r="B154" s="234" t="s">
        <v>98</v>
      </c>
      <c r="C154" s="7" t="s">
        <v>4631</v>
      </c>
      <c r="D154" s="209" t="s">
        <v>4724</v>
      </c>
      <c r="E154" s="7" t="s">
        <v>97</v>
      </c>
      <c r="F154" s="7" t="s">
        <v>4745</v>
      </c>
      <c r="G154" s="7" t="s">
        <v>8</v>
      </c>
      <c r="H154" s="7" t="s">
        <v>166</v>
      </c>
      <c r="I154" s="7" t="s">
        <v>2789</v>
      </c>
      <c r="J154" s="7" t="s">
        <v>4768</v>
      </c>
      <c r="K154" s="7" t="s">
        <v>2</v>
      </c>
      <c r="L154" s="7" t="s">
        <v>272</v>
      </c>
      <c r="M154" s="283">
        <v>0.8</v>
      </c>
      <c r="N154" s="262"/>
      <c r="O154" s="262"/>
      <c r="P154" s="262"/>
      <c r="Q154" s="262"/>
      <c r="R154" s="262"/>
      <c r="S154" s="262"/>
      <c r="T154" s="262"/>
      <c r="U154" s="262"/>
      <c r="V154" s="262"/>
      <c r="W154" s="262"/>
      <c r="X154" s="262"/>
      <c r="Y154" s="262"/>
      <c r="Z154" s="274">
        <f t="shared" si="177"/>
        <v>0</v>
      </c>
      <c r="AA154" s="33">
        <v>0.05</v>
      </c>
      <c r="AB154" s="33"/>
      <c r="AC154" s="33"/>
      <c r="AD154" s="251" t="s">
        <v>13</v>
      </c>
      <c r="AE154" s="262">
        <v>700</v>
      </c>
      <c r="AF154" s="262">
        <v>700</v>
      </c>
      <c r="AG154" s="262">
        <v>700</v>
      </c>
      <c r="AH154" s="262">
        <v>700</v>
      </c>
      <c r="AI154" s="262">
        <v>700</v>
      </c>
      <c r="AJ154" s="262">
        <v>700</v>
      </c>
      <c r="AK154" s="262">
        <v>700</v>
      </c>
      <c r="AL154" s="262">
        <v>700</v>
      </c>
      <c r="AM154" s="262">
        <v>700</v>
      </c>
      <c r="AN154" s="262">
        <v>700</v>
      </c>
      <c r="AO154" s="262">
        <v>700</v>
      </c>
      <c r="AP154" s="262">
        <v>700</v>
      </c>
      <c r="AQ154" s="243">
        <f t="shared" si="152"/>
        <v>700</v>
      </c>
      <c r="AR154" s="33"/>
      <c r="AS154" s="33"/>
      <c r="AT154" s="33"/>
      <c r="AU154" s="272">
        <f t="shared" si="153"/>
        <v>0</v>
      </c>
      <c r="AV154" s="272">
        <f t="shared" si="154"/>
        <v>0</v>
      </c>
      <c r="AW154" s="272">
        <f t="shared" si="155"/>
        <v>0</v>
      </c>
      <c r="AX154" s="272">
        <f t="shared" si="156"/>
        <v>0</v>
      </c>
      <c r="AY154" s="272">
        <f t="shared" si="157"/>
        <v>0</v>
      </c>
      <c r="AZ154" s="272">
        <f t="shared" si="158"/>
        <v>0</v>
      </c>
      <c r="BA154" s="272">
        <f t="shared" si="159"/>
        <v>0</v>
      </c>
      <c r="BB154" s="272">
        <f t="shared" si="160"/>
        <v>0</v>
      </c>
      <c r="BC154" s="272">
        <f t="shared" si="161"/>
        <v>0</v>
      </c>
      <c r="BD154" s="272">
        <f t="shared" si="162"/>
        <v>0</v>
      </c>
      <c r="BE154" s="272">
        <f t="shared" si="163"/>
        <v>0</v>
      </c>
      <c r="BF154" s="272">
        <f t="shared" si="164"/>
        <v>0</v>
      </c>
      <c r="BG154" s="273">
        <f t="shared" si="180"/>
        <v>0</v>
      </c>
      <c r="BH154" s="7"/>
      <c r="BI154" s="7"/>
      <c r="BJ154" s="7"/>
      <c r="BK154" s="289"/>
      <c r="BL154" s="290"/>
      <c r="BM154" s="291" t="str">
        <f t="shared" si="178"/>
        <v xml:space="preserve"> </v>
      </c>
      <c r="BN154" s="292" t="s">
        <v>15</v>
      </c>
      <c r="BO154" s="290">
        <f t="shared" si="165"/>
        <v>0</v>
      </c>
      <c r="BP154" s="290">
        <f t="shared" si="166"/>
        <v>0</v>
      </c>
      <c r="BQ154" s="290">
        <f t="shared" si="167"/>
        <v>0</v>
      </c>
      <c r="BR154" s="290">
        <f t="shared" si="168"/>
        <v>0</v>
      </c>
      <c r="BS154" s="290">
        <f t="shared" si="169"/>
        <v>0</v>
      </c>
      <c r="BT154" s="290">
        <f t="shared" si="170"/>
        <v>0</v>
      </c>
      <c r="BU154" s="290">
        <f t="shared" si="171"/>
        <v>0</v>
      </c>
      <c r="BV154" s="290">
        <f t="shared" si="172"/>
        <v>0</v>
      </c>
      <c r="BW154" s="290">
        <f t="shared" si="173"/>
        <v>0</v>
      </c>
      <c r="BX154" s="290">
        <f t="shared" si="174"/>
        <v>0</v>
      </c>
      <c r="BY154" s="290">
        <f t="shared" si="175"/>
        <v>0</v>
      </c>
      <c r="BZ154" s="290">
        <f t="shared" si="176"/>
        <v>0</v>
      </c>
      <c r="CA154" s="298">
        <f t="shared" si="179"/>
        <v>0</v>
      </c>
      <c r="CB154" s="1" t="e">
        <f>VLOOKUP(C154,'So sánh chi phí'!A:A,1,0)</f>
        <v>#N/A</v>
      </c>
    </row>
    <row r="155" spans="1:80" x14ac:dyDescent="0.3">
      <c r="A155" s="7" t="s">
        <v>79</v>
      </c>
      <c r="B155" s="234" t="s">
        <v>98</v>
      </c>
      <c r="C155" s="7" t="s">
        <v>4632</v>
      </c>
      <c r="D155" s="209" t="s">
        <v>4725</v>
      </c>
      <c r="E155" s="7" t="s">
        <v>97</v>
      </c>
      <c r="F155" s="7" t="s">
        <v>4744</v>
      </c>
      <c r="G155" s="7" t="s">
        <v>8</v>
      </c>
      <c r="H155" s="7" t="s">
        <v>4746</v>
      </c>
      <c r="I155" s="7" t="s">
        <v>3583</v>
      </c>
      <c r="J155" s="7" t="s">
        <v>103</v>
      </c>
      <c r="K155" s="250" t="s">
        <v>1</v>
      </c>
      <c r="L155" s="7" t="s">
        <v>272</v>
      </c>
      <c r="M155" s="283">
        <v>0.8</v>
      </c>
      <c r="N155" s="262"/>
      <c r="O155" s="262"/>
      <c r="P155" s="262"/>
      <c r="Q155" s="262"/>
      <c r="R155" s="262"/>
      <c r="S155" s="262"/>
      <c r="T155" s="262"/>
      <c r="U155" s="262"/>
      <c r="V155" s="262"/>
      <c r="W155" s="262"/>
      <c r="X155" s="262"/>
      <c r="Y155" s="262"/>
      <c r="Z155" s="274">
        <f t="shared" si="177"/>
        <v>0</v>
      </c>
      <c r="AA155" s="33">
        <v>100.1</v>
      </c>
      <c r="AB155" s="33"/>
      <c r="AC155" s="33"/>
      <c r="AD155" s="251" t="s">
        <v>13</v>
      </c>
      <c r="AE155" s="262">
        <v>600</v>
      </c>
      <c r="AF155" s="262">
        <v>600</v>
      </c>
      <c r="AG155" s="262">
        <v>600</v>
      </c>
      <c r="AH155" s="262">
        <v>600</v>
      </c>
      <c r="AI155" s="262">
        <v>600</v>
      </c>
      <c r="AJ155" s="262">
        <v>600</v>
      </c>
      <c r="AK155" s="262">
        <v>600</v>
      </c>
      <c r="AL155" s="262">
        <v>600</v>
      </c>
      <c r="AM155" s="262">
        <v>600</v>
      </c>
      <c r="AN155" s="262">
        <v>600</v>
      </c>
      <c r="AO155" s="262">
        <v>600</v>
      </c>
      <c r="AP155" s="262">
        <v>600</v>
      </c>
      <c r="AQ155" s="243">
        <f t="shared" si="152"/>
        <v>600</v>
      </c>
      <c r="AR155" s="33"/>
      <c r="AS155" s="33"/>
      <c r="AT155" s="33"/>
      <c r="AU155" s="272">
        <f t="shared" si="153"/>
        <v>0</v>
      </c>
      <c r="AV155" s="272">
        <f t="shared" si="154"/>
        <v>0</v>
      </c>
      <c r="AW155" s="272">
        <f t="shared" si="155"/>
        <v>0</v>
      </c>
      <c r="AX155" s="272">
        <f t="shared" si="156"/>
        <v>0</v>
      </c>
      <c r="AY155" s="272">
        <f t="shared" si="157"/>
        <v>0</v>
      </c>
      <c r="AZ155" s="272">
        <f t="shared" si="158"/>
        <v>0</v>
      </c>
      <c r="BA155" s="272">
        <f t="shared" si="159"/>
        <v>0</v>
      </c>
      <c r="BB155" s="272">
        <f t="shared" si="160"/>
        <v>0</v>
      </c>
      <c r="BC155" s="272">
        <f t="shared" si="161"/>
        <v>0</v>
      </c>
      <c r="BD155" s="272">
        <f t="shared" si="162"/>
        <v>0</v>
      </c>
      <c r="BE155" s="272">
        <f t="shared" si="163"/>
        <v>0</v>
      </c>
      <c r="BF155" s="272">
        <f t="shared" si="164"/>
        <v>0</v>
      </c>
      <c r="BG155" s="273">
        <f t="shared" si="180"/>
        <v>0</v>
      </c>
      <c r="BH155" s="7"/>
      <c r="BI155" s="7"/>
      <c r="BJ155" s="7"/>
      <c r="BK155" s="289"/>
      <c r="BL155" s="290"/>
      <c r="BM155" s="291" t="str">
        <f t="shared" si="178"/>
        <v xml:space="preserve"> </v>
      </c>
      <c r="BN155" s="292" t="s">
        <v>15</v>
      </c>
      <c r="BO155" s="290">
        <f t="shared" si="165"/>
        <v>0</v>
      </c>
      <c r="BP155" s="290">
        <f t="shared" si="166"/>
        <v>0</v>
      </c>
      <c r="BQ155" s="290">
        <f t="shared" si="167"/>
        <v>0</v>
      </c>
      <c r="BR155" s="290">
        <f t="shared" si="168"/>
        <v>0</v>
      </c>
      <c r="BS155" s="290">
        <f t="shared" si="169"/>
        <v>0</v>
      </c>
      <c r="BT155" s="290">
        <f t="shared" si="170"/>
        <v>0</v>
      </c>
      <c r="BU155" s="290">
        <f t="shared" si="171"/>
        <v>0</v>
      </c>
      <c r="BV155" s="290">
        <f t="shared" si="172"/>
        <v>0</v>
      </c>
      <c r="BW155" s="290">
        <f t="shared" si="173"/>
        <v>0</v>
      </c>
      <c r="BX155" s="290">
        <f t="shared" si="174"/>
        <v>0</v>
      </c>
      <c r="BY155" s="290">
        <f t="shared" si="175"/>
        <v>0</v>
      </c>
      <c r="BZ155" s="290">
        <f t="shared" si="176"/>
        <v>0</v>
      </c>
      <c r="CA155" s="298">
        <f t="shared" si="179"/>
        <v>0</v>
      </c>
      <c r="CB155" s="1" t="e">
        <f>VLOOKUP(C155,'So sánh chi phí'!A:A,1,0)</f>
        <v>#N/A</v>
      </c>
    </row>
    <row r="156" spans="1:80" x14ac:dyDescent="0.3">
      <c r="A156" s="7" t="s">
        <v>79</v>
      </c>
      <c r="B156" s="234" t="s">
        <v>98</v>
      </c>
      <c r="C156" s="7" t="s">
        <v>4633</v>
      </c>
      <c r="D156" s="209" t="s">
        <v>4726</v>
      </c>
      <c r="E156" s="7" t="s">
        <v>97</v>
      </c>
      <c r="F156" s="7" t="s">
        <v>4744</v>
      </c>
      <c r="G156" s="7" t="s">
        <v>8</v>
      </c>
      <c r="H156" s="7" t="s">
        <v>166</v>
      </c>
      <c r="I156" s="7" t="s">
        <v>131</v>
      </c>
      <c r="J156" s="7" t="s">
        <v>104</v>
      </c>
      <c r="K156" s="7" t="s">
        <v>130</v>
      </c>
      <c r="L156" s="7" t="s">
        <v>4785</v>
      </c>
      <c r="M156" s="283">
        <v>0.8</v>
      </c>
      <c r="N156" s="262"/>
      <c r="O156" s="262"/>
      <c r="P156" s="262"/>
      <c r="Q156" s="262"/>
      <c r="R156" s="262"/>
      <c r="S156" s="262"/>
      <c r="T156" s="262"/>
      <c r="U156" s="262"/>
      <c r="V156" s="262"/>
      <c r="W156" s="262"/>
      <c r="X156" s="262"/>
      <c r="Y156" s="262"/>
      <c r="Z156" s="274">
        <f t="shared" si="177"/>
        <v>0</v>
      </c>
      <c r="AA156" s="33">
        <v>1</v>
      </c>
      <c r="AB156" s="33"/>
      <c r="AC156" s="33"/>
      <c r="AD156" s="251" t="s">
        <v>13</v>
      </c>
      <c r="AE156" s="262">
        <v>550</v>
      </c>
      <c r="AF156" s="262">
        <v>550</v>
      </c>
      <c r="AG156" s="262">
        <v>550</v>
      </c>
      <c r="AH156" s="262">
        <v>550</v>
      </c>
      <c r="AI156" s="262">
        <v>550</v>
      </c>
      <c r="AJ156" s="262">
        <v>550</v>
      </c>
      <c r="AK156" s="262">
        <v>550</v>
      </c>
      <c r="AL156" s="262">
        <v>550</v>
      </c>
      <c r="AM156" s="262">
        <v>550</v>
      </c>
      <c r="AN156" s="262">
        <v>550</v>
      </c>
      <c r="AO156" s="262">
        <v>550</v>
      </c>
      <c r="AP156" s="262">
        <v>550</v>
      </c>
      <c r="AQ156" s="243">
        <f t="shared" si="152"/>
        <v>550</v>
      </c>
      <c r="AR156" s="33"/>
      <c r="AS156" s="33"/>
      <c r="AT156" s="33"/>
      <c r="AU156" s="272">
        <f t="shared" si="153"/>
        <v>0</v>
      </c>
      <c r="AV156" s="272">
        <f t="shared" si="154"/>
        <v>0</v>
      </c>
      <c r="AW156" s="272">
        <f t="shared" si="155"/>
        <v>0</v>
      </c>
      <c r="AX156" s="272">
        <f t="shared" si="156"/>
        <v>0</v>
      </c>
      <c r="AY156" s="272">
        <f t="shared" si="157"/>
        <v>0</v>
      </c>
      <c r="AZ156" s="272">
        <f t="shared" si="158"/>
        <v>0</v>
      </c>
      <c r="BA156" s="272">
        <f t="shared" si="159"/>
        <v>0</v>
      </c>
      <c r="BB156" s="272">
        <f t="shared" si="160"/>
        <v>0</v>
      </c>
      <c r="BC156" s="272">
        <f t="shared" si="161"/>
        <v>0</v>
      </c>
      <c r="BD156" s="272">
        <f t="shared" si="162"/>
        <v>0</v>
      </c>
      <c r="BE156" s="272">
        <f t="shared" si="163"/>
        <v>0</v>
      </c>
      <c r="BF156" s="272">
        <f t="shared" si="164"/>
        <v>0</v>
      </c>
      <c r="BG156" s="273">
        <f t="shared" si="180"/>
        <v>0</v>
      </c>
      <c r="BH156" s="7"/>
      <c r="BI156" s="7"/>
      <c r="BJ156" s="7"/>
      <c r="BK156" s="289"/>
      <c r="BL156" s="290"/>
      <c r="BM156" s="291" t="str">
        <f t="shared" si="178"/>
        <v xml:space="preserve"> </v>
      </c>
      <c r="BN156" s="292" t="s">
        <v>15</v>
      </c>
      <c r="BO156" s="290">
        <f t="shared" si="165"/>
        <v>0</v>
      </c>
      <c r="BP156" s="290">
        <f t="shared" si="166"/>
        <v>0</v>
      </c>
      <c r="BQ156" s="290">
        <f t="shared" si="167"/>
        <v>0</v>
      </c>
      <c r="BR156" s="290">
        <f t="shared" si="168"/>
        <v>0</v>
      </c>
      <c r="BS156" s="290">
        <f t="shared" si="169"/>
        <v>0</v>
      </c>
      <c r="BT156" s="290">
        <f t="shared" si="170"/>
        <v>0</v>
      </c>
      <c r="BU156" s="290">
        <f t="shared" si="171"/>
        <v>0</v>
      </c>
      <c r="BV156" s="290">
        <f t="shared" si="172"/>
        <v>0</v>
      </c>
      <c r="BW156" s="290">
        <f t="shared" si="173"/>
        <v>0</v>
      </c>
      <c r="BX156" s="290">
        <f t="shared" si="174"/>
        <v>0</v>
      </c>
      <c r="BY156" s="290">
        <f t="shared" si="175"/>
        <v>0</v>
      </c>
      <c r="BZ156" s="290">
        <f t="shared" si="176"/>
        <v>0</v>
      </c>
      <c r="CA156" s="298">
        <f t="shared" si="179"/>
        <v>0</v>
      </c>
      <c r="CB156" s="1" t="str">
        <f>VLOOKUP(C156,'So sánh chi phí'!A:A,1,0)</f>
        <v>105336</v>
      </c>
    </row>
    <row r="157" spans="1:80" x14ac:dyDescent="0.3">
      <c r="A157" s="7" t="s">
        <v>79</v>
      </c>
      <c r="B157" s="234" t="s">
        <v>98</v>
      </c>
      <c r="C157" s="7" t="s">
        <v>4603</v>
      </c>
      <c r="D157" s="209" t="s">
        <v>4692</v>
      </c>
      <c r="E157" s="7" t="s">
        <v>97</v>
      </c>
      <c r="F157" s="7" t="s">
        <v>4744</v>
      </c>
      <c r="G157" s="7" t="s">
        <v>8</v>
      </c>
      <c r="H157" s="7" t="s">
        <v>166</v>
      </c>
      <c r="I157" s="7" t="s">
        <v>119</v>
      </c>
      <c r="J157" s="7" t="s">
        <v>84</v>
      </c>
      <c r="K157" s="250" t="s">
        <v>1</v>
      </c>
      <c r="L157" s="7" t="s">
        <v>272</v>
      </c>
      <c r="M157" s="283">
        <v>0.8</v>
      </c>
      <c r="N157" s="262"/>
      <c r="O157" s="262"/>
      <c r="P157" s="262"/>
      <c r="Q157" s="262"/>
      <c r="R157" s="262"/>
      <c r="S157" s="262"/>
      <c r="T157" s="262"/>
      <c r="U157" s="262"/>
      <c r="V157" s="262"/>
      <c r="W157" s="262"/>
      <c r="X157" s="262"/>
      <c r="Y157" s="262"/>
      <c r="Z157" s="274">
        <f t="shared" si="177"/>
        <v>0</v>
      </c>
      <c r="AA157" s="33">
        <v>0.3</v>
      </c>
      <c r="AB157" s="33"/>
      <c r="AC157" s="33"/>
      <c r="AD157" s="251" t="s">
        <v>13</v>
      </c>
      <c r="AE157" s="262">
        <v>695</v>
      </c>
      <c r="AF157" s="262">
        <v>695</v>
      </c>
      <c r="AG157" s="262">
        <v>695</v>
      </c>
      <c r="AH157" s="262">
        <v>695</v>
      </c>
      <c r="AI157" s="262">
        <v>695</v>
      </c>
      <c r="AJ157" s="262">
        <v>695</v>
      </c>
      <c r="AK157" s="262">
        <v>695</v>
      </c>
      <c r="AL157" s="262">
        <v>695</v>
      </c>
      <c r="AM157" s="262">
        <v>695</v>
      </c>
      <c r="AN157" s="262">
        <v>695</v>
      </c>
      <c r="AO157" s="262">
        <v>695</v>
      </c>
      <c r="AP157" s="262">
        <v>695</v>
      </c>
      <c r="AQ157" s="243">
        <f t="shared" si="152"/>
        <v>695</v>
      </c>
      <c r="AR157" s="33"/>
      <c r="AS157" s="33"/>
      <c r="AT157" s="33"/>
      <c r="AU157" s="272">
        <f t="shared" si="153"/>
        <v>0</v>
      </c>
      <c r="AV157" s="272">
        <f t="shared" si="154"/>
        <v>0</v>
      </c>
      <c r="AW157" s="272">
        <f t="shared" si="155"/>
        <v>0</v>
      </c>
      <c r="AX157" s="272">
        <f t="shared" si="156"/>
        <v>0</v>
      </c>
      <c r="AY157" s="272">
        <f t="shared" si="157"/>
        <v>0</v>
      </c>
      <c r="AZ157" s="272">
        <f t="shared" si="158"/>
        <v>0</v>
      </c>
      <c r="BA157" s="272">
        <f t="shared" si="159"/>
        <v>0</v>
      </c>
      <c r="BB157" s="272">
        <f t="shared" si="160"/>
        <v>0</v>
      </c>
      <c r="BC157" s="272">
        <f t="shared" si="161"/>
        <v>0</v>
      </c>
      <c r="BD157" s="272">
        <f t="shared" si="162"/>
        <v>0</v>
      </c>
      <c r="BE157" s="272">
        <f t="shared" si="163"/>
        <v>0</v>
      </c>
      <c r="BF157" s="272">
        <f t="shared" si="164"/>
        <v>0</v>
      </c>
      <c r="BG157" s="273">
        <f t="shared" si="180"/>
        <v>0</v>
      </c>
      <c r="BH157" s="7"/>
      <c r="BI157" s="7"/>
      <c r="BJ157" s="7"/>
      <c r="BK157" s="289"/>
      <c r="BL157" s="290"/>
      <c r="BM157" s="291" t="str">
        <f t="shared" si="178"/>
        <v xml:space="preserve"> </v>
      </c>
      <c r="BN157" s="292" t="s">
        <v>15</v>
      </c>
      <c r="BO157" s="290">
        <f t="shared" si="165"/>
        <v>0</v>
      </c>
      <c r="BP157" s="290">
        <f t="shared" si="166"/>
        <v>0</v>
      </c>
      <c r="BQ157" s="290">
        <f t="shared" si="167"/>
        <v>0</v>
      </c>
      <c r="BR157" s="290">
        <f t="shared" si="168"/>
        <v>0</v>
      </c>
      <c r="BS157" s="290">
        <f t="shared" si="169"/>
        <v>0</v>
      </c>
      <c r="BT157" s="290">
        <f t="shared" si="170"/>
        <v>0</v>
      </c>
      <c r="BU157" s="290">
        <f t="shared" si="171"/>
        <v>0</v>
      </c>
      <c r="BV157" s="290">
        <f t="shared" si="172"/>
        <v>0</v>
      </c>
      <c r="BW157" s="290">
        <f t="shared" si="173"/>
        <v>0</v>
      </c>
      <c r="BX157" s="290">
        <f t="shared" si="174"/>
        <v>0</v>
      </c>
      <c r="BY157" s="290">
        <f t="shared" si="175"/>
        <v>0</v>
      </c>
      <c r="BZ157" s="290">
        <f t="shared" si="176"/>
        <v>0</v>
      </c>
      <c r="CA157" s="298">
        <f t="shared" si="179"/>
        <v>0</v>
      </c>
      <c r="CB157" s="1" t="str">
        <f>VLOOKUP(C157,'So sánh chi phí'!A:A,1,0)</f>
        <v>105339</v>
      </c>
    </row>
    <row r="158" spans="1:80" x14ac:dyDescent="0.3">
      <c r="A158" s="7" t="s">
        <v>79</v>
      </c>
      <c r="B158" s="234" t="s">
        <v>98</v>
      </c>
      <c r="C158" s="7" t="s">
        <v>4603</v>
      </c>
      <c r="D158" s="209" t="s">
        <v>4692</v>
      </c>
      <c r="E158" s="7" t="s">
        <v>97</v>
      </c>
      <c r="F158" s="7" t="s">
        <v>4744</v>
      </c>
      <c r="G158" s="7" t="s">
        <v>8</v>
      </c>
      <c r="H158" s="7" t="s">
        <v>166</v>
      </c>
      <c r="I158" s="7" t="s">
        <v>139</v>
      </c>
      <c r="J158" s="7" t="s">
        <v>140</v>
      </c>
      <c r="K158" s="250" t="s">
        <v>1</v>
      </c>
      <c r="L158" s="7" t="s">
        <v>272</v>
      </c>
      <c r="M158" s="283">
        <v>0.8</v>
      </c>
      <c r="N158" s="262"/>
      <c r="O158" s="262"/>
      <c r="P158" s="262"/>
      <c r="Q158" s="262"/>
      <c r="R158" s="262"/>
      <c r="S158" s="262"/>
      <c r="T158" s="262"/>
      <c r="U158" s="262"/>
      <c r="V158" s="262"/>
      <c r="W158" s="262"/>
      <c r="X158" s="262"/>
      <c r="Y158" s="262"/>
      <c r="Z158" s="274">
        <f t="shared" si="177"/>
        <v>0</v>
      </c>
      <c r="AA158" s="33">
        <v>0.05</v>
      </c>
      <c r="AB158" s="33"/>
      <c r="AC158" s="33"/>
      <c r="AD158" s="251" t="s">
        <v>13</v>
      </c>
      <c r="AE158" s="262">
        <v>560</v>
      </c>
      <c r="AF158" s="262">
        <v>560</v>
      </c>
      <c r="AG158" s="262">
        <v>560</v>
      </c>
      <c r="AH158" s="262">
        <v>560</v>
      </c>
      <c r="AI158" s="262">
        <v>560</v>
      </c>
      <c r="AJ158" s="262">
        <v>560</v>
      </c>
      <c r="AK158" s="262">
        <v>560</v>
      </c>
      <c r="AL158" s="262">
        <v>560</v>
      </c>
      <c r="AM158" s="262">
        <v>560</v>
      </c>
      <c r="AN158" s="262">
        <v>560</v>
      </c>
      <c r="AO158" s="262">
        <v>560</v>
      </c>
      <c r="AP158" s="262">
        <v>560</v>
      </c>
      <c r="AQ158" s="243">
        <f t="shared" si="152"/>
        <v>560</v>
      </c>
      <c r="AR158" s="33"/>
      <c r="AS158" s="33"/>
      <c r="AT158" s="33"/>
      <c r="AU158" s="272">
        <f t="shared" si="153"/>
        <v>0</v>
      </c>
      <c r="AV158" s="272">
        <f t="shared" si="154"/>
        <v>0</v>
      </c>
      <c r="AW158" s="272">
        <f t="shared" si="155"/>
        <v>0</v>
      </c>
      <c r="AX158" s="272">
        <f t="shared" si="156"/>
        <v>0</v>
      </c>
      <c r="AY158" s="272">
        <f t="shared" si="157"/>
        <v>0</v>
      </c>
      <c r="AZ158" s="272">
        <f t="shared" si="158"/>
        <v>0</v>
      </c>
      <c r="BA158" s="272">
        <f t="shared" si="159"/>
        <v>0</v>
      </c>
      <c r="BB158" s="272">
        <f t="shared" si="160"/>
        <v>0</v>
      </c>
      <c r="BC158" s="272">
        <f t="shared" si="161"/>
        <v>0</v>
      </c>
      <c r="BD158" s="272">
        <f t="shared" si="162"/>
        <v>0</v>
      </c>
      <c r="BE158" s="272">
        <f t="shared" si="163"/>
        <v>0</v>
      </c>
      <c r="BF158" s="272">
        <f t="shared" si="164"/>
        <v>0</v>
      </c>
      <c r="BG158" s="273">
        <f t="shared" si="180"/>
        <v>0</v>
      </c>
      <c r="BH158" s="7"/>
      <c r="BI158" s="7"/>
      <c r="BJ158" s="7"/>
      <c r="BK158" s="289"/>
      <c r="BL158" s="290"/>
      <c r="BM158" s="291" t="str">
        <f t="shared" si="178"/>
        <v xml:space="preserve"> </v>
      </c>
      <c r="BN158" s="292" t="s">
        <v>15</v>
      </c>
      <c r="BO158" s="290">
        <f t="shared" si="165"/>
        <v>0</v>
      </c>
      <c r="BP158" s="290">
        <f t="shared" si="166"/>
        <v>0</v>
      </c>
      <c r="BQ158" s="290">
        <f t="shared" si="167"/>
        <v>0</v>
      </c>
      <c r="BR158" s="290">
        <f t="shared" si="168"/>
        <v>0</v>
      </c>
      <c r="BS158" s="290">
        <f t="shared" si="169"/>
        <v>0</v>
      </c>
      <c r="BT158" s="290">
        <f t="shared" si="170"/>
        <v>0</v>
      </c>
      <c r="BU158" s="290">
        <f t="shared" si="171"/>
        <v>0</v>
      </c>
      <c r="BV158" s="290">
        <f t="shared" si="172"/>
        <v>0</v>
      </c>
      <c r="BW158" s="290">
        <f t="shared" si="173"/>
        <v>0</v>
      </c>
      <c r="BX158" s="290">
        <f t="shared" si="174"/>
        <v>0</v>
      </c>
      <c r="BY158" s="290">
        <f t="shared" si="175"/>
        <v>0</v>
      </c>
      <c r="BZ158" s="290">
        <f t="shared" si="176"/>
        <v>0</v>
      </c>
      <c r="CA158" s="298">
        <f t="shared" si="179"/>
        <v>0</v>
      </c>
      <c r="CB158" s="1" t="str">
        <f>VLOOKUP(C158,'So sánh chi phí'!A:A,1,0)</f>
        <v>105339</v>
      </c>
    </row>
    <row r="159" spans="1:80" x14ac:dyDescent="0.3">
      <c r="A159" s="7" t="s">
        <v>79</v>
      </c>
      <c r="B159" s="234" t="s">
        <v>98</v>
      </c>
      <c r="C159" s="7" t="s">
        <v>4603</v>
      </c>
      <c r="D159" s="209" t="s">
        <v>4692</v>
      </c>
      <c r="E159" s="7" t="s">
        <v>97</v>
      </c>
      <c r="F159" s="7" t="s">
        <v>4744</v>
      </c>
      <c r="G159" s="7" t="s">
        <v>8</v>
      </c>
      <c r="H159" s="7" t="s">
        <v>166</v>
      </c>
      <c r="I159" s="7" t="s">
        <v>143</v>
      </c>
      <c r="J159" s="7" t="s">
        <v>144</v>
      </c>
      <c r="K159" s="250" t="s">
        <v>1</v>
      </c>
      <c r="L159" s="7" t="s">
        <v>272</v>
      </c>
      <c r="M159" s="283">
        <v>0.8</v>
      </c>
      <c r="N159" s="262"/>
      <c r="O159" s="262"/>
      <c r="P159" s="262"/>
      <c r="Q159" s="262"/>
      <c r="R159" s="262"/>
      <c r="S159" s="262"/>
      <c r="T159" s="262"/>
      <c r="U159" s="262"/>
      <c r="V159" s="262"/>
      <c r="W159" s="262"/>
      <c r="X159" s="262"/>
      <c r="Y159" s="262"/>
      <c r="Z159" s="274">
        <f t="shared" si="177"/>
        <v>0</v>
      </c>
      <c r="AA159" s="33">
        <v>0.05</v>
      </c>
      <c r="AB159" s="33"/>
      <c r="AC159" s="33"/>
      <c r="AD159" s="251" t="s">
        <v>13</v>
      </c>
      <c r="AE159" s="262">
        <v>560</v>
      </c>
      <c r="AF159" s="262">
        <v>560</v>
      </c>
      <c r="AG159" s="262">
        <v>560</v>
      </c>
      <c r="AH159" s="262">
        <v>560</v>
      </c>
      <c r="AI159" s="262">
        <v>560</v>
      </c>
      <c r="AJ159" s="262">
        <v>560</v>
      </c>
      <c r="AK159" s="262">
        <v>560</v>
      </c>
      <c r="AL159" s="262">
        <v>560</v>
      </c>
      <c r="AM159" s="262">
        <v>560</v>
      </c>
      <c r="AN159" s="262">
        <v>560</v>
      </c>
      <c r="AO159" s="262">
        <v>560</v>
      </c>
      <c r="AP159" s="262">
        <v>560</v>
      </c>
      <c r="AQ159" s="243">
        <f t="shared" si="152"/>
        <v>560</v>
      </c>
      <c r="AR159" s="33"/>
      <c r="AS159" s="33"/>
      <c r="AT159" s="33"/>
      <c r="AU159" s="272">
        <f t="shared" si="153"/>
        <v>0</v>
      </c>
      <c r="AV159" s="272">
        <f t="shared" si="154"/>
        <v>0</v>
      </c>
      <c r="AW159" s="272">
        <f t="shared" si="155"/>
        <v>0</v>
      </c>
      <c r="AX159" s="272">
        <f t="shared" si="156"/>
        <v>0</v>
      </c>
      <c r="AY159" s="272">
        <f t="shared" si="157"/>
        <v>0</v>
      </c>
      <c r="AZ159" s="272">
        <f t="shared" si="158"/>
        <v>0</v>
      </c>
      <c r="BA159" s="272">
        <f t="shared" si="159"/>
        <v>0</v>
      </c>
      <c r="BB159" s="272">
        <f t="shared" si="160"/>
        <v>0</v>
      </c>
      <c r="BC159" s="272">
        <f t="shared" si="161"/>
        <v>0</v>
      </c>
      <c r="BD159" s="272">
        <f t="shared" si="162"/>
        <v>0</v>
      </c>
      <c r="BE159" s="272">
        <f t="shared" si="163"/>
        <v>0</v>
      </c>
      <c r="BF159" s="272">
        <f t="shared" si="164"/>
        <v>0</v>
      </c>
      <c r="BG159" s="273">
        <f t="shared" si="180"/>
        <v>0</v>
      </c>
      <c r="BH159" s="7"/>
      <c r="BI159" s="7"/>
      <c r="BJ159" s="7"/>
      <c r="BK159" s="289"/>
      <c r="BL159" s="290"/>
      <c r="BM159" s="291" t="str">
        <f t="shared" si="178"/>
        <v xml:space="preserve"> </v>
      </c>
      <c r="BN159" s="292" t="s">
        <v>15</v>
      </c>
      <c r="BO159" s="290">
        <f t="shared" si="165"/>
        <v>0</v>
      </c>
      <c r="BP159" s="290">
        <f t="shared" si="166"/>
        <v>0</v>
      </c>
      <c r="BQ159" s="290">
        <f t="shared" si="167"/>
        <v>0</v>
      </c>
      <c r="BR159" s="290">
        <f t="shared" si="168"/>
        <v>0</v>
      </c>
      <c r="BS159" s="290">
        <f t="shared" si="169"/>
        <v>0</v>
      </c>
      <c r="BT159" s="290">
        <f t="shared" si="170"/>
        <v>0</v>
      </c>
      <c r="BU159" s="290">
        <f t="shared" si="171"/>
        <v>0</v>
      </c>
      <c r="BV159" s="290">
        <f t="shared" si="172"/>
        <v>0</v>
      </c>
      <c r="BW159" s="290">
        <f t="shared" si="173"/>
        <v>0</v>
      </c>
      <c r="BX159" s="290">
        <f t="shared" si="174"/>
        <v>0</v>
      </c>
      <c r="BY159" s="290">
        <f t="shared" si="175"/>
        <v>0</v>
      </c>
      <c r="BZ159" s="290">
        <f t="shared" si="176"/>
        <v>0</v>
      </c>
      <c r="CA159" s="298">
        <f t="shared" si="179"/>
        <v>0</v>
      </c>
      <c r="CB159" s="1" t="str">
        <f>VLOOKUP(C159,'So sánh chi phí'!A:A,1,0)</f>
        <v>105339</v>
      </c>
    </row>
    <row r="160" spans="1:80" x14ac:dyDescent="0.3">
      <c r="A160" s="7" t="s">
        <v>79</v>
      </c>
      <c r="B160" s="234" t="s">
        <v>98</v>
      </c>
      <c r="C160" s="7" t="s">
        <v>4603</v>
      </c>
      <c r="D160" s="209" t="s">
        <v>4692</v>
      </c>
      <c r="E160" s="7" t="s">
        <v>97</v>
      </c>
      <c r="F160" s="7" t="s">
        <v>4744</v>
      </c>
      <c r="G160" s="7" t="s">
        <v>8</v>
      </c>
      <c r="H160" s="7" t="s">
        <v>166</v>
      </c>
      <c r="I160" s="7" t="s">
        <v>147</v>
      </c>
      <c r="J160" s="7" t="s">
        <v>148</v>
      </c>
      <c r="K160" s="250" t="s">
        <v>1</v>
      </c>
      <c r="L160" s="7" t="s">
        <v>272</v>
      </c>
      <c r="M160" s="283">
        <v>0.8</v>
      </c>
      <c r="N160" s="262"/>
      <c r="O160" s="262"/>
      <c r="P160" s="262"/>
      <c r="Q160" s="262"/>
      <c r="R160" s="262"/>
      <c r="S160" s="262"/>
      <c r="T160" s="262"/>
      <c r="U160" s="262"/>
      <c r="V160" s="262"/>
      <c r="W160" s="262"/>
      <c r="X160" s="262"/>
      <c r="Y160" s="262"/>
      <c r="Z160" s="274">
        <f t="shared" si="177"/>
        <v>0</v>
      </c>
      <c r="AA160" s="33">
        <v>28</v>
      </c>
      <c r="AB160" s="33"/>
      <c r="AC160" s="33"/>
      <c r="AD160" s="251" t="s">
        <v>13</v>
      </c>
      <c r="AE160" s="262">
        <v>560</v>
      </c>
      <c r="AF160" s="262">
        <v>560</v>
      </c>
      <c r="AG160" s="262">
        <v>560</v>
      </c>
      <c r="AH160" s="262">
        <v>560</v>
      </c>
      <c r="AI160" s="262">
        <v>560</v>
      </c>
      <c r="AJ160" s="262">
        <v>560</v>
      </c>
      <c r="AK160" s="262">
        <v>560</v>
      </c>
      <c r="AL160" s="262">
        <v>560</v>
      </c>
      <c r="AM160" s="262">
        <v>560</v>
      </c>
      <c r="AN160" s="262">
        <v>560</v>
      </c>
      <c r="AO160" s="262">
        <v>560</v>
      </c>
      <c r="AP160" s="262">
        <v>560</v>
      </c>
      <c r="AQ160" s="243">
        <f t="shared" si="152"/>
        <v>560</v>
      </c>
      <c r="AR160" s="33"/>
      <c r="AS160" s="33"/>
      <c r="AT160" s="33"/>
      <c r="AU160" s="272">
        <f t="shared" si="153"/>
        <v>0</v>
      </c>
      <c r="AV160" s="272">
        <f t="shared" si="154"/>
        <v>0</v>
      </c>
      <c r="AW160" s="272">
        <f t="shared" si="155"/>
        <v>0</v>
      </c>
      <c r="AX160" s="272">
        <f t="shared" si="156"/>
        <v>0</v>
      </c>
      <c r="AY160" s="272">
        <f t="shared" si="157"/>
        <v>0</v>
      </c>
      <c r="AZ160" s="272">
        <f t="shared" si="158"/>
        <v>0</v>
      </c>
      <c r="BA160" s="272">
        <f t="shared" si="159"/>
        <v>0</v>
      </c>
      <c r="BB160" s="272">
        <f t="shared" si="160"/>
        <v>0</v>
      </c>
      <c r="BC160" s="272">
        <f t="shared" si="161"/>
        <v>0</v>
      </c>
      <c r="BD160" s="272">
        <f t="shared" si="162"/>
        <v>0</v>
      </c>
      <c r="BE160" s="272">
        <f t="shared" si="163"/>
        <v>0</v>
      </c>
      <c r="BF160" s="272">
        <f t="shared" si="164"/>
        <v>0</v>
      </c>
      <c r="BG160" s="273">
        <f t="shared" si="180"/>
        <v>0</v>
      </c>
      <c r="BH160" s="7"/>
      <c r="BI160" s="7"/>
      <c r="BJ160" s="7"/>
      <c r="BK160" s="289"/>
      <c r="BL160" s="290"/>
      <c r="BM160" s="291" t="str">
        <f t="shared" si="178"/>
        <v xml:space="preserve"> </v>
      </c>
      <c r="BN160" s="292" t="s">
        <v>15</v>
      </c>
      <c r="BO160" s="290">
        <f t="shared" si="165"/>
        <v>0</v>
      </c>
      <c r="BP160" s="290">
        <f t="shared" si="166"/>
        <v>0</v>
      </c>
      <c r="BQ160" s="290">
        <f t="shared" si="167"/>
        <v>0</v>
      </c>
      <c r="BR160" s="290">
        <f t="shared" si="168"/>
        <v>0</v>
      </c>
      <c r="BS160" s="290">
        <f t="shared" si="169"/>
        <v>0</v>
      </c>
      <c r="BT160" s="290">
        <f t="shared" si="170"/>
        <v>0</v>
      </c>
      <c r="BU160" s="290">
        <f t="shared" si="171"/>
        <v>0</v>
      </c>
      <c r="BV160" s="290">
        <f t="shared" si="172"/>
        <v>0</v>
      </c>
      <c r="BW160" s="290">
        <f t="shared" si="173"/>
        <v>0</v>
      </c>
      <c r="BX160" s="290">
        <f t="shared" si="174"/>
        <v>0</v>
      </c>
      <c r="BY160" s="290">
        <f t="shared" si="175"/>
        <v>0</v>
      </c>
      <c r="BZ160" s="290">
        <f t="shared" si="176"/>
        <v>0</v>
      </c>
      <c r="CA160" s="298">
        <f t="shared" si="179"/>
        <v>0</v>
      </c>
      <c r="CB160" s="1" t="str">
        <f>VLOOKUP(C160,'So sánh chi phí'!A:A,1,0)</f>
        <v>105339</v>
      </c>
    </row>
    <row r="161" spans="1:80" x14ac:dyDescent="0.3">
      <c r="A161" s="7" t="s">
        <v>79</v>
      </c>
      <c r="B161" s="234" t="s">
        <v>98</v>
      </c>
      <c r="C161" s="7" t="s">
        <v>4603</v>
      </c>
      <c r="D161" s="209" t="s">
        <v>4692</v>
      </c>
      <c r="E161" s="7" t="s">
        <v>97</v>
      </c>
      <c r="F161" s="7" t="s">
        <v>4744</v>
      </c>
      <c r="G161" s="7" t="s">
        <v>8</v>
      </c>
      <c r="H161" s="7" t="s">
        <v>166</v>
      </c>
      <c r="I161" s="7" t="s">
        <v>149</v>
      </c>
      <c r="J161" s="7" t="s">
        <v>150</v>
      </c>
      <c r="K161" s="250" t="s">
        <v>1</v>
      </c>
      <c r="L161" s="7" t="s">
        <v>272</v>
      </c>
      <c r="M161" s="283">
        <v>0.8</v>
      </c>
      <c r="N161" s="262"/>
      <c r="O161" s="262"/>
      <c r="P161" s="262"/>
      <c r="Q161" s="262"/>
      <c r="R161" s="262"/>
      <c r="S161" s="262"/>
      <c r="T161" s="262"/>
      <c r="U161" s="262"/>
      <c r="V161" s="262"/>
      <c r="W161" s="262"/>
      <c r="X161" s="262"/>
      <c r="Y161" s="262"/>
      <c r="Z161" s="274">
        <f t="shared" si="177"/>
        <v>0</v>
      </c>
      <c r="AA161" s="33">
        <v>0.05</v>
      </c>
      <c r="AB161" s="33"/>
      <c r="AC161" s="33"/>
      <c r="AD161" s="251" t="s">
        <v>13</v>
      </c>
      <c r="AE161" s="262">
        <v>560</v>
      </c>
      <c r="AF161" s="262">
        <v>560</v>
      </c>
      <c r="AG161" s="262">
        <v>560</v>
      </c>
      <c r="AH161" s="262">
        <v>560</v>
      </c>
      <c r="AI161" s="262">
        <v>560</v>
      </c>
      <c r="AJ161" s="262">
        <v>560</v>
      </c>
      <c r="AK161" s="262">
        <v>560</v>
      </c>
      <c r="AL161" s="262">
        <v>560</v>
      </c>
      <c r="AM161" s="262">
        <v>560</v>
      </c>
      <c r="AN161" s="262">
        <v>560</v>
      </c>
      <c r="AO161" s="262">
        <v>560</v>
      </c>
      <c r="AP161" s="262">
        <v>560</v>
      </c>
      <c r="AQ161" s="243">
        <f t="shared" si="152"/>
        <v>560</v>
      </c>
      <c r="AR161" s="33"/>
      <c r="AS161" s="33"/>
      <c r="AT161" s="33"/>
      <c r="AU161" s="272">
        <f t="shared" si="153"/>
        <v>0</v>
      </c>
      <c r="AV161" s="272">
        <f t="shared" si="154"/>
        <v>0</v>
      </c>
      <c r="AW161" s="272">
        <f t="shared" si="155"/>
        <v>0</v>
      </c>
      <c r="AX161" s="272">
        <f t="shared" si="156"/>
        <v>0</v>
      </c>
      <c r="AY161" s="272">
        <f t="shared" si="157"/>
        <v>0</v>
      </c>
      <c r="AZ161" s="272">
        <f t="shared" si="158"/>
        <v>0</v>
      </c>
      <c r="BA161" s="272">
        <f t="shared" si="159"/>
        <v>0</v>
      </c>
      <c r="BB161" s="272">
        <f t="shared" si="160"/>
        <v>0</v>
      </c>
      <c r="BC161" s="272">
        <f t="shared" si="161"/>
        <v>0</v>
      </c>
      <c r="BD161" s="272">
        <f t="shared" si="162"/>
        <v>0</v>
      </c>
      <c r="BE161" s="272">
        <f t="shared" si="163"/>
        <v>0</v>
      </c>
      <c r="BF161" s="272">
        <f t="shared" si="164"/>
        <v>0</v>
      </c>
      <c r="BG161" s="273">
        <f t="shared" si="180"/>
        <v>0</v>
      </c>
      <c r="BH161" s="7"/>
      <c r="BI161" s="7"/>
      <c r="BJ161" s="7"/>
      <c r="BK161" s="289"/>
      <c r="BL161" s="290"/>
      <c r="BM161" s="291" t="str">
        <f t="shared" si="178"/>
        <v xml:space="preserve"> </v>
      </c>
      <c r="BN161" s="292" t="s">
        <v>15</v>
      </c>
      <c r="BO161" s="290">
        <f t="shared" si="165"/>
        <v>0</v>
      </c>
      <c r="BP161" s="290">
        <f t="shared" si="166"/>
        <v>0</v>
      </c>
      <c r="BQ161" s="290">
        <f t="shared" si="167"/>
        <v>0</v>
      </c>
      <c r="BR161" s="290">
        <f t="shared" si="168"/>
        <v>0</v>
      </c>
      <c r="BS161" s="290">
        <f t="shared" si="169"/>
        <v>0</v>
      </c>
      <c r="BT161" s="290">
        <f t="shared" si="170"/>
        <v>0</v>
      </c>
      <c r="BU161" s="290">
        <f t="shared" si="171"/>
        <v>0</v>
      </c>
      <c r="BV161" s="290">
        <f t="shared" si="172"/>
        <v>0</v>
      </c>
      <c r="BW161" s="290">
        <f t="shared" si="173"/>
        <v>0</v>
      </c>
      <c r="BX161" s="290">
        <f t="shared" si="174"/>
        <v>0</v>
      </c>
      <c r="BY161" s="290">
        <f t="shared" si="175"/>
        <v>0</v>
      </c>
      <c r="BZ161" s="290">
        <f t="shared" si="176"/>
        <v>0</v>
      </c>
      <c r="CA161" s="298">
        <f t="shared" si="179"/>
        <v>0</v>
      </c>
      <c r="CB161" s="1" t="str">
        <f>VLOOKUP(C161,'So sánh chi phí'!A:A,1,0)</f>
        <v>105339</v>
      </c>
    </row>
    <row r="162" spans="1:80" x14ac:dyDescent="0.3">
      <c r="A162" s="7" t="s">
        <v>79</v>
      </c>
      <c r="B162" s="234" t="s">
        <v>98</v>
      </c>
      <c r="C162" s="7" t="s">
        <v>4634</v>
      </c>
      <c r="D162" s="209" t="s">
        <v>4727</v>
      </c>
      <c r="E162" s="7" t="s">
        <v>97</v>
      </c>
      <c r="F162" s="7" t="s">
        <v>4745</v>
      </c>
      <c r="G162" s="7" t="s">
        <v>8</v>
      </c>
      <c r="H162" s="7" t="s">
        <v>166</v>
      </c>
      <c r="I162" s="7" t="s">
        <v>141</v>
      </c>
      <c r="J162" s="7" t="s">
        <v>142</v>
      </c>
      <c r="K162" s="250" t="s">
        <v>1</v>
      </c>
      <c r="L162" s="7" t="s">
        <v>272</v>
      </c>
      <c r="M162" s="283">
        <v>0.8</v>
      </c>
      <c r="N162" s="262"/>
      <c r="O162" s="262"/>
      <c r="P162" s="262"/>
      <c r="Q162" s="262"/>
      <c r="R162" s="262"/>
      <c r="S162" s="262"/>
      <c r="T162" s="262"/>
      <c r="U162" s="262"/>
      <c r="V162" s="262"/>
      <c r="W162" s="262"/>
      <c r="X162" s="262"/>
      <c r="Y162" s="262"/>
      <c r="Z162" s="274">
        <f t="shared" si="177"/>
        <v>0</v>
      </c>
      <c r="AA162" s="33">
        <v>10</v>
      </c>
      <c r="AB162" s="33"/>
      <c r="AC162" s="33"/>
      <c r="AD162" s="251" t="s">
        <v>13</v>
      </c>
      <c r="AE162" s="262">
        <v>560</v>
      </c>
      <c r="AF162" s="262">
        <v>560</v>
      </c>
      <c r="AG162" s="262">
        <v>560</v>
      </c>
      <c r="AH162" s="262">
        <v>560</v>
      </c>
      <c r="AI162" s="262">
        <v>560</v>
      </c>
      <c r="AJ162" s="262">
        <v>560</v>
      </c>
      <c r="AK162" s="262">
        <v>560</v>
      </c>
      <c r="AL162" s="262">
        <v>560</v>
      </c>
      <c r="AM162" s="262">
        <v>560</v>
      </c>
      <c r="AN162" s="262">
        <v>560</v>
      </c>
      <c r="AO162" s="262">
        <v>560</v>
      </c>
      <c r="AP162" s="262">
        <v>560</v>
      </c>
      <c r="AQ162" s="243">
        <f t="shared" si="152"/>
        <v>560</v>
      </c>
      <c r="AR162" s="33"/>
      <c r="AS162" s="33"/>
      <c r="AT162" s="33"/>
      <c r="AU162" s="272">
        <f t="shared" si="153"/>
        <v>0</v>
      </c>
      <c r="AV162" s="272">
        <f t="shared" si="154"/>
        <v>0</v>
      </c>
      <c r="AW162" s="272">
        <f t="shared" si="155"/>
        <v>0</v>
      </c>
      <c r="AX162" s="272">
        <f t="shared" si="156"/>
        <v>0</v>
      </c>
      <c r="AY162" s="272">
        <f t="shared" si="157"/>
        <v>0</v>
      </c>
      <c r="AZ162" s="272">
        <f t="shared" si="158"/>
        <v>0</v>
      </c>
      <c r="BA162" s="272">
        <f t="shared" si="159"/>
        <v>0</v>
      </c>
      <c r="BB162" s="272">
        <f t="shared" si="160"/>
        <v>0</v>
      </c>
      <c r="BC162" s="272">
        <f t="shared" si="161"/>
        <v>0</v>
      </c>
      <c r="BD162" s="272">
        <f t="shared" si="162"/>
        <v>0</v>
      </c>
      <c r="BE162" s="272">
        <f t="shared" si="163"/>
        <v>0</v>
      </c>
      <c r="BF162" s="272">
        <f t="shared" si="164"/>
        <v>0</v>
      </c>
      <c r="BG162" s="273">
        <f t="shared" si="180"/>
        <v>0</v>
      </c>
      <c r="BH162" s="7"/>
      <c r="BI162" s="7"/>
      <c r="BJ162" s="7"/>
      <c r="BK162" s="289"/>
      <c r="BL162" s="290"/>
      <c r="BM162" s="291" t="str">
        <f t="shared" si="178"/>
        <v xml:space="preserve"> </v>
      </c>
      <c r="BN162" s="292" t="s">
        <v>15</v>
      </c>
      <c r="BO162" s="290">
        <f t="shared" si="165"/>
        <v>0</v>
      </c>
      <c r="BP162" s="290">
        <f t="shared" si="166"/>
        <v>0</v>
      </c>
      <c r="BQ162" s="290">
        <f t="shared" si="167"/>
        <v>0</v>
      </c>
      <c r="BR162" s="290">
        <f t="shared" si="168"/>
        <v>0</v>
      </c>
      <c r="BS162" s="290">
        <f t="shared" si="169"/>
        <v>0</v>
      </c>
      <c r="BT162" s="290">
        <f t="shared" si="170"/>
        <v>0</v>
      </c>
      <c r="BU162" s="290">
        <f t="shared" si="171"/>
        <v>0</v>
      </c>
      <c r="BV162" s="290">
        <f t="shared" si="172"/>
        <v>0</v>
      </c>
      <c r="BW162" s="290">
        <f t="shared" si="173"/>
        <v>0</v>
      </c>
      <c r="BX162" s="290">
        <f t="shared" si="174"/>
        <v>0</v>
      </c>
      <c r="BY162" s="290">
        <f t="shared" si="175"/>
        <v>0</v>
      </c>
      <c r="BZ162" s="290">
        <f t="shared" si="176"/>
        <v>0</v>
      </c>
      <c r="CA162" s="298">
        <f t="shared" si="179"/>
        <v>0</v>
      </c>
      <c r="CB162" s="1" t="e">
        <f>VLOOKUP(C162,'So sánh chi phí'!A:A,1,0)</f>
        <v>#N/A</v>
      </c>
    </row>
    <row r="163" spans="1:80" x14ac:dyDescent="0.3">
      <c r="A163" s="7" t="s">
        <v>79</v>
      </c>
      <c r="B163" s="234" t="s">
        <v>98</v>
      </c>
      <c r="C163" s="7" t="s">
        <v>4634</v>
      </c>
      <c r="D163" s="209" t="s">
        <v>4727</v>
      </c>
      <c r="E163" s="7" t="s">
        <v>97</v>
      </c>
      <c r="F163" s="7" t="s">
        <v>4745</v>
      </c>
      <c r="G163" s="7" t="s">
        <v>8</v>
      </c>
      <c r="H163" s="7" t="s">
        <v>166</v>
      </c>
      <c r="I163" s="7" t="s">
        <v>145</v>
      </c>
      <c r="J163" s="7" t="s">
        <v>146</v>
      </c>
      <c r="K163" s="250" t="s">
        <v>1</v>
      </c>
      <c r="L163" s="7" t="s">
        <v>272</v>
      </c>
      <c r="M163" s="283">
        <v>0.8</v>
      </c>
      <c r="N163" s="262"/>
      <c r="O163" s="262"/>
      <c r="P163" s="262"/>
      <c r="Q163" s="262"/>
      <c r="R163" s="262"/>
      <c r="S163" s="262"/>
      <c r="T163" s="262"/>
      <c r="U163" s="262"/>
      <c r="V163" s="262"/>
      <c r="W163" s="262"/>
      <c r="X163" s="262"/>
      <c r="Y163" s="262"/>
      <c r="Z163" s="274">
        <f t="shared" si="177"/>
        <v>0</v>
      </c>
      <c r="AA163" s="33">
        <v>10</v>
      </c>
      <c r="AB163" s="33"/>
      <c r="AC163" s="33"/>
      <c r="AD163" s="251" t="s">
        <v>13</v>
      </c>
      <c r="AE163" s="262">
        <v>560</v>
      </c>
      <c r="AF163" s="262">
        <v>560</v>
      </c>
      <c r="AG163" s="262">
        <v>560</v>
      </c>
      <c r="AH163" s="262">
        <v>560</v>
      </c>
      <c r="AI163" s="262">
        <v>560</v>
      </c>
      <c r="AJ163" s="262">
        <v>560</v>
      </c>
      <c r="AK163" s="262">
        <v>560</v>
      </c>
      <c r="AL163" s="262">
        <v>560</v>
      </c>
      <c r="AM163" s="262">
        <v>560</v>
      </c>
      <c r="AN163" s="262">
        <v>560</v>
      </c>
      <c r="AO163" s="262">
        <v>560</v>
      </c>
      <c r="AP163" s="262">
        <v>560</v>
      </c>
      <c r="AQ163" s="243">
        <f t="shared" si="152"/>
        <v>560</v>
      </c>
      <c r="AR163" s="33"/>
      <c r="AS163" s="33"/>
      <c r="AT163" s="33"/>
      <c r="AU163" s="272">
        <f t="shared" si="153"/>
        <v>0</v>
      </c>
      <c r="AV163" s="272">
        <f t="shared" si="154"/>
        <v>0</v>
      </c>
      <c r="AW163" s="272">
        <f t="shared" si="155"/>
        <v>0</v>
      </c>
      <c r="AX163" s="272">
        <f t="shared" si="156"/>
        <v>0</v>
      </c>
      <c r="AY163" s="272">
        <f t="shared" si="157"/>
        <v>0</v>
      </c>
      <c r="AZ163" s="272">
        <f t="shared" si="158"/>
        <v>0</v>
      </c>
      <c r="BA163" s="272">
        <f t="shared" si="159"/>
        <v>0</v>
      </c>
      <c r="BB163" s="272">
        <f t="shared" si="160"/>
        <v>0</v>
      </c>
      <c r="BC163" s="272">
        <f t="shared" si="161"/>
        <v>0</v>
      </c>
      <c r="BD163" s="272">
        <f t="shared" si="162"/>
        <v>0</v>
      </c>
      <c r="BE163" s="272">
        <f t="shared" si="163"/>
        <v>0</v>
      </c>
      <c r="BF163" s="272">
        <f t="shared" si="164"/>
        <v>0</v>
      </c>
      <c r="BG163" s="273">
        <f t="shared" si="180"/>
        <v>0</v>
      </c>
      <c r="BH163" s="7"/>
      <c r="BI163" s="7"/>
      <c r="BJ163" s="7"/>
      <c r="BK163" s="289"/>
      <c r="BL163" s="290"/>
      <c r="BM163" s="291" t="str">
        <f t="shared" si="178"/>
        <v xml:space="preserve"> </v>
      </c>
      <c r="BN163" s="292" t="s">
        <v>15</v>
      </c>
      <c r="BO163" s="290">
        <f t="shared" si="165"/>
        <v>0</v>
      </c>
      <c r="BP163" s="290">
        <f t="shared" si="166"/>
        <v>0</v>
      </c>
      <c r="BQ163" s="290">
        <f t="shared" si="167"/>
        <v>0</v>
      </c>
      <c r="BR163" s="290">
        <f t="shared" si="168"/>
        <v>0</v>
      </c>
      <c r="BS163" s="290">
        <f t="shared" si="169"/>
        <v>0</v>
      </c>
      <c r="BT163" s="290">
        <f t="shared" si="170"/>
        <v>0</v>
      </c>
      <c r="BU163" s="290">
        <f t="shared" si="171"/>
        <v>0</v>
      </c>
      <c r="BV163" s="290">
        <f t="shared" si="172"/>
        <v>0</v>
      </c>
      <c r="BW163" s="290">
        <f t="shared" si="173"/>
        <v>0</v>
      </c>
      <c r="BX163" s="290">
        <f t="shared" si="174"/>
        <v>0</v>
      </c>
      <c r="BY163" s="290">
        <f t="shared" si="175"/>
        <v>0</v>
      </c>
      <c r="BZ163" s="290">
        <f t="shared" si="176"/>
        <v>0</v>
      </c>
      <c r="CA163" s="298">
        <f t="shared" si="179"/>
        <v>0</v>
      </c>
      <c r="CB163" s="1" t="e">
        <f>VLOOKUP(C163,'So sánh chi phí'!A:A,1,0)</f>
        <v>#N/A</v>
      </c>
    </row>
    <row r="164" spans="1:80" x14ac:dyDescent="0.3">
      <c r="A164" s="7" t="s">
        <v>79</v>
      </c>
      <c r="B164" s="234" t="s">
        <v>98</v>
      </c>
      <c r="C164" s="7" t="s">
        <v>4635</v>
      </c>
      <c r="D164" s="209" t="s">
        <v>4728</v>
      </c>
      <c r="E164" s="7" t="s">
        <v>97</v>
      </c>
      <c r="F164" s="7" t="s">
        <v>4745</v>
      </c>
      <c r="G164" s="7" t="s">
        <v>8</v>
      </c>
      <c r="H164" s="7" t="s">
        <v>4746</v>
      </c>
      <c r="I164" s="7" t="s">
        <v>135</v>
      </c>
      <c r="J164" s="7" t="s">
        <v>136</v>
      </c>
      <c r="K164" s="7" t="s">
        <v>2</v>
      </c>
      <c r="L164" s="7" t="s">
        <v>272</v>
      </c>
      <c r="M164" s="283">
        <v>0.8</v>
      </c>
      <c r="N164" s="262"/>
      <c r="O164" s="262"/>
      <c r="P164" s="262"/>
      <c r="Q164" s="262"/>
      <c r="R164" s="262"/>
      <c r="S164" s="262"/>
      <c r="T164" s="262"/>
      <c r="U164" s="262"/>
      <c r="V164" s="262"/>
      <c r="W164" s="262"/>
      <c r="X164" s="262"/>
      <c r="Y164" s="262"/>
      <c r="Z164" s="274">
        <f t="shared" si="177"/>
        <v>0</v>
      </c>
      <c r="AA164" s="33">
        <v>0.1</v>
      </c>
      <c r="AB164" s="33"/>
      <c r="AC164" s="33"/>
      <c r="AD164" s="251" t="s">
        <v>13</v>
      </c>
      <c r="AE164" s="262">
        <v>825</v>
      </c>
      <c r="AF164" s="262">
        <v>825</v>
      </c>
      <c r="AG164" s="262">
        <v>825</v>
      </c>
      <c r="AH164" s="262">
        <v>825</v>
      </c>
      <c r="AI164" s="262">
        <v>825</v>
      </c>
      <c r="AJ164" s="262">
        <v>825</v>
      </c>
      <c r="AK164" s="262">
        <v>825</v>
      </c>
      <c r="AL164" s="262">
        <v>825</v>
      </c>
      <c r="AM164" s="262">
        <v>825</v>
      </c>
      <c r="AN164" s="262">
        <v>825</v>
      </c>
      <c r="AO164" s="262">
        <v>825</v>
      </c>
      <c r="AP164" s="262">
        <v>825</v>
      </c>
      <c r="AQ164" s="243">
        <f t="shared" si="152"/>
        <v>825</v>
      </c>
      <c r="AR164" s="33"/>
      <c r="AS164" s="33"/>
      <c r="AT164" s="33"/>
      <c r="AU164" s="272">
        <f t="shared" si="153"/>
        <v>0</v>
      </c>
      <c r="AV164" s="272">
        <f t="shared" si="154"/>
        <v>0</v>
      </c>
      <c r="AW164" s="272">
        <f t="shared" si="155"/>
        <v>0</v>
      </c>
      <c r="AX164" s="272">
        <f t="shared" si="156"/>
        <v>0</v>
      </c>
      <c r="AY164" s="272">
        <f t="shared" si="157"/>
        <v>0</v>
      </c>
      <c r="AZ164" s="272">
        <f t="shared" si="158"/>
        <v>0</v>
      </c>
      <c r="BA164" s="272">
        <f t="shared" si="159"/>
        <v>0</v>
      </c>
      <c r="BB164" s="272">
        <f t="shared" si="160"/>
        <v>0</v>
      </c>
      <c r="BC164" s="272">
        <f t="shared" si="161"/>
        <v>0</v>
      </c>
      <c r="BD164" s="272">
        <f t="shared" si="162"/>
        <v>0</v>
      </c>
      <c r="BE164" s="272">
        <f t="shared" si="163"/>
        <v>0</v>
      </c>
      <c r="BF164" s="272">
        <f t="shared" si="164"/>
        <v>0</v>
      </c>
      <c r="BG164" s="273">
        <f t="shared" si="180"/>
        <v>0</v>
      </c>
      <c r="BH164" s="7"/>
      <c r="BI164" s="7"/>
      <c r="BJ164" s="7"/>
      <c r="BK164" s="289"/>
      <c r="BL164" s="290"/>
      <c r="BM164" s="291" t="str">
        <f t="shared" si="178"/>
        <v xml:space="preserve"> </v>
      </c>
      <c r="BN164" s="292" t="s">
        <v>15</v>
      </c>
      <c r="BO164" s="290">
        <f t="shared" si="165"/>
        <v>0</v>
      </c>
      <c r="BP164" s="290">
        <f t="shared" si="166"/>
        <v>0</v>
      </c>
      <c r="BQ164" s="290">
        <f t="shared" si="167"/>
        <v>0</v>
      </c>
      <c r="BR164" s="290">
        <f t="shared" si="168"/>
        <v>0</v>
      </c>
      <c r="BS164" s="290">
        <f t="shared" si="169"/>
        <v>0</v>
      </c>
      <c r="BT164" s="290">
        <f t="shared" si="170"/>
        <v>0</v>
      </c>
      <c r="BU164" s="290">
        <f t="shared" si="171"/>
        <v>0</v>
      </c>
      <c r="BV164" s="290">
        <f t="shared" si="172"/>
        <v>0</v>
      </c>
      <c r="BW164" s="290">
        <f t="shared" si="173"/>
        <v>0</v>
      </c>
      <c r="BX164" s="290">
        <f t="shared" si="174"/>
        <v>0</v>
      </c>
      <c r="BY164" s="290">
        <f t="shared" si="175"/>
        <v>0</v>
      </c>
      <c r="BZ164" s="290">
        <f t="shared" si="176"/>
        <v>0</v>
      </c>
      <c r="CA164" s="298">
        <f t="shared" si="179"/>
        <v>0</v>
      </c>
      <c r="CB164" s="1" t="e">
        <f>VLOOKUP(C164,'So sánh chi phí'!A:A,1,0)</f>
        <v>#N/A</v>
      </c>
    </row>
    <row r="165" spans="1:80" x14ac:dyDescent="0.3">
      <c r="A165" s="7" t="s">
        <v>79</v>
      </c>
      <c r="B165" s="234" t="s">
        <v>98</v>
      </c>
      <c r="C165" s="7" t="s">
        <v>4635</v>
      </c>
      <c r="D165" s="209" t="s">
        <v>4728</v>
      </c>
      <c r="E165" s="7" t="s">
        <v>97</v>
      </c>
      <c r="F165" s="7" t="s">
        <v>4745</v>
      </c>
      <c r="G165" s="7" t="s">
        <v>8</v>
      </c>
      <c r="H165" s="7" t="s">
        <v>4746</v>
      </c>
      <c r="I165" s="7" t="s">
        <v>151</v>
      </c>
      <c r="J165" s="7" t="s">
        <v>152</v>
      </c>
      <c r="K165" s="7" t="s">
        <v>2</v>
      </c>
      <c r="L165" s="7" t="s">
        <v>272</v>
      </c>
      <c r="M165" s="283">
        <v>0.8</v>
      </c>
      <c r="N165" s="262"/>
      <c r="O165" s="262"/>
      <c r="P165" s="262"/>
      <c r="Q165" s="262"/>
      <c r="R165" s="262"/>
      <c r="S165" s="262"/>
      <c r="T165" s="262"/>
      <c r="U165" s="262"/>
      <c r="V165" s="262"/>
      <c r="W165" s="262"/>
      <c r="X165" s="262"/>
      <c r="Y165" s="262"/>
      <c r="Z165" s="274">
        <f t="shared" si="177"/>
        <v>0</v>
      </c>
      <c r="AA165" s="33">
        <v>0.1</v>
      </c>
      <c r="AB165" s="33"/>
      <c r="AC165" s="33"/>
      <c r="AD165" s="251" t="s">
        <v>13</v>
      </c>
      <c r="AE165" s="262">
        <v>600</v>
      </c>
      <c r="AF165" s="262">
        <v>600</v>
      </c>
      <c r="AG165" s="262">
        <v>600</v>
      </c>
      <c r="AH165" s="262">
        <v>600</v>
      </c>
      <c r="AI165" s="262">
        <v>600</v>
      </c>
      <c r="AJ165" s="262">
        <v>600</v>
      </c>
      <c r="AK165" s="262">
        <v>600</v>
      </c>
      <c r="AL165" s="262">
        <v>600</v>
      </c>
      <c r="AM165" s="262">
        <v>600</v>
      </c>
      <c r="AN165" s="262">
        <v>600</v>
      </c>
      <c r="AO165" s="262">
        <v>600</v>
      </c>
      <c r="AP165" s="262">
        <v>600</v>
      </c>
      <c r="AQ165" s="243">
        <f t="shared" si="152"/>
        <v>600</v>
      </c>
      <c r="AR165" s="33"/>
      <c r="AS165" s="33"/>
      <c r="AT165" s="33"/>
      <c r="AU165" s="272">
        <f t="shared" si="153"/>
        <v>0</v>
      </c>
      <c r="AV165" s="272">
        <f t="shared" si="154"/>
        <v>0</v>
      </c>
      <c r="AW165" s="272">
        <f t="shared" si="155"/>
        <v>0</v>
      </c>
      <c r="AX165" s="272">
        <f t="shared" si="156"/>
        <v>0</v>
      </c>
      <c r="AY165" s="272">
        <f t="shared" si="157"/>
        <v>0</v>
      </c>
      <c r="AZ165" s="272">
        <f t="shared" si="158"/>
        <v>0</v>
      </c>
      <c r="BA165" s="272">
        <f t="shared" si="159"/>
        <v>0</v>
      </c>
      <c r="BB165" s="272">
        <f t="shared" si="160"/>
        <v>0</v>
      </c>
      <c r="BC165" s="272">
        <f t="shared" si="161"/>
        <v>0</v>
      </c>
      <c r="BD165" s="272">
        <f t="shared" si="162"/>
        <v>0</v>
      </c>
      <c r="BE165" s="272">
        <f t="shared" si="163"/>
        <v>0</v>
      </c>
      <c r="BF165" s="272">
        <f t="shared" si="164"/>
        <v>0</v>
      </c>
      <c r="BG165" s="273">
        <f t="shared" si="180"/>
        <v>0</v>
      </c>
      <c r="BH165" s="7"/>
      <c r="BI165" s="7"/>
      <c r="BJ165" s="7"/>
      <c r="BK165" s="289"/>
      <c r="BL165" s="290"/>
      <c r="BM165" s="291" t="str">
        <f t="shared" si="178"/>
        <v xml:space="preserve"> </v>
      </c>
      <c r="BN165" s="292" t="s">
        <v>15</v>
      </c>
      <c r="BO165" s="290">
        <f t="shared" si="165"/>
        <v>0</v>
      </c>
      <c r="BP165" s="290">
        <f t="shared" si="166"/>
        <v>0</v>
      </c>
      <c r="BQ165" s="290">
        <f t="shared" si="167"/>
        <v>0</v>
      </c>
      <c r="BR165" s="290">
        <f t="shared" si="168"/>
        <v>0</v>
      </c>
      <c r="BS165" s="290">
        <f t="shared" si="169"/>
        <v>0</v>
      </c>
      <c r="BT165" s="290">
        <f t="shared" si="170"/>
        <v>0</v>
      </c>
      <c r="BU165" s="290">
        <f t="shared" si="171"/>
        <v>0</v>
      </c>
      <c r="BV165" s="290">
        <f t="shared" si="172"/>
        <v>0</v>
      </c>
      <c r="BW165" s="290">
        <f t="shared" si="173"/>
        <v>0</v>
      </c>
      <c r="BX165" s="290">
        <f t="shared" si="174"/>
        <v>0</v>
      </c>
      <c r="BY165" s="290">
        <f t="shared" si="175"/>
        <v>0</v>
      </c>
      <c r="BZ165" s="290">
        <f t="shared" si="176"/>
        <v>0</v>
      </c>
      <c r="CA165" s="298">
        <f t="shared" si="179"/>
        <v>0</v>
      </c>
      <c r="CB165" s="1" t="e">
        <f>VLOOKUP(C165,'So sánh chi phí'!A:A,1,0)</f>
        <v>#N/A</v>
      </c>
    </row>
    <row r="166" spans="1:80" x14ac:dyDescent="0.3">
      <c r="A166" s="7" t="s">
        <v>79</v>
      </c>
      <c r="B166" s="234" t="s">
        <v>98</v>
      </c>
      <c r="C166" s="7" t="s">
        <v>4635</v>
      </c>
      <c r="D166" s="209" t="s">
        <v>4728</v>
      </c>
      <c r="E166" s="7" t="s">
        <v>97</v>
      </c>
      <c r="F166" s="7" t="s">
        <v>4745</v>
      </c>
      <c r="G166" s="7" t="s">
        <v>8</v>
      </c>
      <c r="H166" s="7" t="s">
        <v>4746</v>
      </c>
      <c r="I166" s="7" t="s">
        <v>153</v>
      </c>
      <c r="J166" s="7" t="s">
        <v>154</v>
      </c>
      <c r="K166" s="7" t="s">
        <v>2</v>
      </c>
      <c r="L166" s="7" t="s">
        <v>272</v>
      </c>
      <c r="M166" s="283">
        <v>0.8</v>
      </c>
      <c r="N166" s="262"/>
      <c r="O166" s="262"/>
      <c r="P166" s="262"/>
      <c r="Q166" s="262"/>
      <c r="R166" s="262"/>
      <c r="S166" s="262"/>
      <c r="T166" s="262"/>
      <c r="U166" s="262"/>
      <c r="V166" s="262"/>
      <c r="W166" s="262"/>
      <c r="X166" s="262"/>
      <c r="Y166" s="262"/>
      <c r="Z166" s="274">
        <f t="shared" si="177"/>
        <v>0</v>
      </c>
      <c r="AA166" s="33">
        <v>0.1</v>
      </c>
      <c r="AB166" s="33"/>
      <c r="AC166" s="33"/>
      <c r="AD166" s="251" t="s">
        <v>13</v>
      </c>
      <c r="AE166" s="262">
        <v>600</v>
      </c>
      <c r="AF166" s="262">
        <v>600</v>
      </c>
      <c r="AG166" s="262">
        <v>600</v>
      </c>
      <c r="AH166" s="262">
        <v>600</v>
      </c>
      <c r="AI166" s="262">
        <v>600</v>
      </c>
      <c r="AJ166" s="262">
        <v>600</v>
      </c>
      <c r="AK166" s="262">
        <v>600</v>
      </c>
      <c r="AL166" s="262">
        <v>600</v>
      </c>
      <c r="AM166" s="262">
        <v>600</v>
      </c>
      <c r="AN166" s="262">
        <v>600</v>
      </c>
      <c r="AO166" s="262">
        <v>600</v>
      </c>
      <c r="AP166" s="262">
        <v>600</v>
      </c>
      <c r="AQ166" s="243">
        <f t="shared" si="152"/>
        <v>600</v>
      </c>
      <c r="AR166" s="33"/>
      <c r="AS166" s="33"/>
      <c r="AT166" s="33"/>
      <c r="AU166" s="272">
        <f t="shared" si="153"/>
        <v>0</v>
      </c>
      <c r="AV166" s="272">
        <f t="shared" si="154"/>
        <v>0</v>
      </c>
      <c r="AW166" s="272">
        <f t="shared" si="155"/>
        <v>0</v>
      </c>
      <c r="AX166" s="272">
        <f t="shared" si="156"/>
        <v>0</v>
      </c>
      <c r="AY166" s="272">
        <f t="shared" si="157"/>
        <v>0</v>
      </c>
      <c r="AZ166" s="272">
        <f t="shared" si="158"/>
        <v>0</v>
      </c>
      <c r="BA166" s="272">
        <f t="shared" si="159"/>
        <v>0</v>
      </c>
      <c r="BB166" s="272">
        <f t="shared" si="160"/>
        <v>0</v>
      </c>
      <c r="BC166" s="272">
        <f t="shared" si="161"/>
        <v>0</v>
      </c>
      <c r="BD166" s="272">
        <f t="shared" si="162"/>
        <v>0</v>
      </c>
      <c r="BE166" s="272">
        <f t="shared" si="163"/>
        <v>0</v>
      </c>
      <c r="BF166" s="272">
        <f t="shared" si="164"/>
        <v>0</v>
      </c>
      <c r="BG166" s="273">
        <f t="shared" si="180"/>
        <v>0</v>
      </c>
      <c r="BH166" s="7"/>
      <c r="BI166" s="7"/>
      <c r="BJ166" s="7"/>
      <c r="BK166" s="289"/>
      <c r="BL166" s="290"/>
      <c r="BM166" s="291" t="str">
        <f t="shared" si="178"/>
        <v xml:space="preserve"> </v>
      </c>
      <c r="BN166" s="292" t="s">
        <v>15</v>
      </c>
      <c r="BO166" s="290">
        <f t="shared" si="165"/>
        <v>0</v>
      </c>
      <c r="BP166" s="290">
        <f t="shared" si="166"/>
        <v>0</v>
      </c>
      <c r="BQ166" s="290">
        <f t="shared" si="167"/>
        <v>0</v>
      </c>
      <c r="BR166" s="290">
        <f t="shared" si="168"/>
        <v>0</v>
      </c>
      <c r="BS166" s="290">
        <f t="shared" si="169"/>
        <v>0</v>
      </c>
      <c r="BT166" s="290">
        <f t="shared" si="170"/>
        <v>0</v>
      </c>
      <c r="BU166" s="290">
        <f t="shared" si="171"/>
        <v>0</v>
      </c>
      <c r="BV166" s="290">
        <f t="shared" si="172"/>
        <v>0</v>
      </c>
      <c r="BW166" s="290">
        <f t="shared" si="173"/>
        <v>0</v>
      </c>
      <c r="BX166" s="290">
        <f t="shared" si="174"/>
        <v>0</v>
      </c>
      <c r="BY166" s="290">
        <f t="shared" si="175"/>
        <v>0</v>
      </c>
      <c r="BZ166" s="290">
        <f t="shared" si="176"/>
        <v>0</v>
      </c>
      <c r="CA166" s="298">
        <f t="shared" si="179"/>
        <v>0</v>
      </c>
      <c r="CB166" s="1" t="e">
        <f>VLOOKUP(C166,'So sánh chi phí'!A:A,1,0)</f>
        <v>#N/A</v>
      </c>
    </row>
    <row r="167" spans="1:80" x14ac:dyDescent="0.3">
      <c r="A167" s="7" t="s">
        <v>79</v>
      </c>
      <c r="B167" s="234" t="s">
        <v>98</v>
      </c>
      <c r="C167" s="7" t="s">
        <v>4636</v>
      </c>
      <c r="D167" s="209" t="s">
        <v>4729</v>
      </c>
      <c r="E167" s="7" t="s">
        <v>97</v>
      </c>
      <c r="F167" s="7" t="s">
        <v>4745</v>
      </c>
      <c r="G167" s="7" t="s">
        <v>8</v>
      </c>
      <c r="H167" s="7" t="s">
        <v>4746</v>
      </c>
      <c r="I167" s="7" t="s">
        <v>143</v>
      </c>
      <c r="J167" s="7" t="s">
        <v>144</v>
      </c>
      <c r="K167" s="250" t="s">
        <v>1</v>
      </c>
      <c r="L167" s="7" t="s">
        <v>272</v>
      </c>
      <c r="M167" s="283">
        <v>0.8</v>
      </c>
      <c r="N167" s="262"/>
      <c r="O167" s="262"/>
      <c r="P167" s="262"/>
      <c r="Q167" s="262"/>
      <c r="R167" s="262"/>
      <c r="S167" s="262"/>
      <c r="T167" s="262"/>
      <c r="U167" s="262"/>
      <c r="V167" s="262"/>
      <c r="W167" s="262"/>
      <c r="X167" s="262"/>
      <c r="Y167" s="262"/>
      <c r="Z167" s="274">
        <f t="shared" si="177"/>
        <v>0</v>
      </c>
      <c r="AA167" s="33">
        <v>0.05</v>
      </c>
      <c r="AB167" s="33"/>
      <c r="AC167" s="33"/>
      <c r="AD167" s="251" t="s">
        <v>13</v>
      </c>
      <c r="AE167" s="262">
        <v>560</v>
      </c>
      <c r="AF167" s="262">
        <v>560</v>
      </c>
      <c r="AG167" s="262">
        <v>560</v>
      </c>
      <c r="AH167" s="262">
        <v>560</v>
      </c>
      <c r="AI167" s="262">
        <v>560</v>
      </c>
      <c r="AJ167" s="262">
        <v>560</v>
      </c>
      <c r="AK167" s="262">
        <v>560</v>
      </c>
      <c r="AL167" s="262">
        <v>560</v>
      </c>
      <c r="AM167" s="262">
        <v>560</v>
      </c>
      <c r="AN167" s="262">
        <v>560</v>
      </c>
      <c r="AO167" s="262">
        <v>560</v>
      </c>
      <c r="AP167" s="262">
        <v>560</v>
      </c>
      <c r="AQ167" s="243">
        <f t="shared" si="152"/>
        <v>560</v>
      </c>
      <c r="AR167" s="33"/>
      <c r="AS167" s="33"/>
      <c r="AT167" s="33"/>
      <c r="AU167" s="272">
        <f t="shared" si="153"/>
        <v>0</v>
      </c>
      <c r="AV167" s="272">
        <f t="shared" si="154"/>
        <v>0</v>
      </c>
      <c r="AW167" s="272">
        <f t="shared" si="155"/>
        <v>0</v>
      </c>
      <c r="AX167" s="272">
        <f t="shared" si="156"/>
        <v>0</v>
      </c>
      <c r="AY167" s="272">
        <f t="shared" si="157"/>
        <v>0</v>
      </c>
      <c r="AZ167" s="272">
        <f t="shared" si="158"/>
        <v>0</v>
      </c>
      <c r="BA167" s="272">
        <f t="shared" si="159"/>
        <v>0</v>
      </c>
      <c r="BB167" s="272">
        <f t="shared" si="160"/>
        <v>0</v>
      </c>
      <c r="BC167" s="272">
        <f t="shared" si="161"/>
        <v>0</v>
      </c>
      <c r="BD167" s="272">
        <f t="shared" si="162"/>
        <v>0</v>
      </c>
      <c r="BE167" s="272">
        <f t="shared" si="163"/>
        <v>0</v>
      </c>
      <c r="BF167" s="272">
        <f t="shared" si="164"/>
        <v>0</v>
      </c>
      <c r="BG167" s="273">
        <f t="shared" si="180"/>
        <v>0</v>
      </c>
      <c r="BH167" s="7"/>
      <c r="BI167" s="7"/>
      <c r="BJ167" s="7"/>
      <c r="BK167" s="289"/>
      <c r="BL167" s="290"/>
      <c r="BM167" s="291" t="str">
        <f t="shared" si="178"/>
        <v xml:space="preserve"> </v>
      </c>
      <c r="BN167" s="292" t="s">
        <v>15</v>
      </c>
      <c r="BO167" s="290">
        <f t="shared" si="165"/>
        <v>0</v>
      </c>
      <c r="BP167" s="290">
        <f t="shared" si="166"/>
        <v>0</v>
      </c>
      <c r="BQ167" s="290">
        <f t="shared" si="167"/>
        <v>0</v>
      </c>
      <c r="BR167" s="290">
        <f t="shared" si="168"/>
        <v>0</v>
      </c>
      <c r="BS167" s="290">
        <f t="shared" si="169"/>
        <v>0</v>
      </c>
      <c r="BT167" s="290">
        <f t="shared" si="170"/>
        <v>0</v>
      </c>
      <c r="BU167" s="290">
        <f t="shared" si="171"/>
        <v>0</v>
      </c>
      <c r="BV167" s="290">
        <f t="shared" si="172"/>
        <v>0</v>
      </c>
      <c r="BW167" s="290">
        <f t="shared" si="173"/>
        <v>0</v>
      </c>
      <c r="BX167" s="290">
        <f t="shared" si="174"/>
        <v>0</v>
      </c>
      <c r="BY167" s="290">
        <f t="shared" si="175"/>
        <v>0</v>
      </c>
      <c r="BZ167" s="290">
        <f t="shared" si="176"/>
        <v>0</v>
      </c>
      <c r="CA167" s="298">
        <f t="shared" si="179"/>
        <v>0</v>
      </c>
      <c r="CB167" s="1" t="e">
        <f>VLOOKUP(C167,'So sánh chi phí'!A:A,1,0)</f>
        <v>#N/A</v>
      </c>
    </row>
    <row r="168" spans="1:80" x14ac:dyDescent="0.3">
      <c r="A168" s="7" t="s">
        <v>4565</v>
      </c>
      <c r="B168" s="234" t="s">
        <v>98</v>
      </c>
      <c r="C168" s="7" t="s">
        <v>4637</v>
      </c>
      <c r="D168" s="209" t="s">
        <v>4730</v>
      </c>
      <c r="E168" s="7" t="s">
        <v>97</v>
      </c>
      <c r="F168" s="7" t="s">
        <v>4745</v>
      </c>
      <c r="G168" s="7" t="s">
        <v>8</v>
      </c>
      <c r="H168" s="7" t="s">
        <v>4746</v>
      </c>
      <c r="I168" s="7" t="s">
        <v>110</v>
      </c>
      <c r="J168" s="7" t="s">
        <v>4752</v>
      </c>
      <c r="K168" s="7" t="s">
        <v>0</v>
      </c>
      <c r="L168" s="7" t="s">
        <v>4780</v>
      </c>
      <c r="M168" s="283">
        <v>0.8</v>
      </c>
      <c r="N168" s="262"/>
      <c r="O168" s="262"/>
      <c r="P168" s="262"/>
      <c r="Q168" s="262"/>
      <c r="R168" s="262"/>
      <c r="S168" s="262"/>
      <c r="T168" s="262"/>
      <c r="U168" s="262"/>
      <c r="V168" s="262"/>
      <c r="W168" s="262"/>
      <c r="X168" s="262"/>
      <c r="Y168" s="262"/>
      <c r="Z168" s="274">
        <f t="shared" si="177"/>
        <v>0</v>
      </c>
      <c r="AA168" s="33">
        <v>1.125</v>
      </c>
      <c r="AB168" s="33"/>
      <c r="AC168" s="33"/>
      <c r="AD168" s="251" t="s">
        <v>13</v>
      </c>
      <c r="AE168" s="262">
        <v>1150</v>
      </c>
      <c r="AF168" s="262">
        <v>1150</v>
      </c>
      <c r="AG168" s="262">
        <v>1150</v>
      </c>
      <c r="AH168" s="262">
        <v>1150</v>
      </c>
      <c r="AI168" s="262">
        <v>1150</v>
      </c>
      <c r="AJ168" s="262">
        <v>1150</v>
      </c>
      <c r="AK168" s="262">
        <v>1150</v>
      </c>
      <c r="AL168" s="262">
        <v>1150</v>
      </c>
      <c r="AM168" s="262">
        <v>1150</v>
      </c>
      <c r="AN168" s="262">
        <v>1150</v>
      </c>
      <c r="AO168" s="262">
        <v>1150</v>
      </c>
      <c r="AP168" s="262">
        <v>1150</v>
      </c>
      <c r="AQ168" s="243">
        <f t="shared" si="152"/>
        <v>1150</v>
      </c>
      <c r="AR168" s="33"/>
      <c r="AS168" s="33"/>
      <c r="AT168" s="33"/>
      <c r="AU168" s="272">
        <f t="shared" si="153"/>
        <v>0</v>
      </c>
      <c r="AV168" s="272">
        <f t="shared" si="154"/>
        <v>0</v>
      </c>
      <c r="AW168" s="272">
        <f t="shared" si="155"/>
        <v>0</v>
      </c>
      <c r="AX168" s="272">
        <f t="shared" si="156"/>
        <v>0</v>
      </c>
      <c r="AY168" s="272">
        <f t="shared" si="157"/>
        <v>0</v>
      </c>
      <c r="AZ168" s="272">
        <f t="shared" si="158"/>
        <v>0</v>
      </c>
      <c r="BA168" s="272">
        <f t="shared" si="159"/>
        <v>0</v>
      </c>
      <c r="BB168" s="272">
        <f t="shared" si="160"/>
        <v>0</v>
      </c>
      <c r="BC168" s="272">
        <f t="shared" si="161"/>
        <v>0</v>
      </c>
      <c r="BD168" s="272">
        <f t="shared" si="162"/>
        <v>0</v>
      </c>
      <c r="BE168" s="272">
        <f t="shared" si="163"/>
        <v>0</v>
      </c>
      <c r="BF168" s="272">
        <f t="shared" si="164"/>
        <v>0</v>
      </c>
      <c r="BG168" s="273">
        <f t="shared" si="180"/>
        <v>0</v>
      </c>
      <c r="BH168" s="7"/>
      <c r="BI168" s="7"/>
      <c r="BJ168" s="7"/>
      <c r="BK168" s="289"/>
      <c r="BL168" s="290"/>
      <c r="BM168" s="291" t="str">
        <f t="shared" si="178"/>
        <v xml:space="preserve"> </v>
      </c>
      <c r="BN168" s="292" t="s">
        <v>15</v>
      </c>
      <c r="BO168" s="290">
        <f t="shared" si="165"/>
        <v>0</v>
      </c>
      <c r="BP168" s="290">
        <f t="shared" si="166"/>
        <v>0</v>
      </c>
      <c r="BQ168" s="290">
        <f t="shared" si="167"/>
        <v>0</v>
      </c>
      <c r="BR168" s="290">
        <f t="shared" si="168"/>
        <v>0</v>
      </c>
      <c r="BS168" s="290">
        <f t="shared" si="169"/>
        <v>0</v>
      </c>
      <c r="BT168" s="290">
        <f t="shared" si="170"/>
        <v>0</v>
      </c>
      <c r="BU168" s="290">
        <f t="shared" si="171"/>
        <v>0</v>
      </c>
      <c r="BV168" s="290">
        <f t="shared" si="172"/>
        <v>0</v>
      </c>
      <c r="BW168" s="290">
        <f t="shared" si="173"/>
        <v>0</v>
      </c>
      <c r="BX168" s="290">
        <f t="shared" si="174"/>
        <v>0</v>
      </c>
      <c r="BY168" s="290">
        <f t="shared" si="175"/>
        <v>0</v>
      </c>
      <c r="BZ168" s="290">
        <f t="shared" si="176"/>
        <v>0</v>
      </c>
      <c r="CA168" s="298">
        <f t="shared" si="179"/>
        <v>0</v>
      </c>
      <c r="CB168" s="1" t="e">
        <f>VLOOKUP(C168,'So sánh chi phí'!A:A,1,0)</f>
        <v>#N/A</v>
      </c>
    </row>
    <row r="169" spans="1:80" x14ac:dyDescent="0.3">
      <c r="A169" s="7" t="s">
        <v>4565</v>
      </c>
      <c r="B169" s="234" t="s">
        <v>98</v>
      </c>
      <c r="C169" s="7" t="s">
        <v>4637</v>
      </c>
      <c r="D169" s="209" t="s">
        <v>4730</v>
      </c>
      <c r="E169" s="7" t="s">
        <v>97</v>
      </c>
      <c r="F169" s="7" t="s">
        <v>4745</v>
      </c>
      <c r="G169" s="7" t="s">
        <v>8</v>
      </c>
      <c r="H169" s="7" t="s">
        <v>4746</v>
      </c>
      <c r="I169" s="7" t="s">
        <v>111</v>
      </c>
      <c r="J169" s="7" t="s">
        <v>4755</v>
      </c>
      <c r="K169" s="7" t="s">
        <v>0</v>
      </c>
      <c r="L169" s="7" t="s">
        <v>4781</v>
      </c>
      <c r="M169" s="283">
        <v>0.8</v>
      </c>
      <c r="N169" s="262"/>
      <c r="O169" s="262"/>
      <c r="P169" s="262"/>
      <c r="Q169" s="262"/>
      <c r="R169" s="262"/>
      <c r="S169" s="262"/>
      <c r="T169" s="262"/>
      <c r="U169" s="262"/>
      <c r="V169" s="262"/>
      <c r="W169" s="262"/>
      <c r="X169" s="262"/>
      <c r="Y169" s="262"/>
      <c r="Z169" s="274">
        <f t="shared" si="177"/>
        <v>0</v>
      </c>
      <c r="AA169" s="33">
        <v>2.5000000000000001E-2</v>
      </c>
      <c r="AB169" s="33"/>
      <c r="AC169" s="33"/>
      <c r="AD169" s="251" t="s">
        <v>13</v>
      </c>
      <c r="AE169" s="262">
        <v>1200</v>
      </c>
      <c r="AF169" s="262">
        <v>1200</v>
      </c>
      <c r="AG169" s="262">
        <v>1200</v>
      </c>
      <c r="AH169" s="262">
        <v>1200</v>
      </c>
      <c r="AI169" s="262">
        <v>1200</v>
      </c>
      <c r="AJ169" s="262">
        <v>1200</v>
      </c>
      <c r="AK169" s="262">
        <v>1200</v>
      </c>
      <c r="AL169" s="262">
        <v>1200</v>
      </c>
      <c r="AM169" s="262">
        <v>1200</v>
      </c>
      <c r="AN169" s="262">
        <v>1200</v>
      </c>
      <c r="AO169" s="262">
        <v>1200</v>
      </c>
      <c r="AP169" s="262">
        <v>1200</v>
      </c>
      <c r="AQ169" s="243">
        <f t="shared" si="152"/>
        <v>1200</v>
      </c>
      <c r="AR169" s="33"/>
      <c r="AS169" s="33"/>
      <c r="AT169" s="33"/>
      <c r="AU169" s="272">
        <f t="shared" ref="AU169:AU186" si="181">IFERROR(N169*AE169*VLOOKUP($AD169,$J$2:$K$3,2,0),0)</f>
        <v>0</v>
      </c>
      <c r="AV169" s="272">
        <f t="shared" ref="AV169:AV186" si="182">IFERROR(O169*AF169*VLOOKUP($AD169,$J$2:$K$3,2,0),0)</f>
        <v>0</v>
      </c>
      <c r="AW169" s="272">
        <f t="shared" ref="AW169:AW186" si="183">IFERROR(P169*AG169*VLOOKUP($AD169,$J$2:$K$3,2,0),0)</f>
        <v>0</v>
      </c>
      <c r="AX169" s="272">
        <f t="shared" ref="AX169:AX186" si="184">IFERROR(Q169*AH169*VLOOKUP($AD169,$J$2:$K$3,2,0),0)</f>
        <v>0</v>
      </c>
      <c r="AY169" s="272">
        <f t="shared" ref="AY169:AY186" si="185">IFERROR(R169*AI169*VLOOKUP($AD169,$J$2:$K$3,2,0),0)</f>
        <v>0</v>
      </c>
      <c r="AZ169" s="272">
        <f t="shared" ref="AZ169:AZ186" si="186">IFERROR(S169*AJ169*VLOOKUP($AD169,$J$2:$K$3,2,0),0)</f>
        <v>0</v>
      </c>
      <c r="BA169" s="272">
        <f t="shared" ref="BA169:BA186" si="187">IFERROR(T169*AK169*VLOOKUP($AD169,$J$2:$K$3,2,0),0)</f>
        <v>0</v>
      </c>
      <c r="BB169" s="272">
        <f t="shared" ref="BB169:BB186" si="188">IFERROR(U169*AL169*VLOOKUP($AD169,$J$2:$K$3,2,0),0)</f>
        <v>0</v>
      </c>
      <c r="BC169" s="272">
        <f t="shared" ref="BC169:BC186" si="189">IFERROR(V169*AM169*VLOOKUP($AD169,$J$2:$K$3,2,0),0)</f>
        <v>0</v>
      </c>
      <c r="BD169" s="272">
        <f t="shared" ref="BD169:BD186" si="190">IFERROR(W169*AN169*VLOOKUP($AD169,$J$2:$K$3,2,0),0)</f>
        <v>0</v>
      </c>
      <c r="BE169" s="272">
        <f t="shared" ref="BE169:BE186" si="191">IFERROR(X169*AO169*VLOOKUP($AD169,$J$2:$K$3,2,0),0)</f>
        <v>0</v>
      </c>
      <c r="BF169" s="272">
        <f t="shared" ref="BF169:BF186" si="192">IFERROR(Y169*AP169*VLOOKUP($AD169,$J$2:$K$3,2,0),0)</f>
        <v>0</v>
      </c>
      <c r="BG169" s="273">
        <f t="shared" si="180"/>
        <v>0</v>
      </c>
      <c r="BH169" s="7"/>
      <c r="BI169" s="7"/>
      <c r="BJ169" s="7"/>
      <c r="BK169" s="289"/>
      <c r="BL169" s="290"/>
      <c r="BM169" s="291" t="str">
        <f t="shared" si="178"/>
        <v xml:space="preserve"> </v>
      </c>
      <c r="BN169" s="292" t="s">
        <v>15</v>
      </c>
      <c r="BO169" s="290">
        <f t="shared" ref="BO169:BO186" si="193">IF($BN169="VND",$BL169*N169,$BL169*N169*$K$2)</f>
        <v>0</v>
      </c>
      <c r="BP169" s="290">
        <f t="shared" ref="BP169:BP186" si="194">IF($BN169="VND",$BL169*O169,$BL169*O169*$K$2)</f>
        <v>0</v>
      </c>
      <c r="BQ169" s="290">
        <f t="shared" ref="BQ169:BQ186" si="195">IF($BN169="VND",$BL169*P169,$BL169*P169*$K$2)</f>
        <v>0</v>
      </c>
      <c r="BR169" s="290">
        <f t="shared" ref="BR169:BR186" si="196">IF($BN169="VND",$BL169*Q169,$BL169*Q169*$K$2)</f>
        <v>0</v>
      </c>
      <c r="BS169" s="290">
        <f t="shared" ref="BS169:BS186" si="197">IF($BN169="VND",$BL169*R169,$BL169*R169*$K$2)</f>
        <v>0</v>
      </c>
      <c r="BT169" s="290">
        <f t="shared" ref="BT169:BT186" si="198">IF($BN169="VND",$BL169*S169,$BL169*S169*$K$2)</f>
        <v>0</v>
      </c>
      <c r="BU169" s="290">
        <f t="shared" ref="BU169:BU186" si="199">IF($BN169="VND",$BL169*T169,$BL169*T169*$K$2)</f>
        <v>0</v>
      </c>
      <c r="BV169" s="290">
        <f t="shared" ref="BV169:BV186" si="200">IF($BN169="VND",$BL169*U169,$BL169*U169*$K$2)</f>
        <v>0</v>
      </c>
      <c r="BW169" s="290">
        <f t="shared" ref="BW169:BW186" si="201">IF($BN169="VND",$BL169*V169,$BL169*V169*$K$2)</f>
        <v>0</v>
      </c>
      <c r="BX169" s="290">
        <f t="shared" ref="BX169:BX186" si="202">IF($BN169="VND",$BL169*W169,$BL169*W169*$K$2)</f>
        <v>0</v>
      </c>
      <c r="BY169" s="290">
        <f t="shared" ref="BY169:BY186" si="203">IF($BN169="VND",$BL169*X169,$BL169*X169*$K$2)</f>
        <v>0</v>
      </c>
      <c r="BZ169" s="290">
        <f t="shared" ref="BZ169:BZ186" si="204">IF($BN169="VND",$BL169*Y169,$BL169*Y169*$K$2)</f>
        <v>0</v>
      </c>
      <c r="CA169" s="298">
        <f t="shared" si="179"/>
        <v>0</v>
      </c>
      <c r="CB169" s="1" t="e">
        <f>VLOOKUP(C169,'So sánh chi phí'!A:A,1,0)</f>
        <v>#N/A</v>
      </c>
    </row>
    <row r="170" spans="1:80" x14ac:dyDescent="0.3">
      <c r="A170" s="7" t="s">
        <v>4565</v>
      </c>
      <c r="B170" s="234" t="s">
        <v>98</v>
      </c>
      <c r="C170" s="7" t="s">
        <v>4638</v>
      </c>
      <c r="D170" s="209" t="s">
        <v>4731</v>
      </c>
      <c r="E170" s="7" t="s">
        <v>97</v>
      </c>
      <c r="F170" s="7" t="s">
        <v>4744</v>
      </c>
      <c r="G170" s="7" t="s">
        <v>8</v>
      </c>
      <c r="H170" s="7" t="s">
        <v>4746</v>
      </c>
      <c r="I170" s="7" t="s">
        <v>4773</v>
      </c>
      <c r="J170" s="7" t="s">
        <v>4774</v>
      </c>
      <c r="K170" s="7" t="s">
        <v>0</v>
      </c>
      <c r="L170" s="7" t="s">
        <v>4781</v>
      </c>
      <c r="M170" s="283">
        <v>0.8</v>
      </c>
      <c r="N170" s="262"/>
      <c r="O170" s="262"/>
      <c r="P170" s="262"/>
      <c r="Q170" s="262"/>
      <c r="R170" s="262"/>
      <c r="S170" s="262"/>
      <c r="T170" s="262"/>
      <c r="U170" s="262"/>
      <c r="V170" s="262"/>
      <c r="W170" s="262"/>
      <c r="X170" s="262"/>
      <c r="Y170" s="262"/>
      <c r="Z170" s="274">
        <f t="shared" si="177"/>
        <v>0</v>
      </c>
      <c r="AA170" s="33">
        <v>17.7</v>
      </c>
      <c r="AB170" s="33"/>
      <c r="AC170" s="33"/>
      <c r="AD170" s="251" t="s">
        <v>13</v>
      </c>
      <c r="AE170" s="262">
        <v>1060</v>
      </c>
      <c r="AF170" s="262">
        <v>1060</v>
      </c>
      <c r="AG170" s="262">
        <v>1060</v>
      </c>
      <c r="AH170" s="262">
        <v>1060</v>
      </c>
      <c r="AI170" s="262">
        <v>1060</v>
      </c>
      <c r="AJ170" s="262">
        <v>1060</v>
      </c>
      <c r="AK170" s="262">
        <v>1060</v>
      </c>
      <c r="AL170" s="262">
        <v>1060</v>
      </c>
      <c r="AM170" s="262">
        <v>1060</v>
      </c>
      <c r="AN170" s="262">
        <v>1060</v>
      </c>
      <c r="AO170" s="262">
        <v>1060</v>
      </c>
      <c r="AP170" s="262">
        <v>1060</v>
      </c>
      <c r="AQ170" s="243">
        <f t="shared" si="152"/>
        <v>1060</v>
      </c>
      <c r="AR170" s="33"/>
      <c r="AS170" s="33"/>
      <c r="AT170" s="33"/>
      <c r="AU170" s="272">
        <f t="shared" si="181"/>
        <v>0</v>
      </c>
      <c r="AV170" s="272">
        <f t="shared" si="182"/>
        <v>0</v>
      </c>
      <c r="AW170" s="272">
        <f t="shared" si="183"/>
        <v>0</v>
      </c>
      <c r="AX170" s="272">
        <f t="shared" si="184"/>
        <v>0</v>
      </c>
      <c r="AY170" s="272">
        <f t="shared" si="185"/>
        <v>0</v>
      </c>
      <c r="AZ170" s="272">
        <f t="shared" si="186"/>
        <v>0</v>
      </c>
      <c r="BA170" s="272">
        <f t="shared" si="187"/>
        <v>0</v>
      </c>
      <c r="BB170" s="272">
        <f t="shared" si="188"/>
        <v>0</v>
      </c>
      <c r="BC170" s="272">
        <f t="shared" si="189"/>
        <v>0</v>
      </c>
      <c r="BD170" s="272">
        <f t="shared" si="190"/>
        <v>0</v>
      </c>
      <c r="BE170" s="272">
        <f t="shared" si="191"/>
        <v>0</v>
      </c>
      <c r="BF170" s="272">
        <f t="shared" si="192"/>
        <v>0</v>
      </c>
      <c r="BG170" s="273">
        <f t="shared" si="180"/>
        <v>0</v>
      </c>
      <c r="BH170" s="7"/>
      <c r="BI170" s="7"/>
      <c r="BJ170" s="7"/>
      <c r="BK170" s="289"/>
      <c r="BL170" s="290"/>
      <c r="BM170" s="291" t="str">
        <f t="shared" si="178"/>
        <v xml:space="preserve"> </v>
      </c>
      <c r="BN170" s="292" t="s">
        <v>15</v>
      </c>
      <c r="BO170" s="290">
        <f t="shared" si="193"/>
        <v>0</v>
      </c>
      <c r="BP170" s="290">
        <f t="shared" si="194"/>
        <v>0</v>
      </c>
      <c r="BQ170" s="290">
        <f t="shared" si="195"/>
        <v>0</v>
      </c>
      <c r="BR170" s="290">
        <f t="shared" si="196"/>
        <v>0</v>
      </c>
      <c r="BS170" s="290">
        <f t="shared" si="197"/>
        <v>0</v>
      </c>
      <c r="BT170" s="290">
        <f t="shared" si="198"/>
        <v>0</v>
      </c>
      <c r="BU170" s="290">
        <f t="shared" si="199"/>
        <v>0</v>
      </c>
      <c r="BV170" s="290">
        <f t="shared" si="200"/>
        <v>0</v>
      </c>
      <c r="BW170" s="290">
        <f t="shared" si="201"/>
        <v>0</v>
      </c>
      <c r="BX170" s="290">
        <f t="shared" si="202"/>
        <v>0</v>
      </c>
      <c r="BY170" s="290">
        <f t="shared" si="203"/>
        <v>0</v>
      </c>
      <c r="BZ170" s="290">
        <f t="shared" si="204"/>
        <v>0</v>
      </c>
      <c r="CA170" s="298">
        <f t="shared" si="179"/>
        <v>0</v>
      </c>
      <c r="CB170" s="1" t="e">
        <f>VLOOKUP(C170,'So sánh chi phí'!A:A,1,0)</f>
        <v>#N/A</v>
      </c>
    </row>
    <row r="171" spans="1:80" x14ac:dyDescent="0.3">
      <c r="A171" s="7" t="s">
        <v>76</v>
      </c>
      <c r="B171" s="234" t="s">
        <v>98</v>
      </c>
      <c r="C171" s="7" t="s">
        <v>4639</v>
      </c>
      <c r="D171" s="209" t="s">
        <v>4732</v>
      </c>
      <c r="E171" s="7" t="s">
        <v>97</v>
      </c>
      <c r="F171" s="7" t="s">
        <v>4744</v>
      </c>
      <c r="G171" s="7" t="s">
        <v>8</v>
      </c>
      <c r="H171" s="7" t="s">
        <v>4746</v>
      </c>
      <c r="I171" s="7" t="s">
        <v>4091</v>
      </c>
      <c r="J171" s="7" t="s">
        <v>115</v>
      </c>
      <c r="K171" s="7" t="s">
        <v>2</v>
      </c>
      <c r="L171" s="7" t="s">
        <v>272</v>
      </c>
      <c r="M171" s="283">
        <v>0.8</v>
      </c>
      <c r="N171" s="262"/>
      <c r="O171" s="262"/>
      <c r="P171" s="262"/>
      <c r="Q171" s="262"/>
      <c r="R171" s="262"/>
      <c r="S171" s="262"/>
      <c r="T171" s="262"/>
      <c r="U171" s="262"/>
      <c r="V171" s="262"/>
      <c r="W171" s="262"/>
      <c r="X171" s="262"/>
      <c r="Y171" s="262"/>
      <c r="Z171" s="274">
        <f t="shared" si="177"/>
        <v>0</v>
      </c>
      <c r="AA171" s="33">
        <v>0.1</v>
      </c>
      <c r="AB171" s="33"/>
      <c r="AC171" s="33"/>
      <c r="AD171" s="251" t="s">
        <v>13</v>
      </c>
      <c r="AE171" s="262">
        <v>700</v>
      </c>
      <c r="AF171" s="262">
        <v>700</v>
      </c>
      <c r="AG171" s="262">
        <v>700</v>
      </c>
      <c r="AH171" s="262">
        <v>700</v>
      </c>
      <c r="AI171" s="262">
        <v>700</v>
      </c>
      <c r="AJ171" s="262">
        <v>700</v>
      </c>
      <c r="AK171" s="262">
        <v>700</v>
      </c>
      <c r="AL171" s="262">
        <v>700</v>
      </c>
      <c r="AM171" s="262">
        <v>700</v>
      </c>
      <c r="AN171" s="262">
        <v>700</v>
      </c>
      <c r="AO171" s="262">
        <v>700</v>
      </c>
      <c r="AP171" s="262">
        <v>700</v>
      </c>
      <c r="AQ171" s="243">
        <f t="shared" si="152"/>
        <v>700</v>
      </c>
      <c r="AR171" s="33"/>
      <c r="AS171" s="33"/>
      <c r="AT171" s="33"/>
      <c r="AU171" s="272">
        <f t="shared" si="181"/>
        <v>0</v>
      </c>
      <c r="AV171" s="272">
        <f t="shared" si="182"/>
        <v>0</v>
      </c>
      <c r="AW171" s="272">
        <f t="shared" si="183"/>
        <v>0</v>
      </c>
      <c r="AX171" s="272">
        <f t="shared" si="184"/>
        <v>0</v>
      </c>
      <c r="AY171" s="272">
        <f t="shared" si="185"/>
        <v>0</v>
      </c>
      <c r="AZ171" s="272">
        <f t="shared" si="186"/>
        <v>0</v>
      </c>
      <c r="BA171" s="272">
        <f t="shared" si="187"/>
        <v>0</v>
      </c>
      <c r="BB171" s="272">
        <f t="shared" si="188"/>
        <v>0</v>
      </c>
      <c r="BC171" s="272">
        <f t="shared" si="189"/>
        <v>0</v>
      </c>
      <c r="BD171" s="272">
        <f t="shared" si="190"/>
        <v>0</v>
      </c>
      <c r="BE171" s="272">
        <f t="shared" si="191"/>
        <v>0</v>
      </c>
      <c r="BF171" s="272">
        <f t="shared" si="192"/>
        <v>0</v>
      </c>
      <c r="BG171" s="273">
        <f t="shared" si="180"/>
        <v>0</v>
      </c>
      <c r="BH171" s="7"/>
      <c r="BI171" s="7"/>
      <c r="BJ171" s="7"/>
      <c r="BK171" s="289"/>
      <c r="BL171" s="290"/>
      <c r="BM171" s="291" t="str">
        <f t="shared" si="178"/>
        <v xml:space="preserve"> </v>
      </c>
      <c r="BN171" s="292" t="s">
        <v>15</v>
      </c>
      <c r="BO171" s="290">
        <f t="shared" si="193"/>
        <v>0</v>
      </c>
      <c r="BP171" s="290">
        <f t="shared" si="194"/>
        <v>0</v>
      </c>
      <c r="BQ171" s="290">
        <f t="shared" si="195"/>
        <v>0</v>
      </c>
      <c r="BR171" s="290">
        <f t="shared" si="196"/>
        <v>0</v>
      </c>
      <c r="BS171" s="290">
        <f t="shared" si="197"/>
        <v>0</v>
      </c>
      <c r="BT171" s="290">
        <f t="shared" si="198"/>
        <v>0</v>
      </c>
      <c r="BU171" s="290">
        <f t="shared" si="199"/>
        <v>0</v>
      </c>
      <c r="BV171" s="290">
        <f t="shared" si="200"/>
        <v>0</v>
      </c>
      <c r="BW171" s="290">
        <f t="shared" si="201"/>
        <v>0</v>
      </c>
      <c r="BX171" s="290">
        <f t="shared" si="202"/>
        <v>0</v>
      </c>
      <c r="BY171" s="290">
        <f t="shared" si="203"/>
        <v>0</v>
      </c>
      <c r="BZ171" s="290">
        <f t="shared" si="204"/>
        <v>0</v>
      </c>
      <c r="CA171" s="298">
        <f t="shared" si="179"/>
        <v>0</v>
      </c>
      <c r="CB171" s="1" t="e">
        <f>VLOOKUP(C171,'So sánh chi phí'!A:A,1,0)</f>
        <v>#N/A</v>
      </c>
    </row>
    <row r="172" spans="1:80" x14ac:dyDescent="0.3">
      <c r="A172" s="7" t="s">
        <v>4565</v>
      </c>
      <c r="B172" s="234" t="s">
        <v>98</v>
      </c>
      <c r="C172" s="7" t="s">
        <v>4640</v>
      </c>
      <c r="D172" s="209" t="s">
        <v>4733</v>
      </c>
      <c r="E172" s="7" t="s">
        <v>97</v>
      </c>
      <c r="F172" s="7" t="s">
        <v>4745</v>
      </c>
      <c r="G172" s="7" t="s">
        <v>8</v>
      </c>
      <c r="H172" s="7" t="s">
        <v>4746</v>
      </c>
      <c r="I172" s="7" t="s">
        <v>4773</v>
      </c>
      <c r="J172" s="7" t="s">
        <v>4774</v>
      </c>
      <c r="K172" s="7" t="s">
        <v>0</v>
      </c>
      <c r="L172" s="7" t="s">
        <v>4781</v>
      </c>
      <c r="M172" s="283">
        <v>0.8</v>
      </c>
      <c r="N172" s="262"/>
      <c r="O172" s="262"/>
      <c r="P172" s="262"/>
      <c r="Q172" s="262"/>
      <c r="R172" s="262"/>
      <c r="S172" s="262"/>
      <c r="T172" s="262"/>
      <c r="U172" s="262"/>
      <c r="V172" s="262"/>
      <c r="W172" s="262"/>
      <c r="X172" s="262"/>
      <c r="Y172" s="262"/>
      <c r="Z172" s="274">
        <f t="shared" si="177"/>
        <v>0</v>
      </c>
      <c r="AA172" s="33">
        <v>0.03</v>
      </c>
      <c r="AB172" s="33"/>
      <c r="AC172" s="33"/>
      <c r="AD172" s="251" t="s">
        <v>13</v>
      </c>
      <c r="AE172" s="262">
        <v>1060</v>
      </c>
      <c r="AF172" s="262">
        <v>1060</v>
      </c>
      <c r="AG172" s="262">
        <v>1060</v>
      </c>
      <c r="AH172" s="262">
        <v>1060</v>
      </c>
      <c r="AI172" s="262">
        <v>1060</v>
      </c>
      <c r="AJ172" s="262">
        <v>1060</v>
      </c>
      <c r="AK172" s="262">
        <v>1060</v>
      </c>
      <c r="AL172" s="262">
        <v>1060</v>
      </c>
      <c r="AM172" s="262">
        <v>1060</v>
      </c>
      <c r="AN172" s="262">
        <v>1060</v>
      </c>
      <c r="AO172" s="262">
        <v>1060</v>
      </c>
      <c r="AP172" s="262">
        <v>1060</v>
      </c>
      <c r="AQ172" s="243">
        <f t="shared" si="152"/>
        <v>1060</v>
      </c>
      <c r="AR172" s="33"/>
      <c r="AS172" s="33"/>
      <c r="AT172" s="33"/>
      <c r="AU172" s="272">
        <f t="shared" si="181"/>
        <v>0</v>
      </c>
      <c r="AV172" s="272">
        <f t="shared" si="182"/>
        <v>0</v>
      </c>
      <c r="AW172" s="272">
        <f t="shared" si="183"/>
        <v>0</v>
      </c>
      <c r="AX172" s="272">
        <f t="shared" si="184"/>
        <v>0</v>
      </c>
      <c r="AY172" s="272">
        <f t="shared" si="185"/>
        <v>0</v>
      </c>
      <c r="AZ172" s="272">
        <f t="shared" si="186"/>
        <v>0</v>
      </c>
      <c r="BA172" s="272">
        <f t="shared" si="187"/>
        <v>0</v>
      </c>
      <c r="BB172" s="272">
        <f t="shared" si="188"/>
        <v>0</v>
      </c>
      <c r="BC172" s="272">
        <f t="shared" si="189"/>
        <v>0</v>
      </c>
      <c r="BD172" s="272">
        <f t="shared" si="190"/>
        <v>0</v>
      </c>
      <c r="BE172" s="272">
        <f t="shared" si="191"/>
        <v>0</v>
      </c>
      <c r="BF172" s="272">
        <f t="shared" si="192"/>
        <v>0</v>
      </c>
      <c r="BG172" s="273">
        <f t="shared" si="180"/>
        <v>0</v>
      </c>
      <c r="BH172" s="7"/>
      <c r="BI172" s="7"/>
      <c r="BJ172" s="7"/>
      <c r="BK172" s="289"/>
      <c r="BL172" s="290"/>
      <c r="BM172" s="291" t="str">
        <f t="shared" si="178"/>
        <v xml:space="preserve"> </v>
      </c>
      <c r="BN172" s="292" t="s">
        <v>15</v>
      </c>
      <c r="BO172" s="290">
        <f t="shared" si="193"/>
        <v>0</v>
      </c>
      <c r="BP172" s="290">
        <f t="shared" si="194"/>
        <v>0</v>
      </c>
      <c r="BQ172" s="290">
        <f t="shared" si="195"/>
        <v>0</v>
      </c>
      <c r="BR172" s="290">
        <f t="shared" si="196"/>
        <v>0</v>
      </c>
      <c r="BS172" s="290">
        <f t="shared" si="197"/>
        <v>0</v>
      </c>
      <c r="BT172" s="290">
        <f t="shared" si="198"/>
        <v>0</v>
      </c>
      <c r="BU172" s="290">
        <f t="shared" si="199"/>
        <v>0</v>
      </c>
      <c r="BV172" s="290">
        <f t="shared" si="200"/>
        <v>0</v>
      </c>
      <c r="BW172" s="290">
        <f t="shared" si="201"/>
        <v>0</v>
      </c>
      <c r="BX172" s="290">
        <f t="shared" si="202"/>
        <v>0</v>
      </c>
      <c r="BY172" s="290">
        <f t="shared" si="203"/>
        <v>0</v>
      </c>
      <c r="BZ172" s="290">
        <f t="shared" si="204"/>
        <v>0</v>
      </c>
      <c r="CA172" s="298">
        <f t="shared" si="179"/>
        <v>0</v>
      </c>
      <c r="CB172" s="1" t="e">
        <f>VLOOKUP(C172,'So sánh chi phí'!A:A,1,0)</f>
        <v>#N/A</v>
      </c>
    </row>
    <row r="173" spans="1:80" x14ac:dyDescent="0.3">
      <c r="A173" s="7" t="s">
        <v>76</v>
      </c>
      <c r="B173" s="234" t="s">
        <v>98</v>
      </c>
      <c r="C173" s="7" t="s">
        <v>4641</v>
      </c>
      <c r="D173" s="209" t="s">
        <v>4734</v>
      </c>
      <c r="E173" s="7" t="s">
        <v>97</v>
      </c>
      <c r="F173" s="7" t="s">
        <v>4745</v>
      </c>
      <c r="G173" s="7" t="s">
        <v>8</v>
      </c>
      <c r="H173" s="7" t="s">
        <v>166</v>
      </c>
      <c r="I173" s="7" t="s">
        <v>4091</v>
      </c>
      <c r="J173" s="7" t="s">
        <v>115</v>
      </c>
      <c r="K173" s="7" t="s">
        <v>2</v>
      </c>
      <c r="L173" s="7" t="s">
        <v>272</v>
      </c>
      <c r="M173" s="283">
        <v>0.8</v>
      </c>
      <c r="N173" s="262"/>
      <c r="O173" s="262"/>
      <c r="P173" s="262"/>
      <c r="Q173" s="262"/>
      <c r="R173" s="262"/>
      <c r="S173" s="262"/>
      <c r="T173" s="262"/>
      <c r="U173" s="262"/>
      <c r="V173" s="262"/>
      <c r="W173" s="262"/>
      <c r="X173" s="262"/>
      <c r="Y173" s="262"/>
      <c r="Z173" s="274">
        <f t="shared" si="177"/>
        <v>0</v>
      </c>
      <c r="AA173" s="33">
        <v>0.05</v>
      </c>
      <c r="AB173" s="33"/>
      <c r="AC173" s="33"/>
      <c r="AD173" s="251" t="s">
        <v>13</v>
      </c>
      <c r="AE173" s="262">
        <v>700</v>
      </c>
      <c r="AF173" s="262">
        <v>700</v>
      </c>
      <c r="AG173" s="262">
        <v>700</v>
      </c>
      <c r="AH173" s="262">
        <v>700</v>
      </c>
      <c r="AI173" s="262">
        <v>700</v>
      </c>
      <c r="AJ173" s="262">
        <v>700</v>
      </c>
      <c r="AK173" s="262">
        <v>700</v>
      </c>
      <c r="AL173" s="262">
        <v>700</v>
      </c>
      <c r="AM173" s="262">
        <v>700</v>
      </c>
      <c r="AN173" s="262">
        <v>700</v>
      </c>
      <c r="AO173" s="262">
        <v>700</v>
      </c>
      <c r="AP173" s="262">
        <v>700</v>
      </c>
      <c r="AQ173" s="243">
        <f t="shared" si="152"/>
        <v>700</v>
      </c>
      <c r="AR173" s="33"/>
      <c r="AS173" s="33"/>
      <c r="AT173" s="33"/>
      <c r="AU173" s="272">
        <f t="shared" si="181"/>
        <v>0</v>
      </c>
      <c r="AV173" s="272">
        <f t="shared" si="182"/>
        <v>0</v>
      </c>
      <c r="AW173" s="272">
        <f t="shared" si="183"/>
        <v>0</v>
      </c>
      <c r="AX173" s="272">
        <f t="shared" si="184"/>
        <v>0</v>
      </c>
      <c r="AY173" s="272">
        <f t="shared" si="185"/>
        <v>0</v>
      </c>
      <c r="AZ173" s="272">
        <f t="shared" si="186"/>
        <v>0</v>
      </c>
      <c r="BA173" s="272">
        <f t="shared" si="187"/>
        <v>0</v>
      </c>
      <c r="BB173" s="272">
        <f t="shared" si="188"/>
        <v>0</v>
      </c>
      <c r="BC173" s="272">
        <f t="shared" si="189"/>
        <v>0</v>
      </c>
      <c r="BD173" s="272">
        <f t="shared" si="190"/>
        <v>0</v>
      </c>
      <c r="BE173" s="272">
        <f t="shared" si="191"/>
        <v>0</v>
      </c>
      <c r="BF173" s="272">
        <f t="shared" si="192"/>
        <v>0</v>
      </c>
      <c r="BG173" s="273">
        <f t="shared" si="180"/>
        <v>0</v>
      </c>
      <c r="BH173" s="7"/>
      <c r="BI173" s="7"/>
      <c r="BJ173" s="7"/>
      <c r="BK173" s="289"/>
      <c r="BL173" s="290"/>
      <c r="BM173" s="291" t="str">
        <f t="shared" si="178"/>
        <v xml:space="preserve"> </v>
      </c>
      <c r="BN173" s="292" t="s">
        <v>15</v>
      </c>
      <c r="BO173" s="290">
        <f t="shared" si="193"/>
        <v>0</v>
      </c>
      <c r="BP173" s="290">
        <f t="shared" si="194"/>
        <v>0</v>
      </c>
      <c r="BQ173" s="290">
        <f t="shared" si="195"/>
        <v>0</v>
      </c>
      <c r="BR173" s="290">
        <f t="shared" si="196"/>
        <v>0</v>
      </c>
      <c r="BS173" s="290">
        <f t="shared" si="197"/>
        <v>0</v>
      </c>
      <c r="BT173" s="290">
        <f t="shared" si="198"/>
        <v>0</v>
      </c>
      <c r="BU173" s="290">
        <f t="shared" si="199"/>
        <v>0</v>
      </c>
      <c r="BV173" s="290">
        <f t="shared" si="200"/>
        <v>0</v>
      </c>
      <c r="BW173" s="290">
        <f t="shared" si="201"/>
        <v>0</v>
      </c>
      <c r="BX173" s="290">
        <f t="shared" si="202"/>
        <v>0</v>
      </c>
      <c r="BY173" s="290">
        <f t="shared" si="203"/>
        <v>0</v>
      </c>
      <c r="BZ173" s="290">
        <f t="shared" si="204"/>
        <v>0</v>
      </c>
      <c r="CA173" s="298">
        <f t="shared" si="179"/>
        <v>0</v>
      </c>
      <c r="CB173" s="1" t="e">
        <f>VLOOKUP(C173,'So sánh chi phí'!A:A,1,0)</f>
        <v>#N/A</v>
      </c>
    </row>
    <row r="174" spans="1:80" hidden="1" x14ac:dyDescent="0.3">
      <c r="A174" s="7" t="s">
        <v>76</v>
      </c>
      <c r="B174" s="381" t="s">
        <v>4556</v>
      </c>
      <c r="C174" s="7" t="s">
        <v>4642</v>
      </c>
      <c r="D174" s="209" t="s">
        <v>4735</v>
      </c>
      <c r="E174" s="7" t="s">
        <v>94</v>
      </c>
      <c r="F174" s="7" t="s">
        <v>4744</v>
      </c>
      <c r="G174" s="7" t="s">
        <v>7</v>
      </c>
      <c r="H174" s="7" t="s">
        <v>165</v>
      </c>
      <c r="I174" s="7" t="s">
        <v>111</v>
      </c>
      <c r="J174" s="7" t="s">
        <v>4755</v>
      </c>
      <c r="K174" s="7" t="s">
        <v>0</v>
      </c>
      <c r="L174" s="7" t="s">
        <v>4781</v>
      </c>
      <c r="M174" s="283">
        <v>0.8</v>
      </c>
      <c r="N174" s="262"/>
      <c r="O174" s="262"/>
      <c r="P174" s="262"/>
      <c r="Q174" s="262"/>
      <c r="R174" s="262"/>
      <c r="S174" s="262"/>
      <c r="T174" s="262"/>
      <c r="U174" s="262"/>
      <c r="V174" s="262"/>
      <c r="W174" s="262"/>
      <c r="X174" s="262"/>
      <c r="Y174" s="262"/>
      <c r="Z174" s="274">
        <f t="shared" si="177"/>
        <v>0</v>
      </c>
      <c r="AA174" s="33">
        <v>22</v>
      </c>
      <c r="AB174" s="33"/>
      <c r="AC174" s="33"/>
      <c r="AD174" s="251" t="s">
        <v>13</v>
      </c>
      <c r="AE174" s="262">
        <v>1200</v>
      </c>
      <c r="AF174" s="262">
        <v>1200</v>
      </c>
      <c r="AG174" s="262">
        <v>1200</v>
      </c>
      <c r="AH174" s="262">
        <v>1200</v>
      </c>
      <c r="AI174" s="262">
        <v>1200</v>
      </c>
      <c r="AJ174" s="262">
        <v>1200</v>
      </c>
      <c r="AK174" s="262">
        <v>1200</v>
      </c>
      <c r="AL174" s="262">
        <v>1200</v>
      </c>
      <c r="AM174" s="262">
        <v>1200</v>
      </c>
      <c r="AN174" s="262">
        <v>1200</v>
      </c>
      <c r="AO174" s="262">
        <v>1200</v>
      </c>
      <c r="AP174" s="262">
        <v>1200</v>
      </c>
      <c r="AQ174" s="243">
        <f t="shared" si="152"/>
        <v>1200</v>
      </c>
      <c r="AR174" s="33"/>
      <c r="AS174" s="33"/>
      <c r="AT174" s="33"/>
      <c r="AU174" s="272">
        <f t="shared" si="181"/>
        <v>0</v>
      </c>
      <c r="AV174" s="272">
        <f t="shared" si="182"/>
        <v>0</v>
      </c>
      <c r="AW174" s="272">
        <f t="shared" si="183"/>
        <v>0</v>
      </c>
      <c r="AX174" s="272">
        <f t="shared" si="184"/>
        <v>0</v>
      </c>
      <c r="AY174" s="272">
        <f t="shared" si="185"/>
        <v>0</v>
      </c>
      <c r="AZ174" s="272">
        <f t="shared" si="186"/>
        <v>0</v>
      </c>
      <c r="BA174" s="272">
        <f t="shared" si="187"/>
        <v>0</v>
      </c>
      <c r="BB174" s="272">
        <f t="shared" si="188"/>
        <v>0</v>
      </c>
      <c r="BC174" s="272">
        <f t="shared" si="189"/>
        <v>0</v>
      </c>
      <c r="BD174" s="272">
        <f t="shared" si="190"/>
        <v>0</v>
      </c>
      <c r="BE174" s="272">
        <f t="shared" si="191"/>
        <v>0</v>
      </c>
      <c r="BF174" s="272">
        <f t="shared" si="192"/>
        <v>0</v>
      </c>
      <c r="BG174" s="273">
        <f t="shared" si="180"/>
        <v>0</v>
      </c>
      <c r="BH174" s="7"/>
      <c r="BI174" s="7"/>
      <c r="BJ174" s="7"/>
      <c r="BK174" s="289">
        <v>20</v>
      </c>
      <c r="BL174" s="290"/>
      <c r="BM174" s="291">
        <f t="shared" si="178"/>
        <v>-1</v>
      </c>
      <c r="BN174" s="292" t="s">
        <v>13</v>
      </c>
      <c r="BO174" s="290">
        <f t="shared" si="193"/>
        <v>0</v>
      </c>
      <c r="BP174" s="290">
        <f t="shared" si="194"/>
        <v>0</v>
      </c>
      <c r="BQ174" s="290">
        <f t="shared" si="195"/>
        <v>0</v>
      </c>
      <c r="BR174" s="290">
        <f t="shared" si="196"/>
        <v>0</v>
      </c>
      <c r="BS174" s="290">
        <f t="shared" si="197"/>
        <v>0</v>
      </c>
      <c r="BT174" s="290">
        <f t="shared" si="198"/>
        <v>0</v>
      </c>
      <c r="BU174" s="290">
        <f t="shared" si="199"/>
        <v>0</v>
      </c>
      <c r="BV174" s="290">
        <f t="shared" si="200"/>
        <v>0</v>
      </c>
      <c r="BW174" s="290">
        <f t="shared" si="201"/>
        <v>0</v>
      </c>
      <c r="BX174" s="290">
        <f t="shared" si="202"/>
        <v>0</v>
      </c>
      <c r="BY174" s="290">
        <f t="shared" si="203"/>
        <v>0</v>
      </c>
      <c r="BZ174" s="290">
        <f t="shared" si="204"/>
        <v>0</v>
      </c>
      <c r="CA174" s="298">
        <f t="shared" si="179"/>
        <v>0</v>
      </c>
      <c r="CB174" s="1" t="str">
        <f>VLOOKUP(C174,'So sánh chi phí'!A:A,1,0)</f>
        <v>200341</v>
      </c>
    </row>
    <row r="175" spans="1:80" hidden="1" x14ac:dyDescent="0.3">
      <c r="A175" s="7" t="s">
        <v>79</v>
      </c>
      <c r="B175" s="381" t="s">
        <v>4556</v>
      </c>
      <c r="C175" s="7" t="s">
        <v>4483</v>
      </c>
      <c r="D175" s="209" t="s">
        <v>4713</v>
      </c>
      <c r="E175" s="7" t="s">
        <v>94</v>
      </c>
      <c r="F175" s="7" t="s">
        <v>4744</v>
      </c>
      <c r="G175" s="7" t="s">
        <v>4748</v>
      </c>
      <c r="H175" s="7" t="s">
        <v>165</v>
      </c>
      <c r="I175" s="7" t="s">
        <v>4563</v>
      </c>
      <c r="J175" s="7" t="s">
        <v>109</v>
      </c>
      <c r="K175" s="7" t="s">
        <v>2</v>
      </c>
      <c r="L175" s="7" t="s">
        <v>272</v>
      </c>
      <c r="M175" s="283">
        <v>0.8</v>
      </c>
      <c r="N175" s="262"/>
      <c r="O175" s="262"/>
      <c r="P175" s="262"/>
      <c r="Q175" s="262"/>
      <c r="R175" s="262"/>
      <c r="S175" s="262"/>
      <c r="T175" s="262"/>
      <c r="U175" s="262"/>
      <c r="V175" s="262"/>
      <c r="W175" s="262"/>
      <c r="X175" s="262"/>
      <c r="Y175" s="262"/>
      <c r="Z175" s="274">
        <f t="shared" si="177"/>
        <v>0</v>
      </c>
      <c r="AA175" s="33">
        <v>0.05</v>
      </c>
      <c r="AB175" s="33"/>
      <c r="AC175" s="33"/>
      <c r="AD175" s="251" t="s">
        <v>13</v>
      </c>
      <c r="AE175" s="262">
        <v>700</v>
      </c>
      <c r="AF175" s="262">
        <v>700</v>
      </c>
      <c r="AG175" s="262">
        <v>700</v>
      </c>
      <c r="AH175" s="262">
        <v>700</v>
      </c>
      <c r="AI175" s="262">
        <v>700</v>
      </c>
      <c r="AJ175" s="262">
        <v>700</v>
      </c>
      <c r="AK175" s="262">
        <v>700</v>
      </c>
      <c r="AL175" s="262">
        <v>700</v>
      </c>
      <c r="AM175" s="262">
        <v>700</v>
      </c>
      <c r="AN175" s="262">
        <v>700</v>
      </c>
      <c r="AO175" s="262">
        <v>700</v>
      </c>
      <c r="AP175" s="262">
        <v>700</v>
      </c>
      <c r="AQ175" s="243">
        <f t="shared" si="152"/>
        <v>700</v>
      </c>
      <c r="AR175" s="33"/>
      <c r="AS175" s="33"/>
      <c r="AT175" s="33"/>
      <c r="AU175" s="272">
        <f t="shared" si="181"/>
        <v>0</v>
      </c>
      <c r="AV175" s="272">
        <f t="shared" si="182"/>
        <v>0</v>
      </c>
      <c r="AW175" s="272">
        <f t="shared" si="183"/>
        <v>0</v>
      </c>
      <c r="AX175" s="272">
        <f t="shared" si="184"/>
        <v>0</v>
      </c>
      <c r="AY175" s="272">
        <f t="shared" si="185"/>
        <v>0</v>
      </c>
      <c r="AZ175" s="272">
        <f t="shared" si="186"/>
        <v>0</v>
      </c>
      <c r="BA175" s="272">
        <f t="shared" si="187"/>
        <v>0</v>
      </c>
      <c r="BB175" s="272">
        <f t="shared" si="188"/>
        <v>0</v>
      </c>
      <c r="BC175" s="272">
        <f t="shared" si="189"/>
        <v>0</v>
      </c>
      <c r="BD175" s="272">
        <f t="shared" si="190"/>
        <v>0</v>
      </c>
      <c r="BE175" s="272">
        <f t="shared" si="191"/>
        <v>0</v>
      </c>
      <c r="BF175" s="272">
        <f t="shared" si="192"/>
        <v>0</v>
      </c>
      <c r="BG175" s="273">
        <f t="shared" si="180"/>
        <v>0</v>
      </c>
      <c r="BH175" s="7"/>
      <c r="BI175" s="7"/>
      <c r="BJ175" s="7"/>
      <c r="BK175" s="289">
        <v>20</v>
      </c>
      <c r="BL175" s="290"/>
      <c r="BM175" s="291">
        <f t="shared" si="178"/>
        <v>-1</v>
      </c>
      <c r="BN175" s="292" t="s">
        <v>13</v>
      </c>
      <c r="BO175" s="290">
        <f t="shared" si="193"/>
        <v>0</v>
      </c>
      <c r="BP175" s="290">
        <f t="shared" si="194"/>
        <v>0</v>
      </c>
      <c r="BQ175" s="290">
        <f t="shared" si="195"/>
        <v>0</v>
      </c>
      <c r="BR175" s="290">
        <f t="shared" si="196"/>
        <v>0</v>
      </c>
      <c r="BS175" s="290">
        <f t="shared" si="197"/>
        <v>0</v>
      </c>
      <c r="BT175" s="290">
        <f t="shared" si="198"/>
        <v>0</v>
      </c>
      <c r="BU175" s="290">
        <f t="shared" si="199"/>
        <v>0</v>
      </c>
      <c r="BV175" s="290">
        <f t="shared" si="200"/>
        <v>0</v>
      </c>
      <c r="BW175" s="290">
        <f t="shared" si="201"/>
        <v>0</v>
      </c>
      <c r="BX175" s="290">
        <f t="shared" si="202"/>
        <v>0</v>
      </c>
      <c r="BY175" s="290">
        <f t="shared" si="203"/>
        <v>0</v>
      </c>
      <c r="BZ175" s="290">
        <f t="shared" si="204"/>
        <v>0</v>
      </c>
      <c r="CA175" s="298">
        <f t="shared" si="179"/>
        <v>0</v>
      </c>
      <c r="CB175" s="1" t="str">
        <f>VLOOKUP(C175,'So sánh chi phí'!A:A,1,0)</f>
        <v>200358</v>
      </c>
    </row>
    <row r="176" spans="1:80" hidden="1" x14ac:dyDescent="0.3">
      <c r="A176" s="7" t="s">
        <v>77</v>
      </c>
      <c r="B176" s="381" t="s">
        <v>4556</v>
      </c>
      <c r="C176" s="7" t="s">
        <v>4586</v>
      </c>
      <c r="D176" s="209" t="s">
        <v>4672</v>
      </c>
      <c r="E176" s="7" t="s">
        <v>94</v>
      </c>
      <c r="F176" s="7" t="s">
        <v>4744</v>
      </c>
      <c r="G176" s="7" t="s">
        <v>7</v>
      </c>
      <c r="H176" s="7" t="s">
        <v>4747</v>
      </c>
      <c r="I176" s="7" t="s">
        <v>283</v>
      </c>
      <c r="J176" s="7" t="s">
        <v>4756</v>
      </c>
      <c r="K176" s="7" t="s">
        <v>0</v>
      </c>
      <c r="L176" s="7" t="s">
        <v>4782</v>
      </c>
      <c r="M176" s="283">
        <v>0.8</v>
      </c>
      <c r="N176" s="262">
        <v>0</v>
      </c>
      <c r="O176" s="262">
        <v>0</v>
      </c>
      <c r="P176" s="262">
        <v>0</v>
      </c>
      <c r="Q176" s="262">
        <v>0</v>
      </c>
      <c r="R176" s="262">
        <v>0</v>
      </c>
      <c r="S176" s="262">
        <v>0</v>
      </c>
      <c r="T176" s="262">
        <v>0</v>
      </c>
      <c r="U176" s="262">
        <v>0</v>
      </c>
      <c r="V176" s="262">
        <v>0</v>
      </c>
      <c r="W176" s="262">
        <v>0</v>
      </c>
      <c r="X176" s="262">
        <v>0</v>
      </c>
      <c r="Y176" s="262">
        <v>0</v>
      </c>
      <c r="Z176" s="274">
        <f t="shared" si="177"/>
        <v>0</v>
      </c>
      <c r="AA176" s="33">
        <v>22</v>
      </c>
      <c r="AB176" s="33"/>
      <c r="AC176" s="33"/>
      <c r="AD176" s="251" t="s">
        <v>13</v>
      </c>
      <c r="AE176" s="262"/>
      <c r="AF176" s="262"/>
      <c r="AG176" s="262"/>
      <c r="AH176" s="262"/>
      <c r="AI176" s="262"/>
      <c r="AJ176" s="262"/>
      <c r="AK176" s="262"/>
      <c r="AL176" s="262"/>
      <c r="AM176" s="262"/>
      <c r="AN176" s="262"/>
      <c r="AO176" s="262"/>
      <c r="AP176" s="262"/>
      <c r="AQ176" s="243" t="e">
        <f t="shared" si="152"/>
        <v>#DIV/0!</v>
      </c>
      <c r="AR176" s="33"/>
      <c r="AS176" s="33"/>
      <c r="AT176" s="33"/>
      <c r="AU176" s="272">
        <f t="shared" si="181"/>
        <v>0</v>
      </c>
      <c r="AV176" s="272">
        <f t="shared" si="182"/>
        <v>0</v>
      </c>
      <c r="AW176" s="272">
        <f t="shared" si="183"/>
        <v>0</v>
      </c>
      <c r="AX176" s="272">
        <f t="shared" si="184"/>
        <v>0</v>
      </c>
      <c r="AY176" s="272">
        <f t="shared" si="185"/>
        <v>0</v>
      </c>
      <c r="AZ176" s="272">
        <f t="shared" si="186"/>
        <v>0</v>
      </c>
      <c r="BA176" s="272">
        <f t="shared" si="187"/>
        <v>0</v>
      </c>
      <c r="BB176" s="272">
        <f t="shared" si="188"/>
        <v>0</v>
      </c>
      <c r="BC176" s="272">
        <f t="shared" si="189"/>
        <v>0</v>
      </c>
      <c r="BD176" s="272">
        <f t="shared" si="190"/>
        <v>0</v>
      </c>
      <c r="BE176" s="272">
        <f t="shared" si="191"/>
        <v>0</v>
      </c>
      <c r="BF176" s="272">
        <f t="shared" si="192"/>
        <v>0</v>
      </c>
      <c r="BG176" s="273">
        <f t="shared" si="180"/>
        <v>0</v>
      </c>
      <c r="BH176" s="7"/>
      <c r="BI176" s="7"/>
      <c r="BJ176" s="7"/>
      <c r="BK176" s="289">
        <v>20</v>
      </c>
      <c r="BL176" s="290"/>
      <c r="BM176" s="291">
        <f t="shared" si="178"/>
        <v>-1</v>
      </c>
      <c r="BN176" s="292" t="s">
        <v>13</v>
      </c>
      <c r="BO176" s="290">
        <f t="shared" si="193"/>
        <v>0</v>
      </c>
      <c r="BP176" s="290">
        <f t="shared" si="194"/>
        <v>0</v>
      </c>
      <c r="BQ176" s="290">
        <f t="shared" si="195"/>
        <v>0</v>
      </c>
      <c r="BR176" s="290">
        <f t="shared" si="196"/>
        <v>0</v>
      </c>
      <c r="BS176" s="290">
        <f t="shared" si="197"/>
        <v>0</v>
      </c>
      <c r="BT176" s="290">
        <f t="shared" si="198"/>
        <v>0</v>
      </c>
      <c r="BU176" s="290">
        <f t="shared" si="199"/>
        <v>0</v>
      </c>
      <c r="BV176" s="290">
        <f t="shared" si="200"/>
        <v>0</v>
      </c>
      <c r="BW176" s="290">
        <f t="shared" si="201"/>
        <v>0</v>
      </c>
      <c r="BX176" s="290">
        <f t="shared" si="202"/>
        <v>0</v>
      </c>
      <c r="BY176" s="290">
        <f t="shared" si="203"/>
        <v>0</v>
      </c>
      <c r="BZ176" s="290">
        <f t="shared" si="204"/>
        <v>0</v>
      </c>
      <c r="CA176" s="298">
        <f t="shared" si="179"/>
        <v>0</v>
      </c>
      <c r="CB176" s="1" t="str">
        <f>VLOOKUP(C176,'So sánh chi phí'!A:A,1,0)</f>
        <v>200370</v>
      </c>
    </row>
    <row r="177" spans="1:80" hidden="1" x14ac:dyDescent="0.3">
      <c r="A177" s="7" t="s">
        <v>76</v>
      </c>
      <c r="B177" s="381" t="s">
        <v>4556</v>
      </c>
      <c r="C177" s="7" t="s">
        <v>4643</v>
      </c>
      <c r="D177" s="209" t="s">
        <v>4736</v>
      </c>
      <c r="E177" s="7" t="s">
        <v>94</v>
      </c>
      <c r="F177" s="7" t="s">
        <v>4744</v>
      </c>
      <c r="G177" s="7" t="s">
        <v>7</v>
      </c>
      <c r="H177" s="7" t="s">
        <v>165</v>
      </c>
      <c r="I177" s="7" t="s">
        <v>111</v>
      </c>
      <c r="J177" s="7" t="s">
        <v>4755</v>
      </c>
      <c r="K177" s="7" t="s">
        <v>0</v>
      </c>
      <c r="L177" s="7" t="s">
        <v>4781</v>
      </c>
      <c r="M177" s="283">
        <v>0.8</v>
      </c>
      <c r="N177" s="262">
        <v>22</v>
      </c>
      <c r="O177" s="262">
        <v>22</v>
      </c>
      <c r="P177" s="262">
        <v>22</v>
      </c>
      <c r="Q177" s="262">
        <v>22</v>
      </c>
      <c r="R177" s="262">
        <v>22</v>
      </c>
      <c r="S177" s="262">
        <v>22</v>
      </c>
      <c r="T177" s="262">
        <v>22</v>
      </c>
      <c r="U177" s="262">
        <v>22</v>
      </c>
      <c r="V177" s="262">
        <v>22</v>
      </c>
      <c r="W177" s="262">
        <v>22</v>
      </c>
      <c r="X177" s="262">
        <v>22</v>
      </c>
      <c r="Y177" s="262">
        <v>22</v>
      </c>
      <c r="Z177" s="274">
        <f t="shared" si="177"/>
        <v>264</v>
      </c>
      <c r="AA177" s="33">
        <v>220</v>
      </c>
      <c r="AB177" s="33"/>
      <c r="AC177" s="33"/>
      <c r="AD177" s="251" t="s">
        <v>13</v>
      </c>
      <c r="AE177" s="262">
        <v>1200</v>
      </c>
      <c r="AF177" s="262">
        <v>1200</v>
      </c>
      <c r="AG177" s="262">
        <v>1200</v>
      </c>
      <c r="AH177" s="262">
        <v>1200</v>
      </c>
      <c r="AI177" s="262">
        <v>1200</v>
      </c>
      <c r="AJ177" s="262">
        <v>1200</v>
      </c>
      <c r="AK177" s="262">
        <v>1200</v>
      </c>
      <c r="AL177" s="262">
        <v>1200</v>
      </c>
      <c r="AM177" s="262">
        <v>1200</v>
      </c>
      <c r="AN177" s="262">
        <v>1200</v>
      </c>
      <c r="AO177" s="262">
        <v>1200</v>
      </c>
      <c r="AP177" s="262">
        <v>1200</v>
      </c>
      <c r="AQ177" s="243">
        <f t="shared" si="152"/>
        <v>1200</v>
      </c>
      <c r="AR177" s="33"/>
      <c r="AS177" s="33"/>
      <c r="AT177" s="33"/>
      <c r="AU177" s="272">
        <f t="shared" si="181"/>
        <v>699600000</v>
      </c>
      <c r="AV177" s="272">
        <f t="shared" si="182"/>
        <v>699600000</v>
      </c>
      <c r="AW177" s="272">
        <f t="shared" si="183"/>
        <v>699600000</v>
      </c>
      <c r="AX177" s="272">
        <f t="shared" si="184"/>
        <v>699600000</v>
      </c>
      <c r="AY177" s="272">
        <f t="shared" si="185"/>
        <v>699600000</v>
      </c>
      <c r="AZ177" s="272">
        <f t="shared" si="186"/>
        <v>699600000</v>
      </c>
      <c r="BA177" s="272">
        <f t="shared" si="187"/>
        <v>699600000</v>
      </c>
      <c r="BB177" s="272">
        <f t="shared" si="188"/>
        <v>699600000</v>
      </c>
      <c r="BC177" s="272">
        <f t="shared" si="189"/>
        <v>699600000</v>
      </c>
      <c r="BD177" s="272">
        <f t="shared" si="190"/>
        <v>699600000</v>
      </c>
      <c r="BE177" s="272">
        <f t="shared" si="191"/>
        <v>699600000</v>
      </c>
      <c r="BF177" s="272">
        <f t="shared" si="192"/>
        <v>699600000</v>
      </c>
      <c r="BG177" s="273">
        <f t="shared" si="180"/>
        <v>8395200000</v>
      </c>
      <c r="BH177" s="7"/>
      <c r="BI177" s="7"/>
      <c r="BJ177" s="7"/>
      <c r="BK177" s="289">
        <v>20</v>
      </c>
      <c r="BL177" s="290">
        <v>20</v>
      </c>
      <c r="BM177" s="291">
        <f t="shared" si="178"/>
        <v>0</v>
      </c>
      <c r="BN177" s="292" t="s">
        <v>13</v>
      </c>
      <c r="BO177" s="290">
        <f t="shared" si="193"/>
        <v>11660000</v>
      </c>
      <c r="BP177" s="290">
        <f t="shared" si="194"/>
        <v>11660000</v>
      </c>
      <c r="BQ177" s="290">
        <f t="shared" si="195"/>
        <v>11660000</v>
      </c>
      <c r="BR177" s="290">
        <f t="shared" si="196"/>
        <v>11660000</v>
      </c>
      <c r="BS177" s="290">
        <f t="shared" si="197"/>
        <v>11660000</v>
      </c>
      <c r="BT177" s="290">
        <f t="shared" si="198"/>
        <v>11660000</v>
      </c>
      <c r="BU177" s="290">
        <f t="shared" si="199"/>
        <v>11660000</v>
      </c>
      <c r="BV177" s="290">
        <f t="shared" si="200"/>
        <v>11660000</v>
      </c>
      <c r="BW177" s="290">
        <f t="shared" si="201"/>
        <v>11660000</v>
      </c>
      <c r="BX177" s="290">
        <f t="shared" si="202"/>
        <v>11660000</v>
      </c>
      <c r="BY177" s="290">
        <f t="shared" si="203"/>
        <v>11660000</v>
      </c>
      <c r="BZ177" s="290">
        <f t="shared" si="204"/>
        <v>11660000</v>
      </c>
      <c r="CA177" s="298">
        <f t="shared" si="179"/>
        <v>139920000</v>
      </c>
      <c r="CB177" s="1" t="str">
        <f>VLOOKUP(C177,'So sánh chi phí'!A:A,1,0)</f>
        <v>200372</v>
      </c>
    </row>
    <row r="178" spans="1:80" hidden="1" x14ac:dyDescent="0.3">
      <c r="A178" s="7" t="s">
        <v>4565</v>
      </c>
      <c r="B178" s="381" t="s">
        <v>4556</v>
      </c>
      <c r="C178" s="7" t="s">
        <v>4644</v>
      </c>
      <c r="D178" s="209" t="s">
        <v>201</v>
      </c>
      <c r="E178" s="7" t="s">
        <v>94</v>
      </c>
      <c r="F178" s="7" t="s">
        <v>4745</v>
      </c>
      <c r="G178" s="7" t="s">
        <v>4751</v>
      </c>
      <c r="H178" s="7" t="s">
        <v>164</v>
      </c>
      <c r="I178" s="7" t="s">
        <v>110</v>
      </c>
      <c r="J178" s="7" t="s">
        <v>4752</v>
      </c>
      <c r="K178" s="7" t="s">
        <v>0</v>
      </c>
      <c r="L178" s="7" t="s">
        <v>4780</v>
      </c>
      <c r="M178" s="283">
        <v>0.8</v>
      </c>
      <c r="N178" s="262"/>
      <c r="O178" s="262"/>
      <c r="P178" s="262"/>
      <c r="Q178" s="262"/>
      <c r="R178" s="262"/>
      <c r="S178" s="262"/>
      <c r="T178" s="262"/>
      <c r="U178" s="262"/>
      <c r="V178" s="262"/>
      <c r="W178" s="262"/>
      <c r="X178" s="262"/>
      <c r="Y178" s="262"/>
      <c r="Z178" s="274">
        <f t="shared" si="177"/>
        <v>0</v>
      </c>
      <c r="AA178" s="33">
        <v>11</v>
      </c>
      <c r="AB178" s="33"/>
      <c r="AC178" s="33"/>
      <c r="AD178" s="251" t="s">
        <v>13</v>
      </c>
      <c r="AE178" s="262">
        <v>1150</v>
      </c>
      <c r="AF178" s="262">
        <v>1150</v>
      </c>
      <c r="AG178" s="262">
        <v>1150</v>
      </c>
      <c r="AH178" s="262">
        <v>1150</v>
      </c>
      <c r="AI178" s="262">
        <v>1150</v>
      </c>
      <c r="AJ178" s="262">
        <v>1150</v>
      </c>
      <c r="AK178" s="262">
        <v>1150</v>
      </c>
      <c r="AL178" s="262">
        <v>1150</v>
      </c>
      <c r="AM178" s="262">
        <v>1150</v>
      </c>
      <c r="AN178" s="262">
        <v>1150</v>
      </c>
      <c r="AO178" s="262">
        <v>1150</v>
      </c>
      <c r="AP178" s="262">
        <v>1150</v>
      </c>
      <c r="AQ178" s="243">
        <f t="shared" si="152"/>
        <v>1150</v>
      </c>
      <c r="AR178" s="33"/>
      <c r="AS178" s="33"/>
      <c r="AT178" s="33"/>
      <c r="AU178" s="272">
        <f t="shared" si="181"/>
        <v>0</v>
      </c>
      <c r="AV178" s="272">
        <f t="shared" si="182"/>
        <v>0</v>
      </c>
      <c r="AW178" s="272">
        <f t="shared" si="183"/>
        <v>0</v>
      </c>
      <c r="AX178" s="272">
        <f t="shared" si="184"/>
        <v>0</v>
      </c>
      <c r="AY178" s="272">
        <f t="shared" si="185"/>
        <v>0</v>
      </c>
      <c r="AZ178" s="272">
        <f t="shared" si="186"/>
        <v>0</v>
      </c>
      <c r="BA178" s="272">
        <f t="shared" si="187"/>
        <v>0</v>
      </c>
      <c r="BB178" s="272">
        <f t="shared" si="188"/>
        <v>0</v>
      </c>
      <c r="BC178" s="272">
        <f t="shared" si="189"/>
        <v>0</v>
      </c>
      <c r="BD178" s="272">
        <f t="shared" si="190"/>
        <v>0</v>
      </c>
      <c r="BE178" s="272">
        <f t="shared" si="191"/>
        <v>0</v>
      </c>
      <c r="BF178" s="272">
        <f t="shared" si="192"/>
        <v>0</v>
      </c>
      <c r="BG178" s="273">
        <f t="shared" si="180"/>
        <v>0</v>
      </c>
      <c r="BH178" s="7"/>
      <c r="BI178" s="7"/>
      <c r="BJ178" s="7"/>
      <c r="BK178" s="289">
        <v>20</v>
      </c>
      <c r="BL178" s="290"/>
      <c r="BM178" s="291">
        <f t="shared" si="178"/>
        <v>-1</v>
      </c>
      <c r="BN178" s="292" t="s">
        <v>13</v>
      </c>
      <c r="BO178" s="290">
        <f t="shared" si="193"/>
        <v>0</v>
      </c>
      <c r="BP178" s="290">
        <f t="shared" si="194"/>
        <v>0</v>
      </c>
      <c r="BQ178" s="290">
        <f t="shared" si="195"/>
        <v>0</v>
      </c>
      <c r="BR178" s="290">
        <f t="shared" si="196"/>
        <v>0</v>
      </c>
      <c r="BS178" s="290">
        <f t="shared" si="197"/>
        <v>0</v>
      </c>
      <c r="BT178" s="290">
        <f t="shared" si="198"/>
        <v>0</v>
      </c>
      <c r="BU178" s="290">
        <f t="shared" si="199"/>
        <v>0</v>
      </c>
      <c r="BV178" s="290">
        <f t="shared" si="200"/>
        <v>0</v>
      </c>
      <c r="BW178" s="290">
        <f t="shared" si="201"/>
        <v>0</v>
      </c>
      <c r="BX178" s="290">
        <f t="shared" si="202"/>
        <v>0</v>
      </c>
      <c r="BY178" s="290">
        <f t="shared" si="203"/>
        <v>0</v>
      </c>
      <c r="BZ178" s="290">
        <f t="shared" si="204"/>
        <v>0</v>
      </c>
      <c r="CA178" s="298">
        <f t="shared" si="179"/>
        <v>0</v>
      </c>
      <c r="CB178" s="1" t="str">
        <f>VLOOKUP(C178,'So sánh chi phí'!A:A,1,0)</f>
        <v>200375</v>
      </c>
    </row>
    <row r="179" spans="1:80" hidden="1" x14ac:dyDescent="0.3">
      <c r="A179" s="7"/>
      <c r="B179" s="381" t="s">
        <v>4556</v>
      </c>
      <c r="C179" s="7" t="s">
        <v>4485</v>
      </c>
      <c r="D179" s="209" t="s">
        <v>5</v>
      </c>
      <c r="E179" s="7" t="s">
        <v>167</v>
      </c>
      <c r="F179" s="7" t="s">
        <v>4745</v>
      </c>
      <c r="G179" s="7" t="s">
        <v>4748</v>
      </c>
      <c r="H179" s="7" t="s">
        <v>165</v>
      </c>
      <c r="I179" s="7" t="s">
        <v>283</v>
      </c>
      <c r="J179" s="7" t="s">
        <v>4756</v>
      </c>
      <c r="K179" s="7" t="s">
        <v>0</v>
      </c>
      <c r="L179" s="7" t="s">
        <v>4782</v>
      </c>
      <c r="M179" s="283">
        <v>0.8</v>
      </c>
      <c r="N179" s="262">
        <v>22</v>
      </c>
      <c r="O179" s="262">
        <v>22</v>
      </c>
      <c r="P179" s="262">
        <v>22</v>
      </c>
      <c r="Q179" s="262">
        <v>22</v>
      </c>
      <c r="R179" s="262">
        <v>22</v>
      </c>
      <c r="S179" s="262">
        <v>22</v>
      </c>
      <c r="T179" s="262">
        <v>22</v>
      </c>
      <c r="U179" s="262">
        <v>22</v>
      </c>
      <c r="V179" s="262">
        <v>22</v>
      </c>
      <c r="W179" s="262">
        <v>22</v>
      </c>
      <c r="X179" s="262">
        <v>22</v>
      </c>
      <c r="Y179" s="262">
        <v>22</v>
      </c>
      <c r="Z179" s="274">
        <f t="shared" si="177"/>
        <v>264</v>
      </c>
      <c r="AA179" s="33">
        <v>0</v>
      </c>
      <c r="AB179" s="33"/>
      <c r="AC179" s="33"/>
      <c r="AD179" s="251" t="s">
        <v>13</v>
      </c>
      <c r="AE179" s="262">
        <v>1250</v>
      </c>
      <c r="AF179" s="262">
        <v>1250</v>
      </c>
      <c r="AG179" s="262">
        <v>1250</v>
      </c>
      <c r="AH179" s="262">
        <v>1250</v>
      </c>
      <c r="AI179" s="262">
        <v>1250</v>
      </c>
      <c r="AJ179" s="262">
        <v>1250</v>
      </c>
      <c r="AK179" s="262">
        <v>1250</v>
      </c>
      <c r="AL179" s="262">
        <v>1250</v>
      </c>
      <c r="AM179" s="262">
        <v>1250</v>
      </c>
      <c r="AN179" s="262">
        <v>1250</v>
      </c>
      <c r="AO179" s="262">
        <v>1250</v>
      </c>
      <c r="AP179" s="262">
        <v>1250</v>
      </c>
      <c r="AQ179" s="243">
        <f t="shared" si="152"/>
        <v>1250</v>
      </c>
      <c r="AR179" s="33"/>
      <c r="AS179" s="33"/>
      <c r="AT179" s="33"/>
      <c r="AU179" s="272">
        <f t="shared" si="181"/>
        <v>728750000</v>
      </c>
      <c r="AV179" s="272">
        <f t="shared" si="182"/>
        <v>728750000</v>
      </c>
      <c r="AW179" s="272">
        <f t="shared" si="183"/>
        <v>728750000</v>
      </c>
      <c r="AX179" s="272">
        <f t="shared" si="184"/>
        <v>728750000</v>
      </c>
      <c r="AY179" s="272">
        <f t="shared" si="185"/>
        <v>728750000</v>
      </c>
      <c r="AZ179" s="272">
        <f t="shared" si="186"/>
        <v>728750000</v>
      </c>
      <c r="BA179" s="272">
        <f t="shared" si="187"/>
        <v>728750000</v>
      </c>
      <c r="BB179" s="272">
        <f t="shared" si="188"/>
        <v>728750000</v>
      </c>
      <c r="BC179" s="272">
        <f t="shared" si="189"/>
        <v>728750000</v>
      </c>
      <c r="BD179" s="272">
        <f t="shared" si="190"/>
        <v>728750000</v>
      </c>
      <c r="BE179" s="272">
        <f t="shared" si="191"/>
        <v>728750000</v>
      </c>
      <c r="BF179" s="272">
        <f t="shared" si="192"/>
        <v>728750000</v>
      </c>
      <c r="BG179" s="273">
        <f t="shared" si="180"/>
        <v>8745000000</v>
      </c>
      <c r="BH179" s="7"/>
      <c r="BI179" s="7"/>
      <c r="BJ179" s="7"/>
      <c r="BK179" s="289">
        <v>20</v>
      </c>
      <c r="BL179" s="290">
        <v>20</v>
      </c>
      <c r="BM179" s="291">
        <f t="shared" si="178"/>
        <v>0</v>
      </c>
      <c r="BN179" s="292" t="s">
        <v>13</v>
      </c>
      <c r="BO179" s="290">
        <f t="shared" si="193"/>
        <v>11660000</v>
      </c>
      <c r="BP179" s="290">
        <f t="shared" si="194"/>
        <v>11660000</v>
      </c>
      <c r="BQ179" s="290">
        <f t="shared" si="195"/>
        <v>11660000</v>
      </c>
      <c r="BR179" s="290">
        <f t="shared" si="196"/>
        <v>11660000</v>
      </c>
      <c r="BS179" s="290">
        <f t="shared" si="197"/>
        <v>11660000</v>
      </c>
      <c r="BT179" s="290">
        <f t="shared" si="198"/>
        <v>11660000</v>
      </c>
      <c r="BU179" s="290">
        <f t="shared" si="199"/>
        <v>11660000</v>
      </c>
      <c r="BV179" s="290">
        <f t="shared" si="200"/>
        <v>11660000</v>
      </c>
      <c r="BW179" s="290">
        <f t="shared" si="201"/>
        <v>11660000</v>
      </c>
      <c r="BX179" s="290">
        <f t="shared" si="202"/>
        <v>11660000</v>
      </c>
      <c r="BY179" s="290">
        <f t="shared" si="203"/>
        <v>11660000</v>
      </c>
      <c r="BZ179" s="290">
        <f t="shared" si="204"/>
        <v>11660000</v>
      </c>
      <c r="CA179" s="298">
        <f t="shared" si="179"/>
        <v>139920000</v>
      </c>
      <c r="CB179" s="1" t="str">
        <f>VLOOKUP(C179,'So sánh chi phí'!A:A,1,0)</f>
        <v>200344</v>
      </c>
    </row>
    <row r="180" spans="1:80" x14ac:dyDescent="0.3">
      <c r="A180" s="7"/>
      <c r="B180" s="234" t="s">
        <v>98</v>
      </c>
      <c r="C180" s="7" t="s">
        <v>4645</v>
      </c>
      <c r="D180" s="209" t="s">
        <v>4737</v>
      </c>
      <c r="E180" s="7" t="s">
        <v>97</v>
      </c>
      <c r="F180" s="7" t="s">
        <v>4745</v>
      </c>
      <c r="G180" s="7" t="s">
        <v>8</v>
      </c>
      <c r="H180" s="7" t="s">
        <v>4746</v>
      </c>
      <c r="I180" s="7" t="s">
        <v>116</v>
      </c>
      <c r="J180" s="7" t="s">
        <v>78</v>
      </c>
      <c r="K180" s="7" t="s">
        <v>0</v>
      </c>
      <c r="L180" s="7" t="s">
        <v>4784</v>
      </c>
      <c r="M180" s="283">
        <v>0.8</v>
      </c>
      <c r="N180" s="262">
        <v>494.73594934280482</v>
      </c>
      <c r="O180" s="262">
        <v>427.32758449069945</v>
      </c>
      <c r="P180" s="262">
        <v>503.0704201424071</v>
      </c>
      <c r="Q180" s="262">
        <v>237.6445353433877</v>
      </c>
      <c r="R180" s="262">
        <v>519.84945584920183</v>
      </c>
      <c r="S180" s="262">
        <v>215.46519889426065</v>
      </c>
      <c r="T180" s="262">
        <v>518.0355336399349</v>
      </c>
      <c r="U180" s="262">
        <v>238.76251557540661</v>
      </c>
      <c r="V180" s="262">
        <v>508.63611855555143</v>
      </c>
      <c r="W180" s="262">
        <v>208.53931409524125</v>
      </c>
      <c r="X180" s="262">
        <v>518.65614102112932</v>
      </c>
      <c r="Y180" s="262">
        <v>487.93343523669751</v>
      </c>
      <c r="Z180" s="274">
        <f t="shared" si="177"/>
        <v>4878.6562021867239</v>
      </c>
      <c r="AA180" s="33">
        <v>0</v>
      </c>
      <c r="AB180" s="33"/>
      <c r="AC180" s="33"/>
      <c r="AD180" s="251" t="s">
        <v>13</v>
      </c>
      <c r="AE180" s="262">
        <v>970</v>
      </c>
      <c r="AF180" s="262">
        <v>970</v>
      </c>
      <c r="AG180" s="262">
        <v>970</v>
      </c>
      <c r="AH180" s="262">
        <v>970</v>
      </c>
      <c r="AI180" s="262">
        <v>970</v>
      </c>
      <c r="AJ180" s="262">
        <v>970</v>
      </c>
      <c r="AK180" s="262">
        <v>970</v>
      </c>
      <c r="AL180" s="262">
        <v>970</v>
      </c>
      <c r="AM180" s="262">
        <v>970</v>
      </c>
      <c r="AN180" s="262">
        <v>970</v>
      </c>
      <c r="AO180" s="262">
        <v>970</v>
      </c>
      <c r="AP180" s="262">
        <v>970</v>
      </c>
      <c r="AQ180" s="243">
        <f t="shared" si="152"/>
        <v>970</v>
      </c>
      <c r="AR180" s="33"/>
      <c r="AS180" s="33"/>
      <c r="AT180" s="33"/>
      <c r="AU180" s="272">
        <f t="shared" si="181"/>
        <v>12717187577.856796</v>
      </c>
      <c r="AV180" s="272">
        <f t="shared" si="182"/>
        <v>10984455559.333429</v>
      </c>
      <c r="AW180" s="272">
        <f t="shared" si="183"/>
        <v>12931425149.760574</v>
      </c>
      <c r="AX180" s="272">
        <f t="shared" si="184"/>
        <v>6108652781.0017815</v>
      </c>
      <c r="AY180" s="272">
        <f t="shared" si="185"/>
        <v>13362730262.603733</v>
      </c>
      <c r="AZ180" s="272">
        <f t="shared" si="186"/>
        <v>5538532937.5769701</v>
      </c>
      <c r="BA180" s="272">
        <f t="shared" si="187"/>
        <v>13316103392.214527</v>
      </c>
      <c r="BB180" s="272">
        <f t="shared" si="188"/>
        <v>6137390462.8658266</v>
      </c>
      <c r="BC180" s="272">
        <f t="shared" si="189"/>
        <v>13074491427.470449</v>
      </c>
      <c r="BD180" s="272">
        <f t="shared" si="190"/>
        <v>5360503068.8181763</v>
      </c>
      <c r="BE180" s="272">
        <f t="shared" si="191"/>
        <v>13332056104.94813</v>
      </c>
      <c r="BF180" s="272">
        <f t="shared" si="192"/>
        <v>12542328952.75931</v>
      </c>
      <c r="BG180" s="273">
        <f t="shared" si="180"/>
        <v>125405857677.2097</v>
      </c>
      <c r="BH180" s="7"/>
      <c r="BI180" s="7"/>
      <c r="BJ180" s="7"/>
      <c r="BK180" s="289"/>
      <c r="BL180" s="290"/>
      <c r="BM180" s="291" t="str">
        <f t="shared" si="178"/>
        <v xml:space="preserve"> </v>
      </c>
      <c r="BN180" s="292" t="s">
        <v>15</v>
      </c>
      <c r="BO180" s="290">
        <f t="shared" si="193"/>
        <v>0</v>
      </c>
      <c r="BP180" s="290">
        <f t="shared" si="194"/>
        <v>0</v>
      </c>
      <c r="BQ180" s="290">
        <f t="shared" si="195"/>
        <v>0</v>
      </c>
      <c r="BR180" s="290">
        <f t="shared" si="196"/>
        <v>0</v>
      </c>
      <c r="BS180" s="290">
        <f t="shared" si="197"/>
        <v>0</v>
      </c>
      <c r="BT180" s="290">
        <f t="shared" si="198"/>
        <v>0</v>
      </c>
      <c r="BU180" s="290">
        <f t="shared" si="199"/>
        <v>0</v>
      </c>
      <c r="BV180" s="290">
        <f t="shared" si="200"/>
        <v>0</v>
      </c>
      <c r="BW180" s="290">
        <f t="shared" si="201"/>
        <v>0</v>
      </c>
      <c r="BX180" s="290">
        <f t="shared" si="202"/>
        <v>0</v>
      </c>
      <c r="BY180" s="290">
        <f t="shared" si="203"/>
        <v>0</v>
      </c>
      <c r="BZ180" s="290">
        <f t="shared" si="204"/>
        <v>0</v>
      </c>
      <c r="CA180" s="298">
        <f t="shared" si="179"/>
        <v>0</v>
      </c>
      <c r="CB180" s="1" t="e">
        <f>VLOOKUP(C180,'So sánh chi phí'!A:A,1,0)</f>
        <v>#N/A</v>
      </c>
    </row>
    <row r="181" spans="1:80" x14ac:dyDescent="0.3">
      <c r="A181" s="7"/>
      <c r="B181" s="234" t="s">
        <v>98</v>
      </c>
      <c r="C181" s="7" t="s">
        <v>4646</v>
      </c>
      <c r="D181" s="209" t="s">
        <v>4738</v>
      </c>
      <c r="E181" s="7" t="s">
        <v>97</v>
      </c>
      <c r="F181" s="7" t="s">
        <v>4745</v>
      </c>
      <c r="G181" s="7" t="s">
        <v>8</v>
      </c>
      <c r="H181" s="7" t="s">
        <v>4746</v>
      </c>
      <c r="I181" s="7" t="s">
        <v>111</v>
      </c>
      <c r="J181" s="7" t="s">
        <v>4755</v>
      </c>
      <c r="K181" s="7" t="s">
        <v>0</v>
      </c>
      <c r="L181" s="7" t="s">
        <v>4781</v>
      </c>
      <c r="M181" s="283">
        <v>0.8</v>
      </c>
      <c r="N181" s="262">
        <v>232.70000000000005</v>
      </c>
      <c r="O181" s="262">
        <v>172.20000000000005</v>
      </c>
      <c r="P181" s="262">
        <v>194.20000000000005</v>
      </c>
      <c r="Q181" s="262">
        <v>252.5</v>
      </c>
      <c r="R181" s="262">
        <v>197</v>
      </c>
      <c r="S181" s="262">
        <v>139.20000000000005</v>
      </c>
      <c r="T181" s="262">
        <v>162.89999999999998</v>
      </c>
      <c r="U181" s="262">
        <v>313</v>
      </c>
      <c r="V181" s="262">
        <v>34.200000000000045</v>
      </c>
      <c r="W181" s="262">
        <v>181</v>
      </c>
      <c r="X181" s="262">
        <v>175</v>
      </c>
      <c r="Y181" s="262">
        <v>214</v>
      </c>
      <c r="Z181" s="274">
        <f t="shared" si="177"/>
        <v>2267.9000000000005</v>
      </c>
      <c r="AA181" s="33">
        <v>0</v>
      </c>
      <c r="AB181" s="33"/>
      <c r="AC181" s="33"/>
      <c r="AD181" s="251" t="s">
        <v>13</v>
      </c>
      <c r="AE181" s="262">
        <v>1200</v>
      </c>
      <c r="AF181" s="262">
        <v>1200</v>
      </c>
      <c r="AG181" s="262">
        <v>1200</v>
      </c>
      <c r="AH181" s="262">
        <v>1200</v>
      </c>
      <c r="AI181" s="262">
        <v>1200</v>
      </c>
      <c r="AJ181" s="262">
        <v>1200</v>
      </c>
      <c r="AK181" s="262">
        <v>1200</v>
      </c>
      <c r="AL181" s="262">
        <v>1200</v>
      </c>
      <c r="AM181" s="262">
        <v>1200</v>
      </c>
      <c r="AN181" s="262">
        <v>1200</v>
      </c>
      <c r="AO181" s="262">
        <v>1200</v>
      </c>
      <c r="AP181" s="262">
        <v>1200</v>
      </c>
      <c r="AQ181" s="243">
        <f t="shared" si="152"/>
        <v>1200</v>
      </c>
      <c r="AR181" s="33"/>
      <c r="AS181" s="33"/>
      <c r="AT181" s="33"/>
      <c r="AU181" s="272">
        <f t="shared" si="181"/>
        <v>7399860000.0000019</v>
      </c>
      <c r="AV181" s="272">
        <f t="shared" si="182"/>
        <v>5475960000.0000019</v>
      </c>
      <c r="AW181" s="272">
        <f t="shared" si="183"/>
        <v>6175560000.0000019</v>
      </c>
      <c r="AX181" s="272">
        <f t="shared" si="184"/>
        <v>8029500000</v>
      </c>
      <c r="AY181" s="272">
        <f t="shared" si="185"/>
        <v>6264600000</v>
      </c>
      <c r="AZ181" s="272">
        <f t="shared" si="186"/>
        <v>4426560000.0000019</v>
      </c>
      <c r="BA181" s="272">
        <f t="shared" si="187"/>
        <v>5180219999.999999</v>
      </c>
      <c r="BB181" s="272">
        <f t="shared" si="188"/>
        <v>9953400000</v>
      </c>
      <c r="BC181" s="272">
        <f t="shared" si="189"/>
        <v>1087560000.0000014</v>
      </c>
      <c r="BD181" s="272">
        <f t="shared" si="190"/>
        <v>5755800000</v>
      </c>
      <c r="BE181" s="272">
        <f t="shared" si="191"/>
        <v>5565000000</v>
      </c>
      <c r="BF181" s="272">
        <f t="shared" si="192"/>
        <v>6805200000</v>
      </c>
      <c r="BG181" s="273">
        <f t="shared" si="180"/>
        <v>72119220000</v>
      </c>
      <c r="BH181" s="7"/>
      <c r="BI181" s="7"/>
      <c r="BJ181" s="7"/>
      <c r="BK181" s="289"/>
      <c r="BL181" s="290"/>
      <c r="BM181" s="291" t="str">
        <f t="shared" si="178"/>
        <v xml:space="preserve"> </v>
      </c>
      <c r="BN181" s="292" t="s">
        <v>15</v>
      </c>
      <c r="BO181" s="290">
        <f t="shared" si="193"/>
        <v>0</v>
      </c>
      <c r="BP181" s="290">
        <f t="shared" si="194"/>
        <v>0</v>
      </c>
      <c r="BQ181" s="290">
        <f t="shared" si="195"/>
        <v>0</v>
      </c>
      <c r="BR181" s="290">
        <f t="shared" si="196"/>
        <v>0</v>
      </c>
      <c r="BS181" s="290">
        <f t="shared" si="197"/>
        <v>0</v>
      </c>
      <c r="BT181" s="290">
        <f t="shared" si="198"/>
        <v>0</v>
      </c>
      <c r="BU181" s="290">
        <f t="shared" si="199"/>
        <v>0</v>
      </c>
      <c r="BV181" s="290">
        <f t="shared" si="200"/>
        <v>0</v>
      </c>
      <c r="BW181" s="290">
        <f t="shared" si="201"/>
        <v>0</v>
      </c>
      <c r="BX181" s="290">
        <f t="shared" si="202"/>
        <v>0</v>
      </c>
      <c r="BY181" s="290">
        <f t="shared" si="203"/>
        <v>0</v>
      </c>
      <c r="BZ181" s="290">
        <f t="shared" si="204"/>
        <v>0</v>
      </c>
      <c r="CA181" s="298">
        <f t="shared" si="179"/>
        <v>0</v>
      </c>
      <c r="CB181" s="1" t="e">
        <f>VLOOKUP(C181,'So sánh chi phí'!A:A,1,0)</f>
        <v>#N/A</v>
      </c>
    </row>
    <row r="182" spans="1:80" x14ac:dyDescent="0.3">
      <c r="A182" s="7"/>
      <c r="B182" s="234" t="s">
        <v>98</v>
      </c>
      <c r="C182" s="7" t="s">
        <v>4647</v>
      </c>
      <c r="D182" s="209" t="s">
        <v>4739</v>
      </c>
      <c r="E182" s="7" t="s">
        <v>97</v>
      </c>
      <c r="F182" s="7" t="s">
        <v>4745</v>
      </c>
      <c r="G182" s="7" t="s">
        <v>8</v>
      </c>
      <c r="H182" s="7" t="s">
        <v>4746</v>
      </c>
      <c r="I182" s="7" t="s">
        <v>4775</v>
      </c>
      <c r="J182" s="7" t="s">
        <v>4776</v>
      </c>
      <c r="K182" s="250" t="s">
        <v>1</v>
      </c>
      <c r="L182" s="7" t="s">
        <v>272</v>
      </c>
      <c r="M182" s="283">
        <v>0.8</v>
      </c>
      <c r="N182" s="262">
        <v>50</v>
      </c>
      <c r="O182" s="262">
        <v>50</v>
      </c>
      <c r="P182" s="262">
        <v>50</v>
      </c>
      <c r="Q182" s="262">
        <v>50</v>
      </c>
      <c r="R182" s="262">
        <v>50</v>
      </c>
      <c r="S182" s="262">
        <v>50</v>
      </c>
      <c r="T182" s="262">
        <v>50</v>
      </c>
      <c r="U182" s="262">
        <v>50</v>
      </c>
      <c r="V182" s="262">
        <v>50</v>
      </c>
      <c r="W182" s="262">
        <v>50</v>
      </c>
      <c r="X182" s="262">
        <v>50</v>
      </c>
      <c r="Y182" s="262">
        <v>50</v>
      </c>
      <c r="Z182" s="274">
        <f t="shared" si="177"/>
        <v>600</v>
      </c>
      <c r="AA182" s="33">
        <v>0</v>
      </c>
      <c r="AB182" s="33"/>
      <c r="AC182" s="33"/>
      <c r="AD182" s="251" t="s">
        <v>13</v>
      </c>
      <c r="AE182" s="262">
        <v>1210</v>
      </c>
      <c r="AF182" s="262">
        <v>1191</v>
      </c>
      <c r="AG182" s="262">
        <v>1172</v>
      </c>
      <c r="AH182" s="262">
        <v>1153</v>
      </c>
      <c r="AI182" s="262">
        <v>1134</v>
      </c>
      <c r="AJ182" s="262">
        <v>1115</v>
      </c>
      <c r="AK182" s="262">
        <v>1096</v>
      </c>
      <c r="AL182" s="262">
        <v>1077</v>
      </c>
      <c r="AM182" s="262">
        <v>1058</v>
      </c>
      <c r="AN182" s="262">
        <v>1039</v>
      </c>
      <c r="AO182" s="262">
        <v>1020</v>
      </c>
      <c r="AP182" s="262">
        <v>1001</v>
      </c>
      <c r="AQ182" s="243">
        <f t="shared" si="152"/>
        <v>1105.5</v>
      </c>
      <c r="AR182" s="33"/>
      <c r="AS182" s="33"/>
      <c r="AT182" s="33"/>
      <c r="AU182" s="272">
        <f t="shared" si="181"/>
        <v>1603250000</v>
      </c>
      <c r="AV182" s="272">
        <f t="shared" si="182"/>
        <v>1578075000</v>
      </c>
      <c r="AW182" s="272">
        <f t="shared" si="183"/>
        <v>1552900000</v>
      </c>
      <c r="AX182" s="272">
        <f t="shared" si="184"/>
        <v>1527725000</v>
      </c>
      <c r="AY182" s="272">
        <f t="shared" si="185"/>
        <v>1502550000</v>
      </c>
      <c r="AZ182" s="272">
        <f t="shared" si="186"/>
        <v>1477375000</v>
      </c>
      <c r="BA182" s="272">
        <f t="shared" si="187"/>
        <v>1452200000</v>
      </c>
      <c r="BB182" s="272">
        <f t="shared" si="188"/>
        <v>1427025000</v>
      </c>
      <c r="BC182" s="272">
        <f t="shared" si="189"/>
        <v>1401850000</v>
      </c>
      <c r="BD182" s="272">
        <f t="shared" si="190"/>
        <v>1376675000</v>
      </c>
      <c r="BE182" s="272">
        <f t="shared" si="191"/>
        <v>1351500000</v>
      </c>
      <c r="BF182" s="272">
        <f t="shared" si="192"/>
        <v>1326325000</v>
      </c>
      <c r="BG182" s="273">
        <f t="shared" si="180"/>
        <v>17577450000</v>
      </c>
      <c r="BH182" s="7"/>
      <c r="BI182" s="7"/>
      <c r="BJ182" s="7"/>
      <c r="BK182" s="289"/>
      <c r="BL182" s="290"/>
      <c r="BM182" s="291" t="str">
        <f t="shared" si="178"/>
        <v xml:space="preserve"> </v>
      </c>
      <c r="BN182" s="292" t="s">
        <v>15</v>
      </c>
      <c r="BO182" s="290">
        <f t="shared" si="193"/>
        <v>0</v>
      </c>
      <c r="BP182" s="290">
        <f t="shared" si="194"/>
        <v>0</v>
      </c>
      <c r="BQ182" s="290">
        <f t="shared" si="195"/>
        <v>0</v>
      </c>
      <c r="BR182" s="290">
        <f t="shared" si="196"/>
        <v>0</v>
      </c>
      <c r="BS182" s="290">
        <f t="shared" si="197"/>
        <v>0</v>
      </c>
      <c r="BT182" s="290">
        <f t="shared" si="198"/>
        <v>0</v>
      </c>
      <c r="BU182" s="290">
        <f t="shared" si="199"/>
        <v>0</v>
      </c>
      <c r="BV182" s="290">
        <f t="shared" si="200"/>
        <v>0</v>
      </c>
      <c r="BW182" s="290">
        <f t="shared" si="201"/>
        <v>0</v>
      </c>
      <c r="BX182" s="290">
        <f t="shared" si="202"/>
        <v>0</v>
      </c>
      <c r="BY182" s="290">
        <f t="shared" si="203"/>
        <v>0</v>
      </c>
      <c r="BZ182" s="290">
        <f t="shared" si="204"/>
        <v>0</v>
      </c>
      <c r="CA182" s="298">
        <f t="shared" si="179"/>
        <v>0</v>
      </c>
      <c r="CB182" s="1" t="e">
        <f>VLOOKUP(C182,'So sánh chi phí'!A:A,1,0)</f>
        <v>#N/A</v>
      </c>
    </row>
    <row r="183" spans="1:80" x14ac:dyDescent="0.3">
      <c r="A183" s="7"/>
      <c r="B183" s="234" t="s">
        <v>98</v>
      </c>
      <c r="C183" s="7" t="s">
        <v>4648</v>
      </c>
      <c r="D183" s="209" t="s">
        <v>4740</v>
      </c>
      <c r="E183" s="7" t="s">
        <v>97</v>
      </c>
      <c r="F183" s="7" t="s">
        <v>4745</v>
      </c>
      <c r="G183" s="7" t="s">
        <v>8</v>
      </c>
      <c r="H183" s="7" t="s">
        <v>4746</v>
      </c>
      <c r="I183" s="7" t="s">
        <v>162</v>
      </c>
      <c r="J183" s="7" t="s">
        <v>134</v>
      </c>
      <c r="K183" s="250" t="s">
        <v>1</v>
      </c>
      <c r="L183" s="7" t="s">
        <v>272</v>
      </c>
      <c r="M183" s="283">
        <v>0.8</v>
      </c>
      <c r="N183" s="262">
        <v>25</v>
      </c>
      <c r="O183" s="262">
        <v>25</v>
      </c>
      <c r="P183" s="262">
        <v>25</v>
      </c>
      <c r="Q183" s="262">
        <v>25</v>
      </c>
      <c r="R183" s="262">
        <v>25</v>
      </c>
      <c r="S183" s="262">
        <v>25</v>
      </c>
      <c r="T183" s="262">
        <v>25</v>
      </c>
      <c r="U183" s="262">
        <v>25</v>
      </c>
      <c r="V183" s="262">
        <v>25</v>
      </c>
      <c r="W183" s="262">
        <v>25</v>
      </c>
      <c r="X183" s="262">
        <v>25</v>
      </c>
      <c r="Y183" s="262">
        <v>25</v>
      </c>
      <c r="Z183" s="274">
        <f t="shared" si="177"/>
        <v>300</v>
      </c>
      <c r="AA183" s="33">
        <v>0</v>
      </c>
      <c r="AB183" s="33"/>
      <c r="AC183" s="33"/>
      <c r="AD183" s="251" t="s">
        <v>13</v>
      </c>
      <c r="AE183" s="262">
        <v>1260</v>
      </c>
      <c r="AF183" s="262">
        <v>1241</v>
      </c>
      <c r="AG183" s="262">
        <v>1222</v>
      </c>
      <c r="AH183" s="262">
        <v>1203</v>
      </c>
      <c r="AI183" s="262">
        <v>1184</v>
      </c>
      <c r="AJ183" s="262">
        <v>1165</v>
      </c>
      <c r="AK183" s="262">
        <v>1146</v>
      </c>
      <c r="AL183" s="262">
        <v>1127</v>
      </c>
      <c r="AM183" s="262">
        <v>1108</v>
      </c>
      <c r="AN183" s="262">
        <v>1089</v>
      </c>
      <c r="AO183" s="262">
        <v>1070</v>
      </c>
      <c r="AP183" s="262">
        <v>1051</v>
      </c>
      <c r="AQ183" s="243">
        <f t="shared" si="152"/>
        <v>1155.5</v>
      </c>
      <c r="AR183" s="33"/>
      <c r="AS183" s="33"/>
      <c r="AT183" s="33"/>
      <c r="AU183" s="272">
        <f t="shared" si="181"/>
        <v>834750000</v>
      </c>
      <c r="AV183" s="272">
        <f t="shared" si="182"/>
        <v>822162500</v>
      </c>
      <c r="AW183" s="272">
        <f t="shared" si="183"/>
        <v>809575000</v>
      </c>
      <c r="AX183" s="272">
        <f t="shared" si="184"/>
        <v>796987500</v>
      </c>
      <c r="AY183" s="272">
        <f t="shared" si="185"/>
        <v>784400000</v>
      </c>
      <c r="AZ183" s="272">
        <f t="shared" si="186"/>
        <v>771812500</v>
      </c>
      <c r="BA183" s="272">
        <f t="shared" si="187"/>
        <v>759225000</v>
      </c>
      <c r="BB183" s="272">
        <f t="shared" si="188"/>
        <v>746637500</v>
      </c>
      <c r="BC183" s="272">
        <f t="shared" si="189"/>
        <v>734050000</v>
      </c>
      <c r="BD183" s="272">
        <f t="shared" si="190"/>
        <v>721462500</v>
      </c>
      <c r="BE183" s="272">
        <f t="shared" si="191"/>
        <v>708875000</v>
      </c>
      <c r="BF183" s="272">
        <f t="shared" si="192"/>
        <v>696287500</v>
      </c>
      <c r="BG183" s="273">
        <f t="shared" si="180"/>
        <v>9186225000</v>
      </c>
      <c r="BH183" s="7"/>
      <c r="BI183" s="7"/>
      <c r="BJ183" s="7"/>
      <c r="BK183" s="289"/>
      <c r="BL183" s="290"/>
      <c r="BM183" s="291" t="str">
        <f t="shared" si="178"/>
        <v xml:space="preserve"> </v>
      </c>
      <c r="BN183" s="292" t="s">
        <v>15</v>
      </c>
      <c r="BO183" s="290">
        <f t="shared" si="193"/>
        <v>0</v>
      </c>
      <c r="BP183" s="290">
        <f t="shared" si="194"/>
        <v>0</v>
      </c>
      <c r="BQ183" s="290">
        <f t="shared" si="195"/>
        <v>0</v>
      </c>
      <c r="BR183" s="290">
        <f t="shared" si="196"/>
        <v>0</v>
      </c>
      <c r="BS183" s="290">
        <f t="shared" si="197"/>
        <v>0</v>
      </c>
      <c r="BT183" s="290">
        <f t="shared" si="198"/>
        <v>0</v>
      </c>
      <c r="BU183" s="290">
        <f t="shared" si="199"/>
        <v>0</v>
      </c>
      <c r="BV183" s="290">
        <f t="shared" si="200"/>
        <v>0</v>
      </c>
      <c r="BW183" s="290">
        <f t="shared" si="201"/>
        <v>0</v>
      </c>
      <c r="BX183" s="290">
        <f t="shared" si="202"/>
        <v>0</v>
      </c>
      <c r="BY183" s="290">
        <f t="shared" si="203"/>
        <v>0</v>
      </c>
      <c r="BZ183" s="290">
        <f t="shared" si="204"/>
        <v>0</v>
      </c>
      <c r="CA183" s="298">
        <f t="shared" si="179"/>
        <v>0</v>
      </c>
      <c r="CB183" s="1" t="e">
        <f>VLOOKUP(C183,'So sánh chi phí'!A:A,1,0)</f>
        <v>#N/A</v>
      </c>
    </row>
    <row r="184" spans="1:80" hidden="1" x14ac:dyDescent="0.3">
      <c r="A184" s="7"/>
      <c r="B184" s="381" t="s">
        <v>4556</v>
      </c>
      <c r="C184" s="7" t="s">
        <v>4649</v>
      </c>
      <c r="D184" s="209" t="s">
        <v>4741</v>
      </c>
      <c r="E184" s="7" t="s">
        <v>94</v>
      </c>
      <c r="F184" s="7" t="s">
        <v>4745</v>
      </c>
      <c r="G184" s="7" t="s">
        <v>8</v>
      </c>
      <c r="H184" s="7" t="s">
        <v>165</v>
      </c>
      <c r="I184" s="7" t="s">
        <v>162</v>
      </c>
      <c r="J184" s="7" t="s">
        <v>134</v>
      </c>
      <c r="K184" s="250" t="s">
        <v>1</v>
      </c>
      <c r="L184" s="7" t="s">
        <v>272</v>
      </c>
      <c r="M184" s="283">
        <v>0.8</v>
      </c>
      <c r="N184" s="262">
        <v>25</v>
      </c>
      <c r="O184" s="262">
        <v>25</v>
      </c>
      <c r="P184" s="262">
        <v>25</v>
      </c>
      <c r="Q184" s="262">
        <v>25</v>
      </c>
      <c r="R184" s="262">
        <v>25</v>
      </c>
      <c r="S184" s="262">
        <v>25</v>
      </c>
      <c r="T184" s="262">
        <v>25</v>
      </c>
      <c r="U184" s="262">
        <v>25</v>
      </c>
      <c r="V184" s="262">
        <v>25</v>
      </c>
      <c r="W184" s="262">
        <v>25</v>
      </c>
      <c r="X184" s="262">
        <v>25</v>
      </c>
      <c r="Y184" s="262">
        <v>25</v>
      </c>
      <c r="Z184" s="274">
        <f t="shared" si="177"/>
        <v>300</v>
      </c>
      <c r="AA184" s="33">
        <v>0</v>
      </c>
      <c r="AB184" s="33"/>
      <c r="AC184" s="33"/>
      <c r="AD184" s="251" t="s">
        <v>13</v>
      </c>
      <c r="AE184" s="262">
        <v>1260</v>
      </c>
      <c r="AF184" s="262">
        <v>1241</v>
      </c>
      <c r="AG184" s="262">
        <v>1222</v>
      </c>
      <c r="AH184" s="262">
        <v>1203</v>
      </c>
      <c r="AI184" s="262">
        <v>1184</v>
      </c>
      <c r="AJ184" s="262">
        <v>1165</v>
      </c>
      <c r="AK184" s="262">
        <v>1146</v>
      </c>
      <c r="AL184" s="262">
        <v>1127</v>
      </c>
      <c r="AM184" s="262">
        <v>1108</v>
      </c>
      <c r="AN184" s="262">
        <v>1089</v>
      </c>
      <c r="AO184" s="262">
        <v>1070</v>
      </c>
      <c r="AP184" s="262">
        <v>1051</v>
      </c>
      <c r="AQ184" s="243">
        <f t="shared" si="152"/>
        <v>1155.5</v>
      </c>
      <c r="AR184" s="33"/>
      <c r="AS184" s="33"/>
      <c r="AT184" s="33"/>
      <c r="AU184" s="272">
        <f t="shared" si="181"/>
        <v>834750000</v>
      </c>
      <c r="AV184" s="272">
        <f t="shared" si="182"/>
        <v>822162500</v>
      </c>
      <c r="AW184" s="272">
        <f t="shared" si="183"/>
        <v>809575000</v>
      </c>
      <c r="AX184" s="272">
        <f t="shared" si="184"/>
        <v>796987500</v>
      </c>
      <c r="AY184" s="272">
        <f t="shared" si="185"/>
        <v>784400000</v>
      </c>
      <c r="AZ184" s="272">
        <f t="shared" si="186"/>
        <v>771812500</v>
      </c>
      <c r="BA184" s="272">
        <f t="shared" si="187"/>
        <v>759225000</v>
      </c>
      <c r="BB184" s="272">
        <f t="shared" si="188"/>
        <v>746637500</v>
      </c>
      <c r="BC184" s="272">
        <f t="shared" si="189"/>
        <v>734050000</v>
      </c>
      <c r="BD184" s="272">
        <f t="shared" si="190"/>
        <v>721462500</v>
      </c>
      <c r="BE184" s="272">
        <f t="shared" si="191"/>
        <v>708875000</v>
      </c>
      <c r="BF184" s="272">
        <f t="shared" si="192"/>
        <v>696287500</v>
      </c>
      <c r="BG184" s="273">
        <f t="shared" si="180"/>
        <v>9186225000</v>
      </c>
      <c r="BH184" s="7"/>
      <c r="BI184" s="7"/>
      <c r="BJ184" s="7"/>
      <c r="BK184" s="289">
        <v>20</v>
      </c>
      <c r="BL184" s="290">
        <v>20</v>
      </c>
      <c r="BM184" s="291">
        <f t="shared" si="178"/>
        <v>0</v>
      </c>
      <c r="BN184" s="292" t="s">
        <v>13</v>
      </c>
      <c r="BO184" s="290">
        <f t="shared" si="193"/>
        <v>13250000</v>
      </c>
      <c r="BP184" s="290">
        <f t="shared" si="194"/>
        <v>13250000</v>
      </c>
      <c r="BQ184" s="290">
        <f t="shared" si="195"/>
        <v>13250000</v>
      </c>
      <c r="BR184" s="290">
        <f t="shared" si="196"/>
        <v>13250000</v>
      </c>
      <c r="BS184" s="290">
        <f t="shared" si="197"/>
        <v>13250000</v>
      </c>
      <c r="BT184" s="290">
        <f t="shared" si="198"/>
        <v>13250000</v>
      </c>
      <c r="BU184" s="290">
        <f t="shared" si="199"/>
        <v>13250000</v>
      </c>
      <c r="BV184" s="290">
        <f t="shared" si="200"/>
        <v>13250000</v>
      </c>
      <c r="BW184" s="290">
        <f t="shared" si="201"/>
        <v>13250000</v>
      </c>
      <c r="BX184" s="290">
        <f t="shared" si="202"/>
        <v>13250000</v>
      </c>
      <c r="BY184" s="290">
        <f t="shared" si="203"/>
        <v>13250000</v>
      </c>
      <c r="BZ184" s="290">
        <f t="shared" si="204"/>
        <v>13250000</v>
      </c>
      <c r="CA184" s="298">
        <f t="shared" si="179"/>
        <v>159000000</v>
      </c>
      <c r="CB184" s="1" t="str">
        <f>VLOOKUP(C184,'So sánh chi phí'!A:A,1,0)</f>
        <v>NS26-NEWCUS-026</v>
      </c>
    </row>
    <row r="185" spans="1:80" hidden="1" x14ac:dyDescent="0.3">
      <c r="A185" s="7"/>
      <c r="B185" s="381" t="s">
        <v>4556</v>
      </c>
      <c r="C185" s="7" t="s">
        <v>4649</v>
      </c>
      <c r="D185" s="209" t="s">
        <v>4741</v>
      </c>
      <c r="E185" s="7" t="s">
        <v>94</v>
      </c>
      <c r="F185" s="7" t="s">
        <v>4745</v>
      </c>
      <c r="G185" s="7" t="s">
        <v>8</v>
      </c>
      <c r="H185" s="7" t="s">
        <v>165</v>
      </c>
      <c r="I185" s="7" t="s">
        <v>4775</v>
      </c>
      <c r="J185" s="7" t="s">
        <v>4776</v>
      </c>
      <c r="K185" s="250" t="s">
        <v>1</v>
      </c>
      <c r="L185" s="7" t="s">
        <v>272</v>
      </c>
      <c r="M185" s="283">
        <v>0.8</v>
      </c>
      <c r="N185" s="262">
        <v>25</v>
      </c>
      <c r="O185" s="262">
        <v>25</v>
      </c>
      <c r="P185" s="262">
        <v>25</v>
      </c>
      <c r="Q185" s="262">
        <v>25</v>
      </c>
      <c r="R185" s="262">
        <v>25</v>
      </c>
      <c r="S185" s="262">
        <v>25</v>
      </c>
      <c r="T185" s="262">
        <v>25</v>
      </c>
      <c r="U185" s="262">
        <v>25</v>
      </c>
      <c r="V185" s="262">
        <v>25</v>
      </c>
      <c r="W185" s="262">
        <v>25</v>
      </c>
      <c r="X185" s="262">
        <v>25</v>
      </c>
      <c r="Y185" s="262">
        <v>25</v>
      </c>
      <c r="Z185" s="274">
        <f t="shared" si="177"/>
        <v>300</v>
      </c>
      <c r="AA185" s="33">
        <v>0</v>
      </c>
      <c r="AB185" s="33"/>
      <c r="AC185" s="33"/>
      <c r="AD185" s="251" t="s">
        <v>13</v>
      </c>
      <c r="AE185" s="262">
        <v>1210</v>
      </c>
      <c r="AF185" s="262">
        <v>1191</v>
      </c>
      <c r="AG185" s="262">
        <v>1172</v>
      </c>
      <c r="AH185" s="262">
        <v>1153</v>
      </c>
      <c r="AI185" s="262">
        <v>1134</v>
      </c>
      <c r="AJ185" s="262">
        <v>1115</v>
      </c>
      <c r="AK185" s="262">
        <v>1096</v>
      </c>
      <c r="AL185" s="262">
        <v>1077</v>
      </c>
      <c r="AM185" s="262">
        <v>1058</v>
      </c>
      <c r="AN185" s="262">
        <v>1039</v>
      </c>
      <c r="AO185" s="262">
        <v>1020</v>
      </c>
      <c r="AP185" s="262">
        <v>1001</v>
      </c>
      <c r="AQ185" s="243">
        <f t="shared" si="152"/>
        <v>1105.5</v>
      </c>
      <c r="AR185" s="33"/>
      <c r="AS185" s="33"/>
      <c r="AT185" s="33"/>
      <c r="AU185" s="272">
        <f t="shared" si="181"/>
        <v>801625000</v>
      </c>
      <c r="AV185" s="272">
        <f t="shared" si="182"/>
        <v>789037500</v>
      </c>
      <c r="AW185" s="272">
        <f t="shared" si="183"/>
        <v>776450000</v>
      </c>
      <c r="AX185" s="272">
        <f t="shared" si="184"/>
        <v>763862500</v>
      </c>
      <c r="AY185" s="272">
        <f t="shared" si="185"/>
        <v>751275000</v>
      </c>
      <c r="AZ185" s="272">
        <f t="shared" si="186"/>
        <v>738687500</v>
      </c>
      <c r="BA185" s="272">
        <f t="shared" si="187"/>
        <v>726100000</v>
      </c>
      <c r="BB185" s="272">
        <f t="shared" si="188"/>
        <v>713512500</v>
      </c>
      <c r="BC185" s="272">
        <f t="shared" si="189"/>
        <v>700925000</v>
      </c>
      <c r="BD185" s="272">
        <f t="shared" si="190"/>
        <v>688337500</v>
      </c>
      <c r="BE185" s="272">
        <f t="shared" si="191"/>
        <v>675750000</v>
      </c>
      <c r="BF185" s="272">
        <f t="shared" si="192"/>
        <v>663162500</v>
      </c>
      <c r="BG185" s="273">
        <f t="shared" si="180"/>
        <v>8788725000</v>
      </c>
      <c r="BH185" s="7"/>
      <c r="BI185" s="7"/>
      <c r="BJ185" s="7"/>
      <c r="BK185" s="289">
        <v>20</v>
      </c>
      <c r="BL185" s="290">
        <v>20</v>
      </c>
      <c r="BM185" s="291">
        <f t="shared" si="178"/>
        <v>0</v>
      </c>
      <c r="BN185" s="292" t="s">
        <v>13</v>
      </c>
      <c r="BO185" s="290">
        <f t="shared" si="193"/>
        <v>13250000</v>
      </c>
      <c r="BP185" s="290">
        <f t="shared" si="194"/>
        <v>13250000</v>
      </c>
      <c r="BQ185" s="290">
        <f t="shared" si="195"/>
        <v>13250000</v>
      </c>
      <c r="BR185" s="290">
        <f t="shared" si="196"/>
        <v>13250000</v>
      </c>
      <c r="BS185" s="290">
        <f t="shared" si="197"/>
        <v>13250000</v>
      </c>
      <c r="BT185" s="290">
        <f t="shared" si="198"/>
        <v>13250000</v>
      </c>
      <c r="BU185" s="290">
        <f t="shared" si="199"/>
        <v>13250000</v>
      </c>
      <c r="BV185" s="290">
        <f t="shared" si="200"/>
        <v>13250000</v>
      </c>
      <c r="BW185" s="290">
        <f t="shared" si="201"/>
        <v>13250000</v>
      </c>
      <c r="BX185" s="290">
        <f t="shared" si="202"/>
        <v>13250000</v>
      </c>
      <c r="BY185" s="290">
        <f t="shared" si="203"/>
        <v>13250000</v>
      </c>
      <c r="BZ185" s="290">
        <f t="shared" si="204"/>
        <v>13250000</v>
      </c>
      <c r="CA185" s="298">
        <f t="shared" si="179"/>
        <v>159000000</v>
      </c>
      <c r="CB185" s="1" t="str">
        <f>VLOOKUP(C185,'So sánh chi phí'!A:A,1,0)</f>
        <v>NS26-NEWCUS-026</v>
      </c>
    </row>
    <row r="186" spans="1:80" x14ac:dyDescent="0.3">
      <c r="A186" s="210"/>
      <c r="B186" s="234" t="s">
        <v>98</v>
      </c>
      <c r="C186" s="210" t="s">
        <v>4650</v>
      </c>
      <c r="D186" s="211" t="s">
        <v>4742</v>
      </c>
      <c r="E186" s="210" t="s">
        <v>97</v>
      </c>
      <c r="F186" s="210" t="s">
        <v>4745</v>
      </c>
      <c r="G186" s="210" t="s">
        <v>8</v>
      </c>
      <c r="H186" s="210" t="s">
        <v>4746</v>
      </c>
      <c r="I186" s="210" t="s">
        <v>4775</v>
      </c>
      <c r="J186" s="210" t="s">
        <v>4776</v>
      </c>
      <c r="K186" s="250" t="s">
        <v>1</v>
      </c>
      <c r="L186" s="210" t="s">
        <v>272</v>
      </c>
      <c r="M186" s="284">
        <v>0.8</v>
      </c>
      <c r="N186" s="266">
        <v>25</v>
      </c>
      <c r="O186" s="266">
        <v>25</v>
      </c>
      <c r="P186" s="266">
        <v>25</v>
      </c>
      <c r="Q186" s="266">
        <v>25</v>
      </c>
      <c r="R186" s="266">
        <v>25</v>
      </c>
      <c r="S186" s="266">
        <v>25</v>
      </c>
      <c r="T186" s="266">
        <v>25</v>
      </c>
      <c r="U186" s="266">
        <v>25</v>
      </c>
      <c r="V186" s="266">
        <v>25</v>
      </c>
      <c r="W186" s="266">
        <v>25</v>
      </c>
      <c r="X186" s="266">
        <v>25</v>
      </c>
      <c r="Y186" s="266">
        <v>25</v>
      </c>
      <c r="Z186" s="335">
        <f t="shared" si="177"/>
        <v>300</v>
      </c>
      <c r="AA186" s="212">
        <v>0</v>
      </c>
      <c r="AB186" s="212"/>
      <c r="AC186" s="212"/>
      <c r="AD186" s="336" t="s">
        <v>13</v>
      </c>
      <c r="AE186" s="266">
        <v>1210</v>
      </c>
      <c r="AF186" s="266">
        <v>1191</v>
      </c>
      <c r="AG186" s="266">
        <v>1172</v>
      </c>
      <c r="AH186" s="266">
        <v>1153</v>
      </c>
      <c r="AI186" s="266">
        <v>1134</v>
      </c>
      <c r="AJ186" s="266">
        <v>1115</v>
      </c>
      <c r="AK186" s="266">
        <v>1096</v>
      </c>
      <c r="AL186" s="266">
        <v>1077</v>
      </c>
      <c r="AM186" s="266">
        <v>1058</v>
      </c>
      <c r="AN186" s="266">
        <v>1039</v>
      </c>
      <c r="AO186" s="266">
        <v>1020</v>
      </c>
      <c r="AP186" s="266">
        <v>1001</v>
      </c>
      <c r="AQ186" s="337">
        <f t="shared" si="152"/>
        <v>1105.5</v>
      </c>
      <c r="AR186" s="212"/>
      <c r="AS186" s="212"/>
      <c r="AT186" s="212"/>
      <c r="AU186" s="338">
        <f t="shared" si="181"/>
        <v>801625000</v>
      </c>
      <c r="AV186" s="338">
        <f t="shared" si="182"/>
        <v>789037500</v>
      </c>
      <c r="AW186" s="338">
        <f t="shared" si="183"/>
        <v>776450000</v>
      </c>
      <c r="AX186" s="338">
        <f t="shared" si="184"/>
        <v>763862500</v>
      </c>
      <c r="AY186" s="338">
        <f t="shared" si="185"/>
        <v>751275000</v>
      </c>
      <c r="AZ186" s="338">
        <f t="shared" si="186"/>
        <v>738687500</v>
      </c>
      <c r="BA186" s="338">
        <f t="shared" si="187"/>
        <v>726100000</v>
      </c>
      <c r="BB186" s="338">
        <f t="shared" si="188"/>
        <v>713512500</v>
      </c>
      <c r="BC186" s="338">
        <f t="shared" si="189"/>
        <v>700925000</v>
      </c>
      <c r="BD186" s="338">
        <f t="shared" si="190"/>
        <v>688337500</v>
      </c>
      <c r="BE186" s="338">
        <f t="shared" si="191"/>
        <v>675750000</v>
      </c>
      <c r="BF186" s="338">
        <f t="shared" si="192"/>
        <v>663162500</v>
      </c>
      <c r="BG186" s="339">
        <f t="shared" si="180"/>
        <v>8788725000</v>
      </c>
      <c r="BH186" s="210"/>
      <c r="BI186" s="210"/>
      <c r="BJ186" s="210"/>
      <c r="BK186" s="340"/>
      <c r="BL186" s="293"/>
      <c r="BM186" s="294" t="str">
        <f t="shared" si="178"/>
        <v xml:space="preserve"> </v>
      </c>
      <c r="BN186" s="295" t="s">
        <v>15</v>
      </c>
      <c r="BO186" s="293">
        <f t="shared" si="193"/>
        <v>0</v>
      </c>
      <c r="BP186" s="293">
        <f t="shared" si="194"/>
        <v>0</v>
      </c>
      <c r="BQ186" s="293">
        <f t="shared" si="195"/>
        <v>0</v>
      </c>
      <c r="BR186" s="293">
        <f t="shared" si="196"/>
        <v>0</v>
      </c>
      <c r="BS186" s="293">
        <f t="shared" si="197"/>
        <v>0</v>
      </c>
      <c r="BT186" s="293">
        <f t="shared" si="198"/>
        <v>0</v>
      </c>
      <c r="BU186" s="293">
        <f t="shared" si="199"/>
        <v>0</v>
      </c>
      <c r="BV186" s="293">
        <f t="shared" si="200"/>
        <v>0</v>
      </c>
      <c r="BW186" s="293">
        <f t="shared" si="201"/>
        <v>0</v>
      </c>
      <c r="BX186" s="293">
        <f t="shared" si="202"/>
        <v>0</v>
      </c>
      <c r="BY186" s="293">
        <f t="shared" si="203"/>
        <v>0</v>
      </c>
      <c r="BZ186" s="293">
        <f t="shared" si="204"/>
        <v>0</v>
      </c>
      <c r="CA186" s="299">
        <f t="shared" si="179"/>
        <v>0</v>
      </c>
      <c r="CB186" s="1" t="e">
        <f>VLOOKUP(C186,'So sánh chi phí'!A:A,1,0)</f>
        <v>#N/A</v>
      </c>
    </row>
  </sheetData>
  <autoFilter ref="A8:XER186" xr:uid="{99F49517-00F4-43AE-93B3-56DAE31142AA}">
    <filterColumn colId="4">
      <filters>
        <filter val="Nội địa"/>
      </filters>
    </filterColumn>
  </autoFilter>
  <conditionalFormatting sqref="C1">
    <cfRule type="duplicateValues" dxfId="25" priority="99"/>
    <cfRule type="containsText" dxfId="24" priority="100" operator="containsText" text="xxx">
      <formula>NOT(ISERROR(SEARCH("xxx",C1)))</formula>
    </cfRule>
  </conditionalFormatting>
  <conditionalFormatting sqref="C65:D65 XDX65:XDY65 XEC65">
    <cfRule type="cellIs" dxfId="23" priority="13" operator="equal">
      <formula>"Khả Thi 50%"</formula>
    </cfRule>
    <cfRule type="cellIs" dxfId="22" priority="14" operator="equal">
      <formula>"Khả Thi 80%"</formula>
    </cfRule>
    <cfRule type="cellIs" dxfId="21" priority="15" operator="equal">
      <formula>"Chắc chắn 100%"</formula>
    </cfRule>
  </conditionalFormatting>
  <conditionalFormatting sqref="E5:E6">
    <cfRule type="cellIs" dxfId="20" priority="1" operator="equal">
      <formula>"Khả Thi 50%"</formula>
    </cfRule>
    <cfRule type="cellIs" dxfId="19" priority="2" operator="equal">
      <formula>"Khả Thi 80%"</formula>
    </cfRule>
    <cfRule type="cellIs" dxfId="18" priority="3" operator="equal">
      <formula>"Chắc chắn 100%"</formula>
    </cfRule>
  </conditionalFormatting>
  <conditionalFormatting sqref="E9:H49">
    <cfRule type="cellIs" dxfId="17" priority="4" operator="equal">
      <formula>"Khả Thi 50%"</formula>
    </cfRule>
    <cfRule type="cellIs" dxfId="16" priority="5" operator="equal">
      <formula>"Khả Thi 80%"</formula>
    </cfRule>
    <cfRule type="cellIs" dxfId="15" priority="6" operator="equal">
      <formula>"Chắc chắn 100%"</formula>
    </cfRule>
  </conditionalFormatting>
  <conditionalFormatting sqref="H57:H70">
    <cfRule type="cellIs" dxfId="14" priority="7" operator="equal">
      <formula>"Khả Thi 50%"</formula>
    </cfRule>
    <cfRule type="cellIs" dxfId="13" priority="8" operator="equal">
      <formula>"Khả Thi 80%"</formula>
    </cfRule>
    <cfRule type="cellIs" dxfId="12" priority="9" operator="equal">
      <formula>"Chắc chắn 100%"</formula>
    </cfRule>
  </conditionalFormatting>
  <conditionalFormatting sqref="H72:H73 H77:H78">
    <cfRule type="cellIs" dxfId="11" priority="16" operator="equal">
      <formula>"Khả Thi 50%"</formula>
    </cfRule>
    <cfRule type="cellIs" dxfId="10" priority="17" operator="equal">
      <formula>"Khả Thi 80%"</formula>
    </cfRule>
    <cfRule type="cellIs" dxfId="9" priority="18" operator="equal">
      <formula>"Chắc chắn 100%"</formula>
    </cfRule>
  </conditionalFormatting>
  <conditionalFormatting sqref="M9:M49 H50 E50:F64 E66:E70 F66:F71 E72:F78">
    <cfRule type="cellIs" dxfId="8" priority="19" operator="equal">
      <formula>"Khả Thi 50%"</formula>
    </cfRule>
    <cfRule type="cellIs" dxfId="7" priority="20" operator="equal">
      <formula>"Khả Thi 80%"</formula>
    </cfRule>
    <cfRule type="cellIs" dxfId="6" priority="21" operator="equal">
      <formula>"Chắc chắn 100%"</formula>
    </cfRule>
  </conditionalFormatting>
  <conditionalFormatting sqref="M64:M70">
    <cfRule type="cellIs" dxfId="5" priority="10" operator="equal">
      <formula>"Khả Thi 50%"</formula>
    </cfRule>
    <cfRule type="cellIs" dxfId="4" priority="11" operator="equal">
      <formula>"Khả Thi 80%"</formula>
    </cfRule>
    <cfRule type="cellIs" dxfId="3" priority="12" operator="equal">
      <formula>"Chắc chắn 100%"</formula>
    </cfRule>
  </conditionalFormatting>
  <dataValidations count="2">
    <dataValidation type="list" allowBlank="1" showInputMessage="1" showErrorMessage="1" sqref="BN9:BN186" xr:uid="{01764603-2715-4643-B6AE-D7843A50CCAD}">
      <formula1>USD</formula1>
    </dataValidation>
    <dataValidation type="list" allowBlank="1" showInputMessage="1" showErrorMessage="1" sqref="AD9:AD186" xr:uid="{8B0C6F7B-D1CE-466D-8F25-2D8005E25D49}">
      <formula1>#REF!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5694D-18F0-4331-ABBC-362D4E424E91}">
  <sheetPr>
    <tabColor rgb="FF00B050"/>
  </sheetPr>
  <dimension ref="A1:N121"/>
  <sheetViews>
    <sheetView workbookViewId="0">
      <pane xSplit="2" ySplit="3" topLeftCell="C26" activePane="bottomRight" state="frozen"/>
      <selection pane="topRight" activeCell="C1" sqref="C1"/>
      <selection pane="bottomLeft" activeCell="A4" sqref="A4"/>
      <selection pane="bottomRight" activeCell="G82" sqref="G82"/>
    </sheetView>
  </sheetViews>
  <sheetFormatPr defaultColWidth="8.7265625" defaultRowHeight="13" x14ac:dyDescent="0.3"/>
  <cols>
    <col min="1" max="1" width="10.453125" style="382" customWidth="1"/>
    <col min="2" max="2" width="25.7265625" style="382" bestFit="1" customWidth="1"/>
    <col min="3" max="3" width="7.26953125" style="382" customWidth="1"/>
    <col min="4" max="4" width="11.26953125" style="382" bestFit="1" customWidth="1"/>
    <col min="5" max="5" width="11.7265625" style="382" customWidth="1"/>
    <col min="6" max="6" width="15.1796875" style="382" customWidth="1"/>
    <col min="7" max="7" width="14.81640625" style="382" bestFit="1" customWidth="1"/>
    <col min="8" max="8" width="15.54296875" style="382" customWidth="1"/>
    <col min="9" max="9" width="15.7265625" style="382" customWidth="1"/>
    <col min="10" max="12" width="8.7265625" style="382"/>
    <col min="13" max="13" width="24.7265625" style="382" bestFit="1" customWidth="1"/>
    <col min="14" max="16384" width="8.7265625" style="382"/>
  </cols>
  <sheetData>
    <row r="1" spans="1:14" s="566" customFormat="1" x14ac:dyDescent="0.3">
      <c r="D1" s="567">
        <f>SUBTOTAL(9,D4:D75)</f>
        <v>42242976.399999999</v>
      </c>
      <c r="E1" s="567">
        <f t="shared" ref="E1:I1" si="0">SUBTOTAL(9,E4:E75)</f>
        <v>43450400</v>
      </c>
      <c r="F1" s="567">
        <f t="shared" si="0"/>
        <v>1207423.5999999996</v>
      </c>
      <c r="G1" s="567">
        <f t="shared" si="0"/>
        <v>22958703344.629543</v>
      </c>
      <c r="H1" s="567">
        <f t="shared" si="0"/>
        <v>33498362987.272736</v>
      </c>
      <c r="I1" s="567">
        <f t="shared" si="0"/>
        <v>10539659642.643192</v>
      </c>
    </row>
    <row r="3" spans="1:14" x14ac:dyDescent="0.3">
      <c r="A3" s="568" t="s">
        <v>4919</v>
      </c>
      <c r="B3" s="569" t="s">
        <v>4919</v>
      </c>
      <c r="C3" s="569" t="s">
        <v>4967</v>
      </c>
      <c r="D3" s="569">
        <v>2025</v>
      </c>
      <c r="E3" s="569">
        <v>2026</v>
      </c>
      <c r="F3" s="569" t="s">
        <v>4937</v>
      </c>
      <c r="G3" s="569">
        <v>2025</v>
      </c>
      <c r="H3" s="569">
        <v>2026</v>
      </c>
      <c r="I3" s="569" t="s">
        <v>4937</v>
      </c>
      <c r="J3" s="570" t="s">
        <v>4969</v>
      </c>
      <c r="L3" s="554"/>
      <c r="M3" s="558"/>
      <c r="N3" s="558"/>
    </row>
    <row r="4" spans="1:14" x14ac:dyDescent="0.3">
      <c r="A4" s="571" t="s">
        <v>4488</v>
      </c>
      <c r="B4" s="572" t="s">
        <v>4681</v>
      </c>
      <c r="C4" s="572" t="s">
        <v>98</v>
      </c>
      <c r="D4" s="400">
        <v>242000</v>
      </c>
      <c r="E4" s="400">
        <f>SUMIFS('KH 2026'!Z:Z,'KH 2026'!C:C,'So sánh chi phí'!A4)*1000</f>
        <v>264000</v>
      </c>
      <c r="F4" s="400">
        <f t="shared" ref="F4:F29" si="1">E4-D4</f>
        <v>22000</v>
      </c>
      <c r="G4" s="400">
        <v>148518518.81481501</v>
      </c>
      <c r="H4" s="400">
        <f>SUMIFS('CPVC+XK 2026'!CA:CA,'CPVC+XK 2026'!C:C,'So sánh chi phí'!A4)</f>
        <v>161111100.00000003</v>
      </c>
      <c r="I4" s="573">
        <f>H4-G4</f>
        <v>12592581.185185015</v>
      </c>
      <c r="J4" s="368"/>
      <c r="L4" s="554"/>
      <c r="M4" s="558"/>
      <c r="N4" s="558"/>
    </row>
    <row r="5" spans="1:14" x14ac:dyDescent="0.3">
      <c r="A5" s="574" t="s">
        <v>4593</v>
      </c>
      <c r="B5" s="575" t="s">
        <v>4682</v>
      </c>
      <c r="C5" s="572" t="s">
        <v>98</v>
      </c>
      <c r="D5" s="400">
        <v>88000</v>
      </c>
      <c r="E5" s="400">
        <f>SUMIFS('KH 2026'!Z:Z,'KH 2026'!C:C,'So sánh chi phí'!A5)*1000</f>
        <v>264000</v>
      </c>
      <c r="F5" s="400">
        <f t="shared" si="1"/>
        <v>176000</v>
      </c>
      <c r="G5" s="400">
        <v>14960000</v>
      </c>
      <c r="H5" s="400">
        <f>SUMIFS('CPVC+XK 2026'!CA:CA,'CPVC+XK 2026'!C:C,'So sánh chi phí'!A5)</f>
        <v>36960000</v>
      </c>
      <c r="I5" s="573">
        <f t="shared" ref="I5:I68" si="2">H5-G5</f>
        <v>22000000</v>
      </c>
      <c r="J5" s="368"/>
      <c r="L5" s="554"/>
      <c r="M5" s="558"/>
      <c r="N5" s="558"/>
    </row>
    <row r="6" spans="1:14" x14ac:dyDescent="0.3">
      <c r="A6" s="571" t="s">
        <v>4920</v>
      </c>
      <c r="B6" s="572" t="s">
        <v>4921</v>
      </c>
      <c r="C6" s="572" t="s">
        <v>98</v>
      </c>
      <c r="D6" s="400">
        <v>72600</v>
      </c>
      <c r="E6" s="400">
        <f>SUMIFS('KH 2026'!Z:Z,'KH 2026'!C:C,'So sánh chi phí'!A6)*1000</f>
        <v>0</v>
      </c>
      <c r="F6" s="400">
        <f t="shared" si="1"/>
        <v>-72600</v>
      </c>
      <c r="G6" s="400">
        <v>10560000</v>
      </c>
      <c r="H6" s="400">
        <f>SUMIFS('CPVC+XK 2026'!CA:CA,'CPVC+XK 2026'!C:C,'So sánh chi phí'!A6)</f>
        <v>0</v>
      </c>
      <c r="I6" s="573">
        <f t="shared" si="2"/>
        <v>-10560000</v>
      </c>
      <c r="J6" s="368"/>
      <c r="L6" s="554"/>
      <c r="M6" s="558"/>
      <c r="N6" s="558"/>
    </row>
    <row r="7" spans="1:14" x14ac:dyDescent="0.3">
      <c r="A7" s="576" t="s">
        <v>4594</v>
      </c>
      <c r="B7" s="575" t="s">
        <v>4807</v>
      </c>
      <c r="C7" s="572" t="s">
        <v>98</v>
      </c>
      <c r="D7" s="400">
        <v>286000</v>
      </c>
      <c r="E7" s="400">
        <f>SUMIFS('KH 2026'!Z:Z,'KH 2026'!C:C,'So sánh chi phí'!A7)*1000</f>
        <v>264000</v>
      </c>
      <c r="F7" s="400">
        <f t="shared" si="1"/>
        <v>-22000</v>
      </c>
      <c r="G7" s="400">
        <v>49280000</v>
      </c>
      <c r="H7" s="400">
        <f>SUMIFS('CPVC+XK 2026'!CA:CA,'CPVC+XK 2026'!C:C,'So sánh chi phí'!A7)</f>
        <v>52800000</v>
      </c>
      <c r="I7" s="573">
        <f t="shared" si="2"/>
        <v>3520000</v>
      </c>
      <c r="J7" s="368"/>
      <c r="L7" s="555"/>
      <c r="M7" s="556"/>
      <c r="N7" s="558"/>
    </row>
    <row r="8" spans="1:14" x14ac:dyDescent="0.3">
      <c r="A8" s="574" t="s">
        <v>4930</v>
      </c>
      <c r="B8" s="575" t="s">
        <v>4931</v>
      </c>
      <c r="C8" s="572" t="s">
        <v>98</v>
      </c>
      <c r="D8" s="400">
        <v>6000</v>
      </c>
      <c r="E8" s="400">
        <f>SUMIFS('KH 2026'!Z:Z,'KH 2026'!C:C,'So sánh chi phí'!A8)*1000</f>
        <v>0</v>
      </c>
      <c r="F8" s="400">
        <f t="shared" si="1"/>
        <v>-6000</v>
      </c>
      <c r="G8" s="400">
        <v>1200000</v>
      </c>
      <c r="H8" s="400">
        <f>SUMIFS('CPVC+XK 2026'!CA:CA,'CPVC+XK 2026'!C:C,'So sánh chi phí'!A8)</f>
        <v>0</v>
      </c>
      <c r="I8" s="573">
        <f t="shared" si="2"/>
        <v>-1200000</v>
      </c>
      <c r="J8" s="368"/>
      <c r="L8" s="555"/>
      <c r="M8" s="556"/>
      <c r="N8" s="558"/>
    </row>
    <row r="9" spans="1:14" x14ac:dyDescent="0.3">
      <c r="A9" s="574" t="s">
        <v>4581</v>
      </c>
      <c r="B9" s="575" t="s">
        <v>4666</v>
      </c>
      <c r="C9" s="572" t="s">
        <v>98</v>
      </c>
      <c r="D9" s="400">
        <v>897050</v>
      </c>
      <c r="E9" s="400">
        <f>SUMIFS('KH 2026'!Z:Z,'KH 2026'!C:C,'So sánh chi phí'!A9)*1000</f>
        <v>0</v>
      </c>
      <c r="F9" s="400">
        <f t="shared" si="1"/>
        <v>-897050</v>
      </c>
      <c r="G9" s="400">
        <v>14800000</v>
      </c>
      <c r="H9" s="400">
        <f>SUMIFS('CPVC+XK 2026'!CA:CA,'CPVC+XK 2026'!C:C,'So sánh chi phí'!A9)</f>
        <v>0</v>
      </c>
      <c r="I9" s="573">
        <f t="shared" si="2"/>
        <v>-14800000</v>
      </c>
      <c r="J9" s="368"/>
      <c r="L9" s="555"/>
      <c r="M9" s="556"/>
      <c r="N9" s="558"/>
    </row>
    <row r="10" spans="1:14" x14ac:dyDescent="0.3">
      <c r="A10" s="571" t="s">
        <v>194</v>
      </c>
      <c r="B10" s="572" t="s">
        <v>4558</v>
      </c>
      <c r="C10" s="572" t="s">
        <v>98</v>
      </c>
      <c r="D10" s="400">
        <v>1129150</v>
      </c>
      <c r="E10" s="400">
        <f>SUMIFS('KH 2026'!Z:Z,'KH 2026'!C:C,'So sánh chi phí'!A10)*1000</f>
        <v>1320000</v>
      </c>
      <c r="F10" s="400">
        <f t="shared" si="1"/>
        <v>190850</v>
      </c>
      <c r="G10" s="400">
        <v>46537148.148148097</v>
      </c>
      <c r="H10" s="400">
        <f>SUMIFS('CPVC+XK 2026'!CA:CA,'CPVC+XK 2026'!C:C,'So sánh chi phí'!A10)</f>
        <v>0</v>
      </c>
      <c r="I10" s="573">
        <f t="shared" si="2"/>
        <v>-46537148.148148097</v>
      </c>
      <c r="J10" s="368"/>
      <c r="L10" s="555"/>
      <c r="M10" s="556"/>
      <c r="N10" s="558"/>
    </row>
    <row r="11" spans="1:14" x14ac:dyDescent="0.3">
      <c r="A11" s="571" t="s">
        <v>4924</v>
      </c>
      <c r="B11" s="572" t="s">
        <v>4925</v>
      </c>
      <c r="C11" s="572" t="s">
        <v>98</v>
      </c>
      <c r="D11" s="400">
        <v>217700</v>
      </c>
      <c r="E11" s="400">
        <f>SUMIFS('KH 2026'!Z:Z,'KH 2026'!C:C,'So sánh chi phí'!A11)*1000</f>
        <v>0</v>
      </c>
      <c r="F11" s="400">
        <f t="shared" si="1"/>
        <v>-217700</v>
      </c>
      <c r="G11" s="400">
        <v>23240000</v>
      </c>
      <c r="H11" s="400">
        <f>SUMIFS('CPVC+XK 2026'!CA:CA,'CPVC+XK 2026'!C:C,'So sánh chi phí'!A11)</f>
        <v>0</v>
      </c>
      <c r="I11" s="573">
        <f t="shared" si="2"/>
        <v>-23240000</v>
      </c>
      <c r="J11" s="368"/>
      <c r="L11" s="555"/>
      <c r="M11" s="556"/>
      <c r="N11" s="558"/>
    </row>
    <row r="12" spans="1:14" x14ac:dyDescent="0.3">
      <c r="A12" s="574" t="s">
        <v>4484</v>
      </c>
      <c r="B12" s="575" t="s">
        <v>4929</v>
      </c>
      <c r="C12" s="572" t="s">
        <v>98</v>
      </c>
      <c r="D12" s="400">
        <v>550850</v>
      </c>
      <c r="E12" s="400">
        <f>SUMIFS('KH 2026'!Z:Z,'KH 2026'!C:C,'So sánh chi phí'!A12)*1000</f>
        <v>880000</v>
      </c>
      <c r="F12" s="400">
        <f t="shared" si="1"/>
        <v>329150</v>
      </c>
      <c r="G12" s="400">
        <v>121187000</v>
      </c>
      <c r="H12" s="400">
        <f>SUMIFS('CPVC+XK 2026'!CA:CA,'CPVC+XK 2026'!C:C,'So sánh chi phí'!A12)</f>
        <v>193600000</v>
      </c>
      <c r="I12" s="573">
        <f t="shared" si="2"/>
        <v>72413000</v>
      </c>
      <c r="J12" s="368"/>
      <c r="L12" s="555"/>
      <c r="M12" s="556"/>
      <c r="N12" s="558"/>
    </row>
    <row r="13" spans="1:14" x14ac:dyDescent="0.3">
      <c r="A13" s="571" t="s">
        <v>177</v>
      </c>
      <c r="B13" s="572" t="s">
        <v>4676</v>
      </c>
      <c r="C13" s="572" t="s">
        <v>98</v>
      </c>
      <c r="D13" s="400">
        <v>362975</v>
      </c>
      <c r="E13" s="400">
        <f>SUMIFS('KH 2026'!Z:Z,'KH 2026'!C:C,'So sánh chi phí'!A13)*1000</f>
        <v>360000</v>
      </c>
      <c r="F13" s="400">
        <f t="shared" si="1"/>
        <v>-2975</v>
      </c>
      <c r="G13" s="400">
        <v>300185184.21918511</v>
      </c>
      <c r="H13" s="400">
        <f>SUMIFS('CPVC+XK 2026'!CA:CA,'CPVC+XK 2026'!C:C,'So sánh chi phí'!A13)</f>
        <v>268013469.09090903</v>
      </c>
      <c r="I13" s="573">
        <f t="shared" si="2"/>
        <v>-32171715.12827608</v>
      </c>
      <c r="J13" s="368"/>
      <c r="L13" s="555"/>
      <c r="M13" s="556"/>
      <c r="N13" s="558"/>
    </row>
    <row r="14" spans="1:14" x14ac:dyDescent="0.3">
      <c r="A14" s="576" t="s">
        <v>4633</v>
      </c>
      <c r="B14" s="575" t="s">
        <v>4726</v>
      </c>
      <c r="C14" s="572" t="s">
        <v>98</v>
      </c>
      <c r="D14" s="400">
        <v>1000</v>
      </c>
      <c r="E14" s="400">
        <f>SUMIFS('KH 2026'!Z:Z,'KH 2026'!C:C,'So sánh chi phí'!A14)*1000</f>
        <v>0</v>
      </c>
      <c r="F14" s="400">
        <f t="shared" si="1"/>
        <v>-1000</v>
      </c>
      <c r="G14" s="400">
        <v>2200000</v>
      </c>
      <c r="H14" s="400">
        <f>SUMIFS('CPVC+XK 2026'!CA:CA,'CPVC+XK 2026'!C:C,'So sánh chi phí'!A14)</f>
        <v>0</v>
      </c>
      <c r="I14" s="573">
        <f t="shared" si="2"/>
        <v>-2200000</v>
      </c>
      <c r="J14" s="368"/>
      <c r="L14" s="555"/>
      <c r="M14" s="556"/>
      <c r="N14" s="558"/>
    </row>
    <row r="15" spans="1:14" x14ac:dyDescent="0.3">
      <c r="A15" s="576" t="s">
        <v>4603</v>
      </c>
      <c r="B15" s="575" t="s">
        <v>4692</v>
      </c>
      <c r="C15" s="572" t="s">
        <v>98</v>
      </c>
      <c r="D15" s="400">
        <v>450600</v>
      </c>
      <c r="E15" s="400">
        <f>SUMIFS('KH 2026'!Z:Z,'KH 2026'!C:C,'So sánh chi phí'!A15)*1000</f>
        <v>0</v>
      </c>
      <c r="F15" s="400">
        <f t="shared" si="1"/>
        <v>-450600</v>
      </c>
      <c r="G15" s="400">
        <v>3200000</v>
      </c>
      <c r="H15" s="400">
        <f>SUMIFS('CPVC+XK 2026'!CA:CA,'CPVC+XK 2026'!C:C,'So sánh chi phí'!A15)</f>
        <v>0</v>
      </c>
      <c r="I15" s="573">
        <f t="shared" si="2"/>
        <v>-3200000</v>
      </c>
      <c r="J15" s="368"/>
      <c r="L15" s="555"/>
      <c r="M15" s="556"/>
      <c r="N15" s="558"/>
    </row>
    <row r="16" spans="1:14" x14ac:dyDescent="0.3">
      <c r="A16" s="574" t="s">
        <v>4932</v>
      </c>
      <c r="B16" s="575" t="s">
        <v>4933</v>
      </c>
      <c r="C16" s="572" t="s">
        <v>98</v>
      </c>
      <c r="D16" s="400">
        <v>29700</v>
      </c>
      <c r="E16" s="400">
        <f>SUMIFS('KH 2026'!Z:Z,'KH 2026'!C:C,'So sánh chi phí'!A16)*1000</f>
        <v>0</v>
      </c>
      <c r="F16" s="400">
        <f t="shared" si="1"/>
        <v>-29700</v>
      </c>
      <c r="G16" s="400">
        <v>3800000</v>
      </c>
      <c r="H16" s="400">
        <f>SUMIFS('CPVC+XK 2026'!CA:CA,'CPVC+XK 2026'!C:C,'So sánh chi phí'!A16)</f>
        <v>0</v>
      </c>
      <c r="I16" s="573">
        <f t="shared" si="2"/>
        <v>-3800000</v>
      </c>
      <c r="J16" s="368"/>
      <c r="L16" s="555"/>
      <c r="M16" s="556"/>
      <c r="N16" s="558"/>
    </row>
    <row r="17" spans="1:14" x14ac:dyDescent="0.3">
      <c r="A17" s="574" t="s">
        <v>4486</v>
      </c>
      <c r="B17" s="575" t="s">
        <v>4928</v>
      </c>
      <c r="C17" s="572" t="s">
        <v>98</v>
      </c>
      <c r="D17" s="400">
        <v>187000</v>
      </c>
      <c r="E17" s="400">
        <f>SUMIFS('KH 2026'!Z:Z,'KH 2026'!C:C,'So sánh chi phí'!A17)*1000</f>
        <v>121000</v>
      </c>
      <c r="F17" s="400">
        <f t="shared" si="1"/>
        <v>-66000</v>
      </c>
      <c r="G17" s="400">
        <v>16000000</v>
      </c>
      <c r="H17" s="400">
        <f>SUMIFS('CPVC+XK 2026'!CA:CA,'CPVC+XK 2026'!C:C,'So sánh chi phí'!A17)</f>
        <v>0</v>
      </c>
      <c r="I17" s="573">
        <f t="shared" si="2"/>
        <v>-16000000</v>
      </c>
      <c r="J17" s="368"/>
      <c r="L17" s="555"/>
      <c r="M17" s="556"/>
      <c r="N17" s="558"/>
    </row>
    <row r="18" spans="1:14" x14ac:dyDescent="0.3">
      <c r="A18" s="574" t="s">
        <v>4589</v>
      </c>
      <c r="B18" s="575" t="s">
        <v>4675</v>
      </c>
      <c r="C18" s="572" t="s">
        <v>98</v>
      </c>
      <c r="D18" s="400">
        <v>223600</v>
      </c>
      <c r="E18" s="400">
        <f>SUMIFS('KH 2026'!Z:Z,'KH 2026'!C:C,'So sánh chi phí'!A18)*1000</f>
        <v>0</v>
      </c>
      <c r="F18" s="400">
        <f t="shared" si="1"/>
        <v>-223600</v>
      </c>
      <c r="G18" s="400">
        <v>4000000</v>
      </c>
      <c r="H18" s="400">
        <f>SUMIFS('CPVC+XK 2026'!CA:CA,'CPVC+XK 2026'!C:C,'So sánh chi phí'!A18)</f>
        <v>0</v>
      </c>
      <c r="I18" s="573">
        <f t="shared" si="2"/>
        <v>-4000000</v>
      </c>
      <c r="J18" s="368"/>
      <c r="L18" s="555"/>
      <c r="M18" s="556"/>
      <c r="N18" s="558"/>
    </row>
    <row r="19" spans="1:14" x14ac:dyDescent="0.3">
      <c r="A19" s="576" t="s">
        <v>4571</v>
      </c>
      <c r="B19" s="575" t="s">
        <v>4655</v>
      </c>
      <c r="C19" s="572" t="s">
        <v>98</v>
      </c>
      <c r="D19" s="400">
        <v>3300</v>
      </c>
      <c r="E19" s="400">
        <f>SUMIFS('KH 2026'!Z:Z,'KH 2026'!C:C,'So sánh chi phí'!A19)*1000</f>
        <v>704000</v>
      </c>
      <c r="F19" s="400">
        <f t="shared" si="1"/>
        <v>700700</v>
      </c>
      <c r="G19" s="400">
        <v>7500000</v>
      </c>
      <c r="H19" s="400">
        <f>SUMIFS('CPVC+XK 2026'!CA:CA,'CPVC+XK 2026'!C:C,'So sánh chi phí'!A19)</f>
        <v>429629600</v>
      </c>
      <c r="I19" s="573">
        <f t="shared" si="2"/>
        <v>422129600</v>
      </c>
      <c r="J19" s="368"/>
      <c r="L19" s="555"/>
      <c r="M19" s="556"/>
      <c r="N19" s="558"/>
    </row>
    <row r="20" spans="1:14" x14ac:dyDescent="0.3">
      <c r="A20" s="571" t="s">
        <v>4569</v>
      </c>
      <c r="B20" s="572" t="s">
        <v>4926</v>
      </c>
      <c r="C20" s="572" t="s">
        <v>98</v>
      </c>
      <c r="D20" s="400">
        <v>487300</v>
      </c>
      <c r="E20" s="400">
        <f>SUMIFS('KH 2026'!Z:Z,'KH 2026'!C:C,'So sánh chi phí'!A20)*1000</f>
        <v>605000</v>
      </c>
      <c r="F20" s="400">
        <f t="shared" si="1"/>
        <v>117700</v>
      </c>
      <c r="G20" s="400">
        <v>67760000</v>
      </c>
      <c r="H20" s="400">
        <f>SUMIFS('CPVC+XK 2026'!CA:CA,'CPVC+XK 2026'!C:C,'So sánh chi phí'!A20)</f>
        <v>84700000</v>
      </c>
      <c r="I20" s="573">
        <f t="shared" si="2"/>
        <v>16940000</v>
      </c>
      <c r="J20" s="368"/>
      <c r="L20" s="555"/>
      <c r="M20" s="556"/>
      <c r="N20" s="558"/>
    </row>
    <row r="21" spans="1:14" x14ac:dyDescent="0.3">
      <c r="A21" s="574" t="s">
        <v>4569</v>
      </c>
      <c r="B21" s="575" t="s">
        <v>4653</v>
      </c>
      <c r="C21" s="572" t="s">
        <v>98</v>
      </c>
      <c r="D21" s="400">
        <v>487300</v>
      </c>
      <c r="E21" s="400">
        <f>SUMIFS('KH 2026'!Z:Z,'KH 2026'!C:C,'So sánh chi phí'!A21)*1000</f>
        <v>605000</v>
      </c>
      <c r="F21" s="400">
        <f t="shared" si="1"/>
        <v>117700</v>
      </c>
      <c r="G21" s="400">
        <v>67760000</v>
      </c>
      <c r="H21" s="400">
        <f>SUMIFS('CPVC+XK 2026'!CA:CA,'CPVC+XK 2026'!C:C,'So sánh chi phí'!A21)</f>
        <v>84700000</v>
      </c>
      <c r="I21" s="573">
        <f t="shared" si="2"/>
        <v>16940000</v>
      </c>
      <c r="J21" s="368"/>
      <c r="L21" s="555"/>
      <c r="M21" s="556"/>
      <c r="N21" s="558"/>
    </row>
    <row r="22" spans="1:14" x14ac:dyDescent="0.3">
      <c r="A22" s="576" t="s">
        <v>4568</v>
      </c>
      <c r="B22" s="575" t="s">
        <v>4927</v>
      </c>
      <c r="C22" s="572" t="s">
        <v>98</v>
      </c>
      <c r="D22" s="400">
        <v>458471.7</v>
      </c>
      <c r="E22" s="400">
        <f>SUMIFS('KH 2026'!Z:Z,'KH 2026'!C:C,'So sánh chi phí'!A22)*1000</f>
        <v>611000</v>
      </c>
      <c r="F22" s="400">
        <f t="shared" si="1"/>
        <v>152528.29999999999</v>
      </c>
      <c r="G22" s="400">
        <v>80846880</v>
      </c>
      <c r="H22" s="400">
        <f>SUMIFS('CPVC+XK 2026'!CA:CA,'CPVC+XK 2026'!C:C,'So sánh chi phí'!A22)</f>
        <v>97760000</v>
      </c>
      <c r="I22" s="573">
        <f t="shared" si="2"/>
        <v>16913120</v>
      </c>
      <c r="J22" s="368"/>
      <c r="L22" s="555"/>
      <c r="M22" s="556"/>
      <c r="N22" s="558"/>
    </row>
    <row r="23" spans="1:14" x14ac:dyDescent="0.3">
      <c r="A23" s="574" t="s">
        <v>4568</v>
      </c>
      <c r="B23" s="575" t="s">
        <v>4652</v>
      </c>
      <c r="C23" s="572" t="s">
        <v>98</v>
      </c>
      <c r="D23" s="400">
        <v>458471.7</v>
      </c>
      <c r="E23" s="400">
        <f>SUMIFS('KH 2026'!Z:Z,'KH 2026'!C:C,'So sánh chi phí'!A23)*1000</f>
        <v>611000</v>
      </c>
      <c r="F23" s="400">
        <f t="shared" si="1"/>
        <v>152528.29999999999</v>
      </c>
      <c r="G23" s="400">
        <v>80846880</v>
      </c>
      <c r="H23" s="400">
        <f>SUMIFS('CPVC+XK 2026'!CA:CA,'CPVC+XK 2026'!C:C,'So sánh chi phí'!A23)</f>
        <v>97760000</v>
      </c>
      <c r="I23" s="573">
        <f t="shared" si="2"/>
        <v>16913120</v>
      </c>
      <c r="J23" s="368"/>
      <c r="L23" s="555"/>
      <c r="M23" s="556"/>
      <c r="N23" s="558"/>
    </row>
    <row r="24" spans="1:14" x14ac:dyDescent="0.3">
      <c r="A24" s="571" t="s">
        <v>4922</v>
      </c>
      <c r="B24" s="572" t="s">
        <v>4923</v>
      </c>
      <c r="C24" s="572" t="s">
        <v>98</v>
      </c>
      <c r="D24" s="400">
        <v>4419433</v>
      </c>
      <c r="E24" s="400">
        <f>SUMIFS('KH 2026'!Z:Z,'KH 2026'!C:C,'So sánh chi phí'!A24)*1000</f>
        <v>0</v>
      </c>
      <c r="F24" s="400">
        <f t="shared" si="1"/>
        <v>-4419433</v>
      </c>
      <c r="G24" s="400">
        <v>4146648149.4073939</v>
      </c>
      <c r="H24" s="400">
        <f>SUMIFS('CPVC+XK 2026'!CA:CA,'CPVC+XK 2026'!C:C,'So sánh chi phí'!A24)</f>
        <v>0</v>
      </c>
      <c r="I24" s="573">
        <f t="shared" si="2"/>
        <v>-4146648149.4073939</v>
      </c>
      <c r="J24" s="368"/>
      <c r="L24" s="555"/>
      <c r="M24" s="556"/>
      <c r="N24" s="558"/>
    </row>
    <row r="25" spans="1:14" x14ac:dyDescent="0.3">
      <c r="A25" s="574" t="s">
        <v>4579</v>
      </c>
      <c r="B25" s="575" t="s">
        <v>4664</v>
      </c>
      <c r="C25" s="572" t="s">
        <v>98</v>
      </c>
      <c r="D25" s="400">
        <v>440000</v>
      </c>
      <c r="E25" s="400">
        <f>SUMIFS('KH 2026'!Z:Z,'KH 2026'!C:C,'So sánh chi phí'!A25)*1000</f>
        <v>528000</v>
      </c>
      <c r="F25" s="400">
        <f t="shared" si="1"/>
        <v>88000</v>
      </c>
      <c r="G25" s="400">
        <v>61600000</v>
      </c>
      <c r="H25" s="400">
        <f>SUMIFS('CPVC+XK 2026'!CA:CA,'CPVC+XK 2026'!C:C,'So sánh chi phí'!A25)</f>
        <v>73920000</v>
      </c>
      <c r="I25" s="573">
        <f t="shared" si="2"/>
        <v>12320000</v>
      </c>
      <c r="J25" s="368"/>
      <c r="L25" s="555"/>
      <c r="M25" s="556"/>
      <c r="N25" s="558"/>
    </row>
    <row r="26" spans="1:14" x14ac:dyDescent="0.3">
      <c r="A26" s="571" t="s">
        <v>195</v>
      </c>
      <c r="B26" s="572" t="s">
        <v>4651</v>
      </c>
      <c r="C26" s="572" t="s">
        <v>98</v>
      </c>
      <c r="D26" s="400">
        <v>3043700</v>
      </c>
      <c r="E26" s="400">
        <f>SUMIFS('KH 2026'!Z:Z,'KH 2026'!C:C,'So sánh chi phí'!A26)*1000</f>
        <v>2640000</v>
      </c>
      <c r="F26" s="400">
        <f t="shared" si="1"/>
        <v>-403700</v>
      </c>
      <c r="G26" s="400">
        <v>426118000</v>
      </c>
      <c r="H26" s="400">
        <f>SUMIFS('CPVC+XK 2026'!CA:CA,'CPVC+XK 2026'!C:C,'So sánh chi phí'!A26)</f>
        <v>369600000</v>
      </c>
      <c r="I26" s="573">
        <f t="shared" si="2"/>
        <v>-56518000</v>
      </c>
      <c r="J26" s="368"/>
      <c r="L26" s="555"/>
      <c r="M26" s="556"/>
      <c r="N26" s="558"/>
    </row>
    <row r="27" spans="1:14" x14ac:dyDescent="0.3">
      <c r="A27" s="576" t="s">
        <v>4619</v>
      </c>
      <c r="B27" s="575" t="s">
        <v>4712</v>
      </c>
      <c r="C27" s="572" t="s">
        <v>98</v>
      </c>
      <c r="D27" s="400">
        <v>73700</v>
      </c>
      <c r="E27" s="400">
        <f>SUMIFS('KH 2026'!Z:Z,'KH 2026'!C:C,'So sánh chi phí'!A27)*1000</f>
        <v>27500</v>
      </c>
      <c r="F27" s="400">
        <f t="shared" si="1"/>
        <v>-46200</v>
      </c>
      <c r="G27" s="400">
        <v>3835000</v>
      </c>
      <c r="H27" s="400">
        <f>SUMIFS('CPVC+XK 2026'!CA:CA,'CPVC+XK 2026'!C:C,'So sánh chi phí'!A27)</f>
        <v>0</v>
      </c>
      <c r="I27" s="573">
        <f t="shared" si="2"/>
        <v>-3835000</v>
      </c>
      <c r="J27" s="368"/>
      <c r="L27" s="555"/>
      <c r="M27" s="564"/>
      <c r="N27" s="558"/>
    </row>
    <row r="28" spans="1:14" x14ac:dyDescent="0.3">
      <c r="A28" s="577" t="s">
        <v>4934</v>
      </c>
      <c r="B28" s="577" t="s">
        <v>4935</v>
      </c>
      <c r="C28" s="572" t="s">
        <v>98</v>
      </c>
      <c r="D28" s="400">
        <v>132000</v>
      </c>
      <c r="E28" s="400">
        <f>SUMIFS('KH 2026'!Z:Z,'KH 2026'!C:C,'So sánh chi phí'!A28)*1000</f>
        <v>0</v>
      </c>
      <c r="F28" s="400">
        <f t="shared" si="1"/>
        <v>-132000</v>
      </c>
      <c r="G28" s="400">
        <v>2500000</v>
      </c>
      <c r="H28" s="400">
        <f>SUMIFS('CPVC+XK 2026'!CA:CA,'CPVC+XK 2026'!C:C,'So sánh chi phí'!A28)</f>
        <v>0</v>
      </c>
      <c r="I28" s="573">
        <f t="shared" si="2"/>
        <v>-2500000</v>
      </c>
      <c r="J28" s="368"/>
      <c r="L28" s="555"/>
      <c r="M28" s="564"/>
      <c r="N28" s="558"/>
    </row>
    <row r="29" spans="1:14" x14ac:dyDescent="0.3">
      <c r="A29" s="574" t="s">
        <v>4614</v>
      </c>
      <c r="B29" s="575" t="s">
        <v>4954</v>
      </c>
      <c r="C29" s="577" t="s">
        <v>4556</v>
      </c>
      <c r="D29" s="400">
        <v>66000</v>
      </c>
      <c r="E29" s="400">
        <f>SUMIFS('KH 2026'!Z:Z,'KH 2026'!C:C,'So sánh chi phí'!A29)*1000</f>
        <v>88000</v>
      </c>
      <c r="F29" s="573">
        <f t="shared" si="1"/>
        <v>22000</v>
      </c>
      <c r="G29" s="400">
        <v>33828012</v>
      </c>
      <c r="H29" s="400">
        <f>SUMIFS('CPVC+XK 2026'!CA:CA,'CPVC+XK 2026'!C:C,'So sánh chi phí'!A29)</f>
        <v>46640000</v>
      </c>
      <c r="I29" s="573">
        <f t="shared" si="2"/>
        <v>12811988</v>
      </c>
      <c r="J29" s="368" t="s">
        <v>165</v>
      </c>
    </row>
    <row r="30" spans="1:14" x14ac:dyDescent="0.3">
      <c r="A30" s="578">
        <v>200387</v>
      </c>
      <c r="B30" s="575" t="s">
        <v>4702</v>
      </c>
      <c r="C30" s="577" t="s">
        <v>4556</v>
      </c>
      <c r="D30" s="400">
        <v>63000</v>
      </c>
      <c r="E30" s="400">
        <f>SUMIFS('KH 2026'!Z:Z,'KH 2026'!C:C,'So sánh chi phí'!A30)*1000</f>
        <v>0</v>
      </c>
      <c r="F30" s="573">
        <f t="shared" ref="F30:F73" si="3">E30-D30</f>
        <v>-63000</v>
      </c>
      <c r="G30" s="400">
        <v>198733387</v>
      </c>
      <c r="H30" s="400">
        <f>SUMIFS('CPVC+XK 2026'!CA:CA,'CPVC+XK 2026'!C:C,'So sánh chi phí'!A30)</f>
        <v>0</v>
      </c>
      <c r="I30" s="573">
        <f t="shared" si="2"/>
        <v>-198733387</v>
      </c>
      <c r="J30" s="368" t="s">
        <v>164</v>
      </c>
    </row>
    <row r="31" spans="1:14" x14ac:dyDescent="0.3">
      <c r="A31" s="576" t="s">
        <v>4944</v>
      </c>
      <c r="B31" s="575" t="s">
        <v>4945</v>
      </c>
      <c r="C31" s="577" t="s">
        <v>4556</v>
      </c>
      <c r="D31" s="400">
        <v>22600</v>
      </c>
      <c r="E31" s="400">
        <f>SUMIFS('KH 2026'!Z:Z,'KH 2026'!C:C,'So sánh chi phí'!A31)*1000</f>
        <v>0</v>
      </c>
      <c r="F31" s="573">
        <f t="shared" si="3"/>
        <v>-22600</v>
      </c>
      <c r="G31" s="400">
        <v>17963299</v>
      </c>
      <c r="H31" s="400">
        <f>SUMIFS('CPVC+XK 2026'!CA:CA,'CPVC+XK 2026'!C:C,'So sánh chi phí'!A31)</f>
        <v>0</v>
      </c>
      <c r="I31" s="573">
        <f t="shared" si="2"/>
        <v>-17963299</v>
      </c>
      <c r="J31" s="368" t="s">
        <v>165</v>
      </c>
    </row>
    <row r="32" spans="1:14" x14ac:dyDescent="0.3">
      <c r="A32" s="576" t="s">
        <v>4946</v>
      </c>
      <c r="B32" s="575" t="s">
        <v>4947</v>
      </c>
      <c r="C32" s="577" t="s">
        <v>4556</v>
      </c>
      <c r="D32" s="400">
        <v>22000</v>
      </c>
      <c r="E32" s="400">
        <f>SUMIFS('KH 2026'!Z:Z,'KH 2026'!C:C,'So sánh chi phí'!A32)*1000</f>
        <v>0</v>
      </c>
      <c r="F32" s="573">
        <f t="shared" si="3"/>
        <v>-22000</v>
      </c>
      <c r="G32" s="400">
        <v>14060290</v>
      </c>
      <c r="H32" s="400">
        <f>SUMIFS('CPVC+XK 2026'!CA:CA,'CPVC+XK 2026'!C:C,'So sánh chi phí'!A32)</f>
        <v>0</v>
      </c>
      <c r="I32" s="573">
        <f t="shared" si="2"/>
        <v>-14060290</v>
      </c>
      <c r="J32" s="368" t="s">
        <v>165</v>
      </c>
    </row>
    <row r="33" spans="1:14" x14ac:dyDescent="0.3">
      <c r="A33" s="574" t="s">
        <v>4625</v>
      </c>
      <c r="B33" s="575" t="s">
        <v>4955</v>
      </c>
      <c r="C33" s="577" t="s">
        <v>4556</v>
      </c>
      <c r="D33" s="400">
        <v>660000</v>
      </c>
      <c r="E33" s="400">
        <f>SUMIFS('KH 2026'!Z:Z,'KH 2026'!C:C,'So sánh chi phí'!A33)*1000</f>
        <v>0</v>
      </c>
      <c r="F33" s="573">
        <f t="shared" si="3"/>
        <v>-660000</v>
      </c>
      <c r="G33" s="400">
        <v>267131959</v>
      </c>
      <c r="H33" s="400">
        <f>SUMIFS('CPVC+XK 2026'!CA:CA,'CPVC+XK 2026'!C:C,'So sánh chi phí'!A33)</f>
        <v>0</v>
      </c>
      <c r="I33" s="573">
        <f t="shared" si="2"/>
        <v>-267131959</v>
      </c>
      <c r="J33" s="368" t="s">
        <v>165</v>
      </c>
    </row>
    <row r="34" spans="1:14" x14ac:dyDescent="0.3">
      <c r="A34" s="576" t="s">
        <v>203</v>
      </c>
      <c r="B34" s="575" t="s">
        <v>4697</v>
      </c>
      <c r="C34" s="577" t="s">
        <v>4556</v>
      </c>
      <c r="D34" s="400">
        <v>88000</v>
      </c>
      <c r="E34" s="400">
        <f>SUMIFS('KH 2026'!Z:Z,'KH 2026'!C:C,'So sánh chi phí'!A34)*1000</f>
        <v>264000</v>
      </c>
      <c r="F34" s="573">
        <f t="shared" si="3"/>
        <v>176000</v>
      </c>
      <c r="G34" s="400">
        <v>52251161</v>
      </c>
      <c r="H34" s="400">
        <f>SUMIFS('CPVC+XK 2026'!CA:CA,'CPVC+XK 2026'!C:C,'So sánh chi phí'!A34)</f>
        <v>139920000</v>
      </c>
      <c r="I34" s="573">
        <f t="shared" si="2"/>
        <v>87668839</v>
      </c>
      <c r="J34" s="368" t="s">
        <v>165</v>
      </c>
      <c r="L34" s="557"/>
      <c r="M34" s="565"/>
      <c r="N34" s="558"/>
    </row>
    <row r="35" spans="1:14" x14ac:dyDescent="0.3">
      <c r="A35" s="574" t="s">
        <v>4599</v>
      </c>
      <c r="B35" s="575" t="s">
        <v>4956</v>
      </c>
      <c r="C35" s="577" t="s">
        <v>4556</v>
      </c>
      <c r="D35" s="400">
        <v>22000</v>
      </c>
      <c r="E35" s="400">
        <f>SUMIFS('KH 2026'!Z:Z,'KH 2026'!C:C,'So sánh chi phí'!A35)*1000</f>
        <v>792000</v>
      </c>
      <c r="F35" s="573">
        <f t="shared" si="3"/>
        <v>770000</v>
      </c>
      <c r="G35" s="400">
        <v>92728655</v>
      </c>
      <c r="H35" s="400">
        <f>SUMIFS('CPVC+XK 2026'!CA:CA,'CPVC+XK 2026'!C:C,'So sánh chi phí'!A35)</f>
        <v>3472560000</v>
      </c>
      <c r="I35" s="573">
        <f t="shared" si="2"/>
        <v>3379831345</v>
      </c>
      <c r="J35" s="368" t="s">
        <v>4747</v>
      </c>
    </row>
    <row r="36" spans="1:14" x14ac:dyDescent="0.3">
      <c r="A36" s="576" t="s">
        <v>4596</v>
      </c>
      <c r="B36" s="579" t="s">
        <v>4951</v>
      </c>
      <c r="C36" s="577" t="s">
        <v>4556</v>
      </c>
      <c r="D36" s="400">
        <v>286000</v>
      </c>
      <c r="E36" s="400">
        <f>SUMIFS('KH 2026'!Z:Z,'KH 2026'!C:C,'So sánh chi phí'!A36)*1000</f>
        <v>352000</v>
      </c>
      <c r="F36" s="573">
        <f t="shared" si="3"/>
        <v>66000</v>
      </c>
      <c r="G36" s="400">
        <v>652109695</v>
      </c>
      <c r="H36" s="400">
        <f>SUMIFS('CPVC+XK 2026'!CA:CA,'CPVC+XK 2026'!C:C,'So sánh chi phí'!A36)</f>
        <v>1204160000</v>
      </c>
      <c r="I36" s="573">
        <f t="shared" si="2"/>
        <v>552050305</v>
      </c>
      <c r="J36" s="368" t="s">
        <v>4747</v>
      </c>
    </row>
    <row r="37" spans="1:14" x14ac:dyDescent="0.3">
      <c r="A37" s="574" t="s">
        <v>4962</v>
      </c>
      <c r="B37" s="575" t="s">
        <v>4963</v>
      </c>
      <c r="C37" s="577" t="s">
        <v>4556</v>
      </c>
      <c r="D37" s="400">
        <v>132000</v>
      </c>
      <c r="E37" s="400">
        <f>SUMIFS('KH 2026'!Z:Z,'KH 2026'!C:C,'So sánh chi phí'!A37)*1000</f>
        <v>0</v>
      </c>
      <c r="F37" s="573">
        <f t="shared" si="3"/>
        <v>-132000</v>
      </c>
      <c r="G37" s="400">
        <v>63214273</v>
      </c>
      <c r="H37" s="400">
        <f>SUMIFS('CPVC+XK 2026'!CA:CA,'CPVC+XK 2026'!C:C,'So sánh chi phí'!A37)</f>
        <v>0</v>
      </c>
      <c r="I37" s="573">
        <f t="shared" si="2"/>
        <v>-63214273</v>
      </c>
      <c r="J37" s="368" t="s">
        <v>165</v>
      </c>
    </row>
    <row r="38" spans="1:14" x14ac:dyDescent="0.3">
      <c r="A38" s="576" t="s">
        <v>202</v>
      </c>
      <c r="B38" s="575" t="s">
        <v>4942</v>
      </c>
      <c r="C38" s="577" t="s">
        <v>4556</v>
      </c>
      <c r="D38" s="400">
        <v>176000</v>
      </c>
      <c r="E38" s="400">
        <f>SUMIFS('KH 2026'!Z:Z,'KH 2026'!C:C,'So sánh chi phí'!A38)*1000</f>
        <v>110000</v>
      </c>
      <c r="F38" s="573">
        <f t="shared" si="3"/>
        <v>-66000</v>
      </c>
      <c r="G38" s="400">
        <v>398601363</v>
      </c>
      <c r="H38" s="400">
        <f>SUMIFS('CPVC+XK 2026'!CA:CA,'CPVC+XK 2026'!C:C,'So sánh chi phí'!A38)</f>
        <v>296799999.99999994</v>
      </c>
      <c r="I38" s="573">
        <f t="shared" si="2"/>
        <v>-101801363.00000006</v>
      </c>
      <c r="J38" s="368" t="s">
        <v>4747</v>
      </c>
      <c r="L38" s="557"/>
      <c r="M38" s="556"/>
      <c r="N38" s="558"/>
    </row>
    <row r="39" spans="1:14" x14ac:dyDescent="0.3">
      <c r="A39" s="576" t="s">
        <v>4600</v>
      </c>
      <c r="B39" s="575" t="s">
        <v>4689</v>
      </c>
      <c r="C39" s="577" t="s">
        <v>4556</v>
      </c>
      <c r="D39" s="400">
        <v>176000</v>
      </c>
      <c r="E39" s="400">
        <f>SUMIFS('KH 2026'!Z:Z,'KH 2026'!C:C,'So sánh chi phí'!A39)*1000</f>
        <v>220000</v>
      </c>
      <c r="F39" s="573">
        <f t="shared" si="3"/>
        <v>44000</v>
      </c>
      <c r="G39" s="400">
        <v>81783219</v>
      </c>
      <c r="H39" s="400">
        <f>SUMIFS('CPVC+XK 2026'!CA:CA,'CPVC+XK 2026'!C:C,'So sánh chi phí'!A39)</f>
        <v>116600000</v>
      </c>
      <c r="I39" s="573">
        <f t="shared" si="2"/>
        <v>34816781</v>
      </c>
      <c r="J39" s="368" t="s">
        <v>165</v>
      </c>
    </row>
    <row r="40" spans="1:14" x14ac:dyDescent="0.3">
      <c r="A40" s="576" t="s">
        <v>4586</v>
      </c>
      <c r="B40" s="575" t="s">
        <v>4672</v>
      </c>
      <c r="C40" s="577" t="s">
        <v>4556</v>
      </c>
      <c r="D40" s="400">
        <v>1342000</v>
      </c>
      <c r="E40" s="400">
        <f>SUMIFS('KH 2026'!Z:Z,'KH 2026'!C:C,'So sánh chi phí'!A40)*1000</f>
        <v>924000</v>
      </c>
      <c r="F40" s="573">
        <f t="shared" si="3"/>
        <v>-418000</v>
      </c>
      <c r="G40" s="400">
        <v>3538208277</v>
      </c>
      <c r="H40" s="400">
        <f>SUMIFS('CPVC+XK 2026'!CA:CA,'CPVC+XK 2026'!C:C,'So sánh chi phí'!A40)</f>
        <v>3065520000.0000019</v>
      </c>
      <c r="I40" s="573">
        <f t="shared" si="2"/>
        <v>-472688276.99999809</v>
      </c>
      <c r="J40" s="368" t="s">
        <v>4747</v>
      </c>
      <c r="L40" s="558"/>
      <c r="M40" s="558"/>
      <c r="N40" s="558"/>
    </row>
    <row r="41" spans="1:14" x14ac:dyDescent="0.3">
      <c r="A41" s="576" t="s">
        <v>4587</v>
      </c>
      <c r="B41" s="575" t="s">
        <v>4673</v>
      </c>
      <c r="C41" s="577" t="s">
        <v>4556</v>
      </c>
      <c r="D41" s="400">
        <v>210000</v>
      </c>
      <c r="E41" s="400">
        <f>SUMIFS('KH 2026'!Z:Z,'KH 2026'!C:C,'So sánh chi phí'!A41)*1000</f>
        <v>420000</v>
      </c>
      <c r="F41" s="573">
        <f t="shared" si="3"/>
        <v>210000</v>
      </c>
      <c r="G41" s="400">
        <v>95281039</v>
      </c>
      <c r="H41" s="400">
        <f>SUMIFS('CPVC+XK 2026'!CA:CA,'CPVC+XK 2026'!C:C,'So sánh chi phí'!A41)</f>
        <v>222600000</v>
      </c>
      <c r="I41" s="573">
        <f t="shared" si="2"/>
        <v>127318961</v>
      </c>
      <c r="J41" s="368" t="s">
        <v>165</v>
      </c>
    </row>
    <row r="42" spans="1:14" x14ac:dyDescent="0.3">
      <c r="A42" s="571" t="s">
        <v>4601</v>
      </c>
      <c r="B42" s="577" t="s">
        <v>4690</v>
      </c>
      <c r="C42" s="577" t="s">
        <v>4556</v>
      </c>
      <c r="D42" s="400">
        <v>264000</v>
      </c>
      <c r="E42" s="400">
        <f>SUMIFS('KH 2026'!Z:Z,'KH 2026'!C:C,'So sánh chi phí'!A42)*1000</f>
        <v>176000</v>
      </c>
      <c r="F42" s="573">
        <f t="shared" si="3"/>
        <v>-88000</v>
      </c>
      <c r="G42" s="400">
        <v>700969974</v>
      </c>
      <c r="H42" s="400">
        <f>SUMIFS('CPVC+XK 2026'!CA:CA,'CPVC+XK 2026'!C:C,'So sánh chi phí'!A42)</f>
        <v>93280000</v>
      </c>
      <c r="I42" s="573">
        <f t="shared" si="2"/>
        <v>-607689974</v>
      </c>
      <c r="J42" s="368" t="s">
        <v>164</v>
      </c>
      <c r="L42" s="557"/>
      <c r="M42" s="556"/>
      <c r="N42" s="558"/>
    </row>
    <row r="43" spans="1:14" x14ac:dyDescent="0.3">
      <c r="A43" s="576" t="s">
        <v>4643</v>
      </c>
      <c r="B43" s="575" t="s">
        <v>4736</v>
      </c>
      <c r="C43" s="577" t="s">
        <v>4556</v>
      </c>
      <c r="D43" s="400">
        <v>220000</v>
      </c>
      <c r="E43" s="400">
        <f>SUMIFS('KH 2026'!Z:Z,'KH 2026'!C:C,'So sánh chi phí'!A43)*1000</f>
        <v>264000</v>
      </c>
      <c r="F43" s="573">
        <f t="shared" si="3"/>
        <v>44000</v>
      </c>
      <c r="G43" s="400">
        <v>92914889</v>
      </c>
      <c r="H43" s="400">
        <f>SUMIFS('CPVC+XK 2026'!CA:CA,'CPVC+XK 2026'!C:C,'So sánh chi phí'!A43)</f>
        <v>139920000</v>
      </c>
      <c r="I43" s="573">
        <f t="shared" si="2"/>
        <v>47005111</v>
      </c>
      <c r="J43" s="368" t="s">
        <v>4747</v>
      </c>
      <c r="L43" s="558"/>
      <c r="M43" s="558"/>
      <c r="N43" s="558"/>
    </row>
    <row r="44" spans="1:14" x14ac:dyDescent="0.3">
      <c r="A44" s="574" t="s">
        <v>4576</v>
      </c>
      <c r="B44" s="575" t="s">
        <v>4660</v>
      </c>
      <c r="C44" s="577" t="s">
        <v>4556</v>
      </c>
      <c r="D44" s="400">
        <v>135000</v>
      </c>
      <c r="E44" s="400">
        <f>SUMIFS('KH 2026'!Z:Z,'KH 2026'!C:C,'So sánh chi phí'!A44)*1000</f>
        <v>780000</v>
      </c>
      <c r="F44" s="573">
        <f t="shared" si="3"/>
        <v>645000</v>
      </c>
      <c r="G44" s="400">
        <v>471989571</v>
      </c>
      <c r="H44" s="400">
        <f>SUMIFS('CPVC+XK 2026'!CA:CA,'CPVC+XK 2026'!C:C,'So sánh chi phí'!A44)</f>
        <v>4171581818.1818228</v>
      </c>
      <c r="I44" s="573">
        <f t="shared" si="2"/>
        <v>3699592247.1818228</v>
      </c>
      <c r="J44" s="368" t="s">
        <v>164</v>
      </c>
    </row>
    <row r="45" spans="1:14" x14ac:dyDescent="0.3">
      <c r="A45" s="576" t="s">
        <v>4948</v>
      </c>
      <c r="B45" s="575" t="s">
        <v>4949</v>
      </c>
      <c r="C45" s="577" t="s">
        <v>4556</v>
      </c>
      <c r="D45" s="400">
        <v>220000</v>
      </c>
      <c r="E45" s="400">
        <f>SUMIFS('KH 2026'!Z:Z,'KH 2026'!C:C,'So sánh chi phí'!A45)*1000</f>
        <v>0</v>
      </c>
      <c r="F45" s="573">
        <f t="shared" si="3"/>
        <v>-220000</v>
      </c>
      <c r="G45" s="400">
        <v>90963468</v>
      </c>
      <c r="H45" s="400">
        <f>SUMIFS('CPVC+XK 2026'!CA:CA,'CPVC+XK 2026'!C:C,'So sánh chi phí'!A45)</f>
        <v>0</v>
      </c>
      <c r="I45" s="573">
        <f t="shared" si="2"/>
        <v>-90963468</v>
      </c>
      <c r="J45" s="368" t="s">
        <v>165</v>
      </c>
    </row>
    <row r="46" spans="1:14" x14ac:dyDescent="0.3">
      <c r="A46" s="576" t="s">
        <v>4610</v>
      </c>
      <c r="B46" s="579" t="s">
        <v>4952</v>
      </c>
      <c r="C46" s="577" t="s">
        <v>4556</v>
      </c>
      <c r="D46" s="400">
        <v>22000</v>
      </c>
      <c r="E46" s="400">
        <f>SUMIFS('KH 2026'!Z:Z,'KH 2026'!C:C,'So sánh chi phí'!A46)*1000</f>
        <v>132000</v>
      </c>
      <c r="F46" s="573">
        <f t="shared" si="3"/>
        <v>110000</v>
      </c>
      <c r="G46" s="400">
        <v>40732853</v>
      </c>
      <c r="H46" s="400">
        <f>SUMIFS('CPVC+XK 2026'!CA:CA,'CPVC+XK 2026'!C:C,'So sánh chi phí'!A46)</f>
        <v>356159999.99999994</v>
      </c>
      <c r="I46" s="573">
        <f t="shared" si="2"/>
        <v>315427146.99999994</v>
      </c>
      <c r="J46" s="368" t="s">
        <v>164</v>
      </c>
    </row>
    <row r="47" spans="1:14" x14ac:dyDescent="0.3">
      <c r="A47" s="576" t="s">
        <v>4598</v>
      </c>
      <c r="B47" s="579" t="s">
        <v>4953</v>
      </c>
      <c r="C47" s="577" t="s">
        <v>4556</v>
      </c>
      <c r="D47" s="400">
        <v>176000</v>
      </c>
      <c r="E47" s="400">
        <f>SUMIFS('KH 2026'!Z:Z,'KH 2026'!C:C,'So sánh chi phí'!A47)*1000</f>
        <v>264000</v>
      </c>
      <c r="F47" s="573">
        <f t="shared" si="3"/>
        <v>88000</v>
      </c>
      <c r="G47" s="400">
        <v>267292221.99999997</v>
      </c>
      <c r="H47" s="400">
        <f>SUMIFS('CPVC+XK 2026'!CA:CA,'CPVC+XK 2026'!C:C,'So sánh chi phí'!A47)</f>
        <v>457920000.0000003</v>
      </c>
      <c r="I47" s="573">
        <f t="shared" si="2"/>
        <v>190627778.00000033</v>
      </c>
      <c r="J47" s="368" t="s">
        <v>164</v>
      </c>
    </row>
    <row r="48" spans="1:14" x14ac:dyDescent="0.3">
      <c r="A48" s="577" t="s">
        <v>4965</v>
      </c>
      <c r="B48" s="577" t="s">
        <v>4966</v>
      </c>
      <c r="C48" s="577" t="s">
        <v>4556</v>
      </c>
      <c r="D48" s="400">
        <v>484000</v>
      </c>
      <c r="E48" s="400">
        <f>SUMIFS('KH 2026'!Z:Z,'KH 2026'!C:C,'So sánh chi phí'!A48)*1000</f>
        <v>0</v>
      </c>
      <c r="F48" s="573">
        <f t="shared" si="3"/>
        <v>-484000</v>
      </c>
      <c r="G48" s="400">
        <v>203243711</v>
      </c>
      <c r="H48" s="400">
        <f>SUMIFS('CPVC+XK 2026'!CA:CA,'CPVC+XK 2026'!C:C,'So sánh chi phí'!A48)</f>
        <v>0</v>
      </c>
      <c r="I48" s="573">
        <f t="shared" si="2"/>
        <v>-203243711</v>
      </c>
      <c r="J48" s="368" t="s">
        <v>165</v>
      </c>
    </row>
    <row r="49" spans="1:14" x14ac:dyDescent="0.3">
      <c r="A49" s="577" t="s">
        <v>191</v>
      </c>
      <c r="B49" s="577" t="s">
        <v>4964</v>
      </c>
      <c r="C49" s="577" t="s">
        <v>4556</v>
      </c>
      <c r="D49" s="400">
        <v>13332000</v>
      </c>
      <c r="E49" s="400">
        <f>SUMIFS('KH 2026'!Z:Z,'KH 2026'!C:C,'So sánh chi phí'!A49)*1000</f>
        <v>13200000</v>
      </c>
      <c r="F49" s="573">
        <f t="shared" si="3"/>
        <v>-132000</v>
      </c>
      <c r="G49" s="400">
        <v>4994135537</v>
      </c>
      <c r="H49" s="400">
        <f>SUMIFS('CPVC+XK 2026'!CA:CA,'CPVC+XK 2026'!C:C,'So sánh chi phí'!A49)</f>
        <v>6996000000</v>
      </c>
      <c r="I49" s="573">
        <f t="shared" si="2"/>
        <v>2001864463</v>
      </c>
      <c r="J49" s="368" t="s">
        <v>165</v>
      </c>
    </row>
    <row r="50" spans="1:14" x14ac:dyDescent="0.3">
      <c r="A50" s="576" t="s">
        <v>4644</v>
      </c>
      <c r="B50" s="575" t="s">
        <v>4950</v>
      </c>
      <c r="C50" s="577" t="s">
        <v>4556</v>
      </c>
      <c r="D50" s="400">
        <v>11000</v>
      </c>
      <c r="E50" s="400">
        <f>SUMIFS('KH 2026'!Z:Z,'KH 2026'!C:C,'So sánh chi phí'!A50)*1000</f>
        <v>0</v>
      </c>
      <c r="F50" s="573">
        <f t="shared" si="3"/>
        <v>-11000</v>
      </c>
      <c r="G50" s="400">
        <v>48118653</v>
      </c>
      <c r="H50" s="400">
        <f>SUMIFS('CPVC+XK 2026'!CA:CA,'CPVC+XK 2026'!C:C,'So sánh chi phí'!A50)</f>
        <v>0</v>
      </c>
      <c r="I50" s="573">
        <f t="shared" si="2"/>
        <v>-48118653</v>
      </c>
      <c r="J50" s="368" t="s">
        <v>164</v>
      </c>
    </row>
    <row r="51" spans="1:14" x14ac:dyDescent="0.3">
      <c r="A51" s="576" t="s">
        <v>193</v>
      </c>
      <c r="B51" s="575" t="s">
        <v>4941</v>
      </c>
      <c r="C51" s="577" t="s">
        <v>4556</v>
      </c>
      <c r="D51" s="400">
        <v>6205000</v>
      </c>
      <c r="E51" s="400">
        <f>SUMIFS('KH 2026'!Z:Z,'KH 2026'!C:C,'So sánh chi phí'!A51)*1000</f>
        <v>3960000</v>
      </c>
      <c r="F51" s="573">
        <f t="shared" si="3"/>
        <v>-2245000</v>
      </c>
      <c r="G51" s="400">
        <v>2605978075</v>
      </c>
      <c r="H51" s="400">
        <f>SUMIFS('CPVC+XK 2026'!CA:CA,'CPVC+XK 2026'!C:C,'So sánh chi phí'!A51)</f>
        <v>2098800000</v>
      </c>
      <c r="I51" s="573">
        <f t="shared" si="2"/>
        <v>-507178075</v>
      </c>
      <c r="J51" s="368" t="s">
        <v>165</v>
      </c>
      <c r="L51" s="557"/>
      <c r="M51" s="556"/>
      <c r="N51" s="558"/>
    </row>
    <row r="52" spans="1:14" x14ac:dyDescent="0.3">
      <c r="A52" s="576" t="s">
        <v>4590</v>
      </c>
      <c r="B52" s="575" t="s">
        <v>4940</v>
      </c>
      <c r="C52" s="577" t="s">
        <v>4556</v>
      </c>
      <c r="D52" s="400">
        <v>25000</v>
      </c>
      <c r="E52" s="400">
        <f>SUMIFS('KH 2026'!Z:Z,'KH 2026'!C:C,'So sánh chi phí'!A52)*1000</f>
        <v>300000</v>
      </c>
      <c r="F52" s="573">
        <f t="shared" si="3"/>
        <v>275000</v>
      </c>
      <c r="G52" s="400">
        <v>125293407</v>
      </c>
      <c r="H52" s="400">
        <f>SUMIFS('CPVC+XK 2026'!CA:CA,'CPVC+XK 2026'!C:C,'So sánh chi phí'!A52)</f>
        <v>159000000</v>
      </c>
      <c r="I52" s="573">
        <f t="shared" si="2"/>
        <v>33706593</v>
      </c>
      <c r="J52" s="368" t="s">
        <v>164</v>
      </c>
      <c r="L52" s="557"/>
      <c r="M52" s="565"/>
      <c r="N52" s="558"/>
    </row>
    <row r="53" spans="1:14" x14ac:dyDescent="0.3">
      <c r="A53" s="576" t="s">
        <v>199</v>
      </c>
      <c r="B53" s="575" t="s">
        <v>4560</v>
      </c>
      <c r="C53" s="577" t="s">
        <v>4556</v>
      </c>
      <c r="D53" s="400">
        <v>504900</v>
      </c>
      <c r="E53" s="400">
        <f>SUMIFS('KH 2026'!Z:Z,'KH 2026'!C:C,'So sánh chi phí'!A53)*1000</f>
        <v>482900</v>
      </c>
      <c r="F53" s="573">
        <f t="shared" si="3"/>
        <v>-22000</v>
      </c>
      <c r="G53" s="400">
        <v>232980745</v>
      </c>
      <c r="H53" s="400">
        <f>SUMIFS('CPVC+XK 2026'!CA:CA,'CPVC+XK 2026'!C:C,'So sánh chi phí'!A53)</f>
        <v>255937000</v>
      </c>
      <c r="I53" s="573">
        <f t="shared" si="2"/>
        <v>22956255</v>
      </c>
      <c r="J53" s="368" t="s">
        <v>165</v>
      </c>
    </row>
    <row r="54" spans="1:14" x14ac:dyDescent="0.3">
      <c r="A54" s="576" t="s">
        <v>4602</v>
      </c>
      <c r="B54" s="575" t="s">
        <v>4943</v>
      </c>
      <c r="C54" s="577" t="s">
        <v>4556</v>
      </c>
      <c r="D54" s="400">
        <v>66000</v>
      </c>
      <c r="E54" s="400">
        <f>SUMIFS('KH 2026'!Z:Z,'KH 2026'!C:C,'So sánh chi phí'!A54)*1000</f>
        <v>176000</v>
      </c>
      <c r="F54" s="573">
        <f t="shared" si="3"/>
        <v>110000</v>
      </c>
      <c r="G54" s="400">
        <v>237271968</v>
      </c>
      <c r="H54" s="400">
        <f>SUMIFS('CPVC+XK 2026'!CA:CA,'CPVC+XK 2026'!C:C,'So sánh chi phí'!A54)</f>
        <v>729279999.99999833</v>
      </c>
      <c r="I54" s="573">
        <f t="shared" si="2"/>
        <v>492008031.99999833</v>
      </c>
      <c r="J54" s="368" t="s">
        <v>164</v>
      </c>
    </row>
    <row r="55" spans="1:14" x14ac:dyDescent="0.3">
      <c r="A55" s="576" t="s">
        <v>4608</v>
      </c>
      <c r="B55" s="575" t="s">
        <v>4698</v>
      </c>
      <c r="C55" s="577" t="s">
        <v>4556</v>
      </c>
      <c r="D55" s="400">
        <v>176000</v>
      </c>
      <c r="E55" s="400">
        <f>SUMIFS('KH 2026'!Z:Z,'KH 2026'!C:C,'So sánh chi phí'!A55)*1000</f>
        <v>264000</v>
      </c>
      <c r="F55" s="573">
        <f t="shared" si="3"/>
        <v>88000</v>
      </c>
      <c r="G55" s="400">
        <v>98973353</v>
      </c>
      <c r="H55" s="400">
        <f>SUMIFS('CPVC+XK 2026'!CA:CA,'CPVC+XK 2026'!C:C,'So sánh chi phí'!A55)</f>
        <v>139920000</v>
      </c>
      <c r="I55" s="573">
        <f t="shared" si="2"/>
        <v>40946647</v>
      </c>
      <c r="J55" s="368" t="s">
        <v>165</v>
      </c>
      <c r="L55" s="557"/>
      <c r="M55" s="556"/>
      <c r="N55" s="558"/>
    </row>
    <row r="56" spans="1:14" x14ac:dyDescent="0.3">
      <c r="A56" s="576" t="s">
        <v>4642</v>
      </c>
      <c r="B56" s="575" t="s">
        <v>4735</v>
      </c>
      <c r="C56" s="577" t="s">
        <v>4556</v>
      </c>
      <c r="D56" s="400">
        <v>22000</v>
      </c>
      <c r="E56" s="400">
        <f>SUMIFS('KH 2026'!Z:Z,'KH 2026'!C:C,'So sánh chi phí'!A56)*1000</f>
        <v>0</v>
      </c>
      <c r="F56" s="573">
        <f t="shared" si="3"/>
        <v>-22000</v>
      </c>
      <c r="G56" s="400">
        <v>83381276</v>
      </c>
      <c r="H56" s="400">
        <f>SUMIFS('CPVC+XK 2026'!CA:CA,'CPVC+XK 2026'!C:C,'So sánh chi phí'!A56)</f>
        <v>0</v>
      </c>
      <c r="I56" s="573">
        <f t="shared" si="2"/>
        <v>-83381276</v>
      </c>
      <c r="J56" s="368" t="s">
        <v>164</v>
      </c>
      <c r="L56" s="557"/>
      <c r="M56" s="556"/>
      <c r="N56" s="558"/>
    </row>
    <row r="57" spans="1:14" x14ac:dyDescent="0.3">
      <c r="A57" s="576" t="s">
        <v>4609</v>
      </c>
      <c r="B57" s="575" t="s">
        <v>4699</v>
      </c>
      <c r="C57" s="577" t="s">
        <v>4556</v>
      </c>
      <c r="D57" s="400">
        <v>22000</v>
      </c>
      <c r="E57" s="400">
        <f>SUMIFS('KH 2026'!Z:Z,'KH 2026'!C:C,'So sánh chi phí'!A57)*1000</f>
        <v>132000</v>
      </c>
      <c r="F57" s="573">
        <f t="shared" si="3"/>
        <v>110000</v>
      </c>
      <c r="G57" s="400">
        <v>103874956</v>
      </c>
      <c r="H57" s="400">
        <f>SUMIFS('CPVC+XK 2026'!CA:CA,'CPVC+XK 2026'!C:C,'So sánh chi phí'!A57)</f>
        <v>674160000.00000095</v>
      </c>
      <c r="I57" s="573">
        <f t="shared" si="2"/>
        <v>570285044.00000095</v>
      </c>
      <c r="J57" s="368" t="s">
        <v>164</v>
      </c>
      <c r="L57" s="557"/>
      <c r="M57" s="556"/>
      <c r="N57" s="558"/>
    </row>
    <row r="58" spans="1:14" x14ac:dyDescent="0.3">
      <c r="A58" s="576" t="s">
        <v>4482</v>
      </c>
      <c r="B58" s="575" t="s">
        <v>6</v>
      </c>
      <c r="C58" s="577" t="s">
        <v>4556</v>
      </c>
      <c r="D58" s="400">
        <v>66000</v>
      </c>
      <c r="E58" s="400">
        <f>SUMIFS('KH 2026'!Z:Z,'KH 2026'!C:C,'So sánh chi phí'!A58)*1000</f>
        <v>66000</v>
      </c>
      <c r="F58" s="573">
        <f t="shared" si="3"/>
        <v>0</v>
      </c>
      <c r="G58" s="400">
        <v>236491412</v>
      </c>
      <c r="H58" s="400">
        <f>SUMIFS('CPVC+XK 2026'!CA:CA,'CPVC+XK 2026'!C:C,'So sánh chi phí'!A58)</f>
        <v>34980000</v>
      </c>
      <c r="I58" s="573">
        <f t="shared" si="2"/>
        <v>-201511412</v>
      </c>
      <c r="J58" s="368" t="s">
        <v>164</v>
      </c>
      <c r="L58" s="557"/>
      <c r="M58" s="556"/>
      <c r="N58" s="558"/>
    </row>
    <row r="59" spans="1:14" x14ac:dyDescent="0.3">
      <c r="A59" s="576" t="s">
        <v>4483</v>
      </c>
      <c r="B59" s="575" t="s">
        <v>4713</v>
      </c>
      <c r="C59" s="577" t="s">
        <v>4556</v>
      </c>
      <c r="D59" s="400">
        <v>96050</v>
      </c>
      <c r="E59" s="400">
        <f>SUMIFS('KH 2026'!Z:Z,'KH 2026'!C:C,'So sánh chi phí'!A59)*1000</f>
        <v>48000</v>
      </c>
      <c r="F59" s="573">
        <f t="shared" si="3"/>
        <v>-48050</v>
      </c>
      <c r="G59" s="400">
        <v>66922046</v>
      </c>
      <c r="H59" s="400">
        <f>SUMIFS('CPVC+XK 2026'!CA:CA,'CPVC+XK 2026'!C:C,'So sánh chi phí'!A59)</f>
        <v>25440000</v>
      </c>
      <c r="I59" s="573">
        <f t="shared" si="2"/>
        <v>-41482046</v>
      </c>
      <c r="J59" s="368" t="s">
        <v>165</v>
      </c>
    </row>
    <row r="60" spans="1:14" x14ac:dyDescent="0.3">
      <c r="A60" s="574" t="s">
        <v>4960</v>
      </c>
      <c r="B60" s="575" t="s">
        <v>4961</v>
      </c>
      <c r="C60" s="577" t="s">
        <v>4556</v>
      </c>
      <c r="D60" s="400">
        <v>300</v>
      </c>
      <c r="E60" s="400">
        <f>SUMIFS('KH 2026'!Z:Z,'KH 2026'!C:C,'So sánh chi phí'!A60)*1000</f>
        <v>0</v>
      </c>
      <c r="F60" s="573">
        <f t="shared" si="3"/>
        <v>-300</v>
      </c>
      <c r="G60" s="400">
        <v>4358372</v>
      </c>
      <c r="H60" s="400">
        <f>SUMIFS('CPVC+XK 2026'!CA:CA,'CPVC+XK 2026'!C:C,'So sánh chi phí'!A60)</f>
        <v>0</v>
      </c>
      <c r="I60" s="573">
        <f t="shared" si="2"/>
        <v>-4358372</v>
      </c>
      <c r="J60" s="368" t="s">
        <v>165</v>
      </c>
    </row>
    <row r="61" spans="1:14" x14ac:dyDescent="0.3">
      <c r="A61" s="574" t="s">
        <v>4572</v>
      </c>
      <c r="B61" s="575" t="s">
        <v>4656</v>
      </c>
      <c r="C61" s="577" t="s">
        <v>4556</v>
      </c>
      <c r="D61" s="400">
        <v>2000</v>
      </c>
      <c r="E61" s="400">
        <f>SUMIFS('KH 2026'!Z:Z,'KH 2026'!C:C,'So sánh chi phí'!A61)*1000</f>
        <v>0</v>
      </c>
      <c r="F61" s="573">
        <f t="shared" si="3"/>
        <v>-2000</v>
      </c>
      <c r="G61" s="400">
        <v>6907450</v>
      </c>
      <c r="H61" s="400">
        <f>SUMIFS('CPVC+XK 2026'!CA:CA,'CPVC+XK 2026'!C:C,'So sánh chi phí'!A61)</f>
        <v>0</v>
      </c>
      <c r="I61" s="573">
        <f t="shared" si="2"/>
        <v>-6907450</v>
      </c>
      <c r="J61" s="368" t="s">
        <v>164</v>
      </c>
    </row>
    <row r="62" spans="1:14" x14ac:dyDescent="0.3">
      <c r="A62" s="571" t="s">
        <v>4597</v>
      </c>
      <c r="B62" s="577" t="s">
        <v>4686</v>
      </c>
      <c r="C62" s="577" t="s">
        <v>4556</v>
      </c>
      <c r="D62" s="400">
        <v>44000</v>
      </c>
      <c r="E62" s="400">
        <f>SUMIFS('KH 2026'!Z:Z,'KH 2026'!C:C,'So sánh chi phí'!A62)*1000</f>
        <v>264000</v>
      </c>
      <c r="F62" s="573">
        <f t="shared" si="3"/>
        <v>220000</v>
      </c>
      <c r="G62" s="400">
        <v>210125000</v>
      </c>
      <c r="H62" s="400">
        <f>SUMIFS('CPVC+XK 2026'!CA:CA,'CPVC+XK 2026'!C:C,'So sánh chi phí'!A62)</f>
        <v>1348320000.0000019</v>
      </c>
      <c r="I62" s="573">
        <f t="shared" si="2"/>
        <v>1138195000.0000019</v>
      </c>
      <c r="J62" s="368" t="s">
        <v>164</v>
      </c>
      <c r="L62" s="557"/>
      <c r="M62" s="556"/>
      <c r="N62" s="558"/>
    </row>
    <row r="63" spans="1:14" x14ac:dyDescent="0.3">
      <c r="A63" s="574" t="s">
        <v>4583</v>
      </c>
      <c r="B63" s="575" t="s">
        <v>4668</v>
      </c>
      <c r="C63" s="577" t="s">
        <v>4556</v>
      </c>
      <c r="D63" s="400">
        <v>330000</v>
      </c>
      <c r="E63" s="400">
        <f>SUMIFS('KH 2026'!Z:Z,'KH 2026'!C:C,'So sánh chi phí'!A63)*1000</f>
        <v>440000</v>
      </c>
      <c r="F63" s="573">
        <f t="shared" si="3"/>
        <v>110000</v>
      </c>
      <c r="G63" s="400">
        <v>61300000</v>
      </c>
      <c r="H63" s="400">
        <f>SUMIFS('CPVC+XK 2026'!CA:CA,'CPVC+XK 2026'!C:C,'So sánh chi phí'!A63)</f>
        <v>233200000</v>
      </c>
      <c r="I63" s="573">
        <f t="shared" si="2"/>
        <v>171900000</v>
      </c>
      <c r="J63" s="368" t="s">
        <v>4968</v>
      </c>
    </row>
    <row r="64" spans="1:14" x14ac:dyDescent="0.3">
      <c r="A64" s="574" t="s">
        <v>4957</v>
      </c>
      <c r="B64" s="579" t="s">
        <v>4958</v>
      </c>
      <c r="C64" s="577" t="s">
        <v>4556</v>
      </c>
      <c r="D64" s="400">
        <v>63000</v>
      </c>
      <c r="E64" s="400">
        <f>SUMIFS('KH 2026'!Z:Z,'KH 2026'!C:C,'So sánh chi phí'!A64)*1000</f>
        <v>0</v>
      </c>
      <c r="F64" s="573">
        <f t="shared" si="3"/>
        <v>-63000</v>
      </c>
      <c r="G64" s="400">
        <v>31143888</v>
      </c>
      <c r="H64" s="400">
        <f>SUMIFS('CPVC+XK 2026'!CA:CA,'CPVC+XK 2026'!C:C,'So sánh chi phí'!A64)</f>
        <v>0</v>
      </c>
      <c r="I64" s="573">
        <f t="shared" si="2"/>
        <v>-31143888</v>
      </c>
      <c r="J64" s="368" t="s">
        <v>165</v>
      </c>
    </row>
    <row r="65" spans="1:14" x14ac:dyDescent="0.3">
      <c r="A65" s="571" t="s">
        <v>4938</v>
      </c>
      <c r="B65" s="577" t="s">
        <v>4939</v>
      </c>
      <c r="C65" s="577" t="s">
        <v>4556</v>
      </c>
      <c r="D65" s="400">
        <v>1100</v>
      </c>
      <c r="E65" s="400">
        <f>SUMIFS('KH 2026'!Z:Z,'KH 2026'!C:C,'So sánh chi phí'!A65)*1000</f>
        <v>0</v>
      </c>
      <c r="F65" s="573">
        <f t="shared" si="3"/>
        <v>-1100</v>
      </c>
      <c r="G65" s="400">
        <v>1846968</v>
      </c>
      <c r="H65" s="400">
        <f>SUMIFS('CPVC+XK 2026'!CA:CA,'CPVC+XK 2026'!C:C,'So sánh chi phí'!A65)</f>
        <v>0</v>
      </c>
      <c r="I65" s="573">
        <f t="shared" si="2"/>
        <v>-1846968</v>
      </c>
      <c r="J65" s="368" t="s">
        <v>164</v>
      </c>
      <c r="L65" s="557"/>
      <c r="M65" s="556"/>
      <c r="N65" s="558"/>
    </row>
    <row r="66" spans="1:14" x14ac:dyDescent="0.3">
      <c r="A66" s="574" t="s">
        <v>4611</v>
      </c>
      <c r="B66" s="579" t="s">
        <v>4701</v>
      </c>
      <c r="C66" s="577" t="s">
        <v>4556</v>
      </c>
      <c r="D66" s="400">
        <v>22000</v>
      </c>
      <c r="E66" s="400">
        <f>SUMIFS('KH 2026'!Z:Z,'KH 2026'!C:C,'So sánh chi phí'!A66)*1000</f>
        <v>132000</v>
      </c>
      <c r="F66" s="573">
        <f t="shared" si="3"/>
        <v>110000</v>
      </c>
      <c r="G66" s="400">
        <v>9165185</v>
      </c>
      <c r="H66" s="400">
        <f>SUMIFS('CPVC+XK 2026'!CA:CA,'CPVC+XK 2026'!C:C,'So sánh chi phí'!A66)</f>
        <v>69960000</v>
      </c>
      <c r="I66" s="573">
        <f t="shared" si="2"/>
        <v>60794815</v>
      </c>
      <c r="J66" s="368" t="s">
        <v>165</v>
      </c>
    </row>
    <row r="67" spans="1:14" x14ac:dyDescent="0.3">
      <c r="A67" s="576" t="s">
        <v>4578</v>
      </c>
      <c r="B67" s="575" t="s">
        <v>4663</v>
      </c>
      <c r="C67" s="577" t="s">
        <v>4556</v>
      </c>
      <c r="D67" s="400">
        <v>1694000</v>
      </c>
      <c r="E67" s="400">
        <f>SUMIFS('KH 2026'!Z:Z,'KH 2026'!C:C,'So sánh chi phí'!A67)*1000</f>
        <v>1716000</v>
      </c>
      <c r="F67" s="573">
        <f t="shared" si="3"/>
        <v>22000</v>
      </c>
      <c r="G67" s="400">
        <v>681863436.03999996</v>
      </c>
      <c r="H67" s="400">
        <f>SUMIFS('CPVC+XK 2026'!CA:CA,'CPVC+XK 2026'!C:C,'So sánh chi phí'!A67)</f>
        <v>909480000</v>
      </c>
      <c r="I67" s="573">
        <f t="shared" si="2"/>
        <v>227616563.96000004</v>
      </c>
      <c r="J67" s="368" t="s">
        <v>165</v>
      </c>
      <c r="L67" s="557"/>
      <c r="M67" s="556"/>
      <c r="N67" s="558"/>
    </row>
    <row r="68" spans="1:14" x14ac:dyDescent="0.3">
      <c r="A68" s="574" t="s">
        <v>4588</v>
      </c>
      <c r="B68" s="575" t="s">
        <v>4959</v>
      </c>
      <c r="C68" s="577" t="s">
        <v>4556</v>
      </c>
      <c r="D68" s="400">
        <v>26125</v>
      </c>
      <c r="E68" s="400">
        <f>SUMIFS('KH 2026'!Z:Z,'KH 2026'!C:C,'So sánh chi phí'!A68)*1000</f>
        <v>396000</v>
      </c>
      <c r="F68" s="573">
        <f t="shared" si="3"/>
        <v>369875</v>
      </c>
      <c r="G68" s="400">
        <v>39487540</v>
      </c>
      <c r="H68" s="400">
        <f>SUMIFS('CPVC+XK 2026'!CA:CA,'CPVC+XK 2026'!C:C,'So sánh chi phí'!A68)</f>
        <v>1259280000</v>
      </c>
      <c r="I68" s="573">
        <f t="shared" si="2"/>
        <v>1219792460</v>
      </c>
      <c r="J68" s="368" t="s">
        <v>164</v>
      </c>
    </row>
    <row r="69" spans="1:14" ht="12" customHeight="1" x14ac:dyDescent="0.3">
      <c r="A69" s="235" t="s">
        <v>4570</v>
      </c>
      <c r="B69" s="245" t="s">
        <v>4654</v>
      </c>
      <c r="C69" s="368" t="s">
        <v>98</v>
      </c>
      <c r="D69" s="368"/>
      <c r="E69" s="400">
        <f>SUMIFS('KH 2026'!Z:Z,'KH 2026'!C:C,'So sánh chi phí'!A69)*1000</f>
        <v>2640000</v>
      </c>
      <c r="F69" s="573">
        <f t="shared" si="3"/>
        <v>2640000</v>
      </c>
      <c r="G69" s="400"/>
      <c r="H69" s="400">
        <f>SUMIFS('CPVC+XK 2026'!CA:CA,'CPVC+XK 2026'!C:C,'So sánh chi phí'!A69)</f>
        <v>369600000</v>
      </c>
      <c r="I69" s="573">
        <f t="shared" ref="I69:I73" si="4">H69-G69</f>
        <v>369600000</v>
      </c>
      <c r="J69" s="368"/>
    </row>
    <row r="70" spans="1:14" ht="12" customHeight="1" x14ac:dyDescent="0.3">
      <c r="A70" s="235" t="s">
        <v>4575</v>
      </c>
      <c r="B70" s="245" t="s">
        <v>4659</v>
      </c>
      <c r="C70" s="368" t="s">
        <v>4556</v>
      </c>
      <c r="D70" s="368"/>
      <c r="E70" s="400">
        <f>SUMIFS('KH 2026'!Z:Z,'KH 2026'!C:C,'So sánh chi phí'!A70)*1000</f>
        <v>2855000</v>
      </c>
      <c r="F70" s="573">
        <f t="shared" si="3"/>
        <v>2855000</v>
      </c>
      <c r="G70" s="400"/>
      <c r="H70" s="400">
        <f>SUMIFS('CPVC+XK 2026'!CA:CA,'CPVC+XK 2026'!C:C,'So sánh chi phí'!A70)</f>
        <v>1513150000</v>
      </c>
      <c r="I70" s="573">
        <f t="shared" si="4"/>
        <v>1513150000</v>
      </c>
      <c r="J70" s="368" t="s">
        <v>165</v>
      </c>
    </row>
    <row r="71" spans="1:14" ht="12" customHeight="1" x14ac:dyDescent="0.3">
      <c r="A71" s="235" t="s">
        <v>4584</v>
      </c>
      <c r="B71" s="244" t="s">
        <v>4669</v>
      </c>
      <c r="C71" s="368" t="s">
        <v>4556</v>
      </c>
      <c r="D71" s="368"/>
      <c r="E71" s="400">
        <f>SUMIFS('KH 2026'!Z:Z,'KH 2026'!C:C,'So sánh chi phí'!A71)*1000</f>
        <v>550000</v>
      </c>
      <c r="F71" s="573">
        <f t="shared" si="3"/>
        <v>550000</v>
      </c>
      <c r="G71" s="400"/>
      <c r="H71" s="400">
        <f>SUMIFS('CPVC+XK 2026'!CA:CA,'CPVC+XK 2026'!C:C,'So sánh chi phí'!A71)</f>
        <v>291500000</v>
      </c>
      <c r="I71" s="573">
        <f t="shared" si="4"/>
        <v>291500000</v>
      </c>
      <c r="J71" s="368" t="s">
        <v>165</v>
      </c>
    </row>
    <row r="72" spans="1:14" ht="12" customHeight="1" x14ac:dyDescent="0.3">
      <c r="A72" s="235" t="s">
        <v>4485</v>
      </c>
      <c r="B72" s="244" t="s">
        <v>5</v>
      </c>
      <c r="C72" s="368" t="s">
        <v>4556</v>
      </c>
      <c r="D72" s="368"/>
      <c r="E72" s="400">
        <f>SUMIFS('KH 2026'!Z:Z,'KH 2026'!C:C,'So sánh chi phí'!A72)*1000</f>
        <v>638000</v>
      </c>
      <c r="F72" s="573">
        <f t="shared" si="3"/>
        <v>638000</v>
      </c>
      <c r="G72" s="400"/>
      <c r="H72" s="400">
        <f>SUMIFS('CPVC+XK 2026'!CA:CA,'CPVC+XK 2026'!C:C,'So sánh chi phí'!A72)</f>
        <v>338140000</v>
      </c>
      <c r="I72" s="573">
        <f t="shared" si="4"/>
        <v>338140000</v>
      </c>
      <c r="J72" s="368" t="s">
        <v>164</v>
      </c>
    </row>
    <row r="73" spans="1:14" ht="12" customHeight="1" x14ac:dyDescent="0.3">
      <c r="A73" s="210" t="s">
        <v>4649</v>
      </c>
      <c r="B73" s="211" t="s">
        <v>4741</v>
      </c>
      <c r="C73" s="402" t="s">
        <v>4556</v>
      </c>
      <c r="D73" s="402"/>
      <c r="E73" s="403">
        <f>SUMIFS('KH 2026'!Z:Z,'KH 2026'!C:C,'So sánh chi phí'!A73)*1000</f>
        <v>600000</v>
      </c>
      <c r="F73" s="580">
        <f t="shared" si="3"/>
        <v>600000</v>
      </c>
      <c r="G73" s="403"/>
      <c r="H73" s="403">
        <f>SUMIFS('CPVC+XK 2026'!CA:CA,'CPVC+XK 2026'!C:C,'So sánh chi phí'!A73)</f>
        <v>318000000</v>
      </c>
      <c r="I73" s="580">
        <f t="shared" si="4"/>
        <v>318000000</v>
      </c>
      <c r="J73" s="402" t="s">
        <v>165</v>
      </c>
    </row>
    <row r="77" spans="1:14" x14ac:dyDescent="0.3">
      <c r="C77" s="570"/>
      <c r="D77" s="569">
        <v>2025</v>
      </c>
      <c r="E77" s="569">
        <v>2026</v>
      </c>
      <c r="F77" s="569" t="s">
        <v>4937</v>
      </c>
    </row>
    <row r="78" spans="1:14" x14ac:dyDescent="0.3">
      <c r="C78" s="368" t="s">
        <v>165</v>
      </c>
      <c r="D78" s="400">
        <f>SUMIFS($D$3:$D$73,$J$3:$J$73,C78)</f>
        <v>24173850</v>
      </c>
      <c r="E78" s="400">
        <f>SUMIFS($E$3:$E$73,$J$3:$J$73,C78)</f>
        <v>24799900</v>
      </c>
      <c r="F78" s="400">
        <f>E78-D78</f>
        <v>626050</v>
      </c>
    </row>
    <row r="79" spans="1:14" x14ac:dyDescent="0.3">
      <c r="C79" s="368" t="s">
        <v>164</v>
      </c>
      <c r="D79" s="400">
        <f t="shared" ref="D79:D81" si="5">SUMIFS($D$3:$D$73,$J$3:$J$73,C79)</f>
        <v>945225</v>
      </c>
      <c r="E79" s="400">
        <f t="shared" ref="E79:E81" si="6">SUMIFS($E$3:$E$73,$J$3:$J$73,C79)</f>
        <v>3324000</v>
      </c>
      <c r="F79" s="400">
        <f t="shared" ref="F79:F81" si="7">E79-D79</f>
        <v>2378775</v>
      </c>
    </row>
    <row r="80" spans="1:14" x14ac:dyDescent="0.3">
      <c r="C80" s="368" t="s">
        <v>4747</v>
      </c>
      <c r="D80" s="400">
        <f t="shared" si="5"/>
        <v>2046000</v>
      </c>
      <c r="E80" s="400">
        <f t="shared" si="6"/>
        <v>2442000</v>
      </c>
      <c r="F80" s="400">
        <f t="shared" si="7"/>
        <v>396000</v>
      </c>
    </row>
    <row r="81" spans="3:6" x14ac:dyDescent="0.3">
      <c r="C81" s="402" t="s">
        <v>4968</v>
      </c>
      <c r="D81" s="403">
        <f t="shared" si="5"/>
        <v>330000</v>
      </c>
      <c r="E81" s="403">
        <f t="shared" si="6"/>
        <v>440000</v>
      </c>
      <c r="F81" s="403">
        <f t="shared" si="7"/>
        <v>110000</v>
      </c>
    </row>
    <row r="82" spans="3:6" x14ac:dyDescent="0.3">
      <c r="C82"/>
      <c r="D82" s="388">
        <f>SUM(D78:D81)</f>
        <v>27495075</v>
      </c>
      <c r="E82" s="388">
        <f t="shared" ref="E82:F82" si="8">SUM(E78:E81)</f>
        <v>31005900</v>
      </c>
      <c r="F82" s="388">
        <f t="shared" si="8"/>
        <v>3510825</v>
      </c>
    </row>
    <row r="83" spans="3:6" x14ac:dyDescent="0.3">
      <c r="C83"/>
    </row>
    <row r="84" spans="3:6" x14ac:dyDescent="0.3">
      <c r="C84"/>
    </row>
    <row r="85" spans="3:6" x14ac:dyDescent="0.3">
      <c r="C85"/>
    </row>
    <row r="86" spans="3:6" x14ac:dyDescent="0.3">
      <c r="C86"/>
    </row>
    <row r="87" spans="3:6" x14ac:dyDescent="0.3">
      <c r="C87"/>
    </row>
    <row r="88" spans="3:6" x14ac:dyDescent="0.3">
      <c r="C88"/>
    </row>
    <row r="89" spans="3:6" x14ac:dyDescent="0.3">
      <c r="C89"/>
    </row>
    <row r="90" spans="3:6" x14ac:dyDescent="0.3">
      <c r="C90"/>
    </row>
    <row r="91" spans="3:6" x14ac:dyDescent="0.3">
      <c r="C91"/>
    </row>
    <row r="92" spans="3:6" x14ac:dyDescent="0.3">
      <c r="C92"/>
    </row>
    <row r="93" spans="3:6" x14ac:dyDescent="0.3">
      <c r="C93"/>
    </row>
    <row r="94" spans="3:6" x14ac:dyDescent="0.3">
      <c r="C94"/>
    </row>
    <row r="95" spans="3:6" x14ac:dyDescent="0.3">
      <c r="C95"/>
    </row>
    <row r="96" spans="3:6" x14ac:dyDescent="0.3">
      <c r="C96"/>
    </row>
    <row r="97" spans="3:3" x14ac:dyDescent="0.3">
      <c r="C97"/>
    </row>
    <row r="98" spans="3:3" x14ac:dyDescent="0.3">
      <c r="C98"/>
    </row>
    <row r="99" spans="3:3" x14ac:dyDescent="0.3">
      <c r="C99"/>
    </row>
    <row r="100" spans="3:3" x14ac:dyDescent="0.3">
      <c r="C100"/>
    </row>
    <row r="101" spans="3:3" x14ac:dyDescent="0.3">
      <c r="C101"/>
    </row>
    <row r="102" spans="3:3" x14ac:dyDescent="0.3">
      <c r="C102"/>
    </row>
    <row r="103" spans="3:3" x14ac:dyDescent="0.3">
      <c r="C103"/>
    </row>
    <row r="104" spans="3:3" x14ac:dyDescent="0.3">
      <c r="C104"/>
    </row>
    <row r="105" spans="3:3" x14ac:dyDescent="0.3">
      <c r="C105"/>
    </row>
    <row r="106" spans="3:3" x14ac:dyDescent="0.3">
      <c r="C106"/>
    </row>
    <row r="107" spans="3:3" x14ac:dyDescent="0.3">
      <c r="C107"/>
    </row>
    <row r="108" spans="3:3" x14ac:dyDescent="0.3">
      <c r="C108"/>
    </row>
    <row r="109" spans="3:3" x14ac:dyDescent="0.3">
      <c r="C109"/>
    </row>
    <row r="110" spans="3:3" x14ac:dyDescent="0.3">
      <c r="C110"/>
    </row>
    <row r="111" spans="3:3" x14ac:dyDescent="0.3">
      <c r="C111"/>
    </row>
    <row r="112" spans="3:3" x14ac:dyDescent="0.3">
      <c r="C112"/>
    </row>
    <row r="113" spans="3:3" x14ac:dyDescent="0.3">
      <c r="C113"/>
    </row>
    <row r="114" spans="3:3" x14ac:dyDescent="0.3">
      <c r="C114"/>
    </row>
    <row r="115" spans="3:3" x14ac:dyDescent="0.3">
      <c r="C115"/>
    </row>
    <row r="116" spans="3:3" x14ac:dyDescent="0.3">
      <c r="C116"/>
    </row>
    <row r="117" spans="3:3" x14ac:dyDescent="0.3">
      <c r="C117"/>
    </row>
    <row r="118" spans="3:3" x14ac:dyDescent="0.3">
      <c r="C118"/>
    </row>
    <row r="119" spans="3:3" x14ac:dyDescent="0.3">
      <c r="C119"/>
    </row>
    <row r="120" spans="3:3" x14ac:dyDescent="0.3">
      <c r="C120"/>
    </row>
    <row r="121" spans="3:3" x14ac:dyDescent="0.3">
      <c r="C121"/>
    </row>
  </sheetData>
  <autoFilter ref="A3:N73" xr:uid="{E0D5694D-18F0-4331-ABBC-362D4E424E91}"/>
  <conditionalFormatting sqref="A29:A68">
    <cfRule type="duplicateValues" dxfId="2" priority="98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DD9FF-CBBD-42D6-89C1-04E8DFB462CC}">
  <sheetPr codeName="Sheet10"/>
  <dimension ref="A1:AF2190"/>
  <sheetViews>
    <sheetView workbookViewId="0">
      <pane xSplit="6" ySplit="2" topLeftCell="Q152" activePane="bottomRight" state="frozen"/>
      <selection pane="topRight" activeCell="F1" sqref="F1"/>
      <selection pane="bottomLeft" activeCell="A3" sqref="A3"/>
      <selection pane="bottomRight" activeCell="T10" sqref="T10"/>
    </sheetView>
  </sheetViews>
  <sheetFormatPr defaultColWidth="8.81640625" defaultRowHeight="12.5" x14ac:dyDescent="0.25"/>
  <cols>
    <col min="1" max="1" width="5.453125" style="107" customWidth="1"/>
    <col min="2" max="2" width="12.1796875" style="108" customWidth="1"/>
    <col min="3" max="3" width="13.453125" style="108" customWidth="1"/>
    <col min="4" max="4" width="13" style="108" bestFit="1" customWidth="1"/>
    <col min="5" max="5" width="5.81640625" style="108" customWidth="1"/>
    <col min="6" max="6" width="13.81640625" style="108" customWidth="1"/>
    <col min="7" max="7" width="12" style="108" bestFit="1" customWidth="1"/>
    <col min="8" max="8" width="22" style="108" bestFit="1" customWidth="1"/>
    <col min="9" max="9" width="12" style="108" bestFit="1" customWidth="1"/>
    <col min="10" max="10" width="17.453125" style="118" bestFit="1" customWidth="1"/>
    <col min="11" max="11" width="17.453125" style="109" bestFit="1" customWidth="1"/>
    <col min="12" max="12" width="20" style="109" bestFit="1" customWidth="1"/>
    <col min="13" max="13" width="15.1796875" style="115" customWidth="1"/>
    <col min="14" max="14" width="11" style="108" bestFit="1" customWidth="1"/>
    <col min="15" max="15" width="28.54296875" style="108" customWidth="1"/>
    <col min="16" max="16" width="7.54296875" style="108" customWidth="1"/>
    <col min="17" max="17" width="13.81640625" style="118" bestFit="1" customWidth="1"/>
    <col min="18" max="18" width="13.1796875" style="116" customWidth="1"/>
    <col min="19" max="19" width="16" style="108" bestFit="1" customWidth="1"/>
    <col min="20" max="20" width="20" style="108" bestFit="1" customWidth="1"/>
    <col min="21" max="21" width="14" style="108" bestFit="1" customWidth="1"/>
    <col min="22" max="22" width="18" style="108" bestFit="1" customWidth="1"/>
    <col min="23" max="23" width="12" style="108" bestFit="1" customWidth="1"/>
    <col min="24" max="24" width="16" style="108" bestFit="1" customWidth="1"/>
    <col min="25" max="25" width="13" style="108" bestFit="1" customWidth="1"/>
    <col min="26" max="26" width="17" style="108" bestFit="1" customWidth="1"/>
    <col min="27" max="27" width="9" style="108" bestFit="1" customWidth="1"/>
    <col min="28" max="28" width="13" style="108" bestFit="1" customWidth="1"/>
    <col min="29" max="29" width="7" style="108" bestFit="1" customWidth="1"/>
    <col min="30" max="30" width="16" style="108" bestFit="1" customWidth="1"/>
    <col min="31" max="31" width="21" style="108" bestFit="1" customWidth="1"/>
    <col min="32" max="32" width="10" style="108" bestFit="1" customWidth="1"/>
    <col min="33" max="16384" width="8.81640625" style="108"/>
  </cols>
  <sheetData>
    <row r="1" spans="1:32" x14ac:dyDescent="0.25">
      <c r="H1" s="131">
        <v>838673417347</v>
      </c>
      <c r="J1" s="118">
        <f>-SUBTOTAL(9,J3:J2176)</f>
        <v>973055813771</v>
      </c>
      <c r="Q1" s="118">
        <f>SUBTOTAL(9,Q3:Q2176)</f>
        <v>33413466.900000002</v>
      </c>
    </row>
    <row r="2" spans="1:32" ht="25" x14ac:dyDescent="0.25">
      <c r="A2" s="107" t="s">
        <v>2193</v>
      </c>
      <c r="B2" s="110" t="s">
        <v>2194</v>
      </c>
      <c r="C2" s="110" t="s">
        <v>244</v>
      </c>
      <c r="D2" s="110" t="s">
        <v>245</v>
      </c>
      <c r="E2" s="110" t="s">
        <v>246</v>
      </c>
      <c r="F2" s="110" t="s">
        <v>247</v>
      </c>
      <c r="G2" s="110" t="s">
        <v>248</v>
      </c>
      <c r="H2" s="110" t="s">
        <v>249</v>
      </c>
      <c r="I2" s="110" t="s">
        <v>250</v>
      </c>
      <c r="J2" s="119" t="s">
        <v>251</v>
      </c>
      <c r="K2" s="111" t="s">
        <v>252</v>
      </c>
      <c r="L2" s="111" t="s">
        <v>253</v>
      </c>
      <c r="M2" s="112" t="s">
        <v>254</v>
      </c>
      <c r="N2" s="110" t="s">
        <v>96</v>
      </c>
      <c r="O2" s="110" t="s">
        <v>255</v>
      </c>
      <c r="P2" s="110" t="s">
        <v>256</v>
      </c>
      <c r="Q2" s="119" t="s">
        <v>257</v>
      </c>
      <c r="R2" s="117" t="s">
        <v>2195</v>
      </c>
      <c r="S2" s="110" t="s">
        <v>2196</v>
      </c>
      <c r="T2" s="110" t="s">
        <v>258</v>
      </c>
      <c r="U2" s="110" t="s">
        <v>259</v>
      </c>
      <c r="V2" s="110" t="s">
        <v>260</v>
      </c>
      <c r="W2" s="110" t="s">
        <v>261</v>
      </c>
      <c r="X2" s="110" t="s">
        <v>262</v>
      </c>
      <c r="Y2" s="110" t="s">
        <v>263</v>
      </c>
      <c r="Z2" s="110" t="s">
        <v>264</v>
      </c>
      <c r="AA2" s="110" t="s">
        <v>265</v>
      </c>
      <c r="AB2" s="110" t="s">
        <v>266</v>
      </c>
      <c r="AC2" s="110" t="s">
        <v>267</v>
      </c>
      <c r="AD2" s="110" t="s">
        <v>268</v>
      </c>
      <c r="AE2" s="110" t="s">
        <v>269</v>
      </c>
      <c r="AF2" s="112" t="s">
        <v>270</v>
      </c>
    </row>
    <row r="3" spans="1:32" ht="25" x14ac:dyDescent="0.25">
      <c r="A3" s="107">
        <f>MONTH(C3)</f>
        <v>1</v>
      </c>
      <c r="B3" s="113">
        <v>45293</v>
      </c>
      <c r="C3" s="113">
        <v>45293</v>
      </c>
      <c r="D3" s="108" t="s">
        <v>271</v>
      </c>
      <c r="E3" s="108" t="s">
        <v>272</v>
      </c>
      <c r="F3" s="108" t="s">
        <v>273</v>
      </c>
      <c r="G3" s="108" t="s">
        <v>274</v>
      </c>
      <c r="H3" s="108" t="s">
        <v>275</v>
      </c>
      <c r="I3" s="108" t="s">
        <v>276</v>
      </c>
      <c r="J3" s="120">
        <v>-4055556</v>
      </c>
      <c r="K3" s="114">
        <v>0</v>
      </c>
      <c r="L3" s="114">
        <v>-4055556</v>
      </c>
      <c r="M3" s="115" t="s">
        <v>277</v>
      </c>
      <c r="N3" s="108" t="s">
        <v>272</v>
      </c>
      <c r="O3" s="108" t="s">
        <v>272</v>
      </c>
      <c r="P3" s="108" t="s">
        <v>272</v>
      </c>
      <c r="Q3" s="120">
        <v>0</v>
      </c>
      <c r="R3" s="116" t="s">
        <v>239</v>
      </c>
      <c r="S3" s="108" t="s">
        <v>272</v>
      </c>
      <c r="T3" s="108" t="s">
        <v>272</v>
      </c>
      <c r="U3" s="108" t="s">
        <v>272</v>
      </c>
      <c r="V3" s="108" t="s">
        <v>272</v>
      </c>
      <c r="W3" s="108" t="s">
        <v>272</v>
      </c>
      <c r="X3" s="108" t="s">
        <v>272</v>
      </c>
      <c r="Y3" s="108" t="s">
        <v>272</v>
      </c>
      <c r="Z3" s="108" t="s">
        <v>272</v>
      </c>
      <c r="AA3" s="108" t="s">
        <v>272</v>
      </c>
      <c r="AB3" s="108" t="s">
        <v>272</v>
      </c>
      <c r="AC3" s="108" t="s">
        <v>272</v>
      </c>
      <c r="AD3" s="108" t="s">
        <v>272</v>
      </c>
      <c r="AE3" s="108" t="s">
        <v>272</v>
      </c>
      <c r="AF3" s="108" t="s">
        <v>278</v>
      </c>
    </row>
    <row r="4" spans="1:32" x14ac:dyDescent="0.25">
      <c r="A4" s="107">
        <f t="shared" ref="A4:A67" si="0">MONTH(C4)</f>
        <v>1</v>
      </c>
      <c r="B4" s="113">
        <v>45293</v>
      </c>
      <c r="C4" s="113">
        <v>45293</v>
      </c>
      <c r="D4" s="108" t="s">
        <v>279</v>
      </c>
      <c r="E4" s="108" t="s">
        <v>272</v>
      </c>
      <c r="F4" s="108" t="s">
        <v>280</v>
      </c>
      <c r="G4" s="108" t="s">
        <v>281</v>
      </c>
      <c r="H4" s="108" t="s">
        <v>282</v>
      </c>
      <c r="I4" s="108" t="s">
        <v>276</v>
      </c>
      <c r="J4" s="120">
        <v>-714472000</v>
      </c>
      <c r="K4" s="114">
        <v>0</v>
      </c>
      <c r="L4" s="114">
        <v>-714472000</v>
      </c>
      <c r="M4" s="115" t="s">
        <v>272</v>
      </c>
      <c r="N4" s="108" t="s">
        <v>283</v>
      </c>
      <c r="O4" s="108" t="s">
        <v>168</v>
      </c>
      <c r="P4" s="108" t="s">
        <v>284</v>
      </c>
      <c r="Q4" s="120">
        <v>22000</v>
      </c>
      <c r="R4" s="116" t="s">
        <v>0</v>
      </c>
      <c r="S4" s="108" t="s">
        <v>272</v>
      </c>
      <c r="T4" s="108" t="s">
        <v>272</v>
      </c>
      <c r="U4" s="108" t="s">
        <v>272</v>
      </c>
      <c r="V4" s="108" t="s">
        <v>272</v>
      </c>
      <c r="W4" s="108" t="s">
        <v>272</v>
      </c>
      <c r="X4" s="108" t="s">
        <v>272</v>
      </c>
      <c r="Y4" s="108" t="s">
        <v>272</v>
      </c>
      <c r="Z4" s="108" t="s">
        <v>272</v>
      </c>
      <c r="AA4" s="108" t="s">
        <v>272</v>
      </c>
      <c r="AB4" s="108" t="s">
        <v>272</v>
      </c>
      <c r="AC4" s="108" t="s">
        <v>272</v>
      </c>
      <c r="AD4" s="108" t="s">
        <v>272</v>
      </c>
      <c r="AE4" s="108" t="s">
        <v>272</v>
      </c>
      <c r="AF4" s="108" t="s">
        <v>278</v>
      </c>
    </row>
    <row r="5" spans="1:32" x14ac:dyDescent="0.25">
      <c r="A5" s="107">
        <f t="shared" si="0"/>
        <v>1</v>
      </c>
      <c r="B5" s="113">
        <v>45293</v>
      </c>
      <c r="C5" s="113">
        <v>45293</v>
      </c>
      <c r="D5" s="108" t="s">
        <v>285</v>
      </c>
      <c r="E5" s="108" t="s">
        <v>272</v>
      </c>
      <c r="F5" s="108" t="s">
        <v>286</v>
      </c>
      <c r="G5" s="108" t="s">
        <v>281</v>
      </c>
      <c r="H5" s="108" t="s">
        <v>282</v>
      </c>
      <c r="I5" s="108" t="s">
        <v>276</v>
      </c>
      <c r="J5" s="120">
        <v>-714472000</v>
      </c>
      <c r="K5" s="114">
        <v>0</v>
      </c>
      <c r="L5" s="114">
        <v>-714472000</v>
      </c>
      <c r="M5" s="115" t="s">
        <v>272</v>
      </c>
      <c r="N5" s="108" t="s">
        <v>283</v>
      </c>
      <c r="O5" s="108" t="s">
        <v>168</v>
      </c>
      <c r="P5" s="108" t="s">
        <v>284</v>
      </c>
      <c r="Q5" s="120">
        <v>22000</v>
      </c>
      <c r="R5" s="116" t="s">
        <v>0</v>
      </c>
      <c r="S5" s="108" t="s">
        <v>272</v>
      </c>
      <c r="T5" s="108" t="s">
        <v>272</v>
      </c>
      <c r="U5" s="108" t="s">
        <v>272</v>
      </c>
      <c r="V5" s="108" t="s">
        <v>272</v>
      </c>
      <c r="W5" s="108" t="s">
        <v>272</v>
      </c>
      <c r="X5" s="108" t="s">
        <v>272</v>
      </c>
      <c r="Y5" s="108" t="s">
        <v>272</v>
      </c>
      <c r="Z5" s="108" t="s">
        <v>272</v>
      </c>
      <c r="AA5" s="108" t="s">
        <v>272</v>
      </c>
      <c r="AB5" s="108" t="s">
        <v>272</v>
      </c>
      <c r="AC5" s="108" t="s">
        <v>272</v>
      </c>
      <c r="AD5" s="108" t="s">
        <v>272</v>
      </c>
      <c r="AE5" s="108" t="s">
        <v>272</v>
      </c>
      <c r="AF5" s="108" t="s">
        <v>278</v>
      </c>
    </row>
    <row r="6" spans="1:32" ht="50" x14ac:dyDescent="0.25">
      <c r="A6" s="107">
        <f t="shared" si="0"/>
        <v>1</v>
      </c>
      <c r="B6" s="113">
        <v>45294</v>
      </c>
      <c r="C6" s="113">
        <v>45294</v>
      </c>
      <c r="D6" s="108" t="s">
        <v>287</v>
      </c>
      <c r="E6" s="108" t="s">
        <v>272</v>
      </c>
      <c r="F6" s="108" t="s">
        <v>288</v>
      </c>
      <c r="G6" s="108" t="s">
        <v>274</v>
      </c>
      <c r="H6" s="108" t="s">
        <v>275</v>
      </c>
      <c r="I6" s="108" t="s">
        <v>276</v>
      </c>
      <c r="J6" s="120">
        <v>-4316204</v>
      </c>
      <c r="K6" s="114">
        <v>0</v>
      </c>
      <c r="L6" s="114">
        <v>-4316204</v>
      </c>
      <c r="M6" s="115" t="s">
        <v>289</v>
      </c>
      <c r="N6" s="108" t="s">
        <v>272</v>
      </c>
      <c r="O6" s="108" t="s">
        <v>272</v>
      </c>
      <c r="P6" s="108" t="s">
        <v>272</v>
      </c>
      <c r="Q6" s="120">
        <v>0</v>
      </c>
      <c r="R6" s="116" t="s">
        <v>239</v>
      </c>
      <c r="S6" s="108" t="s">
        <v>272</v>
      </c>
      <c r="T6" s="108" t="s">
        <v>272</v>
      </c>
      <c r="U6" s="108" t="s">
        <v>272</v>
      </c>
      <c r="V6" s="108" t="s">
        <v>272</v>
      </c>
      <c r="W6" s="108" t="s">
        <v>272</v>
      </c>
      <c r="X6" s="108" t="s">
        <v>272</v>
      </c>
      <c r="Y6" s="108" t="s">
        <v>272</v>
      </c>
      <c r="Z6" s="108" t="s">
        <v>272</v>
      </c>
      <c r="AA6" s="108" t="s">
        <v>272</v>
      </c>
      <c r="AB6" s="108" t="s">
        <v>272</v>
      </c>
      <c r="AC6" s="108" t="s">
        <v>272</v>
      </c>
      <c r="AD6" s="108" t="s">
        <v>272</v>
      </c>
      <c r="AE6" s="108" t="s">
        <v>272</v>
      </c>
      <c r="AF6" s="108" t="s">
        <v>278</v>
      </c>
    </row>
    <row r="7" spans="1:32" x14ac:dyDescent="0.25">
      <c r="A7" s="107">
        <f t="shared" si="0"/>
        <v>1</v>
      </c>
      <c r="B7" s="113">
        <v>45294</v>
      </c>
      <c r="C7" s="113">
        <v>45294</v>
      </c>
      <c r="D7" s="108" t="s">
        <v>290</v>
      </c>
      <c r="E7" s="108" t="s">
        <v>272</v>
      </c>
      <c r="F7" s="108" t="s">
        <v>291</v>
      </c>
      <c r="G7" s="108" t="s">
        <v>281</v>
      </c>
      <c r="H7" s="108" t="s">
        <v>282</v>
      </c>
      <c r="I7" s="108" t="s">
        <v>276</v>
      </c>
      <c r="J7" s="120">
        <v>-931738500</v>
      </c>
      <c r="K7" s="114">
        <v>0</v>
      </c>
      <c r="L7" s="114">
        <v>-931738500</v>
      </c>
      <c r="M7" s="115" t="s">
        <v>272</v>
      </c>
      <c r="N7" s="108" t="s">
        <v>101</v>
      </c>
      <c r="O7" s="108" t="s">
        <v>175</v>
      </c>
      <c r="P7" s="108" t="s">
        <v>284</v>
      </c>
      <c r="Q7" s="120">
        <v>24750</v>
      </c>
      <c r="R7" s="116" t="s">
        <v>1</v>
      </c>
      <c r="S7" s="108" t="s">
        <v>272</v>
      </c>
      <c r="T7" s="108" t="s">
        <v>272</v>
      </c>
      <c r="U7" s="108" t="s">
        <v>272</v>
      </c>
      <c r="V7" s="108" t="s">
        <v>272</v>
      </c>
      <c r="W7" s="108" t="s">
        <v>272</v>
      </c>
      <c r="X7" s="108" t="s">
        <v>272</v>
      </c>
      <c r="Y7" s="108" t="s">
        <v>272</v>
      </c>
      <c r="Z7" s="108" t="s">
        <v>272</v>
      </c>
      <c r="AA7" s="108" t="s">
        <v>272</v>
      </c>
      <c r="AB7" s="108" t="s">
        <v>272</v>
      </c>
      <c r="AC7" s="108" t="s">
        <v>272</v>
      </c>
      <c r="AD7" s="108" t="s">
        <v>272</v>
      </c>
      <c r="AE7" s="108" t="s">
        <v>272</v>
      </c>
      <c r="AF7" s="108" t="s">
        <v>278</v>
      </c>
    </row>
    <row r="8" spans="1:32" x14ac:dyDescent="0.25">
      <c r="A8" s="107">
        <f t="shared" si="0"/>
        <v>1</v>
      </c>
      <c r="B8" s="113">
        <v>45294</v>
      </c>
      <c r="C8" s="113">
        <v>45294</v>
      </c>
      <c r="D8" s="108" t="s">
        <v>292</v>
      </c>
      <c r="E8" s="108" t="s">
        <v>272</v>
      </c>
      <c r="F8" s="108" t="s">
        <v>293</v>
      </c>
      <c r="G8" s="108" t="s">
        <v>281</v>
      </c>
      <c r="H8" s="108" t="s">
        <v>282</v>
      </c>
      <c r="I8" s="108" t="s">
        <v>276</v>
      </c>
      <c r="J8" s="120">
        <v>-812900000</v>
      </c>
      <c r="K8" s="114">
        <v>0</v>
      </c>
      <c r="L8" s="114">
        <v>-812900000</v>
      </c>
      <c r="M8" s="115" t="s">
        <v>272</v>
      </c>
      <c r="N8" s="108" t="s">
        <v>110</v>
      </c>
      <c r="O8" s="108" t="s">
        <v>192</v>
      </c>
      <c r="P8" s="108" t="s">
        <v>284</v>
      </c>
      <c r="Q8" s="120">
        <v>27500</v>
      </c>
      <c r="R8" s="116" t="s">
        <v>0</v>
      </c>
      <c r="S8" s="108" t="s">
        <v>272</v>
      </c>
      <c r="T8" s="108" t="s">
        <v>272</v>
      </c>
      <c r="U8" s="108" t="s">
        <v>272</v>
      </c>
      <c r="V8" s="108" t="s">
        <v>272</v>
      </c>
      <c r="W8" s="108" t="s">
        <v>272</v>
      </c>
      <c r="X8" s="108" t="s">
        <v>272</v>
      </c>
      <c r="Y8" s="108" t="s">
        <v>272</v>
      </c>
      <c r="Z8" s="108" t="s">
        <v>272</v>
      </c>
      <c r="AA8" s="108" t="s">
        <v>272</v>
      </c>
      <c r="AB8" s="108" t="s">
        <v>272</v>
      </c>
      <c r="AC8" s="108" t="s">
        <v>272</v>
      </c>
      <c r="AD8" s="108" t="s">
        <v>272</v>
      </c>
      <c r="AE8" s="108" t="s">
        <v>272</v>
      </c>
      <c r="AF8" s="108" t="s">
        <v>278</v>
      </c>
    </row>
    <row r="9" spans="1:32" x14ac:dyDescent="0.25">
      <c r="A9" s="107">
        <f t="shared" si="0"/>
        <v>1</v>
      </c>
      <c r="B9" s="113">
        <v>45294</v>
      </c>
      <c r="C9" s="113">
        <v>45294</v>
      </c>
      <c r="D9" s="108" t="s">
        <v>294</v>
      </c>
      <c r="E9" s="108" t="s">
        <v>272</v>
      </c>
      <c r="F9" s="108" t="s">
        <v>295</v>
      </c>
      <c r="G9" s="108" t="s">
        <v>281</v>
      </c>
      <c r="H9" s="108" t="s">
        <v>282</v>
      </c>
      <c r="I9" s="108" t="s">
        <v>276</v>
      </c>
      <c r="J9" s="120">
        <v>-928813600</v>
      </c>
      <c r="K9" s="114">
        <v>0</v>
      </c>
      <c r="L9" s="114">
        <v>-928813600</v>
      </c>
      <c r="M9" s="115" t="s">
        <v>272</v>
      </c>
      <c r="N9" s="108" t="s">
        <v>283</v>
      </c>
      <c r="O9" s="108" t="s">
        <v>168</v>
      </c>
      <c r="P9" s="108" t="s">
        <v>284</v>
      </c>
      <c r="Q9" s="120">
        <v>28600</v>
      </c>
      <c r="R9" s="116" t="s">
        <v>0</v>
      </c>
      <c r="S9" s="108" t="s">
        <v>272</v>
      </c>
      <c r="T9" s="108" t="s">
        <v>272</v>
      </c>
      <c r="U9" s="108" t="s">
        <v>272</v>
      </c>
      <c r="V9" s="108" t="s">
        <v>272</v>
      </c>
      <c r="W9" s="108" t="s">
        <v>272</v>
      </c>
      <c r="X9" s="108" t="s">
        <v>272</v>
      </c>
      <c r="Y9" s="108" t="s">
        <v>272</v>
      </c>
      <c r="Z9" s="108" t="s">
        <v>272</v>
      </c>
      <c r="AA9" s="108" t="s">
        <v>272</v>
      </c>
      <c r="AB9" s="108" t="s">
        <v>272</v>
      </c>
      <c r="AC9" s="108" t="s">
        <v>272</v>
      </c>
      <c r="AD9" s="108" t="s">
        <v>272</v>
      </c>
      <c r="AE9" s="108" t="s">
        <v>272</v>
      </c>
      <c r="AF9" s="108" t="s">
        <v>278</v>
      </c>
    </row>
    <row r="10" spans="1:32" x14ac:dyDescent="0.25">
      <c r="A10" s="107">
        <f t="shared" si="0"/>
        <v>1</v>
      </c>
      <c r="B10" s="113">
        <v>45296</v>
      </c>
      <c r="C10" s="113">
        <v>45296</v>
      </c>
      <c r="D10" s="108" t="s">
        <v>296</v>
      </c>
      <c r="E10" s="108" t="s">
        <v>272</v>
      </c>
      <c r="F10" s="108" t="s">
        <v>297</v>
      </c>
      <c r="G10" s="108" t="s">
        <v>281</v>
      </c>
      <c r="H10" s="108" t="s">
        <v>282</v>
      </c>
      <c r="I10" s="108" t="s">
        <v>276</v>
      </c>
      <c r="J10" s="120">
        <v>-392018000</v>
      </c>
      <c r="K10" s="114">
        <v>0</v>
      </c>
      <c r="L10" s="114">
        <v>-392018000</v>
      </c>
      <c r="M10" s="115" t="s">
        <v>272</v>
      </c>
      <c r="N10" s="108" t="s">
        <v>100</v>
      </c>
      <c r="O10" s="108" t="s">
        <v>298</v>
      </c>
      <c r="P10" s="108" t="s">
        <v>284</v>
      </c>
      <c r="Q10" s="120">
        <v>11000</v>
      </c>
      <c r="R10" s="116" t="s">
        <v>1</v>
      </c>
      <c r="S10" s="108" t="s">
        <v>272</v>
      </c>
      <c r="T10" s="108" t="s">
        <v>272</v>
      </c>
      <c r="U10" s="108" t="s">
        <v>272</v>
      </c>
      <c r="V10" s="108" t="s">
        <v>272</v>
      </c>
      <c r="W10" s="108" t="s">
        <v>272</v>
      </c>
      <c r="X10" s="108" t="s">
        <v>272</v>
      </c>
      <c r="Y10" s="108" t="s">
        <v>272</v>
      </c>
      <c r="Z10" s="108" t="s">
        <v>272</v>
      </c>
      <c r="AA10" s="108" t="s">
        <v>272</v>
      </c>
      <c r="AB10" s="108" t="s">
        <v>272</v>
      </c>
      <c r="AC10" s="108" t="s">
        <v>272</v>
      </c>
      <c r="AD10" s="108" t="s">
        <v>272</v>
      </c>
      <c r="AE10" s="108" t="s">
        <v>272</v>
      </c>
      <c r="AF10" s="108" t="s">
        <v>278</v>
      </c>
    </row>
    <row r="11" spans="1:32" x14ac:dyDescent="0.25">
      <c r="A11" s="107">
        <f t="shared" si="0"/>
        <v>1</v>
      </c>
      <c r="B11" s="113">
        <v>45296</v>
      </c>
      <c r="C11" s="113">
        <v>45296</v>
      </c>
      <c r="D11" s="108" t="s">
        <v>299</v>
      </c>
      <c r="E11" s="108" t="s">
        <v>272</v>
      </c>
      <c r="F11" s="108" t="s">
        <v>300</v>
      </c>
      <c r="G11" s="108" t="s">
        <v>281</v>
      </c>
      <c r="H11" s="108" t="s">
        <v>282</v>
      </c>
      <c r="I11" s="108" t="s">
        <v>276</v>
      </c>
      <c r="J11" s="120">
        <v>-644424000</v>
      </c>
      <c r="K11" s="114">
        <v>0</v>
      </c>
      <c r="L11" s="114">
        <v>-644424000</v>
      </c>
      <c r="M11" s="115" t="s">
        <v>272</v>
      </c>
      <c r="N11" s="108" t="s">
        <v>110</v>
      </c>
      <c r="O11" s="108" t="s">
        <v>192</v>
      </c>
      <c r="P11" s="108" t="s">
        <v>284</v>
      </c>
      <c r="Q11" s="120">
        <v>22000</v>
      </c>
      <c r="R11" s="116" t="s">
        <v>0</v>
      </c>
      <c r="S11" s="108" t="s">
        <v>272</v>
      </c>
      <c r="T11" s="108" t="s">
        <v>272</v>
      </c>
      <c r="U11" s="108" t="s">
        <v>272</v>
      </c>
      <c r="V11" s="108" t="s">
        <v>272</v>
      </c>
      <c r="W11" s="108" t="s">
        <v>272</v>
      </c>
      <c r="X11" s="108" t="s">
        <v>272</v>
      </c>
      <c r="Y11" s="108" t="s">
        <v>272</v>
      </c>
      <c r="Z11" s="108" t="s">
        <v>272</v>
      </c>
      <c r="AA11" s="108" t="s">
        <v>272</v>
      </c>
      <c r="AB11" s="108" t="s">
        <v>272</v>
      </c>
      <c r="AC11" s="108" t="s">
        <v>272</v>
      </c>
      <c r="AD11" s="108" t="s">
        <v>272</v>
      </c>
      <c r="AE11" s="108" t="s">
        <v>272</v>
      </c>
      <c r="AF11" s="108" t="s">
        <v>278</v>
      </c>
    </row>
    <row r="12" spans="1:32" x14ac:dyDescent="0.25">
      <c r="A12" s="107">
        <f t="shared" si="0"/>
        <v>1</v>
      </c>
      <c r="B12" s="113">
        <v>45296</v>
      </c>
      <c r="C12" s="113">
        <v>45296</v>
      </c>
      <c r="D12" s="108" t="s">
        <v>301</v>
      </c>
      <c r="E12" s="108" t="s">
        <v>272</v>
      </c>
      <c r="F12" s="108" t="s">
        <v>302</v>
      </c>
      <c r="G12" s="108" t="s">
        <v>281</v>
      </c>
      <c r="H12" s="108" t="s">
        <v>282</v>
      </c>
      <c r="I12" s="108" t="s">
        <v>276</v>
      </c>
      <c r="J12" s="120">
        <v>-713350000</v>
      </c>
      <c r="K12" s="114">
        <v>0</v>
      </c>
      <c r="L12" s="114">
        <v>-713350000</v>
      </c>
      <c r="M12" s="115" t="s">
        <v>272</v>
      </c>
      <c r="N12" s="108" t="s">
        <v>110</v>
      </c>
      <c r="O12" s="108" t="s">
        <v>192</v>
      </c>
      <c r="P12" s="108" t="s">
        <v>284</v>
      </c>
      <c r="Q12" s="120">
        <v>22000</v>
      </c>
      <c r="R12" s="116" t="s">
        <v>0</v>
      </c>
      <c r="S12" s="108" t="s">
        <v>272</v>
      </c>
      <c r="T12" s="108" t="s">
        <v>272</v>
      </c>
      <c r="U12" s="108" t="s">
        <v>272</v>
      </c>
      <c r="V12" s="108" t="s">
        <v>272</v>
      </c>
      <c r="W12" s="108" t="s">
        <v>272</v>
      </c>
      <c r="X12" s="108" t="s">
        <v>272</v>
      </c>
      <c r="Y12" s="108" t="s">
        <v>272</v>
      </c>
      <c r="Z12" s="108" t="s">
        <v>272</v>
      </c>
      <c r="AA12" s="108" t="s">
        <v>272</v>
      </c>
      <c r="AB12" s="108" t="s">
        <v>272</v>
      </c>
      <c r="AC12" s="108" t="s">
        <v>272</v>
      </c>
      <c r="AD12" s="108" t="s">
        <v>272</v>
      </c>
      <c r="AE12" s="108" t="s">
        <v>272</v>
      </c>
      <c r="AF12" s="108" t="s">
        <v>278</v>
      </c>
    </row>
    <row r="13" spans="1:32" x14ac:dyDescent="0.25">
      <c r="A13" s="107">
        <f t="shared" si="0"/>
        <v>1</v>
      </c>
      <c r="B13" s="113">
        <v>45296</v>
      </c>
      <c r="C13" s="113">
        <v>45296</v>
      </c>
      <c r="D13" s="108" t="s">
        <v>303</v>
      </c>
      <c r="E13" s="108" t="s">
        <v>272</v>
      </c>
      <c r="F13" s="108" t="s">
        <v>304</v>
      </c>
      <c r="G13" s="108" t="s">
        <v>281</v>
      </c>
      <c r="H13" s="108" t="s">
        <v>282</v>
      </c>
      <c r="I13" s="108" t="s">
        <v>276</v>
      </c>
      <c r="J13" s="120">
        <v>-104511750</v>
      </c>
      <c r="K13" s="114">
        <v>0</v>
      </c>
      <c r="L13" s="114">
        <v>-104511750</v>
      </c>
      <c r="M13" s="115" t="s">
        <v>272</v>
      </c>
      <c r="N13" s="108" t="s">
        <v>151</v>
      </c>
      <c r="O13" s="108" t="s">
        <v>152</v>
      </c>
      <c r="P13" s="108" t="s">
        <v>284</v>
      </c>
      <c r="Q13" s="120">
        <v>5250</v>
      </c>
      <c r="R13" s="116" t="s">
        <v>2</v>
      </c>
      <c r="S13" s="108" t="s">
        <v>272</v>
      </c>
      <c r="T13" s="108" t="s">
        <v>272</v>
      </c>
      <c r="U13" s="108" t="s">
        <v>272</v>
      </c>
      <c r="V13" s="108" t="s">
        <v>272</v>
      </c>
      <c r="W13" s="108" t="s">
        <v>272</v>
      </c>
      <c r="X13" s="108" t="s">
        <v>272</v>
      </c>
      <c r="Y13" s="108" t="s">
        <v>272</v>
      </c>
      <c r="Z13" s="108" t="s">
        <v>272</v>
      </c>
      <c r="AA13" s="108" t="s">
        <v>272</v>
      </c>
      <c r="AB13" s="108" t="s">
        <v>272</v>
      </c>
      <c r="AC13" s="108" t="s">
        <v>272</v>
      </c>
      <c r="AD13" s="108" t="s">
        <v>272</v>
      </c>
      <c r="AE13" s="108" t="s">
        <v>272</v>
      </c>
      <c r="AF13" s="108" t="s">
        <v>278</v>
      </c>
    </row>
    <row r="14" spans="1:32" x14ac:dyDescent="0.25">
      <c r="A14" s="107">
        <f t="shared" si="0"/>
        <v>1</v>
      </c>
      <c r="B14" s="113">
        <v>45297</v>
      </c>
      <c r="C14" s="113">
        <v>45297</v>
      </c>
      <c r="D14" s="108" t="s">
        <v>305</v>
      </c>
      <c r="E14" s="108" t="s">
        <v>272</v>
      </c>
      <c r="F14" s="108" t="s">
        <v>306</v>
      </c>
      <c r="G14" s="108" t="s">
        <v>281</v>
      </c>
      <c r="H14" s="108" t="s">
        <v>282</v>
      </c>
      <c r="I14" s="108" t="s">
        <v>276</v>
      </c>
      <c r="J14" s="120">
        <v>-713350000</v>
      </c>
      <c r="K14" s="114">
        <v>0</v>
      </c>
      <c r="L14" s="114">
        <v>-713350000</v>
      </c>
      <c r="M14" s="115" t="s">
        <v>272</v>
      </c>
      <c r="N14" s="108" t="s">
        <v>110</v>
      </c>
      <c r="O14" s="108" t="s">
        <v>192</v>
      </c>
      <c r="P14" s="108" t="s">
        <v>284</v>
      </c>
      <c r="Q14" s="120">
        <v>22000</v>
      </c>
      <c r="R14" s="116" t="s">
        <v>0</v>
      </c>
      <c r="S14" s="108" t="s">
        <v>272</v>
      </c>
      <c r="T14" s="108" t="s">
        <v>272</v>
      </c>
      <c r="U14" s="108" t="s">
        <v>272</v>
      </c>
      <c r="V14" s="108" t="s">
        <v>272</v>
      </c>
      <c r="W14" s="108" t="s">
        <v>272</v>
      </c>
      <c r="X14" s="108" t="s">
        <v>272</v>
      </c>
      <c r="Y14" s="108" t="s">
        <v>272</v>
      </c>
      <c r="Z14" s="108" t="s">
        <v>272</v>
      </c>
      <c r="AA14" s="108" t="s">
        <v>272</v>
      </c>
      <c r="AB14" s="108" t="s">
        <v>272</v>
      </c>
      <c r="AC14" s="108" t="s">
        <v>272</v>
      </c>
      <c r="AD14" s="108" t="s">
        <v>272</v>
      </c>
      <c r="AE14" s="108" t="s">
        <v>272</v>
      </c>
      <c r="AF14" s="108" t="s">
        <v>278</v>
      </c>
    </row>
    <row r="15" spans="1:32" x14ac:dyDescent="0.25">
      <c r="A15" s="107">
        <f t="shared" si="0"/>
        <v>1</v>
      </c>
      <c r="B15" s="113">
        <v>45299</v>
      </c>
      <c r="C15" s="113">
        <v>45299</v>
      </c>
      <c r="D15" s="108" t="s">
        <v>307</v>
      </c>
      <c r="E15" s="108" t="s">
        <v>272</v>
      </c>
      <c r="F15" s="108" t="s">
        <v>308</v>
      </c>
      <c r="G15" s="108" t="s">
        <v>281</v>
      </c>
      <c r="H15" s="108" t="s">
        <v>282</v>
      </c>
      <c r="I15" s="108" t="s">
        <v>276</v>
      </c>
      <c r="J15" s="120">
        <v>-713350000</v>
      </c>
      <c r="K15" s="114">
        <v>0</v>
      </c>
      <c r="L15" s="114">
        <v>-713350000</v>
      </c>
      <c r="M15" s="115" t="s">
        <v>272</v>
      </c>
      <c r="N15" s="108" t="s">
        <v>110</v>
      </c>
      <c r="O15" s="108" t="s">
        <v>192</v>
      </c>
      <c r="P15" s="108" t="s">
        <v>284</v>
      </c>
      <c r="Q15" s="120">
        <v>22000</v>
      </c>
      <c r="R15" s="116" t="s">
        <v>0</v>
      </c>
      <c r="S15" s="108" t="s">
        <v>272</v>
      </c>
      <c r="T15" s="108" t="s">
        <v>272</v>
      </c>
      <c r="U15" s="108" t="s">
        <v>272</v>
      </c>
      <c r="V15" s="108" t="s">
        <v>272</v>
      </c>
      <c r="W15" s="108" t="s">
        <v>272</v>
      </c>
      <c r="X15" s="108" t="s">
        <v>272</v>
      </c>
      <c r="Y15" s="108" t="s">
        <v>272</v>
      </c>
      <c r="Z15" s="108" t="s">
        <v>272</v>
      </c>
      <c r="AA15" s="108" t="s">
        <v>272</v>
      </c>
      <c r="AB15" s="108" t="s">
        <v>272</v>
      </c>
      <c r="AC15" s="108" t="s">
        <v>272</v>
      </c>
      <c r="AD15" s="108" t="s">
        <v>272</v>
      </c>
      <c r="AE15" s="108" t="s">
        <v>272</v>
      </c>
      <c r="AF15" s="108" t="s">
        <v>278</v>
      </c>
    </row>
    <row r="16" spans="1:32" x14ac:dyDescent="0.25">
      <c r="A16" s="107">
        <f t="shared" si="0"/>
        <v>1</v>
      </c>
      <c r="B16" s="113">
        <v>45299</v>
      </c>
      <c r="C16" s="113">
        <v>45299</v>
      </c>
      <c r="D16" s="108" t="s">
        <v>309</v>
      </c>
      <c r="E16" s="108" t="s">
        <v>272</v>
      </c>
      <c r="F16" s="108" t="s">
        <v>310</v>
      </c>
      <c r="G16" s="108" t="s">
        <v>281</v>
      </c>
      <c r="H16" s="108" t="s">
        <v>282</v>
      </c>
      <c r="I16" s="108" t="s">
        <v>276</v>
      </c>
      <c r="J16" s="120">
        <v>-644424000</v>
      </c>
      <c r="K16" s="114">
        <v>0</v>
      </c>
      <c r="L16" s="114">
        <v>-644424000</v>
      </c>
      <c r="M16" s="115" t="s">
        <v>272</v>
      </c>
      <c r="N16" s="108" t="s">
        <v>110</v>
      </c>
      <c r="O16" s="108" t="s">
        <v>192</v>
      </c>
      <c r="P16" s="108" t="s">
        <v>284</v>
      </c>
      <c r="Q16" s="120">
        <v>22000</v>
      </c>
      <c r="R16" s="116" t="s">
        <v>0</v>
      </c>
      <c r="S16" s="108" t="s">
        <v>272</v>
      </c>
      <c r="T16" s="108" t="s">
        <v>272</v>
      </c>
      <c r="U16" s="108" t="s">
        <v>272</v>
      </c>
      <c r="V16" s="108" t="s">
        <v>272</v>
      </c>
      <c r="W16" s="108" t="s">
        <v>272</v>
      </c>
      <c r="X16" s="108" t="s">
        <v>272</v>
      </c>
      <c r="Y16" s="108" t="s">
        <v>272</v>
      </c>
      <c r="Z16" s="108" t="s">
        <v>272</v>
      </c>
      <c r="AA16" s="108" t="s">
        <v>272</v>
      </c>
      <c r="AB16" s="108" t="s">
        <v>272</v>
      </c>
      <c r="AC16" s="108" t="s">
        <v>272</v>
      </c>
      <c r="AD16" s="108" t="s">
        <v>272</v>
      </c>
      <c r="AE16" s="108" t="s">
        <v>272</v>
      </c>
      <c r="AF16" s="108" t="s">
        <v>278</v>
      </c>
    </row>
    <row r="17" spans="1:32" x14ac:dyDescent="0.25">
      <c r="A17" s="107">
        <f t="shared" si="0"/>
        <v>1</v>
      </c>
      <c r="B17" s="113">
        <v>45300</v>
      </c>
      <c r="C17" s="113">
        <v>45300</v>
      </c>
      <c r="D17" s="108" t="s">
        <v>311</v>
      </c>
      <c r="E17" s="108" t="s">
        <v>272</v>
      </c>
      <c r="F17" s="108" t="s">
        <v>312</v>
      </c>
      <c r="G17" s="108" t="s">
        <v>281</v>
      </c>
      <c r="H17" s="108" t="s">
        <v>282</v>
      </c>
      <c r="I17" s="108" t="s">
        <v>276</v>
      </c>
      <c r="J17" s="120">
        <v>-405218000</v>
      </c>
      <c r="K17" s="114">
        <v>0</v>
      </c>
      <c r="L17" s="114">
        <v>-405218000</v>
      </c>
      <c r="M17" s="115" t="s">
        <v>272</v>
      </c>
      <c r="N17" s="108" t="s">
        <v>101</v>
      </c>
      <c r="O17" s="108" t="s">
        <v>175</v>
      </c>
      <c r="P17" s="108" t="s">
        <v>284</v>
      </c>
      <c r="Q17" s="120">
        <v>11000</v>
      </c>
      <c r="R17" s="116" t="s">
        <v>1</v>
      </c>
      <c r="S17" s="108" t="s">
        <v>272</v>
      </c>
      <c r="T17" s="108" t="s">
        <v>272</v>
      </c>
      <c r="U17" s="108" t="s">
        <v>272</v>
      </c>
      <c r="V17" s="108" t="s">
        <v>272</v>
      </c>
      <c r="W17" s="108" t="s">
        <v>272</v>
      </c>
      <c r="X17" s="108" t="s">
        <v>272</v>
      </c>
      <c r="Y17" s="108" t="s">
        <v>272</v>
      </c>
      <c r="Z17" s="108" t="s">
        <v>272</v>
      </c>
      <c r="AA17" s="108" t="s">
        <v>272</v>
      </c>
      <c r="AB17" s="108" t="s">
        <v>272</v>
      </c>
      <c r="AC17" s="108" t="s">
        <v>272</v>
      </c>
      <c r="AD17" s="108" t="s">
        <v>272</v>
      </c>
      <c r="AE17" s="108" t="s">
        <v>272</v>
      </c>
      <c r="AF17" s="108" t="s">
        <v>278</v>
      </c>
    </row>
    <row r="18" spans="1:32" x14ac:dyDescent="0.25">
      <c r="A18" s="107">
        <f t="shared" si="0"/>
        <v>1</v>
      </c>
      <c r="B18" s="113">
        <v>45300</v>
      </c>
      <c r="C18" s="113">
        <v>45300</v>
      </c>
      <c r="D18" s="108" t="s">
        <v>313</v>
      </c>
      <c r="E18" s="108" t="s">
        <v>272</v>
      </c>
      <c r="F18" s="108" t="s">
        <v>314</v>
      </c>
      <c r="G18" s="108" t="s">
        <v>315</v>
      </c>
      <c r="H18" s="108" t="s">
        <v>316</v>
      </c>
      <c r="I18" s="108" t="s">
        <v>276</v>
      </c>
      <c r="J18" s="120">
        <v>-602282824</v>
      </c>
      <c r="K18" s="114">
        <v>0</v>
      </c>
      <c r="L18" s="114">
        <v>-602282824</v>
      </c>
      <c r="M18" s="115" t="s">
        <v>272</v>
      </c>
      <c r="N18" s="108" t="s">
        <v>129</v>
      </c>
      <c r="O18" s="108" t="s">
        <v>317</v>
      </c>
      <c r="P18" s="108" t="s">
        <v>284</v>
      </c>
      <c r="Q18" s="120">
        <v>22000</v>
      </c>
      <c r="R18" s="116" t="s">
        <v>130</v>
      </c>
      <c r="S18" s="108" t="s">
        <v>272</v>
      </c>
      <c r="T18" s="108" t="s">
        <v>272</v>
      </c>
      <c r="U18" s="108" t="s">
        <v>272</v>
      </c>
      <c r="V18" s="108" t="s">
        <v>272</v>
      </c>
      <c r="W18" s="108" t="s">
        <v>272</v>
      </c>
      <c r="X18" s="108" t="s">
        <v>272</v>
      </c>
      <c r="Y18" s="108" t="s">
        <v>272</v>
      </c>
      <c r="Z18" s="108" t="s">
        <v>272</v>
      </c>
      <c r="AA18" s="108" t="s">
        <v>272</v>
      </c>
      <c r="AB18" s="108" t="s">
        <v>272</v>
      </c>
      <c r="AC18" s="108" t="s">
        <v>272</v>
      </c>
      <c r="AD18" s="108" t="s">
        <v>272</v>
      </c>
      <c r="AE18" s="108" t="s">
        <v>272</v>
      </c>
      <c r="AF18" s="108" t="s">
        <v>278</v>
      </c>
    </row>
    <row r="19" spans="1:32" x14ac:dyDescent="0.25">
      <c r="A19" s="107">
        <f t="shared" si="0"/>
        <v>1</v>
      </c>
      <c r="B19" s="113">
        <v>45301</v>
      </c>
      <c r="C19" s="113">
        <v>45301</v>
      </c>
      <c r="D19" s="108" t="s">
        <v>318</v>
      </c>
      <c r="E19" s="108" t="s">
        <v>272</v>
      </c>
      <c r="F19" s="108" t="s">
        <v>319</v>
      </c>
      <c r="G19" s="108" t="s">
        <v>281</v>
      </c>
      <c r="H19" s="108" t="s">
        <v>282</v>
      </c>
      <c r="I19" s="108" t="s">
        <v>276</v>
      </c>
      <c r="J19" s="120">
        <v>-713350000</v>
      </c>
      <c r="K19" s="114">
        <v>0</v>
      </c>
      <c r="L19" s="114">
        <v>-713350000</v>
      </c>
      <c r="M19" s="115" t="s">
        <v>272</v>
      </c>
      <c r="N19" s="108" t="s">
        <v>110</v>
      </c>
      <c r="O19" s="108" t="s">
        <v>192</v>
      </c>
      <c r="P19" s="108" t="s">
        <v>284</v>
      </c>
      <c r="Q19" s="120">
        <v>22000</v>
      </c>
      <c r="R19" s="116" t="s">
        <v>0</v>
      </c>
      <c r="S19" s="108" t="s">
        <v>272</v>
      </c>
      <c r="T19" s="108" t="s">
        <v>272</v>
      </c>
      <c r="U19" s="108" t="s">
        <v>272</v>
      </c>
      <c r="V19" s="108" t="s">
        <v>272</v>
      </c>
      <c r="W19" s="108" t="s">
        <v>272</v>
      </c>
      <c r="X19" s="108" t="s">
        <v>272</v>
      </c>
      <c r="Y19" s="108" t="s">
        <v>272</v>
      </c>
      <c r="Z19" s="108" t="s">
        <v>272</v>
      </c>
      <c r="AA19" s="108" t="s">
        <v>272</v>
      </c>
      <c r="AB19" s="108" t="s">
        <v>272</v>
      </c>
      <c r="AC19" s="108" t="s">
        <v>272</v>
      </c>
      <c r="AD19" s="108" t="s">
        <v>272</v>
      </c>
      <c r="AE19" s="108" t="s">
        <v>272</v>
      </c>
      <c r="AF19" s="108" t="s">
        <v>278</v>
      </c>
    </row>
    <row r="20" spans="1:32" x14ac:dyDescent="0.25">
      <c r="A20" s="107">
        <f t="shared" si="0"/>
        <v>1</v>
      </c>
      <c r="B20" s="113">
        <v>45301</v>
      </c>
      <c r="C20" s="113">
        <v>45301</v>
      </c>
      <c r="D20" s="108" t="s">
        <v>320</v>
      </c>
      <c r="E20" s="108" t="s">
        <v>272</v>
      </c>
      <c r="F20" s="108" t="s">
        <v>321</v>
      </c>
      <c r="G20" s="108" t="s">
        <v>281</v>
      </c>
      <c r="H20" s="108" t="s">
        <v>282</v>
      </c>
      <c r="I20" s="108" t="s">
        <v>276</v>
      </c>
      <c r="J20" s="120">
        <v>-713350000</v>
      </c>
      <c r="K20" s="114">
        <v>0</v>
      </c>
      <c r="L20" s="114">
        <v>-713350000</v>
      </c>
      <c r="M20" s="115" t="s">
        <v>272</v>
      </c>
      <c r="N20" s="108" t="s">
        <v>110</v>
      </c>
      <c r="O20" s="108" t="s">
        <v>192</v>
      </c>
      <c r="P20" s="108" t="s">
        <v>284</v>
      </c>
      <c r="Q20" s="120">
        <v>22000</v>
      </c>
      <c r="R20" s="116" t="s">
        <v>0</v>
      </c>
      <c r="S20" s="108" t="s">
        <v>272</v>
      </c>
      <c r="T20" s="108" t="s">
        <v>272</v>
      </c>
      <c r="U20" s="108" t="s">
        <v>272</v>
      </c>
      <c r="V20" s="108" t="s">
        <v>272</v>
      </c>
      <c r="W20" s="108" t="s">
        <v>272</v>
      </c>
      <c r="X20" s="108" t="s">
        <v>272</v>
      </c>
      <c r="Y20" s="108" t="s">
        <v>272</v>
      </c>
      <c r="Z20" s="108" t="s">
        <v>272</v>
      </c>
      <c r="AA20" s="108" t="s">
        <v>272</v>
      </c>
      <c r="AB20" s="108" t="s">
        <v>272</v>
      </c>
      <c r="AC20" s="108" t="s">
        <v>272</v>
      </c>
      <c r="AD20" s="108" t="s">
        <v>272</v>
      </c>
      <c r="AE20" s="108" t="s">
        <v>272</v>
      </c>
      <c r="AF20" s="108" t="s">
        <v>278</v>
      </c>
    </row>
    <row r="21" spans="1:32" ht="50" x14ac:dyDescent="0.25">
      <c r="A21" s="107">
        <f t="shared" si="0"/>
        <v>1</v>
      </c>
      <c r="B21" s="113">
        <v>45302</v>
      </c>
      <c r="C21" s="113">
        <v>45302</v>
      </c>
      <c r="D21" s="108" t="s">
        <v>322</v>
      </c>
      <c r="E21" s="108" t="s">
        <v>272</v>
      </c>
      <c r="F21" s="108" t="s">
        <v>323</v>
      </c>
      <c r="G21" s="108" t="s">
        <v>274</v>
      </c>
      <c r="H21" s="108" t="s">
        <v>275</v>
      </c>
      <c r="I21" s="108" t="s">
        <v>276</v>
      </c>
      <c r="J21" s="120">
        <v>-6505093</v>
      </c>
      <c r="K21" s="114">
        <v>0</v>
      </c>
      <c r="L21" s="114">
        <v>-6505093</v>
      </c>
      <c r="M21" s="115" t="s">
        <v>324</v>
      </c>
      <c r="N21" s="108" t="s">
        <v>272</v>
      </c>
      <c r="O21" s="108" t="s">
        <v>272</v>
      </c>
      <c r="P21" s="108" t="s">
        <v>272</v>
      </c>
      <c r="Q21" s="120">
        <v>0</v>
      </c>
      <c r="R21" s="116" t="s">
        <v>239</v>
      </c>
      <c r="S21" s="108" t="s">
        <v>272</v>
      </c>
      <c r="T21" s="108" t="s">
        <v>272</v>
      </c>
      <c r="U21" s="108" t="s">
        <v>272</v>
      </c>
      <c r="V21" s="108" t="s">
        <v>272</v>
      </c>
      <c r="W21" s="108" t="s">
        <v>272</v>
      </c>
      <c r="X21" s="108" t="s">
        <v>272</v>
      </c>
      <c r="Y21" s="108" t="s">
        <v>272</v>
      </c>
      <c r="Z21" s="108" t="s">
        <v>272</v>
      </c>
      <c r="AA21" s="108" t="s">
        <v>272</v>
      </c>
      <c r="AB21" s="108" t="s">
        <v>272</v>
      </c>
      <c r="AC21" s="108" t="s">
        <v>272</v>
      </c>
      <c r="AD21" s="108" t="s">
        <v>272</v>
      </c>
      <c r="AE21" s="108" t="s">
        <v>272</v>
      </c>
      <c r="AF21" s="108" t="s">
        <v>278</v>
      </c>
    </row>
    <row r="22" spans="1:32" x14ac:dyDescent="0.25">
      <c r="A22" s="107">
        <f t="shared" si="0"/>
        <v>1</v>
      </c>
      <c r="B22" s="113">
        <v>45302</v>
      </c>
      <c r="C22" s="113">
        <v>45302</v>
      </c>
      <c r="D22" s="108" t="s">
        <v>325</v>
      </c>
      <c r="E22" s="108" t="s">
        <v>272</v>
      </c>
      <c r="F22" s="108" t="s">
        <v>326</v>
      </c>
      <c r="G22" s="108" t="s">
        <v>281</v>
      </c>
      <c r="H22" s="108" t="s">
        <v>282</v>
      </c>
      <c r="I22" s="108" t="s">
        <v>276</v>
      </c>
      <c r="J22" s="120">
        <v>-356567750</v>
      </c>
      <c r="K22" s="114">
        <v>0</v>
      </c>
      <c r="L22" s="114">
        <v>-356567750</v>
      </c>
      <c r="M22" s="115" t="s">
        <v>272</v>
      </c>
      <c r="N22" s="108" t="s">
        <v>101</v>
      </c>
      <c r="O22" s="108" t="s">
        <v>175</v>
      </c>
      <c r="P22" s="108" t="s">
        <v>284</v>
      </c>
      <c r="Q22" s="120">
        <v>9625</v>
      </c>
      <c r="R22" s="116" t="s">
        <v>1</v>
      </c>
      <c r="S22" s="108" t="s">
        <v>272</v>
      </c>
      <c r="T22" s="108" t="s">
        <v>272</v>
      </c>
      <c r="U22" s="108" t="s">
        <v>272</v>
      </c>
      <c r="V22" s="108" t="s">
        <v>272</v>
      </c>
      <c r="W22" s="108" t="s">
        <v>272</v>
      </c>
      <c r="X22" s="108" t="s">
        <v>272</v>
      </c>
      <c r="Y22" s="108" t="s">
        <v>272</v>
      </c>
      <c r="Z22" s="108" t="s">
        <v>272</v>
      </c>
      <c r="AA22" s="108" t="s">
        <v>272</v>
      </c>
      <c r="AB22" s="108" t="s">
        <v>272</v>
      </c>
      <c r="AC22" s="108" t="s">
        <v>272</v>
      </c>
      <c r="AD22" s="108" t="s">
        <v>272</v>
      </c>
      <c r="AE22" s="108" t="s">
        <v>272</v>
      </c>
      <c r="AF22" s="108" t="s">
        <v>278</v>
      </c>
    </row>
    <row r="23" spans="1:32" x14ac:dyDescent="0.25">
      <c r="A23" s="107">
        <f t="shared" si="0"/>
        <v>1</v>
      </c>
      <c r="B23" s="113">
        <v>45302</v>
      </c>
      <c r="C23" s="113">
        <v>45302</v>
      </c>
      <c r="D23" s="108" t="s">
        <v>327</v>
      </c>
      <c r="E23" s="108" t="s">
        <v>272</v>
      </c>
      <c r="F23" s="108" t="s">
        <v>328</v>
      </c>
      <c r="G23" s="108" t="s">
        <v>281</v>
      </c>
      <c r="H23" s="108" t="s">
        <v>282</v>
      </c>
      <c r="I23" s="108" t="s">
        <v>276</v>
      </c>
      <c r="J23" s="120">
        <v>-644424000</v>
      </c>
      <c r="K23" s="114">
        <v>0</v>
      </c>
      <c r="L23" s="114">
        <v>-644424000</v>
      </c>
      <c r="M23" s="115" t="s">
        <v>272</v>
      </c>
      <c r="N23" s="108" t="s">
        <v>110</v>
      </c>
      <c r="O23" s="108" t="s">
        <v>192</v>
      </c>
      <c r="P23" s="108" t="s">
        <v>284</v>
      </c>
      <c r="Q23" s="120">
        <v>22000</v>
      </c>
      <c r="R23" s="116" t="s">
        <v>0</v>
      </c>
      <c r="S23" s="108" t="s">
        <v>272</v>
      </c>
      <c r="T23" s="108" t="s">
        <v>272</v>
      </c>
      <c r="U23" s="108" t="s">
        <v>272</v>
      </c>
      <c r="V23" s="108" t="s">
        <v>272</v>
      </c>
      <c r="W23" s="108" t="s">
        <v>272</v>
      </c>
      <c r="X23" s="108" t="s">
        <v>272</v>
      </c>
      <c r="Y23" s="108" t="s">
        <v>272</v>
      </c>
      <c r="Z23" s="108" t="s">
        <v>272</v>
      </c>
      <c r="AA23" s="108" t="s">
        <v>272</v>
      </c>
      <c r="AB23" s="108" t="s">
        <v>272</v>
      </c>
      <c r="AC23" s="108" t="s">
        <v>272</v>
      </c>
      <c r="AD23" s="108" t="s">
        <v>272</v>
      </c>
      <c r="AE23" s="108" t="s">
        <v>272</v>
      </c>
      <c r="AF23" s="108" t="s">
        <v>278</v>
      </c>
    </row>
    <row r="24" spans="1:32" x14ac:dyDescent="0.25">
      <c r="A24" s="107">
        <f t="shared" si="0"/>
        <v>1</v>
      </c>
      <c r="B24" s="113">
        <v>45302</v>
      </c>
      <c r="C24" s="113">
        <v>45302</v>
      </c>
      <c r="D24" s="108" t="s">
        <v>329</v>
      </c>
      <c r="E24" s="108" t="s">
        <v>272</v>
      </c>
      <c r="F24" s="108" t="s">
        <v>330</v>
      </c>
      <c r="G24" s="108" t="s">
        <v>281</v>
      </c>
      <c r="H24" s="108" t="s">
        <v>282</v>
      </c>
      <c r="I24" s="108" t="s">
        <v>276</v>
      </c>
      <c r="J24" s="120">
        <v>-405218000</v>
      </c>
      <c r="K24" s="114">
        <v>0</v>
      </c>
      <c r="L24" s="114">
        <v>-405218000</v>
      </c>
      <c r="M24" s="115" t="s">
        <v>272</v>
      </c>
      <c r="N24" s="108" t="s">
        <v>101</v>
      </c>
      <c r="O24" s="108" t="s">
        <v>175</v>
      </c>
      <c r="P24" s="108" t="s">
        <v>284</v>
      </c>
      <c r="Q24" s="120">
        <v>11000</v>
      </c>
      <c r="R24" s="116" t="s">
        <v>1</v>
      </c>
      <c r="S24" s="108" t="s">
        <v>272</v>
      </c>
      <c r="T24" s="108" t="s">
        <v>272</v>
      </c>
      <c r="U24" s="108" t="s">
        <v>272</v>
      </c>
      <c r="V24" s="108" t="s">
        <v>272</v>
      </c>
      <c r="W24" s="108" t="s">
        <v>272</v>
      </c>
      <c r="X24" s="108" t="s">
        <v>272</v>
      </c>
      <c r="Y24" s="108" t="s">
        <v>272</v>
      </c>
      <c r="Z24" s="108" t="s">
        <v>272</v>
      </c>
      <c r="AA24" s="108" t="s">
        <v>272</v>
      </c>
      <c r="AB24" s="108" t="s">
        <v>272</v>
      </c>
      <c r="AC24" s="108" t="s">
        <v>272</v>
      </c>
      <c r="AD24" s="108" t="s">
        <v>272</v>
      </c>
      <c r="AE24" s="108" t="s">
        <v>272</v>
      </c>
      <c r="AF24" s="108" t="s">
        <v>278</v>
      </c>
    </row>
    <row r="25" spans="1:32" x14ac:dyDescent="0.25">
      <c r="A25" s="107">
        <f t="shared" si="0"/>
        <v>1</v>
      </c>
      <c r="B25" s="113">
        <v>45302</v>
      </c>
      <c r="C25" s="113">
        <v>45302</v>
      </c>
      <c r="D25" s="108" t="s">
        <v>331</v>
      </c>
      <c r="E25" s="108" t="s">
        <v>272</v>
      </c>
      <c r="F25" s="108" t="s">
        <v>332</v>
      </c>
      <c r="G25" s="108" t="s">
        <v>281</v>
      </c>
      <c r="H25" s="108" t="s">
        <v>282</v>
      </c>
      <c r="I25" s="108" t="s">
        <v>276</v>
      </c>
      <c r="J25" s="120">
        <v>-713350000</v>
      </c>
      <c r="K25" s="114">
        <v>0</v>
      </c>
      <c r="L25" s="114">
        <v>-713350000</v>
      </c>
      <c r="M25" s="115" t="s">
        <v>272</v>
      </c>
      <c r="N25" s="108" t="s">
        <v>110</v>
      </c>
      <c r="O25" s="108" t="s">
        <v>192</v>
      </c>
      <c r="P25" s="108" t="s">
        <v>284</v>
      </c>
      <c r="Q25" s="120">
        <v>22000</v>
      </c>
      <c r="R25" s="116" t="s">
        <v>0</v>
      </c>
      <c r="S25" s="108" t="s">
        <v>272</v>
      </c>
      <c r="T25" s="108" t="s">
        <v>272</v>
      </c>
      <c r="U25" s="108" t="s">
        <v>272</v>
      </c>
      <c r="V25" s="108" t="s">
        <v>272</v>
      </c>
      <c r="W25" s="108" t="s">
        <v>272</v>
      </c>
      <c r="X25" s="108" t="s">
        <v>272</v>
      </c>
      <c r="Y25" s="108" t="s">
        <v>272</v>
      </c>
      <c r="Z25" s="108" t="s">
        <v>272</v>
      </c>
      <c r="AA25" s="108" t="s">
        <v>272</v>
      </c>
      <c r="AB25" s="108" t="s">
        <v>272</v>
      </c>
      <c r="AC25" s="108" t="s">
        <v>272</v>
      </c>
      <c r="AD25" s="108" t="s">
        <v>272</v>
      </c>
      <c r="AE25" s="108" t="s">
        <v>272</v>
      </c>
      <c r="AF25" s="108" t="s">
        <v>278</v>
      </c>
    </row>
    <row r="26" spans="1:32" x14ac:dyDescent="0.25">
      <c r="A26" s="107">
        <f t="shared" si="0"/>
        <v>1</v>
      </c>
      <c r="B26" s="113">
        <v>45302</v>
      </c>
      <c r="C26" s="113">
        <v>45302</v>
      </c>
      <c r="D26" s="108" t="s">
        <v>333</v>
      </c>
      <c r="E26" s="108" t="s">
        <v>272</v>
      </c>
      <c r="F26" s="108" t="s">
        <v>334</v>
      </c>
      <c r="G26" s="108" t="s">
        <v>281</v>
      </c>
      <c r="H26" s="108" t="s">
        <v>282</v>
      </c>
      <c r="I26" s="108" t="s">
        <v>276</v>
      </c>
      <c r="J26" s="120">
        <v>-859250</v>
      </c>
      <c r="K26" s="114">
        <v>0</v>
      </c>
      <c r="L26" s="114">
        <v>-859250</v>
      </c>
      <c r="M26" s="115" t="s">
        <v>272</v>
      </c>
      <c r="N26" s="108" t="s">
        <v>283</v>
      </c>
      <c r="O26" s="108" t="s">
        <v>168</v>
      </c>
      <c r="P26" s="108" t="s">
        <v>284</v>
      </c>
      <c r="Q26" s="120">
        <v>25</v>
      </c>
      <c r="R26" s="116" t="s">
        <v>0</v>
      </c>
      <c r="S26" s="108" t="s">
        <v>272</v>
      </c>
      <c r="T26" s="108" t="s">
        <v>272</v>
      </c>
      <c r="U26" s="108" t="s">
        <v>272</v>
      </c>
      <c r="V26" s="108" t="s">
        <v>272</v>
      </c>
      <c r="W26" s="108" t="s">
        <v>272</v>
      </c>
      <c r="X26" s="108" t="s">
        <v>272</v>
      </c>
      <c r="Y26" s="108" t="s">
        <v>272</v>
      </c>
      <c r="Z26" s="108" t="s">
        <v>272</v>
      </c>
      <c r="AA26" s="108" t="s">
        <v>272</v>
      </c>
      <c r="AB26" s="108" t="s">
        <v>272</v>
      </c>
      <c r="AC26" s="108" t="s">
        <v>272</v>
      </c>
      <c r="AD26" s="108" t="s">
        <v>272</v>
      </c>
      <c r="AE26" s="108" t="s">
        <v>272</v>
      </c>
      <c r="AF26" s="108" t="s">
        <v>278</v>
      </c>
    </row>
    <row r="27" spans="1:32" x14ac:dyDescent="0.25">
      <c r="A27" s="107">
        <f t="shared" si="0"/>
        <v>1</v>
      </c>
      <c r="B27" s="113">
        <v>45302</v>
      </c>
      <c r="C27" s="113">
        <v>45302</v>
      </c>
      <c r="D27" s="108" t="s">
        <v>333</v>
      </c>
      <c r="E27" s="108" t="s">
        <v>272</v>
      </c>
      <c r="F27" s="108" t="s">
        <v>334</v>
      </c>
      <c r="G27" s="108" t="s">
        <v>281</v>
      </c>
      <c r="H27" s="108" t="s">
        <v>282</v>
      </c>
      <c r="I27" s="108" t="s">
        <v>276</v>
      </c>
      <c r="J27" s="120">
        <v>-859250</v>
      </c>
      <c r="K27" s="114">
        <v>0</v>
      </c>
      <c r="L27" s="114">
        <v>-859250</v>
      </c>
      <c r="M27" s="115" t="s">
        <v>272</v>
      </c>
      <c r="N27" s="108" t="s">
        <v>132</v>
      </c>
      <c r="O27" s="108" t="s">
        <v>196</v>
      </c>
      <c r="P27" s="108" t="s">
        <v>284</v>
      </c>
      <c r="Q27" s="120">
        <v>25</v>
      </c>
      <c r="R27" s="116" t="s">
        <v>0</v>
      </c>
      <c r="S27" s="108" t="s">
        <v>272</v>
      </c>
      <c r="T27" s="108" t="s">
        <v>272</v>
      </c>
      <c r="U27" s="108" t="s">
        <v>272</v>
      </c>
      <c r="V27" s="108" t="s">
        <v>272</v>
      </c>
      <c r="W27" s="108" t="s">
        <v>272</v>
      </c>
      <c r="X27" s="108" t="s">
        <v>272</v>
      </c>
      <c r="Y27" s="108" t="s">
        <v>272</v>
      </c>
      <c r="Z27" s="108" t="s">
        <v>272</v>
      </c>
      <c r="AA27" s="108" t="s">
        <v>272</v>
      </c>
      <c r="AB27" s="108" t="s">
        <v>272</v>
      </c>
      <c r="AC27" s="108" t="s">
        <v>272</v>
      </c>
      <c r="AD27" s="108" t="s">
        <v>272</v>
      </c>
      <c r="AE27" s="108" t="s">
        <v>272</v>
      </c>
      <c r="AF27" s="108" t="s">
        <v>278</v>
      </c>
    </row>
    <row r="28" spans="1:32" x14ac:dyDescent="0.25">
      <c r="A28" s="107">
        <f t="shared" si="0"/>
        <v>1</v>
      </c>
      <c r="B28" s="113">
        <v>45302</v>
      </c>
      <c r="C28" s="113">
        <v>45302</v>
      </c>
      <c r="D28" s="108" t="s">
        <v>335</v>
      </c>
      <c r="E28" s="108" t="s">
        <v>272</v>
      </c>
      <c r="F28" s="108" t="s">
        <v>336</v>
      </c>
      <c r="G28" s="108" t="s">
        <v>281</v>
      </c>
      <c r="H28" s="108" t="s">
        <v>282</v>
      </c>
      <c r="I28" s="108" t="s">
        <v>276</v>
      </c>
      <c r="J28" s="120">
        <v>-27432800</v>
      </c>
      <c r="K28" s="114">
        <v>0</v>
      </c>
      <c r="L28" s="114">
        <v>-27432800</v>
      </c>
      <c r="M28" s="115" t="s">
        <v>272</v>
      </c>
      <c r="N28" s="108" t="s">
        <v>337</v>
      </c>
      <c r="O28" s="108" t="s">
        <v>338</v>
      </c>
      <c r="P28" s="108" t="s">
        <v>284</v>
      </c>
      <c r="Q28" s="120">
        <v>1294</v>
      </c>
      <c r="R28" s="116" t="s">
        <v>239</v>
      </c>
      <c r="S28" s="108" t="s">
        <v>272</v>
      </c>
      <c r="T28" s="108" t="s">
        <v>272</v>
      </c>
      <c r="U28" s="108" t="s">
        <v>272</v>
      </c>
      <c r="V28" s="108" t="s">
        <v>272</v>
      </c>
      <c r="W28" s="108" t="s">
        <v>272</v>
      </c>
      <c r="X28" s="108" t="s">
        <v>272</v>
      </c>
      <c r="Y28" s="108" t="s">
        <v>272</v>
      </c>
      <c r="Z28" s="108" t="s">
        <v>272</v>
      </c>
      <c r="AA28" s="108" t="s">
        <v>272</v>
      </c>
      <c r="AB28" s="108" t="s">
        <v>272</v>
      </c>
      <c r="AC28" s="108" t="s">
        <v>272</v>
      </c>
      <c r="AD28" s="108" t="s">
        <v>272</v>
      </c>
      <c r="AE28" s="108" t="s">
        <v>272</v>
      </c>
      <c r="AF28" s="108" t="s">
        <v>278</v>
      </c>
    </row>
    <row r="29" spans="1:32" x14ac:dyDescent="0.25">
      <c r="A29" s="107">
        <f t="shared" si="0"/>
        <v>1</v>
      </c>
      <c r="B29" s="113">
        <v>45303</v>
      </c>
      <c r="C29" s="113">
        <v>45303</v>
      </c>
      <c r="D29" s="108" t="s">
        <v>339</v>
      </c>
      <c r="E29" s="108" t="s">
        <v>272</v>
      </c>
      <c r="F29" s="108" t="s">
        <v>340</v>
      </c>
      <c r="G29" s="108" t="s">
        <v>315</v>
      </c>
      <c r="H29" s="108" t="s">
        <v>316</v>
      </c>
      <c r="I29" s="108" t="s">
        <v>276</v>
      </c>
      <c r="J29" s="120">
        <v>-681177200</v>
      </c>
      <c r="K29" s="114">
        <v>0</v>
      </c>
      <c r="L29" s="114">
        <v>-681177200</v>
      </c>
      <c r="M29" s="115" t="s">
        <v>272</v>
      </c>
      <c r="N29" s="108" t="s">
        <v>110</v>
      </c>
      <c r="O29" s="108" t="s">
        <v>192</v>
      </c>
      <c r="P29" s="108" t="s">
        <v>284</v>
      </c>
      <c r="Q29" s="120">
        <v>22000</v>
      </c>
      <c r="R29" s="116" t="s">
        <v>0</v>
      </c>
      <c r="S29" s="108" t="s">
        <v>272</v>
      </c>
      <c r="T29" s="108" t="s">
        <v>272</v>
      </c>
      <c r="U29" s="108" t="s">
        <v>272</v>
      </c>
      <c r="V29" s="108" t="s">
        <v>272</v>
      </c>
      <c r="W29" s="108" t="s">
        <v>272</v>
      </c>
      <c r="X29" s="108" t="s">
        <v>272</v>
      </c>
      <c r="Y29" s="108" t="s">
        <v>272</v>
      </c>
      <c r="Z29" s="108" t="s">
        <v>272</v>
      </c>
      <c r="AA29" s="108" t="s">
        <v>272</v>
      </c>
      <c r="AB29" s="108" t="s">
        <v>272</v>
      </c>
      <c r="AC29" s="108" t="s">
        <v>272</v>
      </c>
      <c r="AD29" s="108" t="s">
        <v>272</v>
      </c>
      <c r="AE29" s="108" t="s">
        <v>272</v>
      </c>
      <c r="AF29" s="108" t="s">
        <v>278</v>
      </c>
    </row>
    <row r="30" spans="1:32" x14ac:dyDescent="0.25">
      <c r="A30" s="107">
        <f t="shared" si="0"/>
        <v>1</v>
      </c>
      <c r="B30" s="113">
        <v>45303</v>
      </c>
      <c r="C30" s="113">
        <v>45303</v>
      </c>
      <c r="D30" s="108" t="s">
        <v>341</v>
      </c>
      <c r="E30" s="108" t="s">
        <v>272</v>
      </c>
      <c r="F30" s="108" t="s">
        <v>342</v>
      </c>
      <c r="G30" s="108" t="s">
        <v>315</v>
      </c>
      <c r="H30" s="108" t="s">
        <v>316</v>
      </c>
      <c r="I30" s="108" t="s">
        <v>276</v>
      </c>
      <c r="J30" s="120">
        <v>-681177200</v>
      </c>
      <c r="K30" s="114">
        <v>0</v>
      </c>
      <c r="L30" s="114">
        <v>-681177200</v>
      </c>
      <c r="M30" s="115" t="s">
        <v>272</v>
      </c>
      <c r="N30" s="108" t="s">
        <v>110</v>
      </c>
      <c r="O30" s="108" t="s">
        <v>192</v>
      </c>
      <c r="P30" s="108" t="s">
        <v>284</v>
      </c>
      <c r="Q30" s="120">
        <v>22000</v>
      </c>
      <c r="R30" s="116" t="s">
        <v>0</v>
      </c>
      <c r="S30" s="108" t="s">
        <v>272</v>
      </c>
      <c r="T30" s="108" t="s">
        <v>272</v>
      </c>
      <c r="U30" s="108" t="s">
        <v>272</v>
      </c>
      <c r="V30" s="108" t="s">
        <v>272</v>
      </c>
      <c r="W30" s="108" t="s">
        <v>272</v>
      </c>
      <c r="X30" s="108" t="s">
        <v>272</v>
      </c>
      <c r="Y30" s="108" t="s">
        <v>272</v>
      </c>
      <c r="Z30" s="108" t="s">
        <v>272</v>
      </c>
      <c r="AA30" s="108" t="s">
        <v>272</v>
      </c>
      <c r="AB30" s="108" t="s">
        <v>272</v>
      </c>
      <c r="AC30" s="108" t="s">
        <v>272</v>
      </c>
      <c r="AD30" s="108" t="s">
        <v>272</v>
      </c>
      <c r="AE30" s="108" t="s">
        <v>272</v>
      </c>
      <c r="AF30" s="108" t="s">
        <v>278</v>
      </c>
    </row>
    <row r="31" spans="1:32" x14ac:dyDescent="0.25">
      <c r="A31" s="107">
        <f t="shared" si="0"/>
        <v>1</v>
      </c>
      <c r="B31" s="113">
        <v>45304</v>
      </c>
      <c r="C31" s="113">
        <v>45304</v>
      </c>
      <c r="D31" s="108" t="s">
        <v>343</v>
      </c>
      <c r="E31" s="108" t="s">
        <v>272</v>
      </c>
      <c r="F31" s="108" t="s">
        <v>344</v>
      </c>
      <c r="G31" s="108" t="s">
        <v>281</v>
      </c>
      <c r="H31" s="108" t="s">
        <v>282</v>
      </c>
      <c r="I31" s="108" t="s">
        <v>276</v>
      </c>
      <c r="J31" s="120">
        <v>-54720000</v>
      </c>
      <c r="K31" s="114">
        <v>0</v>
      </c>
      <c r="L31" s="114">
        <v>-54720000</v>
      </c>
      <c r="M31" s="115" t="s">
        <v>272</v>
      </c>
      <c r="N31" s="108" t="s">
        <v>345</v>
      </c>
      <c r="O31" s="108" t="s">
        <v>346</v>
      </c>
      <c r="P31" s="108" t="s">
        <v>284</v>
      </c>
      <c r="Q31" s="120">
        <v>2432</v>
      </c>
      <c r="R31" s="116" t="s">
        <v>239</v>
      </c>
      <c r="S31" s="108" t="s">
        <v>272</v>
      </c>
      <c r="T31" s="108" t="s">
        <v>272</v>
      </c>
      <c r="U31" s="108" t="s">
        <v>272</v>
      </c>
      <c r="V31" s="108" t="s">
        <v>272</v>
      </c>
      <c r="W31" s="108" t="s">
        <v>272</v>
      </c>
      <c r="X31" s="108" t="s">
        <v>272</v>
      </c>
      <c r="Y31" s="108" t="s">
        <v>272</v>
      </c>
      <c r="Z31" s="108" t="s">
        <v>272</v>
      </c>
      <c r="AA31" s="108" t="s">
        <v>272</v>
      </c>
      <c r="AB31" s="108" t="s">
        <v>272</v>
      </c>
      <c r="AC31" s="108" t="s">
        <v>272</v>
      </c>
      <c r="AD31" s="108" t="s">
        <v>272</v>
      </c>
      <c r="AE31" s="108" t="s">
        <v>272</v>
      </c>
      <c r="AF31" s="108" t="s">
        <v>278</v>
      </c>
    </row>
    <row r="32" spans="1:32" x14ac:dyDescent="0.25">
      <c r="A32" s="107">
        <f t="shared" si="0"/>
        <v>1</v>
      </c>
      <c r="B32" s="113">
        <v>45304</v>
      </c>
      <c r="C32" s="113">
        <v>45304</v>
      </c>
      <c r="D32" s="108" t="s">
        <v>347</v>
      </c>
      <c r="E32" s="108" t="s">
        <v>272</v>
      </c>
      <c r="F32" s="108" t="s">
        <v>348</v>
      </c>
      <c r="G32" s="108" t="s">
        <v>281</v>
      </c>
      <c r="H32" s="108" t="s">
        <v>282</v>
      </c>
      <c r="I32" s="108" t="s">
        <v>276</v>
      </c>
      <c r="J32" s="120">
        <v>-405218000</v>
      </c>
      <c r="K32" s="114">
        <v>0</v>
      </c>
      <c r="L32" s="114">
        <v>-405218000</v>
      </c>
      <c r="M32" s="115" t="s">
        <v>272</v>
      </c>
      <c r="N32" s="108" t="s">
        <v>101</v>
      </c>
      <c r="O32" s="108" t="s">
        <v>175</v>
      </c>
      <c r="P32" s="108" t="s">
        <v>284</v>
      </c>
      <c r="Q32" s="120">
        <v>11000</v>
      </c>
      <c r="R32" s="116" t="s">
        <v>1</v>
      </c>
      <c r="S32" s="108" t="s">
        <v>272</v>
      </c>
      <c r="T32" s="108" t="s">
        <v>272</v>
      </c>
      <c r="U32" s="108" t="s">
        <v>272</v>
      </c>
      <c r="V32" s="108" t="s">
        <v>272</v>
      </c>
      <c r="W32" s="108" t="s">
        <v>272</v>
      </c>
      <c r="X32" s="108" t="s">
        <v>272</v>
      </c>
      <c r="Y32" s="108" t="s">
        <v>272</v>
      </c>
      <c r="Z32" s="108" t="s">
        <v>272</v>
      </c>
      <c r="AA32" s="108" t="s">
        <v>272</v>
      </c>
      <c r="AB32" s="108" t="s">
        <v>272</v>
      </c>
      <c r="AC32" s="108" t="s">
        <v>272</v>
      </c>
      <c r="AD32" s="108" t="s">
        <v>272</v>
      </c>
      <c r="AE32" s="108" t="s">
        <v>272</v>
      </c>
      <c r="AF32" s="108" t="s">
        <v>278</v>
      </c>
    </row>
    <row r="33" spans="1:32" ht="50" x14ac:dyDescent="0.25">
      <c r="A33" s="107">
        <f t="shared" si="0"/>
        <v>1</v>
      </c>
      <c r="B33" s="113">
        <v>45306</v>
      </c>
      <c r="C33" s="113">
        <v>45306</v>
      </c>
      <c r="D33" s="108" t="s">
        <v>349</v>
      </c>
      <c r="E33" s="108" t="s">
        <v>272</v>
      </c>
      <c r="F33" s="108" t="s">
        <v>350</v>
      </c>
      <c r="G33" s="108" t="s">
        <v>274</v>
      </c>
      <c r="H33" s="108" t="s">
        <v>275</v>
      </c>
      <c r="I33" s="108" t="s">
        <v>276</v>
      </c>
      <c r="J33" s="120">
        <v>-1550000</v>
      </c>
      <c r="K33" s="114">
        <v>0</v>
      </c>
      <c r="L33" s="114">
        <v>-1550000</v>
      </c>
      <c r="M33" s="115" t="s">
        <v>351</v>
      </c>
      <c r="N33" s="108" t="s">
        <v>272</v>
      </c>
      <c r="O33" s="108" t="s">
        <v>272</v>
      </c>
      <c r="P33" s="108" t="s">
        <v>272</v>
      </c>
      <c r="Q33" s="120">
        <v>0</v>
      </c>
      <c r="R33" s="116" t="s">
        <v>239</v>
      </c>
      <c r="S33" s="108" t="s">
        <v>272</v>
      </c>
      <c r="T33" s="108" t="s">
        <v>272</v>
      </c>
      <c r="U33" s="108" t="s">
        <v>272</v>
      </c>
      <c r="V33" s="108" t="s">
        <v>272</v>
      </c>
      <c r="W33" s="108" t="s">
        <v>272</v>
      </c>
      <c r="X33" s="108" t="s">
        <v>272</v>
      </c>
      <c r="Y33" s="108" t="s">
        <v>272</v>
      </c>
      <c r="Z33" s="108" t="s">
        <v>272</v>
      </c>
      <c r="AA33" s="108" t="s">
        <v>272</v>
      </c>
      <c r="AB33" s="108" t="s">
        <v>272</v>
      </c>
      <c r="AC33" s="108" t="s">
        <v>272</v>
      </c>
      <c r="AD33" s="108" t="s">
        <v>272</v>
      </c>
      <c r="AE33" s="108" t="s">
        <v>272</v>
      </c>
      <c r="AF33" s="108" t="s">
        <v>278</v>
      </c>
    </row>
    <row r="34" spans="1:32" x14ac:dyDescent="0.25">
      <c r="A34" s="107">
        <f t="shared" si="0"/>
        <v>1</v>
      </c>
      <c r="B34" s="113">
        <v>45306</v>
      </c>
      <c r="C34" s="113">
        <v>45306</v>
      </c>
      <c r="D34" s="108" t="s">
        <v>352</v>
      </c>
      <c r="E34" s="108" t="s">
        <v>272</v>
      </c>
      <c r="F34" s="108" t="s">
        <v>353</v>
      </c>
      <c r="G34" s="108" t="s">
        <v>281</v>
      </c>
      <c r="H34" s="108" t="s">
        <v>282</v>
      </c>
      <c r="I34" s="108" t="s">
        <v>276</v>
      </c>
      <c r="J34" s="120">
        <v>-36252000</v>
      </c>
      <c r="K34" s="114">
        <v>0</v>
      </c>
      <c r="L34" s="114">
        <v>-36252000</v>
      </c>
      <c r="M34" s="115" t="s">
        <v>272</v>
      </c>
      <c r="N34" s="108" t="s">
        <v>337</v>
      </c>
      <c r="O34" s="108" t="s">
        <v>338</v>
      </c>
      <c r="P34" s="108" t="s">
        <v>284</v>
      </c>
      <c r="Q34" s="120">
        <v>1710</v>
      </c>
      <c r="R34" s="116" t="s">
        <v>239</v>
      </c>
      <c r="S34" s="108" t="s">
        <v>272</v>
      </c>
      <c r="T34" s="108" t="s">
        <v>272</v>
      </c>
      <c r="U34" s="108" t="s">
        <v>272</v>
      </c>
      <c r="V34" s="108" t="s">
        <v>272</v>
      </c>
      <c r="W34" s="108" t="s">
        <v>272</v>
      </c>
      <c r="X34" s="108" t="s">
        <v>272</v>
      </c>
      <c r="Y34" s="108" t="s">
        <v>272</v>
      </c>
      <c r="Z34" s="108" t="s">
        <v>272</v>
      </c>
      <c r="AA34" s="108" t="s">
        <v>272</v>
      </c>
      <c r="AB34" s="108" t="s">
        <v>272</v>
      </c>
      <c r="AC34" s="108" t="s">
        <v>272</v>
      </c>
      <c r="AD34" s="108" t="s">
        <v>272</v>
      </c>
      <c r="AE34" s="108" t="s">
        <v>272</v>
      </c>
      <c r="AF34" s="108" t="s">
        <v>278</v>
      </c>
    </row>
    <row r="35" spans="1:32" x14ac:dyDescent="0.25">
      <c r="A35" s="107">
        <f t="shared" si="0"/>
        <v>1</v>
      </c>
      <c r="B35" s="113">
        <v>45306</v>
      </c>
      <c r="C35" s="113">
        <v>45306</v>
      </c>
      <c r="D35" s="108" t="s">
        <v>354</v>
      </c>
      <c r="E35" s="108" t="s">
        <v>272</v>
      </c>
      <c r="F35" s="108" t="s">
        <v>355</v>
      </c>
      <c r="G35" s="108" t="s">
        <v>281</v>
      </c>
      <c r="H35" s="108" t="s">
        <v>282</v>
      </c>
      <c r="I35" s="108" t="s">
        <v>276</v>
      </c>
      <c r="J35" s="120">
        <v>-405218000</v>
      </c>
      <c r="K35" s="114">
        <v>0</v>
      </c>
      <c r="L35" s="114">
        <v>-405218000</v>
      </c>
      <c r="M35" s="115" t="s">
        <v>272</v>
      </c>
      <c r="N35" s="108" t="s">
        <v>101</v>
      </c>
      <c r="O35" s="108" t="s">
        <v>175</v>
      </c>
      <c r="P35" s="108" t="s">
        <v>284</v>
      </c>
      <c r="Q35" s="120">
        <v>11000</v>
      </c>
      <c r="R35" s="116" t="s">
        <v>1</v>
      </c>
      <c r="S35" s="108" t="s">
        <v>272</v>
      </c>
      <c r="T35" s="108" t="s">
        <v>272</v>
      </c>
      <c r="U35" s="108" t="s">
        <v>272</v>
      </c>
      <c r="V35" s="108" t="s">
        <v>272</v>
      </c>
      <c r="W35" s="108" t="s">
        <v>272</v>
      </c>
      <c r="X35" s="108" t="s">
        <v>272</v>
      </c>
      <c r="Y35" s="108" t="s">
        <v>272</v>
      </c>
      <c r="Z35" s="108" t="s">
        <v>272</v>
      </c>
      <c r="AA35" s="108" t="s">
        <v>272</v>
      </c>
      <c r="AB35" s="108" t="s">
        <v>272</v>
      </c>
      <c r="AC35" s="108" t="s">
        <v>272</v>
      </c>
      <c r="AD35" s="108" t="s">
        <v>272</v>
      </c>
      <c r="AE35" s="108" t="s">
        <v>272</v>
      </c>
      <c r="AF35" s="108" t="s">
        <v>278</v>
      </c>
    </row>
    <row r="36" spans="1:32" x14ac:dyDescent="0.25">
      <c r="A36" s="107">
        <f t="shared" si="0"/>
        <v>1</v>
      </c>
      <c r="B36" s="113">
        <v>45306</v>
      </c>
      <c r="C36" s="113">
        <v>45306</v>
      </c>
      <c r="D36" s="108" t="s">
        <v>356</v>
      </c>
      <c r="E36" s="108" t="s">
        <v>272</v>
      </c>
      <c r="F36" s="108" t="s">
        <v>357</v>
      </c>
      <c r="G36" s="108" t="s">
        <v>281</v>
      </c>
      <c r="H36" s="108" t="s">
        <v>282</v>
      </c>
      <c r="I36" s="108" t="s">
        <v>276</v>
      </c>
      <c r="J36" s="120">
        <v>-644424000</v>
      </c>
      <c r="K36" s="114">
        <v>0</v>
      </c>
      <c r="L36" s="114">
        <v>-644424000</v>
      </c>
      <c r="M36" s="115" t="s">
        <v>272</v>
      </c>
      <c r="N36" s="108" t="s">
        <v>110</v>
      </c>
      <c r="O36" s="108" t="s">
        <v>192</v>
      </c>
      <c r="P36" s="108" t="s">
        <v>284</v>
      </c>
      <c r="Q36" s="120">
        <v>22000</v>
      </c>
      <c r="R36" s="116" t="s">
        <v>0</v>
      </c>
      <c r="S36" s="108" t="s">
        <v>272</v>
      </c>
      <c r="T36" s="108" t="s">
        <v>272</v>
      </c>
      <c r="U36" s="108" t="s">
        <v>272</v>
      </c>
      <c r="V36" s="108" t="s">
        <v>272</v>
      </c>
      <c r="W36" s="108" t="s">
        <v>272</v>
      </c>
      <c r="X36" s="108" t="s">
        <v>272</v>
      </c>
      <c r="Y36" s="108" t="s">
        <v>272</v>
      </c>
      <c r="Z36" s="108" t="s">
        <v>272</v>
      </c>
      <c r="AA36" s="108" t="s">
        <v>272</v>
      </c>
      <c r="AB36" s="108" t="s">
        <v>272</v>
      </c>
      <c r="AC36" s="108" t="s">
        <v>272</v>
      </c>
      <c r="AD36" s="108" t="s">
        <v>272</v>
      </c>
      <c r="AE36" s="108" t="s">
        <v>272</v>
      </c>
      <c r="AF36" s="108" t="s">
        <v>278</v>
      </c>
    </row>
    <row r="37" spans="1:32" x14ac:dyDescent="0.25">
      <c r="A37" s="107">
        <f t="shared" si="0"/>
        <v>1</v>
      </c>
      <c r="B37" s="113">
        <v>45306</v>
      </c>
      <c r="C37" s="113">
        <v>45306</v>
      </c>
      <c r="D37" s="108" t="s">
        <v>358</v>
      </c>
      <c r="E37" s="108" t="s">
        <v>272</v>
      </c>
      <c r="F37" s="108" t="s">
        <v>359</v>
      </c>
      <c r="G37" s="108" t="s">
        <v>281</v>
      </c>
      <c r="H37" s="108" t="s">
        <v>282</v>
      </c>
      <c r="I37" s="108" t="s">
        <v>276</v>
      </c>
      <c r="J37" s="120">
        <v>-727958000</v>
      </c>
      <c r="K37" s="114">
        <v>0</v>
      </c>
      <c r="L37" s="114">
        <v>-727958000</v>
      </c>
      <c r="M37" s="115" t="s">
        <v>272</v>
      </c>
      <c r="N37" s="108" t="s">
        <v>283</v>
      </c>
      <c r="O37" s="108" t="s">
        <v>168</v>
      </c>
      <c r="P37" s="108" t="s">
        <v>284</v>
      </c>
      <c r="Q37" s="120">
        <v>22000</v>
      </c>
      <c r="R37" s="116" t="s">
        <v>0</v>
      </c>
      <c r="S37" s="108" t="s">
        <v>272</v>
      </c>
      <c r="T37" s="108" t="s">
        <v>272</v>
      </c>
      <c r="U37" s="108" t="s">
        <v>272</v>
      </c>
      <c r="V37" s="108" t="s">
        <v>272</v>
      </c>
      <c r="W37" s="108" t="s">
        <v>272</v>
      </c>
      <c r="X37" s="108" t="s">
        <v>272</v>
      </c>
      <c r="Y37" s="108" t="s">
        <v>272</v>
      </c>
      <c r="Z37" s="108" t="s">
        <v>272</v>
      </c>
      <c r="AA37" s="108" t="s">
        <v>272</v>
      </c>
      <c r="AB37" s="108" t="s">
        <v>272</v>
      </c>
      <c r="AC37" s="108" t="s">
        <v>272</v>
      </c>
      <c r="AD37" s="108" t="s">
        <v>272</v>
      </c>
      <c r="AE37" s="108" t="s">
        <v>272</v>
      </c>
      <c r="AF37" s="108" t="s">
        <v>278</v>
      </c>
    </row>
    <row r="38" spans="1:32" x14ac:dyDescent="0.25">
      <c r="A38" s="107">
        <f t="shared" si="0"/>
        <v>1</v>
      </c>
      <c r="B38" s="113">
        <v>45306</v>
      </c>
      <c r="C38" s="113">
        <v>45306</v>
      </c>
      <c r="D38" s="108" t="s">
        <v>360</v>
      </c>
      <c r="E38" s="108" t="s">
        <v>272</v>
      </c>
      <c r="F38" s="108" t="s">
        <v>361</v>
      </c>
      <c r="G38" s="108" t="s">
        <v>281</v>
      </c>
      <c r="H38" s="108" t="s">
        <v>282</v>
      </c>
      <c r="I38" s="108" t="s">
        <v>276</v>
      </c>
      <c r="J38" s="120">
        <v>-727958000</v>
      </c>
      <c r="K38" s="114">
        <v>0</v>
      </c>
      <c r="L38" s="114">
        <v>-727958000</v>
      </c>
      <c r="M38" s="115" t="s">
        <v>272</v>
      </c>
      <c r="N38" s="108" t="s">
        <v>283</v>
      </c>
      <c r="O38" s="108" t="s">
        <v>168</v>
      </c>
      <c r="P38" s="108" t="s">
        <v>284</v>
      </c>
      <c r="Q38" s="120">
        <v>22000</v>
      </c>
      <c r="R38" s="116" t="s">
        <v>0</v>
      </c>
      <c r="S38" s="108" t="s">
        <v>272</v>
      </c>
      <c r="T38" s="108" t="s">
        <v>272</v>
      </c>
      <c r="U38" s="108" t="s">
        <v>272</v>
      </c>
      <c r="V38" s="108" t="s">
        <v>272</v>
      </c>
      <c r="W38" s="108" t="s">
        <v>272</v>
      </c>
      <c r="X38" s="108" t="s">
        <v>272</v>
      </c>
      <c r="Y38" s="108" t="s">
        <v>272</v>
      </c>
      <c r="Z38" s="108" t="s">
        <v>272</v>
      </c>
      <c r="AA38" s="108" t="s">
        <v>272</v>
      </c>
      <c r="AB38" s="108" t="s">
        <v>272</v>
      </c>
      <c r="AC38" s="108" t="s">
        <v>272</v>
      </c>
      <c r="AD38" s="108" t="s">
        <v>272</v>
      </c>
      <c r="AE38" s="108" t="s">
        <v>272</v>
      </c>
      <c r="AF38" s="108" t="s">
        <v>278</v>
      </c>
    </row>
    <row r="39" spans="1:32" x14ac:dyDescent="0.25">
      <c r="A39" s="107">
        <f t="shared" si="0"/>
        <v>1</v>
      </c>
      <c r="B39" s="113">
        <v>45307</v>
      </c>
      <c r="C39" s="113">
        <v>45307</v>
      </c>
      <c r="D39" s="108" t="s">
        <v>362</v>
      </c>
      <c r="E39" s="108" t="s">
        <v>272</v>
      </c>
      <c r="F39" s="108" t="s">
        <v>363</v>
      </c>
      <c r="G39" s="108" t="s">
        <v>281</v>
      </c>
      <c r="H39" s="108" t="s">
        <v>282</v>
      </c>
      <c r="I39" s="108" t="s">
        <v>276</v>
      </c>
      <c r="J39" s="120">
        <v>-50220000</v>
      </c>
      <c r="K39" s="114">
        <v>0</v>
      </c>
      <c r="L39" s="114">
        <v>-50220000</v>
      </c>
      <c r="M39" s="115" t="s">
        <v>272</v>
      </c>
      <c r="N39" s="108" t="s">
        <v>345</v>
      </c>
      <c r="O39" s="108" t="s">
        <v>346</v>
      </c>
      <c r="P39" s="108" t="s">
        <v>284</v>
      </c>
      <c r="Q39" s="120">
        <v>2232</v>
      </c>
      <c r="R39" s="116" t="s">
        <v>239</v>
      </c>
      <c r="S39" s="108" t="s">
        <v>272</v>
      </c>
      <c r="T39" s="108" t="s">
        <v>272</v>
      </c>
      <c r="U39" s="108" t="s">
        <v>272</v>
      </c>
      <c r="V39" s="108" t="s">
        <v>272</v>
      </c>
      <c r="W39" s="108" t="s">
        <v>272</v>
      </c>
      <c r="X39" s="108" t="s">
        <v>272</v>
      </c>
      <c r="Y39" s="108" t="s">
        <v>272</v>
      </c>
      <c r="Z39" s="108" t="s">
        <v>272</v>
      </c>
      <c r="AA39" s="108" t="s">
        <v>272</v>
      </c>
      <c r="AB39" s="108" t="s">
        <v>272</v>
      </c>
      <c r="AC39" s="108" t="s">
        <v>272</v>
      </c>
      <c r="AD39" s="108" t="s">
        <v>272</v>
      </c>
      <c r="AE39" s="108" t="s">
        <v>272</v>
      </c>
      <c r="AF39" s="108" t="s">
        <v>278</v>
      </c>
    </row>
    <row r="40" spans="1:32" x14ac:dyDescent="0.25">
      <c r="A40" s="107">
        <f t="shared" si="0"/>
        <v>1</v>
      </c>
      <c r="B40" s="113">
        <v>45307</v>
      </c>
      <c r="C40" s="113">
        <v>45307</v>
      </c>
      <c r="D40" s="108" t="s">
        <v>364</v>
      </c>
      <c r="E40" s="108" t="s">
        <v>272</v>
      </c>
      <c r="F40" s="108" t="s">
        <v>365</v>
      </c>
      <c r="G40" s="108" t="s">
        <v>281</v>
      </c>
      <c r="H40" s="108" t="s">
        <v>282</v>
      </c>
      <c r="I40" s="108" t="s">
        <v>276</v>
      </c>
      <c r="J40" s="120">
        <v>-405218000</v>
      </c>
      <c r="K40" s="114">
        <v>0</v>
      </c>
      <c r="L40" s="114">
        <v>-405218000</v>
      </c>
      <c r="M40" s="115" t="s">
        <v>272</v>
      </c>
      <c r="N40" s="108" t="s">
        <v>101</v>
      </c>
      <c r="O40" s="108" t="s">
        <v>175</v>
      </c>
      <c r="P40" s="108" t="s">
        <v>284</v>
      </c>
      <c r="Q40" s="120">
        <v>11000</v>
      </c>
      <c r="R40" s="116" t="s">
        <v>1</v>
      </c>
      <c r="S40" s="108" t="s">
        <v>272</v>
      </c>
      <c r="T40" s="108" t="s">
        <v>272</v>
      </c>
      <c r="U40" s="108" t="s">
        <v>272</v>
      </c>
      <c r="V40" s="108" t="s">
        <v>272</v>
      </c>
      <c r="W40" s="108" t="s">
        <v>272</v>
      </c>
      <c r="X40" s="108" t="s">
        <v>272</v>
      </c>
      <c r="Y40" s="108" t="s">
        <v>272</v>
      </c>
      <c r="Z40" s="108" t="s">
        <v>272</v>
      </c>
      <c r="AA40" s="108" t="s">
        <v>272</v>
      </c>
      <c r="AB40" s="108" t="s">
        <v>272</v>
      </c>
      <c r="AC40" s="108" t="s">
        <v>272</v>
      </c>
      <c r="AD40" s="108" t="s">
        <v>272</v>
      </c>
      <c r="AE40" s="108" t="s">
        <v>272</v>
      </c>
      <c r="AF40" s="108" t="s">
        <v>278</v>
      </c>
    </row>
    <row r="41" spans="1:32" x14ac:dyDescent="0.25">
      <c r="A41" s="107">
        <f t="shared" si="0"/>
        <v>1</v>
      </c>
      <c r="B41" s="113">
        <v>45308</v>
      </c>
      <c r="C41" s="113">
        <v>45308</v>
      </c>
      <c r="D41" s="108" t="s">
        <v>366</v>
      </c>
      <c r="E41" s="108" t="s">
        <v>272</v>
      </c>
      <c r="F41" s="108" t="s">
        <v>367</v>
      </c>
      <c r="G41" s="108" t="s">
        <v>281</v>
      </c>
      <c r="H41" s="108" t="s">
        <v>282</v>
      </c>
      <c r="I41" s="108" t="s">
        <v>276</v>
      </c>
      <c r="J41" s="120">
        <v>-644424000</v>
      </c>
      <c r="K41" s="114">
        <v>0</v>
      </c>
      <c r="L41" s="114">
        <v>-644424000</v>
      </c>
      <c r="M41" s="115" t="s">
        <v>272</v>
      </c>
      <c r="N41" s="108" t="s">
        <v>110</v>
      </c>
      <c r="O41" s="108" t="s">
        <v>192</v>
      </c>
      <c r="P41" s="108" t="s">
        <v>284</v>
      </c>
      <c r="Q41" s="120">
        <v>22000</v>
      </c>
      <c r="R41" s="116" t="s">
        <v>0</v>
      </c>
      <c r="S41" s="108" t="s">
        <v>272</v>
      </c>
      <c r="T41" s="108" t="s">
        <v>272</v>
      </c>
      <c r="U41" s="108" t="s">
        <v>272</v>
      </c>
      <c r="V41" s="108" t="s">
        <v>272</v>
      </c>
      <c r="W41" s="108" t="s">
        <v>272</v>
      </c>
      <c r="X41" s="108" t="s">
        <v>272</v>
      </c>
      <c r="Y41" s="108" t="s">
        <v>272</v>
      </c>
      <c r="Z41" s="108" t="s">
        <v>272</v>
      </c>
      <c r="AA41" s="108" t="s">
        <v>272</v>
      </c>
      <c r="AB41" s="108" t="s">
        <v>272</v>
      </c>
      <c r="AC41" s="108" t="s">
        <v>272</v>
      </c>
      <c r="AD41" s="108" t="s">
        <v>272</v>
      </c>
      <c r="AE41" s="108" t="s">
        <v>272</v>
      </c>
      <c r="AF41" s="108" t="s">
        <v>278</v>
      </c>
    </row>
    <row r="42" spans="1:32" x14ac:dyDescent="0.25">
      <c r="A42" s="107">
        <f t="shared" si="0"/>
        <v>1</v>
      </c>
      <c r="B42" s="113">
        <v>45308</v>
      </c>
      <c r="C42" s="113">
        <v>45308</v>
      </c>
      <c r="D42" s="108" t="s">
        <v>368</v>
      </c>
      <c r="E42" s="108" t="s">
        <v>272</v>
      </c>
      <c r="F42" s="108" t="s">
        <v>369</v>
      </c>
      <c r="G42" s="108" t="s">
        <v>281</v>
      </c>
      <c r="H42" s="108" t="s">
        <v>282</v>
      </c>
      <c r="I42" s="108" t="s">
        <v>276</v>
      </c>
      <c r="J42" s="120">
        <v>-405218000</v>
      </c>
      <c r="K42" s="114">
        <v>0</v>
      </c>
      <c r="L42" s="114">
        <v>-405218000</v>
      </c>
      <c r="M42" s="115" t="s">
        <v>272</v>
      </c>
      <c r="N42" s="108" t="s">
        <v>101</v>
      </c>
      <c r="O42" s="108" t="s">
        <v>175</v>
      </c>
      <c r="P42" s="108" t="s">
        <v>284</v>
      </c>
      <c r="Q42" s="120">
        <v>11000</v>
      </c>
      <c r="R42" s="116" t="s">
        <v>1</v>
      </c>
      <c r="S42" s="108" t="s">
        <v>272</v>
      </c>
      <c r="T42" s="108" t="s">
        <v>272</v>
      </c>
      <c r="U42" s="108" t="s">
        <v>272</v>
      </c>
      <c r="V42" s="108" t="s">
        <v>272</v>
      </c>
      <c r="W42" s="108" t="s">
        <v>272</v>
      </c>
      <c r="X42" s="108" t="s">
        <v>272</v>
      </c>
      <c r="Y42" s="108" t="s">
        <v>272</v>
      </c>
      <c r="Z42" s="108" t="s">
        <v>272</v>
      </c>
      <c r="AA42" s="108" t="s">
        <v>272</v>
      </c>
      <c r="AB42" s="108" t="s">
        <v>272</v>
      </c>
      <c r="AC42" s="108" t="s">
        <v>272</v>
      </c>
      <c r="AD42" s="108" t="s">
        <v>272</v>
      </c>
      <c r="AE42" s="108" t="s">
        <v>272</v>
      </c>
      <c r="AF42" s="108" t="s">
        <v>278</v>
      </c>
    </row>
    <row r="43" spans="1:32" x14ac:dyDescent="0.25">
      <c r="A43" s="107">
        <f t="shared" si="0"/>
        <v>1</v>
      </c>
      <c r="B43" s="113">
        <v>45308</v>
      </c>
      <c r="C43" s="113">
        <v>45308</v>
      </c>
      <c r="D43" s="108" t="s">
        <v>370</v>
      </c>
      <c r="E43" s="108" t="s">
        <v>272</v>
      </c>
      <c r="F43" s="108" t="s">
        <v>371</v>
      </c>
      <c r="G43" s="108" t="s">
        <v>315</v>
      </c>
      <c r="H43" s="108" t="s">
        <v>316</v>
      </c>
      <c r="I43" s="108" t="s">
        <v>276</v>
      </c>
      <c r="J43" s="120">
        <v>-681456600</v>
      </c>
      <c r="K43" s="114">
        <v>0</v>
      </c>
      <c r="L43" s="114">
        <v>-681456600</v>
      </c>
      <c r="M43" s="115" t="s">
        <v>272</v>
      </c>
      <c r="N43" s="108" t="s">
        <v>110</v>
      </c>
      <c r="O43" s="108" t="s">
        <v>192</v>
      </c>
      <c r="P43" s="108" t="s">
        <v>284</v>
      </c>
      <c r="Q43" s="120">
        <v>22000</v>
      </c>
      <c r="R43" s="116" t="s">
        <v>0</v>
      </c>
      <c r="S43" s="108" t="s">
        <v>272</v>
      </c>
      <c r="T43" s="108" t="s">
        <v>272</v>
      </c>
      <c r="U43" s="108" t="s">
        <v>272</v>
      </c>
      <c r="V43" s="108" t="s">
        <v>272</v>
      </c>
      <c r="W43" s="108" t="s">
        <v>272</v>
      </c>
      <c r="X43" s="108" t="s">
        <v>272</v>
      </c>
      <c r="Y43" s="108" t="s">
        <v>272</v>
      </c>
      <c r="Z43" s="108" t="s">
        <v>272</v>
      </c>
      <c r="AA43" s="108" t="s">
        <v>272</v>
      </c>
      <c r="AB43" s="108" t="s">
        <v>272</v>
      </c>
      <c r="AC43" s="108" t="s">
        <v>272</v>
      </c>
      <c r="AD43" s="108" t="s">
        <v>272</v>
      </c>
      <c r="AE43" s="108" t="s">
        <v>272</v>
      </c>
      <c r="AF43" s="108" t="s">
        <v>278</v>
      </c>
    </row>
    <row r="44" spans="1:32" x14ac:dyDescent="0.25">
      <c r="A44" s="107">
        <f t="shared" si="0"/>
        <v>1</v>
      </c>
      <c r="B44" s="113">
        <v>45308</v>
      </c>
      <c r="C44" s="113">
        <v>45308</v>
      </c>
      <c r="D44" s="108" t="s">
        <v>372</v>
      </c>
      <c r="E44" s="108" t="s">
        <v>272</v>
      </c>
      <c r="F44" s="108" t="s">
        <v>373</v>
      </c>
      <c r="G44" s="108" t="s">
        <v>315</v>
      </c>
      <c r="H44" s="108" t="s">
        <v>316</v>
      </c>
      <c r="I44" s="108" t="s">
        <v>276</v>
      </c>
      <c r="J44" s="120">
        <v>-681456600</v>
      </c>
      <c r="K44" s="114">
        <v>0</v>
      </c>
      <c r="L44" s="114">
        <v>-681456600</v>
      </c>
      <c r="M44" s="115" t="s">
        <v>272</v>
      </c>
      <c r="N44" s="108" t="s">
        <v>110</v>
      </c>
      <c r="O44" s="108" t="s">
        <v>192</v>
      </c>
      <c r="P44" s="108" t="s">
        <v>284</v>
      </c>
      <c r="Q44" s="120">
        <v>22000</v>
      </c>
      <c r="R44" s="116" t="s">
        <v>0</v>
      </c>
      <c r="S44" s="108" t="s">
        <v>272</v>
      </c>
      <c r="T44" s="108" t="s">
        <v>272</v>
      </c>
      <c r="U44" s="108" t="s">
        <v>272</v>
      </c>
      <c r="V44" s="108" t="s">
        <v>272</v>
      </c>
      <c r="W44" s="108" t="s">
        <v>272</v>
      </c>
      <c r="X44" s="108" t="s">
        <v>272</v>
      </c>
      <c r="Y44" s="108" t="s">
        <v>272</v>
      </c>
      <c r="Z44" s="108" t="s">
        <v>272</v>
      </c>
      <c r="AA44" s="108" t="s">
        <v>272</v>
      </c>
      <c r="AB44" s="108" t="s">
        <v>272</v>
      </c>
      <c r="AC44" s="108" t="s">
        <v>272</v>
      </c>
      <c r="AD44" s="108" t="s">
        <v>272</v>
      </c>
      <c r="AE44" s="108" t="s">
        <v>272</v>
      </c>
      <c r="AF44" s="108" t="s">
        <v>278</v>
      </c>
    </row>
    <row r="45" spans="1:32" x14ac:dyDescent="0.25">
      <c r="A45" s="107">
        <f t="shared" si="0"/>
        <v>1</v>
      </c>
      <c r="B45" s="113">
        <v>45308</v>
      </c>
      <c r="C45" s="113">
        <v>45308</v>
      </c>
      <c r="D45" s="108" t="s">
        <v>374</v>
      </c>
      <c r="E45" s="108" t="s">
        <v>272</v>
      </c>
      <c r="F45" s="108" t="s">
        <v>375</v>
      </c>
      <c r="G45" s="108" t="s">
        <v>315</v>
      </c>
      <c r="H45" s="108" t="s">
        <v>316</v>
      </c>
      <c r="I45" s="108" t="s">
        <v>276</v>
      </c>
      <c r="J45" s="120">
        <v>-681456600</v>
      </c>
      <c r="K45" s="114">
        <v>0</v>
      </c>
      <c r="L45" s="114">
        <v>-681456600</v>
      </c>
      <c r="M45" s="115" t="s">
        <v>272</v>
      </c>
      <c r="N45" s="108" t="s">
        <v>110</v>
      </c>
      <c r="O45" s="108" t="s">
        <v>192</v>
      </c>
      <c r="P45" s="108" t="s">
        <v>284</v>
      </c>
      <c r="Q45" s="120">
        <v>22000</v>
      </c>
      <c r="R45" s="116" t="s">
        <v>0</v>
      </c>
      <c r="S45" s="108" t="s">
        <v>272</v>
      </c>
      <c r="T45" s="108" t="s">
        <v>272</v>
      </c>
      <c r="U45" s="108" t="s">
        <v>272</v>
      </c>
      <c r="V45" s="108" t="s">
        <v>272</v>
      </c>
      <c r="W45" s="108" t="s">
        <v>272</v>
      </c>
      <c r="X45" s="108" t="s">
        <v>272</v>
      </c>
      <c r="Y45" s="108" t="s">
        <v>272</v>
      </c>
      <c r="Z45" s="108" t="s">
        <v>272</v>
      </c>
      <c r="AA45" s="108" t="s">
        <v>272</v>
      </c>
      <c r="AB45" s="108" t="s">
        <v>272</v>
      </c>
      <c r="AC45" s="108" t="s">
        <v>272</v>
      </c>
      <c r="AD45" s="108" t="s">
        <v>272</v>
      </c>
      <c r="AE45" s="108" t="s">
        <v>272</v>
      </c>
      <c r="AF45" s="108" t="s">
        <v>278</v>
      </c>
    </row>
    <row r="46" spans="1:32" x14ac:dyDescent="0.25">
      <c r="A46" s="107">
        <f t="shared" si="0"/>
        <v>1</v>
      </c>
      <c r="B46" s="113">
        <v>45308</v>
      </c>
      <c r="C46" s="113">
        <v>45308</v>
      </c>
      <c r="D46" s="108" t="s">
        <v>376</v>
      </c>
      <c r="E46" s="108" t="s">
        <v>272</v>
      </c>
      <c r="F46" s="108" t="s">
        <v>377</v>
      </c>
      <c r="G46" s="108" t="s">
        <v>281</v>
      </c>
      <c r="H46" s="108" t="s">
        <v>282</v>
      </c>
      <c r="I46" s="108" t="s">
        <v>276</v>
      </c>
      <c r="J46" s="120">
        <v>-45315000</v>
      </c>
      <c r="K46" s="114">
        <v>0</v>
      </c>
      <c r="L46" s="114">
        <v>-45315000</v>
      </c>
      <c r="M46" s="115" t="s">
        <v>272</v>
      </c>
      <c r="N46" s="108" t="s">
        <v>345</v>
      </c>
      <c r="O46" s="108" t="s">
        <v>346</v>
      </c>
      <c r="P46" s="108" t="s">
        <v>284</v>
      </c>
      <c r="Q46" s="120">
        <v>2014</v>
      </c>
      <c r="R46" s="116" t="s">
        <v>239</v>
      </c>
      <c r="S46" s="108" t="s">
        <v>272</v>
      </c>
      <c r="T46" s="108" t="s">
        <v>272</v>
      </c>
      <c r="U46" s="108" t="s">
        <v>272</v>
      </c>
      <c r="V46" s="108" t="s">
        <v>272</v>
      </c>
      <c r="W46" s="108" t="s">
        <v>272</v>
      </c>
      <c r="X46" s="108" t="s">
        <v>272</v>
      </c>
      <c r="Y46" s="108" t="s">
        <v>272</v>
      </c>
      <c r="Z46" s="108" t="s">
        <v>272</v>
      </c>
      <c r="AA46" s="108" t="s">
        <v>272</v>
      </c>
      <c r="AB46" s="108" t="s">
        <v>272</v>
      </c>
      <c r="AC46" s="108" t="s">
        <v>272</v>
      </c>
      <c r="AD46" s="108" t="s">
        <v>272</v>
      </c>
      <c r="AE46" s="108" t="s">
        <v>272</v>
      </c>
      <c r="AF46" s="108" t="s">
        <v>278</v>
      </c>
    </row>
    <row r="47" spans="1:32" ht="50" x14ac:dyDescent="0.25">
      <c r="A47" s="107">
        <f t="shared" si="0"/>
        <v>1</v>
      </c>
      <c r="B47" s="113">
        <v>45309</v>
      </c>
      <c r="C47" s="113">
        <v>45309</v>
      </c>
      <c r="D47" s="108" t="s">
        <v>378</v>
      </c>
      <c r="E47" s="108" t="s">
        <v>272</v>
      </c>
      <c r="F47" s="108" t="s">
        <v>379</v>
      </c>
      <c r="G47" s="108" t="s">
        <v>274</v>
      </c>
      <c r="H47" s="108" t="s">
        <v>275</v>
      </c>
      <c r="I47" s="108" t="s">
        <v>276</v>
      </c>
      <c r="J47" s="120">
        <v>-5781481</v>
      </c>
      <c r="K47" s="114">
        <v>0</v>
      </c>
      <c r="L47" s="114">
        <v>-5781481</v>
      </c>
      <c r="M47" s="115" t="s">
        <v>380</v>
      </c>
      <c r="N47" s="108" t="s">
        <v>272</v>
      </c>
      <c r="O47" s="108" t="s">
        <v>272</v>
      </c>
      <c r="P47" s="108" t="s">
        <v>272</v>
      </c>
      <c r="Q47" s="120">
        <v>0</v>
      </c>
      <c r="R47" s="116" t="s">
        <v>239</v>
      </c>
      <c r="S47" s="108" t="s">
        <v>272</v>
      </c>
      <c r="T47" s="108" t="s">
        <v>272</v>
      </c>
      <c r="U47" s="108" t="s">
        <v>272</v>
      </c>
      <c r="V47" s="108" t="s">
        <v>272</v>
      </c>
      <c r="W47" s="108" t="s">
        <v>272</v>
      </c>
      <c r="X47" s="108" t="s">
        <v>272</v>
      </c>
      <c r="Y47" s="108" t="s">
        <v>272</v>
      </c>
      <c r="Z47" s="108" t="s">
        <v>272</v>
      </c>
      <c r="AA47" s="108" t="s">
        <v>272</v>
      </c>
      <c r="AB47" s="108" t="s">
        <v>272</v>
      </c>
      <c r="AC47" s="108" t="s">
        <v>272</v>
      </c>
      <c r="AD47" s="108" t="s">
        <v>272</v>
      </c>
      <c r="AE47" s="108" t="s">
        <v>272</v>
      </c>
      <c r="AF47" s="108" t="s">
        <v>278</v>
      </c>
    </row>
    <row r="48" spans="1:32" x14ac:dyDescent="0.25">
      <c r="A48" s="107">
        <f t="shared" si="0"/>
        <v>1</v>
      </c>
      <c r="B48" s="113">
        <v>45309</v>
      </c>
      <c r="C48" s="113">
        <v>45309</v>
      </c>
      <c r="D48" s="108" t="s">
        <v>381</v>
      </c>
      <c r="E48" s="108" t="s">
        <v>272</v>
      </c>
      <c r="F48" s="108" t="s">
        <v>382</v>
      </c>
      <c r="G48" s="108" t="s">
        <v>281</v>
      </c>
      <c r="H48" s="108" t="s">
        <v>282</v>
      </c>
      <c r="I48" s="108" t="s">
        <v>276</v>
      </c>
      <c r="J48" s="120">
        <v>-405218000</v>
      </c>
      <c r="K48" s="114">
        <v>0</v>
      </c>
      <c r="L48" s="114">
        <v>-405218000</v>
      </c>
      <c r="M48" s="115" t="s">
        <v>272</v>
      </c>
      <c r="N48" s="108" t="s">
        <v>101</v>
      </c>
      <c r="O48" s="108" t="s">
        <v>175</v>
      </c>
      <c r="P48" s="108" t="s">
        <v>284</v>
      </c>
      <c r="Q48" s="120">
        <v>11000</v>
      </c>
      <c r="R48" s="116" t="s">
        <v>1</v>
      </c>
      <c r="S48" s="108" t="s">
        <v>272</v>
      </c>
      <c r="T48" s="108" t="s">
        <v>272</v>
      </c>
      <c r="U48" s="108" t="s">
        <v>272</v>
      </c>
      <c r="V48" s="108" t="s">
        <v>272</v>
      </c>
      <c r="W48" s="108" t="s">
        <v>272</v>
      </c>
      <c r="X48" s="108" t="s">
        <v>272</v>
      </c>
      <c r="Y48" s="108" t="s">
        <v>272</v>
      </c>
      <c r="Z48" s="108" t="s">
        <v>272</v>
      </c>
      <c r="AA48" s="108" t="s">
        <v>272</v>
      </c>
      <c r="AB48" s="108" t="s">
        <v>272</v>
      </c>
      <c r="AC48" s="108" t="s">
        <v>272</v>
      </c>
      <c r="AD48" s="108" t="s">
        <v>272</v>
      </c>
      <c r="AE48" s="108" t="s">
        <v>272</v>
      </c>
      <c r="AF48" s="108" t="s">
        <v>278</v>
      </c>
    </row>
    <row r="49" spans="1:32" ht="37.5" x14ac:dyDescent="0.25">
      <c r="A49" s="107">
        <f t="shared" si="0"/>
        <v>1</v>
      </c>
      <c r="B49" s="113">
        <v>45310</v>
      </c>
      <c r="C49" s="113">
        <v>45310</v>
      </c>
      <c r="D49" s="108" t="s">
        <v>383</v>
      </c>
      <c r="E49" s="108" t="s">
        <v>272</v>
      </c>
      <c r="F49" s="108" t="s">
        <v>384</v>
      </c>
      <c r="G49" s="108" t="s">
        <v>274</v>
      </c>
      <c r="H49" s="108" t="s">
        <v>275</v>
      </c>
      <c r="I49" s="108" t="s">
        <v>276</v>
      </c>
      <c r="J49" s="120">
        <v>-1847222</v>
      </c>
      <c r="K49" s="114">
        <v>0</v>
      </c>
      <c r="L49" s="114">
        <v>-1847222</v>
      </c>
      <c r="M49" s="115" t="s">
        <v>385</v>
      </c>
      <c r="N49" s="108" t="s">
        <v>272</v>
      </c>
      <c r="O49" s="108" t="s">
        <v>272</v>
      </c>
      <c r="P49" s="108" t="s">
        <v>272</v>
      </c>
      <c r="Q49" s="120">
        <v>0</v>
      </c>
      <c r="R49" s="116" t="s">
        <v>239</v>
      </c>
      <c r="S49" s="108" t="s">
        <v>272</v>
      </c>
      <c r="T49" s="108" t="s">
        <v>272</v>
      </c>
      <c r="U49" s="108" t="s">
        <v>272</v>
      </c>
      <c r="V49" s="108" t="s">
        <v>272</v>
      </c>
      <c r="W49" s="108" t="s">
        <v>272</v>
      </c>
      <c r="X49" s="108" t="s">
        <v>272</v>
      </c>
      <c r="Y49" s="108" t="s">
        <v>272</v>
      </c>
      <c r="Z49" s="108" t="s">
        <v>272</v>
      </c>
      <c r="AA49" s="108" t="s">
        <v>272</v>
      </c>
      <c r="AB49" s="108" t="s">
        <v>272</v>
      </c>
      <c r="AC49" s="108" t="s">
        <v>272</v>
      </c>
      <c r="AD49" s="108" t="s">
        <v>272</v>
      </c>
      <c r="AE49" s="108" t="s">
        <v>272</v>
      </c>
      <c r="AF49" s="108" t="s">
        <v>278</v>
      </c>
    </row>
    <row r="50" spans="1:32" x14ac:dyDescent="0.25">
      <c r="A50" s="107">
        <f t="shared" si="0"/>
        <v>1</v>
      </c>
      <c r="B50" s="113">
        <v>45310</v>
      </c>
      <c r="C50" s="113">
        <v>45310</v>
      </c>
      <c r="D50" s="108" t="s">
        <v>386</v>
      </c>
      <c r="E50" s="108" t="s">
        <v>272</v>
      </c>
      <c r="F50" s="108" t="s">
        <v>387</v>
      </c>
      <c r="G50" s="108" t="s">
        <v>281</v>
      </c>
      <c r="H50" s="108" t="s">
        <v>282</v>
      </c>
      <c r="I50" s="108" t="s">
        <v>276</v>
      </c>
      <c r="J50" s="120">
        <v>-418418000</v>
      </c>
      <c r="K50" s="114">
        <v>0</v>
      </c>
      <c r="L50" s="114">
        <v>-418418000</v>
      </c>
      <c r="M50" s="115" t="s">
        <v>272</v>
      </c>
      <c r="N50" s="108" t="s">
        <v>101</v>
      </c>
      <c r="O50" s="108" t="s">
        <v>175</v>
      </c>
      <c r="P50" s="108" t="s">
        <v>284</v>
      </c>
      <c r="Q50" s="120">
        <v>11000</v>
      </c>
      <c r="R50" s="116" t="s">
        <v>1</v>
      </c>
      <c r="S50" s="108" t="s">
        <v>272</v>
      </c>
      <c r="T50" s="108" t="s">
        <v>272</v>
      </c>
      <c r="U50" s="108" t="s">
        <v>272</v>
      </c>
      <c r="V50" s="108" t="s">
        <v>272</v>
      </c>
      <c r="W50" s="108" t="s">
        <v>272</v>
      </c>
      <c r="X50" s="108" t="s">
        <v>272</v>
      </c>
      <c r="Y50" s="108" t="s">
        <v>272</v>
      </c>
      <c r="Z50" s="108" t="s">
        <v>272</v>
      </c>
      <c r="AA50" s="108" t="s">
        <v>272</v>
      </c>
      <c r="AB50" s="108" t="s">
        <v>272</v>
      </c>
      <c r="AC50" s="108" t="s">
        <v>272</v>
      </c>
      <c r="AD50" s="108" t="s">
        <v>272</v>
      </c>
      <c r="AE50" s="108" t="s">
        <v>272</v>
      </c>
      <c r="AF50" s="108" t="s">
        <v>278</v>
      </c>
    </row>
    <row r="51" spans="1:32" x14ac:dyDescent="0.25">
      <c r="A51" s="107">
        <f t="shared" si="0"/>
        <v>1</v>
      </c>
      <c r="B51" s="113">
        <v>45310</v>
      </c>
      <c r="C51" s="113">
        <v>45310</v>
      </c>
      <c r="D51" s="108" t="s">
        <v>388</v>
      </c>
      <c r="E51" s="108" t="s">
        <v>272</v>
      </c>
      <c r="F51" s="108" t="s">
        <v>389</v>
      </c>
      <c r="G51" s="108" t="s">
        <v>281</v>
      </c>
      <c r="H51" s="108" t="s">
        <v>282</v>
      </c>
      <c r="I51" s="108" t="s">
        <v>276</v>
      </c>
      <c r="J51" s="120">
        <v>-715726000</v>
      </c>
      <c r="K51" s="114">
        <v>0</v>
      </c>
      <c r="L51" s="114">
        <v>-715726000</v>
      </c>
      <c r="M51" s="115" t="s">
        <v>272</v>
      </c>
      <c r="N51" s="108" t="s">
        <v>110</v>
      </c>
      <c r="O51" s="108" t="s">
        <v>192</v>
      </c>
      <c r="P51" s="108" t="s">
        <v>284</v>
      </c>
      <c r="Q51" s="120">
        <v>22000</v>
      </c>
      <c r="R51" s="116" t="s">
        <v>0</v>
      </c>
      <c r="S51" s="108" t="s">
        <v>272</v>
      </c>
      <c r="T51" s="108" t="s">
        <v>272</v>
      </c>
      <c r="U51" s="108" t="s">
        <v>272</v>
      </c>
      <c r="V51" s="108" t="s">
        <v>272</v>
      </c>
      <c r="W51" s="108" t="s">
        <v>272</v>
      </c>
      <c r="X51" s="108" t="s">
        <v>272</v>
      </c>
      <c r="Y51" s="108" t="s">
        <v>272</v>
      </c>
      <c r="Z51" s="108" t="s">
        <v>272</v>
      </c>
      <c r="AA51" s="108" t="s">
        <v>272</v>
      </c>
      <c r="AB51" s="108" t="s">
        <v>272</v>
      </c>
      <c r="AC51" s="108" t="s">
        <v>272</v>
      </c>
      <c r="AD51" s="108" t="s">
        <v>272</v>
      </c>
      <c r="AE51" s="108" t="s">
        <v>272</v>
      </c>
      <c r="AF51" s="108" t="s">
        <v>278</v>
      </c>
    </row>
    <row r="52" spans="1:32" x14ac:dyDescent="0.25">
      <c r="A52" s="107">
        <f t="shared" si="0"/>
        <v>1</v>
      </c>
      <c r="B52" s="113">
        <v>45311</v>
      </c>
      <c r="C52" s="113">
        <v>45311</v>
      </c>
      <c r="D52" s="108" t="s">
        <v>390</v>
      </c>
      <c r="E52" s="108" t="s">
        <v>272</v>
      </c>
      <c r="F52" s="108" t="s">
        <v>391</v>
      </c>
      <c r="G52" s="108" t="s">
        <v>281</v>
      </c>
      <c r="H52" s="108" t="s">
        <v>282</v>
      </c>
      <c r="I52" s="108" t="s">
        <v>276</v>
      </c>
      <c r="J52" s="120">
        <v>-644424000</v>
      </c>
      <c r="K52" s="114">
        <v>0</v>
      </c>
      <c r="L52" s="114">
        <v>-644424000</v>
      </c>
      <c r="M52" s="115" t="s">
        <v>272</v>
      </c>
      <c r="N52" s="108" t="s">
        <v>110</v>
      </c>
      <c r="O52" s="108" t="s">
        <v>192</v>
      </c>
      <c r="P52" s="108" t="s">
        <v>284</v>
      </c>
      <c r="Q52" s="120">
        <v>22000</v>
      </c>
      <c r="R52" s="116" t="s">
        <v>0</v>
      </c>
      <c r="S52" s="108" t="s">
        <v>272</v>
      </c>
      <c r="T52" s="108" t="s">
        <v>272</v>
      </c>
      <c r="U52" s="108" t="s">
        <v>272</v>
      </c>
      <c r="V52" s="108" t="s">
        <v>272</v>
      </c>
      <c r="W52" s="108" t="s">
        <v>272</v>
      </c>
      <c r="X52" s="108" t="s">
        <v>272</v>
      </c>
      <c r="Y52" s="108" t="s">
        <v>272</v>
      </c>
      <c r="Z52" s="108" t="s">
        <v>272</v>
      </c>
      <c r="AA52" s="108" t="s">
        <v>272</v>
      </c>
      <c r="AB52" s="108" t="s">
        <v>272</v>
      </c>
      <c r="AC52" s="108" t="s">
        <v>272</v>
      </c>
      <c r="AD52" s="108" t="s">
        <v>272</v>
      </c>
      <c r="AE52" s="108" t="s">
        <v>272</v>
      </c>
      <c r="AF52" s="108" t="s">
        <v>278</v>
      </c>
    </row>
    <row r="53" spans="1:32" x14ac:dyDescent="0.25">
      <c r="A53" s="107">
        <f t="shared" si="0"/>
        <v>1</v>
      </c>
      <c r="B53" s="113">
        <v>45313</v>
      </c>
      <c r="C53" s="113">
        <v>45313</v>
      </c>
      <c r="D53" s="108" t="s">
        <v>392</v>
      </c>
      <c r="E53" s="108" t="s">
        <v>272</v>
      </c>
      <c r="F53" s="108" t="s">
        <v>393</v>
      </c>
      <c r="G53" s="108" t="s">
        <v>281</v>
      </c>
      <c r="H53" s="108" t="s">
        <v>282</v>
      </c>
      <c r="I53" s="108" t="s">
        <v>276</v>
      </c>
      <c r="J53" s="120">
        <v>-715726000</v>
      </c>
      <c r="K53" s="114">
        <v>0</v>
      </c>
      <c r="L53" s="114">
        <v>-715726000</v>
      </c>
      <c r="M53" s="115" t="s">
        <v>272</v>
      </c>
      <c r="N53" s="108" t="s">
        <v>110</v>
      </c>
      <c r="O53" s="108" t="s">
        <v>192</v>
      </c>
      <c r="P53" s="108" t="s">
        <v>284</v>
      </c>
      <c r="Q53" s="120">
        <v>22000</v>
      </c>
      <c r="R53" s="116" t="s">
        <v>0</v>
      </c>
      <c r="S53" s="108" t="s">
        <v>272</v>
      </c>
      <c r="T53" s="108" t="s">
        <v>272</v>
      </c>
      <c r="U53" s="108" t="s">
        <v>272</v>
      </c>
      <c r="V53" s="108" t="s">
        <v>272</v>
      </c>
      <c r="W53" s="108" t="s">
        <v>272</v>
      </c>
      <c r="X53" s="108" t="s">
        <v>272</v>
      </c>
      <c r="Y53" s="108" t="s">
        <v>272</v>
      </c>
      <c r="Z53" s="108" t="s">
        <v>272</v>
      </c>
      <c r="AA53" s="108" t="s">
        <v>272</v>
      </c>
      <c r="AB53" s="108" t="s">
        <v>272</v>
      </c>
      <c r="AC53" s="108" t="s">
        <v>272</v>
      </c>
      <c r="AD53" s="108" t="s">
        <v>272</v>
      </c>
      <c r="AE53" s="108" t="s">
        <v>272</v>
      </c>
      <c r="AF53" s="108" t="s">
        <v>278</v>
      </c>
    </row>
    <row r="54" spans="1:32" x14ac:dyDescent="0.25">
      <c r="A54" s="107">
        <f t="shared" si="0"/>
        <v>1</v>
      </c>
      <c r="B54" s="113">
        <v>45314</v>
      </c>
      <c r="C54" s="113">
        <v>45314</v>
      </c>
      <c r="D54" s="108" t="s">
        <v>394</v>
      </c>
      <c r="E54" s="108" t="s">
        <v>272</v>
      </c>
      <c r="F54" s="108" t="s">
        <v>395</v>
      </c>
      <c r="G54" s="108" t="s">
        <v>281</v>
      </c>
      <c r="H54" s="108" t="s">
        <v>282</v>
      </c>
      <c r="I54" s="108" t="s">
        <v>276</v>
      </c>
      <c r="J54" s="120">
        <v>-644424000</v>
      </c>
      <c r="K54" s="114">
        <v>0</v>
      </c>
      <c r="L54" s="114">
        <v>-644424000</v>
      </c>
      <c r="M54" s="115" t="s">
        <v>272</v>
      </c>
      <c r="N54" s="108" t="s">
        <v>110</v>
      </c>
      <c r="O54" s="108" t="s">
        <v>192</v>
      </c>
      <c r="P54" s="108" t="s">
        <v>284</v>
      </c>
      <c r="Q54" s="120">
        <v>22000</v>
      </c>
      <c r="R54" s="116" t="s">
        <v>0</v>
      </c>
      <c r="S54" s="108" t="s">
        <v>272</v>
      </c>
      <c r="T54" s="108" t="s">
        <v>272</v>
      </c>
      <c r="U54" s="108" t="s">
        <v>272</v>
      </c>
      <c r="V54" s="108" t="s">
        <v>272</v>
      </c>
      <c r="W54" s="108" t="s">
        <v>272</v>
      </c>
      <c r="X54" s="108" t="s">
        <v>272</v>
      </c>
      <c r="Y54" s="108" t="s">
        <v>272</v>
      </c>
      <c r="Z54" s="108" t="s">
        <v>272</v>
      </c>
      <c r="AA54" s="108" t="s">
        <v>272</v>
      </c>
      <c r="AB54" s="108" t="s">
        <v>272</v>
      </c>
      <c r="AC54" s="108" t="s">
        <v>272</v>
      </c>
      <c r="AD54" s="108" t="s">
        <v>272</v>
      </c>
      <c r="AE54" s="108" t="s">
        <v>272</v>
      </c>
      <c r="AF54" s="108" t="s">
        <v>278</v>
      </c>
    </row>
    <row r="55" spans="1:32" x14ac:dyDescent="0.25">
      <c r="A55" s="107">
        <f t="shared" si="0"/>
        <v>1</v>
      </c>
      <c r="B55" s="113">
        <v>45314</v>
      </c>
      <c r="C55" s="113">
        <v>45314</v>
      </c>
      <c r="D55" s="108" t="s">
        <v>396</v>
      </c>
      <c r="E55" s="108" t="s">
        <v>272</v>
      </c>
      <c r="F55" s="108" t="s">
        <v>397</v>
      </c>
      <c r="G55" s="108" t="s">
        <v>281</v>
      </c>
      <c r="H55" s="108" t="s">
        <v>282</v>
      </c>
      <c r="I55" s="108" t="s">
        <v>276</v>
      </c>
      <c r="J55" s="120">
        <v>-17819000</v>
      </c>
      <c r="K55" s="114">
        <v>0</v>
      </c>
      <c r="L55" s="114">
        <v>-17819000</v>
      </c>
      <c r="M55" s="115" t="s">
        <v>272</v>
      </c>
      <c r="N55" s="108" t="s">
        <v>155</v>
      </c>
      <c r="O55" s="108" t="s">
        <v>179</v>
      </c>
      <c r="P55" s="108" t="s">
        <v>284</v>
      </c>
      <c r="Q55" s="120">
        <v>500</v>
      </c>
      <c r="R55" s="116" t="s">
        <v>1</v>
      </c>
      <c r="S55" s="108" t="s">
        <v>272</v>
      </c>
      <c r="T55" s="108" t="s">
        <v>272</v>
      </c>
      <c r="U55" s="108" t="s">
        <v>272</v>
      </c>
      <c r="V55" s="108" t="s">
        <v>272</v>
      </c>
      <c r="W55" s="108" t="s">
        <v>272</v>
      </c>
      <c r="X55" s="108" t="s">
        <v>272</v>
      </c>
      <c r="Y55" s="108" t="s">
        <v>272</v>
      </c>
      <c r="Z55" s="108" t="s">
        <v>272</v>
      </c>
      <c r="AA55" s="108" t="s">
        <v>272</v>
      </c>
      <c r="AB55" s="108" t="s">
        <v>272</v>
      </c>
      <c r="AC55" s="108" t="s">
        <v>272</v>
      </c>
      <c r="AD55" s="108" t="s">
        <v>272</v>
      </c>
      <c r="AE55" s="108" t="s">
        <v>272</v>
      </c>
      <c r="AF55" s="108" t="s">
        <v>278</v>
      </c>
    </row>
    <row r="56" spans="1:32" x14ac:dyDescent="0.25">
      <c r="A56" s="107">
        <f t="shared" si="0"/>
        <v>1</v>
      </c>
      <c r="B56" s="113">
        <v>45314</v>
      </c>
      <c r="C56" s="113">
        <v>45314</v>
      </c>
      <c r="D56" s="108" t="s">
        <v>398</v>
      </c>
      <c r="E56" s="108" t="s">
        <v>272</v>
      </c>
      <c r="F56" s="108" t="s">
        <v>399</v>
      </c>
      <c r="G56" s="108" t="s">
        <v>281</v>
      </c>
      <c r="H56" s="108" t="s">
        <v>282</v>
      </c>
      <c r="I56" s="108" t="s">
        <v>276</v>
      </c>
      <c r="J56" s="120">
        <v>-405218000</v>
      </c>
      <c r="K56" s="114">
        <v>0</v>
      </c>
      <c r="L56" s="114">
        <v>-405218000</v>
      </c>
      <c r="M56" s="115" t="s">
        <v>272</v>
      </c>
      <c r="N56" s="108" t="s">
        <v>101</v>
      </c>
      <c r="O56" s="108" t="s">
        <v>175</v>
      </c>
      <c r="P56" s="108" t="s">
        <v>284</v>
      </c>
      <c r="Q56" s="120">
        <v>11000</v>
      </c>
      <c r="R56" s="116" t="s">
        <v>1</v>
      </c>
      <c r="S56" s="108" t="s">
        <v>272</v>
      </c>
      <c r="T56" s="108" t="s">
        <v>272</v>
      </c>
      <c r="U56" s="108" t="s">
        <v>272</v>
      </c>
      <c r="V56" s="108" t="s">
        <v>272</v>
      </c>
      <c r="W56" s="108" t="s">
        <v>272</v>
      </c>
      <c r="X56" s="108" t="s">
        <v>272</v>
      </c>
      <c r="Y56" s="108" t="s">
        <v>272</v>
      </c>
      <c r="Z56" s="108" t="s">
        <v>272</v>
      </c>
      <c r="AA56" s="108" t="s">
        <v>272</v>
      </c>
      <c r="AB56" s="108" t="s">
        <v>272</v>
      </c>
      <c r="AC56" s="108" t="s">
        <v>272</v>
      </c>
      <c r="AD56" s="108" t="s">
        <v>272</v>
      </c>
      <c r="AE56" s="108" t="s">
        <v>272</v>
      </c>
      <c r="AF56" s="108" t="s">
        <v>278</v>
      </c>
    </row>
    <row r="57" spans="1:32" ht="25" x14ac:dyDescent="0.25">
      <c r="A57" s="107">
        <f t="shared" si="0"/>
        <v>1</v>
      </c>
      <c r="B57" s="113">
        <v>45315</v>
      </c>
      <c r="C57" s="113">
        <v>45315</v>
      </c>
      <c r="D57" s="108" t="s">
        <v>400</v>
      </c>
      <c r="E57" s="108" t="s">
        <v>272</v>
      </c>
      <c r="F57" s="108" t="s">
        <v>401</v>
      </c>
      <c r="G57" s="108" t="s">
        <v>274</v>
      </c>
      <c r="H57" s="108" t="s">
        <v>275</v>
      </c>
      <c r="I57" s="108" t="s">
        <v>276</v>
      </c>
      <c r="J57" s="120">
        <v>-153582000</v>
      </c>
      <c r="K57" s="114">
        <v>0</v>
      </c>
      <c r="L57" s="114">
        <v>-153582000</v>
      </c>
      <c r="M57" s="115" t="s">
        <v>402</v>
      </c>
      <c r="N57" s="108" t="s">
        <v>272</v>
      </c>
      <c r="O57" s="108" t="s">
        <v>272</v>
      </c>
      <c r="P57" s="108" t="s">
        <v>272</v>
      </c>
      <c r="Q57" s="120">
        <v>0</v>
      </c>
      <c r="R57" s="116" t="s">
        <v>239</v>
      </c>
      <c r="S57" s="108" t="s">
        <v>272</v>
      </c>
      <c r="T57" s="108" t="s">
        <v>272</v>
      </c>
      <c r="U57" s="108" t="s">
        <v>272</v>
      </c>
      <c r="V57" s="108" t="s">
        <v>272</v>
      </c>
      <c r="W57" s="108" t="s">
        <v>272</v>
      </c>
      <c r="X57" s="108" t="s">
        <v>272</v>
      </c>
      <c r="Y57" s="108" t="s">
        <v>272</v>
      </c>
      <c r="Z57" s="108" t="s">
        <v>272</v>
      </c>
      <c r="AA57" s="108" t="s">
        <v>272</v>
      </c>
      <c r="AB57" s="108" t="s">
        <v>272</v>
      </c>
      <c r="AC57" s="108" t="s">
        <v>272</v>
      </c>
      <c r="AD57" s="108" t="s">
        <v>272</v>
      </c>
      <c r="AE57" s="108" t="s">
        <v>272</v>
      </c>
      <c r="AF57" s="108" t="s">
        <v>278</v>
      </c>
    </row>
    <row r="58" spans="1:32" ht="25" x14ac:dyDescent="0.25">
      <c r="A58" s="107">
        <f t="shared" si="0"/>
        <v>1</v>
      </c>
      <c r="B58" s="113">
        <v>45315</v>
      </c>
      <c r="C58" s="113">
        <v>45315</v>
      </c>
      <c r="D58" s="108" t="s">
        <v>400</v>
      </c>
      <c r="E58" s="108" t="s">
        <v>272</v>
      </c>
      <c r="F58" s="108" t="s">
        <v>401</v>
      </c>
      <c r="G58" s="108" t="s">
        <v>274</v>
      </c>
      <c r="H58" s="108" t="s">
        <v>275</v>
      </c>
      <c r="I58" s="108" t="s">
        <v>276</v>
      </c>
      <c r="J58" s="120">
        <v>-14641800</v>
      </c>
      <c r="K58" s="114">
        <v>0</v>
      </c>
      <c r="L58" s="114">
        <v>-14641800</v>
      </c>
      <c r="M58" s="115" t="s">
        <v>403</v>
      </c>
      <c r="N58" s="108" t="s">
        <v>272</v>
      </c>
      <c r="O58" s="108" t="s">
        <v>272</v>
      </c>
      <c r="P58" s="108" t="s">
        <v>272</v>
      </c>
      <c r="Q58" s="120">
        <v>0</v>
      </c>
      <c r="R58" s="116" t="s">
        <v>239</v>
      </c>
      <c r="S58" s="108" t="s">
        <v>272</v>
      </c>
      <c r="T58" s="108" t="s">
        <v>272</v>
      </c>
      <c r="U58" s="108" t="s">
        <v>272</v>
      </c>
      <c r="V58" s="108" t="s">
        <v>272</v>
      </c>
      <c r="W58" s="108" t="s">
        <v>272</v>
      </c>
      <c r="X58" s="108" t="s">
        <v>272</v>
      </c>
      <c r="Y58" s="108" t="s">
        <v>272</v>
      </c>
      <c r="Z58" s="108" t="s">
        <v>272</v>
      </c>
      <c r="AA58" s="108" t="s">
        <v>272</v>
      </c>
      <c r="AB58" s="108" t="s">
        <v>272</v>
      </c>
      <c r="AC58" s="108" t="s">
        <v>272</v>
      </c>
      <c r="AD58" s="108" t="s">
        <v>272</v>
      </c>
      <c r="AE58" s="108" t="s">
        <v>272</v>
      </c>
      <c r="AF58" s="108" t="s">
        <v>278</v>
      </c>
    </row>
    <row r="59" spans="1:32" x14ac:dyDescent="0.25">
      <c r="A59" s="107">
        <f t="shared" si="0"/>
        <v>1</v>
      </c>
      <c r="B59" s="113">
        <v>45315</v>
      </c>
      <c r="C59" s="113">
        <v>45315</v>
      </c>
      <c r="D59" s="108" t="s">
        <v>404</v>
      </c>
      <c r="E59" s="108" t="s">
        <v>272</v>
      </c>
      <c r="F59" s="108" t="s">
        <v>405</v>
      </c>
      <c r="G59" s="108" t="s">
        <v>281</v>
      </c>
      <c r="H59" s="108" t="s">
        <v>282</v>
      </c>
      <c r="I59" s="108" t="s">
        <v>276</v>
      </c>
      <c r="J59" s="120">
        <v>-714472000</v>
      </c>
      <c r="K59" s="114">
        <v>0</v>
      </c>
      <c r="L59" s="114">
        <v>-714472000</v>
      </c>
      <c r="M59" s="115" t="s">
        <v>272</v>
      </c>
      <c r="N59" s="108" t="s">
        <v>283</v>
      </c>
      <c r="O59" s="108" t="s">
        <v>168</v>
      </c>
      <c r="P59" s="108" t="s">
        <v>284</v>
      </c>
      <c r="Q59" s="120">
        <v>22000</v>
      </c>
      <c r="R59" s="116" t="s">
        <v>0</v>
      </c>
      <c r="S59" s="108" t="s">
        <v>272</v>
      </c>
      <c r="T59" s="108" t="s">
        <v>272</v>
      </c>
      <c r="U59" s="108" t="s">
        <v>272</v>
      </c>
      <c r="V59" s="108" t="s">
        <v>272</v>
      </c>
      <c r="W59" s="108" t="s">
        <v>272</v>
      </c>
      <c r="X59" s="108" t="s">
        <v>272</v>
      </c>
      <c r="Y59" s="108" t="s">
        <v>272</v>
      </c>
      <c r="Z59" s="108" t="s">
        <v>272</v>
      </c>
      <c r="AA59" s="108" t="s">
        <v>272</v>
      </c>
      <c r="AB59" s="108" t="s">
        <v>272</v>
      </c>
      <c r="AC59" s="108" t="s">
        <v>272</v>
      </c>
      <c r="AD59" s="108" t="s">
        <v>272</v>
      </c>
      <c r="AE59" s="108" t="s">
        <v>272</v>
      </c>
      <c r="AF59" s="108" t="s">
        <v>278</v>
      </c>
    </row>
    <row r="60" spans="1:32" x14ac:dyDescent="0.25">
      <c r="A60" s="107">
        <f t="shared" si="0"/>
        <v>1</v>
      </c>
      <c r="B60" s="113">
        <v>45315</v>
      </c>
      <c r="C60" s="113">
        <v>45315</v>
      </c>
      <c r="D60" s="108" t="s">
        <v>406</v>
      </c>
      <c r="E60" s="108" t="s">
        <v>272</v>
      </c>
      <c r="F60" s="108" t="s">
        <v>407</v>
      </c>
      <c r="G60" s="108" t="s">
        <v>281</v>
      </c>
      <c r="H60" s="108" t="s">
        <v>282</v>
      </c>
      <c r="I60" s="108" t="s">
        <v>276</v>
      </c>
      <c r="J60" s="120">
        <v>-714472000</v>
      </c>
      <c r="K60" s="114">
        <v>0</v>
      </c>
      <c r="L60" s="114">
        <v>-714472000</v>
      </c>
      <c r="M60" s="115" t="s">
        <v>272</v>
      </c>
      <c r="N60" s="108" t="s">
        <v>283</v>
      </c>
      <c r="O60" s="108" t="s">
        <v>168</v>
      </c>
      <c r="P60" s="108" t="s">
        <v>284</v>
      </c>
      <c r="Q60" s="120">
        <v>22000</v>
      </c>
      <c r="R60" s="116" t="s">
        <v>0</v>
      </c>
      <c r="S60" s="108" t="s">
        <v>272</v>
      </c>
      <c r="T60" s="108" t="s">
        <v>272</v>
      </c>
      <c r="U60" s="108" t="s">
        <v>272</v>
      </c>
      <c r="V60" s="108" t="s">
        <v>272</v>
      </c>
      <c r="W60" s="108" t="s">
        <v>272</v>
      </c>
      <c r="X60" s="108" t="s">
        <v>272</v>
      </c>
      <c r="Y60" s="108" t="s">
        <v>272</v>
      </c>
      <c r="Z60" s="108" t="s">
        <v>272</v>
      </c>
      <c r="AA60" s="108" t="s">
        <v>272</v>
      </c>
      <c r="AB60" s="108" t="s">
        <v>272</v>
      </c>
      <c r="AC60" s="108" t="s">
        <v>272</v>
      </c>
      <c r="AD60" s="108" t="s">
        <v>272</v>
      </c>
      <c r="AE60" s="108" t="s">
        <v>272</v>
      </c>
      <c r="AF60" s="108" t="s">
        <v>278</v>
      </c>
    </row>
    <row r="61" spans="1:32" x14ac:dyDescent="0.25">
      <c r="A61" s="107">
        <f t="shared" si="0"/>
        <v>1</v>
      </c>
      <c r="B61" s="113">
        <v>45315</v>
      </c>
      <c r="C61" s="113">
        <v>45315</v>
      </c>
      <c r="D61" s="108" t="s">
        <v>408</v>
      </c>
      <c r="E61" s="108" t="s">
        <v>272</v>
      </c>
      <c r="F61" s="108" t="s">
        <v>409</v>
      </c>
      <c r="G61" s="108" t="s">
        <v>281</v>
      </c>
      <c r="H61" s="108" t="s">
        <v>282</v>
      </c>
      <c r="I61" s="108" t="s">
        <v>276</v>
      </c>
      <c r="J61" s="120">
        <v>-715726000</v>
      </c>
      <c r="K61" s="114">
        <v>0</v>
      </c>
      <c r="L61" s="114">
        <v>-715726000</v>
      </c>
      <c r="M61" s="115" t="s">
        <v>272</v>
      </c>
      <c r="N61" s="108" t="s">
        <v>110</v>
      </c>
      <c r="O61" s="108" t="s">
        <v>192</v>
      </c>
      <c r="P61" s="108" t="s">
        <v>284</v>
      </c>
      <c r="Q61" s="120">
        <v>22000</v>
      </c>
      <c r="R61" s="116" t="s">
        <v>0</v>
      </c>
      <c r="S61" s="108" t="s">
        <v>272</v>
      </c>
      <c r="T61" s="108" t="s">
        <v>272</v>
      </c>
      <c r="U61" s="108" t="s">
        <v>272</v>
      </c>
      <c r="V61" s="108" t="s">
        <v>272</v>
      </c>
      <c r="W61" s="108" t="s">
        <v>272</v>
      </c>
      <c r="X61" s="108" t="s">
        <v>272</v>
      </c>
      <c r="Y61" s="108" t="s">
        <v>272</v>
      </c>
      <c r="Z61" s="108" t="s">
        <v>272</v>
      </c>
      <c r="AA61" s="108" t="s">
        <v>272</v>
      </c>
      <c r="AB61" s="108" t="s">
        <v>272</v>
      </c>
      <c r="AC61" s="108" t="s">
        <v>272</v>
      </c>
      <c r="AD61" s="108" t="s">
        <v>272</v>
      </c>
      <c r="AE61" s="108" t="s">
        <v>272</v>
      </c>
      <c r="AF61" s="108" t="s">
        <v>278</v>
      </c>
    </row>
    <row r="62" spans="1:32" x14ac:dyDescent="0.25">
      <c r="A62" s="107">
        <f t="shared" si="0"/>
        <v>1</v>
      </c>
      <c r="B62" s="113">
        <v>45315</v>
      </c>
      <c r="C62" s="113">
        <v>45315</v>
      </c>
      <c r="D62" s="108" t="s">
        <v>410</v>
      </c>
      <c r="E62" s="108" t="s">
        <v>272</v>
      </c>
      <c r="F62" s="108" t="s">
        <v>411</v>
      </c>
      <c r="G62" s="108" t="s">
        <v>281</v>
      </c>
      <c r="H62" s="108" t="s">
        <v>282</v>
      </c>
      <c r="I62" s="108" t="s">
        <v>276</v>
      </c>
      <c r="J62" s="120">
        <v>-104511750</v>
      </c>
      <c r="K62" s="114">
        <v>0</v>
      </c>
      <c r="L62" s="114">
        <v>-104511750</v>
      </c>
      <c r="M62" s="115" t="s">
        <v>272</v>
      </c>
      <c r="N62" s="108" t="s">
        <v>151</v>
      </c>
      <c r="O62" s="108" t="s">
        <v>152</v>
      </c>
      <c r="P62" s="108" t="s">
        <v>284</v>
      </c>
      <c r="Q62" s="120">
        <v>5250</v>
      </c>
      <c r="R62" s="116" t="s">
        <v>2</v>
      </c>
      <c r="S62" s="108" t="s">
        <v>272</v>
      </c>
      <c r="T62" s="108" t="s">
        <v>272</v>
      </c>
      <c r="U62" s="108" t="s">
        <v>272</v>
      </c>
      <c r="V62" s="108" t="s">
        <v>272</v>
      </c>
      <c r="W62" s="108" t="s">
        <v>272</v>
      </c>
      <c r="X62" s="108" t="s">
        <v>272</v>
      </c>
      <c r="Y62" s="108" t="s">
        <v>272</v>
      </c>
      <c r="Z62" s="108" t="s">
        <v>272</v>
      </c>
      <c r="AA62" s="108" t="s">
        <v>272</v>
      </c>
      <c r="AB62" s="108" t="s">
        <v>272</v>
      </c>
      <c r="AC62" s="108" t="s">
        <v>272</v>
      </c>
      <c r="AD62" s="108" t="s">
        <v>272</v>
      </c>
      <c r="AE62" s="108" t="s">
        <v>272</v>
      </c>
      <c r="AF62" s="108" t="s">
        <v>278</v>
      </c>
    </row>
    <row r="63" spans="1:32" x14ac:dyDescent="0.25">
      <c r="A63" s="107">
        <f t="shared" si="0"/>
        <v>1</v>
      </c>
      <c r="B63" s="113">
        <v>45315</v>
      </c>
      <c r="C63" s="113">
        <v>45315</v>
      </c>
      <c r="D63" s="108" t="s">
        <v>412</v>
      </c>
      <c r="E63" s="108" t="s">
        <v>272</v>
      </c>
      <c r="F63" s="108" t="s">
        <v>413</v>
      </c>
      <c r="G63" s="108" t="s">
        <v>281</v>
      </c>
      <c r="H63" s="108" t="s">
        <v>282</v>
      </c>
      <c r="I63" s="108" t="s">
        <v>276</v>
      </c>
      <c r="J63" s="120">
        <v>-89581500</v>
      </c>
      <c r="K63" s="114">
        <v>0</v>
      </c>
      <c r="L63" s="114">
        <v>-89581500</v>
      </c>
      <c r="M63" s="115" t="s">
        <v>272</v>
      </c>
      <c r="N63" s="108" t="s">
        <v>151</v>
      </c>
      <c r="O63" s="108" t="s">
        <v>152</v>
      </c>
      <c r="P63" s="108" t="s">
        <v>284</v>
      </c>
      <c r="Q63" s="120">
        <v>4500</v>
      </c>
      <c r="R63" s="116" t="s">
        <v>2</v>
      </c>
      <c r="S63" s="108" t="s">
        <v>272</v>
      </c>
      <c r="T63" s="108" t="s">
        <v>272</v>
      </c>
      <c r="U63" s="108" t="s">
        <v>272</v>
      </c>
      <c r="V63" s="108" t="s">
        <v>272</v>
      </c>
      <c r="W63" s="108" t="s">
        <v>272</v>
      </c>
      <c r="X63" s="108" t="s">
        <v>272</v>
      </c>
      <c r="Y63" s="108" t="s">
        <v>272</v>
      </c>
      <c r="Z63" s="108" t="s">
        <v>272</v>
      </c>
      <c r="AA63" s="108" t="s">
        <v>272</v>
      </c>
      <c r="AB63" s="108" t="s">
        <v>272</v>
      </c>
      <c r="AC63" s="108" t="s">
        <v>272</v>
      </c>
      <c r="AD63" s="108" t="s">
        <v>272</v>
      </c>
      <c r="AE63" s="108" t="s">
        <v>272</v>
      </c>
      <c r="AF63" s="108" t="s">
        <v>278</v>
      </c>
    </row>
    <row r="64" spans="1:32" x14ac:dyDescent="0.25">
      <c r="A64" s="107">
        <f t="shared" si="0"/>
        <v>1</v>
      </c>
      <c r="B64" s="113">
        <v>45315</v>
      </c>
      <c r="C64" s="113">
        <v>45315</v>
      </c>
      <c r="D64" s="108" t="s">
        <v>414</v>
      </c>
      <c r="E64" s="108" t="s">
        <v>272</v>
      </c>
      <c r="F64" s="108" t="s">
        <v>415</v>
      </c>
      <c r="G64" s="108" t="s">
        <v>281</v>
      </c>
      <c r="H64" s="108" t="s">
        <v>282</v>
      </c>
      <c r="I64" s="108" t="s">
        <v>276</v>
      </c>
      <c r="J64" s="120">
        <v>-941150000</v>
      </c>
      <c r="K64" s="114">
        <v>0</v>
      </c>
      <c r="L64" s="114">
        <v>-941150000</v>
      </c>
      <c r="M64" s="115" t="s">
        <v>272</v>
      </c>
      <c r="N64" s="108" t="s">
        <v>101</v>
      </c>
      <c r="O64" s="108" t="s">
        <v>175</v>
      </c>
      <c r="P64" s="108" t="s">
        <v>284</v>
      </c>
      <c r="Q64" s="120">
        <v>25000</v>
      </c>
      <c r="R64" s="116" t="s">
        <v>1</v>
      </c>
      <c r="S64" s="108" t="s">
        <v>272</v>
      </c>
      <c r="T64" s="108" t="s">
        <v>272</v>
      </c>
      <c r="U64" s="108" t="s">
        <v>272</v>
      </c>
      <c r="V64" s="108" t="s">
        <v>272</v>
      </c>
      <c r="W64" s="108" t="s">
        <v>272</v>
      </c>
      <c r="X64" s="108" t="s">
        <v>272</v>
      </c>
      <c r="Y64" s="108" t="s">
        <v>272</v>
      </c>
      <c r="Z64" s="108" t="s">
        <v>272</v>
      </c>
      <c r="AA64" s="108" t="s">
        <v>272</v>
      </c>
      <c r="AB64" s="108" t="s">
        <v>272</v>
      </c>
      <c r="AC64" s="108" t="s">
        <v>272</v>
      </c>
      <c r="AD64" s="108" t="s">
        <v>272</v>
      </c>
      <c r="AE64" s="108" t="s">
        <v>272</v>
      </c>
      <c r="AF64" s="108" t="s">
        <v>278</v>
      </c>
    </row>
    <row r="65" spans="1:32" x14ac:dyDescent="0.25">
      <c r="A65" s="107">
        <f t="shared" si="0"/>
        <v>1</v>
      </c>
      <c r="B65" s="113">
        <v>45316</v>
      </c>
      <c r="C65" s="113">
        <v>45316</v>
      </c>
      <c r="D65" s="108" t="s">
        <v>416</v>
      </c>
      <c r="E65" s="108" t="s">
        <v>272</v>
      </c>
      <c r="F65" s="108" t="s">
        <v>417</v>
      </c>
      <c r="G65" s="108" t="s">
        <v>281</v>
      </c>
      <c r="H65" s="108" t="s">
        <v>282</v>
      </c>
      <c r="I65" s="108" t="s">
        <v>276</v>
      </c>
      <c r="J65" s="120">
        <v>-714472000</v>
      </c>
      <c r="K65" s="114">
        <v>0</v>
      </c>
      <c r="L65" s="114">
        <v>-714472000</v>
      </c>
      <c r="M65" s="115" t="s">
        <v>272</v>
      </c>
      <c r="N65" s="108" t="s">
        <v>283</v>
      </c>
      <c r="O65" s="108" t="s">
        <v>168</v>
      </c>
      <c r="P65" s="108" t="s">
        <v>284</v>
      </c>
      <c r="Q65" s="120">
        <v>22000</v>
      </c>
      <c r="R65" s="116" t="s">
        <v>0</v>
      </c>
      <c r="S65" s="108" t="s">
        <v>272</v>
      </c>
      <c r="T65" s="108" t="s">
        <v>272</v>
      </c>
      <c r="U65" s="108" t="s">
        <v>272</v>
      </c>
      <c r="V65" s="108" t="s">
        <v>272</v>
      </c>
      <c r="W65" s="108" t="s">
        <v>272</v>
      </c>
      <c r="X65" s="108" t="s">
        <v>272</v>
      </c>
      <c r="Y65" s="108" t="s">
        <v>272</v>
      </c>
      <c r="Z65" s="108" t="s">
        <v>272</v>
      </c>
      <c r="AA65" s="108" t="s">
        <v>272</v>
      </c>
      <c r="AB65" s="108" t="s">
        <v>272</v>
      </c>
      <c r="AC65" s="108" t="s">
        <v>272</v>
      </c>
      <c r="AD65" s="108" t="s">
        <v>272</v>
      </c>
      <c r="AE65" s="108" t="s">
        <v>272</v>
      </c>
      <c r="AF65" s="108" t="s">
        <v>278</v>
      </c>
    </row>
    <row r="66" spans="1:32" x14ac:dyDescent="0.25">
      <c r="A66" s="107">
        <f t="shared" si="0"/>
        <v>1</v>
      </c>
      <c r="B66" s="113">
        <v>45316</v>
      </c>
      <c r="C66" s="113">
        <v>45316</v>
      </c>
      <c r="D66" s="108" t="s">
        <v>418</v>
      </c>
      <c r="E66" s="108" t="s">
        <v>272</v>
      </c>
      <c r="F66" s="108" t="s">
        <v>419</v>
      </c>
      <c r="G66" s="108" t="s">
        <v>281</v>
      </c>
      <c r="H66" s="108" t="s">
        <v>282</v>
      </c>
      <c r="I66" s="108" t="s">
        <v>276</v>
      </c>
      <c r="J66" s="120">
        <v>-442056000</v>
      </c>
      <c r="K66" s="114">
        <v>0</v>
      </c>
      <c r="L66" s="114">
        <v>-442056000</v>
      </c>
      <c r="M66" s="115" t="s">
        <v>272</v>
      </c>
      <c r="N66" s="108" t="s">
        <v>101</v>
      </c>
      <c r="O66" s="108" t="s">
        <v>175</v>
      </c>
      <c r="P66" s="108" t="s">
        <v>284</v>
      </c>
      <c r="Q66" s="120">
        <v>12000</v>
      </c>
      <c r="R66" s="116" t="s">
        <v>1</v>
      </c>
      <c r="S66" s="108" t="s">
        <v>272</v>
      </c>
      <c r="T66" s="108" t="s">
        <v>272</v>
      </c>
      <c r="U66" s="108" t="s">
        <v>272</v>
      </c>
      <c r="V66" s="108" t="s">
        <v>272</v>
      </c>
      <c r="W66" s="108" t="s">
        <v>272</v>
      </c>
      <c r="X66" s="108" t="s">
        <v>272</v>
      </c>
      <c r="Y66" s="108" t="s">
        <v>272</v>
      </c>
      <c r="Z66" s="108" t="s">
        <v>272</v>
      </c>
      <c r="AA66" s="108" t="s">
        <v>272</v>
      </c>
      <c r="AB66" s="108" t="s">
        <v>272</v>
      </c>
      <c r="AC66" s="108" t="s">
        <v>272</v>
      </c>
      <c r="AD66" s="108" t="s">
        <v>272</v>
      </c>
      <c r="AE66" s="108" t="s">
        <v>272</v>
      </c>
      <c r="AF66" s="108" t="s">
        <v>278</v>
      </c>
    </row>
    <row r="67" spans="1:32" x14ac:dyDescent="0.25">
      <c r="A67" s="107">
        <f t="shared" si="0"/>
        <v>1</v>
      </c>
      <c r="B67" s="113">
        <v>45316</v>
      </c>
      <c r="C67" s="113">
        <v>45316</v>
      </c>
      <c r="D67" s="108" t="s">
        <v>420</v>
      </c>
      <c r="E67" s="108" t="s">
        <v>272</v>
      </c>
      <c r="F67" s="108" t="s">
        <v>421</v>
      </c>
      <c r="G67" s="108" t="s">
        <v>281</v>
      </c>
      <c r="H67" s="108" t="s">
        <v>282</v>
      </c>
      <c r="I67" s="108" t="s">
        <v>276</v>
      </c>
      <c r="J67" s="120">
        <v>-214341600</v>
      </c>
      <c r="K67" s="114">
        <v>0</v>
      </c>
      <c r="L67" s="114">
        <v>-214341600</v>
      </c>
      <c r="M67" s="115" t="s">
        <v>272</v>
      </c>
      <c r="N67" s="108" t="s">
        <v>283</v>
      </c>
      <c r="O67" s="108" t="s">
        <v>168</v>
      </c>
      <c r="P67" s="108" t="s">
        <v>284</v>
      </c>
      <c r="Q67" s="120">
        <v>6600</v>
      </c>
      <c r="R67" s="116" t="s">
        <v>0</v>
      </c>
      <c r="S67" s="108" t="s">
        <v>272</v>
      </c>
      <c r="T67" s="108" t="s">
        <v>272</v>
      </c>
      <c r="U67" s="108" t="s">
        <v>272</v>
      </c>
      <c r="V67" s="108" t="s">
        <v>272</v>
      </c>
      <c r="W67" s="108" t="s">
        <v>272</v>
      </c>
      <c r="X67" s="108" t="s">
        <v>272</v>
      </c>
      <c r="Y67" s="108" t="s">
        <v>272</v>
      </c>
      <c r="Z67" s="108" t="s">
        <v>272</v>
      </c>
      <c r="AA67" s="108" t="s">
        <v>272</v>
      </c>
      <c r="AB67" s="108" t="s">
        <v>272</v>
      </c>
      <c r="AC67" s="108" t="s">
        <v>272</v>
      </c>
      <c r="AD67" s="108" t="s">
        <v>272</v>
      </c>
      <c r="AE67" s="108" t="s">
        <v>272</v>
      </c>
      <c r="AF67" s="108" t="s">
        <v>278</v>
      </c>
    </row>
    <row r="68" spans="1:32" x14ac:dyDescent="0.25">
      <c r="A68" s="107">
        <f t="shared" ref="A68:A131" si="1">MONTH(C68)</f>
        <v>1</v>
      </c>
      <c r="B68" s="113">
        <v>45317</v>
      </c>
      <c r="C68" s="113">
        <v>45317</v>
      </c>
      <c r="D68" s="108" t="s">
        <v>422</v>
      </c>
      <c r="E68" s="108" t="s">
        <v>272</v>
      </c>
      <c r="F68" s="108" t="s">
        <v>423</v>
      </c>
      <c r="G68" s="108" t="s">
        <v>274</v>
      </c>
      <c r="H68" s="108" t="s">
        <v>275</v>
      </c>
      <c r="I68" s="108" t="s">
        <v>276</v>
      </c>
      <c r="J68" s="120">
        <v>-214400000</v>
      </c>
      <c r="K68" s="114">
        <v>0</v>
      </c>
      <c r="L68" s="114">
        <v>-214400000</v>
      </c>
      <c r="M68" s="115" t="s">
        <v>424</v>
      </c>
      <c r="N68" s="108" t="s">
        <v>272</v>
      </c>
      <c r="O68" s="108" t="s">
        <v>272</v>
      </c>
      <c r="P68" s="108" t="s">
        <v>272</v>
      </c>
      <c r="Q68" s="120">
        <v>0</v>
      </c>
      <c r="R68" s="116" t="s">
        <v>239</v>
      </c>
      <c r="S68" s="108" t="s">
        <v>272</v>
      </c>
      <c r="T68" s="108" t="s">
        <v>272</v>
      </c>
      <c r="U68" s="108" t="s">
        <v>272</v>
      </c>
      <c r="V68" s="108" t="s">
        <v>272</v>
      </c>
      <c r="W68" s="108" t="s">
        <v>272</v>
      </c>
      <c r="X68" s="108" t="s">
        <v>272</v>
      </c>
      <c r="Y68" s="108" t="s">
        <v>272</v>
      </c>
      <c r="Z68" s="108" t="s">
        <v>272</v>
      </c>
      <c r="AA68" s="108" t="s">
        <v>272</v>
      </c>
      <c r="AB68" s="108" t="s">
        <v>272</v>
      </c>
      <c r="AC68" s="108" t="s">
        <v>272</v>
      </c>
      <c r="AD68" s="108" t="s">
        <v>272</v>
      </c>
      <c r="AE68" s="108" t="s">
        <v>272</v>
      </c>
      <c r="AF68" s="108" t="s">
        <v>278</v>
      </c>
    </row>
    <row r="69" spans="1:32" x14ac:dyDescent="0.25">
      <c r="A69" s="107">
        <f t="shared" si="1"/>
        <v>1</v>
      </c>
      <c r="B69" s="113">
        <v>45317</v>
      </c>
      <c r="C69" s="113">
        <v>45317</v>
      </c>
      <c r="D69" s="108" t="s">
        <v>422</v>
      </c>
      <c r="E69" s="108" t="s">
        <v>272</v>
      </c>
      <c r="F69" s="108" t="s">
        <v>423</v>
      </c>
      <c r="G69" s="108" t="s">
        <v>274</v>
      </c>
      <c r="H69" s="108" t="s">
        <v>275</v>
      </c>
      <c r="I69" s="108" t="s">
        <v>276</v>
      </c>
      <c r="J69" s="120">
        <v>-307344000</v>
      </c>
      <c r="K69" s="114">
        <v>0</v>
      </c>
      <c r="L69" s="114">
        <v>-307344000</v>
      </c>
      <c r="M69" s="115" t="s">
        <v>424</v>
      </c>
      <c r="N69" s="108" t="s">
        <v>272</v>
      </c>
      <c r="O69" s="108" t="s">
        <v>272</v>
      </c>
      <c r="P69" s="108" t="s">
        <v>272</v>
      </c>
      <c r="Q69" s="120">
        <v>0</v>
      </c>
      <c r="R69" s="116" t="s">
        <v>239</v>
      </c>
      <c r="S69" s="108" t="s">
        <v>272</v>
      </c>
      <c r="T69" s="108" t="s">
        <v>272</v>
      </c>
      <c r="U69" s="108" t="s">
        <v>272</v>
      </c>
      <c r="V69" s="108" t="s">
        <v>272</v>
      </c>
      <c r="W69" s="108" t="s">
        <v>272</v>
      </c>
      <c r="X69" s="108" t="s">
        <v>272</v>
      </c>
      <c r="Y69" s="108" t="s">
        <v>272</v>
      </c>
      <c r="Z69" s="108" t="s">
        <v>272</v>
      </c>
      <c r="AA69" s="108" t="s">
        <v>272</v>
      </c>
      <c r="AB69" s="108" t="s">
        <v>272</v>
      </c>
      <c r="AC69" s="108" t="s">
        <v>272</v>
      </c>
      <c r="AD69" s="108" t="s">
        <v>272</v>
      </c>
      <c r="AE69" s="108" t="s">
        <v>272</v>
      </c>
      <c r="AF69" s="108" t="s">
        <v>278</v>
      </c>
    </row>
    <row r="70" spans="1:32" x14ac:dyDescent="0.25">
      <c r="A70" s="107">
        <f t="shared" si="1"/>
        <v>1</v>
      </c>
      <c r="B70" s="113">
        <v>45317</v>
      </c>
      <c r="C70" s="113">
        <v>45317</v>
      </c>
      <c r="D70" s="108" t="s">
        <v>425</v>
      </c>
      <c r="E70" s="108" t="s">
        <v>272</v>
      </c>
      <c r="F70" s="108" t="s">
        <v>426</v>
      </c>
      <c r="G70" s="108" t="s">
        <v>281</v>
      </c>
      <c r="H70" s="108" t="s">
        <v>282</v>
      </c>
      <c r="I70" s="108" t="s">
        <v>276</v>
      </c>
      <c r="J70" s="120">
        <v>-228769200</v>
      </c>
      <c r="K70" s="114">
        <v>0</v>
      </c>
      <c r="L70" s="114">
        <v>-228769200</v>
      </c>
      <c r="M70" s="115" t="s">
        <v>272</v>
      </c>
      <c r="N70" s="108" t="s">
        <v>283</v>
      </c>
      <c r="O70" s="108" t="s">
        <v>168</v>
      </c>
      <c r="P70" s="108" t="s">
        <v>284</v>
      </c>
      <c r="Q70" s="120">
        <v>6600</v>
      </c>
      <c r="R70" s="116" t="s">
        <v>0</v>
      </c>
      <c r="S70" s="108" t="s">
        <v>272</v>
      </c>
      <c r="T70" s="108" t="s">
        <v>272</v>
      </c>
      <c r="U70" s="108" t="s">
        <v>272</v>
      </c>
      <c r="V70" s="108" t="s">
        <v>272</v>
      </c>
      <c r="W70" s="108" t="s">
        <v>272</v>
      </c>
      <c r="X70" s="108" t="s">
        <v>272</v>
      </c>
      <c r="Y70" s="108" t="s">
        <v>272</v>
      </c>
      <c r="Z70" s="108" t="s">
        <v>272</v>
      </c>
      <c r="AA70" s="108" t="s">
        <v>272</v>
      </c>
      <c r="AB70" s="108" t="s">
        <v>272</v>
      </c>
      <c r="AC70" s="108" t="s">
        <v>272</v>
      </c>
      <c r="AD70" s="108" t="s">
        <v>272</v>
      </c>
      <c r="AE70" s="108" t="s">
        <v>272</v>
      </c>
      <c r="AF70" s="108" t="s">
        <v>278</v>
      </c>
    </row>
    <row r="71" spans="1:32" x14ac:dyDescent="0.25">
      <c r="A71" s="107">
        <f t="shared" si="1"/>
        <v>1</v>
      </c>
      <c r="B71" s="113">
        <v>45317</v>
      </c>
      <c r="C71" s="113">
        <v>45317</v>
      </c>
      <c r="D71" s="108" t="s">
        <v>427</v>
      </c>
      <c r="E71" s="108" t="s">
        <v>272</v>
      </c>
      <c r="F71" s="108" t="s">
        <v>428</v>
      </c>
      <c r="G71" s="108" t="s">
        <v>281</v>
      </c>
      <c r="H71" s="108" t="s">
        <v>282</v>
      </c>
      <c r="I71" s="108" t="s">
        <v>276</v>
      </c>
      <c r="J71" s="120">
        <v>-715726000</v>
      </c>
      <c r="K71" s="114">
        <v>0</v>
      </c>
      <c r="L71" s="114">
        <v>-715726000</v>
      </c>
      <c r="M71" s="115" t="s">
        <v>272</v>
      </c>
      <c r="N71" s="108" t="s">
        <v>110</v>
      </c>
      <c r="O71" s="108" t="s">
        <v>192</v>
      </c>
      <c r="P71" s="108" t="s">
        <v>284</v>
      </c>
      <c r="Q71" s="120">
        <v>22000</v>
      </c>
      <c r="R71" s="116" t="s">
        <v>0</v>
      </c>
      <c r="S71" s="108" t="s">
        <v>272</v>
      </c>
      <c r="T71" s="108" t="s">
        <v>272</v>
      </c>
      <c r="U71" s="108" t="s">
        <v>272</v>
      </c>
      <c r="V71" s="108" t="s">
        <v>272</v>
      </c>
      <c r="W71" s="108" t="s">
        <v>272</v>
      </c>
      <c r="X71" s="108" t="s">
        <v>272</v>
      </c>
      <c r="Y71" s="108" t="s">
        <v>272</v>
      </c>
      <c r="Z71" s="108" t="s">
        <v>272</v>
      </c>
      <c r="AA71" s="108" t="s">
        <v>272</v>
      </c>
      <c r="AB71" s="108" t="s">
        <v>272</v>
      </c>
      <c r="AC71" s="108" t="s">
        <v>272</v>
      </c>
      <c r="AD71" s="108" t="s">
        <v>272</v>
      </c>
      <c r="AE71" s="108" t="s">
        <v>272</v>
      </c>
      <c r="AF71" s="108" t="s">
        <v>278</v>
      </c>
    </row>
    <row r="72" spans="1:32" x14ac:dyDescent="0.25">
      <c r="A72" s="107">
        <f t="shared" si="1"/>
        <v>1</v>
      </c>
      <c r="B72" s="113">
        <v>45317</v>
      </c>
      <c r="C72" s="113">
        <v>45317</v>
      </c>
      <c r="D72" s="108" t="s">
        <v>429</v>
      </c>
      <c r="E72" s="108" t="s">
        <v>272</v>
      </c>
      <c r="F72" s="108" t="s">
        <v>430</v>
      </c>
      <c r="G72" s="108" t="s">
        <v>281</v>
      </c>
      <c r="H72" s="108" t="s">
        <v>282</v>
      </c>
      <c r="I72" s="108" t="s">
        <v>276</v>
      </c>
      <c r="J72" s="120">
        <v>-612202800</v>
      </c>
      <c r="K72" s="114">
        <v>0</v>
      </c>
      <c r="L72" s="114">
        <v>-612202800</v>
      </c>
      <c r="M72" s="115" t="s">
        <v>272</v>
      </c>
      <c r="N72" s="108" t="s">
        <v>110</v>
      </c>
      <c r="O72" s="108" t="s">
        <v>192</v>
      </c>
      <c r="P72" s="108" t="s">
        <v>284</v>
      </c>
      <c r="Q72" s="120">
        <v>20900</v>
      </c>
      <c r="R72" s="116" t="s">
        <v>0</v>
      </c>
      <c r="S72" s="108" t="s">
        <v>272</v>
      </c>
      <c r="T72" s="108" t="s">
        <v>272</v>
      </c>
      <c r="U72" s="108" t="s">
        <v>272</v>
      </c>
      <c r="V72" s="108" t="s">
        <v>272</v>
      </c>
      <c r="W72" s="108" t="s">
        <v>272</v>
      </c>
      <c r="X72" s="108" t="s">
        <v>272</v>
      </c>
      <c r="Y72" s="108" t="s">
        <v>272</v>
      </c>
      <c r="Z72" s="108" t="s">
        <v>272</v>
      </c>
      <c r="AA72" s="108" t="s">
        <v>272</v>
      </c>
      <c r="AB72" s="108" t="s">
        <v>272</v>
      </c>
      <c r="AC72" s="108" t="s">
        <v>272</v>
      </c>
      <c r="AD72" s="108" t="s">
        <v>272</v>
      </c>
      <c r="AE72" s="108" t="s">
        <v>272</v>
      </c>
      <c r="AF72" s="108" t="s">
        <v>278</v>
      </c>
    </row>
    <row r="73" spans="1:32" x14ac:dyDescent="0.25">
      <c r="A73" s="107">
        <f t="shared" si="1"/>
        <v>1</v>
      </c>
      <c r="B73" s="113">
        <v>45317</v>
      </c>
      <c r="C73" s="113">
        <v>45317</v>
      </c>
      <c r="D73" s="108" t="s">
        <v>431</v>
      </c>
      <c r="E73" s="108" t="s">
        <v>272</v>
      </c>
      <c r="F73" s="108" t="s">
        <v>423</v>
      </c>
      <c r="G73" s="108" t="s">
        <v>281</v>
      </c>
      <c r="H73" s="108" t="s">
        <v>282</v>
      </c>
      <c r="I73" s="108" t="s">
        <v>276</v>
      </c>
      <c r="J73" s="120">
        <v>-65450000</v>
      </c>
      <c r="K73" s="114">
        <v>0</v>
      </c>
      <c r="L73" s="114">
        <v>-65450000</v>
      </c>
      <c r="M73" s="115" t="s">
        <v>272</v>
      </c>
      <c r="N73" s="108" t="s">
        <v>432</v>
      </c>
      <c r="O73" s="108" t="s">
        <v>433</v>
      </c>
      <c r="P73" s="108" t="s">
        <v>284</v>
      </c>
      <c r="Q73" s="120">
        <v>9625</v>
      </c>
      <c r="R73" s="116" t="s">
        <v>239</v>
      </c>
      <c r="S73" s="108" t="s">
        <v>272</v>
      </c>
      <c r="T73" s="108" t="s">
        <v>272</v>
      </c>
      <c r="U73" s="108" t="s">
        <v>272</v>
      </c>
      <c r="V73" s="108" t="s">
        <v>272</v>
      </c>
      <c r="W73" s="108" t="s">
        <v>272</v>
      </c>
      <c r="X73" s="108" t="s">
        <v>272</v>
      </c>
      <c r="Y73" s="108" t="s">
        <v>272</v>
      </c>
      <c r="Z73" s="108" t="s">
        <v>272</v>
      </c>
      <c r="AA73" s="108" t="s">
        <v>272</v>
      </c>
      <c r="AB73" s="108" t="s">
        <v>272</v>
      </c>
      <c r="AC73" s="108" t="s">
        <v>272</v>
      </c>
      <c r="AD73" s="108" t="s">
        <v>272</v>
      </c>
      <c r="AE73" s="108" t="s">
        <v>272</v>
      </c>
      <c r="AF73" s="108" t="s">
        <v>278</v>
      </c>
    </row>
    <row r="74" spans="1:32" x14ac:dyDescent="0.25">
      <c r="A74" s="107">
        <f t="shared" si="1"/>
        <v>1</v>
      </c>
      <c r="B74" s="113">
        <v>45317</v>
      </c>
      <c r="C74" s="113">
        <v>45317</v>
      </c>
      <c r="D74" s="108" t="s">
        <v>431</v>
      </c>
      <c r="E74" s="108" t="s">
        <v>272</v>
      </c>
      <c r="F74" s="108" t="s">
        <v>423</v>
      </c>
      <c r="G74" s="108" t="s">
        <v>281</v>
      </c>
      <c r="H74" s="108" t="s">
        <v>282</v>
      </c>
      <c r="I74" s="108" t="s">
        <v>276</v>
      </c>
      <c r="J74" s="120">
        <v>-10370000</v>
      </c>
      <c r="K74" s="114">
        <v>0</v>
      </c>
      <c r="L74" s="114">
        <v>-10370000</v>
      </c>
      <c r="M74" s="115" t="s">
        <v>272</v>
      </c>
      <c r="N74" s="108" t="s">
        <v>432</v>
      </c>
      <c r="O74" s="108" t="s">
        <v>433</v>
      </c>
      <c r="P74" s="108" t="s">
        <v>284</v>
      </c>
      <c r="Q74" s="120">
        <v>1525</v>
      </c>
      <c r="R74" s="116" t="s">
        <v>239</v>
      </c>
      <c r="S74" s="108" t="s">
        <v>272</v>
      </c>
      <c r="T74" s="108" t="s">
        <v>272</v>
      </c>
      <c r="U74" s="108" t="s">
        <v>272</v>
      </c>
      <c r="V74" s="108" t="s">
        <v>272</v>
      </c>
      <c r="W74" s="108" t="s">
        <v>272</v>
      </c>
      <c r="X74" s="108" t="s">
        <v>272</v>
      </c>
      <c r="Y74" s="108" t="s">
        <v>272</v>
      </c>
      <c r="Z74" s="108" t="s">
        <v>272</v>
      </c>
      <c r="AA74" s="108" t="s">
        <v>272</v>
      </c>
      <c r="AB74" s="108" t="s">
        <v>272</v>
      </c>
      <c r="AC74" s="108" t="s">
        <v>272</v>
      </c>
      <c r="AD74" s="108" t="s">
        <v>272</v>
      </c>
      <c r="AE74" s="108" t="s">
        <v>272</v>
      </c>
      <c r="AF74" s="108" t="s">
        <v>278</v>
      </c>
    </row>
    <row r="75" spans="1:32" x14ac:dyDescent="0.25">
      <c r="A75" s="107">
        <f t="shared" si="1"/>
        <v>1</v>
      </c>
      <c r="B75" s="113">
        <v>45317</v>
      </c>
      <c r="C75" s="113">
        <v>45317</v>
      </c>
      <c r="D75" s="108" t="s">
        <v>431</v>
      </c>
      <c r="E75" s="108" t="s">
        <v>272</v>
      </c>
      <c r="F75" s="108" t="s">
        <v>423</v>
      </c>
      <c r="G75" s="108" t="s">
        <v>281</v>
      </c>
      <c r="H75" s="108" t="s">
        <v>282</v>
      </c>
      <c r="I75" s="108" t="s">
        <v>276</v>
      </c>
      <c r="J75" s="120">
        <v>-14400000</v>
      </c>
      <c r="K75" s="114">
        <v>0</v>
      </c>
      <c r="L75" s="114">
        <v>-14400000</v>
      </c>
      <c r="M75" s="115" t="s">
        <v>272</v>
      </c>
      <c r="N75" s="108" t="s">
        <v>434</v>
      </c>
      <c r="O75" s="108" t="s">
        <v>435</v>
      </c>
      <c r="P75" s="108" t="s">
        <v>284</v>
      </c>
      <c r="Q75" s="120">
        <v>4500</v>
      </c>
      <c r="R75" s="116" t="s">
        <v>239</v>
      </c>
      <c r="S75" s="108" t="s">
        <v>272</v>
      </c>
      <c r="T75" s="108" t="s">
        <v>272</v>
      </c>
      <c r="U75" s="108" t="s">
        <v>272</v>
      </c>
      <c r="V75" s="108" t="s">
        <v>272</v>
      </c>
      <c r="W75" s="108" t="s">
        <v>272</v>
      </c>
      <c r="X75" s="108" t="s">
        <v>272</v>
      </c>
      <c r="Y75" s="108" t="s">
        <v>272</v>
      </c>
      <c r="Z75" s="108" t="s">
        <v>272</v>
      </c>
      <c r="AA75" s="108" t="s">
        <v>272</v>
      </c>
      <c r="AB75" s="108" t="s">
        <v>272</v>
      </c>
      <c r="AC75" s="108" t="s">
        <v>272</v>
      </c>
      <c r="AD75" s="108" t="s">
        <v>272</v>
      </c>
      <c r="AE75" s="108" t="s">
        <v>272</v>
      </c>
      <c r="AF75" s="108" t="s">
        <v>278</v>
      </c>
    </row>
    <row r="76" spans="1:32" x14ac:dyDescent="0.25">
      <c r="A76" s="107">
        <f t="shared" si="1"/>
        <v>1</v>
      </c>
      <c r="B76" s="113">
        <v>45317</v>
      </c>
      <c r="C76" s="113">
        <v>45317</v>
      </c>
      <c r="D76" s="108" t="s">
        <v>431</v>
      </c>
      <c r="E76" s="108" t="s">
        <v>272</v>
      </c>
      <c r="F76" s="108" t="s">
        <v>423</v>
      </c>
      <c r="G76" s="108" t="s">
        <v>281</v>
      </c>
      <c r="H76" s="108" t="s">
        <v>282</v>
      </c>
      <c r="I76" s="108" t="s">
        <v>276</v>
      </c>
      <c r="J76" s="120">
        <v>-36000000</v>
      </c>
      <c r="K76" s="114">
        <v>0</v>
      </c>
      <c r="L76" s="114">
        <v>-36000000</v>
      </c>
      <c r="M76" s="115" t="s">
        <v>272</v>
      </c>
      <c r="N76" s="108" t="s">
        <v>436</v>
      </c>
      <c r="O76" s="108" t="s">
        <v>437</v>
      </c>
      <c r="P76" s="108" t="s">
        <v>284</v>
      </c>
      <c r="Q76" s="120">
        <v>11250</v>
      </c>
      <c r="R76" s="116" t="s">
        <v>239</v>
      </c>
      <c r="S76" s="108" t="s">
        <v>272</v>
      </c>
      <c r="T76" s="108" t="s">
        <v>272</v>
      </c>
      <c r="U76" s="108" t="s">
        <v>272</v>
      </c>
      <c r="V76" s="108" t="s">
        <v>272</v>
      </c>
      <c r="W76" s="108" t="s">
        <v>272</v>
      </c>
      <c r="X76" s="108" t="s">
        <v>272</v>
      </c>
      <c r="Y76" s="108" t="s">
        <v>272</v>
      </c>
      <c r="Z76" s="108" t="s">
        <v>272</v>
      </c>
      <c r="AA76" s="108" t="s">
        <v>272</v>
      </c>
      <c r="AB76" s="108" t="s">
        <v>272</v>
      </c>
      <c r="AC76" s="108" t="s">
        <v>272</v>
      </c>
      <c r="AD76" s="108" t="s">
        <v>272</v>
      </c>
      <c r="AE76" s="108" t="s">
        <v>272</v>
      </c>
      <c r="AF76" s="108" t="s">
        <v>278</v>
      </c>
    </row>
    <row r="77" spans="1:32" x14ac:dyDescent="0.25">
      <c r="A77" s="107">
        <f t="shared" si="1"/>
        <v>1</v>
      </c>
      <c r="B77" s="113">
        <v>45317</v>
      </c>
      <c r="C77" s="113">
        <v>45317</v>
      </c>
      <c r="D77" s="108" t="s">
        <v>431</v>
      </c>
      <c r="E77" s="108" t="s">
        <v>272</v>
      </c>
      <c r="F77" s="108" t="s">
        <v>423</v>
      </c>
      <c r="G77" s="108" t="s">
        <v>281</v>
      </c>
      <c r="H77" s="108" t="s">
        <v>282</v>
      </c>
      <c r="I77" s="108" t="s">
        <v>276</v>
      </c>
      <c r="J77" s="120">
        <v>-97600000</v>
      </c>
      <c r="K77" s="114">
        <v>0</v>
      </c>
      <c r="L77" s="114">
        <v>-97600000</v>
      </c>
      <c r="M77" s="115" t="s">
        <v>272</v>
      </c>
      <c r="N77" s="108" t="s">
        <v>438</v>
      </c>
      <c r="O77" s="108" t="s">
        <v>439</v>
      </c>
      <c r="P77" s="108" t="s">
        <v>284</v>
      </c>
      <c r="Q77" s="120">
        <v>30500</v>
      </c>
      <c r="R77" s="116" t="s">
        <v>239</v>
      </c>
      <c r="S77" s="108" t="s">
        <v>272</v>
      </c>
      <c r="T77" s="108" t="s">
        <v>272</v>
      </c>
      <c r="U77" s="108" t="s">
        <v>272</v>
      </c>
      <c r="V77" s="108" t="s">
        <v>272</v>
      </c>
      <c r="W77" s="108" t="s">
        <v>272</v>
      </c>
      <c r="X77" s="108" t="s">
        <v>272</v>
      </c>
      <c r="Y77" s="108" t="s">
        <v>272</v>
      </c>
      <c r="Z77" s="108" t="s">
        <v>272</v>
      </c>
      <c r="AA77" s="108" t="s">
        <v>272</v>
      </c>
      <c r="AB77" s="108" t="s">
        <v>272</v>
      </c>
      <c r="AC77" s="108" t="s">
        <v>272</v>
      </c>
      <c r="AD77" s="108" t="s">
        <v>272</v>
      </c>
      <c r="AE77" s="108" t="s">
        <v>272</v>
      </c>
      <c r="AF77" s="108" t="s">
        <v>278</v>
      </c>
    </row>
    <row r="78" spans="1:32" x14ac:dyDescent="0.25">
      <c r="A78" s="107">
        <f t="shared" si="1"/>
        <v>1</v>
      </c>
      <c r="B78" s="113">
        <v>45317</v>
      </c>
      <c r="C78" s="113">
        <v>45317</v>
      </c>
      <c r="D78" s="108" t="s">
        <v>431</v>
      </c>
      <c r="E78" s="108" t="s">
        <v>272</v>
      </c>
      <c r="F78" s="108" t="s">
        <v>423</v>
      </c>
      <c r="G78" s="108" t="s">
        <v>281</v>
      </c>
      <c r="H78" s="108" t="s">
        <v>282</v>
      </c>
      <c r="I78" s="108" t="s">
        <v>276</v>
      </c>
      <c r="J78" s="120">
        <v>-91200000</v>
      </c>
      <c r="K78" s="114">
        <v>0</v>
      </c>
      <c r="L78" s="114">
        <v>-91200000</v>
      </c>
      <c r="M78" s="115" t="s">
        <v>272</v>
      </c>
      <c r="N78" s="108" t="s">
        <v>440</v>
      </c>
      <c r="O78" s="108" t="s">
        <v>441</v>
      </c>
      <c r="P78" s="108" t="s">
        <v>284</v>
      </c>
      <c r="Q78" s="120">
        <v>28500</v>
      </c>
      <c r="R78" s="116" t="s">
        <v>239</v>
      </c>
      <c r="S78" s="108" t="s">
        <v>272</v>
      </c>
      <c r="T78" s="108" t="s">
        <v>272</v>
      </c>
      <c r="U78" s="108" t="s">
        <v>272</v>
      </c>
      <c r="V78" s="108" t="s">
        <v>272</v>
      </c>
      <c r="W78" s="108" t="s">
        <v>272</v>
      </c>
      <c r="X78" s="108" t="s">
        <v>272</v>
      </c>
      <c r="Y78" s="108" t="s">
        <v>272</v>
      </c>
      <c r="Z78" s="108" t="s">
        <v>272</v>
      </c>
      <c r="AA78" s="108" t="s">
        <v>272</v>
      </c>
      <c r="AB78" s="108" t="s">
        <v>272</v>
      </c>
      <c r="AC78" s="108" t="s">
        <v>272</v>
      </c>
      <c r="AD78" s="108" t="s">
        <v>272</v>
      </c>
      <c r="AE78" s="108" t="s">
        <v>272</v>
      </c>
      <c r="AF78" s="108" t="s">
        <v>278</v>
      </c>
    </row>
    <row r="79" spans="1:32" x14ac:dyDescent="0.25">
      <c r="A79" s="107">
        <f t="shared" si="1"/>
        <v>1</v>
      </c>
      <c r="B79" s="113">
        <v>45317</v>
      </c>
      <c r="C79" s="113">
        <v>45317</v>
      </c>
      <c r="D79" s="108" t="s">
        <v>431</v>
      </c>
      <c r="E79" s="108" t="s">
        <v>272</v>
      </c>
      <c r="F79" s="108" t="s">
        <v>423</v>
      </c>
      <c r="G79" s="108" t="s">
        <v>281</v>
      </c>
      <c r="H79" s="108" t="s">
        <v>282</v>
      </c>
      <c r="I79" s="108" t="s">
        <v>276</v>
      </c>
      <c r="J79" s="120">
        <v>-133600000</v>
      </c>
      <c r="K79" s="114">
        <v>0</v>
      </c>
      <c r="L79" s="114">
        <v>-133600000</v>
      </c>
      <c r="M79" s="115" t="s">
        <v>272</v>
      </c>
      <c r="N79" s="108" t="s">
        <v>442</v>
      </c>
      <c r="O79" s="108" t="s">
        <v>443</v>
      </c>
      <c r="P79" s="108" t="s">
        <v>284</v>
      </c>
      <c r="Q79" s="120">
        <v>41750</v>
      </c>
      <c r="R79" s="116" t="s">
        <v>239</v>
      </c>
      <c r="S79" s="108" t="s">
        <v>272</v>
      </c>
      <c r="T79" s="108" t="s">
        <v>272</v>
      </c>
      <c r="U79" s="108" t="s">
        <v>272</v>
      </c>
      <c r="V79" s="108" t="s">
        <v>272</v>
      </c>
      <c r="W79" s="108" t="s">
        <v>272</v>
      </c>
      <c r="X79" s="108" t="s">
        <v>272</v>
      </c>
      <c r="Y79" s="108" t="s">
        <v>272</v>
      </c>
      <c r="Z79" s="108" t="s">
        <v>272</v>
      </c>
      <c r="AA79" s="108" t="s">
        <v>272</v>
      </c>
      <c r="AB79" s="108" t="s">
        <v>272</v>
      </c>
      <c r="AC79" s="108" t="s">
        <v>272</v>
      </c>
      <c r="AD79" s="108" t="s">
        <v>272</v>
      </c>
      <c r="AE79" s="108" t="s">
        <v>272</v>
      </c>
      <c r="AF79" s="108" t="s">
        <v>278</v>
      </c>
    </row>
    <row r="80" spans="1:32" x14ac:dyDescent="0.25">
      <c r="A80" s="107">
        <f t="shared" si="1"/>
        <v>1</v>
      </c>
      <c r="B80" s="113">
        <v>45317</v>
      </c>
      <c r="C80" s="113">
        <v>45317</v>
      </c>
      <c r="D80" s="108" t="s">
        <v>431</v>
      </c>
      <c r="E80" s="108" t="s">
        <v>272</v>
      </c>
      <c r="F80" s="108" t="s">
        <v>423</v>
      </c>
      <c r="G80" s="108" t="s">
        <v>281</v>
      </c>
      <c r="H80" s="108" t="s">
        <v>282</v>
      </c>
      <c r="I80" s="108" t="s">
        <v>276</v>
      </c>
      <c r="J80" s="120">
        <v>-4800000</v>
      </c>
      <c r="K80" s="114">
        <v>0</v>
      </c>
      <c r="L80" s="114">
        <v>-4800000</v>
      </c>
      <c r="M80" s="115" t="s">
        <v>272</v>
      </c>
      <c r="N80" s="108" t="s">
        <v>434</v>
      </c>
      <c r="O80" s="108" t="s">
        <v>435</v>
      </c>
      <c r="P80" s="108" t="s">
        <v>284</v>
      </c>
      <c r="Q80" s="120">
        <v>1500</v>
      </c>
      <c r="R80" s="116" t="s">
        <v>239</v>
      </c>
      <c r="S80" s="108" t="s">
        <v>272</v>
      </c>
      <c r="T80" s="108" t="s">
        <v>272</v>
      </c>
      <c r="U80" s="108" t="s">
        <v>272</v>
      </c>
      <c r="V80" s="108" t="s">
        <v>272</v>
      </c>
      <c r="W80" s="108" t="s">
        <v>272</v>
      </c>
      <c r="X80" s="108" t="s">
        <v>272</v>
      </c>
      <c r="Y80" s="108" t="s">
        <v>272</v>
      </c>
      <c r="Z80" s="108" t="s">
        <v>272</v>
      </c>
      <c r="AA80" s="108" t="s">
        <v>272</v>
      </c>
      <c r="AB80" s="108" t="s">
        <v>272</v>
      </c>
      <c r="AC80" s="108" t="s">
        <v>272</v>
      </c>
      <c r="AD80" s="108" t="s">
        <v>272</v>
      </c>
      <c r="AE80" s="108" t="s">
        <v>272</v>
      </c>
      <c r="AF80" s="108" t="s">
        <v>278</v>
      </c>
    </row>
    <row r="81" spans="1:32" x14ac:dyDescent="0.25">
      <c r="A81" s="107">
        <f t="shared" si="1"/>
        <v>1</v>
      </c>
      <c r="B81" s="113">
        <v>45317</v>
      </c>
      <c r="C81" s="113">
        <v>45317</v>
      </c>
      <c r="D81" s="108" t="s">
        <v>431</v>
      </c>
      <c r="E81" s="108" t="s">
        <v>272</v>
      </c>
      <c r="F81" s="108" t="s">
        <v>423</v>
      </c>
      <c r="G81" s="108" t="s">
        <v>281</v>
      </c>
      <c r="H81" s="108" t="s">
        <v>282</v>
      </c>
      <c r="I81" s="108" t="s">
        <v>276</v>
      </c>
      <c r="J81" s="120">
        <v>-9600000</v>
      </c>
      <c r="K81" s="114">
        <v>0</v>
      </c>
      <c r="L81" s="114">
        <v>-9600000</v>
      </c>
      <c r="M81" s="115" t="s">
        <v>272</v>
      </c>
      <c r="N81" s="108" t="s">
        <v>436</v>
      </c>
      <c r="O81" s="108" t="s">
        <v>437</v>
      </c>
      <c r="P81" s="108" t="s">
        <v>284</v>
      </c>
      <c r="Q81" s="120">
        <v>3000</v>
      </c>
      <c r="R81" s="116" t="s">
        <v>239</v>
      </c>
      <c r="S81" s="108" t="s">
        <v>272</v>
      </c>
      <c r="T81" s="108" t="s">
        <v>272</v>
      </c>
      <c r="U81" s="108" t="s">
        <v>272</v>
      </c>
      <c r="V81" s="108" t="s">
        <v>272</v>
      </c>
      <c r="W81" s="108" t="s">
        <v>272</v>
      </c>
      <c r="X81" s="108" t="s">
        <v>272</v>
      </c>
      <c r="Y81" s="108" t="s">
        <v>272</v>
      </c>
      <c r="Z81" s="108" t="s">
        <v>272</v>
      </c>
      <c r="AA81" s="108" t="s">
        <v>272</v>
      </c>
      <c r="AB81" s="108" t="s">
        <v>272</v>
      </c>
      <c r="AC81" s="108" t="s">
        <v>272</v>
      </c>
      <c r="AD81" s="108" t="s">
        <v>272</v>
      </c>
      <c r="AE81" s="108" t="s">
        <v>272</v>
      </c>
      <c r="AF81" s="108" t="s">
        <v>278</v>
      </c>
    </row>
    <row r="82" spans="1:32" x14ac:dyDescent="0.25">
      <c r="A82" s="107">
        <f t="shared" si="1"/>
        <v>1</v>
      </c>
      <c r="B82" s="113">
        <v>45317</v>
      </c>
      <c r="C82" s="113">
        <v>45317</v>
      </c>
      <c r="D82" s="108" t="s">
        <v>431</v>
      </c>
      <c r="E82" s="108" t="s">
        <v>272</v>
      </c>
      <c r="F82" s="108" t="s">
        <v>423</v>
      </c>
      <c r="G82" s="108" t="s">
        <v>281</v>
      </c>
      <c r="H82" s="108" t="s">
        <v>282</v>
      </c>
      <c r="I82" s="108" t="s">
        <v>276</v>
      </c>
      <c r="J82" s="120">
        <v>-12000000</v>
      </c>
      <c r="K82" s="114">
        <v>0</v>
      </c>
      <c r="L82" s="114">
        <v>-12000000</v>
      </c>
      <c r="M82" s="115" t="s">
        <v>272</v>
      </c>
      <c r="N82" s="108" t="s">
        <v>438</v>
      </c>
      <c r="O82" s="108" t="s">
        <v>439</v>
      </c>
      <c r="P82" s="108" t="s">
        <v>284</v>
      </c>
      <c r="Q82" s="120">
        <v>3750</v>
      </c>
      <c r="R82" s="116" t="s">
        <v>239</v>
      </c>
      <c r="S82" s="108" t="s">
        <v>272</v>
      </c>
      <c r="T82" s="108" t="s">
        <v>272</v>
      </c>
      <c r="U82" s="108" t="s">
        <v>272</v>
      </c>
      <c r="V82" s="108" t="s">
        <v>272</v>
      </c>
      <c r="W82" s="108" t="s">
        <v>272</v>
      </c>
      <c r="X82" s="108" t="s">
        <v>272</v>
      </c>
      <c r="Y82" s="108" t="s">
        <v>272</v>
      </c>
      <c r="Z82" s="108" t="s">
        <v>272</v>
      </c>
      <c r="AA82" s="108" t="s">
        <v>272</v>
      </c>
      <c r="AB82" s="108" t="s">
        <v>272</v>
      </c>
      <c r="AC82" s="108" t="s">
        <v>272</v>
      </c>
      <c r="AD82" s="108" t="s">
        <v>272</v>
      </c>
      <c r="AE82" s="108" t="s">
        <v>272</v>
      </c>
      <c r="AF82" s="108" t="s">
        <v>278</v>
      </c>
    </row>
    <row r="83" spans="1:32" x14ac:dyDescent="0.25">
      <c r="A83" s="107">
        <f t="shared" si="1"/>
        <v>1</v>
      </c>
      <c r="B83" s="113">
        <v>45317</v>
      </c>
      <c r="C83" s="113">
        <v>45317</v>
      </c>
      <c r="D83" s="108" t="s">
        <v>431</v>
      </c>
      <c r="E83" s="108" t="s">
        <v>272</v>
      </c>
      <c r="F83" s="108" t="s">
        <v>423</v>
      </c>
      <c r="G83" s="108" t="s">
        <v>281</v>
      </c>
      <c r="H83" s="108" t="s">
        <v>282</v>
      </c>
      <c r="I83" s="108" t="s">
        <v>276</v>
      </c>
      <c r="J83" s="120">
        <v>-21600000</v>
      </c>
      <c r="K83" s="114">
        <v>0</v>
      </c>
      <c r="L83" s="114">
        <v>-21600000</v>
      </c>
      <c r="M83" s="115" t="s">
        <v>272</v>
      </c>
      <c r="N83" s="108" t="s">
        <v>440</v>
      </c>
      <c r="O83" s="108" t="s">
        <v>441</v>
      </c>
      <c r="P83" s="108" t="s">
        <v>284</v>
      </c>
      <c r="Q83" s="120">
        <v>6750</v>
      </c>
      <c r="R83" s="116" t="s">
        <v>239</v>
      </c>
      <c r="S83" s="108" t="s">
        <v>272</v>
      </c>
      <c r="T83" s="108" t="s">
        <v>272</v>
      </c>
      <c r="U83" s="108" t="s">
        <v>272</v>
      </c>
      <c r="V83" s="108" t="s">
        <v>272</v>
      </c>
      <c r="W83" s="108" t="s">
        <v>272</v>
      </c>
      <c r="X83" s="108" t="s">
        <v>272</v>
      </c>
      <c r="Y83" s="108" t="s">
        <v>272</v>
      </c>
      <c r="Z83" s="108" t="s">
        <v>272</v>
      </c>
      <c r="AA83" s="108" t="s">
        <v>272</v>
      </c>
      <c r="AB83" s="108" t="s">
        <v>272</v>
      </c>
      <c r="AC83" s="108" t="s">
        <v>272</v>
      </c>
      <c r="AD83" s="108" t="s">
        <v>272</v>
      </c>
      <c r="AE83" s="108" t="s">
        <v>272</v>
      </c>
      <c r="AF83" s="108" t="s">
        <v>278</v>
      </c>
    </row>
    <row r="84" spans="1:32" x14ac:dyDescent="0.25">
      <c r="A84" s="107">
        <f t="shared" si="1"/>
        <v>1</v>
      </c>
      <c r="B84" s="113">
        <v>45317</v>
      </c>
      <c r="C84" s="113">
        <v>45317</v>
      </c>
      <c r="D84" s="108" t="s">
        <v>431</v>
      </c>
      <c r="E84" s="108" t="s">
        <v>272</v>
      </c>
      <c r="F84" s="108" t="s">
        <v>423</v>
      </c>
      <c r="G84" s="108" t="s">
        <v>281</v>
      </c>
      <c r="H84" s="108" t="s">
        <v>282</v>
      </c>
      <c r="I84" s="108" t="s">
        <v>276</v>
      </c>
      <c r="J84" s="120">
        <v>-24000000</v>
      </c>
      <c r="K84" s="114">
        <v>0</v>
      </c>
      <c r="L84" s="114">
        <v>-24000000</v>
      </c>
      <c r="M84" s="115" t="s">
        <v>272</v>
      </c>
      <c r="N84" s="108" t="s">
        <v>442</v>
      </c>
      <c r="O84" s="108" t="s">
        <v>443</v>
      </c>
      <c r="P84" s="108" t="s">
        <v>284</v>
      </c>
      <c r="Q84" s="120">
        <v>7500</v>
      </c>
      <c r="R84" s="116" t="s">
        <v>239</v>
      </c>
      <c r="S84" s="108" t="s">
        <v>272</v>
      </c>
      <c r="T84" s="108" t="s">
        <v>272</v>
      </c>
      <c r="U84" s="108" t="s">
        <v>272</v>
      </c>
      <c r="V84" s="108" t="s">
        <v>272</v>
      </c>
      <c r="W84" s="108" t="s">
        <v>272</v>
      </c>
      <c r="X84" s="108" t="s">
        <v>272</v>
      </c>
      <c r="Y84" s="108" t="s">
        <v>272</v>
      </c>
      <c r="Z84" s="108" t="s">
        <v>272</v>
      </c>
      <c r="AA84" s="108" t="s">
        <v>272</v>
      </c>
      <c r="AB84" s="108" t="s">
        <v>272</v>
      </c>
      <c r="AC84" s="108" t="s">
        <v>272</v>
      </c>
      <c r="AD84" s="108" t="s">
        <v>272</v>
      </c>
      <c r="AE84" s="108" t="s">
        <v>272</v>
      </c>
      <c r="AF84" s="108" t="s">
        <v>278</v>
      </c>
    </row>
    <row r="85" spans="1:32" x14ac:dyDescent="0.25">
      <c r="A85" s="107">
        <f t="shared" si="1"/>
        <v>1</v>
      </c>
      <c r="B85" s="113">
        <v>45317</v>
      </c>
      <c r="C85" s="113">
        <v>45317</v>
      </c>
      <c r="D85" s="108" t="s">
        <v>431</v>
      </c>
      <c r="E85" s="108" t="s">
        <v>272</v>
      </c>
      <c r="F85" s="108" t="s">
        <v>423</v>
      </c>
      <c r="G85" s="108" t="s">
        <v>281</v>
      </c>
      <c r="H85" s="108" t="s">
        <v>282</v>
      </c>
      <c r="I85" s="108" t="s">
        <v>276</v>
      </c>
      <c r="J85" s="120">
        <v>-4800000</v>
      </c>
      <c r="K85" s="114">
        <v>0</v>
      </c>
      <c r="L85" s="114">
        <v>-4800000</v>
      </c>
      <c r="M85" s="115" t="s">
        <v>272</v>
      </c>
      <c r="N85" s="108" t="s">
        <v>444</v>
      </c>
      <c r="O85" s="108" t="s">
        <v>435</v>
      </c>
      <c r="P85" s="108" t="s">
        <v>284</v>
      </c>
      <c r="Q85" s="120">
        <v>1500</v>
      </c>
      <c r="R85" s="116" t="s">
        <v>239</v>
      </c>
      <c r="S85" s="108" t="s">
        <v>272</v>
      </c>
      <c r="T85" s="108" t="s">
        <v>272</v>
      </c>
      <c r="U85" s="108" t="s">
        <v>272</v>
      </c>
      <c r="V85" s="108" t="s">
        <v>272</v>
      </c>
      <c r="W85" s="108" t="s">
        <v>272</v>
      </c>
      <c r="X85" s="108" t="s">
        <v>272</v>
      </c>
      <c r="Y85" s="108" t="s">
        <v>272</v>
      </c>
      <c r="Z85" s="108" t="s">
        <v>272</v>
      </c>
      <c r="AA85" s="108" t="s">
        <v>272</v>
      </c>
      <c r="AB85" s="108" t="s">
        <v>272</v>
      </c>
      <c r="AC85" s="108" t="s">
        <v>272</v>
      </c>
      <c r="AD85" s="108" t="s">
        <v>272</v>
      </c>
      <c r="AE85" s="108" t="s">
        <v>272</v>
      </c>
      <c r="AF85" s="108" t="s">
        <v>278</v>
      </c>
    </row>
    <row r="86" spans="1:32" x14ac:dyDescent="0.25">
      <c r="A86" s="107">
        <f t="shared" si="1"/>
        <v>1</v>
      </c>
      <c r="B86" s="113">
        <v>45317</v>
      </c>
      <c r="C86" s="113">
        <v>45317</v>
      </c>
      <c r="D86" s="108" t="s">
        <v>431</v>
      </c>
      <c r="E86" s="108" t="s">
        <v>272</v>
      </c>
      <c r="F86" s="108" t="s">
        <v>423</v>
      </c>
      <c r="G86" s="108" t="s">
        <v>281</v>
      </c>
      <c r="H86" s="108" t="s">
        <v>282</v>
      </c>
      <c r="I86" s="108" t="s">
        <v>276</v>
      </c>
      <c r="J86" s="120">
        <v>-59200000</v>
      </c>
      <c r="K86" s="114">
        <v>0</v>
      </c>
      <c r="L86" s="114">
        <v>-59200000</v>
      </c>
      <c r="M86" s="115" t="s">
        <v>272</v>
      </c>
      <c r="N86" s="108" t="s">
        <v>445</v>
      </c>
      <c r="O86" s="108" t="s">
        <v>437</v>
      </c>
      <c r="P86" s="108" t="s">
        <v>284</v>
      </c>
      <c r="Q86" s="120">
        <v>18500</v>
      </c>
      <c r="R86" s="116" t="s">
        <v>239</v>
      </c>
      <c r="S86" s="108" t="s">
        <v>272</v>
      </c>
      <c r="T86" s="108" t="s">
        <v>272</v>
      </c>
      <c r="U86" s="108" t="s">
        <v>272</v>
      </c>
      <c r="V86" s="108" t="s">
        <v>272</v>
      </c>
      <c r="W86" s="108" t="s">
        <v>272</v>
      </c>
      <c r="X86" s="108" t="s">
        <v>272</v>
      </c>
      <c r="Y86" s="108" t="s">
        <v>272</v>
      </c>
      <c r="Z86" s="108" t="s">
        <v>272</v>
      </c>
      <c r="AA86" s="108" t="s">
        <v>272</v>
      </c>
      <c r="AB86" s="108" t="s">
        <v>272</v>
      </c>
      <c r="AC86" s="108" t="s">
        <v>272</v>
      </c>
      <c r="AD86" s="108" t="s">
        <v>272</v>
      </c>
      <c r="AE86" s="108" t="s">
        <v>272</v>
      </c>
      <c r="AF86" s="108" t="s">
        <v>278</v>
      </c>
    </row>
    <row r="87" spans="1:32" x14ac:dyDescent="0.25">
      <c r="A87" s="107">
        <f t="shared" si="1"/>
        <v>1</v>
      </c>
      <c r="B87" s="113">
        <v>45317</v>
      </c>
      <c r="C87" s="113">
        <v>45317</v>
      </c>
      <c r="D87" s="108" t="s">
        <v>431</v>
      </c>
      <c r="E87" s="108" t="s">
        <v>272</v>
      </c>
      <c r="F87" s="108" t="s">
        <v>423</v>
      </c>
      <c r="G87" s="108" t="s">
        <v>281</v>
      </c>
      <c r="H87" s="108" t="s">
        <v>282</v>
      </c>
      <c r="I87" s="108" t="s">
        <v>276</v>
      </c>
      <c r="J87" s="120">
        <v>-73312000</v>
      </c>
      <c r="K87" s="114">
        <v>0</v>
      </c>
      <c r="L87" s="114">
        <v>-73312000</v>
      </c>
      <c r="M87" s="115" t="s">
        <v>272</v>
      </c>
      <c r="N87" s="108" t="s">
        <v>446</v>
      </c>
      <c r="O87" s="108" t="s">
        <v>447</v>
      </c>
      <c r="P87" s="108" t="s">
        <v>284</v>
      </c>
      <c r="Q87" s="120">
        <v>22910</v>
      </c>
      <c r="R87" s="116" t="s">
        <v>239</v>
      </c>
      <c r="S87" s="108" t="s">
        <v>272</v>
      </c>
      <c r="T87" s="108" t="s">
        <v>272</v>
      </c>
      <c r="U87" s="108" t="s">
        <v>272</v>
      </c>
      <c r="V87" s="108" t="s">
        <v>272</v>
      </c>
      <c r="W87" s="108" t="s">
        <v>272</v>
      </c>
      <c r="X87" s="108" t="s">
        <v>272</v>
      </c>
      <c r="Y87" s="108" t="s">
        <v>272</v>
      </c>
      <c r="Z87" s="108" t="s">
        <v>272</v>
      </c>
      <c r="AA87" s="108" t="s">
        <v>272</v>
      </c>
      <c r="AB87" s="108" t="s">
        <v>272</v>
      </c>
      <c r="AC87" s="108" t="s">
        <v>272</v>
      </c>
      <c r="AD87" s="108" t="s">
        <v>272</v>
      </c>
      <c r="AE87" s="108" t="s">
        <v>272</v>
      </c>
      <c r="AF87" s="108" t="s">
        <v>278</v>
      </c>
    </row>
    <row r="88" spans="1:32" x14ac:dyDescent="0.25">
      <c r="A88" s="107">
        <f t="shared" si="1"/>
        <v>1</v>
      </c>
      <c r="B88" s="113">
        <v>45317</v>
      </c>
      <c r="C88" s="113">
        <v>45317</v>
      </c>
      <c r="D88" s="108" t="s">
        <v>431</v>
      </c>
      <c r="E88" s="108" t="s">
        <v>272</v>
      </c>
      <c r="F88" s="108" t="s">
        <v>423</v>
      </c>
      <c r="G88" s="108" t="s">
        <v>281</v>
      </c>
      <c r="H88" s="108" t="s">
        <v>282</v>
      </c>
      <c r="I88" s="108" t="s">
        <v>276</v>
      </c>
      <c r="J88" s="120">
        <v>-86400000</v>
      </c>
      <c r="K88" s="114">
        <v>0</v>
      </c>
      <c r="L88" s="114">
        <v>-86400000</v>
      </c>
      <c r="M88" s="115" t="s">
        <v>272</v>
      </c>
      <c r="N88" s="108" t="s">
        <v>448</v>
      </c>
      <c r="O88" s="108" t="s">
        <v>449</v>
      </c>
      <c r="P88" s="108" t="s">
        <v>284</v>
      </c>
      <c r="Q88" s="120">
        <v>27000</v>
      </c>
      <c r="R88" s="116" t="s">
        <v>239</v>
      </c>
      <c r="S88" s="108" t="s">
        <v>272</v>
      </c>
      <c r="T88" s="108" t="s">
        <v>272</v>
      </c>
      <c r="U88" s="108" t="s">
        <v>272</v>
      </c>
      <c r="V88" s="108" t="s">
        <v>272</v>
      </c>
      <c r="W88" s="108" t="s">
        <v>272</v>
      </c>
      <c r="X88" s="108" t="s">
        <v>272</v>
      </c>
      <c r="Y88" s="108" t="s">
        <v>272</v>
      </c>
      <c r="Z88" s="108" t="s">
        <v>272</v>
      </c>
      <c r="AA88" s="108" t="s">
        <v>272</v>
      </c>
      <c r="AB88" s="108" t="s">
        <v>272</v>
      </c>
      <c r="AC88" s="108" t="s">
        <v>272</v>
      </c>
      <c r="AD88" s="108" t="s">
        <v>272</v>
      </c>
      <c r="AE88" s="108" t="s">
        <v>272</v>
      </c>
      <c r="AF88" s="108" t="s">
        <v>278</v>
      </c>
    </row>
    <row r="89" spans="1:32" x14ac:dyDescent="0.25">
      <c r="A89" s="107">
        <f t="shared" si="1"/>
        <v>1</v>
      </c>
      <c r="B89" s="113">
        <v>45317</v>
      </c>
      <c r="C89" s="113">
        <v>45317</v>
      </c>
      <c r="D89" s="108" t="s">
        <v>431</v>
      </c>
      <c r="E89" s="108" t="s">
        <v>272</v>
      </c>
      <c r="F89" s="108" t="s">
        <v>423</v>
      </c>
      <c r="G89" s="108" t="s">
        <v>281</v>
      </c>
      <c r="H89" s="108" t="s">
        <v>282</v>
      </c>
      <c r="I89" s="108" t="s">
        <v>276</v>
      </c>
      <c r="J89" s="120">
        <v>-3168000</v>
      </c>
      <c r="K89" s="114">
        <v>0</v>
      </c>
      <c r="L89" s="114">
        <v>-3168000</v>
      </c>
      <c r="M89" s="115" t="s">
        <v>272</v>
      </c>
      <c r="N89" s="108" t="s">
        <v>450</v>
      </c>
      <c r="O89" s="108" t="s">
        <v>451</v>
      </c>
      <c r="P89" s="108" t="s">
        <v>284</v>
      </c>
      <c r="Q89" s="120">
        <v>990</v>
      </c>
      <c r="R89" s="116" t="s">
        <v>239</v>
      </c>
      <c r="S89" s="108" t="s">
        <v>272</v>
      </c>
      <c r="T89" s="108" t="s">
        <v>272</v>
      </c>
      <c r="U89" s="108" t="s">
        <v>272</v>
      </c>
      <c r="V89" s="108" t="s">
        <v>272</v>
      </c>
      <c r="W89" s="108" t="s">
        <v>272</v>
      </c>
      <c r="X89" s="108" t="s">
        <v>272</v>
      </c>
      <c r="Y89" s="108" t="s">
        <v>272</v>
      </c>
      <c r="Z89" s="108" t="s">
        <v>272</v>
      </c>
      <c r="AA89" s="108" t="s">
        <v>272</v>
      </c>
      <c r="AB89" s="108" t="s">
        <v>272</v>
      </c>
      <c r="AC89" s="108" t="s">
        <v>272</v>
      </c>
      <c r="AD89" s="108" t="s">
        <v>272</v>
      </c>
      <c r="AE89" s="108" t="s">
        <v>272</v>
      </c>
      <c r="AF89" s="108" t="s">
        <v>278</v>
      </c>
    </row>
    <row r="90" spans="1:32" x14ac:dyDescent="0.25">
      <c r="A90" s="107">
        <f t="shared" si="1"/>
        <v>1</v>
      </c>
      <c r="B90" s="113">
        <v>45317</v>
      </c>
      <c r="C90" s="113">
        <v>45317</v>
      </c>
      <c r="D90" s="108" t="s">
        <v>431</v>
      </c>
      <c r="E90" s="108" t="s">
        <v>272</v>
      </c>
      <c r="F90" s="108" t="s">
        <v>423</v>
      </c>
      <c r="G90" s="108" t="s">
        <v>281</v>
      </c>
      <c r="H90" s="108" t="s">
        <v>282</v>
      </c>
      <c r="I90" s="108" t="s">
        <v>276</v>
      </c>
      <c r="J90" s="120">
        <v>-10828800</v>
      </c>
      <c r="K90" s="114">
        <v>0</v>
      </c>
      <c r="L90" s="114">
        <v>-10828800</v>
      </c>
      <c r="M90" s="115" t="s">
        <v>272</v>
      </c>
      <c r="N90" s="108" t="s">
        <v>450</v>
      </c>
      <c r="O90" s="108" t="s">
        <v>451</v>
      </c>
      <c r="P90" s="108" t="s">
        <v>284</v>
      </c>
      <c r="Q90" s="120">
        <v>3384</v>
      </c>
      <c r="R90" s="116" t="s">
        <v>239</v>
      </c>
      <c r="S90" s="108" t="s">
        <v>272</v>
      </c>
      <c r="T90" s="108" t="s">
        <v>272</v>
      </c>
      <c r="U90" s="108" t="s">
        <v>272</v>
      </c>
      <c r="V90" s="108" t="s">
        <v>272</v>
      </c>
      <c r="W90" s="108" t="s">
        <v>272</v>
      </c>
      <c r="X90" s="108" t="s">
        <v>272</v>
      </c>
      <c r="Y90" s="108" t="s">
        <v>272</v>
      </c>
      <c r="Z90" s="108" t="s">
        <v>272</v>
      </c>
      <c r="AA90" s="108" t="s">
        <v>272</v>
      </c>
      <c r="AB90" s="108" t="s">
        <v>272</v>
      </c>
      <c r="AC90" s="108" t="s">
        <v>272</v>
      </c>
      <c r="AD90" s="108" t="s">
        <v>272</v>
      </c>
      <c r="AE90" s="108" t="s">
        <v>272</v>
      </c>
      <c r="AF90" s="108" t="s">
        <v>278</v>
      </c>
    </row>
    <row r="91" spans="1:32" x14ac:dyDescent="0.25">
      <c r="A91" s="107">
        <f t="shared" si="1"/>
        <v>1</v>
      </c>
      <c r="B91" s="113">
        <v>45317</v>
      </c>
      <c r="C91" s="113">
        <v>45317</v>
      </c>
      <c r="D91" s="108" t="s">
        <v>431</v>
      </c>
      <c r="E91" s="108" t="s">
        <v>272</v>
      </c>
      <c r="F91" s="108" t="s">
        <v>423</v>
      </c>
      <c r="G91" s="108" t="s">
        <v>281</v>
      </c>
      <c r="H91" s="108" t="s">
        <v>282</v>
      </c>
      <c r="I91" s="108" t="s">
        <v>276</v>
      </c>
      <c r="J91" s="120">
        <v>-12172800</v>
      </c>
      <c r="K91" s="114">
        <v>0</v>
      </c>
      <c r="L91" s="114">
        <v>-12172800</v>
      </c>
      <c r="M91" s="115" t="s">
        <v>272</v>
      </c>
      <c r="N91" s="108" t="s">
        <v>452</v>
      </c>
      <c r="O91" s="108" t="s">
        <v>453</v>
      </c>
      <c r="P91" s="108" t="s">
        <v>284</v>
      </c>
      <c r="Q91" s="120">
        <v>3804</v>
      </c>
      <c r="R91" s="116" t="s">
        <v>239</v>
      </c>
      <c r="S91" s="108" t="s">
        <v>272</v>
      </c>
      <c r="T91" s="108" t="s">
        <v>272</v>
      </c>
      <c r="U91" s="108" t="s">
        <v>272</v>
      </c>
      <c r="V91" s="108" t="s">
        <v>272</v>
      </c>
      <c r="W91" s="108" t="s">
        <v>272</v>
      </c>
      <c r="X91" s="108" t="s">
        <v>272</v>
      </c>
      <c r="Y91" s="108" t="s">
        <v>272</v>
      </c>
      <c r="Z91" s="108" t="s">
        <v>272</v>
      </c>
      <c r="AA91" s="108" t="s">
        <v>272</v>
      </c>
      <c r="AB91" s="108" t="s">
        <v>272</v>
      </c>
      <c r="AC91" s="108" t="s">
        <v>272</v>
      </c>
      <c r="AD91" s="108" t="s">
        <v>272</v>
      </c>
      <c r="AE91" s="108" t="s">
        <v>272</v>
      </c>
      <c r="AF91" s="108" t="s">
        <v>278</v>
      </c>
    </row>
    <row r="92" spans="1:32" x14ac:dyDescent="0.25">
      <c r="A92" s="107">
        <f t="shared" si="1"/>
        <v>1</v>
      </c>
      <c r="B92" s="113">
        <v>45317</v>
      </c>
      <c r="C92" s="113">
        <v>45317</v>
      </c>
      <c r="D92" s="108" t="s">
        <v>431</v>
      </c>
      <c r="E92" s="108" t="s">
        <v>272</v>
      </c>
      <c r="F92" s="108" t="s">
        <v>423</v>
      </c>
      <c r="G92" s="108" t="s">
        <v>281</v>
      </c>
      <c r="H92" s="108" t="s">
        <v>282</v>
      </c>
      <c r="I92" s="108" t="s">
        <v>276</v>
      </c>
      <c r="J92" s="120">
        <v>-9632000</v>
      </c>
      <c r="K92" s="114">
        <v>0</v>
      </c>
      <c r="L92" s="114">
        <v>-9632000</v>
      </c>
      <c r="M92" s="115" t="s">
        <v>272</v>
      </c>
      <c r="N92" s="108" t="s">
        <v>452</v>
      </c>
      <c r="O92" s="108" t="s">
        <v>453</v>
      </c>
      <c r="P92" s="108" t="s">
        <v>284</v>
      </c>
      <c r="Q92" s="120">
        <v>3010</v>
      </c>
      <c r="R92" s="116" t="s">
        <v>239</v>
      </c>
      <c r="S92" s="108" t="s">
        <v>272</v>
      </c>
      <c r="T92" s="108" t="s">
        <v>272</v>
      </c>
      <c r="U92" s="108" t="s">
        <v>272</v>
      </c>
      <c r="V92" s="108" t="s">
        <v>272</v>
      </c>
      <c r="W92" s="108" t="s">
        <v>272</v>
      </c>
      <c r="X92" s="108" t="s">
        <v>272</v>
      </c>
      <c r="Y92" s="108" t="s">
        <v>272</v>
      </c>
      <c r="Z92" s="108" t="s">
        <v>272</v>
      </c>
      <c r="AA92" s="108" t="s">
        <v>272</v>
      </c>
      <c r="AB92" s="108" t="s">
        <v>272</v>
      </c>
      <c r="AC92" s="108" t="s">
        <v>272</v>
      </c>
      <c r="AD92" s="108" t="s">
        <v>272</v>
      </c>
      <c r="AE92" s="108" t="s">
        <v>272</v>
      </c>
      <c r="AF92" s="108" t="s">
        <v>278</v>
      </c>
    </row>
    <row r="93" spans="1:32" x14ac:dyDescent="0.25">
      <c r="A93" s="107">
        <f t="shared" si="1"/>
        <v>1</v>
      </c>
      <c r="B93" s="113">
        <v>45317</v>
      </c>
      <c r="C93" s="113">
        <v>45317</v>
      </c>
      <c r="D93" s="108" t="s">
        <v>431</v>
      </c>
      <c r="E93" s="108" t="s">
        <v>272</v>
      </c>
      <c r="F93" s="108" t="s">
        <v>423</v>
      </c>
      <c r="G93" s="108" t="s">
        <v>281</v>
      </c>
      <c r="H93" s="108" t="s">
        <v>282</v>
      </c>
      <c r="I93" s="108" t="s">
        <v>276</v>
      </c>
      <c r="J93" s="120">
        <v>-18880000</v>
      </c>
      <c r="K93" s="114">
        <v>0</v>
      </c>
      <c r="L93" s="114">
        <v>-18880000</v>
      </c>
      <c r="M93" s="115" t="s">
        <v>272</v>
      </c>
      <c r="N93" s="108" t="s">
        <v>454</v>
      </c>
      <c r="O93" s="108" t="s">
        <v>455</v>
      </c>
      <c r="P93" s="108" t="s">
        <v>284</v>
      </c>
      <c r="Q93" s="120">
        <v>5900</v>
      </c>
      <c r="R93" s="116" t="s">
        <v>239</v>
      </c>
      <c r="S93" s="108" t="s">
        <v>272</v>
      </c>
      <c r="T93" s="108" t="s">
        <v>272</v>
      </c>
      <c r="U93" s="108" t="s">
        <v>272</v>
      </c>
      <c r="V93" s="108" t="s">
        <v>272</v>
      </c>
      <c r="W93" s="108" t="s">
        <v>272</v>
      </c>
      <c r="X93" s="108" t="s">
        <v>272</v>
      </c>
      <c r="Y93" s="108" t="s">
        <v>272</v>
      </c>
      <c r="Z93" s="108" t="s">
        <v>272</v>
      </c>
      <c r="AA93" s="108" t="s">
        <v>272</v>
      </c>
      <c r="AB93" s="108" t="s">
        <v>272</v>
      </c>
      <c r="AC93" s="108" t="s">
        <v>272</v>
      </c>
      <c r="AD93" s="108" t="s">
        <v>272</v>
      </c>
      <c r="AE93" s="108" t="s">
        <v>272</v>
      </c>
      <c r="AF93" s="108" t="s">
        <v>278</v>
      </c>
    </row>
    <row r="94" spans="1:32" x14ac:dyDescent="0.25">
      <c r="A94" s="107">
        <f t="shared" si="1"/>
        <v>1</v>
      </c>
      <c r="B94" s="113">
        <v>45318</v>
      </c>
      <c r="C94" s="113">
        <v>45318</v>
      </c>
      <c r="D94" s="108" t="s">
        <v>456</v>
      </c>
      <c r="E94" s="108" t="s">
        <v>272</v>
      </c>
      <c r="F94" s="108" t="s">
        <v>457</v>
      </c>
      <c r="G94" s="108" t="s">
        <v>281</v>
      </c>
      <c r="H94" s="108" t="s">
        <v>282</v>
      </c>
      <c r="I94" s="108" t="s">
        <v>276</v>
      </c>
      <c r="J94" s="120">
        <v>-266897400</v>
      </c>
      <c r="K94" s="114">
        <v>0</v>
      </c>
      <c r="L94" s="114">
        <v>-266897400</v>
      </c>
      <c r="M94" s="115" t="s">
        <v>272</v>
      </c>
      <c r="N94" s="108" t="s">
        <v>283</v>
      </c>
      <c r="O94" s="108" t="s">
        <v>168</v>
      </c>
      <c r="P94" s="108" t="s">
        <v>284</v>
      </c>
      <c r="Q94" s="120">
        <v>7700</v>
      </c>
      <c r="R94" s="116" t="s">
        <v>0</v>
      </c>
      <c r="S94" s="108" t="s">
        <v>272</v>
      </c>
      <c r="T94" s="108" t="s">
        <v>272</v>
      </c>
      <c r="U94" s="108" t="s">
        <v>272</v>
      </c>
      <c r="V94" s="108" t="s">
        <v>272</v>
      </c>
      <c r="W94" s="108" t="s">
        <v>272</v>
      </c>
      <c r="X94" s="108" t="s">
        <v>272</v>
      </c>
      <c r="Y94" s="108" t="s">
        <v>272</v>
      </c>
      <c r="Z94" s="108" t="s">
        <v>272</v>
      </c>
      <c r="AA94" s="108" t="s">
        <v>272</v>
      </c>
      <c r="AB94" s="108" t="s">
        <v>272</v>
      </c>
      <c r="AC94" s="108" t="s">
        <v>272</v>
      </c>
      <c r="AD94" s="108" t="s">
        <v>272</v>
      </c>
      <c r="AE94" s="108" t="s">
        <v>272</v>
      </c>
      <c r="AF94" s="108" t="s">
        <v>278</v>
      </c>
    </row>
    <row r="95" spans="1:32" x14ac:dyDescent="0.25">
      <c r="A95" s="107">
        <f t="shared" si="1"/>
        <v>1</v>
      </c>
      <c r="B95" s="113">
        <v>45318</v>
      </c>
      <c r="C95" s="113">
        <v>45318</v>
      </c>
      <c r="D95" s="108" t="s">
        <v>458</v>
      </c>
      <c r="E95" s="108" t="s">
        <v>272</v>
      </c>
      <c r="F95" s="108" t="s">
        <v>459</v>
      </c>
      <c r="G95" s="108" t="s">
        <v>281</v>
      </c>
      <c r="H95" s="108" t="s">
        <v>282</v>
      </c>
      <c r="I95" s="108" t="s">
        <v>276</v>
      </c>
      <c r="J95" s="120">
        <v>-117557825</v>
      </c>
      <c r="K95" s="114">
        <v>0</v>
      </c>
      <c r="L95" s="114">
        <v>-117557825</v>
      </c>
      <c r="M95" s="115" t="s">
        <v>272</v>
      </c>
      <c r="N95" s="108" t="s">
        <v>120</v>
      </c>
      <c r="O95" s="108" t="s">
        <v>186</v>
      </c>
      <c r="P95" s="108" t="s">
        <v>284</v>
      </c>
      <c r="Q95" s="120">
        <v>5500</v>
      </c>
      <c r="R95" s="116" t="s">
        <v>1</v>
      </c>
      <c r="S95" s="108" t="s">
        <v>272</v>
      </c>
      <c r="T95" s="108" t="s">
        <v>272</v>
      </c>
      <c r="U95" s="108" t="s">
        <v>272</v>
      </c>
      <c r="V95" s="108" t="s">
        <v>272</v>
      </c>
      <c r="W95" s="108" t="s">
        <v>272</v>
      </c>
      <c r="X95" s="108" t="s">
        <v>272</v>
      </c>
      <c r="Y95" s="108" t="s">
        <v>272</v>
      </c>
      <c r="Z95" s="108" t="s">
        <v>272</v>
      </c>
      <c r="AA95" s="108" t="s">
        <v>272</v>
      </c>
      <c r="AB95" s="108" t="s">
        <v>272</v>
      </c>
      <c r="AC95" s="108" t="s">
        <v>272</v>
      </c>
      <c r="AD95" s="108" t="s">
        <v>272</v>
      </c>
      <c r="AE95" s="108" t="s">
        <v>272</v>
      </c>
      <c r="AF95" s="108" t="s">
        <v>278</v>
      </c>
    </row>
    <row r="96" spans="1:32" x14ac:dyDescent="0.25">
      <c r="A96" s="107">
        <f t="shared" si="1"/>
        <v>1</v>
      </c>
      <c r="B96" s="113">
        <v>45318</v>
      </c>
      <c r="C96" s="113">
        <v>45318</v>
      </c>
      <c r="D96" s="108" t="s">
        <v>460</v>
      </c>
      <c r="E96" s="108" t="s">
        <v>272</v>
      </c>
      <c r="F96" s="108" t="s">
        <v>461</v>
      </c>
      <c r="G96" s="108" t="s">
        <v>281</v>
      </c>
      <c r="H96" s="108" t="s">
        <v>282</v>
      </c>
      <c r="I96" s="108" t="s">
        <v>276</v>
      </c>
      <c r="J96" s="120">
        <v>-117557825</v>
      </c>
      <c r="K96" s="114">
        <v>0</v>
      </c>
      <c r="L96" s="114">
        <v>-117557825</v>
      </c>
      <c r="M96" s="115" t="s">
        <v>272</v>
      </c>
      <c r="N96" s="108" t="s">
        <v>117</v>
      </c>
      <c r="O96" s="108" t="s">
        <v>176</v>
      </c>
      <c r="P96" s="108" t="s">
        <v>284</v>
      </c>
      <c r="Q96" s="120">
        <v>5500</v>
      </c>
      <c r="R96" s="116" t="s">
        <v>1</v>
      </c>
      <c r="S96" s="108" t="s">
        <v>272</v>
      </c>
      <c r="T96" s="108" t="s">
        <v>272</v>
      </c>
      <c r="U96" s="108" t="s">
        <v>272</v>
      </c>
      <c r="V96" s="108" t="s">
        <v>272</v>
      </c>
      <c r="W96" s="108" t="s">
        <v>272</v>
      </c>
      <c r="X96" s="108" t="s">
        <v>272</v>
      </c>
      <c r="Y96" s="108" t="s">
        <v>272</v>
      </c>
      <c r="Z96" s="108" t="s">
        <v>272</v>
      </c>
      <c r="AA96" s="108" t="s">
        <v>272</v>
      </c>
      <c r="AB96" s="108" t="s">
        <v>272</v>
      </c>
      <c r="AC96" s="108" t="s">
        <v>272</v>
      </c>
      <c r="AD96" s="108" t="s">
        <v>272</v>
      </c>
      <c r="AE96" s="108" t="s">
        <v>272</v>
      </c>
      <c r="AF96" s="108" t="s">
        <v>278</v>
      </c>
    </row>
    <row r="97" spans="1:32" x14ac:dyDescent="0.25">
      <c r="A97" s="107">
        <f t="shared" si="1"/>
        <v>1</v>
      </c>
      <c r="B97" s="113">
        <v>45320</v>
      </c>
      <c r="C97" s="113">
        <v>45320</v>
      </c>
      <c r="D97" s="108" t="s">
        <v>462</v>
      </c>
      <c r="E97" s="108" t="s">
        <v>272</v>
      </c>
      <c r="F97" s="108" t="s">
        <v>463</v>
      </c>
      <c r="G97" s="108" t="s">
        <v>281</v>
      </c>
      <c r="H97" s="108" t="s">
        <v>282</v>
      </c>
      <c r="I97" s="108" t="s">
        <v>276</v>
      </c>
      <c r="J97" s="120">
        <v>-715726000</v>
      </c>
      <c r="K97" s="114">
        <v>0</v>
      </c>
      <c r="L97" s="114">
        <v>-715726000</v>
      </c>
      <c r="M97" s="115" t="s">
        <v>272</v>
      </c>
      <c r="N97" s="108" t="s">
        <v>110</v>
      </c>
      <c r="O97" s="108" t="s">
        <v>192</v>
      </c>
      <c r="P97" s="108" t="s">
        <v>284</v>
      </c>
      <c r="Q97" s="120">
        <v>22000</v>
      </c>
      <c r="R97" s="116" t="s">
        <v>0</v>
      </c>
      <c r="S97" s="108" t="s">
        <v>272</v>
      </c>
      <c r="T97" s="108" t="s">
        <v>272</v>
      </c>
      <c r="U97" s="108" t="s">
        <v>272</v>
      </c>
      <c r="V97" s="108" t="s">
        <v>272</v>
      </c>
      <c r="W97" s="108" t="s">
        <v>272</v>
      </c>
      <c r="X97" s="108" t="s">
        <v>272</v>
      </c>
      <c r="Y97" s="108" t="s">
        <v>272</v>
      </c>
      <c r="Z97" s="108" t="s">
        <v>272</v>
      </c>
      <c r="AA97" s="108" t="s">
        <v>272</v>
      </c>
      <c r="AB97" s="108" t="s">
        <v>272</v>
      </c>
      <c r="AC97" s="108" t="s">
        <v>272</v>
      </c>
      <c r="AD97" s="108" t="s">
        <v>272</v>
      </c>
      <c r="AE97" s="108" t="s">
        <v>272</v>
      </c>
      <c r="AF97" s="108" t="s">
        <v>278</v>
      </c>
    </row>
    <row r="98" spans="1:32" x14ac:dyDescent="0.25">
      <c r="A98" s="107">
        <f t="shared" si="1"/>
        <v>1</v>
      </c>
      <c r="B98" s="113">
        <v>45320</v>
      </c>
      <c r="C98" s="113">
        <v>45320</v>
      </c>
      <c r="D98" s="108" t="s">
        <v>464</v>
      </c>
      <c r="E98" s="108" t="s">
        <v>272</v>
      </c>
      <c r="F98" s="108" t="s">
        <v>465</v>
      </c>
      <c r="G98" s="108" t="s">
        <v>315</v>
      </c>
      <c r="H98" s="108" t="s">
        <v>316</v>
      </c>
      <c r="I98" s="108" t="s">
        <v>276</v>
      </c>
      <c r="J98" s="120">
        <v>-601955200</v>
      </c>
      <c r="K98" s="114">
        <v>0</v>
      </c>
      <c r="L98" s="114">
        <v>-601955200</v>
      </c>
      <c r="M98" s="115" t="s">
        <v>272</v>
      </c>
      <c r="N98" s="108" t="s">
        <v>111</v>
      </c>
      <c r="O98" s="108" t="s">
        <v>466</v>
      </c>
      <c r="P98" s="108" t="s">
        <v>284</v>
      </c>
      <c r="Q98" s="120">
        <v>22000</v>
      </c>
      <c r="R98" s="116" t="s">
        <v>0</v>
      </c>
      <c r="S98" s="108" t="s">
        <v>272</v>
      </c>
      <c r="T98" s="108" t="s">
        <v>272</v>
      </c>
      <c r="U98" s="108" t="s">
        <v>272</v>
      </c>
      <c r="V98" s="108" t="s">
        <v>272</v>
      </c>
      <c r="W98" s="108" t="s">
        <v>272</v>
      </c>
      <c r="X98" s="108" t="s">
        <v>272</v>
      </c>
      <c r="Y98" s="108" t="s">
        <v>272</v>
      </c>
      <c r="Z98" s="108" t="s">
        <v>272</v>
      </c>
      <c r="AA98" s="108" t="s">
        <v>272</v>
      </c>
      <c r="AB98" s="108" t="s">
        <v>272</v>
      </c>
      <c r="AC98" s="108" t="s">
        <v>272</v>
      </c>
      <c r="AD98" s="108" t="s">
        <v>272</v>
      </c>
      <c r="AE98" s="108" t="s">
        <v>272</v>
      </c>
      <c r="AF98" s="108" t="s">
        <v>278</v>
      </c>
    </row>
    <row r="99" spans="1:32" x14ac:dyDescent="0.25">
      <c r="A99" s="107">
        <f t="shared" si="1"/>
        <v>1</v>
      </c>
      <c r="B99" s="113">
        <v>45320</v>
      </c>
      <c r="C99" s="113">
        <v>45320</v>
      </c>
      <c r="D99" s="108" t="s">
        <v>467</v>
      </c>
      <c r="E99" s="108" t="s">
        <v>272</v>
      </c>
      <c r="F99" s="108" t="s">
        <v>468</v>
      </c>
      <c r="G99" s="108" t="s">
        <v>315</v>
      </c>
      <c r="H99" s="108" t="s">
        <v>316</v>
      </c>
      <c r="I99" s="108" t="s">
        <v>276</v>
      </c>
      <c r="J99" s="120">
        <v>-601955200</v>
      </c>
      <c r="K99" s="114">
        <v>0</v>
      </c>
      <c r="L99" s="114">
        <v>-601955200</v>
      </c>
      <c r="M99" s="115" t="s">
        <v>272</v>
      </c>
      <c r="N99" s="108" t="s">
        <v>111</v>
      </c>
      <c r="O99" s="108" t="s">
        <v>466</v>
      </c>
      <c r="P99" s="108" t="s">
        <v>284</v>
      </c>
      <c r="Q99" s="120">
        <v>22000</v>
      </c>
      <c r="R99" s="116" t="s">
        <v>0</v>
      </c>
      <c r="S99" s="108" t="s">
        <v>272</v>
      </c>
      <c r="T99" s="108" t="s">
        <v>272</v>
      </c>
      <c r="U99" s="108" t="s">
        <v>272</v>
      </c>
      <c r="V99" s="108" t="s">
        <v>272</v>
      </c>
      <c r="W99" s="108" t="s">
        <v>272</v>
      </c>
      <c r="X99" s="108" t="s">
        <v>272</v>
      </c>
      <c r="Y99" s="108" t="s">
        <v>272</v>
      </c>
      <c r="Z99" s="108" t="s">
        <v>272</v>
      </c>
      <c r="AA99" s="108" t="s">
        <v>272</v>
      </c>
      <c r="AB99" s="108" t="s">
        <v>272</v>
      </c>
      <c r="AC99" s="108" t="s">
        <v>272</v>
      </c>
      <c r="AD99" s="108" t="s">
        <v>272</v>
      </c>
      <c r="AE99" s="108" t="s">
        <v>272</v>
      </c>
      <c r="AF99" s="108" t="s">
        <v>278</v>
      </c>
    </row>
    <row r="100" spans="1:32" x14ac:dyDescent="0.25">
      <c r="A100" s="107">
        <f t="shared" si="1"/>
        <v>1</v>
      </c>
      <c r="B100" s="113">
        <v>45320</v>
      </c>
      <c r="C100" s="113">
        <v>45320</v>
      </c>
      <c r="D100" s="108" t="s">
        <v>469</v>
      </c>
      <c r="E100" s="108" t="s">
        <v>272</v>
      </c>
      <c r="F100" s="108" t="s">
        <v>470</v>
      </c>
      <c r="G100" s="108" t="s">
        <v>315</v>
      </c>
      <c r="H100" s="108" t="s">
        <v>316</v>
      </c>
      <c r="I100" s="108" t="s">
        <v>276</v>
      </c>
      <c r="J100" s="120">
        <v>-601955200</v>
      </c>
      <c r="K100" s="114">
        <v>0</v>
      </c>
      <c r="L100" s="114">
        <v>-601955200</v>
      </c>
      <c r="M100" s="115" t="s">
        <v>272</v>
      </c>
      <c r="N100" s="108" t="s">
        <v>111</v>
      </c>
      <c r="O100" s="108" t="s">
        <v>466</v>
      </c>
      <c r="P100" s="108" t="s">
        <v>284</v>
      </c>
      <c r="Q100" s="120">
        <v>22000</v>
      </c>
      <c r="R100" s="116" t="s">
        <v>0</v>
      </c>
      <c r="S100" s="108" t="s">
        <v>272</v>
      </c>
      <c r="T100" s="108" t="s">
        <v>272</v>
      </c>
      <c r="U100" s="108" t="s">
        <v>272</v>
      </c>
      <c r="V100" s="108" t="s">
        <v>272</v>
      </c>
      <c r="W100" s="108" t="s">
        <v>272</v>
      </c>
      <c r="X100" s="108" t="s">
        <v>272</v>
      </c>
      <c r="Y100" s="108" t="s">
        <v>272</v>
      </c>
      <c r="Z100" s="108" t="s">
        <v>272</v>
      </c>
      <c r="AA100" s="108" t="s">
        <v>272</v>
      </c>
      <c r="AB100" s="108" t="s">
        <v>272</v>
      </c>
      <c r="AC100" s="108" t="s">
        <v>272</v>
      </c>
      <c r="AD100" s="108" t="s">
        <v>272</v>
      </c>
      <c r="AE100" s="108" t="s">
        <v>272</v>
      </c>
      <c r="AF100" s="108" t="s">
        <v>278</v>
      </c>
    </row>
    <row r="101" spans="1:32" x14ac:dyDescent="0.25">
      <c r="A101" s="107">
        <f t="shared" si="1"/>
        <v>1</v>
      </c>
      <c r="B101" s="113">
        <v>45320</v>
      </c>
      <c r="C101" s="113">
        <v>45320</v>
      </c>
      <c r="D101" s="108" t="s">
        <v>471</v>
      </c>
      <c r="E101" s="108" t="s">
        <v>272</v>
      </c>
      <c r="F101" s="108" t="s">
        <v>472</v>
      </c>
      <c r="G101" s="108" t="s">
        <v>315</v>
      </c>
      <c r="H101" s="108" t="s">
        <v>316</v>
      </c>
      <c r="I101" s="108" t="s">
        <v>276</v>
      </c>
      <c r="J101" s="120">
        <v>-601955200</v>
      </c>
      <c r="K101" s="114">
        <v>0</v>
      </c>
      <c r="L101" s="114">
        <v>-601955200</v>
      </c>
      <c r="M101" s="115" t="s">
        <v>272</v>
      </c>
      <c r="N101" s="108" t="s">
        <v>111</v>
      </c>
      <c r="O101" s="108" t="s">
        <v>466</v>
      </c>
      <c r="P101" s="108" t="s">
        <v>284</v>
      </c>
      <c r="Q101" s="120">
        <v>22000</v>
      </c>
      <c r="R101" s="116" t="s">
        <v>0</v>
      </c>
      <c r="S101" s="108" t="s">
        <v>272</v>
      </c>
      <c r="T101" s="108" t="s">
        <v>272</v>
      </c>
      <c r="U101" s="108" t="s">
        <v>272</v>
      </c>
      <c r="V101" s="108" t="s">
        <v>272</v>
      </c>
      <c r="W101" s="108" t="s">
        <v>272</v>
      </c>
      <c r="X101" s="108" t="s">
        <v>272</v>
      </c>
      <c r="Y101" s="108" t="s">
        <v>272</v>
      </c>
      <c r="Z101" s="108" t="s">
        <v>272</v>
      </c>
      <c r="AA101" s="108" t="s">
        <v>272</v>
      </c>
      <c r="AB101" s="108" t="s">
        <v>272</v>
      </c>
      <c r="AC101" s="108" t="s">
        <v>272</v>
      </c>
      <c r="AD101" s="108" t="s">
        <v>272</v>
      </c>
      <c r="AE101" s="108" t="s">
        <v>272</v>
      </c>
      <c r="AF101" s="108" t="s">
        <v>278</v>
      </c>
    </row>
    <row r="102" spans="1:32" x14ac:dyDescent="0.25">
      <c r="A102" s="107">
        <f t="shared" si="1"/>
        <v>1</v>
      </c>
      <c r="B102" s="113">
        <v>45320</v>
      </c>
      <c r="C102" s="113">
        <v>45320</v>
      </c>
      <c r="D102" s="108" t="s">
        <v>473</v>
      </c>
      <c r="E102" s="108" t="s">
        <v>272</v>
      </c>
      <c r="F102" s="108" t="s">
        <v>474</v>
      </c>
      <c r="G102" s="108" t="s">
        <v>315</v>
      </c>
      <c r="H102" s="108" t="s">
        <v>316</v>
      </c>
      <c r="I102" s="108" t="s">
        <v>276</v>
      </c>
      <c r="J102" s="120">
        <v>-601955200</v>
      </c>
      <c r="K102" s="114">
        <v>0</v>
      </c>
      <c r="L102" s="114">
        <v>-601955200</v>
      </c>
      <c r="M102" s="115" t="s">
        <v>272</v>
      </c>
      <c r="N102" s="108" t="s">
        <v>111</v>
      </c>
      <c r="O102" s="108" t="s">
        <v>466</v>
      </c>
      <c r="P102" s="108" t="s">
        <v>284</v>
      </c>
      <c r="Q102" s="120">
        <v>22000</v>
      </c>
      <c r="R102" s="116" t="s">
        <v>0</v>
      </c>
      <c r="S102" s="108" t="s">
        <v>272</v>
      </c>
      <c r="T102" s="108" t="s">
        <v>272</v>
      </c>
      <c r="U102" s="108" t="s">
        <v>272</v>
      </c>
      <c r="V102" s="108" t="s">
        <v>272</v>
      </c>
      <c r="W102" s="108" t="s">
        <v>272</v>
      </c>
      <c r="X102" s="108" t="s">
        <v>272</v>
      </c>
      <c r="Y102" s="108" t="s">
        <v>272</v>
      </c>
      <c r="Z102" s="108" t="s">
        <v>272</v>
      </c>
      <c r="AA102" s="108" t="s">
        <v>272</v>
      </c>
      <c r="AB102" s="108" t="s">
        <v>272</v>
      </c>
      <c r="AC102" s="108" t="s">
        <v>272</v>
      </c>
      <c r="AD102" s="108" t="s">
        <v>272</v>
      </c>
      <c r="AE102" s="108" t="s">
        <v>272</v>
      </c>
      <c r="AF102" s="108" t="s">
        <v>278</v>
      </c>
    </row>
    <row r="103" spans="1:32" x14ac:dyDescent="0.25">
      <c r="A103" s="107">
        <f t="shared" si="1"/>
        <v>1</v>
      </c>
      <c r="B103" s="113">
        <v>45320</v>
      </c>
      <c r="C103" s="113">
        <v>45320</v>
      </c>
      <c r="D103" s="108" t="s">
        <v>475</v>
      </c>
      <c r="E103" s="108" t="s">
        <v>272</v>
      </c>
      <c r="F103" s="108" t="s">
        <v>476</v>
      </c>
      <c r="G103" s="108" t="s">
        <v>315</v>
      </c>
      <c r="H103" s="108" t="s">
        <v>316</v>
      </c>
      <c r="I103" s="108" t="s">
        <v>276</v>
      </c>
      <c r="J103" s="120">
        <v>-601955200</v>
      </c>
      <c r="K103" s="114">
        <v>0</v>
      </c>
      <c r="L103" s="114">
        <v>-601955200</v>
      </c>
      <c r="M103" s="115" t="s">
        <v>272</v>
      </c>
      <c r="N103" s="108" t="s">
        <v>111</v>
      </c>
      <c r="O103" s="108" t="s">
        <v>466</v>
      </c>
      <c r="P103" s="108" t="s">
        <v>284</v>
      </c>
      <c r="Q103" s="120">
        <v>22000</v>
      </c>
      <c r="R103" s="116" t="s">
        <v>0</v>
      </c>
      <c r="S103" s="108" t="s">
        <v>272</v>
      </c>
      <c r="T103" s="108" t="s">
        <v>272</v>
      </c>
      <c r="U103" s="108" t="s">
        <v>272</v>
      </c>
      <c r="V103" s="108" t="s">
        <v>272</v>
      </c>
      <c r="W103" s="108" t="s">
        <v>272</v>
      </c>
      <c r="X103" s="108" t="s">
        <v>272</v>
      </c>
      <c r="Y103" s="108" t="s">
        <v>272</v>
      </c>
      <c r="Z103" s="108" t="s">
        <v>272</v>
      </c>
      <c r="AA103" s="108" t="s">
        <v>272</v>
      </c>
      <c r="AB103" s="108" t="s">
        <v>272</v>
      </c>
      <c r="AC103" s="108" t="s">
        <v>272</v>
      </c>
      <c r="AD103" s="108" t="s">
        <v>272</v>
      </c>
      <c r="AE103" s="108" t="s">
        <v>272</v>
      </c>
      <c r="AF103" s="108" t="s">
        <v>278</v>
      </c>
    </row>
    <row r="104" spans="1:32" x14ac:dyDescent="0.25">
      <c r="A104" s="107">
        <f t="shared" si="1"/>
        <v>1</v>
      </c>
      <c r="B104" s="113">
        <v>45320</v>
      </c>
      <c r="C104" s="113">
        <v>45320</v>
      </c>
      <c r="D104" s="108" t="s">
        <v>477</v>
      </c>
      <c r="E104" s="108" t="s">
        <v>272</v>
      </c>
      <c r="F104" s="108" t="s">
        <v>478</v>
      </c>
      <c r="G104" s="108" t="s">
        <v>315</v>
      </c>
      <c r="H104" s="108" t="s">
        <v>316</v>
      </c>
      <c r="I104" s="108" t="s">
        <v>276</v>
      </c>
      <c r="J104" s="120">
        <v>-601955200</v>
      </c>
      <c r="K104" s="114">
        <v>0</v>
      </c>
      <c r="L104" s="114">
        <v>-601955200</v>
      </c>
      <c r="M104" s="115" t="s">
        <v>272</v>
      </c>
      <c r="N104" s="108" t="s">
        <v>111</v>
      </c>
      <c r="O104" s="108" t="s">
        <v>466</v>
      </c>
      <c r="P104" s="108" t="s">
        <v>284</v>
      </c>
      <c r="Q104" s="120">
        <v>22000</v>
      </c>
      <c r="R104" s="116" t="s">
        <v>0</v>
      </c>
      <c r="S104" s="108" t="s">
        <v>272</v>
      </c>
      <c r="T104" s="108" t="s">
        <v>272</v>
      </c>
      <c r="U104" s="108" t="s">
        <v>272</v>
      </c>
      <c r="V104" s="108" t="s">
        <v>272</v>
      </c>
      <c r="W104" s="108" t="s">
        <v>272</v>
      </c>
      <c r="X104" s="108" t="s">
        <v>272</v>
      </c>
      <c r="Y104" s="108" t="s">
        <v>272</v>
      </c>
      <c r="Z104" s="108" t="s">
        <v>272</v>
      </c>
      <c r="AA104" s="108" t="s">
        <v>272</v>
      </c>
      <c r="AB104" s="108" t="s">
        <v>272</v>
      </c>
      <c r="AC104" s="108" t="s">
        <v>272</v>
      </c>
      <c r="AD104" s="108" t="s">
        <v>272</v>
      </c>
      <c r="AE104" s="108" t="s">
        <v>272</v>
      </c>
      <c r="AF104" s="108" t="s">
        <v>278</v>
      </c>
    </row>
    <row r="105" spans="1:32" x14ac:dyDescent="0.25">
      <c r="A105" s="107">
        <f t="shared" si="1"/>
        <v>1</v>
      </c>
      <c r="B105" s="113">
        <v>45320</v>
      </c>
      <c r="C105" s="113">
        <v>45320</v>
      </c>
      <c r="D105" s="108" t="s">
        <v>479</v>
      </c>
      <c r="E105" s="108" t="s">
        <v>272</v>
      </c>
      <c r="F105" s="108" t="s">
        <v>480</v>
      </c>
      <c r="G105" s="108" t="s">
        <v>315</v>
      </c>
      <c r="H105" s="108" t="s">
        <v>316</v>
      </c>
      <c r="I105" s="108" t="s">
        <v>276</v>
      </c>
      <c r="J105" s="120">
        <v>-601955200</v>
      </c>
      <c r="K105" s="114">
        <v>0</v>
      </c>
      <c r="L105" s="114">
        <v>-601955200</v>
      </c>
      <c r="M105" s="115" t="s">
        <v>272</v>
      </c>
      <c r="N105" s="108" t="s">
        <v>111</v>
      </c>
      <c r="O105" s="108" t="s">
        <v>466</v>
      </c>
      <c r="P105" s="108" t="s">
        <v>284</v>
      </c>
      <c r="Q105" s="120">
        <v>22000</v>
      </c>
      <c r="R105" s="116" t="s">
        <v>0</v>
      </c>
      <c r="S105" s="108" t="s">
        <v>272</v>
      </c>
      <c r="T105" s="108" t="s">
        <v>272</v>
      </c>
      <c r="U105" s="108" t="s">
        <v>272</v>
      </c>
      <c r="V105" s="108" t="s">
        <v>272</v>
      </c>
      <c r="W105" s="108" t="s">
        <v>272</v>
      </c>
      <c r="X105" s="108" t="s">
        <v>272</v>
      </c>
      <c r="Y105" s="108" t="s">
        <v>272</v>
      </c>
      <c r="Z105" s="108" t="s">
        <v>272</v>
      </c>
      <c r="AA105" s="108" t="s">
        <v>272</v>
      </c>
      <c r="AB105" s="108" t="s">
        <v>272</v>
      </c>
      <c r="AC105" s="108" t="s">
        <v>272</v>
      </c>
      <c r="AD105" s="108" t="s">
        <v>272</v>
      </c>
      <c r="AE105" s="108" t="s">
        <v>272</v>
      </c>
      <c r="AF105" s="108" t="s">
        <v>278</v>
      </c>
    </row>
    <row r="106" spans="1:32" x14ac:dyDescent="0.25">
      <c r="A106" s="107">
        <f t="shared" si="1"/>
        <v>1</v>
      </c>
      <c r="B106" s="113">
        <v>45320</v>
      </c>
      <c r="C106" s="113">
        <v>45320</v>
      </c>
      <c r="D106" s="108" t="s">
        <v>481</v>
      </c>
      <c r="E106" s="108" t="s">
        <v>272</v>
      </c>
      <c r="F106" s="108" t="s">
        <v>482</v>
      </c>
      <c r="G106" s="108" t="s">
        <v>315</v>
      </c>
      <c r="H106" s="108" t="s">
        <v>316</v>
      </c>
      <c r="I106" s="108" t="s">
        <v>276</v>
      </c>
      <c r="J106" s="120">
        <v>-601955200</v>
      </c>
      <c r="K106" s="114">
        <v>0</v>
      </c>
      <c r="L106" s="114">
        <v>-601955200</v>
      </c>
      <c r="M106" s="115" t="s">
        <v>272</v>
      </c>
      <c r="N106" s="108" t="s">
        <v>111</v>
      </c>
      <c r="O106" s="108" t="s">
        <v>466</v>
      </c>
      <c r="P106" s="108" t="s">
        <v>284</v>
      </c>
      <c r="Q106" s="120">
        <v>22000</v>
      </c>
      <c r="R106" s="116" t="s">
        <v>0</v>
      </c>
      <c r="S106" s="108" t="s">
        <v>272</v>
      </c>
      <c r="T106" s="108" t="s">
        <v>272</v>
      </c>
      <c r="U106" s="108" t="s">
        <v>272</v>
      </c>
      <c r="V106" s="108" t="s">
        <v>272</v>
      </c>
      <c r="W106" s="108" t="s">
        <v>272</v>
      </c>
      <c r="X106" s="108" t="s">
        <v>272</v>
      </c>
      <c r="Y106" s="108" t="s">
        <v>272</v>
      </c>
      <c r="Z106" s="108" t="s">
        <v>272</v>
      </c>
      <c r="AA106" s="108" t="s">
        <v>272</v>
      </c>
      <c r="AB106" s="108" t="s">
        <v>272</v>
      </c>
      <c r="AC106" s="108" t="s">
        <v>272</v>
      </c>
      <c r="AD106" s="108" t="s">
        <v>272</v>
      </c>
      <c r="AE106" s="108" t="s">
        <v>272</v>
      </c>
      <c r="AF106" s="108" t="s">
        <v>278</v>
      </c>
    </row>
    <row r="107" spans="1:32" x14ac:dyDescent="0.25">
      <c r="A107" s="107">
        <f t="shared" si="1"/>
        <v>1</v>
      </c>
      <c r="B107" s="113">
        <v>45320</v>
      </c>
      <c r="C107" s="113">
        <v>45320</v>
      </c>
      <c r="D107" s="108" t="s">
        <v>483</v>
      </c>
      <c r="E107" s="108" t="s">
        <v>272</v>
      </c>
      <c r="F107" s="108" t="s">
        <v>484</v>
      </c>
      <c r="G107" s="108" t="s">
        <v>315</v>
      </c>
      <c r="H107" s="108" t="s">
        <v>316</v>
      </c>
      <c r="I107" s="108" t="s">
        <v>276</v>
      </c>
      <c r="J107" s="120">
        <v>-644952000</v>
      </c>
      <c r="K107" s="114">
        <v>0</v>
      </c>
      <c r="L107" s="114">
        <v>-644952000</v>
      </c>
      <c r="M107" s="115" t="s">
        <v>272</v>
      </c>
      <c r="N107" s="108" t="s">
        <v>110</v>
      </c>
      <c r="O107" s="108" t="s">
        <v>192</v>
      </c>
      <c r="P107" s="108" t="s">
        <v>284</v>
      </c>
      <c r="Q107" s="120">
        <v>22000</v>
      </c>
      <c r="R107" s="116" t="s">
        <v>0</v>
      </c>
      <c r="S107" s="108" t="s">
        <v>272</v>
      </c>
      <c r="T107" s="108" t="s">
        <v>272</v>
      </c>
      <c r="U107" s="108" t="s">
        <v>272</v>
      </c>
      <c r="V107" s="108" t="s">
        <v>272</v>
      </c>
      <c r="W107" s="108" t="s">
        <v>272</v>
      </c>
      <c r="X107" s="108" t="s">
        <v>272</v>
      </c>
      <c r="Y107" s="108" t="s">
        <v>272</v>
      </c>
      <c r="Z107" s="108" t="s">
        <v>272</v>
      </c>
      <c r="AA107" s="108" t="s">
        <v>272</v>
      </c>
      <c r="AB107" s="108" t="s">
        <v>272</v>
      </c>
      <c r="AC107" s="108" t="s">
        <v>272</v>
      </c>
      <c r="AD107" s="108" t="s">
        <v>272</v>
      </c>
      <c r="AE107" s="108" t="s">
        <v>272</v>
      </c>
      <c r="AF107" s="108" t="s">
        <v>278</v>
      </c>
    </row>
    <row r="108" spans="1:32" x14ac:dyDescent="0.25">
      <c r="A108" s="107">
        <f t="shared" si="1"/>
        <v>1</v>
      </c>
      <c r="B108" s="113">
        <v>45320</v>
      </c>
      <c r="C108" s="113">
        <v>45320</v>
      </c>
      <c r="D108" s="108" t="s">
        <v>485</v>
      </c>
      <c r="E108" s="108" t="s">
        <v>272</v>
      </c>
      <c r="F108" s="108" t="s">
        <v>486</v>
      </c>
      <c r="G108" s="108" t="s">
        <v>315</v>
      </c>
      <c r="H108" s="108" t="s">
        <v>316</v>
      </c>
      <c r="I108" s="108" t="s">
        <v>276</v>
      </c>
      <c r="J108" s="120">
        <v>-644952000</v>
      </c>
      <c r="K108" s="114">
        <v>0</v>
      </c>
      <c r="L108" s="114">
        <v>-644952000</v>
      </c>
      <c r="M108" s="115" t="s">
        <v>272</v>
      </c>
      <c r="N108" s="108" t="s">
        <v>110</v>
      </c>
      <c r="O108" s="108" t="s">
        <v>192</v>
      </c>
      <c r="P108" s="108" t="s">
        <v>284</v>
      </c>
      <c r="Q108" s="120">
        <v>22000</v>
      </c>
      <c r="R108" s="116" t="s">
        <v>0</v>
      </c>
      <c r="S108" s="108" t="s">
        <v>272</v>
      </c>
      <c r="T108" s="108" t="s">
        <v>272</v>
      </c>
      <c r="U108" s="108" t="s">
        <v>272</v>
      </c>
      <c r="V108" s="108" t="s">
        <v>272</v>
      </c>
      <c r="W108" s="108" t="s">
        <v>272</v>
      </c>
      <c r="X108" s="108" t="s">
        <v>272</v>
      </c>
      <c r="Y108" s="108" t="s">
        <v>272</v>
      </c>
      <c r="Z108" s="108" t="s">
        <v>272</v>
      </c>
      <c r="AA108" s="108" t="s">
        <v>272</v>
      </c>
      <c r="AB108" s="108" t="s">
        <v>272</v>
      </c>
      <c r="AC108" s="108" t="s">
        <v>272</v>
      </c>
      <c r="AD108" s="108" t="s">
        <v>272</v>
      </c>
      <c r="AE108" s="108" t="s">
        <v>272</v>
      </c>
      <c r="AF108" s="108" t="s">
        <v>278</v>
      </c>
    </row>
    <row r="109" spans="1:32" x14ac:dyDescent="0.25">
      <c r="A109" s="107">
        <f t="shared" si="1"/>
        <v>1</v>
      </c>
      <c r="B109" s="113">
        <v>45320</v>
      </c>
      <c r="C109" s="113">
        <v>45320</v>
      </c>
      <c r="D109" s="108" t="s">
        <v>487</v>
      </c>
      <c r="E109" s="108" t="s">
        <v>272</v>
      </c>
      <c r="F109" s="108" t="s">
        <v>488</v>
      </c>
      <c r="G109" s="108" t="s">
        <v>315</v>
      </c>
      <c r="H109" s="108" t="s">
        <v>316</v>
      </c>
      <c r="I109" s="108" t="s">
        <v>276</v>
      </c>
      <c r="J109" s="120">
        <v>-644952000</v>
      </c>
      <c r="K109" s="114">
        <v>0</v>
      </c>
      <c r="L109" s="114">
        <v>-644952000</v>
      </c>
      <c r="M109" s="115" t="s">
        <v>272</v>
      </c>
      <c r="N109" s="108" t="s">
        <v>110</v>
      </c>
      <c r="O109" s="108" t="s">
        <v>192</v>
      </c>
      <c r="P109" s="108" t="s">
        <v>284</v>
      </c>
      <c r="Q109" s="120">
        <v>22000</v>
      </c>
      <c r="R109" s="116" t="s">
        <v>0</v>
      </c>
      <c r="S109" s="108" t="s">
        <v>272</v>
      </c>
      <c r="T109" s="108" t="s">
        <v>272</v>
      </c>
      <c r="U109" s="108" t="s">
        <v>272</v>
      </c>
      <c r="V109" s="108" t="s">
        <v>272</v>
      </c>
      <c r="W109" s="108" t="s">
        <v>272</v>
      </c>
      <c r="X109" s="108" t="s">
        <v>272</v>
      </c>
      <c r="Y109" s="108" t="s">
        <v>272</v>
      </c>
      <c r="Z109" s="108" t="s">
        <v>272</v>
      </c>
      <c r="AA109" s="108" t="s">
        <v>272</v>
      </c>
      <c r="AB109" s="108" t="s">
        <v>272</v>
      </c>
      <c r="AC109" s="108" t="s">
        <v>272</v>
      </c>
      <c r="AD109" s="108" t="s">
        <v>272</v>
      </c>
      <c r="AE109" s="108" t="s">
        <v>272</v>
      </c>
      <c r="AF109" s="108" t="s">
        <v>278</v>
      </c>
    </row>
    <row r="110" spans="1:32" x14ac:dyDescent="0.25">
      <c r="A110" s="107">
        <f t="shared" si="1"/>
        <v>1</v>
      </c>
      <c r="B110" s="113">
        <v>45320</v>
      </c>
      <c r="C110" s="113">
        <v>45320</v>
      </c>
      <c r="D110" s="108" t="s">
        <v>489</v>
      </c>
      <c r="E110" s="108" t="s">
        <v>272</v>
      </c>
      <c r="F110" s="108" t="s">
        <v>490</v>
      </c>
      <c r="G110" s="108" t="s">
        <v>315</v>
      </c>
      <c r="H110" s="108" t="s">
        <v>316</v>
      </c>
      <c r="I110" s="108" t="s">
        <v>276</v>
      </c>
      <c r="J110" s="120">
        <v>-644952000</v>
      </c>
      <c r="K110" s="114">
        <v>0</v>
      </c>
      <c r="L110" s="114">
        <v>-644952000</v>
      </c>
      <c r="M110" s="115" t="s">
        <v>272</v>
      </c>
      <c r="N110" s="108" t="s">
        <v>110</v>
      </c>
      <c r="O110" s="108" t="s">
        <v>192</v>
      </c>
      <c r="P110" s="108" t="s">
        <v>284</v>
      </c>
      <c r="Q110" s="120">
        <v>22000</v>
      </c>
      <c r="R110" s="116" t="s">
        <v>0</v>
      </c>
      <c r="S110" s="108" t="s">
        <v>272</v>
      </c>
      <c r="T110" s="108" t="s">
        <v>272</v>
      </c>
      <c r="U110" s="108" t="s">
        <v>272</v>
      </c>
      <c r="V110" s="108" t="s">
        <v>272</v>
      </c>
      <c r="W110" s="108" t="s">
        <v>272</v>
      </c>
      <c r="X110" s="108" t="s">
        <v>272</v>
      </c>
      <c r="Y110" s="108" t="s">
        <v>272</v>
      </c>
      <c r="Z110" s="108" t="s">
        <v>272</v>
      </c>
      <c r="AA110" s="108" t="s">
        <v>272</v>
      </c>
      <c r="AB110" s="108" t="s">
        <v>272</v>
      </c>
      <c r="AC110" s="108" t="s">
        <v>272</v>
      </c>
      <c r="AD110" s="108" t="s">
        <v>272</v>
      </c>
      <c r="AE110" s="108" t="s">
        <v>272</v>
      </c>
      <c r="AF110" s="108" t="s">
        <v>278</v>
      </c>
    </row>
    <row r="111" spans="1:32" x14ac:dyDescent="0.25">
      <c r="A111" s="107">
        <f t="shared" si="1"/>
        <v>1</v>
      </c>
      <c r="B111" s="113">
        <v>45320</v>
      </c>
      <c r="C111" s="113">
        <v>45320</v>
      </c>
      <c r="D111" s="108" t="s">
        <v>491</v>
      </c>
      <c r="E111" s="108" t="s">
        <v>272</v>
      </c>
      <c r="F111" s="108" t="s">
        <v>492</v>
      </c>
      <c r="G111" s="108" t="s">
        <v>315</v>
      </c>
      <c r="H111" s="108" t="s">
        <v>316</v>
      </c>
      <c r="I111" s="108" t="s">
        <v>276</v>
      </c>
      <c r="J111" s="120">
        <v>-644952000</v>
      </c>
      <c r="K111" s="114">
        <v>0</v>
      </c>
      <c r="L111" s="114">
        <v>-644952000</v>
      </c>
      <c r="M111" s="115" t="s">
        <v>272</v>
      </c>
      <c r="N111" s="108" t="s">
        <v>110</v>
      </c>
      <c r="O111" s="108" t="s">
        <v>192</v>
      </c>
      <c r="P111" s="108" t="s">
        <v>284</v>
      </c>
      <c r="Q111" s="120">
        <v>22000</v>
      </c>
      <c r="R111" s="116" t="s">
        <v>0</v>
      </c>
      <c r="S111" s="108" t="s">
        <v>272</v>
      </c>
      <c r="T111" s="108" t="s">
        <v>272</v>
      </c>
      <c r="U111" s="108" t="s">
        <v>272</v>
      </c>
      <c r="V111" s="108" t="s">
        <v>272</v>
      </c>
      <c r="W111" s="108" t="s">
        <v>272</v>
      </c>
      <c r="X111" s="108" t="s">
        <v>272</v>
      </c>
      <c r="Y111" s="108" t="s">
        <v>272</v>
      </c>
      <c r="Z111" s="108" t="s">
        <v>272</v>
      </c>
      <c r="AA111" s="108" t="s">
        <v>272</v>
      </c>
      <c r="AB111" s="108" t="s">
        <v>272</v>
      </c>
      <c r="AC111" s="108" t="s">
        <v>272</v>
      </c>
      <c r="AD111" s="108" t="s">
        <v>272</v>
      </c>
      <c r="AE111" s="108" t="s">
        <v>272</v>
      </c>
      <c r="AF111" s="108" t="s">
        <v>278</v>
      </c>
    </row>
    <row r="112" spans="1:32" x14ac:dyDescent="0.25">
      <c r="A112" s="107">
        <f t="shared" si="1"/>
        <v>1</v>
      </c>
      <c r="B112" s="113">
        <v>45320</v>
      </c>
      <c r="C112" s="113">
        <v>45320</v>
      </c>
      <c r="D112" s="108" t="s">
        <v>493</v>
      </c>
      <c r="E112" s="108" t="s">
        <v>272</v>
      </c>
      <c r="F112" s="108" t="s">
        <v>494</v>
      </c>
      <c r="G112" s="108" t="s">
        <v>315</v>
      </c>
      <c r="H112" s="108" t="s">
        <v>316</v>
      </c>
      <c r="I112" s="108" t="s">
        <v>276</v>
      </c>
      <c r="J112" s="120">
        <v>-644952000</v>
      </c>
      <c r="K112" s="114">
        <v>0</v>
      </c>
      <c r="L112" s="114">
        <v>-644952000</v>
      </c>
      <c r="M112" s="115" t="s">
        <v>272</v>
      </c>
      <c r="N112" s="108" t="s">
        <v>110</v>
      </c>
      <c r="O112" s="108" t="s">
        <v>192</v>
      </c>
      <c r="P112" s="108" t="s">
        <v>284</v>
      </c>
      <c r="Q112" s="120">
        <v>22000</v>
      </c>
      <c r="R112" s="116" t="s">
        <v>0</v>
      </c>
      <c r="S112" s="108" t="s">
        <v>272</v>
      </c>
      <c r="T112" s="108" t="s">
        <v>272</v>
      </c>
      <c r="U112" s="108" t="s">
        <v>272</v>
      </c>
      <c r="V112" s="108" t="s">
        <v>272</v>
      </c>
      <c r="W112" s="108" t="s">
        <v>272</v>
      </c>
      <c r="X112" s="108" t="s">
        <v>272</v>
      </c>
      <c r="Y112" s="108" t="s">
        <v>272</v>
      </c>
      <c r="Z112" s="108" t="s">
        <v>272</v>
      </c>
      <c r="AA112" s="108" t="s">
        <v>272</v>
      </c>
      <c r="AB112" s="108" t="s">
        <v>272</v>
      </c>
      <c r="AC112" s="108" t="s">
        <v>272</v>
      </c>
      <c r="AD112" s="108" t="s">
        <v>272</v>
      </c>
      <c r="AE112" s="108" t="s">
        <v>272</v>
      </c>
      <c r="AF112" s="108" t="s">
        <v>278</v>
      </c>
    </row>
    <row r="113" spans="1:32" x14ac:dyDescent="0.25">
      <c r="A113" s="107">
        <f t="shared" si="1"/>
        <v>1</v>
      </c>
      <c r="B113" s="113">
        <v>45320</v>
      </c>
      <c r="C113" s="113">
        <v>45320</v>
      </c>
      <c r="D113" s="108" t="s">
        <v>495</v>
      </c>
      <c r="E113" s="108" t="s">
        <v>272</v>
      </c>
      <c r="F113" s="108" t="s">
        <v>496</v>
      </c>
      <c r="G113" s="108" t="s">
        <v>315</v>
      </c>
      <c r="H113" s="108" t="s">
        <v>316</v>
      </c>
      <c r="I113" s="108" t="s">
        <v>276</v>
      </c>
      <c r="J113" s="120">
        <v>-644952000</v>
      </c>
      <c r="K113" s="114">
        <v>0</v>
      </c>
      <c r="L113" s="114">
        <v>-644952000</v>
      </c>
      <c r="M113" s="115" t="s">
        <v>272</v>
      </c>
      <c r="N113" s="108" t="s">
        <v>110</v>
      </c>
      <c r="O113" s="108" t="s">
        <v>192</v>
      </c>
      <c r="P113" s="108" t="s">
        <v>284</v>
      </c>
      <c r="Q113" s="120">
        <v>22000</v>
      </c>
      <c r="R113" s="116" t="s">
        <v>0</v>
      </c>
      <c r="S113" s="108" t="s">
        <v>272</v>
      </c>
      <c r="T113" s="108" t="s">
        <v>272</v>
      </c>
      <c r="U113" s="108" t="s">
        <v>272</v>
      </c>
      <c r="V113" s="108" t="s">
        <v>272</v>
      </c>
      <c r="W113" s="108" t="s">
        <v>272</v>
      </c>
      <c r="X113" s="108" t="s">
        <v>272</v>
      </c>
      <c r="Y113" s="108" t="s">
        <v>272</v>
      </c>
      <c r="Z113" s="108" t="s">
        <v>272</v>
      </c>
      <c r="AA113" s="108" t="s">
        <v>272</v>
      </c>
      <c r="AB113" s="108" t="s">
        <v>272</v>
      </c>
      <c r="AC113" s="108" t="s">
        <v>272</v>
      </c>
      <c r="AD113" s="108" t="s">
        <v>272</v>
      </c>
      <c r="AE113" s="108" t="s">
        <v>272</v>
      </c>
      <c r="AF113" s="108" t="s">
        <v>278</v>
      </c>
    </row>
    <row r="114" spans="1:32" x14ac:dyDescent="0.25">
      <c r="A114" s="107">
        <f t="shared" si="1"/>
        <v>1</v>
      </c>
      <c r="B114" s="113">
        <v>45320</v>
      </c>
      <c r="C114" s="113">
        <v>45320</v>
      </c>
      <c r="D114" s="108" t="s">
        <v>497</v>
      </c>
      <c r="E114" s="108" t="s">
        <v>272</v>
      </c>
      <c r="F114" s="108" t="s">
        <v>498</v>
      </c>
      <c r="G114" s="108" t="s">
        <v>315</v>
      </c>
      <c r="H114" s="108" t="s">
        <v>316</v>
      </c>
      <c r="I114" s="108" t="s">
        <v>276</v>
      </c>
      <c r="J114" s="120">
        <v>-644952000</v>
      </c>
      <c r="K114" s="114">
        <v>0</v>
      </c>
      <c r="L114" s="114">
        <v>-644952000</v>
      </c>
      <c r="M114" s="115" t="s">
        <v>272</v>
      </c>
      <c r="N114" s="108" t="s">
        <v>110</v>
      </c>
      <c r="O114" s="108" t="s">
        <v>192</v>
      </c>
      <c r="P114" s="108" t="s">
        <v>284</v>
      </c>
      <c r="Q114" s="120">
        <v>22000</v>
      </c>
      <c r="R114" s="116" t="s">
        <v>0</v>
      </c>
      <c r="S114" s="108" t="s">
        <v>272</v>
      </c>
      <c r="T114" s="108" t="s">
        <v>272</v>
      </c>
      <c r="U114" s="108" t="s">
        <v>272</v>
      </c>
      <c r="V114" s="108" t="s">
        <v>272</v>
      </c>
      <c r="W114" s="108" t="s">
        <v>272</v>
      </c>
      <c r="X114" s="108" t="s">
        <v>272</v>
      </c>
      <c r="Y114" s="108" t="s">
        <v>272</v>
      </c>
      <c r="Z114" s="108" t="s">
        <v>272</v>
      </c>
      <c r="AA114" s="108" t="s">
        <v>272</v>
      </c>
      <c r="AB114" s="108" t="s">
        <v>272</v>
      </c>
      <c r="AC114" s="108" t="s">
        <v>272</v>
      </c>
      <c r="AD114" s="108" t="s">
        <v>272</v>
      </c>
      <c r="AE114" s="108" t="s">
        <v>272</v>
      </c>
      <c r="AF114" s="108" t="s">
        <v>278</v>
      </c>
    </row>
    <row r="115" spans="1:32" x14ac:dyDescent="0.25">
      <c r="A115" s="107">
        <f t="shared" si="1"/>
        <v>1</v>
      </c>
      <c r="B115" s="113">
        <v>45320</v>
      </c>
      <c r="C115" s="113">
        <v>45320</v>
      </c>
      <c r="D115" s="108" t="s">
        <v>499</v>
      </c>
      <c r="E115" s="108" t="s">
        <v>272</v>
      </c>
      <c r="F115" s="108" t="s">
        <v>500</v>
      </c>
      <c r="G115" s="108" t="s">
        <v>315</v>
      </c>
      <c r="H115" s="108" t="s">
        <v>316</v>
      </c>
      <c r="I115" s="108" t="s">
        <v>276</v>
      </c>
      <c r="J115" s="120">
        <v>-644952000</v>
      </c>
      <c r="K115" s="114">
        <v>0</v>
      </c>
      <c r="L115" s="114">
        <v>-644952000</v>
      </c>
      <c r="M115" s="115" t="s">
        <v>272</v>
      </c>
      <c r="N115" s="108" t="s">
        <v>110</v>
      </c>
      <c r="O115" s="108" t="s">
        <v>192</v>
      </c>
      <c r="P115" s="108" t="s">
        <v>284</v>
      </c>
      <c r="Q115" s="120">
        <v>22000</v>
      </c>
      <c r="R115" s="116" t="s">
        <v>0</v>
      </c>
      <c r="S115" s="108" t="s">
        <v>272</v>
      </c>
      <c r="T115" s="108" t="s">
        <v>272</v>
      </c>
      <c r="U115" s="108" t="s">
        <v>272</v>
      </c>
      <c r="V115" s="108" t="s">
        <v>272</v>
      </c>
      <c r="W115" s="108" t="s">
        <v>272</v>
      </c>
      <c r="X115" s="108" t="s">
        <v>272</v>
      </c>
      <c r="Y115" s="108" t="s">
        <v>272</v>
      </c>
      <c r="Z115" s="108" t="s">
        <v>272</v>
      </c>
      <c r="AA115" s="108" t="s">
        <v>272</v>
      </c>
      <c r="AB115" s="108" t="s">
        <v>272</v>
      </c>
      <c r="AC115" s="108" t="s">
        <v>272</v>
      </c>
      <c r="AD115" s="108" t="s">
        <v>272</v>
      </c>
      <c r="AE115" s="108" t="s">
        <v>272</v>
      </c>
      <c r="AF115" s="108" t="s">
        <v>278</v>
      </c>
    </row>
    <row r="116" spans="1:32" x14ac:dyDescent="0.25">
      <c r="A116" s="107">
        <f t="shared" si="1"/>
        <v>1</v>
      </c>
      <c r="B116" s="113">
        <v>45320</v>
      </c>
      <c r="C116" s="113">
        <v>45320</v>
      </c>
      <c r="D116" s="108" t="s">
        <v>501</v>
      </c>
      <c r="E116" s="108" t="s">
        <v>272</v>
      </c>
      <c r="F116" s="108" t="s">
        <v>502</v>
      </c>
      <c r="G116" s="108" t="s">
        <v>315</v>
      </c>
      <c r="H116" s="108" t="s">
        <v>316</v>
      </c>
      <c r="I116" s="108" t="s">
        <v>276</v>
      </c>
      <c r="J116" s="120">
        <v>-644952000</v>
      </c>
      <c r="K116" s="114">
        <v>0</v>
      </c>
      <c r="L116" s="114">
        <v>-644952000</v>
      </c>
      <c r="M116" s="115" t="s">
        <v>272</v>
      </c>
      <c r="N116" s="108" t="s">
        <v>110</v>
      </c>
      <c r="O116" s="108" t="s">
        <v>192</v>
      </c>
      <c r="P116" s="108" t="s">
        <v>284</v>
      </c>
      <c r="Q116" s="120">
        <v>22000</v>
      </c>
      <c r="R116" s="116" t="s">
        <v>0</v>
      </c>
      <c r="S116" s="108" t="s">
        <v>272</v>
      </c>
      <c r="T116" s="108" t="s">
        <v>272</v>
      </c>
      <c r="U116" s="108" t="s">
        <v>272</v>
      </c>
      <c r="V116" s="108" t="s">
        <v>272</v>
      </c>
      <c r="W116" s="108" t="s">
        <v>272</v>
      </c>
      <c r="X116" s="108" t="s">
        <v>272</v>
      </c>
      <c r="Y116" s="108" t="s">
        <v>272</v>
      </c>
      <c r="Z116" s="108" t="s">
        <v>272</v>
      </c>
      <c r="AA116" s="108" t="s">
        <v>272</v>
      </c>
      <c r="AB116" s="108" t="s">
        <v>272</v>
      </c>
      <c r="AC116" s="108" t="s">
        <v>272</v>
      </c>
      <c r="AD116" s="108" t="s">
        <v>272</v>
      </c>
      <c r="AE116" s="108" t="s">
        <v>272</v>
      </c>
      <c r="AF116" s="108" t="s">
        <v>278</v>
      </c>
    </row>
    <row r="117" spans="1:32" x14ac:dyDescent="0.25">
      <c r="A117" s="107">
        <f t="shared" si="1"/>
        <v>1</v>
      </c>
      <c r="B117" s="113">
        <v>45320</v>
      </c>
      <c r="C117" s="113">
        <v>45320</v>
      </c>
      <c r="D117" s="108" t="s">
        <v>503</v>
      </c>
      <c r="E117" s="108" t="s">
        <v>272</v>
      </c>
      <c r="F117" s="108" t="s">
        <v>504</v>
      </c>
      <c r="G117" s="108" t="s">
        <v>315</v>
      </c>
      <c r="H117" s="108" t="s">
        <v>316</v>
      </c>
      <c r="I117" s="108" t="s">
        <v>276</v>
      </c>
      <c r="J117" s="120">
        <v>-1023185811</v>
      </c>
      <c r="K117" s="114">
        <v>0</v>
      </c>
      <c r="L117" s="114">
        <v>-1023185811</v>
      </c>
      <c r="M117" s="115" t="s">
        <v>272</v>
      </c>
      <c r="N117" s="108" t="s">
        <v>132</v>
      </c>
      <c r="O117" s="108" t="s">
        <v>196</v>
      </c>
      <c r="P117" s="108" t="s">
        <v>284</v>
      </c>
      <c r="Q117" s="120">
        <v>22000</v>
      </c>
      <c r="R117" s="116" t="s">
        <v>0</v>
      </c>
      <c r="S117" s="108" t="s">
        <v>272</v>
      </c>
      <c r="T117" s="108" t="s">
        <v>272</v>
      </c>
      <c r="U117" s="108" t="s">
        <v>272</v>
      </c>
      <c r="V117" s="108" t="s">
        <v>272</v>
      </c>
      <c r="W117" s="108" t="s">
        <v>272</v>
      </c>
      <c r="X117" s="108" t="s">
        <v>272</v>
      </c>
      <c r="Y117" s="108" t="s">
        <v>272</v>
      </c>
      <c r="Z117" s="108" t="s">
        <v>272</v>
      </c>
      <c r="AA117" s="108" t="s">
        <v>272</v>
      </c>
      <c r="AB117" s="108" t="s">
        <v>272</v>
      </c>
      <c r="AC117" s="108" t="s">
        <v>272</v>
      </c>
      <c r="AD117" s="108" t="s">
        <v>272</v>
      </c>
      <c r="AE117" s="108" t="s">
        <v>272</v>
      </c>
      <c r="AF117" s="108" t="s">
        <v>278</v>
      </c>
    </row>
    <row r="118" spans="1:32" x14ac:dyDescent="0.25">
      <c r="A118" s="107">
        <f t="shared" si="1"/>
        <v>1</v>
      </c>
      <c r="B118" s="113">
        <v>45320</v>
      </c>
      <c r="C118" s="113">
        <v>45320</v>
      </c>
      <c r="D118" s="108" t="s">
        <v>505</v>
      </c>
      <c r="E118" s="108" t="s">
        <v>272</v>
      </c>
      <c r="F118" s="108" t="s">
        <v>506</v>
      </c>
      <c r="G118" s="108" t="s">
        <v>315</v>
      </c>
      <c r="H118" s="108" t="s">
        <v>316</v>
      </c>
      <c r="I118" s="108" t="s">
        <v>276</v>
      </c>
      <c r="J118" s="120">
        <v>-716230190</v>
      </c>
      <c r="K118" s="114">
        <v>0</v>
      </c>
      <c r="L118" s="114">
        <v>-716230190</v>
      </c>
      <c r="M118" s="115" t="s">
        <v>272</v>
      </c>
      <c r="N118" s="108" t="s">
        <v>132</v>
      </c>
      <c r="O118" s="108" t="s">
        <v>196</v>
      </c>
      <c r="P118" s="108" t="s">
        <v>284</v>
      </c>
      <c r="Q118" s="120">
        <v>15400</v>
      </c>
      <c r="R118" s="116" t="s">
        <v>0</v>
      </c>
      <c r="S118" s="108" t="s">
        <v>272</v>
      </c>
      <c r="T118" s="108" t="s">
        <v>272</v>
      </c>
      <c r="U118" s="108" t="s">
        <v>272</v>
      </c>
      <c r="V118" s="108" t="s">
        <v>272</v>
      </c>
      <c r="W118" s="108" t="s">
        <v>272</v>
      </c>
      <c r="X118" s="108" t="s">
        <v>272</v>
      </c>
      <c r="Y118" s="108" t="s">
        <v>272</v>
      </c>
      <c r="Z118" s="108" t="s">
        <v>272</v>
      </c>
      <c r="AA118" s="108" t="s">
        <v>272</v>
      </c>
      <c r="AB118" s="108" t="s">
        <v>272</v>
      </c>
      <c r="AC118" s="108" t="s">
        <v>272</v>
      </c>
      <c r="AD118" s="108" t="s">
        <v>272</v>
      </c>
      <c r="AE118" s="108" t="s">
        <v>272</v>
      </c>
      <c r="AF118" s="108" t="s">
        <v>278</v>
      </c>
    </row>
    <row r="119" spans="1:32" x14ac:dyDescent="0.25">
      <c r="A119" s="107">
        <f t="shared" si="1"/>
        <v>1</v>
      </c>
      <c r="B119" s="113">
        <v>45320</v>
      </c>
      <c r="C119" s="113">
        <v>45320</v>
      </c>
      <c r="D119" s="108" t="s">
        <v>507</v>
      </c>
      <c r="E119" s="108" t="s">
        <v>272</v>
      </c>
      <c r="F119" s="108" t="s">
        <v>508</v>
      </c>
      <c r="G119" s="108" t="s">
        <v>315</v>
      </c>
      <c r="H119" s="108" t="s">
        <v>316</v>
      </c>
      <c r="I119" s="108" t="s">
        <v>276</v>
      </c>
      <c r="J119" s="120">
        <v>-351792000</v>
      </c>
      <c r="K119" s="114">
        <v>0</v>
      </c>
      <c r="L119" s="114">
        <v>-351792000</v>
      </c>
      <c r="M119" s="115" t="s">
        <v>272</v>
      </c>
      <c r="N119" s="108" t="s">
        <v>132</v>
      </c>
      <c r="O119" s="108" t="s">
        <v>196</v>
      </c>
      <c r="P119" s="108" t="s">
        <v>284</v>
      </c>
      <c r="Q119" s="120">
        <v>6600</v>
      </c>
      <c r="R119" s="116" t="s">
        <v>0</v>
      </c>
      <c r="S119" s="108" t="s">
        <v>272</v>
      </c>
      <c r="T119" s="108" t="s">
        <v>272</v>
      </c>
      <c r="U119" s="108" t="s">
        <v>272</v>
      </c>
      <c r="V119" s="108" t="s">
        <v>272</v>
      </c>
      <c r="W119" s="108" t="s">
        <v>272</v>
      </c>
      <c r="X119" s="108" t="s">
        <v>272</v>
      </c>
      <c r="Y119" s="108" t="s">
        <v>272</v>
      </c>
      <c r="Z119" s="108" t="s">
        <v>272</v>
      </c>
      <c r="AA119" s="108" t="s">
        <v>272</v>
      </c>
      <c r="AB119" s="108" t="s">
        <v>272</v>
      </c>
      <c r="AC119" s="108" t="s">
        <v>272</v>
      </c>
      <c r="AD119" s="108" t="s">
        <v>272</v>
      </c>
      <c r="AE119" s="108" t="s">
        <v>272</v>
      </c>
      <c r="AF119" s="108" t="s">
        <v>278</v>
      </c>
    </row>
    <row r="120" spans="1:32" ht="37.5" x14ac:dyDescent="0.25">
      <c r="A120" s="107">
        <f t="shared" si="1"/>
        <v>1</v>
      </c>
      <c r="B120" s="113">
        <v>45321</v>
      </c>
      <c r="C120" s="113">
        <v>45321</v>
      </c>
      <c r="D120" s="108" t="s">
        <v>509</v>
      </c>
      <c r="E120" s="108" t="s">
        <v>272</v>
      </c>
      <c r="F120" s="108" t="s">
        <v>510</v>
      </c>
      <c r="G120" s="108" t="s">
        <v>274</v>
      </c>
      <c r="H120" s="108" t="s">
        <v>275</v>
      </c>
      <c r="I120" s="108" t="s">
        <v>276</v>
      </c>
      <c r="J120" s="120">
        <v>-17911667</v>
      </c>
      <c r="K120" s="114">
        <v>0</v>
      </c>
      <c r="L120" s="114">
        <v>-17911667</v>
      </c>
      <c r="M120" s="115" t="s">
        <v>511</v>
      </c>
      <c r="N120" s="108" t="s">
        <v>272</v>
      </c>
      <c r="O120" s="108" t="s">
        <v>272</v>
      </c>
      <c r="P120" s="108" t="s">
        <v>272</v>
      </c>
      <c r="Q120" s="120">
        <v>0</v>
      </c>
      <c r="R120" s="116" t="s">
        <v>239</v>
      </c>
      <c r="S120" s="108" t="s">
        <v>272</v>
      </c>
      <c r="T120" s="108" t="s">
        <v>272</v>
      </c>
      <c r="U120" s="108" t="s">
        <v>272</v>
      </c>
      <c r="V120" s="108" t="s">
        <v>272</v>
      </c>
      <c r="W120" s="108" t="s">
        <v>272</v>
      </c>
      <c r="X120" s="108" t="s">
        <v>272</v>
      </c>
      <c r="Y120" s="108" t="s">
        <v>272</v>
      </c>
      <c r="Z120" s="108" t="s">
        <v>272</v>
      </c>
      <c r="AA120" s="108" t="s">
        <v>272</v>
      </c>
      <c r="AB120" s="108" t="s">
        <v>272</v>
      </c>
      <c r="AC120" s="108" t="s">
        <v>272</v>
      </c>
      <c r="AD120" s="108" t="s">
        <v>272</v>
      </c>
      <c r="AE120" s="108" t="s">
        <v>272</v>
      </c>
      <c r="AF120" s="108" t="s">
        <v>278</v>
      </c>
    </row>
    <row r="121" spans="1:32" x14ac:dyDescent="0.25">
      <c r="A121" s="107">
        <f t="shared" si="1"/>
        <v>1</v>
      </c>
      <c r="B121" s="113">
        <v>45321</v>
      </c>
      <c r="C121" s="113">
        <v>45321</v>
      </c>
      <c r="D121" s="108" t="s">
        <v>512</v>
      </c>
      <c r="E121" s="108" t="s">
        <v>272</v>
      </c>
      <c r="F121" s="108" t="s">
        <v>513</v>
      </c>
      <c r="G121" s="108" t="s">
        <v>315</v>
      </c>
      <c r="H121" s="108" t="s">
        <v>316</v>
      </c>
      <c r="I121" s="108" t="s">
        <v>276</v>
      </c>
      <c r="J121" s="120">
        <v>-644952000</v>
      </c>
      <c r="K121" s="114">
        <v>0</v>
      </c>
      <c r="L121" s="114">
        <v>-644952000</v>
      </c>
      <c r="M121" s="115" t="s">
        <v>272</v>
      </c>
      <c r="N121" s="108" t="s">
        <v>110</v>
      </c>
      <c r="O121" s="108" t="s">
        <v>192</v>
      </c>
      <c r="P121" s="108" t="s">
        <v>284</v>
      </c>
      <c r="Q121" s="120">
        <v>22000</v>
      </c>
      <c r="R121" s="116" t="s">
        <v>0</v>
      </c>
      <c r="S121" s="108" t="s">
        <v>272</v>
      </c>
      <c r="T121" s="108" t="s">
        <v>272</v>
      </c>
      <c r="U121" s="108" t="s">
        <v>272</v>
      </c>
      <c r="V121" s="108" t="s">
        <v>272</v>
      </c>
      <c r="W121" s="108" t="s">
        <v>272</v>
      </c>
      <c r="X121" s="108" t="s">
        <v>272</v>
      </c>
      <c r="Y121" s="108" t="s">
        <v>272</v>
      </c>
      <c r="Z121" s="108" t="s">
        <v>272</v>
      </c>
      <c r="AA121" s="108" t="s">
        <v>272</v>
      </c>
      <c r="AB121" s="108" t="s">
        <v>272</v>
      </c>
      <c r="AC121" s="108" t="s">
        <v>272</v>
      </c>
      <c r="AD121" s="108" t="s">
        <v>272</v>
      </c>
      <c r="AE121" s="108" t="s">
        <v>272</v>
      </c>
      <c r="AF121" s="108" t="s">
        <v>278</v>
      </c>
    </row>
    <row r="122" spans="1:32" x14ac:dyDescent="0.25">
      <c r="A122" s="107">
        <f t="shared" si="1"/>
        <v>1</v>
      </c>
      <c r="B122" s="113">
        <v>45321</v>
      </c>
      <c r="C122" s="113">
        <v>45321</v>
      </c>
      <c r="D122" s="108" t="s">
        <v>514</v>
      </c>
      <c r="E122" s="108" t="s">
        <v>272</v>
      </c>
      <c r="F122" s="108" t="s">
        <v>515</v>
      </c>
      <c r="G122" s="108" t="s">
        <v>315</v>
      </c>
      <c r="H122" s="108" t="s">
        <v>316</v>
      </c>
      <c r="I122" s="108" t="s">
        <v>276</v>
      </c>
      <c r="J122" s="120">
        <v>-644952000</v>
      </c>
      <c r="K122" s="114">
        <v>0</v>
      </c>
      <c r="L122" s="114">
        <v>-644952000</v>
      </c>
      <c r="M122" s="115" t="s">
        <v>272</v>
      </c>
      <c r="N122" s="108" t="s">
        <v>110</v>
      </c>
      <c r="O122" s="108" t="s">
        <v>192</v>
      </c>
      <c r="P122" s="108" t="s">
        <v>284</v>
      </c>
      <c r="Q122" s="120">
        <v>22000</v>
      </c>
      <c r="R122" s="116" t="s">
        <v>0</v>
      </c>
      <c r="S122" s="108" t="s">
        <v>272</v>
      </c>
      <c r="T122" s="108" t="s">
        <v>272</v>
      </c>
      <c r="U122" s="108" t="s">
        <v>272</v>
      </c>
      <c r="V122" s="108" t="s">
        <v>272</v>
      </c>
      <c r="W122" s="108" t="s">
        <v>272</v>
      </c>
      <c r="X122" s="108" t="s">
        <v>272</v>
      </c>
      <c r="Y122" s="108" t="s">
        <v>272</v>
      </c>
      <c r="Z122" s="108" t="s">
        <v>272</v>
      </c>
      <c r="AA122" s="108" t="s">
        <v>272</v>
      </c>
      <c r="AB122" s="108" t="s">
        <v>272</v>
      </c>
      <c r="AC122" s="108" t="s">
        <v>272</v>
      </c>
      <c r="AD122" s="108" t="s">
        <v>272</v>
      </c>
      <c r="AE122" s="108" t="s">
        <v>272</v>
      </c>
      <c r="AF122" s="108" t="s">
        <v>278</v>
      </c>
    </row>
    <row r="123" spans="1:32" x14ac:dyDescent="0.25">
      <c r="A123" s="107">
        <f t="shared" si="1"/>
        <v>1</v>
      </c>
      <c r="B123" s="113">
        <v>45321</v>
      </c>
      <c r="C123" s="113">
        <v>45321</v>
      </c>
      <c r="D123" s="108" t="s">
        <v>516</v>
      </c>
      <c r="E123" s="108" t="s">
        <v>272</v>
      </c>
      <c r="F123" s="108" t="s">
        <v>517</v>
      </c>
      <c r="G123" s="108" t="s">
        <v>315</v>
      </c>
      <c r="H123" s="108" t="s">
        <v>316</v>
      </c>
      <c r="I123" s="108" t="s">
        <v>276</v>
      </c>
      <c r="J123" s="120">
        <v>-644952000</v>
      </c>
      <c r="K123" s="114">
        <v>0</v>
      </c>
      <c r="L123" s="114">
        <v>-644952000</v>
      </c>
      <c r="M123" s="115" t="s">
        <v>272</v>
      </c>
      <c r="N123" s="108" t="s">
        <v>110</v>
      </c>
      <c r="O123" s="108" t="s">
        <v>192</v>
      </c>
      <c r="P123" s="108" t="s">
        <v>284</v>
      </c>
      <c r="Q123" s="120">
        <v>22000</v>
      </c>
      <c r="R123" s="116" t="s">
        <v>0</v>
      </c>
      <c r="S123" s="108" t="s">
        <v>272</v>
      </c>
      <c r="T123" s="108" t="s">
        <v>272</v>
      </c>
      <c r="U123" s="108" t="s">
        <v>272</v>
      </c>
      <c r="V123" s="108" t="s">
        <v>272</v>
      </c>
      <c r="W123" s="108" t="s">
        <v>272</v>
      </c>
      <c r="X123" s="108" t="s">
        <v>272</v>
      </c>
      <c r="Y123" s="108" t="s">
        <v>272</v>
      </c>
      <c r="Z123" s="108" t="s">
        <v>272</v>
      </c>
      <c r="AA123" s="108" t="s">
        <v>272</v>
      </c>
      <c r="AB123" s="108" t="s">
        <v>272</v>
      </c>
      <c r="AC123" s="108" t="s">
        <v>272</v>
      </c>
      <c r="AD123" s="108" t="s">
        <v>272</v>
      </c>
      <c r="AE123" s="108" t="s">
        <v>272</v>
      </c>
      <c r="AF123" s="108" t="s">
        <v>278</v>
      </c>
    </row>
    <row r="124" spans="1:32" x14ac:dyDescent="0.25">
      <c r="A124" s="107">
        <f t="shared" si="1"/>
        <v>1</v>
      </c>
      <c r="B124" s="113">
        <v>45321</v>
      </c>
      <c r="C124" s="113">
        <v>45321</v>
      </c>
      <c r="D124" s="108" t="s">
        <v>518</v>
      </c>
      <c r="E124" s="108" t="s">
        <v>272</v>
      </c>
      <c r="F124" s="108" t="s">
        <v>519</v>
      </c>
      <c r="G124" s="108" t="s">
        <v>315</v>
      </c>
      <c r="H124" s="108" t="s">
        <v>316</v>
      </c>
      <c r="I124" s="108" t="s">
        <v>276</v>
      </c>
      <c r="J124" s="120">
        <v>-644952000</v>
      </c>
      <c r="K124" s="114">
        <v>0</v>
      </c>
      <c r="L124" s="114">
        <v>-644952000</v>
      </c>
      <c r="M124" s="115" t="s">
        <v>272</v>
      </c>
      <c r="N124" s="108" t="s">
        <v>110</v>
      </c>
      <c r="O124" s="108" t="s">
        <v>192</v>
      </c>
      <c r="P124" s="108" t="s">
        <v>284</v>
      </c>
      <c r="Q124" s="120">
        <v>22000</v>
      </c>
      <c r="R124" s="116" t="s">
        <v>0</v>
      </c>
      <c r="S124" s="108" t="s">
        <v>272</v>
      </c>
      <c r="T124" s="108" t="s">
        <v>272</v>
      </c>
      <c r="U124" s="108" t="s">
        <v>272</v>
      </c>
      <c r="V124" s="108" t="s">
        <v>272</v>
      </c>
      <c r="W124" s="108" t="s">
        <v>272</v>
      </c>
      <c r="X124" s="108" t="s">
        <v>272</v>
      </c>
      <c r="Y124" s="108" t="s">
        <v>272</v>
      </c>
      <c r="Z124" s="108" t="s">
        <v>272</v>
      </c>
      <c r="AA124" s="108" t="s">
        <v>272</v>
      </c>
      <c r="AB124" s="108" t="s">
        <v>272</v>
      </c>
      <c r="AC124" s="108" t="s">
        <v>272</v>
      </c>
      <c r="AD124" s="108" t="s">
        <v>272</v>
      </c>
      <c r="AE124" s="108" t="s">
        <v>272</v>
      </c>
      <c r="AF124" s="108" t="s">
        <v>278</v>
      </c>
    </row>
    <row r="125" spans="1:32" x14ac:dyDescent="0.25">
      <c r="A125" s="107">
        <f t="shared" si="1"/>
        <v>1</v>
      </c>
      <c r="B125" s="113">
        <v>45321</v>
      </c>
      <c r="C125" s="113">
        <v>45321</v>
      </c>
      <c r="D125" s="108" t="s">
        <v>520</v>
      </c>
      <c r="E125" s="108" t="s">
        <v>272</v>
      </c>
      <c r="F125" s="108" t="s">
        <v>521</v>
      </c>
      <c r="G125" s="108" t="s">
        <v>315</v>
      </c>
      <c r="H125" s="108" t="s">
        <v>316</v>
      </c>
      <c r="I125" s="108" t="s">
        <v>276</v>
      </c>
      <c r="J125" s="120">
        <v>-644952000</v>
      </c>
      <c r="K125" s="114">
        <v>0</v>
      </c>
      <c r="L125" s="114">
        <v>-644952000</v>
      </c>
      <c r="M125" s="115" t="s">
        <v>272</v>
      </c>
      <c r="N125" s="108" t="s">
        <v>110</v>
      </c>
      <c r="O125" s="108" t="s">
        <v>192</v>
      </c>
      <c r="P125" s="108" t="s">
        <v>284</v>
      </c>
      <c r="Q125" s="120">
        <v>22000</v>
      </c>
      <c r="R125" s="116" t="s">
        <v>0</v>
      </c>
      <c r="S125" s="108" t="s">
        <v>272</v>
      </c>
      <c r="T125" s="108" t="s">
        <v>272</v>
      </c>
      <c r="U125" s="108" t="s">
        <v>272</v>
      </c>
      <c r="V125" s="108" t="s">
        <v>272</v>
      </c>
      <c r="W125" s="108" t="s">
        <v>272</v>
      </c>
      <c r="X125" s="108" t="s">
        <v>272</v>
      </c>
      <c r="Y125" s="108" t="s">
        <v>272</v>
      </c>
      <c r="Z125" s="108" t="s">
        <v>272</v>
      </c>
      <c r="AA125" s="108" t="s">
        <v>272</v>
      </c>
      <c r="AB125" s="108" t="s">
        <v>272</v>
      </c>
      <c r="AC125" s="108" t="s">
        <v>272</v>
      </c>
      <c r="AD125" s="108" t="s">
        <v>272</v>
      </c>
      <c r="AE125" s="108" t="s">
        <v>272</v>
      </c>
      <c r="AF125" s="108" t="s">
        <v>278</v>
      </c>
    </row>
    <row r="126" spans="1:32" x14ac:dyDescent="0.25">
      <c r="A126" s="107">
        <f t="shared" si="1"/>
        <v>1</v>
      </c>
      <c r="B126" s="113">
        <v>45321</v>
      </c>
      <c r="C126" s="113">
        <v>45321</v>
      </c>
      <c r="D126" s="108" t="s">
        <v>522</v>
      </c>
      <c r="E126" s="108" t="s">
        <v>272</v>
      </c>
      <c r="F126" s="108" t="s">
        <v>523</v>
      </c>
      <c r="G126" s="108" t="s">
        <v>315</v>
      </c>
      <c r="H126" s="108" t="s">
        <v>316</v>
      </c>
      <c r="I126" s="108" t="s">
        <v>276</v>
      </c>
      <c r="J126" s="120">
        <v>-644952000</v>
      </c>
      <c r="K126" s="114">
        <v>0</v>
      </c>
      <c r="L126" s="114">
        <v>-644952000</v>
      </c>
      <c r="M126" s="115" t="s">
        <v>272</v>
      </c>
      <c r="N126" s="108" t="s">
        <v>110</v>
      </c>
      <c r="O126" s="108" t="s">
        <v>192</v>
      </c>
      <c r="P126" s="108" t="s">
        <v>284</v>
      </c>
      <c r="Q126" s="120">
        <v>22000</v>
      </c>
      <c r="R126" s="116" t="s">
        <v>0</v>
      </c>
      <c r="S126" s="108" t="s">
        <v>272</v>
      </c>
      <c r="T126" s="108" t="s">
        <v>272</v>
      </c>
      <c r="U126" s="108" t="s">
        <v>272</v>
      </c>
      <c r="V126" s="108" t="s">
        <v>272</v>
      </c>
      <c r="W126" s="108" t="s">
        <v>272</v>
      </c>
      <c r="X126" s="108" t="s">
        <v>272</v>
      </c>
      <c r="Y126" s="108" t="s">
        <v>272</v>
      </c>
      <c r="Z126" s="108" t="s">
        <v>272</v>
      </c>
      <c r="AA126" s="108" t="s">
        <v>272</v>
      </c>
      <c r="AB126" s="108" t="s">
        <v>272</v>
      </c>
      <c r="AC126" s="108" t="s">
        <v>272</v>
      </c>
      <c r="AD126" s="108" t="s">
        <v>272</v>
      </c>
      <c r="AE126" s="108" t="s">
        <v>272</v>
      </c>
      <c r="AF126" s="108" t="s">
        <v>278</v>
      </c>
    </row>
    <row r="127" spans="1:32" x14ac:dyDescent="0.25">
      <c r="A127" s="107">
        <f t="shared" si="1"/>
        <v>1</v>
      </c>
      <c r="B127" s="113">
        <v>45321</v>
      </c>
      <c r="C127" s="113">
        <v>45321</v>
      </c>
      <c r="D127" s="108" t="s">
        <v>524</v>
      </c>
      <c r="E127" s="108" t="s">
        <v>272</v>
      </c>
      <c r="F127" s="108" t="s">
        <v>525</v>
      </c>
      <c r="G127" s="108" t="s">
        <v>315</v>
      </c>
      <c r="H127" s="108" t="s">
        <v>316</v>
      </c>
      <c r="I127" s="108" t="s">
        <v>276</v>
      </c>
      <c r="J127" s="120">
        <v>-644952000</v>
      </c>
      <c r="K127" s="114">
        <v>0</v>
      </c>
      <c r="L127" s="114">
        <v>-644952000</v>
      </c>
      <c r="M127" s="115" t="s">
        <v>272</v>
      </c>
      <c r="N127" s="108" t="s">
        <v>110</v>
      </c>
      <c r="O127" s="108" t="s">
        <v>192</v>
      </c>
      <c r="P127" s="108" t="s">
        <v>284</v>
      </c>
      <c r="Q127" s="120">
        <v>22000</v>
      </c>
      <c r="R127" s="116" t="s">
        <v>0</v>
      </c>
      <c r="S127" s="108" t="s">
        <v>272</v>
      </c>
      <c r="T127" s="108" t="s">
        <v>272</v>
      </c>
      <c r="U127" s="108" t="s">
        <v>272</v>
      </c>
      <c r="V127" s="108" t="s">
        <v>272</v>
      </c>
      <c r="W127" s="108" t="s">
        <v>272</v>
      </c>
      <c r="X127" s="108" t="s">
        <v>272</v>
      </c>
      <c r="Y127" s="108" t="s">
        <v>272</v>
      </c>
      <c r="Z127" s="108" t="s">
        <v>272</v>
      </c>
      <c r="AA127" s="108" t="s">
        <v>272</v>
      </c>
      <c r="AB127" s="108" t="s">
        <v>272</v>
      </c>
      <c r="AC127" s="108" t="s">
        <v>272</v>
      </c>
      <c r="AD127" s="108" t="s">
        <v>272</v>
      </c>
      <c r="AE127" s="108" t="s">
        <v>272</v>
      </c>
      <c r="AF127" s="108" t="s">
        <v>278</v>
      </c>
    </row>
    <row r="128" spans="1:32" x14ac:dyDescent="0.25">
      <c r="A128" s="107">
        <f t="shared" si="1"/>
        <v>1</v>
      </c>
      <c r="B128" s="113">
        <v>45321</v>
      </c>
      <c r="C128" s="113">
        <v>45321</v>
      </c>
      <c r="D128" s="108" t="s">
        <v>526</v>
      </c>
      <c r="E128" s="108" t="s">
        <v>272</v>
      </c>
      <c r="F128" s="108" t="s">
        <v>527</v>
      </c>
      <c r="G128" s="108" t="s">
        <v>315</v>
      </c>
      <c r="H128" s="108" t="s">
        <v>316</v>
      </c>
      <c r="I128" s="108" t="s">
        <v>276</v>
      </c>
      <c r="J128" s="120">
        <v>-644952000</v>
      </c>
      <c r="K128" s="114">
        <v>0</v>
      </c>
      <c r="L128" s="114">
        <v>-644952000</v>
      </c>
      <c r="M128" s="115" t="s">
        <v>272</v>
      </c>
      <c r="N128" s="108" t="s">
        <v>110</v>
      </c>
      <c r="O128" s="108" t="s">
        <v>192</v>
      </c>
      <c r="P128" s="108" t="s">
        <v>284</v>
      </c>
      <c r="Q128" s="120">
        <v>22000</v>
      </c>
      <c r="R128" s="116" t="s">
        <v>0</v>
      </c>
      <c r="S128" s="108" t="s">
        <v>272</v>
      </c>
      <c r="T128" s="108" t="s">
        <v>272</v>
      </c>
      <c r="U128" s="108" t="s">
        <v>272</v>
      </c>
      <c r="V128" s="108" t="s">
        <v>272</v>
      </c>
      <c r="W128" s="108" t="s">
        <v>272</v>
      </c>
      <c r="X128" s="108" t="s">
        <v>272</v>
      </c>
      <c r="Y128" s="108" t="s">
        <v>272</v>
      </c>
      <c r="Z128" s="108" t="s">
        <v>272</v>
      </c>
      <c r="AA128" s="108" t="s">
        <v>272</v>
      </c>
      <c r="AB128" s="108" t="s">
        <v>272</v>
      </c>
      <c r="AC128" s="108" t="s">
        <v>272</v>
      </c>
      <c r="AD128" s="108" t="s">
        <v>272</v>
      </c>
      <c r="AE128" s="108" t="s">
        <v>272</v>
      </c>
      <c r="AF128" s="108" t="s">
        <v>278</v>
      </c>
    </row>
    <row r="129" spans="1:32" x14ac:dyDescent="0.25">
      <c r="A129" s="107">
        <f t="shared" si="1"/>
        <v>1</v>
      </c>
      <c r="B129" s="113">
        <v>45321</v>
      </c>
      <c r="C129" s="113">
        <v>45321</v>
      </c>
      <c r="D129" s="108" t="s">
        <v>528</v>
      </c>
      <c r="E129" s="108" t="s">
        <v>272</v>
      </c>
      <c r="F129" s="108" t="s">
        <v>529</v>
      </c>
      <c r="G129" s="108" t="s">
        <v>315</v>
      </c>
      <c r="H129" s="108" t="s">
        <v>316</v>
      </c>
      <c r="I129" s="108" t="s">
        <v>276</v>
      </c>
      <c r="J129" s="120">
        <v>-644952000</v>
      </c>
      <c r="K129" s="114">
        <v>0</v>
      </c>
      <c r="L129" s="114">
        <v>-644952000</v>
      </c>
      <c r="M129" s="115" t="s">
        <v>272</v>
      </c>
      <c r="N129" s="108" t="s">
        <v>110</v>
      </c>
      <c r="O129" s="108" t="s">
        <v>192</v>
      </c>
      <c r="P129" s="108" t="s">
        <v>284</v>
      </c>
      <c r="Q129" s="120">
        <v>22000</v>
      </c>
      <c r="R129" s="116" t="s">
        <v>0</v>
      </c>
      <c r="S129" s="108" t="s">
        <v>272</v>
      </c>
      <c r="T129" s="108" t="s">
        <v>272</v>
      </c>
      <c r="U129" s="108" t="s">
        <v>272</v>
      </c>
      <c r="V129" s="108" t="s">
        <v>272</v>
      </c>
      <c r="W129" s="108" t="s">
        <v>272</v>
      </c>
      <c r="X129" s="108" t="s">
        <v>272</v>
      </c>
      <c r="Y129" s="108" t="s">
        <v>272</v>
      </c>
      <c r="Z129" s="108" t="s">
        <v>272</v>
      </c>
      <c r="AA129" s="108" t="s">
        <v>272</v>
      </c>
      <c r="AB129" s="108" t="s">
        <v>272</v>
      </c>
      <c r="AC129" s="108" t="s">
        <v>272</v>
      </c>
      <c r="AD129" s="108" t="s">
        <v>272</v>
      </c>
      <c r="AE129" s="108" t="s">
        <v>272</v>
      </c>
      <c r="AF129" s="108" t="s">
        <v>278</v>
      </c>
    </row>
    <row r="130" spans="1:32" x14ac:dyDescent="0.25">
      <c r="A130" s="107">
        <f t="shared" si="1"/>
        <v>1</v>
      </c>
      <c r="B130" s="113">
        <v>45321</v>
      </c>
      <c r="C130" s="113">
        <v>45321</v>
      </c>
      <c r="D130" s="108" t="s">
        <v>530</v>
      </c>
      <c r="E130" s="108" t="s">
        <v>272</v>
      </c>
      <c r="F130" s="108" t="s">
        <v>531</v>
      </c>
      <c r="G130" s="108" t="s">
        <v>315</v>
      </c>
      <c r="H130" s="108" t="s">
        <v>316</v>
      </c>
      <c r="I130" s="108" t="s">
        <v>276</v>
      </c>
      <c r="J130" s="120">
        <v>-644952000</v>
      </c>
      <c r="K130" s="114">
        <v>0</v>
      </c>
      <c r="L130" s="114">
        <v>-644952000</v>
      </c>
      <c r="M130" s="115" t="s">
        <v>272</v>
      </c>
      <c r="N130" s="108" t="s">
        <v>110</v>
      </c>
      <c r="O130" s="108" t="s">
        <v>192</v>
      </c>
      <c r="P130" s="108" t="s">
        <v>284</v>
      </c>
      <c r="Q130" s="120">
        <v>22000</v>
      </c>
      <c r="R130" s="116" t="s">
        <v>0</v>
      </c>
      <c r="S130" s="108" t="s">
        <v>272</v>
      </c>
      <c r="T130" s="108" t="s">
        <v>272</v>
      </c>
      <c r="U130" s="108" t="s">
        <v>272</v>
      </c>
      <c r="V130" s="108" t="s">
        <v>272</v>
      </c>
      <c r="W130" s="108" t="s">
        <v>272</v>
      </c>
      <c r="X130" s="108" t="s">
        <v>272</v>
      </c>
      <c r="Y130" s="108" t="s">
        <v>272</v>
      </c>
      <c r="Z130" s="108" t="s">
        <v>272</v>
      </c>
      <c r="AA130" s="108" t="s">
        <v>272</v>
      </c>
      <c r="AB130" s="108" t="s">
        <v>272</v>
      </c>
      <c r="AC130" s="108" t="s">
        <v>272</v>
      </c>
      <c r="AD130" s="108" t="s">
        <v>272</v>
      </c>
      <c r="AE130" s="108" t="s">
        <v>272</v>
      </c>
      <c r="AF130" s="108" t="s">
        <v>278</v>
      </c>
    </row>
    <row r="131" spans="1:32" x14ac:dyDescent="0.25">
      <c r="A131" s="107">
        <f t="shared" si="1"/>
        <v>1</v>
      </c>
      <c r="B131" s="113">
        <v>45321</v>
      </c>
      <c r="C131" s="113">
        <v>45321</v>
      </c>
      <c r="D131" s="108" t="s">
        <v>532</v>
      </c>
      <c r="E131" s="108" t="s">
        <v>272</v>
      </c>
      <c r="F131" s="108" t="s">
        <v>533</v>
      </c>
      <c r="G131" s="108" t="s">
        <v>315</v>
      </c>
      <c r="H131" s="108" t="s">
        <v>316</v>
      </c>
      <c r="I131" s="108" t="s">
        <v>276</v>
      </c>
      <c r="J131" s="120">
        <v>-598998400</v>
      </c>
      <c r="K131" s="114">
        <v>0</v>
      </c>
      <c r="L131" s="114">
        <v>-598998400</v>
      </c>
      <c r="M131" s="115" t="s">
        <v>272</v>
      </c>
      <c r="N131" s="108" t="s">
        <v>111</v>
      </c>
      <c r="O131" s="108" t="s">
        <v>466</v>
      </c>
      <c r="P131" s="108" t="s">
        <v>284</v>
      </c>
      <c r="Q131" s="120">
        <v>22000</v>
      </c>
      <c r="R131" s="116" t="s">
        <v>0</v>
      </c>
      <c r="S131" s="108" t="s">
        <v>272</v>
      </c>
      <c r="T131" s="108" t="s">
        <v>272</v>
      </c>
      <c r="U131" s="108" t="s">
        <v>272</v>
      </c>
      <c r="V131" s="108" t="s">
        <v>272</v>
      </c>
      <c r="W131" s="108" t="s">
        <v>272</v>
      </c>
      <c r="X131" s="108" t="s">
        <v>272</v>
      </c>
      <c r="Y131" s="108" t="s">
        <v>272</v>
      </c>
      <c r="Z131" s="108" t="s">
        <v>272</v>
      </c>
      <c r="AA131" s="108" t="s">
        <v>272</v>
      </c>
      <c r="AB131" s="108" t="s">
        <v>272</v>
      </c>
      <c r="AC131" s="108" t="s">
        <v>272</v>
      </c>
      <c r="AD131" s="108" t="s">
        <v>272</v>
      </c>
      <c r="AE131" s="108" t="s">
        <v>272</v>
      </c>
      <c r="AF131" s="108" t="s">
        <v>278</v>
      </c>
    </row>
    <row r="132" spans="1:32" x14ac:dyDescent="0.25">
      <c r="A132" s="107">
        <f t="shared" ref="A132:A195" si="2">MONTH(C132)</f>
        <v>1</v>
      </c>
      <c r="B132" s="113">
        <v>45321</v>
      </c>
      <c r="C132" s="113">
        <v>45321</v>
      </c>
      <c r="D132" s="108" t="s">
        <v>534</v>
      </c>
      <c r="E132" s="108" t="s">
        <v>272</v>
      </c>
      <c r="F132" s="108" t="s">
        <v>535</v>
      </c>
      <c r="G132" s="108" t="s">
        <v>315</v>
      </c>
      <c r="H132" s="108" t="s">
        <v>316</v>
      </c>
      <c r="I132" s="108" t="s">
        <v>276</v>
      </c>
      <c r="J132" s="120">
        <v>-598998400</v>
      </c>
      <c r="K132" s="114">
        <v>0</v>
      </c>
      <c r="L132" s="114">
        <v>-598998400</v>
      </c>
      <c r="M132" s="115" t="s">
        <v>272</v>
      </c>
      <c r="N132" s="108" t="s">
        <v>111</v>
      </c>
      <c r="O132" s="108" t="s">
        <v>466</v>
      </c>
      <c r="P132" s="108" t="s">
        <v>284</v>
      </c>
      <c r="Q132" s="120">
        <v>22000</v>
      </c>
      <c r="R132" s="116" t="s">
        <v>0</v>
      </c>
      <c r="S132" s="108" t="s">
        <v>272</v>
      </c>
      <c r="T132" s="108" t="s">
        <v>272</v>
      </c>
      <c r="U132" s="108" t="s">
        <v>272</v>
      </c>
      <c r="V132" s="108" t="s">
        <v>272</v>
      </c>
      <c r="W132" s="108" t="s">
        <v>272</v>
      </c>
      <c r="X132" s="108" t="s">
        <v>272</v>
      </c>
      <c r="Y132" s="108" t="s">
        <v>272</v>
      </c>
      <c r="Z132" s="108" t="s">
        <v>272</v>
      </c>
      <c r="AA132" s="108" t="s">
        <v>272</v>
      </c>
      <c r="AB132" s="108" t="s">
        <v>272</v>
      </c>
      <c r="AC132" s="108" t="s">
        <v>272</v>
      </c>
      <c r="AD132" s="108" t="s">
        <v>272</v>
      </c>
      <c r="AE132" s="108" t="s">
        <v>272</v>
      </c>
      <c r="AF132" s="108" t="s">
        <v>278</v>
      </c>
    </row>
    <row r="133" spans="1:32" x14ac:dyDescent="0.25">
      <c r="A133" s="107">
        <f t="shared" si="2"/>
        <v>1</v>
      </c>
      <c r="B133" s="113">
        <v>45321</v>
      </c>
      <c r="C133" s="113">
        <v>45321</v>
      </c>
      <c r="D133" s="108" t="s">
        <v>536</v>
      </c>
      <c r="E133" s="108" t="s">
        <v>272</v>
      </c>
      <c r="F133" s="108" t="s">
        <v>537</v>
      </c>
      <c r="G133" s="108" t="s">
        <v>315</v>
      </c>
      <c r="H133" s="108" t="s">
        <v>316</v>
      </c>
      <c r="I133" s="108" t="s">
        <v>276</v>
      </c>
      <c r="J133" s="120">
        <v>-598998400</v>
      </c>
      <c r="K133" s="114">
        <v>0</v>
      </c>
      <c r="L133" s="114">
        <v>-598998400</v>
      </c>
      <c r="M133" s="115" t="s">
        <v>272</v>
      </c>
      <c r="N133" s="108" t="s">
        <v>111</v>
      </c>
      <c r="O133" s="108" t="s">
        <v>466</v>
      </c>
      <c r="P133" s="108" t="s">
        <v>284</v>
      </c>
      <c r="Q133" s="120">
        <v>22000</v>
      </c>
      <c r="R133" s="116" t="s">
        <v>0</v>
      </c>
      <c r="S133" s="108" t="s">
        <v>272</v>
      </c>
      <c r="T133" s="108" t="s">
        <v>272</v>
      </c>
      <c r="U133" s="108" t="s">
        <v>272</v>
      </c>
      <c r="V133" s="108" t="s">
        <v>272</v>
      </c>
      <c r="W133" s="108" t="s">
        <v>272</v>
      </c>
      <c r="X133" s="108" t="s">
        <v>272</v>
      </c>
      <c r="Y133" s="108" t="s">
        <v>272</v>
      </c>
      <c r="Z133" s="108" t="s">
        <v>272</v>
      </c>
      <c r="AA133" s="108" t="s">
        <v>272</v>
      </c>
      <c r="AB133" s="108" t="s">
        <v>272</v>
      </c>
      <c r="AC133" s="108" t="s">
        <v>272</v>
      </c>
      <c r="AD133" s="108" t="s">
        <v>272</v>
      </c>
      <c r="AE133" s="108" t="s">
        <v>272</v>
      </c>
      <c r="AF133" s="108" t="s">
        <v>278</v>
      </c>
    </row>
    <row r="134" spans="1:32" x14ac:dyDescent="0.25">
      <c r="A134" s="107">
        <f t="shared" si="2"/>
        <v>1</v>
      </c>
      <c r="B134" s="113">
        <v>45321</v>
      </c>
      <c r="C134" s="113">
        <v>45321</v>
      </c>
      <c r="D134" s="108" t="s">
        <v>538</v>
      </c>
      <c r="E134" s="108" t="s">
        <v>272</v>
      </c>
      <c r="F134" s="108" t="s">
        <v>539</v>
      </c>
      <c r="G134" s="108" t="s">
        <v>315</v>
      </c>
      <c r="H134" s="108" t="s">
        <v>316</v>
      </c>
      <c r="I134" s="108" t="s">
        <v>276</v>
      </c>
      <c r="J134" s="120">
        <v>-598998400</v>
      </c>
      <c r="K134" s="114">
        <v>0</v>
      </c>
      <c r="L134" s="114">
        <v>-598998400</v>
      </c>
      <c r="M134" s="115" t="s">
        <v>272</v>
      </c>
      <c r="N134" s="108" t="s">
        <v>111</v>
      </c>
      <c r="O134" s="108" t="s">
        <v>466</v>
      </c>
      <c r="P134" s="108" t="s">
        <v>284</v>
      </c>
      <c r="Q134" s="120">
        <v>22000</v>
      </c>
      <c r="R134" s="116" t="s">
        <v>0</v>
      </c>
      <c r="S134" s="108" t="s">
        <v>272</v>
      </c>
      <c r="T134" s="108" t="s">
        <v>272</v>
      </c>
      <c r="U134" s="108" t="s">
        <v>272</v>
      </c>
      <c r="V134" s="108" t="s">
        <v>272</v>
      </c>
      <c r="W134" s="108" t="s">
        <v>272</v>
      </c>
      <c r="X134" s="108" t="s">
        <v>272</v>
      </c>
      <c r="Y134" s="108" t="s">
        <v>272</v>
      </c>
      <c r="Z134" s="108" t="s">
        <v>272</v>
      </c>
      <c r="AA134" s="108" t="s">
        <v>272</v>
      </c>
      <c r="AB134" s="108" t="s">
        <v>272</v>
      </c>
      <c r="AC134" s="108" t="s">
        <v>272</v>
      </c>
      <c r="AD134" s="108" t="s">
        <v>272</v>
      </c>
      <c r="AE134" s="108" t="s">
        <v>272</v>
      </c>
      <c r="AF134" s="108" t="s">
        <v>278</v>
      </c>
    </row>
    <row r="135" spans="1:32" x14ac:dyDescent="0.25">
      <c r="A135" s="107">
        <f t="shared" si="2"/>
        <v>1</v>
      </c>
      <c r="B135" s="113">
        <v>45321</v>
      </c>
      <c r="C135" s="113">
        <v>45321</v>
      </c>
      <c r="D135" s="108" t="s">
        <v>540</v>
      </c>
      <c r="E135" s="108" t="s">
        <v>272</v>
      </c>
      <c r="F135" s="108" t="s">
        <v>541</v>
      </c>
      <c r="G135" s="108" t="s">
        <v>315</v>
      </c>
      <c r="H135" s="108" t="s">
        <v>316</v>
      </c>
      <c r="I135" s="108" t="s">
        <v>276</v>
      </c>
      <c r="J135" s="120">
        <v>-598998400</v>
      </c>
      <c r="K135" s="114">
        <v>0</v>
      </c>
      <c r="L135" s="114">
        <v>-598998400</v>
      </c>
      <c r="M135" s="115" t="s">
        <v>272</v>
      </c>
      <c r="N135" s="108" t="s">
        <v>111</v>
      </c>
      <c r="O135" s="108" t="s">
        <v>466</v>
      </c>
      <c r="P135" s="108" t="s">
        <v>284</v>
      </c>
      <c r="Q135" s="120">
        <v>22000</v>
      </c>
      <c r="R135" s="116" t="s">
        <v>0</v>
      </c>
      <c r="S135" s="108" t="s">
        <v>272</v>
      </c>
      <c r="T135" s="108" t="s">
        <v>272</v>
      </c>
      <c r="U135" s="108" t="s">
        <v>272</v>
      </c>
      <c r="V135" s="108" t="s">
        <v>272</v>
      </c>
      <c r="W135" s="108" t="s">
        <v>272</v>
      </c>
      <c r="X135" s="108" t="s">
        <v>272</v>
      </c>
      <c r="Y135" s="108" t="s">
        <v>272</v>
      </c>
      <c r="Z135" s="108" t="s">
        <v>272</v>
      </c>
      <c r="AA135" s="108" t="s">
        <v>272</v>
      </c>
      <c r="AB135" s="108" t="s">
        <v>272</v>
      </c>
      <c r="AC135" s="108" t="s">
        <v>272</v>
      </c>
      <c r="AD135" s="108" t="s">
        <v>272</v>
      </c>
      <c r="AE135" s="108" t="s">
        <v>272</v>
      </c>
      <c r="AF135" s="108" t="s">
        <v>278</v>
      </c>
    </row>
    <row r="136" spans="1:32" x14ac:dyDescent="0.25">
      <c r="A136" s="107">
        <f t="shared" si="2"/>
        <v>1</v>
      </c>
      <c r="B136" s="113">
        <v>45321</v>
      </c>
      <c r="C136" s="113">
        <v>45321</v>
      </c>
      <c r="D136" s="108" t="s">
        <v>542</v>
      </c>
      <c r="E136" s="108" t="s">
        <v>272</v>
      </c>
      <c r="F136" s="108" t="s">
        <v>543</v>
      </c>
      <c r="G136" s="108" t="s">
        <v>315</v>
      </c>
      <c r="H136" s="108" t="s">
        <v>316</v>
      </c>
      <c r="I136" s="108" t="s">
        <v>276</v>
      </c>
      <c r="J136" s="120">
        <v>-598998400</v>
      </c>
      <c r="K136" s="114">
        <v>0</v>
      </c>
      <c r="L136" s="114">
        <v>-598998400</v>
      </c>
      <c r="M136" s="115" t="s">
        <v>272</v>
      </c>
      <c r="N136" s="108" t="s">
        <v>111</v>
      </c>
      <c r="O136" s="108" t="s">
        <v>466</v>
      </c>
      <c r="P136" s="108" t="s">
        <v>284</v>
      </c>
      <c r="Q136" s="120">
        <v>22000</v>
      </c>
      <c r="R136" s="116" t="s">
        <v>0</v>
      </c>
      <c r="S136" s="108" t="s">
        <v>272</v>
      </c>
      <c r="T136" s="108" t="s">
        <v>272</v>
      </c>
      <c r="U136" s="108" t="s">
        <v>272</v>
      </c>
      <c r="V136" s="108" t="s">
        <v>272</v>
      </c>
      <c r="W136" s="108" t="s">
        <v>272</v>
      </c>
      <c r="X136" s="108" t="s">
        <v>272</v>
      </c>
      <c r="Y136" s="108" t="s">
        <v>272</v>
      </c>
      <c r="Z136" s="108" t="s">
        <v>272</v>
      </c>
      <c r="AA136" s="108" t="s">
        <v>272</v>
      </c>
      <c r="AB136" s="108" t="s">
        <v>272</v>
      </c>
      <c r="AC136" s="108" t="s">
        <v>272</v>
      </c>
      <c r="AD136" s="108" t="s">
        <v>272</v>
      </c>
      <c r="AE136" s="108" t="s">
        <v>272</v>
      </c>
      <c r="AF136" s="108" t="s">
        <v>278</v>
      </c>
    </row>
    <row r="137" spans="1:32" x14ac:dyDescent="0.25">
      <c r="A137" s="107">
        <f t="shared" si="2"/>
        <v>1</v>
      </c>
      <c r="B137" s="113">
        <v>45321</v>
      </c>
      <c r="C137" s="113">
        <v>45321</v>
      </c>
      <c r="D137" s="108" t="s">
        <v>544</v>
      </c>
      <c r="E137" s="108" t="s">
        <v>272</v>
      </c>
      <c r="F137" s="108" t="s">
        <v>545</v>
      </c>
      <c r="G137" s="108" t="s">
        <v>315</v>
      </c>
      <c r="H137" s="108" t="s">
        <v>316</v>
      </c>
      <c r="I137" s="108" t="s">
        <v>276</v>
      </c>
      <c r="J137" s="120">
        <v>-598998400</v>
      </c>
      <c r="K137" s="114">
        <v>0</v>
      </c>
      <c r="L137" s="114">
        <v>-598998400</v>
      </c>
      <c r="M137" s="115" t="s">
        <v>272</v>
      </c>
      <c r="N137" s="108" t="s">
        <v>111</v>
      </c>
      <c r="O137" s="108" t="s">
        <v>466</v>
      </c>
      <c r="P137" s="108" t="s">
        <v>284</v>
      </c>
      <c r="Q137" s="120">
        <v>22000</v>
      </c>
      <c r="R137" s="116" t="s">
        <v>0</v>
      </c>
      <c r="S137" s="108" t="s">
        <v>272</v>
      </c>
      <c r="T137" s="108" t="s">
        <v>272</v>
      </c>
      <c r="U137" s="108" t="s">
        <v>272</v>
      </c>
      <c r="V137" s="108" t="s">
        <v>272</v>
      </c>
      <c r="W137" s="108" t="s">
        <v>272</v>
      </c>
      <c r="X137" s="108" t="s">
        <v>272</v>
      </c>
      <c r="Y137" s="108" t="s">
        <v>272</v>
      </c>
      <c r="Z137" s="108" t="s">
        <v>272</v>
      </c>
      <c r="AA137" s="108" t="s">
        <v>272</v>
      </c>
      <c r="AB137" s="108" t="s">
        <v>272</v>
      </c>
      <c r="AC137" s="108" t="s">
        <v>272</v>
      </c>
      <c r="AD137" s="108" t="s">
        <v>272</v>
      </c>
      <c r="AE137" s="108" t="s">
        <v>272</v>
      </c>
      <c r="AF137" s="108" t="s">
        <v>278</v>
      </c>
    </row>
    <row r="138" spans="1:32" x14ac:dyDescent="0.25">
      <c r="A138" s="107">
        <f t="shared" si="2"/>
        <v>1</v>
      </c>
      <c r="B138" s="113">
        <v>45321</v>
      </c>
      <c r="C138" s="113">
        <v>45321</v>
      </c>
      <c r="D138" s="108" t="s">
        <v>546</v>
      </c>
      <c r="E138" s="108" t="s">
        <v>272</v>
      </c>
      <c r="F138" s="108" t="s">
        <v>547</v>
      </c>
      <c r="G138" s="108" t="s">
        <v>315</v>
      </c>
      <c r="H138" s="108" t="s">
        <v>316</v>
      </c>
      <c r="I138" s="108" t="s">
        <v>276</v>
      </c>
      <c r="J138" s="120">
        <v>-598998400</v>
      </c>
      <c r="K138" s="114">
        <v>0</v>
      </c>
      <c r="L138" s="114">
        <v>-598998400</v>
      </c>
      <c r="M138" s="115" t="s">
        <v>272</v>
      </c>
      <c r="N138" s="108" t="s">
        <v>111</v>
      </c>
      <c r="O138" s="108" t="s">
        <v>466</v>
      </c>
      <c r="P138" s="108" t="s">
        <v>284</v>
      </c>
      <c r="Q138" s="120">
        <v>22000</v>
      </c>
      <c r="R138" s="116" t="s">
        <v>0</v>
      </c>
      <c r="S138" s="108" t="s">
        <v>272</v>
      </c>
      <c r="T138" s="108" t="s">
        <v>272</v>
      </c>
      <c r="U138" s="108" t="s">
        <v>272</v>
      </c>
      <c r="V138" s="108" t="s">
        <v>272</v>
      </c>
      <c r="W138" s="108" t="s">
        <v>272</v>
      </c>
      <c r="X138" s="108" t="s">
        <v>272</v>
      </c>
      <c r="Y138" s="108" t="s">
        <v>272</v>
      </c>
      <c r="Z138" s="108" t="s">
        <v>272</v>
      </c>
      <c r="AA138" s="108" t="s">
        <v>272</v>
      </c>
      <c r="AB138" s="108" t="s">
        <v>272</v>
      </c>
      <c r="AC138" s="108" t="s">
        <v>272</v>
      </c>
      <c r="AD138" s="108" t="s">
        <v>272</v>
      </c>
      <c r="AE138" s="108" t="s">
        <v>272</v>
      </c>
      <c r="AF138" s="108" t="s">
        <v>278</v>
      </c>
    </row>
    <row r="139" spans="1:32" x14ac:dyDescent="0.25">
      <c r="A139" s="107">
        <f t="shared" si="2"/>
        <v>1</v>
      </c>
      <c r="B139" s="113">
        <v>45321</v>
      </c>
      <c r="C139" s="113">
        <v>45321</v>
      </c>
      <c r="D139" s="108" t="s">
        <v>548</v>
      </c>
      <c r="E139" s="108" t="s">
        <v>272</v>
      </c>
      <c r="F139" s="108" t="s">
        <v>549</v>
      </c>
      <c r="G139" s="108" t="s">
        <v>315</v>
      </c>
      <c r="H139" s="108" t="s">
        <v>316</v>
      </c>
      <c r="I139" s="108" t="s">
        <v>276</v>
      </c>
      <c r="J139" s="120">
        <v>-598998400</v>
      </c>
      <c r="K139" s="114">
        <v>0</v>
      </c>
      <c r="L139" s="114">
        <v>-598998400</v>
      </c>
      <c r="M139" s="115" t="s">
        <v>272</v>
      </c>
      <c r="N139" s="108" t="s">
        <v>111</v>
      </c>
      <c r="O139" s="108" t="s">
        <v>466</v>
      </c>
      <c r="P139" s="108" t="s">
        <v>284</v>
      </c>
      <c r="Q139" s="120">
        <v>22000</v>
      </c>
      <c r="R139" s="116" t="s">
        <v>0</v>
      </c>
      <c r="S139" s="108" t="s">
        <v>272</v>
      </c>
      <c r="T139" s="108" t="s">
        <v>272</v>
      </c>
      <c r="U139" s="108" t="s">
        <v>272</v>
      </c>
      <c r="V139" s="108" t="s">
        <v>272</v>
      </c>
      <c r="W139" s="108" t="s">
        <v>272</v>
      </c>
      <c r="X139" s="108" t="s">
        <v>272</v>
      </c>
      <c r="Y139" s="108" t="s">
        <v>272</v>
      </c>
      <c r="Z139" s="108" t="s">
        <v>272</v>
      </c>
      <c r="AA139" s="108" t="s">
        <v>272</v>
      </c>
      <c r="AB139" s="108" t="s">
        <v>272</v>
      </c>
      <c r="AC139" s="108" t="s">
        <v>272</v>
      </c>
      <c r="AD139" s="108" t="s">
        <v>272</v>
      </c>
      <c r="AE139" s="108" t="s">
        <v>272</v>
      </c>
      <c r="AF139" s="108" t="s">
        <v>278</v>
      </c>
    </row>
    <row r="140" spans="1:32" x14ac:dyDescent="0.25">
      <c r="A140" s="107">
        <f t="shared" si="2"/>
        <v>1</v>
      </c>
      <c r="B140" s="113">
        <v>45321</v>
      </c>
      <c r="C140" s="113">
        <v>45321</v>
      </c>
      <c r="D140" s="108" t="s">
        <v>550</v>
      </c>
      <c r="E140" s="108" t="s">
        <v>272</v>
      </c>
      <c r="F140" s="108" t="s">
        <v>551</v>
      </c>
      <c r="G140" s="108" t="s">
        <v>281</v>
      </c>
      <c r="H140" s="108" t="s">
        <v>282</v>
      </c>
      <c r="I140" s="108" t="s">
        <v>276</v>
      </c>
      <c r="J140" s="120">
        <v>-88168369</v>
      </c>
      <c r="K140" s="114">
        <v>0</v>
      </c>
      <c r="L140" s="114">
        <v>-88168369</v>
      </c>
      <c r="M140" s="115" t="s">
        <v>272</v>
      </c>
      <c r="N140" s="108" t="s">
        <v>117</v>
      </c>
      <c r="O140" s="108" t="s">
        <v>176</v>
      </c>
      <c r="P140" s="108" t="s">
        <v>284</v>
      </c>
      <c r="Q140" s="120">
        <v>4125</v>
      </c>
      <c r="R140" s="116" t="s">
        <v>1</v>
      </c>
      <c r="S140" s="108" t="s">
        <v>272</v>
      </c>
      <c r="T140" s="108" t="s">
        <v>272</v>
      </c>
      <c r="U140" s="108" t="s">
        <v>272</v>
      </c>
      <c r="V140" s="108" t="s">
        <v>272</v>
      </c>
      <c r="W140" s="108" t="s">
        <v>272</v>
      </c>
      <c r="X140" s="108" t="s">
        <v>272</v>
      </c>
      <c r="Y140" s="108" t="s">
        <v>272</v>
      </c>
      <c r="Z140" s="108" t="s">
        <v>272</v>
      </c>
      <c r="AA140" s="108" t="s">
        <v>272</v>
      </c>
      <c r="AB140" s="108" t="s">
        <v>272</v>
      </c>
      <c r="AC140" s="108" t="s">
        <v>272</v>
      </c>
      <c r="AD140" s="108" t="s">
        <v>272</v>
      </c>
      <c r="AE140" s="108" t="s">
        <v>272</v>
      </c>
      <c r="AF140" s="108" t="s">
        <v>278</v>
      </c>
    </row>
    <row r="141" spans="1:32" x14ac:dyDescent="0.25">
      <c r="A141" s="107">
        <f t="shared" si="2"/>
        <v>1</v>
      </c>
      <c r="B141" s="113">
        <v>45321</v>
      </c>
      <c r="C141" s="113">
        <v>45321</v>
      </c>
      <c r="D141" s="108" t="s">
        <v>552</v>
      </c>
      <c r="E141" s="108" t="s">
        <v>272</v>
      </c>
      <c r="F141" s="108" t="s">
        <v>553</v>
      </c>
      <c r="G141" s="108" t="s">
        <v>281</v>
      </c>
      <c r="H141" s="108" t="s">
        <v>282</v>
      </c>
      <c r="I141" s="108" t="s">
        <v>276</v>
      </c>
      <c r="J141" s="120">
        <v>-117557825</v>
      </c>
      <c r="K141" s="114">
        <v>0</v>
      </c>
      <c r="L141" s="114">
        <v>-117557825</v>
      </c>
      <c r="M141" s="115" t="s">
        <v>272</v>
      </c>
      <c r="N141" s="108" t="s">
        <v>122</v>
      </c>
      <c r="O141" s="108" t="s">
        <v>181</v>
      </c>
      <c r="P141" s="108" t="s">
        <v>284</v>
      </c>
      <c r="Q141" s="120">
        <v>5500</v>
      </c>
      <c r="R141" s="116" t="s">
        <v>1</v>
      </c>
      <c r="S141" s="108" t="s">
        <v>272</v>
      </c>
      <c r="T141" s="108" t="s">
        <v>272</v>
      </c>
      <c r="U141" s="108" t="s">
        <v>272</v>
      </c>
      <c r="V141" s="108" t="s">
        <v>272</v>
      </c>
      <c r="W141" s="108" t="s">
        <v>272</v>
      </c>
      <c r="X141" s="108" t="s">
        <v>272</v>
      </c>
      <c r="Y141" s="108" t="s">
        <v>272</v>
      </c>
      <c r="Z141" s="108" t="s">
        <v>272</v>
      </c>
      <c r="AA141" s="108" t="s">
        <v>272</v>
      </c>
      <c r="AB141" s="108" t="s">
        <v>272</v>
      </c>
      <c r="AC141" s="108" t="s">
        <v>272</v>
      </c>
      <c r="AD141" s="108" t="s">
        <v>272</v>
      </c>
      <c r="AE141" s="108" t="s">
        <v>272</v>
      </c>
      <c r="AF141" s="108" t="s">
        <v>278</v>
      </c>
    </row>
    <row r="142" spans="1:32" ht="50" x14ac:dyDescent="0.25">
      <c r="A142" s="107">
        <f t="shared" si="2"/>
        <v>1</v>
      </c>
      <c r="B142" s="113">
        <v>45322</v>
      </c>
      <c r="C142" s="113">
        <v>45322</v>
      </c>
      <c r="D142" s="108" t="s">
        <v>554</v>
      </c>
      <c r="E142" s="108" t="s">
        <v>272</v>
      </c>
      <c r="F142" s="108" t="s">
        <v>555</v>
      </c>
      <c r="G142" s="108" t="s">
        <v>274</v>
      </c>
      <c r="H142" s="108" t="s">
        <v>275</v>
      </c>
      <c r="I142" s="108" t="s">
        <v>276</v>
      </c>
      <c r="J142" s="120">
        <v>-4500000</v>
      </c>
      <c r="K142" s="114">
        <v>0</v>
      </c>
      <c r="L142" s="114">
        <v>-4500000</v>
      </c>
      <c r="M142" s="115" t="s">
        <v>556</v>
      </c>
      <c r="N142" s="108" t="s">
        <v>272</v>
      </c>
      <c r="O142" s="108" t="s">
        <v>272</v>
      </c>
      <c r="P142" s="108" t="s">
        <v>272</v>
      </c>
      <c r="Q142" s="120">
        <v>0</v>
      </c>
      <c r="R142" s="116" t="s">
        <v>239</v>
      </c>
      <c r="S142" s="108" t="s">
        <v>272</v>
      </c>
      <c r="T142" s="108" t="s">
        <v>272</v>
      </c>
      <c r="U142" s="108" t="s">
        <v>272</v>
      </c>
      <c r="V142" s="108" t="s">
        <v>272</v>
      </c>
      <c r="W142" s="108" t="s">
        <v>272</v>
      </c>
      <c r="X142" s="108" t="s">
        <v>272</v>
      </c>
      <c r="Y142" s="108" t="s">
        <v>272</v>
      </c>
      <c r="Z142" s="108" t="s">
        <v>272</v>
      </c>
      <c r="AA142" s="108" t="s">
        <v>272</v>
      </c>
      <c r="AB142" s="108" t="s">
        <v>272</v>
      </c>
      <c r="AC142" s="108" t="s">
        <v>272</v>
      </c>
      <c r="AD142" s="108" t="s">
        <v>272</v>
      </c>
      <c r="AE142" s="108" t="s">
        <v>272</v>
      </c>
      <c r="AF142" s="108" t="s">
        <v>278</v>
      </c>
    </row>
    <row r="143" spans="1:32" ht="50" x14ac:dyDescent="0.25">
      <c r="A143" s="107">
        <f t="shared" si="2"/>
        <v>1</v>
      </c>
      <c r="B143" s="113">
        <v>45322</v>
      </c>
      <c r="C143" s="113">
        <v>45322</v>
      </c>
      <c r="D143" s="108" t="s">
        <v>557</v>
      </c>
      <c r="E143" s="108" t="s">
        <v>272</v>
      </c>
      <c r="F143" s="108" t="s">
        <v>558</v>
      </c>
      <c r="G143" s="108" t="s">
        <v>274</v>
      </c>
      <c r="H143" s="108" t="s">
        <v>275</v>
      </c>
      <c r="I143" s="108" t="s">
        <v>276</v>
      </c>
      <c r="J143" s="120">
        <v>-8500000</v>
      </c>
      <c r="K143" s="114">
        <v>0</v>
      </c>
      <c r="L143" s="114">
        <v>-8500000</v>
      </c>
      <c r="M143" s="115" t="s">
        <v>559</v>
      </c>
      <c r="N143" s="108" t="s">
        <v>272</v>
      </c>
      <c r="O143" s="108" t="s">
        <v>272</v>
      </c>
      <c r="P143" s="108" t="s">
        <v>272</v>
      </c>
      <c r="Q143" s="120">
        <v>0</v>
      </c>
      <c r="R143" s="116" t="s">
        <v>239</v>
      </c>
      <c r="S143" s="108" t="s">
        <v>272</v>
      </c>
      <c r="T143" s="108" t="s">
        <v>272</v>
      </c>
      <c r="U143" s="108" t="s">
        <v>272</v>
      </c>
      <c r="V143" s="108" t="s">
        <v>272</v>
      </c>
      <c r="W143" s="108" t="s">
        <v>272</v>
      </c>
      <c r="X143" s="108" t="s">
        <v>272</v>
      </c>
      <c r="Y143" s="108" t="s">
        <v>272</v>
      </c>
      <c r="Z143" s="108" t="s">
        <v>272</v>
      </c>
      <c r="AA143" s="108" t="s">
        <v>272</v>
      </c>
      <c r="AB143" s="108" t="s">
        <v>272</v>
      </c>
      <c r="AC143" s="108" t="s">
        <v>272</v>
      </c>
      <c r="AD143" s="108" t="s">
        <v>272</v>
      </c>
      <c r="AE143" s="108" t="s">
        <v>272</v>
      </c>
      <c r="AF143" s="108" t="s">
        <v>278</v>
      </c>
    </row>
    <row r="144" spans="1:32" x14ac:dyDescent="0.25">
      <c r="A144" s="107">
        <f t="shared" si="2"/>
        <v>1</v>
      </c>
      <c r="B144" s="113">
        <v>45322</v>
      </c>
      <c r="C144" s="113">
        <v>45322</v>
      </c>
      <c r="D144" s="108" t="s">
        <v>560</v>
      </c>
      <c r="E144" s="108" t="s">
        <v>272</v>
      </c>
      <c r="F144" s="108" t="s">
        <v>561</v>
      </c>
      <c r="G144" s="108" t="s">
        <v>315</v>
      </c>
      <c r="H144" s="108" t="s">
        <v>316</v>
      </c>
      <c r="I144" s="108" t="s">
        <v>276</v>
      </c>
      <c r="J144" s="120">
        <v>-639936000</v>
      </c>
      <c r="K144" s="114">
        <v>0</v>
      </c>
      <c r="L144" s="114">
        <v>-639936000</v>
      </c>
      <c r="M144" s="115" t="s">
        <v>272</v>
      </c>
      <c r="N144" s="108" t="s">
        <v>110</v>
      </c>
      <c r="O144" s="108" t="s">
        <v>192</v>
      </c>
      <c r="P144" s="108" t="s">
        <v>284</v>
      </c>
      <c r="Q144" s="120">
        <v>22000</v>
      </c>
      <c r="R144" s="116" t="s">
        <v>0</v>
      </c>
      <c r="S144" s="108" t="s">
        <v>272</v>
      </c>
      <c r="T144" s="108" t="s">
        <v>272</v>
      </c>
      <c r="U144" s="108" t="s">
        <v>272</v>
      </c>
      <c r="V144" s="108" t="s">
        <v>272</v>
      </c>
      <c r="W144" s="108" t="s">
        <v>272</v>
      </c>
      <c r="X144" s="108" t="s">
        <v>272</v>
      </c>
      <c r="Y144" s="108" t="s">
        <v>272</v>
      </c>
      <c r="Z144" s="108" t="s">
        <v>272</v>
      </c>
      <c r="AA144" s="108" t="s">
        <v>272</v>
      </c>
      <c r="AB144" s="108" t="s">
        <v>272</v>
      </c>
      <c r="AC144" s="108" t="s">
        <v>272</v>
      </c>
      <c r="AD144" s="108" t="s">
        <v>272</v>
      </c>
      <c r="AE144" s="108" t="s">
        <v>272</v>
      </c>
      <c r="AF144" s="108" t="s">
        <v>278</v>
      </c>
    </row>
    <row r="145" spans="1:32" x14ac:dyDescent="0.25">
      <c r="A145" s="107">
        <f t="shared" si="2"/>
        <v>1</v>
      </c>
      <c r="B145" s="113">
        <v>45322</v>
      </c>
      <c r="C145" s="113">
        <v>45322</v>
      </c>
      <c r="D145" s="108" t="s">
        <v>562</v>
      </c>
      <c r="E145" s="108" t="s">
        <v>272</v>
      </c>
      <c r="F145" s="108" t="s">
        <v>563</v>
      </c>
      <c r="G145" s="108" t="s">
        <v>315</v>
      </c>
      <c r="H145" s="108" t="s">
        <v>316</v>
      </c>
      <c r="I145" s="108" t="s">
        <v>276</v>
      </c>
      <c r="J145" s="120">
        <v>-639936000</v>
      </c>
      <c r="K145" s="114">
        <v>0</v>
      </c>
      <c r="L145" s="114">
        <v>-639936000</v>
      </c>
      <c r="M145" s="115" t="s">
        <v>272</v>
      </c>
      <c r="N145" s="108" t="s">
        <v>110</v>
      </c>
      <c r="O145" s="108" t="s">
        <v>192</v>
      </c>
      <c r="P145" s="108" t="s">
        <v>284</v>
      </c>
      <c r="Q145" s="120">
        <v>22000</v>
      </c>
      <c r="R145" s="116" t="s">
        <v>0</v>
      </c>
      <c r="S145" s="108" t="s">
        <v>272</v>
      </c>
      <c r="T145" s="108" t="s">
        <v>272</v>
      </c>
      <c r="U145" s="108" t="s">
        <v>272</v>
      </c>
      <c r="V145" s="108" t="s">
        <v>272</v>
      </c>
      <c r="W145" s="108" t="s">
        <v>272</v>
      </c>
      <c r="X145" s="108" t="s">
        <v>272</v>
      </c>
      <c r="Y145" s="108" t="s">
        <v>272</v>
      </c>
      <c r="Z145" s="108" t="s">
        <v>272</v>
      </c>
      <c r="AA145" s="108" t="s">
        <v>272</v>
      </c>
      <c r="AB145" s="108" t="s">
        <v>272</v>
      </c>
      <c r="AC145" s="108" t="s">
        <v>272</v>
      </c>
      <c r="AD145" s="108" t="s">
        <v>272</v>
      </c>
      <c r="AE145" s="108" t="s">
        <v>272</v>
      </c>
      <c r="AF145" s="108" t="s">
        <v>278</v>
      </c>
    </row>
    <row r="146" spans="1:32" x14ac:dyDescent="0.25">
      <c r="A146" s="107">
        <f t="shared" si="2"/>
        <v>1</v>
      </c>
      <c r="B146" s="113">
        <v>45322</v>
      </c>
      <c r="C146" s="113">
        <v>45322</v>
      </c>
      <c r="D146" s="108" t="s">
        <v>564</v>
      </c>
      <c r="E146" s="108" t="s">
        <v>272</v>
      </c>
      <c r="F146" s="108" t="s">
        <v>565</v>
      </c>
      <c r="G146" s="108" t="s">
        <v>315</v>
      </c>
      <c r="H146" s="108" t="s">
        <v>316</v>
      </c>
      <c r="I146" s="108" t="s">
        <v>276</v>
      </c>
      <c r="J146" s="120">
        <v>-639936000</v>
      </c>
      <c r="K146" s="114">
        <v>0</v>
      </c>
      <c r="L146" s="114">
        <v>-639936000</v>
      </c>
      <c r="M146" s="115" t="s">
        <v>272</v>
      </c>
      <c r="N146" s="108" t="s">
        <v>110</v>
      </c>
      <c r="O146" s="108" t="s">
        <v>192</v>
      </c>
      <c r="P146" s="108" t="s">
        <v>284</v>
      </c>
      <c r="Q146" s="120">
        <v>22000</v>
      </c>
      <c r="R146" s="116" t="s">
        <v>0</v>
      </c>
      <c r="S146" s="108" t="s">
        <v>272</v>
      </c>
      <c r="T146" s="108" t="s">
        <v>272</v>
      </c>
      <c r="U146" s="108" t="s">
        <v>272</v>
      </c>
      <c r="V146" s="108" t="s">
        <v>272</v>
      </c>
      <c r="W146" s="108" t="s">
        <v>272</v>
      </c>
      <c r="X146" s="108" t="s">
        <v>272</v>
      </c>
      <c r="Y146" s="108" t="s">
        <v>272</v>
      </c>
      <c r="Z146" s="108" t="s">
        <v>272</v>
      </c>
      <c r="AA146" s="108" t="s">
        <v>272</v>
      </c>
      <c r="AB146" s="108" t="s">
        <v>272</v>
      </c>
      <c r="AC146" s="108" t="s">
        <v>272</v>
      </c>
      <c r="AD146" s="108" t="s">
        <v>272</v>
      </c>
      <c r="AE146" s="108" t="s">
        <v>272</v>
      </c>
      <c r="AF146" s="108" t="s">
        <v>278</v>
      </c>
    </row>
    <row r="147" spans="1:32" x14ac:dyDescent="0.25">
      <c r="A147" s="107">
        <f t="shared" si="2"/>
        <v>1</v>
      </c>
      <c r="B147" s="113">
        <v>45322</v>
      </c>
      <c r="C147" s="113">
        <v>45322</v>
      </c>
      <c r="D147" s="108" t="s">
        <v>566</v>
      </c>
      <c r="E147" s="108" t="s">
        <v>272</v>
      </c>
      <c r="F147" s="108" t="s">
        <v>567</v>
      </c>
      <c r="G147" s="108" t="s">
        <v>315</v>
      </c>
      <c r="H147" s="108" t="s">
        <v>316</v>
      </c>
      <c r="I147" s="108" t="s">
        <v>276</v>
      </c>
      <c r="J147" s="120">
        <v>-639936000</v>
      </c>
      <c r="K147" s="114">
        <v>0</v>
      </c>
      <c r="L147" s="114">
        <v>-639936000</v>
      </c>
      <c r="M147" s="115" t="s">
        <v>272</v>
      </c>
      <c r="N147" s="108" t="s">
        <v>110</v>
      </c>
      <c r="O147" s="108" t="s">
        <v>192</v>
      </c>
      <c r="P147" s="108" t="s">
        <v>284</v>
      </c>
      <c r="Q147" s="120">
        <v>22000</v>
      </c>
      <c r="R147" s="116" t="s">
        <v>0</v>
      </c>
      <c r="S147" s="108" t="s">
        <v>272</v>
      </c>
      <c r="T147" s="108" t="s">
        <v>272</v>
      </c>
      <c r="U147" s="108" t="s">
        <v>272</v>
      </c>
      <c r="V147" s="108" t="s">
        <v>272</v>
      </c>
      <c r="W147" s="108" t="s">
        <v>272</v>
      </c>
      <c r="X147" s="108" t="s">
        <v>272</v>
      </c>
      <c r="Y147" s="108" t="s">
        <v>272</v>
      </c>
      <c r="Z147" s="108" t="s">
        <v>272</v>
      </c>
      <c r="AA147" s="108" t="s">
        <v>272</v>
      </c>
      <c r="AB147" s="108" t="s">
        <v>272</v>
      </c>
      <c r="AC147" s="108" t="s">
        <v>272</v>
      </c>
      <c r="AD147" s="108" t="s">
        <v>272</v>
      </c>
      <c r="AE147" s="108" t="s">
        <v>272</v>
      </c>
      <c r="AF147" s="108" t="s">
        <v>278</v>
      </c>
    </row>
    <row r="148" spans="1:32" x14ac:dyDescent="0.25">
      <c r="A148" s="107">
        <f t="shared" si="2"/>
        <v>1</v>
      </c>
      <c r="B148" s="113">
        <v>45322</v>
      </c>
      <c r="C148" s="113">
        <v>45322</v>
      </c>
      <c r="D148" s="108" t="s">
        <v>568</v>
      </c>
      <c r="E148" s="108" t="s">
        <v>272</v>
      </c>
      <c r="F148" s="108" t="s">
        <v>569</v>
      </c>
      <c r="G148" s="108" t="s">
        <v>315</v>
      </c>
      <c r="H148" s="108" t="s">
        <v>316</v>
      </c>
      <c r="I148" s="108" t="s">
        <v>276</v>
      </c>
      <c r="J148" s="120">
        <v>-639936000</v>
      </c>
      <c r="K148" s="114">
        <v>0</v>
      </c>
      <c r="L148" s="114">
        <v>-639936000</v>
      </c>
      <c r="M148" s="115" t="s">
        <v>272</v>
      </c>
      <c r="N148" s="108" t="s">
        <v>110</v>
      </c>
      <c r="O148" s="108" t="s">
        <v>192</v>
      </c>
      <c r="P148" s="108" t="s">
        <v>284</v>
      </c>
      <c r="Q148" s="120">
        <v>22000</v>
      </c>
      <c r="R148" s="116" t="s">
        <v>0</v>
      </c>
      <c r="S148" s="108" t="s">
        <v>272</v>
      </c>
      <c r="T148" s="108" t="s">
        <v>272</v>
      </c>
      <c r="U148" s="108" t="s">
        <v>272</v>
      </c>
      <c r="V148" s="108" t="s">
        <v>272</v>
      </c>
      <c r="W148" s="108" t="s">
        <v>272</v>
      </c>
      <c r="X148" s="108" t="s">
        <v>272</v>
      </c>
      <c r="Y148" s="108" t="s">
        <v>272</v>
      </c>
      <c r="Z148" s="108" t="s">
        <v>272</v>
      </c>
      <c r="AA148" s="108" t="s">
        <v>272</v>
      </c>
      <c r="AB148" s="108" t="s">
        <v>272</v>
      </c>
      <c r="AC148" s="108" t="s">
        <v>272</v>
      </c>
      <c r="AD148" s="108" t="s">
        <v>272</v>
      </c>
      <c r="AE148" s="108" t="s">
        <v>272</v>
      </c>
      <c r="AF148" s="108" t="s">
        <v>278</v>
      </c>
    </row>
    <row r="149" spans="1:32" x14ac:dyDescent="0.25">
      <c r="A149" s="107">
        <f t="shared" si="2"/>
        <v>1</v>
      </c>
      <c r="B149" s="113">
        <v>45322</v>
      </c>
      <c r="C149" s="113">
        <v>45322</v>
      </c>
      <c r="D149" s="108" t="s">
        <v>570</v>
      </c>
      <c r="E149" s="108" t="s">
        <v>272</v>
      </c>
      <c r="F149" s="108" t="s">
        <v>571</v>
      </c>
      <c r="G149" s="108" t="s">
        <v>315</v>
      </c>
      <c r="H149" s="108" t="s">
        <v>316</v>
      </c>
      <c r="I149" s="108" t="s">
        <v>276</v>
      </c>
      <c r="J149" s="120">
        <v>-639936000</v>
      </c>
      <c r="K149" s="114">
        <v>0</v>
      </c>
      <c r="L149" s="114">
        <v>-639936000</v>
      </c>
      <c r="M149" s="115" t="s">
        <v>272</v>
      </c>
      <c r="N149" s="108" t="s">
        <v>110</v>
      </c>
      <c r="O149" s="108" t="s">
        <v>192</v>
      </c>
      <c r="P149" s="108" t="s">
        <v>284</v>
      </c>
      <c r="Q149" s="120">
        <v>22000</v>
      </c>
      <c r="R149" s="116" t="s">
        <v>0</v>
      </c>
      <c r="S149" s="108" t="s">
        <v>272</v>
      </c>
      <c r="T149" s="108" t="s">
        <v>272</v>
      </c>
      <c r="U149" s="108" t="s">
        <v>272</v>
      </c>
      <c r="V149" s="108" t="s">
        <v>272</v>
      </c>
      <c r="W149" s="108" t="s">
        <v>272</v>
      </c>
      <c r="X149" s="108" t="s">
        <v>272</v>
      </c>
      <c r="Y149" s="108" t="s">
        <v>272</v>
      </c>
      <c r="Z149" s="108" t="s">
        <v>272</v>
      </c>
      <c r="AA149" s="108" t="s">
        <v>272</v>
      </c>
      <c r="AB149" s="108" t="s">
        <v>272</v>
      </c>
      <c r="AC149" s="108" t="s">
        <v>272</v>
      </c>
      <c r="AD149" s="108" t="s">
        <v>272</v>
      </c>
      <c r="AE149" s="108" t="s">
        <v>272</v>
      </c>
      <c r="AF149" s="108" t="s">
        <v>278</v>
      </c>
    </row>
    <row r="150" spans="1:32" x14ac:dyDescent="0.25">
      <c r="A150" s="107">
        <f t="shared" si="2"/>
        <v>1</v>
      </c>
      <c r="B150" s="113">
        <v>45322</v>
      </c>
      <c r="C150" s="113">
        <v>45322</v>
      </c>
      <c r="D150" s="108" t="s">
        <v>572</v>
      </c>
      <c r="E150" s="108" t="s">
        <v>272</v>
      </c>
      <c r="F150" s="108" t="s">
        <v>573</v>
      </c>
      <c r="G150" s="108" t="s">
        <v>315</v>
      </c>
      <c r="H150" s="108" t="s">
        <v>316</v>
      </c>
      <c r="I150" s="108" t="s">
        <v>276</v>
      </c>
      <c r="J150" s="120">
        <v>-639936000</v>
      </c>
      <c r="K150" s="114">
        <v>0</v>
      </c>
      <c r="L150" s="114">
        <v>-639936000</v>
      </c>
      <c r="M150" s="115" t="s">
        <v>272</v>
      </c>
      <c r="N150" s="108" t="s">
        <v>110</v>
      </c>
      <c r="O150" s="108" t="s">
        <v>192</v>
      </c>
      <c r="P150" s="108" t="s">
        <v>284</v>
      </c>
      <c r="Q150" s="120">
        <v>22000</v>
      </c>
      <c r="R150" s="116" t="s">
        <v>0</v>
      </c>
      <c r="S150" s="108" t="s">
        <v>272</v>
      </c>
      <c r="T150" s="108" t="s">
        <v>272</v>
      </c>
      <c r="U150" s="108" t="s">
        <v>272</v>
      </c>
      <c r="V150" s="108" t="s">
        <v>272</v>
      </c>
      <c r="W150" s="108" t="s">
        <v>272</v>
      </c>
      <c r="X150" s="108" t="s">
        <v>272</v>
      </c>
      <c r="Y150" s="108" t="s">
        <v>272</v>
      </c>
      <c r="Z150" s="108" t="s">
        <v>272</v>
      </c>
      <c r="AA150" s="108" t="s">
        <v>272</v>
      </c>
      <c r="AB150" s="108" t="s">
        <v>272</v>
      </c>
      <c r="AC150" s="108" t="s">
        <v>272</v>
      </c>
      <c r="AD150" s="108" t="s">
        <v>272</v>
      </c>
      <c r="AE150" s="108" t="s">
        <v>272</v>
      </c>
      <c r="AF150" s="108" t="s">
        <v>278</v>
      </c>
    </row>
    <row r="151" spans="1:32" x14ac:dyDescent="0.25">
      <c r="A151" s="107">
        <f>MONTH(C151)</f>
        <v>1</v>
      </c>
      <c r="B151" s="113">
        <v>45322</v>
      </c>
      <c r="C151" s="113">
        <v>45322</v>
      </c>
      <c r="D151" s="108" t="s">
        <v>574</v>
      </c>
      <c r="E151" s="108" t="s">
        <v>272</v>
      </c>
      <c r="F151" s="108" t="s">
        <v>575</v>
      </c>
      <c r="G151" s="108" t="s">
        <v>315</v>
      </c>
      <c r="H151" s="108" t="s">
        <v>316</v>
      </c>
      <c r="I151" s="108" t="s">
        <v>276</v>
      </c>
      <c r="J151" s="120">
        <v>-639936000</v>
      </c>
      <c r="K151" s="114">
        <v>0</v>
      </c>
      <c r="L151" s="114">
        <v>-639936000</v>
      </c>
      <c r="M151" s="115" t="s">
        <v>272</v>
      </c>
      <c r="N151" s="108" t="s">
        <v>110</v>
      </c>
      <c r="O151" s="108" t="s">
        <v>192</v>
      </c>
      <c r="P151" s="108" t="s">
        <v>284</v>
      </c>
      <c r="Q151" s="120">
        <v>22000</v>
      </c>
      <c r="R151" s="116" t="s">
        <v>0</v>
      </c>
      <c r="S151" s="108" t="s">
        <v>272</v>
      </c>
      <c r="T151" s="108" t="s">
        <v>272</v>
      </c>
      <c r="U151" s="108" t="s">
        <v>272</v>
      </c>
      <c r="V151" s="108" t="s">
        <v>272</v>
      </c>
      <c r="W151" s="108" t="s">
        <v>272</v>
      </c>
      <c r="X151" s="108" t="s">
        <v>272</v>
      </c>
      <c r="Y151" s="108" t="s">
        <v>272</v>
      </c>
      <c r="Z151" s="108" t="s">
        <v>272</v>
      </c>
      <c r="AA151" s="108" t="s">
        <v>272</v>
      </c>
      <c r="AB151" s="108" t="s">
        <v>272</v>
      </c>
      <c r="AC151" s="108" t="s">
        <v>272</v>
      </c>
      <c r="AD151" s="108" t="s">
        <v>272</v>
      </c>
      <c r="AE151" s="108" t="s">
        <v>272</v>
      </c>
      <c r="AF151" s="108" t="s">
        <v>278</v>
      </c>
    </row>
    <row r="152" spans="1:32" x14ac:dyDescent="0.25">
      <c r="A152" s="107">
        <f t="shared" si="2"/>
        <v>1</v>
      </c>
      <c r="B152" s="113">
        <v>45322</v>
      </c>
      <c r="C152" s="113">
        <v>45322</v>
      </c>
      <c r="D152" s="108" t="s">
        <v>576</v>
      </c>
      <c r="E152" s="108" t="s">
        <v>272</v>
      </c>
      <c r="F152" s="108" t="s">
        <v>577</v>
      </c>
      <c r="G152" s="108" t="s">
        <v>281</v>
      </c>
      <c r="H152" s="108" t="s">
        <v>282</v>
      </c>
      <c r="I152" s="108" t="s">
        <v>276</v>
      </c>
      <c r="J152" s="120">
        <v>-205726194</v>
      </c>
      <c r="K152" s="114">
        <v>0</v>
      </c>
      <c r="L152" s="114">
        <v>-205726194</v>
      </c>
      <c r="M152" s="115" t="s">
        <v>272</v>
      </c>
      <c r="N152" s="108" t="s">
        <v>118</v>
      </c>
      <c r="O152" s="108" t="s">
        <v>184</v>
      </c>
      <c r="P152" s="108" t="s">
        <v>284</v>
      </c>
      <c r="Q152" s="120">
        <v>9625</v>
      </c>
      <c r="R152" s="116" t="s">
        <v>1</v>
      </c>
      <c r="S152" s="108" t="s">
        <v>272</v>
      </c>
      <c r="T152" s="108" t="s">
        <v>272</v>
      </c>
      <c r="U152" s="108" t="s">
        <v>272</v>
      </c>
      <c r="V152" s="108" t="s">
        <v>272</v>
      </c>
      <c r="W152" s="108" t="s">
        <v>272</v>
      </c>
      <c r="X152" s="108" t="s">
        <v>272</v>
      </c>
      <c r="Y152" s="108" t="s">
        <v>272</v>
      </c>
      <c r="Z152" s="108" t="s">
        <v>272</v>
      </c>
      <c r="AA152" s="108" t="s">
        <v>272</v>
      </c>
      <c r="AB152" s="108" t="s">
        <v>272</v>
      </c>
      <c r="AC152" s="108" t="s">
        <v>272</v>
      </c>
      <c r="AD152" s="108" t="s">
        <v>272</v>
      </c>
      <c r="AE152" s="108" t="s">
        <v>272</v>
      </c>
      <c r="AF152" s="108" t="s">
        <v>278</v>
      </c>
    </row>
    <row r="153" spans="1:32" x14ac:dyDescent="0.25">
      <c r="A153" s="107">
        <f t="shared" si="2"/>
        <v>1</v>
      </c>
      <c r="B153" s="113">
        <v>45322</v>
      </c>
      <c r="C153" s="113">
        <v>45322</v>
      </c>
      <c r="D153" s="108" t="s">
        <v>578</v>
      </c>
      <c r="E153" s="108" t="s">
        <v>272</v>
      </c>
      <c r="F153" s="108" t="s">
        <v>579</v>
      </c>
      <c r="G153" s="108" t="s">
        <v>281</v>
      </c>
      <c r="H153" s="108" t="s">
        <v>282</v>
      </c>
      <c r="I153" s="108" t="s">
        <v>276</v>
      </c>
      <c r="J153" s="120">
        <v>-45832500</v>
      </c>
      <c r="K153" s="114">
        <v>0</v>
      </c>
      <c r="L153" s="114">
        <v>-45832500</v>
      </c>
      <c r="M153" s="115" t="s">
        <v>272</v>
      </c>
      <c r="N153" s="108" t="s">
        <v>143</v>
      </c>
      <c r="O153" s="108" t="s">
        <v>144</v>
      </c>
      <c r="P153" s="108" t="s">
        <v>284</v>
      </c>
      <c r="Q153" s="120">
        <v>2250</v>
      </c>
      <c r="R153" s="116" t="s">
        <v>1</v>
      </c>
      <c r="S153" s="108" t="s">
        <v>272</v>
      </c>
      <c r="T153" s="108" t="s">
        <v>272</v>
      </c>
      <c r="U153" s="108" t="s">
        <v>272</v>
      </c>
      <c r="V153" s="108" t="s">
        <v>272</v>
      </c>
      <c r="W153" s="108" t="s">
        <v>272</v>
      </c>
      <c r="X153" s="108" t="s">
        <v>272</v>
      </c>
      <c r="Y153" s="108" t="s">
        <v>272</v>
      </c>
      <c r="Z153" s="108" t="s">
        <v>272</v>
      </c>
      <c r="AA153" s="108" t="s">
        <v>272</v>
      </c>
      <c r="AB153" s="108" t="s">
        <v>272</v>
      </c>
      <c r="AC153" s="108" t="s">
        <v>272</v>
      </c>
      <c r="AD153" s="108" t="s">
        <v>272</v>
      </c>
      <c r="AE153" s="108" t="s">
        <v>272</v>
      </c>
      <c r="AF153" s="108" t="s">
        <v>278</v>
      </c>
    </row>
    <row r="154" spans="1:32" x14ac:dyDescent="0.25">
      <c r="A154" s="107">
        <f t="shared" si="2"/>
        <v>1</v>
      </c>
      <c r="B154" s="113">
        <v>45322</v>
      </c>
      <c r="C154" s="113">
        <v>45322</v>
      </c>
      <c r="D154" s="108" t="s">
        <v>580</v>
      </c>
      <c r="E154" s="108" t="s">
        <v>272</v>
      </c>
      <c r="F154" s="108" t="s">
        <v>581</v>
      </c>
      <c r="G154" s="108" t="s">
        <v>281</v>
      </c>
      <c r="H154" s="108" t="s">
        <v>282</v>
      </c>
      <c r="I154" s="108" t="s">
        <v>276</v>
      </c>
      <c r="J154" s="120">
        <v>-670230000</v>
      </c>
      <c r="K154" s="114">
        <v>0</v>
      </c>
      <c r="L154" s="114">
        <v>-670230000</v>
      </c>
      <c r="M154" s="115" t="s">
        <v>272</v>
      </c>
      <c r="N154" s="108" t="s">
        <v>95</v>
      </c>
      <c r="O154" s="108" t="s">
        <v>170</v>
      </c>
      <c r="P154" s="108" t="s">
        <v>284</v>
      </c>
      <c r="Q154" s="120">
        <v>22000</v>
      </c>
      <c r="R154" s="116" t="s">
        <v>0</v>
      </c>
      <c r="S154" s="108" t="s">
        <v>272</v>
      </c>
      <c r="T154" s="108" t="s">
        <v>272</v>
      </c>
      <c r="U154" s="108" t="s">
        <v>272</v>
      </c>
      <c r="V154" s="108" t="s">
        <v>272</v>
      </c>
      <c r="W154" s="108" t="s">
        <v>272</v>
      </c>
      <c r="X154" s="108" t="s">
        <v>272</v>
      </c>
      <c r="Y154" s="108" t="s">
        <v>272</v>
      </c>
      <c r="Z154" s="108" t="s">
        <v>272</v>
      </c>
      <c r="AA154" s="108" t="s">
        <v>272</v>
      </c>
      <c r="AB154" s="108" t="s">
        <v>272</v>
      </c>
      <c r="AC154" s="108" t="s">
        <v>272</v>
      </c>
      <c r="AD154" s="108" t="s">
        <v>272</v>
      </c>
      <c r="AE154" s="108" t="s">
        <v>272</v>
      </c>
      <c r="AF154" s="108" t="s">
        <v>278</v>
      </c>
    </row>
    <row r="155" spans="1:32" x14ac:dyDescent="0.25">
      <c r="A155" s="107">
        <f t="shared" si="2"/>
        <v>1</v>
      </c>
      <c r="B155" s="113">
        <v>45322</v>
      </c>
      <c r="C155" s="113">
        <v>45322</v>
      </c>
      <c r="D155" s="108" t="s">
        <v>582</v>
      </c>
      <c r="E155" s="108" t="s">
        <v>272</v>
      </c>
      <c r="F155" s="108" t="s">
        <v>583</v>
      </c>
      <c r="G155" s="108" t="s">
        <v>281</v>
      </c>
      <c r="H155" s="108" t="s">
        <v>282</v>
      </c>
      <c r="I155" s="108" t="s">
        <v>276</v>
      </c>
      <c r="J155" s="120">
        <v>-670230000</v>
      </c>
      <c r="K155" s="114">
        <v>0</v>
      </c>
      <c r="L155" s="114">
        <v>-670230000</v>
      </c>
      <c r="M155" s="115" t="s">
        <v>272</v>
      </c>
      <c r="N155" s="108" t="s">
        <v>95</v>
      </c>
      <c r="O155" s="108" t="s">
        <v>170</v>
      </c>
      <c r="P155" s="108" t="s">
        <v>284</v>
      </c>
      <c r="Q155" s="120">
        <v>22000</v>
      </c>
      <c r="R155" s="116" t="s">
        <v>0</v>
      </c>
      <c r="S155" s="108" t="s">
        <v>272</v>
      </c>
      <c r="T155" s="108" t="s">
        <v>272</v>
      </c>
      <c r="U155" s="108" t="s">
        <v>272</v>
      </c>
      <c r="V155" s="108" t="s">
        <v>272</v>
      </c>
      <c r="W155" s="108" t="s">
        <v>272</v>
      </c>
      <c r="X155" s="108" t="s">
        <v>272</v>
      </c>
      <c r="Y155" s="108" t="s">
        <v>272</v>
      </c>
      <c r="Z155" s="108" t="s">
        <v>272</v>
      </c>
      <c r="AA155" s="108" t="s">
        <v>272</v>
      </c>
      <c r="AB155" s="108" t="s">
        <v>272</v>
      </c>
      <c r="AC155" s="108" t="s">
        <v>272</v>
      </c>
      <c r="AD155" s="108" t="s">
        <v>272</v>
      </c>
      <c r="AE155" s="108" t="s">
        <v>272</v>
      </c>
      <c r="AF155" s="108" t="s">
        <v>278</v>
      </c>
    </row>
    <row r="156" spans="1:32" x14ac:dyDescent="0.25">
      <c r="A156" s="107">
        <f t="shared" si="2"/>
        <v>1</v>
      </c>
      <c r="B156" s="113">
        <v>45322</v>
      </c>
      <c r="C156" s="113">
        <v>45322</v>
      </c>
      <c r="D156" s="108" t="s">
        <v>584</v>
      </c>
      <c r="E156" s="108" t="s">
        <v>272</v>
      </c>
      <c r="F156" s="108" t="s">
        <v>585</v>
      </c>
      <c r="G156" s="108" t="s">
        <v>281</v>
      </c>
      <c r="H156" s="108" t="s">
        <v>282</v>
      </c>
      <c r="I156" s="108" t="s">
        <v>276</v>
      </c>
      <c r="J156" s="120">
        <v>-670230000</v>
      </c>
      <c r="K156" s="114">
        <v>0</v>
      </c>
      <c r="L156" s="114">
        <v>-670230000</v>
      </c>
      <c r="M156" s="115" t="s">
        <v>272</v>
      </c>
      <c r="N156" s="108" t="s">
        <v>95</v>
      </c>
      <c r="O156" s="108" t="s">
        <v>170</v>
      </c>
      <c r="P156" s="108" t="s">
        <v>284</v>
      </c>
      <c r="Q156" s="120">
        <v>22000</v>
      </c>
      <c r="R156" s="116" t="s">
        <v>0</v>
      </c>
      <c r="S156" s="108" t="s">
        <v>272</v>
      </c>
      <c r="T156" s="108" t="s">
        <v>272</v>
      </c>
      <c r="U156" s="108" t="s">
        <v>272</v>
      </c>
      <c r="V156" s="108" t="s">
        <v>272</v>
      </c>
      <c r="W156" s="108" t="s">
        <v>272</v>
      </c>
      <c r="X156" s="108" t="s">
        <v>272</v>
      </c>
      <c r="Y156" s="108" t="s">
        <v>272</v>
      </c>
      <c r="Z156" s="108" t="s">
        <v>272</v>
      </c>
      <c r="AA156" s="108" t="s">
        <v>272</v>
      </c>
      <c r="AB156" s="108" t="s">
        <v>272</v>
      </c>
      <c r="AC156" s="108" t="s">
        <v>272</v>
      </c>
      <c r="AD156" s="108" t="s">
        <v>272</v>
      </c>
      <c r="AE156" s="108" t="s">
        <v>272</v>
      </c>
      <c r="AF156" s="108" t="s">
        <v>278</v>
      </c>
    </row>
    <row r="157" spans="1:32" x14ac:dyDescent="0.25">
      <c r="A157" s="107">
        <f t="shared" si="2"/>
        <v>1</v>
      </c>
      <c r="B157" s="113">
        <v>45322</v>
      </c>
      <c r="C157" s="113">
        <v>45322</v>
      </c>
      <c r="D157" s="108" t="s">
        <v>586</v>
      </c>
      <c r="E157" s="108" t="s">
        <v>272</v>
      </c>
      <c r="F157" s="108" t="s">
        <v>587</v>
      </c>
      <c r="G157" s="108" t="s">
        <v>281</v>
      </c>
      <c r="H157" s="108" t="s">
        <v>282</v>
      </c>
      <c r="I157" s="108" t="s">
        <v>276</v>
      </c>
      <c r="J157" s="120">
        <v>-670230000</v>
      </c>
      <c r="K157" s="114">
        <v>0</v>
      </c>
      <c r="L157" s="114">
        <v>-670230000</v>
      </c>
      <c r="M157" s="115" t="s">
        <v>272</v>
      </c>
      <c r="N157" s="108" t="s">
        <v>95</v>
      </c>
      <c r="O157" s="108" t="s">
        <v>170</v>
      </c>
      <c r="P157" s="108" t="s">
        <v>284</v>
      </c>
      <c r="Q157" s="120">
        <v>22000</v>
      </c>
      <c r="R157" s="116" t="s">
        <v>0</v>
      </c>
      <c r="S157" s="108" t="s">
        <v>272</v>
      </c>
      <c r="T157" s="108" t="s">
        <v>272</v>
      </c>
      <c r="U157" s="108" t="s">
        <v>272</v>
      </c>
      <c r="V157" s="108" t="s">
        <v>272</v>
      </c>
      <c r="W157" s="108" t="s">
        <v>272</v>
      </c>
      <c r="X157" s="108" t="s">
        <v>272</v>
      </c>
      <c r="Y157" s="108" t="s">
        <v>272</v>
      </c>
      <c r="Z157" s="108" t="s">
        <v>272</v>
      </c>
      <c r="AA157" s="108" t="s">
        <v>272</v>
      </c>
      <c r="AB157" s="108" t="s">
        <v>272</v>
      </c>
      <c r="AC157" s="108" t="s">
        <v>272</v>
      </c>
      <c r="AD157" s="108" t="s">
        <v>272</v>
      </c>
      <c r="AE157" s="108" t="s">
        <v>272</v>
      </c>
      <c r="AF157" s="108" t="s">
        <v>278</v>
      </c>
    </row>
    <row r="158" spans="1:32" x14ac:dyDescent="0.25">
      <c r="A158" s="107">
        <f t="shared" si="2"/>
        <v>2</v>
      </c>
      <c r="B158" s="113">
        <v>45323</v>
      </c>
      <c r="C158" s="113">
        <v>45323</v>
      </c>
      <c r="D158" s="108" t="s">
        <v>588</v>
      </c>
      <c r="E158" s="108" t="s">
        <v>272</v>
      </c>
      <c r="F158" s="108" t="s">
        <v>589</v>
      </c>
      <c r="G158" s="108" t="s">
        <v>281</v>
      </c>
      <c r="H158" s="108" t="s">
        <v>282</v>
      </c>
      <c r="I158" s="108" t="s">
        <v>276</v>
      </c>
      <c r="J158" s="120">
        <v>-715726000</v>
      </c>
      <c r="K158" s="114">
        <v>0</v>
      </c>
      <c r="L158" s="114">
        <v>-715726000</v>
      </c>
      <c r="M158" s="115" t="s">
        <v>272</v>
      </c>
      <c r="N158" s="108" t="s">
        <v>110</v>
      </c>
      <c r="O158" s="108" t="s">
        <v>192</v>
      </c>
      <c r="P158" s="108" t="s">
        <v>284</v>
      </c>
      <c r="Q158" s="120">
        <v>22000</v>
      </c>
      <c r="R158" s="116" t="s">
        <v>0</v>
      </c>
      <c r="S158" s="108" t="s">
        <v>272</v>
      </c>
      <c r="T158" s="108" t="s">
        <v>272</v>
      </c>
      <c r="U158" s="108" t="s">
        <v>272</v>
      </c>
      <c r="V158" s="108" t="s">
        <v>272</v>
      </c>
      <c r="W158" s="108" t="s">
        <v>272</v>
      </c>
      <c r="X158" s="108" t="s">
        <v>272</v>
      </c>
      <c r="Y158" s="108" t="s">
        <v>272</v>
      </c>
      <c r="Z158" s="108" t="s">
        <v>272</v>
      </c>
      <c r="AA158" s="108" t="s">
        <v>272</v>
      </c>
      <c r="AB158" s="108" t="s">
        <v>272</v>
      </c>
      <c r="AC158" s="108" t="s">
        <v>272</v>
      </c>
      <c r="AD158" s="108" t="s">
        <v>272</v>
      </c>
      <c r="AE158" s="108" t="s">
        <v>272</v>
      </c>
      <c r="AF158" s="108" t="s">
        <v>278</v>
      </c>
    </row>
    <row r="159" spans="1:32" x14ac:dyDescent="0.25">
      <c r="A159" s="107">
        <f t="shared" si="2"/>
        <v>2</v>
      </c>
      <c r="B159" s="113">
        <v>45324</v>
      </c>
      <c r="C159" s="113">
        <v>45324</v>
      </c>
      <c r="D159" s="108" t="s">
        <v>590</v>
      </c>
      <c r="E159" s="108" t="s">
        <v>272</v>
      </c>
      <c r="F159" s="108" t="s">
        <v>591</v>
      </c>
      <c r="G159" s="108" t="s">
        <v>281</v>
      </c>
      <c r="H159" s="108" t="s">
        <v>282</v>
      </c>
      <c r="I159" s="108" t="s">
        <v>276</v>
      </c>
      <c r="J159" s="120">
        <v>-644424000</v>
      </c>
      <c r="K159" s="114">
        <v>0</v>
      </c>
      <c r="L159" s="114">
        <v>-644424000</v>
      </c>
      <c r="M159" s="115" t="s">
        <v>272</v>
      </c>
      <c r="N159" s="108" t="s">
        <v>110</v>
      </c>
      <c r="O159" s="108" t="s">
        <v>192</v>
      </c>
      <c r="P159" s="108" t="s">
        <v>284</v>
      </c>
      <c r="Q159" s="120">
        <v>22000</v>
      </c>
      <c r="R159" s="116" t="s">
        <v>0</v>
      </c>
      <c r="S159" s="108" t="s">
        <v>272</v>
      </c>
      <c r="T159" s="108" t="s">
        <v>272</v>
      </c>
      <c r="U159" s="108" t="s">
        <v>272</v>
      </c>
      <c r="V159" s="108" t="s">
        <v>272</v>
      </c>
      <c r="W159" s="108" t="s">
        <v>272</v>
      </c>
      <c r="X159" s="108" t="s">
        <v>272</v>
      </c>
      <c r="Y159" s="108" t="s">
        <v>272</v>
      </c>
      <c r="Z159" s="108" t="s">
        <v>272</v>
      </c>
      <c r="AA159" s="108" t="s">
        <v>272</v>
      </c>
      <c r="AB159" s="108" t="s">
        <v>272</v>
      </c>
      <c r="AC159" s="108" t="s">
        <v>272</v>
      </c>
      <c r="AD159" s="108" t="s">
        <v>272</v>
      </c>
      <c r="AE159" s="108" t="s">
        <v>272</v>
      </c>
      <c r="AF159" s="108" t="s">
        <v>278</v>
      </c>
    </row>
    <row r="160" spans="1:32" x14ac:dyDescent="0.25">
      <c r="A160" s="107">
        <f t="shared" si="2"/>
        <v>2</v>
      </c>
      <c r="B160" s="113">
        <v>45324</v>
      </c>
      <c r="C160" s="113">
        <v>45324</v>
      </c>
      <c r="D160" s="108" t="s">
        <v>592</v>
      </c>
      <c r="E160" s="108" t="s">
        <v>272</v>
      </c>
      <c r="F160" s="108" t="s">
        <v>593</v>
      </c>
      <c r="G160" s="108" t="s">
        <v>281</v>
      </c>
      <c r="H160" s="108" t="s">
        <v>282</v>
      </c>
      <c r="I160" s="108" t="s">
        <v>276</v>
      </c>
      <c r="J160" s="120">
        <v>-91665000</v>
      </c>
      <c r="K160" s="114">
        <v>0</v>
      </c>
      <c r="L160" s="114">
        <v>-91665000</v>
      </c>
      <c r="M160" s="115" t="s">
        <v>272</v>
      </c>
      <c r="N160" s="108" t="s">
        <v>143</v>
      </c>
      <c r="O160" s="108" t="s">
        <v>144</v>
      </c>
      <c r="P160" s="108" t="s">
        <v>284</v>
      </c>
      <c r="Q160" s="120">
        <v>4500</v>
      </c>
      <c r="R160" s="116" t="s">
        <v>1</v>
      </c>
      <c r="S160" s="108" t="s">
        <v>272</v>
      </c>
      <c r="T160" s="108" t="s">
        <v>272</v>
      </c>
      <c r="U160" s="108" t="s">
        <v>272</v>
      </c>
      <c r="V160" s="108" t="s">
        <v>272</v>
      </c>
      <c r="W160" s="108" t="s">
        <v>272</v>
      </c>
      <c r="X160" s="108" t="s">
        <v>272</v>
      </c>
      <c r="Y160" s="108" t="s">
        <v>272</v>
      </c>
      <c r="Z160" s="108" t="s">
        <v>272</v>
      </c>
      <c r="AA160" s="108" t="s">
        <v>272</v>
      </c>
      <c r="AB160" s="108" t="s">
        <v>272</v>
      </c>
      <c r="AC160" s="108" t="s">
        <v>272</v>
      </c>
      <c r="AD160" s="108" t="s">
        <v>272</v>
      </c>
      <c r="AE160" s="108" t="s">
        <v>272</v>
      </c>
      <c r="AF160" s="108" t="s">
        <v>278</v>
      </c>
    </row>
    <row r="161" spans="1:32" x14ac:dyDescent="0.25">
      <c r="A161" s="107">
        <f t="shared" si="2"/>
        <v>2</v>
      </c>
      <c r="B161" s="113">
        <v>45324</v>
      </c>
      <c r="C161" s="113">
        <v>45324</v>
      </c>
      <c r="D161" s="108" t="s">
        <v>594</v>
      </c>
      <c r="E161" s="108" t="s">
        <v>272</v>
      </c>
      <c r="F161" s="108" t="s">
        <v>595</v>
      </c>
      <c r="G161" s="108" t="s">
        <v>281</v>
      </c>
      <c r="H161" s="108" t="s">
        <v>282</v>
      </c>
      <c r="I161" s="108" t="s">
        <v>276</v>
      </c>
      <c r="J161" s="120">
        <v>-76387500</v>
      </c>
      <c r="K161" s="114">
        <v>0</v>
      </c>
      <c r="L161" s="114">
        <v>-76387500</v>
      </c>
      <c r="M161" s="115" t="s">
        <v>272</v>
      </c>
      <c r="N161" s="108" t="s">
        <v>141</v>
      </c>
      <c r="O161" s="108" t="s">
        <v>142</v>
      </c>
      <c r="P161" s="108" t="s">
        <v>284</v>
      </c>
      <c r="Q161" s="120">
        <v>3750</v>
      </c>
      <c r="R161" s="116" t="s">
        <v>1</v>
      </c>
      <c r="S161" s="108" t="s">
        <v>272</v>
      </c>
      <c r="T161" s="108" t="s">
        <v>272</v>
      </c>
      <c r="U161" s="108" t="s">
        <v>272</v>
      </c>
      <c r="V161" s="108" t="s">
        <v>272</v>
      </c>
      <c r="W161" s="108" t="s">
        <v>272</v>
      </c>
      <c r="X161" s="108" t="s">
        <v>272</v>
      </c>
      <c r="Y161" s="108" t="s">
        <v>272</v>
      </c>
      <c r="Z161" s="108" t="s">
        <v>272</v>
      </c>
      <c r="AA161" s="108" t="s">
        <v>272</v>
      </c>
      <c r="AB161" s="108" t="s">
        <v>272</v>
      </c>
      <c r="AC161" s="108" t="s">
        <v>272</v>
      </c>
      <c r="AD161" s="108" t="s">
        <v>272</v>
      </c>
      <c r="AE161" s="108" t="s">
        <v>272</v>
      </c>
      <c r="AF161" s="108" t="s">
        <v>278</v>
      </c>
    </row>
    <row r="162" spans="1:32" ht="50" x14ac:dyDescent="0.25">
      <c r="A162" s="107">
        <f t="shared" si="2"/>
        <v>2</v>
      </c>
      <c r="B162" s="113">
        <v>45325</v>
      </c>
      <c r="C162" s="113">
        <v>45325</v>
      </c>
      <c r="D162" s="108" t="s">
        <v>596</v>
      </c>
      <c r="E162" s="108" t="s">
        <v>272</v>
      </c>
      <c r="F162" s="108" t="s">
        <v>597</v>
      </c>
      <c r="G162" s="108" t="s">
        <v>274</v>
      </c>
      <c r="H162" s="108" t="s">
        <v>275</v>
      </c>
      <c r="I162" s="108" t="s">
        <v>276</v>
      </c>
      <c r="J162" s="120">
        <v>-4120833</v>
      </c>
      <c r="K162" s="114">
        <v>0</v>
      </c>
      <c r="L162" s="114">
        <v>-4120833</v>
      </c>
      <c r="M162" s="115" t="s">
        <v>598</v>
      </c>
      <c r="N162" s="108" t="s">
        <v>272</v>
      </c>
      <c r="O162" s="108" t="s">
        <v>272</v>
      </c>
      <c r="P162" s="108" t="s">
        <v>272</v>
      </c>
      <c r="Q162" s="120">
        <v>0</v>
      </c>
      <c r="R162" s="116" t="s">
        <v>239</v>
      </c>
      <c r="S162" s="108" t="s">
        <v>272</v>
      </c>
      <c r="T162" s="108" t="s">
        <v>272</v>
      </c>
      <c r="U162" s="108" t="s">
        <v>272</v>
      </c>
      <c r="V162" s="108" t="s">
        <v>272</v>
      </c>
      <c r="W162" s="108" t="s">
        <v>272</v>
      </c>
      <c r="X162" s="108" t="s">
        <v>272</v>
      </c>
      <c r="Y162" s="108" t="s">
        <v>272</v>
      </c>
      <c r="Z162" s="108" t="s">
        <v>272</v>
      </c>
      <c r="AA162" s="108" t="s">
        <v>272</v>
      </c>
      <c r="AB162" s="108" t="s">
        <v>272</v>
      </c>
      <c r="AC162" s="108" t="s">
        <v>272</v>
      </c>
      <c r="AD162" s="108" t="s">
        <v>272</v>
      </c>
      <c r="AE162" s="108" t="s">
        <v>272</v>
      </c>
      <c r="AF162" s="108" t="s">
        <v>278</v>
      </c>
    </row>
    <row r="163" spans="1:32" x14ac:dyDescent="0.25">
      <c r="A163" s="107">
        <f t="shared" si="2"/>
        <v>2</v>
      </c>
      <c r="B163" s="113">
        <v>45325</v>
      </c>
      <c r="C163" s="113">
        <v>45325</v>
      </c>
      <c r="D163" s="108" t="s">
        <v>599</v>
      </c>
      <c r="E163" s="108" t="s">
        <v>272</v>
      </c>
      <c r="F163" s="108" t="s">
        <v>600</v>
      </c>
      <c r="G163" s="108" t="s">
        <v>281</v>
      </c>
      <c r="H163" s="108" t="s">
        <v>282</v>
      </c>
      <c r="I163" s="108" t="s">
        <v>276</v>
      </c>
      <c r="J163" s="120">
        <v>-715726000</v>
      </c>
      <c r="K163" s="114">
        <v>0</v>
      </c>
      <c r="L163" s="114">
        <v>-715726000</v>
      </c>
      <c r="M163" s="115" t="s">
        <v>272</v>
      </c>
      <c r="N163" s="108" t="s">
        <v>110</v>
      </c>
      <c r="O163" s="108" t="s">
        <v>192</v>
      </c>
      <c r="P163" s="108" t="s">
        <v>284</v>
      </c>
      <c r="Q163" s="120">
        <v>22000</v>
      </c>
      <c r="R163" s="116" t="s">
        <v>0</v>
      </c>
      <c r="S163" s="108" t="s">
        <v>272</v>
      </c>
      <c r="T163" s="108" t="s">
        <v>272</v>
      </c>
      <c r="U163" s="108" t="s">
        <v>272</v>
      </c>
      <c r="V163" s="108" t="s">
        <v>272</v>
      </c>
      <c r="W163" s="108" t="s">
        <v>272</v>
      </c>
      <c r="X163" s="108" t="s">
        <v>272</v>
      </c>
      <c r="Y163" s="108" t="s">
        <v>272</v>
      </c>
      <c r="Z163" s="108" t="s">
        <v>272</v>
      </c>
      <c r="AA163" s="108" t="s">
        <v>272</v>
      </c>
      <c r="AB163" s="108" t="s">
        <v>272</v>
      </c>
      <c r="AC163" s="108" t="s">
        <v>272</v>
      </c>
      <c r="AD163" s="108" t="s">
        <v>272</v>
      </c>
      <c r="AE163" s="108" t="s">
        <v>272</v>
      </c>
      <c r="AF163" s="108" t="s">
        <v>278</v>
      </c>
    </row>
    <row r="164" spans="1:32" x14ac:dyDescent="0.25">
      <c r="A164" s="107">
        <f t="shared" si="2"/>
        <v>2</v>
      </c>
      <c r="B164" s="113">
        <v>45325</v>
      </c>
      <c r="C164" s="113">
        <v>45325</v>
      </c>
      <c r="D164" s="108" t="s">
        <v>601</v>
      </c>
      <c r="E164" s="108" t="s">
        <v>272</v>
      </c>
      <c r="F164" s="108" t="s">
        <v>602</v>
      </c>
      <c r="G164" s="108" t="s">
        <v>281</v>
      </c>
      <c r="H164" s="108" t="s">
        <v>282</v>
      </c>
      <c r="I164" s="108" t="s">
        <v>276</v>
      </c>
      <c r="J164" s="120">
        <v>-644424000</v>
      </c>
      <c r="K164" s="114">
        <v>0</v>
      </c>
      <c r="L164" s="114">
        <v>-644424000</v>
      </c>
      <c r="M164" s="115" t="s">
        <v>272</v>
      </c>
      <c r="N164" s="108" t="s">
        <v>110</v>
      </c>
      <c r="O164" s="108" t="s">
        <v>192</v>
      </c>
      <c r="P164" s="108" t="s">
        <v>284</v>
      </c>
      <c r="Q164" s="120">
        <v>22000</v>
      </c>
      <c r="R164" s="116" t="s">
        <v>0</v>
      </c>
      <c r="S164" s="108" t="s">
        <v>272</v>
      </c>
      <c r="T164" s="108" t="s">
        <v>272</v>
      </c>
      <c r="U164" s="108" t="s">
        <v>272</v>
      </c>
      <c r="V164" s="108" t="s">
        <v>272</v>
      </c>
      <c r="W164" s="108" t="s">
        <v>272</v>
      </c>
      <c r="X164" s="108" t="s">
        <v>272</v>
      </c>
      <c r="Y164" s="108" t="s">
        <v>272</v>
      </c>
      <c r="Z164" s="108" t="s">
        <v>272</v>
      </c>
      <c r="AA164" s="108" t="s">
        <v>272</v>
      </c>
      <c r="AB164" s="108" t="s">
        <v>272</v>
      </c>
      <c r="AC164" s="108" t="s">
        <v>272</v>
      </c>
      <c r="AD164" s="108" t="s">
        <v>272</v>
      </c>
      <c r="AE164" s="108" t="s">
        <v>272</v>
      </c>
      <c r="AF164" s="108" t="s">
        <v>278</v>
      </c>
    </row>
    <row r="165" spans="1:32" x14ac:dyDescent="0.25">
      <c r="A165" s="107">
        <f t="shared" si="2"/>
        <v>2</v>
      </c>
      <c r="B165" s="113">
        <v>45325</v>
      </c>
      <c r="C165" s="113">
        <v>45325</v>
      </c>
      <c r="D165" s="108" t="s">
        <v>603</v>
      </c>
      <c r="E165" s="108" t="s">
        <v>272</v>
      </c>
      <c r="F165" s="108" t="s">
        <v>604</v>
      </c>
      <c r="G165" s="108" t="s">
        <v>315</v>
      </c>
      <c r="H165" s="108" t="s">
        <v>316</v>
      </c>
      <c r="I165" s="108" t="s">
        <v>276</v>
      </c>
      <c r="J165" s="120">
        <v>-683161600</v>
      </c>
      <c r="K165" s="114">
        <v>0</v>
      </c>
      <c r="L165" s="114">
        <v>-683161600</v>
      </c>
      <c r="M165" s="115" t="s">
        <v>272</v>
      </c>
      <c r="N165" s="108" t="s">
        <v>111</v>
      </c>
      <c r="O165" s="108" t="s">
        <v>466</v>
      </c>
      <c r="P165" s="108" t="s">
        <v>284</v>
      </c>
      <c r="Q165" s="120">
        <v>22000</v>
      </c>
      <c r="R165" s="116" t="s">
        <v>0</v>
      </c>
      <c r="S165" s="108" t="s">
        <v>272</v>
      </c>
      <c r="T165" s="108" t="s">
        <v>272</v>
      </c>
      <c r="U165" s="108" t="s">
        <v>272</v>
      </c>
      <c r="V165" s="108" t="s">
        <v>272</v>
      </c>
      <c r="W165" s="108" t="s">
        <v>272</v>
      </c>
      <c r="X165" s="108" t="s">
        <v>272</v>
      </c>
      <c r="Y165" s="108" t="s">
        <v>272</v>
      </c>
      <c r="Z165" s="108" t="s">
        <v>272</v>
      </c>
      <c r="AA165" s="108" t="s">
        <v>272</v>
      </c>
      <c r="AB165" s="108" t="s">
        <v>272</v>
      </c>
      <c r="AC165" s="108" t="s">
        <v>272</v>
      </c>
      <c r="AD165" s="108" t="s">
        <v>272</v>
      </c>
      <c r="AE165" s="108" t="s">
        <v>272</v>
      </c>
      <c r="AF165" s="108" t="s">
        <v>278</v>
      </c>
    </row>
    <row r="166" spans="1:32" x14ac:dyDescent="0.25">
      <c r="A166" s="107">
        <f t="shared" si="2"/>
        <v>2</v>
      </c>
      <c r="B166" s="113">
        <v>45325</v>
      </c>
      <c r="C166" s="113">
        <v>45325</v>
      </c>
      <c r="D166" s="108" t="s">
        <v>605</v>
      </c>
      <c r="E166" s="108" t="s">
        <v>272</v>
      </c>
      <c r="F166" s="108" t="s">
        <v>606</v>
      </c>
      <c r="G166" s="108" t="s">
        <v>281</v>
      </c>
      <c r="H166" s="108" t="s">
        <v>282</v>
      </c>
      <c r="I166" s="108" t="s">
        <v>276</v>
      </c>
      <c r="J166" s="120">
        <v>-72043400</v>
      </c>
      <c r="K166" s="114">
        <v>0</v>
      </c>
      <c r="L166" s="114">
        <v>-72043400</v>
      </c>
      <c r="M166" s="115" t="s">
        <v>272</v>
      </c>
      <c r="N166" s="108" t="s">
        <v>283</v>
      </c>
      <c r="O166" s="108" t="s">
        <v>168</v>
      </c>
      <c r="P166" s="108" t="s">
        <v>284</v>
      </c>
      <c r="Q166" s="120">
        <v>2200</v>
      </c>
      <c r="R166" s="116" t="s">
        <v>0</v>
      </c>
      <c r="S166" s="108" t="s">
        <v>272</v>
      </c>
      <c r="T166" s="108" t="s">
        <v>272</v>
      </c>
      <c r="U166" s="108" t="s">
        <v>272</v>
      </c>
      <c r="V166" s="108" t="s">
        <v>272</v>
      </c>
      <c r="W166" s="108" t="s">
        <v>272</v>
      </c>
      <c r="X166" s="108" t="s">
        <v>272</v>
      </c>
      <c r="Y166" s="108" t="s">
        <v>272</v>
      </c>
      <c r="Z166" s="108" t="s">
        <v>272</v>
      </c>
      <c r="AA166" s="108" t="s">
        <v>272</v>
      </c>
      <c r="AB166" s="108" t="s">
        <v>272</v>
      </c>
      <c r="AC166" s="108" t="s">
        <v>272</v>
      </c>
      <c r="AD166" s="108" t="s">
        <v>272</v>
      </c>
      <c r="AE166" s="108" t="s">
        <v>272</v>
      </c>
      <c r="AF166" s="108" t="s">
        <v>278</v>
      </c>
    </row>
    <row r="167" spans="1:32" x14ac:dyDescent="0.25">
      <c r="A167" s="107">
        <f t="shared" si="2"/>
        <v>2</v>
      </c>
      <c r="B167" s="113">
        <v>45325</v>
      </c>
      <c r="C167" s="113">
        <v>45325</v>
      </c>
      <c r="D167" s="108" t="s">
        <v>607</v>
      </c>
      <c r="E167" s="108" t="s">
        <v>272</v>
      </c>
      <c r="F167" s="108" t="s">
        <v>608</v>
      </c>
      <c r="G167" s="108" t="s">
        <v>281</v>
      </c>
      <c r="H167" s="108" t="s">
        <v>282</v>
      </c>
      <c r="I167" s="108" t="s">
        <v>276</v>
      </c>
      <c r="J167" s="120">
        <v>-42018400</v>
      </c>
      <c r="K167" s="114">
        <v>0</v>
      </c>
      <c r="L167" s="114">
        <v>-42018400</v>
      </c>
      <c r="M167" s="115" t="s">
        <v>272</v>
      </c>
      <c r="N167" s="108" t="s">
        <v>337</v>
      </c>
      <c r="O167" s="108" t="s">
        <v>338</v>
      </c>
      <c r="P167" s="108" t="s">
        <v>284</v>
      </c>
      <c r="Q167" s="120">
        <v>1982</v>
      </c>
      <c r="R167" s="116" t="s">
        <v>239</v>
      </c>
      <c r="S167" s="108" t="s">
        <v>272</v>
      </c>
      <c r="T167" s="108" t="s">
        <v>272</v>
      </c>
      <c r="U167" s="108" t="s">
        <v>272</v>
      </c>
      <c r="V167" s="108" t="s">
        <v>272</v>
      </c>
      <c r="W167" s="108" t="s">
        <v>272</v>
      </c>
      <c r="X167" s="108" t="s">
        <v>272</v>
      </c>
      <c r="Y167" s="108" t="s">
        <v>272</v>
      </c>
      <c r="Z167" s="108" t="s">
        <v>272</v>
      </c>
      <c r="AA167" s="108" t="s">
        <v>272</v>
      </c>
      <c r="AB167" s="108" t="s">
        <v>272</v>
      </c>
      <c r="AC167" s="108" t="s">
        <v>272</v>
      </c>
      <c r="AD167" s="108" t="s">
        <v>272</v>
      </c>
      <c r="AE167" s="108" t="s">
        <v>272</v>
      </c>
      <c r="AF167" s="108" t="s">
        <v>278</v>
      </c>
    </row>
    <row r="168" spans="1:32" x14ac:dyDescent="0.25">
      <c r="A168" s="107">
        <f t="shared" si="2"/>
        <v>2</v>
      </c>
      <c r="B168" s="113">
        <v>45327</v>
      </c>
      <c r="C168" s="113">
        <v>45327</v>
      </c>
      <c r="D168" s="108" t="s">
        <v>609</v>
      </c>
      <c r="E168" s="108" t="s">
        <v>272</v>
      </c>
      <c r="F168" s="108" t="s">
        <v>610</v>
      </c>
      <c r="G168" s="108" t="s">
        <v>281</v>
      </c>
      <c r="H168" s="108" t="s">
        <v>282</v>
      </c>
      <c r="I168" s="108" t="s">
        <v>276</v>
      </c>
      <c r="J168" s="120">
        <v>-405218000</v>
      </c>
      <c r="K168" s="114">
        <v>0</v>
      </c>
      <c r="L168" s="114">
        <v>-405218000</v>
      </c>
      <c r="M168" s="115" t="s">
        <v>272</v>
      </c>
      <c r="N168" s="108" t="s">
        <v>101</v>
      </c>
      <c r="O168" s="108" t="s">
        <v>175</v>
      </c>
      <c r="P168" s="108" t="s">
        <v>284</v>
      </c>
      <c r="Q168" s="120">
        <v>11000</v>
      </c>
      <c r="R168" s="116" t="s">
        <v>1</v>
      </c>
      <c r="S168" s="108" t="s">
        <v>272</v>
      </c>
      <c r="T168" s="108" t="s">
        <v>272</v>
      </c>
      <c r="U168" s="108" t="s">
        <v>272</v>
      </c>
      <c r="V168" s="108" t="s">
        <v>272</v>
      </c>
      <c r="W168" s="108" t="s">
        <v>272</v>
      </c>
      <c r="X168" s="108" t="s">
        <v>272</v>
      </c>
      <c r="Y168" s="108" t="s">
        <v>272</v>
      </c>
      <c r="Z168" s="108" t="s">
        <v>272</v>
      </c>
      <c r="AA168" s="108" t="s">
        <v>272</v>
      </c>
      <c r="AB168" s="108" t="s">
        <v>272</v>
      </c>
      <c r="AC168" s="108" t="s">
        <v>272</v>
      </c>
      <c r="AD168" s="108" t="s">
        <v>272</v>
      </c>
      <c r="AE168" s="108" t="s">
        <v>272</v>
      </c>
      <c r="AF168" s="108" t="s">
        <v>278</v>
      </c>
    </row>
    <row r="169" spans="1:32" x14ac:dyDescent="0.25">
      <c r="A169" s="107">
        <f t="shared" si="2"/>
        <v>2</v>
      </c>
      <c r="B169" s="113">
        <v>45327</v>
      </c>
      <c r="C169" s="113">
        <v>45327</v>
      </c>
      <c r="D169" s="108" t="s">
        <v>611</v>
      </c>
      <c r="E169" s="108" t="s">
        <v>272</v>
      </c>
      <c r="F169" s="108" t="s">
        <v>612</v>
      </c>
      <c r="G169" s="108" t="s">
        <v>281</v>
      </c>
      <c r="H169" s="108" t="s">
        <v>282</v>
      </c>
      <c r="I169" s="108" t="s">
        <v>276</v>
      </c>
      <c r="J169" s="120">
        <v>-405218000</v>
      </c>
      <c r="K169" s="114">
        <v>0</v>
      </c>
      <c r="L169" s="114">
        <v>-405218000</v>
      </c>
      <c r="M169" s="115" t="s">
        <v>272</v>
      </c>
      <c r="N169" s="108" t="s">
        <v>101</v>
      </c>
      <c r="O169" s="108" t="s">
        <v>175</v>
      </c>
      <c r="P169" s="108" t="s">
        <v>284</v>
      </c>
      <c r="Q169" s="120">
        <v>11000</v>
      </c>
      <c r="R169" s="116" t="s">
        <v>1</v>
      </c>
      <c r="S169" s="108" t="s">
        <v>272</v>
      </c>
      <c r="T169" s="108" t="s">
        <v>272</v>
      </c>
      <c r="U169" s="108" t="s">
        <v>272</v>
      </c>
      <c r="V169" s="108" t="s">
        <v>272</v>
      </c>
      <c r="W169" s="108" t="s">
        <v>272</v>
      </c>
      <c r="X169" s="108" t="s">
        <v>272</v>
      </c>
      <c r="Y169" s="108" t="s">
        <v>272</v>
      </c>
      <c r="Z169" s="108" t="s">
        <v>272</v>
      </c>
      <c r="AA169" s="108" t="s">
        <v>272</v>
      </c>
      <c r="AB169" s="108" t="s">
        <v>272</v>
      </c>
      <c r="AC169" s="108" t="s">
        <v>272</v>
      </c>
      <c r="AD169" s="108" t="s">
        <v>272</v>
      </c>
      <c r="AE169" s="108" t="s">
        <v>272</v>
      </c>
      <c r="AF169" s="108" t="s">
        <v>278</v>
      </c>
    </row>
    <row r="170" spans="1:32" x14ac:dyDescent="0.25">
      <c r="A170" s="107">
        <f t="shared" si="2"/>
        <v>2</v>
      </c>
      <c r="B170" s="113">
        <v>45327</v>
      </c>
      <c r="C170" s="113">
        <v>45327</v>
      </c>
      <c r="D170" s="108" t="s">
        <v>613</v>
      </c>
      <c r="E170" s="108" t="s">
        <v>272</v>
      </c>
      <c r="F170" s="108" t="s">
        <v>614</v>
      </c>
      <c r="G170" s="108" t="s">
        <v>281</v>
      </c>
      <c r="H170" s="108" t="s">
        <v>282</v>
      </c>
      <c r="I170" s="108" t="s">
        <v>276</v>
      </c>
      <c r="J170" s="120">
        <v>-715726000</v>
      </c>
      <c r="K170" s="114">
        <v>0</v>
      </c>
      <c r="L170" s="114">
        <v>-715726000</v>
      </c>
      <c r="M170" s="115" t="s">
        <v>272</v>
      </c>
      <c r="N170" s="108" t="s">
        <v>110</v>
      </c>
      <c r="O170" s="108" t="s">
        <v>192</v>
      </c>
      <c r="P170" s="108" t="s">
        <v>284</v>
      </c>
      <c r="Q170" s="120">
        <v>22000</v>
      </c>
      <c r="R170" s="116" t="s">
        <v>0</v>
      </c>
      <c r="S170" s="108" t="s">
        <v>272</v>
      </c>
      <c r="T170" s="108" t="s">
        <v>272</v>
      </c>
      <c r="U170" s="108" t="s">
        <v>272</v>
      </c>
      <c r="V170" s="108" t="s">
        <v>272</v>
      </c>
      <c r="W170" s="108" t="s">
        <v>272</v>
      </c>
      <c r="X170" s="108" t="s">
        <v>272</v>
      </c>
      <c r="Y170" s="108" t="s">
        <v>272</v>
      </c>
      <c r="Z170" s="108" t="s">
        <v>272</v>
      </c>
      <c r="AA170" s="108" t="s">
        <v>272</v>
      </c>
      <c r="AB170" s="108" t="s">
        <v>272</v>
      </c>
      <c r="AC170" s="108" t="s">
        <v>272</v>
      </c>
      <c r="AD170" s="108" t="s">
        <v>272</v>
      </c>
      <c r="AE170" s="108" t="s">
        <v>272</v>
      </c>
      <c r="AF170" s="108" t="s">
        <v>278</v>
      </c>
    </row>
    <row r="171" spans="1:32" x14ac:dyDescent="0.25">
      <c r="A171" s="107">
        <f t="shared" si="2"/>
        <v>2</v>
      </c>
      <c r="B171" s="113">
        <v>45327</v>
      </c>
      <c r="C171" s="113">
        <v>45327</v>
      </c>
      <c r="D171" s="108" t="s">
        <v>615</v>
      </c>
      <c r="E171" s="108" t="s">
        <v>272</v>
      </c>
      <c r="F171" s="108" t="s">
        <v>616</v>
      </c>
      <c r="G171" s="108" t="s">
        <v>281</v>
      </c>
      <c r="H171" s="108" t="s">
        <v>282</v>
      </c>
      <c r="I171" s="108" t="s">
        <v>276</v>
      </c>
      <c r="J171" s="120">
        <v>-357863000</v>
      </c>
      <c r="K171" s="114">
        <v>0</v>
      </c>
      <c r="L171" s="114">
        <v>-357863000</v>
      </c>
      <c r="M171" s="115" t="s">
        <v>272</v>
      </c>
      <c r="N171" s="108" t="s">
        <v>95</v>
      </c>
      <c r="O171" s="108" t="s">
        <v>170</v>
      </c>
      <c r="P171" s="108" t="s">
        <v>284</v>
      </c>
      <c r="Q171" s="120">
        <v>11000</v>
      </c>
      <c r="R171" s="116" t="s">
        <v>0</v>
      </c>
      <c r="S171" s="108" t="s">
        <v>272</v>
      </c>
      <c r="T171" s="108" t="s">
        <v>272</v>
      </c>
      <c r="U171" s="108" t="s">
        <v>272</v>
      </c>
      <c r="V171" s="108" t="s">
        <v>272</v>
      </c>
      <c r="W171" s="108" t="s">
        <v>272</v>
      </c>
      <c r="X171" s="108" t="s">
        <v>272</v>
      </c>
      <c r="Y171" s="108" t="s">
        <v>272</v>
      </c>
      <c r="Z171" s="108" t="s">
        <v>272</v>
      </c>
      <c r="AA171" s="108" t="s">
        <v>272</v>
      </c>
      <c r="AB171" s="108" t="s">
        <v>272</v>
      </c>
      <c r="AC171" s="108" t="s">
        <v>272</v>
      </c>
      <c r="AD171" s="108" t="s">
        <v>272</v>
      </c>
      <c r="AE171" s="108" t="s">
        <v>272</v>
      </c>
      <c r="AF171" s="108" t="s">
        <v>278</v>
      </c>
    </row>
    <row r="172" spans="1:32" x14ac:dyDescent="0.25">
      <c r="A172" s="107">
        <f t="shared" si="2"/>
        <v>2</v>
      </c>
      <c r="B172" s="113">
        <v>45327</v>
      </c>
      <c r="C172" s="113">
        <v>45327</v>
      </c>
      <c r="D172" s="108" t="s">
        <v>617</v>
      </c>
      <c r="E172" s="108" t="s">
        <v>272</v>
      </c>
      <c r="F172" s="108" t="s">
        <v>618</v>
      </c>
      <c r="G172" s="108" t="s">
        <v>281</v>
      </c>
      <c r="H172" s="108" t="s">
        <v>282</v>
      </c>
      <c r="I172" s="108" t="s">
        <v>276</v>
      </c>
      <c r="J172" s="120">
        <v>-357863000</v>
      </c>
      <c r="K172" s="114">
        <v>0</v>
      </c>
      <c r="L172" s="114">
        <v>-357863000</v>
      </c>
      <c r="M172" s="115" t="s">
        <v>272</v>
      </c>
      <c r="N172" s="108" t="s">
        <v>95</v>
      </c>
      <c r="O172" s="108" t="s">
        <v>170</v>
      </c>
      <c r="P172" s="108" t="s">
        <v>284</v>
      </c>
      <c r="Q172" s="120">
        <v>11000</v>
      </c>
      <c r="R172" s="116" t="s">
        <v>0</v>
      </c>
      <c r="S172" s="108" t="s">
        <v>272</v>
      </c>
      <c r="T172" s="108" t="s">
        <v>272</v>
      </c>
      <c r="U172" s="108" t="s">
        <v>272</v>
      </c>
      <c r="V172" s="108" t="s">
        <v>272</v>
      </c>
      <c r="W172" s="108" t="s">
        <v>272</v>
      </c>
      <c r="X172" s="108" t="s">
        <v>272</v>
      </c>
      <c r="Y172" s="108" t="s">
        <v>272</v>
      </c>
      <c r="Z172" s="108" t="s">
        <v>272</v>
      </c>
      <c r="AA172" s="108" t="s">
        <v>272</v>
      </c>
      <c r="AB172" s="108" t="s">
        <v>272</v>
      </c>
      <c r="AC172" s="108" t="s">
        <v>272</v>
      </c>
      <c r="AD172" s="108" t="s">
        <v>272</v>
      </c>
      <c r="AE172" s="108" t="s">
        <v>272</v>
      </c>
      <c r="AF172" s="108" t="s">
        <v>278</v>
      </c>
    </row>
    <row r="173" spans="1:32" x14ac:dyDescent="0.25">
      <c r="A173" s="107">
        <f t="shared" si="2"/>
        <v>2</v>
      </c>
      <c r="B173" s="113">
        <v>45327</v>
      </c>
      <c r="C173" s="113">
        <v>45327</v>
      </c>
      <c r="D173" s="108" t="s">
        <v>619</v>
      </c>
      <c r="E173" s="108" t="s">
        <v>272</v>
      </c>
      <c r="F173" s="108" t="s">
        <v>620</v>
      </c>
      <c r="G173" s="108" t="s">
        <v>281</v>
      </c>
      <c r="H173" s="108" t="s">
        <v>282</v>
      </c>
      <c r="I173" s="108" t="s">
        <v>276</v>
      </c>
      <c r="J173" s="120">
        <v>-107358900</v>
      </c>
      <c r="K173" s="114">
        <v>0</v>
      </c>
      <c r="L173" s="114">
        <v>-107358900</v>
      </c>
      <c r="M173" s="115" t="s">
        <v>272</v>
      </c>
      <c r="N173" s="108" t="s">
        <v>110</v>
      </c>
      <c r="O173" s="108" t="s">
        <v>192</v>
      </c>
      <c r="P173" s="108" t="s">
        <v>284</v>
      </c>
      <c r="Q173" s="120">
        <v>3300</v>
      </c>
      <c r="R173" s="116" t="s">
        <v>0</v>
      </c>
      <c r="S173" s="108" t="s">
        <v>272</v>
      </c>
      <c r="T173" s="108" t="s">
        <v>272</v>
      </c>
      <c r="U173" s="108" t="s">
        <v>272</v>
      </c>
      <c r="V173" s="108" t="s">
        <v>272</v>
      </c>
      <c r="W173" s="108" t="s">
        <v>272</v>
      </c>
      <c r="X173" s="108" t="s">
        <v>272</v>
      </c>
      <c r="Y173" s="108" t="s">
        <v>272</v>
      </c>
      <c r="Z173" s="108" t="s">
        <v>272</v>
      </c>
      <c r="AA173" s="108" t="s">
        <v>272</v>
      </c>
      <c r="AB173" s="108" t="s">
        <v>272</v>
      </c>
      <c r="AC173" s="108" t="s">
        <v>272</v>
      </c>
      <c r="AD173" s="108" t="s">
        <v>272</v>
      </c>
      <c r="AE173" s="108" t="s">
        <v>272</v>
      </c>
      <c r="AF173" s="108" t="s">
        <v>278</v>
      </c>
    </row>
    <row r="174" spans="1:32" x14ac:dyDescent="0.25">
      <c r="A174" s="107">
        <f t="shared" si="2"/>
        <v>2</v>
      </c>
      <c r="B174" s="113">
        <v>45327</v>
      </c>
      <c r="C174" s="113">
        <v>45327</v>
      </c>
      <c r="D174" s="108" t="s">
        <v>621</v>
      </c>
      <c r="E174" s="108" t="s">
        <v>272</v>
      </c>
      <c r="F174" s="108" t="s">
        <v>622</v>
      </c>
      <c r="G174" s="108" t="s">
        <v>281</v>
      </c>
      <c r="H174" s="108" t="s">
        <v>282</v>
      </c>
      <c r="I174" s="108" t="s">
        <v>276</v>
      </c>
      <c r="J174" s="120">
        <v>-357863000</v>
      </c>
      <c r="K174" s="114">
        <v>0</v>
      </c>
      <c r="L174" s="114">
        <v>-357863000</v>
      </c>
      <c r="M174" s="115" t="s">
        <v>272</v>
      </c>
      <c r="N174" s="108" t="s">
        <v>110</v>
      </c>
      <c r="O174" s="108" t="s">
        <v>192</v>
      </c>
      <c r="P174" s="108" t="s">
        <v>284</v>
      </c>
      <c r="Q174" s="120">
        <v>11000</v>
      </c>
      <c r="R174" s="116" t="s">
        <v>0</v>
      </c>
      <c r="S174" s="108" t="s">
        <v>272</v>
      </c>
      <c r="T174" s="108" t="s">
        <v>272</v>
      </c>
      <c r="U174" s="108" t="s">
        <v>272</v>
      </c>
      <c r="V174" s="108" t="s">
        <v>272</v>
      </c>
      <c r="W174" s="108" t="s">
        <v>272</v>
      </c>
      <c r="X174" s="108" t="s">
        <v>272</v>
      </c>
      <c r="Y174" s="108" t="s">
        <v>272</v>
      </c>
      <c r="Z174" s="108" t="s">
        <v>272</v>
      </c>
      <c r="AA174" s="108" t="s">
        <v>272</v>
      </c>
      <c r="AB174" s="108" t="s">
        <v>272</v>
      </c>
      <c r="AC174" s="108" t="s">
        <v>272</v>
      </c>
      <c r="AD174" s="108" t="s">
        <v>272</v>
      </c>
      <c r="AE174" s="108" t="s">
        <v>272</v>
      </c>
      <c r="AF174" s="108" t="s">
        <v>278</v>
      </c>
    </row>
    <row r="175" spans="1:32" x14ac:dyDescent="0.25">
      <c r="A175" s="107">
        <f t="shared" si="2"/>
        <v>2</v>
      </c>
      <c r="B175" s="113">
        <v>45327</v>
      </c>
      <c r="C175" s="113">
        <v>45327</v>
      </c>
      <c r="D175" s="108" t="s">
        <v>623</v>
      </c>
      <c r="E175" s="108" t="s">
        <v>272</v>
      </c>
      <c r="F175" s="108" t="s">
        <v>624</v>
      </c>
      <c r="G175" s="108" t="s">
        <v>281</v>
      </c>
      <c r="H175" s="108" t="s">
        <v>282</v>
      </c>
      <c r="I175" s="108" t="s">
        <v>276</v>
      </c>
      <c r="J175" s="120">
        <v>-357863000</v>
      </c>
      <c r="K175" s="114">
        <v>0</v>
      </c>
      <c r="L175" s="114">
        <v>-357863000</v>
      </c>
      <c r="M175" s="115" t="s">
        <v>272</v>
      </c>
      <c r="N175" s="108" t="s">
        <v>110</v>
      </c>
      <c r="O175" s="108" t="s">
        <v>192</v>
      </c>
      <c r="P175" s="108" t="s">
        <v>284</v>
      </c>
      <c r="Q175" s="120">
        <v>11000</v>
      </c>
      <c r="R175" s="116" t="s">
        <v>0</v>
      </c>
      <c r="S175" s="108" t="s">
        <v>272</v>
      </c>
      <c r="T175" s="108" t="s">
        <v>272</v>
      </c>
      <c r="U175" s="108" t="s">
        <v>272</v>
      </c>
      <c r="V175" s="108" t="s">
        <v>272</v>
      </c>
      <c r="W175" s="108" t="s">
        <v>272</v>
      </c>
      <c r="X175" s="108" t="s">
        <v>272</v>
      </c>
      <c r="Y175" s="108" t="s">
        <v>272</v>
      </c>
      <c r="Z175" s="108" t="s">
        <v>272</v>
      </c>
      <c r="AA175" s="108" t="s">
        <v>272</v>
      </c>
      <c r="AB175" s="108" t="s">
        <v>272</v>
      </c>
      <c r="AC175" s="108" t="s">
        <v>272</v>
      </c>
      <c r="AD175" s="108" t="s">
        <v>272</v>
      </c>
      <c r="AE175" s="108" t="s">
        <v>272</v>
      </c>
      <c r="AF175" s="108" t="s">
        <v>278</v>
      </c>
    </row>
    <row r="176" spans="1:32" x14ac:dyDescent="0.25">
      <c r="A176" s="107">
        <f t="shared" si="2"/>
        <v>2</v>
      </c>
      <c r="B176" s="113">
        <v>45327</v>
      </c>
      <c r="C176" s="113">
        <v>45327</v>
      </c>
      <c r="D176" s="108" t="s">
        <v>625</v>
      </c>
      <c r="E176" s="108" t="s">
        <v>272</v>
      </c>
      <c r="F176" s="108" t="s">
        <v>626</v>
      </c>
      <c r="G176" s="108" t="s">
        <v>281</v>
      </c>
      <c r="H176" s="108" t="s">
        <v>282</v>
      </c>
      <c r="I176" s="108" t="s">
        <v>276</v>
      </c>
      <c r="J176" s="120">
        <v>-250504100</v>
      </c>
      <c r="K176" s="114">
        <v>0</v>
      </c>
      <c r="L176" s="114">
        <v>-250504100</v>
      </c>
      <c r="M176" s="115" t="s">
        <v>272</v>
      </c>
      <c r="N176" s="108" t="s">
        <v>110</v>
      </c>
      <c r="O176" s="108" t="s">
        <v>192</v>
      </c>
      <c r="P176" s="108" t="s">
        <v>284</v>
      </c>
      <c r="Q176" s="120">
        <v>7700</v>
      </c>
      <c r="R176" s="116" t="s">
        <v>0</v>
      </c>
      <c r="S176" s="108" t="s">
        <v>272</v>
      </c>
      <c r="T176" s="108" t="s">
        <v>272</v>
      </c>
      <c r="U176" s="108" t="s">
        <v>272</v>
      </c>
      <c r="V176" s="108" t="s">
        <v>272</v>
      </c>
      <c r="W176" s="108" t="s">
        <v>272</v>
      </c>
      <c r="X176" s="108" t="s">
        <v>272</v>
      </c>
      <c r="Y176" s="108" t="s">
        <v>272</v>
      </c>
      <c r="Z176" s="108" t="s">
        <v>272</v>
      </c>
      <c r="AA176" s="108" t="s">
        <v>272</v>
      </c>
      <c r="AB176" s="108" t="s">
        <v>272</v>
      </c>
      <c r="AC176" s="108" t="s">
        <v>272</v>
      </c>
      <c r="AD176" s="108" t="s">
        <v>272</v>
      </c>
      <c r="AE176" s="108" t="s">
        <v>272</v>
      </c>
      <c r="AF176" s="108" t="s">
        <v>278</v>
      </c>
    </row>
    <row r="177" spans="1:32" x14ac:dyDescent="0.25">
      <c r="A177" s="107">
        <f t="shared" si="2"/>
        <v>2</v>
      </c>
      <c r="B177" s="113">
        <v>45327</v>
      </c>
      <c r="C177" s="113">
        <v>45327</v>
      </c>
      <c r="D177" s="108" t="s">
        <v>627</v>
      </c>
      <c r="E177" s="108" t="s">
        <v>272</v>
      </c>
      <c r="F177" s="108" t="s">
        <v>628</v>
      </c>
      <c r="G177" s="108" t="s">
        <v>281</v>
      </c>
      <c r="H177" s="108" t="s">
        <v>282</v>
      </c>
      <c r="I177" s="108" t="s">
        <v>276</v>
      </c>
      <c r="J177" s="120">
        <v>-61110000</v>
      </c>
      <c r="K177" s="114">
        <v>0</v>
      </c>
      <c r="L177" s="114">
        <v>-61110000</v>
      </c>
      <c r="M177" s="115" t="s">
        <v>272</v>
      </c>
      <c r="N177" s="108" t="s">
        <v>143</v>
      </c>
      <c r="O177" s="108" t="s">
        <v>144</v>
      </c>
      <c r="P177" s="108" t="s">
        <v>284</v>
      </c>
      <c r="Q177" s="120">
        <v>3000</v>
      </c>
      <c r="R177" s="116" t="s">
        <v>1</v>
      </c>
      <c r="S177" s="108" t="s">
        <v>272</v>
      </c>
      <c r="T177" s="108" t="s">
        <v>272</v>
      </c>
      <c r="U177" s="108" t="s">
        <v>272</v>
      </c>
      <c r="V177" s="108" t="s">
        <v>272</v>
      </c>
      <c r="W177" s="108" t="s">
        <v>272</v>
      </c>
      <c r="X177" s="108" t="s">
        <v>272</v>
      </c>
      <c r="Y177" s="108" t="s">
        <v>272</v>
      </c>
      <c r="Z177" s="108" t="s">
        <v>272</v>
      </c>
      <c r="AA177" s="108" t="s">
        <v>272</v>
      </c>
      <c r="AB177" s="108" t="s">
        <v>272</v>
      </c>
      <c r="AC177" s="108" t="s">
        <v>272</v>
      </c>
      <c r="AD177" s="108" t="s">
        <v>272</v>
      </c>
      <c r="AE177" s="108" t="s">
        <v>272</v>
      </c>
      <c r="AF177" s="108" t="s">
        <v>278</v>
      </c>
    </row>
    <row r="178" spans="1:32" x14ac:dyDescent="0.25">
      <c r="A178" s="107">
        <f t="shared" si="2"/>
        <v>2</v>
      </c>
      <c r="B178" s="113">
        <v>45328</v>
      </c>
      <c r="C178" s="113">
        <v>45328</v>
      </c>
      <c r="D178" s="108" t="s">
        <v>629</v>
      </c>
      <c r="E178" s="108" t="s">
        <v>272</v>
      </c>
      <c r="F178" s="108" t="s">
        <v>630</v>
      </c>
      <c r="G178" s="108" t="s">
        <v>281</v>
      </c>
      <c r="H178" s="108" t="s">
        <v>282</v>
      </c>
      <c r="I178" s="108" t="s">
        <v>276</v>
      </c>
      <c r="J178" s="120">
        <v>-715726000</v>
      </c>
      <c r="K178" s="114">
        <v>0</v>
      </c>
      <c r="L178" s="114">
        <v>-715726000</v>
      </c>
      <c r="M178" s="115" t="s">
        <v>272</v>
      </c>
      <c r="N178" s="108" t="s">
        <v>110</v>
      </c>
      <c r="O178" s="108" t="s">
        <v>192</v>
      </c>
      <c r="P178" s="108" t="s">
        <v>284</v>
      </c>
      <c r="Q178" s="120">
        <v>22000</v>
      </c>
      <c r="R178" s="116" t="s">
        <v>0</v>
      </c>
      <c r="S178" s="108" t="s">
        <v>272</v>
      </c>
      <c r="T178" s="108" t="s">
        <v>272</v>
      </c>
      <c r="U178" s="108" t="s">
        <v>272</v>
      </c>
      <c r="V178" s="108" t="s">
        <v>272</v>
      </c>
      <c r="W178" s="108" t="s">
        <v>272</v>
      </c>
      <c r="X178" s="108" t="s">
        <v>272</v>
      </c>
      <c r="Y178" s="108" t="s">
        <v>272</v>
      </c>
      <c r="Z178" s="108" t="s">
        <v>272</v>
      </c>
      <c r="AA178" s="108" t="s">
        <v>272</v>
      </c>
      <c r="AB178" s="108" t="s">
        <v>272</v>
      </c>
      <c r="AC178" s="108" t="s">
        <v>272</v>
      </c>
      <c r="AD178" s="108" t="s">
        <v>272</v>
      </c>
      <c r="AE178" s="108" t="s">
        <v>272</v>
      </c>
      <c r="AF178" s="108" t="s">
        <v>278</v>
      </c>
    </row>
    <row r="179" spans="1:32" x14ac:dyDescent="0.25">
      <c r="A179" s="107">
        <f t="shared" si="2"/>
        <v>2</v>
      </c>
      <c r="B179" s="113">
        <v>45328</v>
      </c>
      <c r="C179" s="113">
        <v>45328</v>
      </c>
      <c r="D179" s="108" t="s">
        <v>631</v>
      </c>
      <c r="E179" s="108" t="s">
        <v>272</v>
      </c>
      <c r="F179" s="108" t="s">
        <v>632</v>
      </c>
      <c r="G179" s="108" t="s">
        <v>281</v>
      </c>
      <c r="H179" s="108" t="s">
        <v>282</v>
      </c>
      <c r="I179" s="108" t="s">
        <v>276</v>
      </c>
      <c r="J179" s="120">
        <v>-715726000</v>
      </c>
      <c r="K179" s="114">
        <v>0</v>
      </c>
      <c r="L179" s="114">
        <v>-715726000</v>
      </c>
      <c r="M179" s="115" t="s">
        <v>272</v>
      </c>
      <c r="N179" s="108" t="s">
        <v>110</v>
      </c>
      <c r="O179" s="108" t="s">
        <v>192</v>
      </c>
      <c r="P179" s="108" t="s">
        <v>284</v>
      </c>
      <c r="Q179" s="120">
        <v>22000</v>
      </c>
      <c r="R179" s="116" t="s">
        <v>0</v>
      </c>
      <c r="S179" s="108" t="s">
        <v>272</v>
      </c>
      <c r="T179" s="108" t="s">
        <v>272</v>
      </c>
      <c r="U179" s="108" t="s">
        <v>272</v>
      </c>
      <c r="V179" s="108" t="s">
        <v>272</v>
      </c>
      <c r="W179" s="108" t="s">
        <v>272</v>
      </c>
      <c r="X179" s="108" t="s">
        <v>272</v>
      </c>
      <c r="Y179" s="108" t="s">
        <v>272</v>
      </c>
      <c r="Z179" s="108" t="s">
        <v>272</v>
      </c>
      <c r="AA179" s="108" t="s">
        <v>272</v>
      </c>
      <c r="AB179" s="108" t="s">
        <v>272</v>
      </c>
      <c r="AC179" s="108" t="s">
        <v>272</v>
      </c>
      <c r="AD179" s="108" t="s">
        <v>272</v>
      </c>
      <c r="AE179" s="108" t="s">
        <v>272</v>
      </c>
      <c r="AF179" s="108" t="s">
        <v>278</v>
      </c>
    </row>
    <row r="180" spans="1:32" x14ac:dyDescent="0.25">
      <c r="A180" s="107">
        <f t="shared" si="2"/>
        <v>2</v>
      </c>
      <c r="B180" s="113">
        <v>45341</v>
      </c>
      <c r="C180" s="113">
        <v>45341</v>
      </c>
      <c r="D180" s="108" t="s">
        <v>633</v>
      </c>
      <c r="E180" s="108" t="s">
        <v>272</v>
      </c>
      <c r="F180" s="108" t="s">
        <v>634</v>
      </c>
      <c r="G180" s="108" t="s">
        <v>281</v>
      </c>
      <c r="H180" s="108" t="s">
        <v>282</v>
      </c>
      <c r="I180" s="108" t="s">
        <v>276</v>
      </c>
      <c r="J180" s="120">
        <v>-715726000</v>
      </c>
      <c r="K180" s="114">
        <v>0</v>
      </c>
      <c r="L180" s="114">
        <v>-715726000</v>
      </c>
      <c r="M180" s="115" t="s">
        <v>272</v>
      </c>
      <c r="N180" s="108" t="s">
        <v>110</v>
      </c>
      <c r="O180" s="108" t="s">
        <v>192</v>
      </c>
      <c r="P180" s="108" t="s">
        <v>284</v>
      </c>
      <c r="Q180" s="120">
        <v>22000</v>
      </c>
      <c r="R180" s="116" t="s">
        <v>0</v>
      </c>
      <c r="S180" s="108" t="s">
        <v>272</v>
      </c>
      <c r="T180" s="108" t="s">
        <v>272</v>
      </c>
      <c r="U180" s="108" t="s">
        <v>272</v>
      </c>
      <c r="V180" s="108" t="s">
        <v>272</v>
      </c>
      <c r="W180" s="108" t="s">
        <v>272</v>
      </c>
      <c r="X180" s="108" t="s">
        <v>272</v>
      </c>
      <c r="Y180" s="108" t="s">
        <v>272</v>
      </c>
      <c r="Z180" s="108" t="s">
        <v>272</v>
      </c>
      <c r="AA180" s="108" t="s">
        <v>272</v>
      </c>
      <c r="AB180" s="108" t="s">
        <v>272</v>
      </c>
      <c r="AC180" s="108" t="s">
        <v>272</v>
      </c>
      <c r="AD180" s="108" t="s">
        <v>272</v>
      </c>
      <c r="AE180" s="108" t="s">
        <v>272</v>
      </c>
      <c r="AF180" s="108" t="s">
        <v>278</v>
      </c>
    </row>
    <row r="181" spans="1:32" x14ac:dyDescent="0.25">
      <c r="A181" s="107">
        <f t="shared" si="2"/>
        <v>2</v>
      </c>
      <c r="B181" s="113">
        <v>45341</v>
      </c>
      <c r="C181" s="113">
        <v>45341</v>
      </c>
      <c r="D181" s="108" t="s">
        <v>635</v>
      </c>
      <c r="E181" s="108" t="s">
        <v>272</v>
      </c>
      <c r="F181" s="108" t="s">
        <v>636</v>
      </c>
      <c r="G181" s="108" t="s">
        <v>281</v>
      </c>
      <c r="H181" s="108" t="s">
        <v>282</v>
      </c>
      <c r="I181" s="108" t="s">
        <v>276</v>
      </c>
      <c r="J181" s="120">
        <v>-715726000</v>
      </c>
      <c r="K181" s="114">
        <v>0</v>
      </c>
      <c r="L181" s="114">
        <v>-715726000</v>
      </c>
      <c r="M181" s="115" t="s">
        <v>272</v>
      </c>
      <c r="N181" s="108" t="s">
        <v>110</v>
      </c>
      <c r="O181" s="108" t="s">
        <v>192</v>
      </c>
      <c r="P181" s="108" t="s">
        <v>284</v>
      </c>
      <c r="Q181" s="120">
        <v>22000</v>
      </c>
      <c r="R181" s="116" t="s">
        <v>0</v>
      </c>
      <c r="S181" s="108" t="s">
        <v>272</v>
      </c>
      <c r="T181" s="108" t="s">
        <v>272</v>
      </c>
      <c r="U181" s="108" t="s">
        <v>272</v>
      </c>
      <c r="V181" s="108" t="s">
        <v>272</v>
      </c>
      <c r="W181" s="108" t="s">
        <v>272</v>
      </c>
      <c r="X181" s="108" t="s">
        <v>272</v>
      </c>
      <c r="Y181" s="108" t="s">
        <v>272</v>
      </c>
      <c r="Z181" s="108" t="s">
        <v>272</v>
      </c>
      <c r="AA181" s="108" t="s">
        <v>272</v>
      </c>
      <c r="AB181" s="108" t="s">
        <v>272</v>
      </c>
      <c r="AC181" s="108" t="s">
        <v>272</v>
      </c>
      <c r="AD181" s="108" t="s">
        <v>272</v>
      </c>
      <c r="AE181" s="108" t="s">
        <v>272</v>
      </c>
      <c r="AF181" s="108" t="s">
        <v>278</v>
      </c>
    </row>
    <row r="182" spans="1:32" x14ac:dyDescent="0.25">
      <c r="A182" s="107">
        <f t="shared" si="2"/>
        <v>2</v>
      </c>
      <c r="B182" s="113">
        <v>45341</v>
      </c>
      <c r="C182" s="113">
        <v>45341</v>
      </c>
      <c r="D182" s="108" t="s">
        <v>637</v>
      </c>
      <c r="E182" s="108" t="s">
        <v>272</v>
      </c>
      <c r="F182" s="108" t="s">
        <v>638</v>
      </c>
      <c r="G182" s="108" t="s">
        <v>281</v>
      </c>
      <c r="H182" s="108" t="s">
        <v>282</v>
      </c>
      <c r="I182" s="108" t="s">
        <v>276</v>
      </c>
      <c r="J182" s="120">
        <v>-715726000</v>
      </c>
      <c r="K182" s="114">
        <v>0</v>
      </c>
      <c r="L182" s="114">
        <v>-715726000</v>
      </c>
      <c r="M182" s="115" t="s">
        <v>272</v>
      </c>
      <c r="N182" s="108" t="s">
        <v>110</v>
      </c>
      <c r="O182" s="108" t="s">
        <v>192</v>
      </c>
      <c r="P182" s="108" t="s">
        <v>284</v>
      </c>
      <c r="Q182" s="120">
        <v>22000</v>
      </c>
      <c r="R182" s="116" t="s">
        <v>0</v>
      </c>
      <c r="S182" s="108" t="s">
        <v>272</v>
      </c>
      <c r="T182" s="108" t="s">
        <v>272</v>
      </c>
      <c r="U182" s="108" t="s">
        <v>272</v>
      </c>
      <c r="V182" s="108" t="s">
        <v>272</v>
      </c>
      <c r="W182" s="108" t="s">
        <v>272</v>
      </c>
      <c r="X182" s="108" t="s">
        <v>272</v>
      </c>
      <c r="Y182" s="108" t="s">
        <v>272</v>
      </c>
      <c r="Z182" s="108" t="s">
        <v>272</v>
      </c>
      <c r="AA182" s="108" t="s">
        <v>272</v>
      </c>
      <c r="AB182" s="108" t="s">
        <v>272</v>
      </c>
      <c r="AC182" s="108" t="s">
        <v>272</v>
      </c>
      <c r="AD182" s="108" t="s">
        <v>272</v>
      </c>
      <c r="AE182" s="108" t="s">
        <v>272</v>
      </c>
      <c r="AF182" s="108" t="s">
        <v>278</v>
      </c>
    </row>
    <row r="183" spans="1:32" x14ac:dyDescent="0.25">
      <c r="A183" s="107">
        <f t="shared" si="2"/>
        <v>2</v>
      </c>
      <c r="B183" s="113">
        <v>45341</v>
      </c>
      <c r="C183" s="113">
        <v>45341</v>
      </c>
      <c r="D183" s="108" t="s">
        <v>639</v>
      </c>
      <c r="E183" s="108" t="s">
        <v>272</v>
      </c>
      <c r="F183" s="108" t="s">
        <v>640</v>
      </c>
      <c r="G183" s="108" t="s">
        <v>281</v>
      </c>
      <c r="H183" s="108" t="s">
        <v>282</v>
      </c>
      <c r="I183" s="108" t="s">
        <v>276</v>
      </c>
      <c r="J183" s="120">
        <v>-715726000</v>
      </c>
      <c r="K183" s="114">
        <v>0</v>
      </c>
      <c r="L183" s="114">
        <v>-715726000</v>
      </c>
      <c r="M183" s="115" t="s">
        <v>272</v>
      </c>
      <c r="N183" s="108" t="s">
        <v>110</v>
      </c>
      <c r="O183" s="108" t="s">
        <v>192</v>
      </c>
      <c r="P183" s="108" t="s">
        <v>284</v>
      </c>
      <c r="Q183" s="120">
        <v>22000</v>
      </c>
      <c r="R183" s="116" t="s">
        <v>0</v>
      </c>
      <c r="S183" s="108" t="s">
        <v>272</v>
      </c>
      <c r="T183" s="108" t="s">
        <v>272</v>
      </c>
      <c r="U183" s="108" t="s">
        <v>272</v>
      </c>
      <c r="V183" s="108" t="s">
        <v>272</v>
      </c>
      <c r="W183" s="108" t="s">
        <v>272</v>
      </c>
      <c r="X183" s="108" t="s">
        <v>272</v>
      </c>
      <c r="Y183" s="108" t="s">
        <v>272</v>
      </c>
      <c r="Z183" s="108" t="s">
        <v>272</v>
      </c>
      <c r="AA183" s="108" t="s">
        <v>272</v>
      </c>
      <c r="AB183" s="108" t="s">
        <v>272</v>
      </c>
      <c r="AC183" s="108" t="s">
        <v>272</v>
      </c>
      <c r="AD183" s="108" t="s">
        <v>272</v>
      </c>
      <c r="AE183" s="108" t="s">
        <v>272</v>
      </c>
      <c r="AF183" s="108" t="s">
        <v>278</v>
      </c>
    </row>
    <row r="184" spans="1:32" x14ac:dyDescent="0.25">
      <c r="A184" s="107">
        <f t="shared" si="2"/>
        <v>2</v>
      </c>
      <c r="B184" s="113">
        <v>45342</v>
      </c>
      <c r="C184" s="113">
        <v>45342</v>
      </c>
      <c r="D184" s="108" t="s">
        <v>641</v>
      </c>
      <c r="E184" s="108" t="s">
        <v>272</v>
      </c>
      <c r="F184" s="108" t="s">
        <v>642</v>
      </c>
      <c r="G184" s="108" t="s">
        <v>281</v>
      </c>
      <c r="H184" s="108" t="s">
        <v>282</v>
      </c>
      <c r="I184" s="108" t="s">
        <v>276</v>
      </c>
      <c r="J184" s="120">
        <v>-128387200</v>
      </c>
      <c r="K184" s="114">
        <v>0</v>
      </c>
      <c r="L184" s="114">
        <v>-128387200</v>
      </c>
      <c r="M184" s="115" t="s">
        <v>272</v>
      </c>
      <c r="N184" s="108" t="s">
        <v>337</v>
      </c>
      <c r="O184" s="108" t="s">
        <v>338</v>
      </c>
      <c r="P184" s="108" t="s">
        <v>284</v>
      </c>
      <c r="Q184" s="120">
        <v>6056</v>
      </c>
      <c r="R184" s="116" t="s">
        <v>239</v>
      </c>
      <c r="S184" s="108" t="s">
        <v>272</v>
      </c>
      <c r="T184" s="108" t="s">
        <v>272</v>
      </c>
      <c r="U184" s="108" t="s">
        <v>272</v>
      </c>
      <c r="V184" s="108" t="s">
        <v>272</v>
      </c>
      <c r="W184" s="108" t="s">
        <v>272</v>
      </c>
      <c r="X184" s="108" t="s">
        <v>272</v>
      </c>
      <c r="Y184" s="108" t="s">
        <v>272</v>
      </c>
      <c r="Z184" s="108" t="s">
        <v>272</v>
      </c>
      <c r="AA184" s="108" t="s">
        <v>272</v>
      </c>
      <c r="AB184" s="108" t="s">
        <v>272</v>
      </c>
      <c r="AC184" s="108" t="s">
        <v>272</v>
      </c>
      <c r="AD184" s="108" t="s">
        <v>272</v>
      </c>
      <c r="AE184" s="108" t="s">
        <v>272</v>
      </c>
      <c r="AF184" s="108" t="s">
        <v>278</v>
      </c>
    </row>
    <row r="185" spans="1:32" x14ac:dyDescent="0.25">
      <c r="A185" s="107">
        <f t="shared" si="2"/>
        <v>2</v>
      </c>
      <c r="B185" s="113">
        <v>45342</v>
      </c>
      <c r="C185" s="113">
        <v>45342</v>
      </c>
      <c r="D185" s="108" t="s">
        <v>643</v>
      </c>
      <c r="E185" s="108" t="s">
        <v>272</v>
      </c>
      <c r="F185" s="108" t="s">
        <v>644</v>
      </c>
      <c r="G185" s="108" t="s">
        <v>281</v>
      </c>
      <c r="H185" s="108" t="s">
        <v>282</v>
      </c>
      <c r="I185" s="108" t="s">
        <v>276</v>
      </c>
      <c r="J185" s="120">
        <v>-122451200</v>
      </c>
      <c r="K185" s="114">
        <v>0</v>
      </c>
      <c r="L185" s="114">
        <v>-122451200</v>
      </c>
      <c r="M185" s="115" t="s">
        <v>272</v>
      </c>
      <c r="N185" s="108" t="s">
        <v>337</v>
      </c>
      <c r="O185" s="108" t="s">
        <v>338</v>
      </c>
      <c r="P185" s="108" t="s">
        <v>284</v>
      </c>
      <c r="Q185" s="120">
        <v>5776</v>
      </c>
      <c r="R185" s="116" t="s">
        <v>239</v>
      </c>
      <c r="S185" s="108" t="s">
        <v>272</v>
      </c>
      <c r="T185" s="108" t="s">
        <v>272</v>
      </c>
      <c r="U185" s="108" t="s">
        <v>272</v>
      </c>
      <c r="V185" s="108" t="s">
        <v>272</v>
      </c>
      <c r="W185" s="108" t="s">
        <v>272</v>
      </c>
      <c r="X185" s="108" t="s">
        <v>272</v>
      </c>
      <c r="Y185" s="108" t="s">
        <v>272</v>
      </c>
      <c r="Z185" s="108" t="s">
        <v>272</v>
      </c>
      <c r="AA185" s="108" t="s">
        <v>272</v>
      </c>
      <c r="AB185" s="108" t="s">
        <v>272</v>
      </c>
      <c r="AC185" s="108" t="s">
        <v>272</v>
      </c>
      <c r="AD185" s="108" t="s">
        <v>272</v>
      </c>
      <c r="AE185" s="108" t="s">
        <v>272</v>
      </c>
      <c r="AF185" s="108" t="s">
        <v>278</v>
      </c>
    </row>
    <row r="186" spans="1:32" x14ac:dyDescent="0.25">
      <c r="A186" s="107">
        <f t="shared" si="2"/>
        <v>2</v>
      </c>
      <c r="B186" s="113">
        <v>45342</v>
      </c>
      <c r="C186" s="113">
        <v>45342</v>
      </c>
      <c r="D186" s="108" t="s">
        <v>645</v>
      </c>
      <c r="E186" s="108" t="s">
        <v>272</v>
      </c>
      <c r="F186" s="108" t="s">
        <v>646</v>
      </c>
      <c r="G186" s="108" t="s">
        <v>281</v>
      </c>
      <c r="H186" s="108" t="s">
        <v>282</v>
      </c>
      <c r="I186" s="108" t="s">
        <v>276</v>
      </c>
      <c r="J186" s="120">
        <v>-42442400</v>
      </c>
      <c r="K186" s="114">
        <v>0</v>
      </c>
      <c r="L186" s="114">
        <v>-42442400</v>
      </c>
      <c r="M186" s="115" t="s">
        <v>272</v>
      </c>
      <c r="N186" s="108" t="s">
        <v>337</v>
      </c>
      <c r="O186" s="108" t="s">
        <v>338</v>
      </c>
      <c r="P186" s="108" t="s">
        <v>284</v>
      </c>
      <c r="Q186" s="120">
        <v>2002</v>
      </c>
      <c r="R186" s="116" t="s">
        <v>239</v>
      </c>
      <c r="S186" s="108" t="s">
        <v>272</v>
      </c>
      <c r="T186" s="108" t="s">
        <v>272</v>
      </c>
      <c r="U186" s="108" t="s">
        <v>272</v>
      </c>
      <c r="V186" s="108" t="s">
        <v>272</v>
      </c>
      <c r="W186" s="108" t="s">
        <v>272</v>
      </c>
      <c r="X186" s="108" t="s">
        <v>272</v>
      </c>
      <c r="Y186" s="108" t="s">
        <v>272</v>
      </c>
      <c r="Z186" s="108" t="s">
        <v>272</v>
      </c>
      <c r="AA186" s="108" t="s">
        <v>272</v>
      </c>
      <c r="AB186" s="108" t="s">
        <v>272</v>
      </c>
      <c r="AC186" s="108" t="s">
        <v>272</v>
      </c>
      <c r="AD186" s="108" t="s">
        <v>272</v>
      </c>
      <c r="AE186" s="108" t="s">
        <v>272</v>
      </c>
      <c r="AF186" s="108" t="s">
        <v>278</v>
      </c>
    </row>
    <row r="187" spans="1:32" x14ac:dyDescent="0.25">
      <c r="A187" s="107">
        <f t="shared" si="2"/>
        <v>2</v>
      </c>
      <c r="B187" s="113">
        <v>45342</v>
      </c>
      <c r="C187" s="113">
        <v>45342</v>
      </c>
      <c r="D187" s="108" t="s">
        <v>647</v>
      </c>
      <c r="E187" s="108" t="s">
        <v>272</v>
      </c>
      <c r="F187" s="108" t="s">
        <v>648</v>
      </c>
      <c r="G187" s="108" t="s">
        <v>315</v>
      </c>
      <c r="H187" s="108" t="s">
        <v>316</v>
      </c>
      <c r="I187" s="108" t="s">
        <v>276</v>
      </c>
      <c r="J187" s="120">
        <v>-686540800</v>
      </c>
      <c r="K187" s="114">
        <v>0</v>
      </c>
      <c r="L187" s="114">
        <v>-686540800</v>
      </c>
      <c r="M187" s="115" t="s">
        <v>272</v>
      </c>
      <c r="N187" s="108" t="s">
        <v>111</v>
      </c>
      <c r="O187" s="108" t="s">
        <v>466</v>
      </c>
      <c r="P187" s="108" t="s">
        <v>284</v>
      </c>
      <c r="Q187" s="120">
        <v>22000</v>
      </c>
      <c r="R187" s="116" t="s">
        <v>0</v>
      </c>
      <c r="S187" s="108" t="s">
        <v>272</v>
      </c>
      <c r="T187" s="108" t="s">
        <v>272</v>
      </c>
      <c r="U187" s="108" t="s">
        <v>272</v>
      </c>
      <c r="V187" s="108" t="s">
        <v>272</v>
      </c>
      <c r="W187" s="108" t="s">
        <v>272</v>
      </c>
      <c r="X187" s="108" t="s">
        <v>272</v>
      </c>
      <c r="Y187" s="108" t="s">
        <v>272</v>
      </c>
      <c r="Z187" s="108" t="s">
        <v>272</v>
      </c>
      <c r="AA187" s="108" t="s">
        <v>272</v>
      </c>
      <c r="AB187" s="108" t="s">
        <v>272</v>
      </c>
      <c r="AC187" s="108" t="s">
        <v>272</v>
      </c>
      <c r="AD187" s="108" t="s">
        <v>272</v>
      </c>
      <c r="AE187" s="108" t="s">
        <v>272</v>
      </c>
      <c r="AF187" s="108" t="s">
        <v>278</v>
      </c>
    </row>
    <row r="188" spans="1:32" x14ac:dyDescent="0.25">
      <c r="A188" s="107">
        <f t="shared" si="2"/>
        <v>2</v>
      </c>
      <c r="B188" s="113">
        <v>45342</v>
      </c>
      <c r="C188" s="113">
        <v>45342</v>
      </c>
      <c r="D188" s="108" t="s">
        <v>649</v>
      </c>
      <c r="E188" s="108" t="s">
        <v>272</v>
      </c>
      <c r="F188" s="108" t="s">
        <v>650</v>
      </c>
      <c r="G188" s="108" t="s">
        <v>281</v>
      </c>
      <c r="H188" s="108" t="s">
        <v>282</v>
      </c>
      <c r="I188" s="108" t="s">
        <v>276</v>
      </c>
      <c r="J188" s="120">
        <v>-357863000</v>
      </c>
      <c r="K188" s="114">
        <v>0</v>
      </c>
      <c r="L188" s="114">
        <v>-357863000</v>
      </c>
      <c r="M188" s="115" t="s">
        <v>272</v>
      </c>
      <c r="N188" s="108" t="s">
        <v>110</v>
      </c>
      <c r="O188" s="108" t="s">
        <v>192</v>
      </c>
      <c r="P188" s="108" t="s">
        <v>284</v>
      </c>
      <c r="Q188" s="120">
        <v>11000</v>
      </c>
      <c r="R188" s="116" t="s">
        <v>0</v>
      </c>
      <c r="S188" s="108" t="s">
        <v>272</v>
      </c>
      <c r="T188" s="108" t="s">
        <v>272</v>
      </c>
      <c r="U188" s="108" t="s">
        <v>272</v>
      </c>
      <c r="V188" s="108" t="s">
        <v>272</v>
      </c>
      <c r="W188" s="108" t="s">
        <v>272</v>
      </c>
      <c r="X188" s="108" t="s">
        <v>272</v>
      </c>
      <c r="Y188" s="108" t="s">
        <v>272</v>
      </c>
      <c r="Z188" s="108" t="s">
        <v>272</v>
      </c>
      <c r="AA188" s="108" t="s">
        <v>272</v>
      </c>
      <c r="AB188" s="108" t="s">
        <v>272</v>
      </c>
      <c r="AC188" s="108" t="s">
        <v>272</v>
      </c>
      <c r="AD188" s="108" t="s">
        <v>272</v>
      </c>
      <c r="AE188" s="108" t="s">
        <v>272</v>
      </c>
      <c r="AF188" s="108" t="s">
        <v>278</v>
      </c>
    </row>
    <row r="189" spans="1:32" x14ac:dyDescent="0.25">
      <c r="A189" s="107">
        <f t="shared" si="2"/>
        <v>2</v>
      </c>
      <c r="B189" s="113">
        <v>45342</v>
      </c>
      <c r="C189" s="113">
        <v>45342</v>
      </c>
      <c r="D189" s="108" t="s">
        <v>651</v>
      </c>
      <c r="E189" s="108" t="s">
        <v>272</v>
      </c>
      <c r="F189" s="108" t="s">
        <v>652</v>
      </c>
      <c r="G189" s="108" t="s">
        <v>281</v>
      </c>
      <c r="H189" s="108" t="s">
        <v>282</v>
      </c>
      <c r="I189" s="108" t="s">
        <v>276</v>
      </c>
      <c r="J189" s="120">
        <v>-357863000</v>
      </c>
      <c r="K189" s="114">
        <v>0</v>
      </c>
      <c r="L189" s="114">
        <v>-357863000</v>
      </c>
      <c r="M189" s="115" t="s">
        <v>272</v>
      </c>
      <c r="N189" s="108" t="s">
        <v>110</v>
      </c>
      <c r="O189" s="108" t="s">
        <v>192</v>
      </c>
      <c r="P189" s="108" t="s">
        <v>284</v>
      </c>
      <c r="Q189" s="120">
        <v>11000</v>
      </c>
      <c r="R189" s="116" t="s">
        <v>0</v>
      </c>
      <c r="S189" s="108" t="s">
        <v>272</v>
      </c>
      <c r="T189" s="108" t="s">
        <v>272</v>
      </c>
      <c r="U189" s="108" t="s">
        <v>272</v>
      </c>
      <c r="V189" s="108" t="s">
        <v>272</v>
      </c>
      <c r="W189" s="108" t="s">
        <v>272</v>
      </c>
      <c r="X189" s="108" t="s">
        <v>272</v>
      </c>
      <c r="Y189" s="108" t="s">
        <v>272</v>
      </c>
      <c r="Z189" s="108" t="s">
        <v>272</v>
      </c>
      <c r="AA189" s="108" t="s">
        <v>272</v>
      </c>
      <c r="AB189" s="108" t="s">
        <v>272</v>
      </c>
      <c r="AC189" s="108" t="s">
        <v>272</v>
      </c>
      <c r="AD189" s="108" t="s">
        <v>272</v>
      </c>
      <c r="AE189" s="108" t="s">
        <v>272</v>
      </c>
      <c r="AF189" s="108" t="s">
        <v>278</v>
      </c>
    </row>
    <row r="190" spans="1:32" x14ac:dyDescent="0.25">
      <c r="A190" s="107">
        <f t="shared" si="2"/>
        <v>2</v>
      </c>
      <c r="B190" s="113">
        <v>45342</v>
      </c>
      <c r="C190" s="113">
        <v>45342</v>
      </c>
      <c r="D190" s="108" t="s">
        <v>653</v>
      </c>
      <c r="E190" s="108" t="s">
        <v>272</v>
      </c>
      <c r="F190" s="108" t="s">
        <v>654</v>
      </c>
      <c r="G190" s="108" t="s">
        <v>281</v>
      </c>
      <c r="H190" s="108" t="s">
        <v>282</v>
      </c>
      <c r="I190" s="108" t="s">
        <v>276</v>
      </c>
      <c r="J190" s="120">
        <v>-442056000</v>
      </c>
      <c r="K190" s="114">
        <v>0</v>
      </c>
      <c r="L190" s="114">
        <v>-442056000</v>
      </c>
      <c r="M190" s="115" t="s">
        <v>272</v>
      </c>
      <c r="N190" s="108" t="s">
        <v>101</v>
      </c>
      <c r="O190" s="108" t="s">
        <v>175</v>
      </c>
      <c r="P190" s="108" t="s">
        <v>284</v>
      </c>
      <c r="Q190" s="120">
        <v>12000</v>
      </c>
      <c r="R190" s="116" t="s">
        <v>1</v>
      </c>
      <c r="S190" s="108" t="s">
        <v>272</v>
      </c>
      <c r="T190" s="108" t="s">
        <v>272</v>
      </c>
      <c r="U190" s="108" t="s">
        <v>272</v>
      </c>
      <c r="V190" s="108" t="s">
        <v>272</v>
      </c>
      <c r="W190" s="108" t="s">
        <v>272</v>
      </c>
      <c r="X190" s="108" t="s">
        <v>272</v>
      </c>
      <c r="Y190" s="108" t="s">
        <v>272</v>
      </c>
      <c r="Z190" s="108" t="s">
        <v>272</v>
      </c>
      <c r="AA190" s="108" t="s">
        <v>272</v>
      </c>
      <c r="AB190" s="108" t="s">
        <v>272</v>
      </c>
      <c r="AC190" s="108" t="s">
        <v>272</v>
      </c>
      <c r="AD190" s="108" t="s">
        <v>272</v>
      </c>
      <c r="AE190" s="108" t="s">
        <v>272</v>
      </c>
      <c r="AF190" s="108" t="s">
        <v>278</v>
      </c>
    </row>
    <row r="191" spans="1:32" x14ac:dyDescent="0.25">
      <c r="A191" s="107">
        <f t="shared" si="2"/>
        <v>2</v>
      </c>
      <c r="B191" s="113">
        <v>45342</v>
      </c>
      <c r="C191" s="113">
        <v>45342</v>
      </c>
      <c r="D191" s="108" t="s">
        <v>655</v>
      </c>
      <c r="E191" s="108" t="s">
        <v>272</v>
      </c>
      <c r="F191" s="108" t="s">
        <v>656</v>
      </c>
      <c r="G191" s="108" t="s">
        <v>281</v>
      </c>
      <c r="H191" s="108" t="s">
        <v>282</v>
      </c>
      <c r="I191" s="108" t="s">
        <v>276</v>
      </c>
      <c r="J191" s="120">
        <v>-734030000</v>
      </c>
      <c r="K191" s="114">
        <v>0</v>
      </c>
      <c r="L191" s="114">
        <v>-734030000</v>
      </c>
      <c r="M191" s="115" t="s">
        <v>272</v>
      </c>
      <c r="N191" s="108" t="s">
        <v>283</v>
      </c>
      <c r="O191" s="108" t="s">
        <v>168</v>
      </c>
      <c r="P191" s="108" t="s">
        <v>284</v>
      </c>
      <c r="Q191" s="120">
        <v>22000</v>
      </c>
      <c r="R191" s="116" t="s">
        <v>0</v>
      </c>
      <c r="S191" s="108" t="s">
        <v>272</v>
      </c>
      <c r="T191" s="108" t="s">
        <v>272</v>
      </c>
      <c r="U191" s="108" t="s">
        <v>272</v>
      </c>
      <c r="V191" s="108" t="s">
        <v>272</v>
      </c>
      <c r="W191" s="108" t="s">
        <v>272</v>
      </c>
      <c r="X191" s="108" t="s">
        <v>272</v>
      </c>
      <c r="Y191" s="108" t="s">
        <v>272</v>
      </c>
      <c r="Z191" s="108" t="s">
        <v>272</v>
      </c>
      <c r="AA191" s="108" t="s">
        <v>272</v>
      </c>
      <c r="AB191" s="108" t="s">
        <v>272</v>
      </c>
      <c r="AC191" s="108" t="s">
        <v>272</v>
      </c>
      <c r="AD191" s="108" t="s">
        <v>272</v>
      </c>
      <c r="AE191" s="108" t="s">
        <v>272</v>
      </c>
      <c r="AF191" s="108" t="s">
        <v>278</v>
      </c>
    </row>
    <row r="192" spans="1:32" x14ac:dyDescent="0.25">
      <c r="A192" s="107">
        <f t="shared" si="2"/>
        <v>2</v>
      </c>
      <c r="B192" s="113">
        <v>45342</v>
      </c>
      <c r="C192" s="113">
        <v>45342</v>
      </c>
      <c r="D192" s="108" t="s">
        <v>657</v>
      </c>
      <c r="E192" s="108" t="s">
        <v>272</v>
      </c>
      <c r="F192" s="108" t="s">
        <v>658</v>
      </c>
      <c r="G192" s="108" t="s">
        <v>281</v>
      </c>
      <c r="H192" s="108" t="s">
        <v>282</v>
      </c>
      <c r="I192" s="108" t="s">
        <v>276</v>
      </c>
      <c r="J192" s="120">
        <v>-734030000</v>
      </c>
      <c r="K192" s="114">
        <v>0</v>
      </c>
      <c r="L192" s="114">
        <v>-734030000</v>
      </c>
      <c r="M192" s="115" t="s">
        <v>272</v>
      </c>
      <c r="N192" s="108" t="s">
        <v>283</v>
      </c>
      <c r="O192" s="108" t="s">
        <v>168</v>
      </c>
      <c r="P192" s="108" t="s">
        <v>284</v>
      </c>
      <c r="Q192" s="120">
        <v>22000</v>
      </c>
      <c r="R192" s="116" t="s">
        <v>0</v>
      </c>
      <c r="S192" s="108" t="s">
        <v>272</v>
      </c>
      <c r="T192" s="108" t="s">
        <v>272</v>
      </c>
      <c r="U192" s="108" t="s">
        <v>272</v>
      </c>
      <c r="V192" s="108" t="s">
        <v>272</v>
      </c>
      <c r="W192" s="108" t="s">
        <v>272</v>
      </c>
      <c r="X192" s="108" t="s">
        <v>272</v>
      </c>
      <c r="Y192" s="108" t="s">
        <v>272</v>
      </c>
      <c r="Z192" s="108" t="s">
        <v>272</v>
      </c>
      <c r="AA192" s="108" t="s">
        <v>272</v>
      </c>
      <c r="AB192" s="108" t="s">
        <v>272</v>
      </c>
      <c r="AC192" s="108" t="s">
        <v>272</v>
      </c>
      <c r="AD192" s="108" t="s">
        <v>272</v>
      </c>
      <c r="AE192" s="108" t="s">
        <v>272</v>
      </c>
      <c r="AF192" s="108" t="s">
        <v>278</v>
      </c>
    </row>
    <row r="193" spans="1:32" x14ac:dyDescent="0.25">
      <c r="A193" s="107">
        <f t="shared" si="2"/>
        <v>2</v>
      </c>
      <c r="B193" s="113">
        <v>45342</v>
      </c>
      <c r="C193" s="113">
        <v>45342</v>
      </c>
      <c r="D193" s="108" t="s">
        <v>659</v>
      </c>
      <c r="E193" s="108" t="s">
        <v>272</v>
      </c>
      <c r="F193" s="108" t="s">
        <v>660</v>
      </c>
      <c r="G193" s="108" t="s">
        <v>281</v>
      </c>
      <c r="H193" s="108" t="s">
        <v>282</v>
      </c>
      <c r="I193" s="108" t="s">
        <v>276</v>
      </c>
      <c r="J193" s="120">
        <v>-71127760</v>
      </c>
      <c r="K193" s="114">
        <v>0</v>
      </c>
      <c r="L193" s="114">
        <v>-71127760</v>
      </c>
      <c r="M193" s="115" t="s">
        <v>272</v>
      </c>
      <c r="N193" s="108" t="s">
        <v>110</v>
      </c>
      <c r="O193" s="108" t="s">
        <v>192</v>
      </c>
      <c r="P193" s="108" t="s">
        <v>284</v>
      </c>
      <c r="Q193" s="120">
        <v>2200</v>
      </c>
      <c r="R193" s="116" t="s">
        <v>0</v>
      </c>
      <c r="S193" s="108" t="s">
        <v>272</v>
      </c>
      <c r="T193" s="108" t="s">
        <v>272</v>
      </c>
      <c r="U193" s="108" t="s">
        <v>272</v>
      </c>
      <c r="V193" s="108" t="s">
        <v>272</v>
      </c>
      <c r="W193" s="108" t="s">
        <v>272</v>
      </c>
      <c r="X193" s="108" t="s">
        <v>272</v>
      </c>
      <c r="Y193" s="108" t="s">
        <v>272</v>
      </c>
      <c r="Z193" s="108" t="s">
        <v>272</v>
      </c>
      <c r="AA193" s="108" t="s">
        <v>272</v>
      </c>
      <c r="AB193" s="108" t="s">
        <v>272</v>
      </c>
      <c r="AC193" s="108" t="s">
        <v>272</v>
      </c>
      <c r="AD193" s="108" t="s">
        <v>272</v>
      </c>
      <c r="AE193" s="108" t="s">
        <v>272</v>
      </c>
      <c r="AF193" s="108" t="s">
        <v>278</v>
      </c>
    </row>
    <row r="194" spans="1:32" x14ac:dyDescent="0.25">
      <c r="A194" s="107">
        <f t="shared" si="2"/>
        <v>2</v>
      </c>
      <c r="B194" s="113">
        <v>45342</v>
      </c>
      <c r="C194" s="113">
        <v>45342</v>
      </c>
      <c r="D194" s="108" t="s">
        <v>661</v>
      </c>
      <c r="E194" s="108" t="s">
        <v>272</v>
      </c>
      <c r="F194" s="108" t="s">
        <v>662</v>
      </c>
      <c r="G194" s="108" t="s">
        <v>281</v>
      </c>
      <c r="H194" s="108" t="s">
        <v>282</v>
      </c>
      <c r="I194" s="108" t="s">
        <v>276</v>
      </c>
      <c r="J194" s="120">
        <v>-73403000</v>
      </c>
      <c r="K194" s="114">
        <v>0</v>
      </c>
      <c r="L194" s="114">
        <v>-73403000</v>
      </c>
      <c r="M194" s="115" t="s">
        <v>272</v>
      </c>
      <c r="N194" s="108" t="s">
        <v>283</v>
      </c>
      <c r="O194" s="108" t="s">
        <v>168</v>
      </c>
      <c r="P194" s="108" t="s">
        <v>284</v>
      </c>
      <c r="Q194" s="120">
        <v>2200</v>
      </c>
      <c r="R194" s="116" t="s">
        <v>0</v>
      </c>
      <c r="S194" s="108" t="s">
        <v>272</v>
      </c>
      <c r="T194" s="108" t="s">
        <v>272</v>
      </c>
      <c r="U194" s="108" t="s">
        <v>272</v>
      </c>
      <c r="V194" s="108" t="s">
        <v>272</v>
      </c>
      <c r="W194" s="108" t="s">
        <v>272</v>
      </c>
      <c r="X194" s="108" t="s">
        <v>272</v>
      </c>
      <c r="Y194" s="108" t="s">
        <v>272</v>
      </c>
      <c r="Z194" s="108" t="s">
        <v>272</v>
      </c>
      <c r="AA194" s="108" t="s">
        <v>272</v>
      </c>
      <c r="AB194" s="108" t="s">
        <v>272</v>
      </c>
      <c r="AC194" s="108" t="s">
        <v>272</v>
      </c>
      <c r="AD194" s="108" t="s">
        <v>272</v>
      </c>
      <c r="AE194" s="108" t="s">
        <v>272</v>
      </c>
      <c r="AF194" s="108" t="s">
        <v>278</v>
      </c>
    </row>
    <row r="195" spans="1:32" x14ac:dyDescent="0.25">
      <c r="A195" s="107">
        <f t="shared" si="2"/>
        <v>2</v>
      </c>
      <c r="B195" s="113">
        <v>45343</v>
      </c>
      <c r="C195" s="113">
        <v>45343</v>
      </c>
      <c r="D195" s="108" t="s">
        <v>663</v>
      </c>
      <c r="E195" s="108" t="s">
        <v>272</v>
      </c>
      <c r="F195" s="108" t="s">
        <v>664</v>
      </c>
      <c r="G195" s="108" t="s">
        <v>281</v>
      </c>
      <c r="H195" s="108" t="s">
        <v>282</v>
      </c>
      <c r="I195" s="108" t="s">
        <v>276</v>
      </c>
      <c r="J195" s="120">
        <v>-405218000</v>
      </c>
      <c r="K195" s="114">
        <v>0</v>
      </c>
      <c r="L195" s="114">
        <v>-405218000</v>
      </c>
      <c r="M195" s="115" t="s">
        <v>272</v>
      </c>
      <c r="N195" s="108" t="s">
        <v>101</v>
      </c>
      <c r="O195" s="108" t="s">
        <v>175</v>
      </c>
      <c r="P195" s="108" t="s">
        <v>284</v>
      </c>
      <c r="Q195" s="120">
        <v>11000</v>
      </c>
      <c r="R195" s="116" t="s">
        <v>1</v>
      </c>
      <c r="S195" s="108" t="s">
        <v>272</v>
      </c>
      <c r="T195" s="108" t="s">
        <v>272</v>
      </c>
      <c r="U195" s="108" t="s">
        <v>272</v>
      </c>
      <c r="V195" s="108" t="s">
        <v>272</v>
      </c>
      <c r="W195" s="108" t="s">
        <v>272</v>
      </c>
      <c r="X195" s="108" t="s">
        <v>272</v>
      </c>
      <c r="Y195" s="108" t="s">
        <v>272</v>
      </c>
      <c r="Z195" s="108" t="s">
        <v>272</v>
      </c>
      <c r="AA195" s="108" t="s">
        <v>272</v>
      </c>
      <c r="AB195" s="108" t="s">
        <v>272</v>
      </c>
      <c r="AC195" s="108" t="s">
        <v>272</v>
      </c>
      <c r="AD195" s="108" t="s">
        <v>272</v>
      </c>
      <c r="AE195" s="108" t="s">
        <v>272</v>
      </c>
      <c r="AF195" s="108" t="s">
        <v>278</v>
      </c>
    </row>
    <row r="196" spans="1:32" x14ac:dyDescent="0.25">
      <c r="A196" s="107">
        <f t="shared" ref="A196:A259" si="3">MONTH(C196)</f>
        <v>2</v>
      </c>
      <c r="B196" s="113">
        <v>45343</v>
      </c>
      <c r="C196" s="113">
        <v>45343</v>
      </c>
      <c r="D196" s="108" t="s">
        <v>665</v>
      </c>
      <c r="E196" s="108" t="s">
        <v>272</v>
      </c>
      <c r="F196" s="108" t="s">
        <v>666</v>
      </c>
      <c r="G196" s="108" t="s">
        <v>281</v>
      </c>
      <c r="H196" s="108" t="s">
        <v>282</v>
      </c>
      <c r="I196" s="108" t="s">
        <v>276</v>
      </c>
      <c r="J196" s="120">
        <v>-405218000</v>
      </c>
      <c r="K196" s="114">
        <v>0</v>
      </c>
      <c r="L196" s="114">
        <v>-405218000</v>
      </c>
      <c r="M196" s="115" t="s">
        <v>272</v>
      </c>
      <c r="N196" s="108" t="s">
        <v>101</v>
      </c>
      <c r="O196" s="108" t="s">
        <v>175</v>
      </c>
      <c r="P196" s="108" t="s">
        <v>284</v>
      </c>
      <c r="Q196" s="120">
        <v>11000</v>
      </c>
      <c r="R196" s="116" t="s">
        <v>1</v>
      </c>
      <c r="S196" s="108" t="s">
        <v>272</v>
      </c>
      <c r="T196" s="108" t="s">
        <v>272</v>
      </c>
      <c r="U196" s="108" t="s">
        <v>272</v>
      </c>
      <c r="V196" s="108" t="s">
        <v>272</v>
      </c>
      <c r="W196" s="108" t="s">
        <v>272</v>
      </c>
      <c r="X196" s="108" t="s">
        <v>272</v>
      </c>
      <c r="Y196" s="108" t="s">
        <v>272</v>
      </c>
      <c r="Z196" s="108" t="s">
        <v>272</v>
      </c>
      <c r="AA196" s="108" t="s">
        <v>272</v>
      </c>
      <c r="AB196" s="108" t="s">
        <v>272</v>
      </c>
      <c r="AC196" s="108" t="s">
        <v>272</v>
      </c>
      <c r="AD196" s="108" t="s">
        <v>272</v>
      </c>
      <c r="AE196" s="108" t="s">
        <v>272</v>
      </c>
      <c r="AF196" s="108" t="s">
        <v>278</v>
      </c>
    </row>
    <row r="197" spans="1:32" x14ac:dyDescent="0.25">
      <c r="A197" s="107">
        <f t="shared" si="3"/>
        <v>2</v>
      </c>
      <c r="B197" s="113">
        <v>45343</v>
      </c>
      <c r="C197" s="113">
        <v>45343</v>
      </c>
      <c r="D197" s="108" t="s">
        <v>667</v>
      </c>
      <c r="E197" s="108" t="s">
        <v>272</v>
      </c>
      <c r="F197" s="108" t="s">
        <v>668</v>
      </c>
      <c r="G197" s="108" t="s">
        <v>281</v>
      </c>
      <c r="H197" s="108" t="s">
        <v>282</v>
      </c>
      <c r="I197" s="108" t="s">
        <v>276</v>
      </c>
      <c r="J197" s="120">
        <v>-715726000</v>
      </c>
      <c r="K197" s="114">
        <v>0</v>
      </c>
      <c r="L197" s="114">
        <v>-715726000</v>
      </c>
      <c r="M197" s="115" t="s">
        <v>272</v>
      </c>
      <c r="N197" s="108" t="s">
        <v>110</v>
      </c>
      <c r="O197" s="108" t="s">
        <v>192</v>
      </c>
      <c r="P197" s="108" t="s">
        <v>284</v>
      </c>
      <c r="Q197" s="120">
        <v>22000</v>
      </c>
      <c r="R197" s="116" t="s">
        <v>0</v>
      </c>
      <c r="S197" s="108" t="s">
        <v>272</v>
      </c>
      <c r="T197" s="108" t="s">
        <v>272</v>
      </c>
      <c r="U197" s="108" t="s">
        <v>272</v>
      </c>
      <c r="V197" s="108" t="s">
        <v>272</v>
      </c>
      <c r="W197" s="108" t="s">
        <v>272</v>
      </c>
      <c r="X197" s="108" t="s">
        <v>272</v>
      </c>
      <c r="Y197" s="108" t="s">
        <v>272</v>
      </c>
      <c r="Z197" s="108" t="s">
        <v>272</v>
      </c>
      <c r="AA197" s="108" t="s">
        <v>272</v>
      </c>
      <c r="AB197" s="108" t="s">
        <v>272</v>
      </c>
      <c r="AC197" s="108" t="s">
        <v>272</v>
      </c>
      <c r="AD197" s="108" t="s">
        <v>272</v>
      </c>
      <c r="AE197" s="108" t="s">
        <v>272</v>
      </c>
      <c r="AF197" s="108" t="s">
        <v>278</v>
      </c>
    </row>
    <row r="198" spans="1:32" x14ac:dyDescent="0.25">
      <c r="A198" s="107">
        <f t="shared" si="3"/>
        <v>2</v>
      </c>
      <c r="B198" s="113">
        <v>45343</v>
      </c>
      <c r="C198" s="113">
        <v>45343</v>
      </c>
      <c r="D198" s="108" t="s">
        <v>669</v>
      </c>
      <c r="E198" s="108" t="s">
        <v>272</v>
      </c>
      <c r="F198" s="108" t="s">
        <v>670</v>
      </c>
      <c r="G198" s="108" t="s">
        <v>281</v>
      </c>
      <c r="H198" s="108" t="s">
        <v>282</v>
      </c>
      <c r="I198" s="108" t="s">
        <v>276</v>
      </c>
      <c r="J198" s="120">
        <v>-357863000</v>
      </c>
      <c r="K198" s="114">
        <v>0</v>
      </c>
      <c r="L198" s="114">
        <v>-357863000</v>
      </c>
      <c r="M198" s="115" t="s">
        <v>272</v>
      </c>
      <c r="N198" s="108" t="s">
        <v>110</v>
      </c>
      <c r="O198" s="108" t="s">
        <v>192</v>
      </c>
      <c r="P198" s="108" t="s">
        <v>284</v>
      </c>
      <c r="Q198" s="120">
        <v>11000</v>
      </c>
      <c r="R198" s="116" t="s">
        <v>0</v>
      </c>
      <c r="S198" s="108" t="s">
        <v>272</v>
      </c>
      <c r="T198" s="108" t="s">
        <v>272</v>
      </c>
      <c r="U198" s="108" t="s">
        <v>272</v>
      </c>
      <c r="V198" s="108" t="s">
        <v>272</v>
      </c>
      <c r="W198" s="108" t="s">
        <v>272</v>
      </c>
      <c r="X198" s="108" t="s">
        <v>272</v>
      </c>
      <c r="Y198" s="108" t="s">
        <v>272</v>
      </c>
      <c r="Z198" s="108" t="s">
        <v>272</v>
      </c>
      <c r="AA198" s="108" t="s">
        <v>272</v>
      </c>
      <c r="AB198" s="108" t="s">
        <v>272</v>
      </c>
      <c r="AC198" s="108" t="s">
        <v>272</v>
      </c>
      <c r="AD198" s="108" t="s">
        <v>272</v>
      </c>
      <c r="AE198" s="108" t="s">
        <v>272</v>
      </c>
      <c r="AF198" s="108" t="s">
        <v>278</v>
      </c>
    </row>
    <row r="199" spans="1:32" x14ac:dyDescent="0.25">
      <c r="A199" s="107">
        <f t="shared" si="3"/>
        <v>2</v>
      </c>
      <c r="B199" s="113">
        <v>45343</v>
      </c>
      <c r="C199" s="113">
        <v>45343</v>
      </c>
      <c r="D199" s="108" t="s">
        <v>671</v>
      </c>
      <c r="E199" s="108" t="s">
        <v>272</v>
      </c>
      <c r="F199" s="108" t="s">
        <v>672</v>
      </c>
      <c r="G199" s="108" t="s">
        <v>315</v>
      </c>
      <c r="H199" s="108" t="s">
        <v>316</v>
      </c>
      <c r="I199" s="108" t="s">
        <v>276</v>
      </c>
      <c r="J199" s="120">
        <v>-642840000</v>
      </c>
      <c r="K199" s="114">
        <v>0</v>
      </c>
      <c r="L199" s="114">
        <v>-642840000</v>
      </c>
      <c r="M199" s="115" t="s">
        <v>272</v>
      </c>
      <c r="N199" s="108" t="s">
        <v>110</v>
      </c>
      <c r="O199" s="108" t="s">
        <v>192</v>
      </c>
      <c r="P199" s="108" t="s">
        <v>284</v>
      </c>
      <c r="Q199" s="120">
        <v>22000</v>
      </c>
      <c r="R199" s="116" t="s">
        <v>0</v>
      </c>
      <c r="S199" s="108" t="s">
        <v>272</v>
      </c>
      <c r="T199" s="108" t="s">
        <v>272</v>
      </c>
      <c r="U199" s="108" t="s">
        <v>272</v>
      </c>
      <c r="V199" s="108" t="s">
        <v>272</v>
      </c>
      <c r="W199" s="108" t="s">
        <v>272</v>
      </c>
      <c r="X199" s="108" t="s">
        <v>272</v>
      </c>
      <c r="Y199" s="108" t="s">
        <v>272</v>
      </c>
      <c r="Z199" s="108" t="s">
        <v>272</v>
      </c>
      <c r="AA199" s="108" t="s">
        <v>272</v>
      </c>
      <c r="AB199" s="108" t="s">
        <v>272</v>
      </c>
      <c r="AC199" s="108" t="s">
        <v>272</v>
      </c>
      <c r="AD199" s="108" t="s">
        <v>272</v>
      </c>
      <c r="AE199" s="108" t="s">
        <v>272</v>
      </c>
      <c r="AF199" s="108" t="s">
        <v>278</v>
      </c>
    </row>
    <row r="200" spans="1:32" x14ac:dyDescent="0.25">
      <c r="A200" s="107">
        <f t="shared" si="3"/>
        <v>2</v>
      </c>
      <c r="B200" s="113">
        <v>45343</v>
      </c>
      <c r="C200" s="113">
        <v>45343</v>
      </c>
      <c r="D200" s="108" t="s">
        <v>673</v>
      </c>
      <c r="E200" s="108" t="s">
        <v>272</v>
      </c>
      <c r="F200" s="108" t="s">
        <v>674</v>
      </c>
      <c r="G200" s="108" t="s">
        <v>315</v>
      </c>
      <c r="H200" s="108" t="s">
        <v>316</v>
      </c>
      <c r="I200" s="108" t="s">
        <v>276</v>
      </c>
      <c r="J200" s="120">
        <v>-642840000</v>
      </c>
      <c r="K200" s="114">
        <v>0</v>
      </c>
      <c r="L200" s="114">
        <v>-642840000</v>
      </c>
      <c r="M200" s="115" t="s">
        <v>272</v>
      </c>
      <c r="N200" s="108" t="s">
        <v>110</v>
      </c>
      <c r="O200" s="108" t="s">
        <v>192</v>
      </c>
      <c r="P200" s="108" t="s">
        <v>284</v>
      </c>
      <c r="Q200" s="120">
        <v>22000</v>
      </c>
      <c r="R200" s="116" t="s">
        <v>0</v>
      </c>
      <c r="S200" s="108" t="s">
        <v>272</v>
      </c>
      <c r="T200" s="108" t="s">
        <v>272</v>
      </c>
      <c r="U200" s="108" t="s">
        <v>272</v>
      </c>
      <c r="V200" s="108" t="s">
        <v>272</v>
      </c>
      <c r="W200" s="108" t="s">
        <v>272</v>
      </c>
      <c r="X200" s="108" t="s">
        <v>272</v>
      </c>
      <c r="Y200" s="108" t="s">
        <v>272</v>
      </c>
      <c r="Z200" s="108" t="s">
        <v>272</v>
      </c>
      <c r="AA200" s="108" t="s">
        <v>272</v>
      </c>
      <c r="AB200" s="108" t="s">
        <v>272</v>
      </c>
      <c r="AC200" s="108" t="s">
        <v>272</v>
      </c>
      <c r="AD200" s="108" t="s">
        <v>272</v>
      </c>
      <c r="AE200" s="108" t="s">
        <v>272</v>
      </c>
      <c r="AF200" s="108" t="s">
        <v>278</v>
      </c>
    </row>
    <row r="201" spans="1:32" x14ac:dyDescent="0.25">
      <c r="A201" s="107">
        <f t="shared" si="3"/>
        <v>2</v>
      </c>
      <c r="B201" s="113">
        <v>45343</v>
      </c>
      <c r="C201" s="113">
        <v>45343</v>
      </c>
      <c r="D201" s="108" t="s">
        <v>675</v>
      </c>
      <c r="E201" s="108" t="s">
        <v>272</v>
      </c>
      <c r="F201" s="108" t="s">
        <v>676</v>
      </c>
      <c r="G201" s="108" t="s">
        <v>315</v>
      </c>
      <c r="H201" s="108" t="s">
        <v>316</v>
      </c>
      <c r="I201" s="108" t="s">
        <v>276</v>
      </c>
      <c r="J201" s="120">
        <v>-642840000</v>
      </c>
      <c r="K201" s="114">
        <v>0</v>
      </c>
      <c r="L201" s="114">
        <v>-642840000</v>
      </c>
      <c r="M201" s="115" t="s">
        <v>272</v>
      </c>
      <c r="N201" s="108" t="s">
        <v>110</v>
      </c>
      <c r="O201" s="108" t="s">
        <v>192</v>
      </c>
      <c r="P201" s="108" t="s">
        <v>284</v>
      </c>
      <c r="Q201" s="120">
        <v>22000</v>
      </c>
      <c r="R201" s="116" t="s">
        <v>0</v>
      </c>
      <c r="S201" s="108" t="s">
        <v>272</v>
      </c>
      <c r="T201" s="108" t="s">
        <v>272</v>
      </c>
      <c r="U201" s="108" t="s">
        <v>272</v>
      </c>
      <c r="V201" s="108" t="s">
        <v>272</v>
      </c>
      <c r="W201" s="108" t="s">
        <v>272</v>
      </c>
      <c r="X201" s="108" t="s">
        <v>272</v>
      </c>
      <c r="Y201" s="108" t="s">
        <v>272</v>
      </c>
      <c r="Z201" s="108" t="s">
        <v>272</v>
      </c>
      <c r="AA201" s="108" t="s">
        <v>272</v>
      </c>
      <c r="AB201" s="108" t="s">
        <v>272</v>
      </c>
      <c r="AC201" s="108" t="s">
        <v>272</v>
      </c>
      <c r="AD201" s="108" t="s">
        <v>272</v>
      </c>
      <c r="AE201" s="108" t="s">
        <v>272</v>
      </c>
      <c r="AF201" s="108" t="s">
        <v>278</v>
      </c>
    </row>
    <row r="202" spans="1:32" x14ac:dyDescent="0.25">
      <c r="A202" s="107">
        <f t="shared" si="3"/>
        <v>2</v>
      </c>
      <c r="B202" s="113">
        <v>45343</v>
      </c>
      <c r="C202" s="113">
        <v>45343</v>
      </c>
      <c r="D202" s="108" t="s">
        <v>677</v>
      </c>
      <c r="E202" s="108" t="s">
        <v>272</v>
      </c>
      <c r="F202" s="108" t="s">
        <v>678</v>
      </c>
      <c r="G202" s="108" t="s">
        <v>315</v>
      </c>
      <c r="H202" s="108" t="s">
        <v>316</v>
      </c>
      <c r="I202" s="108" t="s">
        <v>276</v>
      </c>
      <c r="J202" s="120">
        <v>-642840000</v>
      </c>
      <c r="K202" s="114">
        <v>0</v>
      </c>
      <c r="L202" s="114">
        <v>-642840000</v>
      </c>
      <c r="M202" s="115" t="s">
        <v>272</v>
      </c>
      <c r="N202" s="108" t="s">
        <v>110</v>
      </c>
      <c r="O202" s="108" t="s">
        <v>192</v>
      </c>
      <c r="P202" s="108" t="s">
        <v>284</v>
      </c>
      <c r="Q202" s="120">
        <v>22000</v>
      </c>
      <c r="R202" s="116" t="s">
        <v>0</v>
      </c>
      <c r="S202" s="108" t="s">
        <v>272</v>
      </c>
      <c r="T202" s="108" t="s">
        <v>272</v>
      </c>
      <c r="U202" s="108" t="s">
        <v>272</v>
      </c>
      <c r="V202" s="108" t="s">
        <v>272</v>
      </c>
      <c r="W202" s="108" t="s">
        <v>272</v>
      </c>
      <c r="X202" s="108" t="s">
        <v>272</v>
      </c>
      <c r="Y202" s="108" t="s">
        <v>272</v>
      </c>
      <c r="Z202" s="108" t="s">
        <v>272</v>
      </c>
      <c r="AA202" s="108" t="s">
        <v>272</v>
      </c>
      <c r="AB202" s="108" t="s">
        <v>272</v>
      </c>
      <c r="AC202" s="108" t="s">
        <v>272</v>
      </c>
      <c r="AD202" s="108" t="s">
        <v>272</v>
      </c>
      <c r="AE202" s="108" t="s">
        <v>272</v>
      </c>
      <c r="AF202" s="108" t="s">
        <v>278</v>
      </c>
    </row>
    <row r="203" spans="1:32" x14ac:dyDescent="0.25">
      <c r="A203" s="107">
        <f t="shared" si="3"/>
        <v>2</v>
      </c>
      <c r="B203" s="113">
        <v>45343</v>
      </c>
      <c r="C203" s="113">
        <v>45343</v>
      </c>
      <c r="D203" s="108" t="s">
        <v>679</v>
      </c>
      <c r="E203" s="108" t="s">
        <v>272</v>
      </c>
      <c r="F203" s="108" t="s">
        <v>680</v>
      </c>
      <c r="G203" s="108" t="s">
        <v>315</v>
      </c>
      <c r="H203" s="108" t="s">
        <v>316</v>
      </c>
      <c r="I203" s="108" t="s">
        <v>276</v>
      </c>
      <c r="J203" s="120">
        <v>-642840000</v>
      </c>
      <c r="K203" s="114">
        <v>0</v>
      </c>
      <c r="L203" s="114">
        <v>-642840000</v>
      </c>
      <c r="M203" s="115" t="s">
        <v>272</v>
      </c>
      <c r="N203" s="108" t="s">
        <v>110</v>
      </c>
      <c r="O203" s="108" t="s">
        <v>192</v>
      </c>
      <c r="P203" s="108" t="s">
        <v>284</v>
      </c>
      <c r="Q203" s="120">
        <v>22000</v>
      </c>
      <c r="R203" s="116" t="s">
        <v>0</v>
      </c>
      <c r="S203" s="108" t="s">
        <v>272</v>
      </c>
      <c r="T203" s="108" t="s">
        <v>272</v>
      </c>
      <c r="U203" s="108" t="s">
        <v>272</v>
      </c>
      <c r="V203" s="108" t="s">
        <v>272</v>
      </c>
      <c r="W203" s="108" t="s">
        <v>272</v>
      </c>
      <c r="X203" s="108" t="s">
        <v>272</v>
      </c>
      <c r="Y203" s="108" t="s">
        <v>272</v>
      </c>
      <c r="Z203" s="108" t="s">
        <v>272</v>
      </c>
      <c r="AA203" s="108" t="s">
        <v>272</v>
      </c>
      <c r="AB203" s="108" t="s">
        <v>272</v>
      </c>
      <c r="AC203" s="108" t="s">
        <v>272</v>
      </c>
      <c r="AD203" s="108" t="s">
        <v>272</v>
      </c>
      <c r="AE203" s="108" t="s">
        <v>272</v>
      </c>
      <c r="AF203" s="108" t="s">
        <v>278</v>
      </c>
    </row>
    <row r="204" spans="1:32" x14ac:dyDescent="0.25">
      <c r="A204" s="107">
        <f t="shared" si="3"/>
        <v>2</v>
      </c>
      <c r="B204" s="113">
        <v>45343</v>
      </c>
      <c r="C204" s="113">
        <v>45343</v>
      </c>
      <c r="D204" s="108" t="s">
        <v>681</v>
      </c>
      <c r="E204" s="108" t="s">
        <v>272</v>
      </c>
      <c r="F204" s="108" t="s">
        <v>682</v>
      </c>
      <c r="G204" s="108" t="s">
        <v>281</v>
      </c>
      <c r="H204" s="108" t="s">
        <v>282</v>
      </c>
      <c r="I204" s="108" t="s">
        <v>276</v>
      </c>
      <c r="J204" s="120">
        <v>-43926400</v>
      </c>
      <c r="K204" s="114">
        <v>0</v>
      </c>
      <c r="L204" s="114">
        <v>-43926400</v>
      </c>
      <c r="M204" s="115" t="s">
        <v>272</v>
      </c>
      <c r="N204" s="108" t="s">
        <v>337</v>
      </c>
      <c r="O204" s="108" t="s">
        <v>338</v>
      </c>
      <c r="P204" s="108" t="s">
        <v>284</v>
      </c>
      <c r="Q204" s="120">
        <v>2072</v>
      </c>
      <c r="R204" s="116" t="s">
        <v>239</v>
      </c>
      <c r="S204" s="108" t="s">
        <v>272</v>
      </c>
      <c r="T204" s="108" t="s">
        <v>272</v>
      </c>
      <c r="U204" s="108" t="s">
        <v>272</v>
      </c>
      <c r="V204" s="108" t="s">
        <v>272</v>
      </c>
      <c r="W204" s="108" t="s">
        <v>272</v>
      </c>
      <c r="X204" s="108" t="s">
        <v>272</v>
      </c>
      <c r="Y204" s="108" t="s">
        <v>272</v>
      </c>
      <c r="Z204" s="108" t="s">
        <v>272</v>
      </c>
      <c r="AA204" s="108" t="s">
        <v>272</v>
      </c>
      <c r="AB204" s="108" t="s">
        <v>272</v>
      </c>
      <c r="AC204" s="108" t="s">
        <v>272</v>
      </c>
      <c r="AD204" s="108" t="s">
        <v>272</v>
      </c>
      <c r="AE204" s="108" t="s">
        <v>272</v>
      </c>
      <c r="AF204" s="108" t="s">
        <v>278</v>
      </c>
    </row>
    <row r="205" spans="1:32" x14ac:dyDescent="0.25">
      <c r="A205" s="107">
        <f t="shared" si="3"/>
        <v>2</v>
      </c>
      <c r="B205" s="113">
        <v>45343</v>
      </c>
      <c r="C205" s="113">
        <v>45343</v>
      </c>
      <c r="D205" s="108" t="s">
        <v>683</v>
      </c>
      <c r="E205" s="108" t="s">
        <v>272</v>
      </c>
      <c r="F205" s="108" t="s">
        <v>684</v>
      </c>
      <c r="G205" s="108" t="s">
        <v>281</v>
      </c>
      <c r="H205" s="108" t="s">
        <v>282</v>
      </c>
      <c r="I205" s="108" t="s">
        <v>276</v>
      </c>
      <c r="J205" s="120">
        <v>-121179200</v>
      </c>
      <c r="K205" s="114">
        <v>0</v>
      </c>
      <c r="L205" s="114">
        <v>-121179200</v>
      </c>
      <c r="M205" s="115" t="s">
        <v>272</v>
      </c>
      <c r="N205" s="108" t="s">
        <v>337</v>
      </c>
      <c r="O205" s="108" t="s">
        <v>338</v>
      </c>
      <c r="P205" s="108" t="s">
        <v>284</v>
      </c>
      <c r="Q205" s="120">
        <v>5716</v>
      </c>
      <c r="R205" s="116" t="s">
        <v>239</v>
      </c>
      <c r="S205" s="108" t="s">
        <v>272</v>
      </c>
      <c r="T205" s="108" t="s">
        <v>272</v>
      </c>
      <c r="U205" s="108" t="s">
        <v>272</v>
      </c>
      <c r="V205" s="108" t="s">
        <v>272</v>
      </c>
      <c r="W205" s="108" t="s">
        <v>272</v>
      </c>
      <c r="X205" s="108" t="s">
        <v>272</v>
      </c>
      <c r="Y205" s="108" t="s">
        <v>272</v>
      </c>
      <c r="Z205" s="108" t="s">
        <v>272</v>
      </c>
      <c r="AA205" s="108" t="s">
        <v>272</v>
      </c>
      <c r="AB205" s="108" t="s">
        <v>272</v>
      </c>
      <c r="AC205" s="108" t="s">
        <v>272</v>
      </c>
      <c r="AD205" s="108" t="s">
        <v>272</v>
      </c>
      <c r="AE205" s="108" t="s">
        <v>272</v>
      </c>
      <c r="AF205" s="108" t="s">
        <v>278</v>
      </c>
    </row>
    <row r="206" spans="1:32" x14ac:dyDescent="0.25">
      <c r="A206" s="107">
        <f t="shared" si="3"/>
        <v>2</v>
      </c>
      <c r="B206" s="113">
        <v>45344</v>
      </c>
      <c r="C206" s="113">
        <v>45344</v>
      </c>
      <c r="D206" s="108" t="s">
        <v>685</v>
      </c>
      <c r="E206" s="108" t="s">
        <v>272</v>
      </c>
      <c r="F206" s="108" t="s">
        <v>686</v>
      </c>
      <c r="G206" s="108" t="s">
        <v>281</v>
      </c>
      <c r="H206" s="108" t="s">
        <v>282</v>
      </c>
      <c r="I206" s="108" t="s">
        <v>276</v>
      </c>
      <c r="J206" s="120">
        <v>-644424000</v>
      </c>
      <c r="K206" s="114">
        <v>0</v>
      </c>
      <c r="L206" s="114">
        <v>-644424000</v>
      </c>
      <c r="M206" s="115" t="s">
        <v>272</v>
      </c>
      <c r="N206" s="108" t="s">
        <v>110</v>
      </c>
      <c r="O206" s="108" t="s">
        <v>192</v>
      </c>
      <c r="P206" s="108" t="s">
        <v>284</v>
      </c>
      <c r="Q206" s="120">
        <v>22000</v>
      </c>
      <c r="R206" s="116" t="s">
        <v>0</v>
      </c>
      <c r="S206" s="108" t="s">
        <v>272</v>
      </c>
      <c r="T206" s="108" t="s">
        <v>272</v>
      </c>
      <c r="U206" s="108" t="s">
        <v>272</v>
      </c>
      <c r="V206" s="108" t="s">
        <v>272</v>
      </c>
      <c r="W206" s="108" t="s">
        <v>272</v>
      </c>
      <c r="X206" s="108" t="s">
        <v>272</v>
      </c>
      <c r="Y206" s="108" t="s">
        <v>272</v>
      </c>
      <c r="Z206" s="108" t="s">
        <v>272</v>
      </c>
      <c r="AA206" s="108" t="s">
        <v>272</v>
      </c>
      <c r="AB206" s="108" t="s">
        <v>272</v>
      </c>
      <c r="AC206" s="108" t="s">
        <v>272</v>
      </c>
      <c r="AD206" s="108" t="s">
        <v>272</v>
      </c>
      <c r="AE206" s="108" t="s">
        <v>272</v>
      </c>
      <c r="AF206" s="108" t="s">
        <v>278</v>
      </c>
    </row>
    <row r="207" spans="1:32" x14ac:dyDescent="0.25">
      <c r="A207" s="107">
        <f t="shared" si="3"/>
        <v>2</v>
      </c>
      <c r="B207" s="113">
        <v>45344</v>
      </c>
      <c r="C207" s="113">
        <v>45344</v>
      </c>
      <c r="D207" s="108" t="s">
        <v>687</v>
      </c>
      <c r="E207" s="108" t="s">
        <v>272</v>
      </c>
      <c r="F207" s="108" t="s">
        <v>688</v>
      </c>
      <c r="G207" s="108" t="s">
        <v>281</v>
      </c>
      <c r="H207" s="108" t="s">
        <v>282</v>
      </c>
      <c r="I207" s="108" t="s">
        <v>276</v>
      </c>
      <c r="J207" s="120">
        <v>-720434000</v>
      </c>
      <c r="K207" s="114">
        <v>0</v>
      </c>
      <c r="L207" s="114">
        <v>-720434000</v>
      </c>
      <c r="M207" s="115" t="s">
        <v>272</v>
      </c>
      <c r="N207" s="108" t="s">
        <v>283</v>
      </c>
      <c r="O207" s="108" t="s">
        <v>168</v>
      </c>
      <c r="P207" s="108" t="s">
        <v>284</v>
      </c>
      <c r="Q207" s="120">
        <v>22000</v>
      </c>
      <c r="R207" s="116" t="s">
        <v>0</v>
      </c>
      <c r="S207" s="108" t="s">
        <v>272</v>
      </c>
      <c r="T207" s="108" t="s">
        <v>272</v>
      </c>
      <c r="U207" s="108" t="s">
        <v>272</v>
      </c>
      <c r="V207" s="108" t="s">
        <v>272</v>
      </c>
      <c r="W207" s="108" t="s">
        <v>272</v>
      </c>
      <c r="X207" s="108" t="s">
        <v>272</v>
      </c>
      <c r="Y207" s="108" t="s">
        <v>272</v>
      </c>
      <c r="Z207" s="108" t="s">
        <v>272</v>
      </c>
      <c r="AA207" s="108" t="s">
        <v>272</v>
      </c>
      <c r="AB207" s="108" t="s">
        <v>272</v>
      </c>
      <c r="AC207" s="108" t="s">
        <v>272</v>
      </c>
      <c r="AD207" s="108" t="s">
        <v>272</v>
      </c>
      <c r="AE207" s="108" t="s">
        <v>272</v>
      </c>
      <c r="AF207" s="108" t="s">
        <v>278</v>
      </c>
    </row>
    <row r="208" spans="1:32" x14ac:dyDescent="0.25">
      <c r="A208" s="107">
        <f t="shared" si="3"/>
        <v>2</v>
      </c>
      <c r="B208" s="113">
        <v>45344</v>
      </c>
      <c r="C208" s="113">
        <v>45344</v>
      </c>
      <c r="D208" s="108" t="s">
        <v>689</v>
      </c>
      <c r="E208" s="108" t="s">
        <v>272</v>
      </c>
      <c r="F208" s="108" t="s">
        <v>690</v>
      </c>
      <c r="G208" s="108" t="s">
        <v>315</v>
      </c>
      <c r="H208" s="108" t="s">
        <v>316</v>
      </c>
      <c r="I208" s="108" t="s">
        <v>276</v>
      </c>
      <c r="J208" s="120">
        <v>-644688000</v>
      </c>
      <c r="K208" s="114">
        <v>0</v>
      </c>
      <c r="L208" s="114">
        <v>-644688000</v>
      </c>
      <c r="M208" s="115" t="s">
        <v>272</v>
      </c>
      <c r="N208" s="108" t="s">
        <v>110</v>
      </c>
      <c r="O208" s="108" t="s">
        <v>192</v>
      </c>
      <c r="P208" s="108" t="s">
        <v>284</v>
      </c>
      <c r="Q208" s="120">
        <v>22000</v>
      </c>
      <c r="R208" s="116" t="s">
        <v>0</v>
      </c>
      <c r="S208" s="108" t="s">
        <v>272</v>
      </c>
      <c r="T208" s="108" t="s">
        <v>272</v>
      </c>
      <c r="U208" s="108" t="s">
        <v>272</v>
      </c>
      <c r="V208" s="108" t="s">
        <v>272</v>
      </c>
      <c r="W208" s="108" t="s">
        <v>272</v>
      </c>
      <c r="X208" s="108" t="s">
        <v>272</v>
      </c>
      <c r="Y208" s="108" t="s">
        <v>272</v>
      </c>
      <c r="Z208" s="108" t="s">
        <v>272</v>
      </c>
      <c r="AA208" s="108" t="s">
        <v>272</v>
      </c>
      <c r="AB208" s="108" t="s">
        <v>272</v>
      </c>
      <c r="AC208" s="108" t="s">
        <v>272</v>
      </c>
      <c r="AD208" s="108" t="s">
        <v>272</v>
      </c>
      <c r="AE208" s="108" t="s">
        <v>272</v>
      </c>
      <c r="AF208" s="108" t="s">
        <v>278</v>
      </c>
    </row>
    <row r="209" spans="1:32" x14ac:dyDescent="0.25">
      <c r="A209" s="107">
        <f t="shared" si="3"/>
        <v>2</v>
      </c>
      <c r="B209" s="113">
        <v>45344</v>
      </c>
      <c r="C209" s="113">
        <v>45344</v>
      </c>
      <c r="D209" s="108" t="s">
        <v>691</v>
      </c>
      <c r="E209" s="108" t="s">
        <v>272</v>
      </c>
      <c r="F209" s="108" t="s">
        <v>692</v>
      </c>
      <c r="G209" s="108" t="s">
        <v>315</v>
      </c>
      <c r="H209" s="108" t="s">
        <v>316</v>
      </c>
      <c r="I209" s="108" t="s">
        <v>276</v>
      </c>
      <c r="J209" s="120">
        <v>-644688000</v>
      </c>
      <c r="K209" s="114">
        <v>0</v>
      </c>
      <c r="L209" s="114">
        <v>-644688000</v>
      </c>
      <c r="M209" s="115" t="s">
        <v>272</v>
      </c>
      <c r="N209" s="108" t="s">
        <v>110</v>
      </c>
      <c r="O209" s="108" t="s">
        <v>192</v>
      </c>
      <c r="P209" s="108" t="s">
        <v>284</v>
      </c>
      <c r="Q209" s="120">
        <v>22000</v>
      </c>
      <c r="R209" s="116" t="s">
        <v>0</v>
      </c>
      <c r="S209" s="108" t="s">
        <v>272</v>
      </c>
      <c r="T209" s="108" t="s">
        <v>272</v>
      </c>
      <c r="U209" s="108" t="s">
        <v>272</v>
      </c>
      <c r="V209" s="108" t="s">
        <v>272</v>
      </c>
      <c r="W209" s="108" t="s">
        <v>272</v>
      </c>
      <c r="X209" s="108" t="s">
        <v>272</v>
      </c>
      <c r="Y209" s="108" t="s">
        <v>272</v>
      </c>
      <c r="Z209" s="108" t="s">
        <v>272</v>
      </c>
      <c r="AA209" s="108" t="s">
        <v>272</v>
      </c>
      <c r="AB209" s="108" t="s">
        <v>272</v>
      </c>
      <c r="AC209" s="108" t="s">
        <v>272</v>
      </c>
      <c r="AD209" s="108" t="s">
        <v>272</v>
      </c>
      <c r="AE209" s="108" t="s">
        <v>272</v>
      </c>
      <c r="AF209" s="108" t="s">
        <v>278</v>
      </c>
    </row>
    <row r="210" spans="1:32" x14ac:dyDescent="0.25">
      <c r="A210" s="107">
        <f t="shared" si="3"/>
        <v>2</v>
      </c>
      <c r="B210" s="113">
        <v>45344</v>
      </c>
      <c r="C210" s="113">
        <v>45344</v>
      </c>
      <c r="D210" s="108" t="s">
        <v>693</v>
      </c>
      <c r="E210" s="108" t="s">
        <v>272</v>
      </c>
      <c r="F210" s="108" t="s">
        <v>694</v>
      </c>
      <c r="G210" s="108" t="s">
        <v>315</v>
      </c>
      <c r="H210" s="108" t="s">
        <v>316</v>
      </c>
      <c r="I210" s="108" t="s">
        <v>276</v>
      </c>
      <c r="J210" s="120">
        <v>-644688000</v>
      </c>
      <c r="K210" s="114">
        <v>0</v>
      </c>
      <c r="L210" s="114">
        <v>-644688000</v>
      </c>
      <c r="M210" s="115" t="s">
        <v>272</v>
      </c>
      <c r="N210" s="108" t="s">
        <v>110</v>
      </c>
      <c r="O210" s="108" t="s">
        <v>192</v>
      </c>
      <c r="P210" s="108" t="s">
        <v>284</v>
      </c>
      <c r="Q210" s="120">
        <v>22000</v>
      </c>
      <c r="R210" s="116" t="s">
        <v>0</v>
      </c>
      <c r="S210" s="108" t="s">
        <v>272</v>
      </c>
      <c r="T210" s="108" t="s">
        <v>272</v>
      </c>
      <c r="U210" s="108" t="s">
        <v>272</v>
      </c>
      <c r="V210" s="108" t="s">
        <v>272</v>
      </c>
      <c r="W210" s="108" t="s">
        <v>272</v>
      </c>
      <c r="X210" s="108" t="s">
        <v>272</v>
      </c>
      <c r="Y210" s="108" t="s">
        <v>272</v>
      </c>
      <c r="Z210" s="108" t="s">
        <v>272</v>
      </c>
      <c r="AA210" s="108" t="s">
        <v>272</v>
      </c>
      <c r="AB210" s="108" t="s">
        <v>272</v>
      </c>
      <c r="AC210" s="108" t="s">
        <v>272</v>
      </c>
      <c r="AD210" s="108" t="s">
        <v>272</v>
      </c>
      <c r="AE210" s="108" t="s">
        <v>272</v>
      </c>
      <c r="AF210" s="108" t="s">
        <v>278</v>
      </c>
    </row>
    <row r="211" spans="1:32" x14ac:dyDescent="0.25">
      <c r="A211" s="107">
        <f t="shared" si="3"/>
        <v>2</v>
      </c>
      <c r="B211" s="113">
        <v>45344</v>
      </c>
      <c r="C211" s="113">
        <v>45344</v>
      </c>
      <c r="D211" s="108" t="s">
        <v>695</v>
      </c>
      <c r="E211" s="108" t="s">
        <v>272</v>
      </c>
      <c r="F211" s="108" t="s">
        <v>696</v>
      </c>
      <c r="G211" s="108" t="s">
        <v>315</v>
      </c>
      <c r="H211" s="108" t="s">
        <v>316</v>
      </c>
      <c r="I211" s="108" t="s">
        <v>276</v>
      </c>
      <c r="J211" s="120">
        <v>-644688000</v>
      </c>
      <c r="K211" s="114">
        <v>0</v>
      </c>
      <c r="L211" s="114">
        <v>-644688000</v>
      </c>
      <c r="M211" s="115" t="s">
        <v>272</v>
      </c>
      <c r="N211" s="108" t="s">
        <v>110</v>
      </c>
      <c r="O211" s="108" t="s">
        <v>192</v>
      </c>
      <c r="P211" s="108" t="s">
        <v>284</v>
      </c>
      <c r="Q211" s="120">
        <v>22000</v>
      </c>
      <c r="R211" s="116" t="s">
        <v>0</v>
      </c>
      <c r="S211" s="108" t="s">
        <v>272</v>
      </c>
      <c r="T211" s="108" t="s">
        <v>272</v>
      </c>
      <c r="U211" s="108" t="s">
        <v>272</v>
      </c>
      <c r="V211" s="108" t="s">
        <v>272</v>
      </c>
      <c r="W211" s="108" t="s">
        <v>272</v>
      </c>
      <c r="X211" s="108" t="s">
        <v>272</v>
      </c>
      <c r="Y211" s="108" t="s">
        <v>272</v>
      </c>
      <c r="Z211" s="108" t="s">
        <v>272</v>
      </c>
      <c r="AA211" s="108" t="s">
        <v>272</v>
      </c>
      <c r="AB211" s="108" t="s">
        <v>272</v>
      </c>
      <c r="AC211" s="108" t="s">
        <v>272</v>
      </c>
      <c r="AD211" s="108" t="s">
        <v>272</v>
      </c>
      <c r="AE211" s="108" t="s">
        <v>272</v>
      </c>
      <c r="AF211" s="108" t="s">
        <v>278</v>
      </c>
    </row>
    <row r="212" spans="1:32" x14ac:dyDescent="0.25">
      <c r="A212" s="107">
        <f t="shared" si="3"/>
        <v>2</v>
      </c>
      <c r="B212" s="113">
        <v>45344</v>
      </c>
      <c r="C212" s="113">
        <v>45344</v>
      </c>
      <c r="D212" s="108" t="s">
        <v>697</v>
      </c>
      <c r="E212" s="108" t="s">
        <v>272</v>
      </c>
      <c r="F212" s="108" t="s">
        <v>698</v>
      </c>
      <c r="G212" s="108" t="s">
        <v>315</v>
      </c>
      <c r="H212" s="108" t="s">
        <v>316</v>
      </c>
      <c r="I212" s="108" t="s">
        <v>276</v>
      </c>
      <c r="J212" s="120">
        <v>-644688000</v>
      </c>
      <c r="K212" s="114">
        <v>0</v>
      </c>
      <c r="L212" s="114">
        <v>-644688000</v>
      </c>
      <c r="M212" s="115" t="s">
        <v>272</v>
      </c>
      <c r="N212" s="108" t="s">
        <v>110</v>
      </c>
      <c r="O212" s="108" t="s">
        <v>192</v>
      </c>
      <c r="P212" s="108" t="s">
        <v>284</v>
      </c>
      <c r="Q212" s="120">
        <v>22000</v>
      </c>
      <c r="R212" s="116" t="s">
        <v>0</v>
      </c>
      <c r="S212" s="108" t="s">
        <v>272</v>
      </c>
      <c r="T212" s="108" t="s">
        <v>272</v>
      </c>
      <c r="U212" s="108" t="s">
        <v>272</v>
      </c>
      <c r="V212" s="108" t="s">
        <v>272</v>
      </c>
      <c r="W212" s="108" t="s">
        <v>272</v>
      </c>
      <c r="X212" s="108" t="s">
        <v>272</v>
      </c>
      <c r="Y212" s="108" t="s">
        <v>272</v>
      </c>
      <c r="Z212" s="108" t="s">
        <v>272</v>
      </c>
      <c r="AA212" s="108" t="s">
        <v>272</v>
      </c>
      <c r="AB212" s="108" t="s">
        <v>272</v>
      </c>
      <c r="AC212" s="108" t="s">
        <v>272</v>
      </c>
      <c r="AD212" s="108" t="s">
        <v>272</v>
      </c>
      <c r="AE212" s="108" t="s">
        <v>272</v>
      </c>
      <c r="AF212" s="108" t="s">
        <v>278</v>
      </c>
    </row>
    <row r="213" spans="1:32" x14ac:dyDescent="0.25">
      <c r="A213" s="107">
        <f t="shared" si="3"/>
        <v>2</v>
      </c>
      <c r="B213" s="113">
        <v>45344</v>
      </c>
      <c r="C213" s="113">
        <v>45344</v>
      </c>
      <c r="D213" s="108" t="s">
        <v>699</v>
      </c>
      <c r="E213" s="108" t="s">
        <v>272</v>
      </c>
      <c r="F213" s="108" t="s">
        <v>700</v>
      </c>
      <c r="G213" s="108" t="s">
        <v>281</v>
      </c>
      <c r="H213" s="108" t="s">
        <v>282</v>
      </c>
      <c r="I213" s="108" t="s">
        <v>276</v>
      </c>
      <c r="J213" s="120">
        <v>-47742400</v>
      </c>
      <c r="K213" s="114">
        <v>0</v>
      </c>
      <c r="L213" s="114">
        <v>-47742400</v>
      </c>
      <c r="M213" s="115" t="s">
        <v>272</v>
      </c>
      <c r="N213" s="108" t="s">
        <v>337</v>
      </c>
      <c r="O213" s="108" t="s">
        <v>338</v>
      </c>
      <c r="P213" s="108" t="s">
        <v>284</v>
      </c>
      <c r="Q213" s="120">
        <v>2252</v>
      </c>
      <c r="R213" s="116" t="s">
        <v>239</v>
      </c>
      <c r="S213" s="108" t="s">
        <v>272</v>
      </c>
      <c r="T213" s="108" t="s">
        <v>272</v>
      </c>
      <c r="U213" s="108" t="s">
        <v>272</v>
      </c>
      <c r="V213" s="108" t="s">
        <v>272</v>
      </c>
      <c r="W213" s="108" t="s">
        <v>272</v>
      </c>
      <c r="X213" s="108" t="s">
        <v>272</v>
      </c>
      <c r="Y213" s="108" t="s">
        <v>272</v>
      </c>
      <c r="Z213" s="108" t="s">
        <v>272</v>
      </c>
      <c r="AA213" s="108" t="s">
        <v>272</v>
      </c>
      <c r="AB213" s="108" t="s">
        <v>272</v>
      </c>
      <c r="AC213" s="108" t="s">
        <v>272</v>
      </c>
      <c r="AD213" s="108" t="s">
        <v>272</v>
      </c>
      <c r="AE213" s="108" t="s">
        <v>272</v>
      </c>
      <c r="AF213" s="108" t="s">
        <v>278</v>
      </c>
    </row>
    <row r="214" spans="1:32" x14ac:dyDescent="0.25">
      <c r="A214" s="107">
        <f t="shared" si="3"/>
        <v>2</v>
      </c>
      <c r="B214" s="113">
        <v>45344</v>
      </c>
      <c r="C214" s="113">
        <v>45344</v>
      </c>
      <c r="D214" s="108" t="s">
        <v>701</v>
      </c>
      <c r="E214" s="108" t="s">
        <v>272</v>
      </c>
      <c r="F214" s="108" t="s">
        <v>702</v>
      </c>
      <c r="G214" s="108" t="s">
        <v>281</v>
      </c>
      <c r="H214" s="108" t="s">
        <v>282</v>
      </c>
      <c r="I214" s="108" t="s">
        <v>276</v>
      </c>
      <c r="J214" s="120">
        <v>-720434000</v>
      </c>
      <c r="K214" s="114">
        <v>0</v>
      </c>
      <c r="L214" s="114">
        <v>-720434000</v>
      </c>
      <c r="M214" s="115" t="s">
        <v>272</v>
      </c>
      <c r="N214" s="108" t="s">
        <v>283</v>
      </c>
      <c r="O214" s="108" t="s">
        <v>168</v>
      </c>
      <c r="P214" s="108" t="s">
        <v>284</v>
      </c>
      <c r="Q214" s="120">
        <v>22000</v>
      </c>
      <c r="R214" s="116" t="s">
        <v>0</v>
      </c>
      <c r="S214" s="108" t="s">
        <v>272</v>
      </c>
      <c r="T214" s="108" t="s">
        <v>272</v>
      </c>
      <c r="U214" s="108" t="s">
        <v>272</v>
      </c>
      <c r="V214" s="108" t="s">
        <v>272</v>
      </c>
      <c r="W214" s="108" t="s">
        <v>272</v>
      </c>
      <c r="X214" s="108" t="s">
        <v>272</v>
      </c>
      <c r="Y214" s="108" t="s">
        <v>272</v>
      </c>
      <c r="Z214" s="108" t="s">
        <v>272</v>
      </c>
      <c r="AA214" s="108" t="s">
        <v>272</v>
      </c>
      <c r="AB214" s="108" t="s">
        <v>272</v>
      </c>
      <c r="AC214" s="108" t="s">
        <v>272</v>
      </c>
      <c r="AD214" s="108" t="s">
        <v>272</v>
      </c>
      <c r="AE214" s="108" t="s">
        <v>272</v>
      </c>
      <c r="AF214" s="108" t="s">
        <v>278</v>
      </c>
    </row>
    <row r="215" spans="1:32" x14ac:dyDescent="0.25">
      <c r="A215" s="107">
        <f t="shared" si="3"/>
        <v>2</v>
      </c>
      <c r="B215" s="113">
        <v>45345</v>
      </c>
      <c r="C215" s="113">
        <v>45345</v>
      </c>
      <c r="D215" s="108" t="s">
        <v>703</v>
      </c>
      <c r="E215" s="108" t="s">
        <v>272</v>
      </c>
      <c r="F215" s="108" t="s">
        <v>704</v>
      </c>
      <c r="G215" s="108" t="s">
        <v>281</v>
      </c>
      <c r="H215" s="108" t="s">
        <v>282</v>
      </c>
      <c r="I215" s="108" t="s">
        <v>276</v>
      </c>
      <c r="J215" s="120">
        <v>-2881500000</v>
      </c>
      <c r="K215" s="114">
        <v>0</v>
      </c>
      <c r="L215" s="114">
        <v>-2881500000</v>
      </c>
      <c r="M215" s="115" t="s">
        <v>272</v>
      </c>
      <c r="N215" s="108" t="s">
        <v>705</v>
      </c>
      <c r="O215" s="108" t="s">
        <v>706</v>
      </c>
      <c r="P215" s="108" t="s">
        <v>284</v>
      </c>
      <c r="Q215" s="120">
        <v>165000</v>
      </c>
      <c r="R215" s="116" t="s">
        <v>241</v>
      </c>
      <c r="S215" s="108" t="s">
        <v>272</v>
      </c>
      <c r="T215" s="108" t="s">
        <v>272</v>
      </c>
      <c r="U215" s="108" t="s">
        <v>272</v>
      </c>
      <c r="V215" s="108" t="s">
        <v>272</v>
      </c>
      <c r="W215" s="108" t="s">
        <v>272</v>
      </c>
      <c r="X215" s="108" t="s">
        <v>272</v>
      </c>
      <c r="Y215" s="108" t="s">
        <v>272</v>
      </c>
      <c r="Z215" s="108" t="s">
        <v>272</v>
      </c>
      <c r="AA215" s="108" t="s">
        <v>272</v>
      </c>
      <c r="AB215" s="108" t="s">
        <v>272</v>
      </c>
      <c r="AC215" s="108" t="s">
        <v>272</v>
      </c>
      <c r="AD215" s="108" t="s">
        <v>272</v>
      </c>
      <c r="AE215" s="108" t="s">
        <v>272</v>
      </c>
      <c r="AF215" s="108" t="s">
        <v>278</v>
      </c>
    </row>
    <row r="216" spans="1:32" x14ac:dyDescent="0.25">
      <c r="A216" s="107">
        <f t="shared" si="3"/>
        <v>2</v>
      </c>
      <c r="B216" s="113">
        <v>45345</v>
      </c>
      <c r="C216" s="113">
        <v>45345</v>
      </c>
      <c r="D216" s="108" t="s">
        <v>707</v>
      </c>
      <c r="E216" s="108" t="s">
        <v>272</v>
      </c>
      <c r="F216" s="108" t="s">
        <v>708</v>
      </c>
      <c r="G216" s="108" t="s">
        <v>281</v>
      </c>
      <c r="H216" s="108" t="s">
        <v>282</v>
      </c>
      <c r="I216" s="108" t="s">
        <v>276</v>
      </c>
      <c r="J216" s="120">
        <v>-715726000</v>
      </c>
      <c r="K216" s="114">
        <v>0</v>
      </c>
      <c r="L216" s="114">
        <v>-715726000</v>
      </c>
      <c r="M216" s="115" t="s">
        <v>272</v>
      </c>
      <c r="N216" s="108" t="s">
        <v>110</v>
      </c>
      <c r="O216" s="108" t="s">
        <v>192</v>
      </c>
      <c r="P216" s="108" t="s">
        <v>284</v>
      </c>
      <c r="Q216" s="120">
        <v>22000</v>
      </c>
      <c r="R216" s="116" t="s">
        <v>0</v>
      </c>
      <c r="S216" s="108" t="s">
        <v>272</v>
      </c>
      <c r="T216" s="108" t="s">
        <v>272</v>
      </c>
      <c r="U216" s="108" t="s">
        <v>272</v>
      </c>
      <c r="V216" s="108" t="s">
        <v>272</v>
      </c>
      <c r="W216" s="108" t="s">
        <v>272</v>
      </c>
      <c r="X216" s="108" t="s">
        <v>272</v>
      </c>
      <c r="Y216" s="108" t="s">
        <v>272</v>
      </c>
      <c r="Z216" s="108" t="s">
        <v>272</v>
      </c>
      <c r="AA216" s="108" t="s">
        <v>272</v>
      </c>
      <c r="AB216" s="108" t="s">
        <v>272</v>
      </c>
      <c r="AC216" s="108" t="s">
        <v>272</v>
      </c>
      <c r="AD216" s="108" t="s">
        <v>272</v>
      </c>
      <c r="AE216" s="108" t="s">
        <v>272</v>
      </c>
      <c r="AF216" s="108" t="s">
        <v>278</v>
      </c>
    </row>
    <row r="217" spans="1:32" x14ac:dyDescent="0.25">
      <c r="A217" s="107">
        <f t="shared" si="3"/>
        <v>2</v>
      </c>
      <c r="B217" s="113">
        <v>45345</v>
      </c>
      <c r="C217" s="113">
        <v>45345</v>
      </c>
      <c r="D217" s="108" t="s">
        <v>709</v>
      </c>
      <c r="E217" s="108" t="s">
        <v>272</v>
      </c>
      <c r="F217" s="108" t="s">
        <v>710</v>
      </c>
      <c r="G217" s="108" t="s">
        <v>281</v>
      </c>
      <c r="H217" s="108" t="s">
        <v>282</v>
      </c>
      <c r="I217" s="108" t="s">
        <v>276</v>
      </c>
      <c r="J217" s="120">
        <v>-644424000</v>
      </c>
      <c r="K217" s="114">
        <v>0</v>
      </c>
      <c r="L217" s="114">
        <v>-644424000</v>
      </c>
      <c r="M217" s="115" t="s">
        <v>272</v>
      </c>
      <c r="N217" s="108" t="s">
        <v>110</v>
      </c>
      <c r="O217" s="108" t="s">
        <v>192</v>
      </c>
      <c r="P217" s="108" t="s">
        <v>284</v>
      </c>
      <c r="Q217" s="120">
        <v>22000</v>
      </c>
      <c r="R217" s="116" t="s">
        <v>0</v>
      </c>
      <c r="S217" s="108" t="s">
        <v>272</v>
      </c>
      <c r="T217" s="108" t="s">
        <v>272</v>
      </c>
      <c r="U217" s="108" t="s">
        <v>272</v>
      </c>
      <c r="V217" s="108" t="s">
        <v>272</v>
      </c>
      <c r="W217" s="108" t="s">
        <v>272</v>
      </c>
      <c r="X217" s="108" t="s">
        <v>272</v>
      </c>
      <c r="Y217" s="108" t="s">
        <v>272</v>
      </c>
      <c r="Z217" s="108" t="s">
        <v>272</v>
      </c>
      <c r="AA217" s="108" t="s">
        <v>272</v>
      </c>
      <c r="AB217" s="108" t="s">
        <v>272</v>
      </c>
      <c r="AC217" s="108" t="s">
        <v>272</v>
      </c>
      <c r="AD217" s="108" t="s">
        <v>272</v>
      </c>
      <c r="AE217" s="108" t="s">
        <v>272</v>
      </c>
      <c r="AF217" s="108" t="s">
        <v>278</v>
      </c>
    </row>
    <row r="218" spans="1:32" x14ac:dyDescent="0.25">
      <c r="A218" s="107">
        <f t="shared" si="3"/>
        <v>2</v>
      </c>
      <c r="B218" s="113">
        <v>45345</v>
      </c>
      <c r="C218" s="113">
        <v>45345</v>
      </c>
      <c r="D218" s="108" t="s">
        <v>711</v>
      </c>
      <c r="E218" s="108" t="s">
        <v>272</v>
      </c>
      <c r="F218" s="108" t="s">
        <v>712</v>
      </c>
      <c r="G218" s="108" t="s">
        <v>281</v>
      </c>
      <c r="H218" s="108" t="s">
        <v>282</v>
      </c>
      <c r="I218" s="108" t="s">
        <v>276</v>
      </c>
      <c r="J218" s="120">
        <v>-720434000</v>
      </c>
      <c r="K218" s="114">
        <v>0</v>
      </c>
      <c r="L218" s="114">
        <v>-720434000</v>
      </c>
      <c r="M218" s="115" t="s">
        <v>272</v>
      </c>
      <c r="N218" s="108" t="s">
        <v>283</v>
      </c>
      <c r="O218" s="108" t="s">
        <v>168</v>
      </c>
      <c r="P218" s="108" t="s">
        <v>284</v>
      </c>
      <c r="Q218" s="120">
        <v>22000</v>
      </c>
      <c r="R218" s="116" t="s">
        <v>0</v>
      </c>
      <c r="S218" s="108" t="s">
        <v>272</v>
      </c>
      <c r="T218" s="108" t="s">
        <v>272</v>
      </c>
      <c r="U218" s="108" t="s">
        <v>272</v>
      </c>
      <c r="V218" s="108" t="s">
        <v>272</v>
      </c>
      <c r="W218" s="108" t="s">
        <v>272</v>
      </c>
      <c r="X218" s="108" t="s">
        <v>272</v>
      </c>
      <c r="Y218" s="108" t="s">
        <v>272</v>
      </c>
      <c r="Z218" s="108" t="s">
        <v>272</v>
      </c>
      <c r="AA218" s="108" t="s">
        <v>272</v>
      </c>
      <c r="AB218" s="108" t="s">
        <v>272</v>
      </c>
      <c r="AC218" s="108" t="s">
        <v>272</v>
      </c>
      <c r="AD218" s="108" t="s">
        <v>272</v>
      </c>
      <c r="AE218" s="108" t="s">
        <v>272</v>
      </c>
      <c r="AF218" s="108" t="s">
        <v>278</v>
      </c>
    </row>
    <row r="219" spans="1:32" x14ac:dyDescent="0.25">
      <c r="A219" s="107">
        <f t="shared" si="3"/>
        <v>2</v>
      </c>
      <c r="B219" s="113">
        <v>45345</v>
      </c>
      <c r="C219" s="113">
        <v>45345</v>
      </c>
      <c r="D219" s="108" t="s">
        <v>713</v>
      </c>
      <c r="E219" s="108" t="s">
        <v>272</v>
      </c>
      <c r="F219" s="108" t="s">
        <v>714</v>
      </c>
      <c r="G219" s="108" t="s">
        <v>281</v>
      </c>
      <c r="H219" s="108" t="s">
        <v>282</v>
      </c>
      <c r="I219" s="108" t="s">
        <v>276</v>
      </c>
      <c r="J219" s="120">
        <v>-216130200</v>
      </c>
      <c r="K219" s="114">
        <v>0</v>
      </c>
      <c r="L219" s="114">
        <v>-216130200</v>
      </c>
      <c r="M219" s="115" t="s">
        <v>272</v>
      </c>
      <c r="N219" s="108" t="s">
        <v>283</v>
      </c>
      <c r="O219" s="108" t="s">
        <v>168</v>
      </c>
      <c r="P219" s="108" t="s">
        <v>284</v>
      </c>
      <c r="Q219" s="120">
        <v>6600</v>
      </c>
      <c r="R219" s="116" t="s">
        <v>0</v>
      </c>
      <c r="S219" s="108" t="s">
        <v>272</v>
      </c>
      <c r="T219" s="108" t="s">
        <v>272</v>
      </c>
      <c r="U219" s="108" t="s">
        <v>272</v>
      </c>
      <c r="V219" s="108" t="s">
        <v>272</v>
      </c>
      <c r="W219" s="108" t="s">
        <v>272</v>
      </c>
      <c r="X219" s="108" t="s">
        <v>272</v>
      </c>
      <c r="Y219" s="108" t="s">
        <v>272</v>
      </c>
      <c r="Z219" s="108" t="s">
        <v>272</v>
      </c>
      <c r="AA219" s="108" t="s">
        <v>272</v>
      </c>
      <c r="AB219" s="108" t="s">
        <v>272</v>
      </c>
      <c r="AC219" s="108" t="s">
        <v>272</v>
      </c>
      <c r="AD219" s="108" t="s">
        <v>272</v>
      </c>
      <c r="AE219" s="108" t="s">
        <v>272</v>
      </c>
      <c r="AF219" s="108" t="s">
        <v>278</v>
      </c>
    </row>
    <row r="220" spans="1:32" x14ac:dyDescent="0.25">
      <c r="A220" s="107">
        <f t="shared" si="3"/>
        <v>2</v>
      </c>
      <c r="B220" s="113">
        <v>45345</v>
      </c>
      <c r="C220" s="113">
        <v>45345</v>
      </c>
      <c r="D220" s="108" t="s">
        <v>715</v>
      </c>
      <c r="E220" s="108" t="s">
        <v>272</v>
      </c>
      <c r="F220" s="108" t="s">
        <v>716</v>
      </c>
      <c r="G220" s="108" t="s">
        <v>281</v>
      </c>
      <c r="H220" s="108" t="s">
        <v>282</v>
      </c>
      <c r="I220" s="108" t="s">
        <v>276</v>
      </c>
      <c r="J220" s="120">
        <v>-405218000</v>
      </c>
      <c r="K220" s="114">
        <v>0</v>
      </c>
      <c r="L220" s="114">
        <v>-405218000</v>
      </c>
      <c r="M220" s="115" t="s">
        <v>272</v>
      </c>
      <c r="N220" s="108" t="s">
        <v>101</v>
      </c>
      <c r="O220" s="108" t="s">
        <v>175</v>
      </c>
      <c r="P220" s="108" t="s">
        <v>284</v>
      </c>
      <c r="Q220" s="120">
        <v>11000</v>
      </c>
      <c r="R220" s="116" t="s">
        <v>1</v>
      </c>
      <c r="S220" s="108" t="s">
        <v>272</v>
      </c>
      <c r="T220" s="108" t="s">
        <v>272</v>
      </c>
      <c r="U220" s="108" t="s">
        <v>272</v>
      </c>
      <c r="V220" s="108" t="s">
        <v>272</v>
      </c>
      <c r="W220" s="108" t="s">
        <v>272</v>
      </c>
      <c r="X220" s="108" t="s">
        <v>272</v>
      </c>
      <c r="Y220" s="108" t="s">
        <v>272</v>
      </c>
      <c r="Z220" s="108" t="s">
        <v>272</v>
      </c>
      <c r="AA220" s="108" t="s">
        <v>272</v>
      </c>
      <c r="AB220" s="108" t="s">
        <v>272</v>
      </c>
      <c r="AC220" s="108" t="s">
        <v>272</v>
      </c>
      <c r="AD220" s="108" t="s">
        <v>272</v>
      </c>
      <c r="AE220" s="108" t="s">
        <v>272</v>
      </c>
      <c r="AF220" s="108" t="s">
        <v>278</v>
      </c>
    </row>
    <row r="221" spans="1:32" x14ac:dyDescent="0.25">
      <c r="A221" s="107">
        <f t="shared" si="3"/>
        <v>2</v>
      </c>
      <c r="B221" s="113">
        <v>45345</v>
      </c>
      <c r="C221" s="113">
        <v>45345</v>
      </c>
      <c r="D221" s="108" t="s">
        <v>717</v>
      </c>
      <c r="E221" s="108" t="s">
        <v>272</v>
      </c>
      <c r="F221" s="108" t="s">
        <v>718</v>
      </c>
      <c r="G221" s="108" t="s">
        <v>281</v>
      </c>
      <c r="H221" s="108" t="s">
        <v>282</v>
      </c>
      <c r="I221" s="108" t="s">
        <v>276</v>
      </c>
      <c r="J221" s="120">
        <v>-405218000</v>
      </c>
      <c r="K221" s="114">
        <v>0</v>
      </c>
      <c r="L221" s="114">
        <v>-405218000</v>
      </c>
      <c r="M221" s="115" t="s">
        <v>272</v>
      </c>
      <c r="N221" s="108" t="s">
        <v>101</v>
      </c>
      <c r="O221" s="108" t="s">
        <v>175</v>
      </c>
      <c r="P221" s="108" t="s">
        <v>284</v>
      </c>
      <c r="Q221" s="120">
        <v>11000</v>
      </c>
      <c r="R221" s="116" t="s">
        <v>1</v>
      </c>
      <c r="S221" s="108" t="s">
        <v>272</v>
      </c>
      <c r="T221" s="108" t="s">
        <v>272</v>
      </c>
      <c r="U221" s="108" t="s">
        <v>272</v>
      </c>
      <c r="V221" s="108" t="s">
        <v>272</v>
      </c>
      <c r="W221" s="108" t="s">
        <v>272</v>
      </c>
      <c r="X221" s="108" t="s">
        <v>272</v>
      </c>
      <c r="Y221" s="108" t="s">
        <v>272</v>
      </c>
      <c r="Z221" s="108" t="s">
        <v>272</v>
      </c>
      <c r="AA221" s="108" t="s">
        <v>272</v>
      </c>
      <c r="AB221" s="108" t="s">
        <v>272</v>
      </c>
      <c r="AC221" s="108" t="s">
        <v>272</v>
      </c>
      <c r="AD221" s="108" t="s">
        <v>272</v>
      </c>
      <c r="AE221" s="108" t="s">
        <v>272</v>
      </c>
      <c r="AF221" s="108" t="s">
        <v>278</v>
      </c>
    </row>
    <row r="222" spans="1:32" x14ac:dyDescent="0.25">
      <c r="A222" s="107">
        <f t="shared" si="3"/>
        <v>2</v>
      </c>
      <c r="B222" s="113">
        <v>45345</v>
      </c>
      <c r="C222" s="113">
        <v>45345</v>
      </c>
      <c r="D222" s="108" t="s">
        <v>719</v>
      </c>
      <c r="E222" s="108" t="s">
        <v>272</v>
      </c>
      <c r="F222" s="108" t="s">
        <v>720</v>
      </c>
      <c r="G222" s="108" t="s">
        <v>281</v>
      </c>
      <c r="H222" s="108" t="s">
        <v>282</v>
      </c>
      <c r="I222" s="108" t="s">
        <v>276</v>
      </c>
      <c r="J222" s="120">
        <v>-127327200</v>
      </c>
      <c r="K222" s="114">
        <v>0</v>
      </c>
      <c r="L222" s="114">
        <v>-127327200</v>
      </c>
      <c r="M222" s="115" t="s">
        <v>272</v>
      </c>
      <c r="N222" s="108" t="s">
        <v>337</v>
      </c>
      <c r="O222" s="108" t="s">
        <v>338</v>
      </c>
      <c r="P222" s="108" t="s">
        <v>284</v>
      </c>
      <c r="Q222" s="120">
        <v>6006</v>
      </c>
      <c r="R222" s="116" t="s">
        <v>239</v>
      </c>
      <c r="S222" s="108" t="s">
        <v>272</v>
      </c>
      <c r="T222" s="108" t="s">
        <v>272</v>
      </c>
      <c r="U222" s="108" t="s">
        <v>272</v>
      </c>
      <c r="V222" s="108" t="s">
        <v>272</v>
      </c>
      <c r="W222" s="108" t="s">
        <v>272</v>
      </c>
      <c r="X222" s="108" t="s">
        <v>272</v>
      </c>
      <c r="Y222" s="108" t="s">
        <v>272</v>
      </c>
      <c r="Z222" s="108" t="s">
        <v>272</v>
      </c>
      <c r="AA222" s="108" t="s">
        <v>272</v>
      </c>
      <c r="AB222" s="108" t="s">
        <v>272</v>
      </c>
      <c r="AC222" s="108" t="s">
        <v>272</v>
      </c>
      <c r="AD222" s="108" t="s">
        <v>272</v>
      </c>
      <c r="AE222" s="108" t="s">
        <v>272</v>
      </c>
      <c r="AF222" s="108" t="s">
        <v>278</v>
      </c>
    </row>
    <row r="223" spans="1:32" x14ac:dyDescent="0.25">
      <c r="A223" s="107">
        <f t="shared" si="3"/>
        <v>2</v>
      </c>
      <c r="B223" s="113">
        <v>45345</v>
      </c>
      <c r="C223" s="113">
        <v>45345</v>
      </c>
      <c r="D223" s="108" t="s">
        <v>721</v>
      </c>
      <c r="E223" s="108" t="s">
        <v>272</v>
      </c>
      <c r="F223" s="108" t="s">
        <v>722</v>
      </c>
      <c r="G223" s="108" t="s">
        <v>315</v>
      </c>
      <c r="H223" s="108" t="s">
        <v>316</v>
      </c>
      <c r="I223" s="108" t="s">
        <v>276</v>
      </c>
      <c r="J223" s="120">
        <v>-672569885</v>
      </c>
      <c r="K223" s="114">
        <v>0</v>
      </c>
      <c r="L223" s="114">
        <v>-672569885</v>
      </c>
      <c r="M223" s="115" t="s">
        <v>272</v>
      </c>
      <c r="N223" s="108" t="s">
        <v>110</v>
      </c>
      <c r="O223" s="108" t="s">
        <v>192</v>
      </c>
      <c r="P223" s="108" t="s">
        <v>284</v>
      </c>
      <c r="Q223" s="120">
        <v>22000</v>
      </c>
      <c r="R223" s="116" t="s">
        <v>0</v>
      </c>
      <c r="S223" s="108" t="s">
        <v>272</v>
      </c>
      <c r="T223" s="108" t="s">
        <v>272</v>
      </c>
      <c r="U223" s="108" t="s">
        <v>272</v>
      </c>
      <c r="V223" s="108" t="s">
        <v>272</v>
      </c>
      <c r="W223" s="108" t="s">
        <v>272</v>
      </c>
      <c r="X223" s="108" t="s">
        <v>272</v>
      </c>
      <c r="Y223" s="108" t="s">
        <v>272</v>
      </c>
      <c r="Z223" s="108" t="s">
        <v>272</v>
      </c>
      <c r="AA223" s="108" t="s">
        <v>272</v>
      </c>
      <c r="AB223" s="108" t="s">
        <v>272</v>
      </c>
      <c r="AC223" s="108" t="s">
        <v>272</v>
      </c>
      <c r="AD223" s="108" t="s">
        <v>272</v>
      </c>
      <c r="AE223" s="108" t="s">
        <v>272</v>
      </c>
      <c r="AF223" s="108" t="s">
        <v>278</v>
      </c>
    </row>
    <row r="224" spans="1:32" x14ac:dyDescent="0.25">
      <c r="A224" s="107">
        <f t="shared" si="3"/>
        <v>2</v>
      </c>
      <c r="B224" s="113">
        <v>45345</v>
      </c>
      <c r="C224" s="113">
        <v>45345</v>
      </c>
      <c r="D224" s="108" t="s">
        <v>723</v>
      </c>
      <c r="E224" s="108" t="s">
        <v>272</v>
      </c>
      <c r="F224" s="108" t="s">
        <v>724</v>
      </c>
      <c r="G224" s="108" t="s">
        <v>315</v>
      </c>
      <c r="H224" s="108" t="s">
        <v>316</v>
      </c>
      <c r="I224" s="108" t="s">
        <v>276</v>
      </c>
      <c r="J224" s="120">
        <v>-672569885</v>
      </c>
      <c r="K224" s="114">
        <v>0</v>
      </c>
      <c r="L224" s="114">
        <v>-672569885</v>
      </c>
      <c r="M224" s="115" t="s">
        <v>272</v>
      </c>
      <c r="N224" s="108" t="s">
        <v>110</v>
      </c>
      <c r="O224" s="108" t="s">
        <v>192</v>
      </c>
      <c r="P224" s="108" t="s">
        <v>284</v>
      </c>
      <c r="Q224" s="120">
        <v>22000</v>
      </c>
      <c r="R224" s="116" t="s">
        <v>0</v>
      </c>
      <c r="S224" s="108" t="s">
        <v>272</v>
      </c>
      <c r="T224" s="108" t="s">
        <v>272</v>
      </c>
      <c r="U224" s="108" t="s">
        <v>272</v>
      </c>
      <c r="V224" s="108" t="s">
        <v>272</v>
      </c>
      <c r="W224" s="108" t="s">
        <v>272</v>
      </c>
      <c r="X224" s="108" t="s">
        <v>272</v>
      </c>
      <c r="Y224" s="108" t="s">
        <v>272</v>
      </c>
      <c r="Z224" s="108" t="s">
        <v>272</v>
      </c>
      <c r="AA224" s="108" t="s">
        <v>272</v>
      </c>
      <c r="AB224" s="108" t="s">
        <v>272</v>
      </c>
      <c r="AC224" s="108" t="s">
        <v>272</v>
      </c>
      <c r="AD224" s="108" t="s">
        <v>272</v>
      </c>
      <c r="AE224" s="108" t="s">
        <v>272</v>
      </c>
      <c r="AF224" s="108" t="s">
        <v>278</v>
      </c>
    </row>
    <row r="225" spans="1:32" x14ac:dyDescent="0.25">
      <c r="A225" s="107">
        <f t="shared" si="3"/>
        <v>2</v>
      </c>
      <c r="B225" s="113">
        <v>45345</v>
      </c>
      <c r="C225" s="113">
        <v>45345</v>
      </c>
      <c r="D225" s="108" t="s">
        <v>725</v>
      </c>
      <c r="E225" s="108" t="s">
        <v>272</v>
      </c>
      <c r="F225" s="108" t="s">
        <v>726</v>
      </c>
      <c r="G225" s="108" t="s">
        <v>315</v>
      </c>
      <c r="H225" s="108" t="s">
        <v>316</v>
      </c>
      <c r="I225" s="108" t="s">
        <v>276</v>
      </c>
      <c r="J225" s="120">
        <v>-672569885</v>
      </c>
      <c r="K225" s="114">
        <v>0</v>
      </c>
      <c r="L225" s="114">
        <v>-672569885</v>
      </c>
      <c r="M225" s="115" t="s">
        <v>272</v>
      </c>
      <c r="N225" s="108" t="s">
        <v>110</v>
      </c>
      <c r="O225" s="108" t="s">
        <v>192</v>
      </c>
      <c r="P225" s="108" t="s">
        <v>284</v>
      </c>
      <c r="Q225" s="120">
        <v>22000</v>
      </c>
      <c r="R225" s="116" t="s">
        <v>0</v>
      </c>
      <c r="S225" s="108" t="s">
        <v>272</v>
      </c>
      <c r="T225" s="108" t="s">
        <v>272</v>
      </c>
      <c r="U225" s="108" t="s">
        <v>272</v>
      </c>
      <c r="V225" s="108" t="s">
        <v>272</v>
      </c>
      <c r="W225" s="108" t="s">
        <v>272</v>
      </c>
      <c r="X225" s="108" t="s">
        <v>272</v>
      </c>
      <c r="Y225" s="108" t="s">
        <v>272</v>
      </c>
      <c r="Z225" s="108" t="s">
        <v>272</v>
      </c>
      <c r="AA225" s="108" t="s">
        <v>272</v>
      </c>
      <c r="AB225" s="108" t="s">
        <v>272</v>
      </c>
      <c r="AC225" s="108" t="s">
        <v>272</v>
      </c>
      <c r="AD225" s="108" t="s">
        <v>272</v>
      </c>
      <c r="AE225" s="108" t="s">
        <v>272</v>
      </c>
      <c r="AF225" s="108" t="s">
        <v>278</v>
      </c>
    </row>
    <row r="226" spans="1:32" x14ac:dyDescent="0.25">
      <c r="A226" s="107">
        <f t="shared" si="3"/>
        <v>2</v>
      </c>
      <c r="B226" s="113">
        <v>45345</v>
      </c>
      <c r="C226" s="113">
        <v>45345</v>
      </c>
      <c r="D226" s="108" t="s">
        <v>727</v>
      </c>
      <c r="E226" s="108" t="s">
        <v>272</v>
      </c>
      <c r="F226" s="108" t="s">
        <v>728</v>
      </c>
      <c r="G226" s="108" t="s">
        <v>281</v>
      </c>
      <c r="H226" s="108" t="s">
        <v>282</v>
      </c>
      <c r="I226" s="108" t="s">
        <v>276</v>
      </c>
      <c r="J226" s="120">
        <v>-126055200</v>
      </c>
      <c r="K226" s="114">
        <v>0</v>
      </c>
      <c r="L226" s="114">
        <v>-126055200</v>
      </c>
      <c r="M226" s="115" t="s">
        <v>272</v>
      </c>
      <c r="N226" s="108" t="s">
        <v>337</v>
      </c>
      <c r="O226" s="108" t="s">
        <v>338</v>
      </c>
      <c r="P226" s="108" t="s">
        <v>284</v>
      </c>
      <c r="Q226" s="120">
        <v>5946</v>
      </c>
      <c r="R226" s="116" t="s">
        <v>239</v>
      </c>
      <c r="S226" s="108" t="s">
        <v>272</v>
      </c>
      <c r="T226" s="108" t="s">
        <v>272</v>
      </c>
      <c r="U226" s="108" t="s">
        <v>272</v>
      </c>
      <c r="V226" s="108" t="s">
        <v>272</v>
      </c>
      <c r="W226" s="108" t="s">
        <v>272</v>
      </c>
      <c r="X226" s="108" t="s">
        <v>272</v>
      </c>
      <c r="Y226" s="108" t="s">
        <v>272</v>
      </c>
      <c r="Z226" s="108" t="s">
        <v>272</v>
      </c>
      <c r="AA226" s="108" t="s">
        <v>272</v>
      </c>
      <c r="AB226" s="108" t="s">
        <v>272</v>
      </c>
      <c r="AC226" s="108" t="s">
        <v>272</v>
      </c>
      <c r="AD226" s="108" t="s">
        <v>272</v>
      </c>
      <c r="AE226" s="108" t="s">
        <v>272</v>
      </c>
      <c r="AF226" s="108" t="s">
        <v>278</v>
      </c>
    </row>
    <row r="227" spans="1:32" x14ac:dyDescent="0.25">
      <c r="A227" s="107">
        <f t="shared" si="3"/>
        <v>2</v>
      </c>
      <c r="B227" s="113">
        <v>45346</v>
      </c>
      <c r="C227" s="113">
        <v>45346</v>
      </c>
      <c r="D227" s="108" t="s">
        <v>729</v>
      </c>
      <c r="E227" s="108" t="s">
        <v>272</v>
      </c>
      <c r="F227" s="108" t="s">
        <v>730</v>
      </c>
      <c r="G227" s="108" t="s">
        <v>281</v>
      </c>
      <c r="H227" s="108" t="s">
        <v>282</v>
      </c>
      <c r="I227" s="108" t="s">
        <v>276</v>
      </c>
      <c r="J227" s="120">
        <v>-715726000</v>
      </c>
      <c r="K227" s="114">
        <v>0</v>
      </c>
      <c r="L227" s="114">
        <v>-715726000</v>
      </c>
      <c r="M227" s="115" t="s">
        <v>272</v>
      </c>
      <c r="N227" s="108" t="s">
        <v>110</v>
      </c>
      <c r="O227" s="108" t="s">
        <v>192</v>
      </c>
      <c r="P227" s="108" t="s">
        <v>284</v>
      </c>
      <c r="Q227" s="120">
        <v>22000</v>
      </c>
      <c r="R227" s="116" t="s">
        <v>0</v>
      </c>
      <c r="S227" s="108" t="s">
        <v>272</v>
      </c>
      <c r="T227" s="108" t="s">
        <v>272</v>
      </c>
      <c r="U227" s="108" t="s">
        <v>272</v>
      </c>
      <c r="V227" s="108" t="s">
        <v>272</v>
      </c>
      <c r="W227" s="108" t="s">
        <v>272</v>
      </c>
      <c r="X227" s="108" t="s">
        <v>272</v>
      </c>
      <c r="Y227" s="108" t="s">
        <v>272</v>
      </c>
      <c r="Z227" s="108" t="s">
        <v>272</v>
      </c>
      <c r="AA227" s="108" t="s">
        <v>272</v>
      </c>
      <c r="AB227" s="108" t="s">
        <v>272</v>
      </c>
      <c r="AC227" s="108" t="s">
        <v>272</v>
      </c>
      <c r="AD227" s="108" t="s">
        <v>272</v>
      </c>
      <c r="AE227" s="108" t="s">
        <v>272</v>
      </c>
      <c r="AF227" s="108" t="s">
        <v>278</v>
      </c>
    </row>
    <row r="228" spans="1:32" x14ac:dyDescent="0.25">
      <c r="A228" s="107">
        <f t="shared" si="3"/>
        <v>2</v>
      </c>
      <c r="B228" s="113">
        <v>45346</v>
      </c>
      <c r="C228" s="113">
        <v>45346</v>
      </c>
      <c r="D228" s="108" t="s">
        <v>731</v>
      </c>
      <c r="E228" s="108" t="s">
        <v>272</v>
      </c>
      <c r="F228" s="108" t="s">
        <v>732</v>
      </c>
      <c r="G228" s="108" t="s">
        <v>281</v>
      </c>
      <c r="H228" s="108" t="s">
        <v>282</v>
      </c>
      <c r="I228" s="108" t="s">
        <v>276</v>
      </c>
      <c r="J228" s="120">
        <v>-207636000</v>
      </c>
      <c r="K228" s="114">
        <v>0</v>
      </c>
      <c r="L228" s="114">
        <v>-207636000</v>
      </c>
      <c r="M228" s="115" t="s">
        <v>272</v>
      </c>
      <c r="N228" s="108" t="s">
        <v>143</v>
      </c>
      <c r="O228" s="108" t="s">
        <v>144</v>
      </c>
      <c r="P228" s="108" t="s">
        <v>284</v>
      </c>
      <c r="Q228" s="120">
        <v>9750</v>
      </c>
      <c r="R228" s="116" t="s">
        <v>1</v>
      </c>
      <c r="S228" s="108" t="s">
        <v>272</v>
      </c>
      <c r="T228" s="108" t="s">
        <v>272</v>
      </c>
      <c r="U228" s="108" t="s">
        <v>272</v>
      </c>
      <c r="V228" s="108" t="s">
        <v>272</v>
      </c>
      <c r="W228" s="108" t="s">
        <v>272</v>
      </c>
      <c r="X228" s="108" t="s">
        <v>272</v>
      </c>
      <c r="Y228" s="108" t="s">
        <v>272</v>
      </c>
      <c r="Z228" s="108" t="s">
        <v>272</v>
      </c>
      <c r="AA228" s="108" t="s">
        <v>272</v>
      </c>
      <c r="AB228" s="108" t="s">
        <v>272</v>
      </c>
      <c r="AC228" s="108" t="s">
        <v>272</v>
      </c>
      <c r="AD228" s="108" t="s">
        <v>272</v>
      </c>
      <c r="AE228" s="108" t="s">
        <v>272</v>
      </c>
      <c r="AF228" s="108" t="s">
        <v>278</v>
      </c>
    </row>
    <row r="229" spans="1:32" x14ac:dyDescent="0.25">
      <c r="A229" s="107">
        <f t="shared" si="3"/>
        <v>2</v>
      </c>
      <c r="B229" s="113">
        <v>45346</v>
      </c>
      <c r="C229" s="113">
        <v>45346</v>
      </c>
      <c r="D229" s="108" t="s">
        <v>733</v>
      </c>
      <c r="E229" s="108" t="s">
        <v>272</v>
      </c>
      <c r="F229" s="108" t="s">
        <v>734</v>
      </c>
      <c r="G229" s="108" t="s">
        <v>281</v>
      </c>
      <c r="H229" s="108" t="s">
        <v>282</v>
      </c>
      <c r="I229" s="108" t="s">
        <v>276</v>
      </c>
      <c r="J229" s="120">
        <v>-39898400</v>
      </c>
      <c r="K229" s="114">
        <v>0</v>
      </c>
      <c r="L229" s="114">
        <v>-39898400</v>
      </c>
      <c r="M229" s="115" t="s">
        <v>272</v>
      </c>
      <c r="N229" s="108" t="s">
        <v>337</v>
      </c>
      <c r="O229" s="108" t="s">
        <v>338</v>
      </c>
      <c r="P229" s="108" t="s">
        <v>284</v>
      </c>
      <c r="Q229" s="120">
        <v>1882</v>
      </c>
      <c r="R229" s="116" t="s">
        <v>239</v>
      </c>
      <c r="S229" s="108" t="s">
        <v>272</v>
      </c>
      <c r="T229" s="108" t="s">
        <v>272</v>
      </c>
      <c r="U229" s="108" t="s">
        <v>272</v>
      </c>
      <c r="V229" s="108" t="s">
        <v>272</v>
      </c>
      <c r="W229" s="108" t="s">
        <v>272</v>
      </c>
      <c r="X229" s="108" t="s">
        <v>272</v>
      </c>
      <c r="Y229" s="108" t="s">
        <v>272</v>
      </c>
      <c r="Z229" s="108" t="s">
        <v>272</v>
      </c>
      <c r="AA229" s="108" t="s">
        <v>272</v>
      </c>
      <c r="AB229" s="108" t="s">
        <v>272</v>
      </c>
      <c r="AC229" s="108" t="s">
        <v>272</v>
      </c>
      <c r="AD229" s="108" t="s">
        <v>272</v>
      </c>
      <c r="AE229" s="108" t="s">
        <v>272</v>
      </c>
      <c r="AF229" s="108" t="s">
        <v>278</v>
      </c>
    </row>
    <row r="230" spans="1:32" ht="25" x14ac:dyDescent="0.25">
      <c r="A230" s="107">
        <f t="shared" si="3"/>
        <v>2</v>
      </c>
      <c r="B230" s="113">
        <v>45348</v>
      </c>
      <c r="C230" s="113">
        <v>45348</v>
      </c>
      <c r="D230" s="108" t="s">
        <v>735</v>
      </c>
      <c r="E230" s="108" t="s">
        <v>272</v>
      </c>
      <c r="F230" s="108" t="s">
        <v>736</v>
      </c>
      <c r="G230" s="108" t="s">
        <v>274</v>
      </c>
      <c r="H230" s="108" t="s">
        <v>275</v>
      </c>
      <c r="I230" s="108" t="s">
        <v>276</v>
      </c>
      <c r="J230" s="120">
        <v>-1016685281</v>
      </c>
      <c r="K230" s="114">
        <v>0</v>
      </c>
      <c r="L230" s="114">
        <v>-1016685281</v>
      </c>
      <c r="M230" s="115" t="s">
        <v>737</v>
      </c>
      <c r="N230" s="108" t="s">
        <v>272</v>
      </c>
      <c r="O230" s="108" t="s">
        <v>272</v>
      </c>
      <c r="P230" s="108" t="s">
        <v>272</v>
      </c>
      <c r="Q230" s="120">
        <v>0</v>
      </c>
      <c r="R230" s="116" t="s">
        <v>240</v>
      </c>
      <c r="S230" s="108" t="s">
        <v>272</v>
      </c>
      <c r="T230" s="108" t="s">
        <v>272</v>
      </c>
      <c r="U230" s="108" t="s">
        <v>272</v>
      </c>
      <c r="V230" s="108" t="s">
        <v>272</v>
      </c>
      <c r="W230" s="108" t="s">
        <v>272</v>
      </c>
      <c r="X230" s="108" t="s">
        <v>272</v>
      </c>
      <c r="Y230" s="108" t="s">
        <v>272</v>
      </c>
      <c r="Z230" s="108" t="s">
        <v>272</v>
      </c>
      <c r="AA230" s="108" t="s">
        <v>272</v>
      </c>
      <c r="AB230" s="108" t="s">
        <v>272</v>
      </c>
      <c r="AC230" s="108" t="s">
        <v>272</v>
      </c>
      <c r="AD230" s="108" t="s">
        <v>272</v>
      </c>
      <c r="AE230" s="108" t="s">
        <v>272</v>
      </c>
      <c r="AF230" s="108" t="s">
        <v>278</v>
      </c>
    </row>
    <row r="231" spans="1:32" x14ac:dyDescent="0.25">
      <c r="A231" s="107">
        <f t="shared" si="3"/>
        <v>2</v>
      </c>
      <c r="B231" s="113">
        <v>45348</v>
      </c>
      <c r="C231" s="113">
        <v>45348</v>
      </c>
      <c r="D231" s="108" t="s">
        <v>738</v>
      </c>
      <c r="E231" s="108" t="s">
        <v>272</v>
      </c>
      <c r="F231" s="108" t="s">
        <v>739</v>
      </c>
      <c r="G231" s="108" t="s">
        <v>315</v>
      </c>
      <c r="H231" s="108" t="s">
        <v>316</v>
      </c>
      <c r="I231" s="108" t="s">
        <v>276</v>
      </c>
      <c r="J231" s="120">
        <v>-647592000</v>
      </c>
      <c r="K231" s="114">
        <v>0</v>
      </c>
      <c r="L231" s="114">
        <v>-647592000</v>
      </c>
      <c r="M231" s="115" t="s">
        <v>272</v>
      </c>
      <c r="N231" s="108" t="s">
        <v>110</v>
      </c>
      <c r="O231" s="108" t="s">
        <v>192</v>
      </c>
      <c r="P231" s="108" t="s">
        <v>284</v>
      </c>
      <c r="Q231" s="120">
        <v>22000</v>
      </c>
      <c r="R231" s="116" t="s">
        <v>0</v>
      </c>
      <c r="S231" s="108" t="s">
        <v>272</v>
      </c>
      <c r="T231" s="108" t="s">
        <v>272</v>
      </c>
      <c r="U231" s="108" t="s">
        <v>272</v>
      </c>
      <c r="V231" s="108" t="s">
        <v>272</v>
      </c>
      <c r="W231" s="108" t="s">
        <v>272</v>
      </c>
      <c r="X231" s="108" t="s">
        <v>272</v>
      </c>
      <c r="Y231" s="108" t="s">
        <v>272</v>
      </c>
      <c r="Z231" s="108" t="s">
        <v>272</v>
      </c>
      <c r="AA231" s="108" t="s">
        <v>272</v>
      </c>
      <c r="AB231" s="108" t="s">
        <v>272</v>
      </c>
      <c r="AC231" s="108" t="s">
        <v>272</v>
      </c>
      <c r="AD231" s="108" t="s">
        <v>272</v>
      </c>
      <c r="AE231" s="108" t="s">
        <v>272</v>
      </c>
      <c r="AF231" s="108" t="s">
        <v>278</v>
      </c>
    </row>
    <row r="232" spans="1:32" x14ac:dyDescent="0.25">
      <c r="A232" s="107">
        <f t="shared" si="3"/>
        <v>2</v>
      </c>
      <c r="B232" s="113">
        <v>45348</v>
      </c>
      <c r="C232" s="113">
        <v>45348</v>
      </c>
      <c r="D232" s="108" t="s">
        <v>740</v>
      </c>
      <c r="E232" s="108" t="s">
        <v>272</v>
      </c>
      <c r="F232" s="108" t="s">
        <v>741</v>
      </c>
      <c r="G232" s="108" t="s">
        <v>315</v>
      </c>
      <c r="H232" s="108" t="s">
        <v>316</v>
      </c>
      <c r="I232" s="108" t="s">
        <v>276</v>
      </c>
      <c r="J232" s="120">
        <v>-647592000</v>
      </c>
      <c r="K232" s="114">
        <v>0</v>
      </c>
      <c r="L232" s="114">
        <v>-647592000</v>
      </c>
      <c r="M232" s="115" t="s">
        <v>272</v>
      </c>
      <c r="N232" s="108" t="s">
        <v>110</v>
      </c>
      <c r="O232" s="108" t="s">
        <v>192</v>
      </c>
      <c r="P232" s="108" t="s">
        <v>284</v>
      </c>
      <c r="Q232" s="120">
        <v>22000</v>
      </c>
      <c r="R232" s="116" t="s">
        <v>0</v>
      </c>
      <c r="S232" s="108" t="s">
        <v>272</v>
      </c>
      <c r="T232" s="108" t="s">
        <v>272</v>
      </c>
      <c r="U232" s="108" t="s">
        <v>272</v>
      </c>
      <c r="V232" s="108" t="s">
        <v>272</v>
      </c>
      <c r="W232" s="108" t="s">
        <v>272</v>
      </c>
      <c r="X232" s="108" t="s">
        <v>272</v>
      </c>
      <c r="Y232" s="108" t="s">
        <v>272</v>
      </c>
      <c r="Z232" s="108" t="s">
        <v>272</v>
      </c>
      <c r="AA232" s="108" t="s">
        <v>272</v>
      </c>
      <c r="AB232" s="108" t="s">
        <v>272</v>
      </c>
      <c r="AC232" s="108" t="s">
        <v>272</v>
      </c>
      <c r="AD232" s="108" t="s">
        <v>272</v>
      </c>
      <c r="AE232" s="108" t="s">
        <v>272</v>
      </c>
      <c r="AF232" s="108" t="s">
        <v>278</v>
      </c>
    </row>
    <row r="233" spans="1:32" x14ac:dyDescent="0.25">
      <c r="A233" s="107">
        <f t="shared" si="3"/>
        <v>2</v>
      </c>
      <c r="B233" s="113">
        <v>45348</v>
      </c>
      <c r="C233" s="113">
        <v>45348</v>
      </c>
      <c r="D233" s="108" t="s">
        <v>742</v>
      </c>
      <c r="E233" s="108" t="s">
        <v>272</v>
      </c>
      <c r="F233" s="108" t="s">
        <v>743</v>
      </c>
      <c r="G233" s="108" t="s">
        <v>315</v>
      </c>
      <c r="H233" s="108" t="s">
        <v>316</v>
      </c>
      <c r="I233" s="108" t="s">
        <v>276</v>
      </c>
      <c r="J233" s="120">
        <v>-647592000</v>
      </c>
      <c r="K233" s="114">
        <v>0</v>
      </c>
      <c r="L233" s="114">
        <v>-647592000</v>
      </c>
      <c r="M233" s="115" t="s">
        <v>272</v>
      </c>
      <c r="N233" s="108" t="s">
        <v>110</v>
      </c>
      <c r="O233" s="108" t="s">
        <v>192</v>
      </c>
      <c r="P233" s="108" t="s">
        <v>284</v>
      </c>
      <c r="Q233" s="120">
        <v>22000</v>
      </c>
      <c r="R233" s="116" t="s">
        <v>0</v>
      </c>
      <c r="S233" s="108" t="s">
        <v>272</v>
      </c>
      <c r="T233" s="108" t="s">
        <v>272</v>
      </c>
      <c r="U233" s="108" t="s">
        <v>272</v>
      </c>
      <c r="V233" s="108" t="s">
        <v>272</v>
      </c>
      <c r="W233" s="108" t="s">
        <v>272</v>
      </c>
      <c r="X233" s="108" t="s">
        <v>272</v>
      </c>
      <c r="Y233" s="108" t="s">
        <v>272</v>
      </c>
      <c r="Z233" s="108" t="s">
        <v>272</v>
      </c>
      <c r="AA233" s="108" t="s">
        <v>272</v>
      </c>
      <c r="AB233" s="108" t="s">
        <v>272</v>
      </c>
      <c r="AC233" s="108" t="s">
        <v>272</v>
      </c>
      <c r="AD233" s="108" t="s">
        <v>272</v>
      </c>
      <c r="AE233" s="108" t="s">
        <v>272</v>
      </c>
      <c r="AF233" s="108" t="s">
        <v>278</v>
      </c>
    </row>
    <row r="234" spans="1:32" x14ac:dyDescent="0.25">
      <c r="A234" s="107">
        <f t="shared" si="3"/>
        <v>2</v>
      </c>
      <c r="B234" s="113">
        <v>45348</v>
      </c>
      <c r="C234" s="113">
        <v>45348</v>
      </c>
      <c r="D234" s="108" t="s">
        <v>744</v>
      </c>
      <c r="E234" s="108" t="s">
        <v>272</v>
      </c>
      <c r="F234" s="108" t="s">
        <v>745</v>
      </c>
      <c r="G234" s="108" t="s">
        <v>315</v>
      </c>
      <c r="H234" s="108" t="s">
        <v>316</v>
      </c>
      <c r="I234" s="108" t="s">
        <v>276</v>
      </c>
      <c r="J234" s="120">
        <v>-647592000</v>
      </c>
      <c r="K234" s="114">
        <v>0</v>
      </c>
      <c r="L234" s="114">
        <v>-647592000</v>
      </c>
      <c r="M234" s="115" t="s">
        <v>272</v>
      </c>
      <c r="N234" s="108" t="s">
        <v>110</v>
      </c>
      <c r="O234" s="108" t="s">
        <v>192</v>
      </c>
      <c r="P234" s="108" t="s">
        <v>284</v>
      </c>
      <c r="Q234" s="120">
        <v>22000</v>
      </c>
      <c r="R234" s="116" t="s">
        <v>0</v>
      </c>
      <c r="S234" s="108" t="s">
        <v>272</v>
      </c>
      <c r="T234" s="108" t="s">
        <v>272</v>
      </c>
      <c r="U234" s="108" t="s">
        <v>272</v>
      </c>
      <c r="V234" s="108" t="s">
        <v>272</v>
      </c>
      <c r="W234" s="108" t="s">
        <v>272</v>
      </c>
      <c r="X234" s="108" t="s">
        <v>272</v>
      </c>
      <c r="Y234" s="108" t="s">
        <v>272</v>
      </c>
      <c r="Z234" s="108" t="s">
        <v>272</v>
      </c>
      <c r="AA234" s="108" t="s">
        <v>272</v>
      </c>
      <c r="AB234" s="108" t="s">
        <v>272</v>
      </c>
      <c r="AC234" s="108" t="s">
        <v>272</v>
      </c>
      <c r="AD234" s="108" t="s">
        <v>272</v>
      </c>
      <c r="AE234" s="108" t="s">
        <v>272</v>
      </c>
      <c r="AF234" s="108" t="s">
        <v>278</v>
      </c>
    </row>
    <row r="235" spans="1:32" x14ac:dyDescent="0.25">
      <c r="A235" s="107">
        <f t="shared" si="3"/>
        <v>2</v>
      </c>
      <c r="B235" s="113">
        <v>45348</v>
      </c>
      <c r="C235" s="113">
        <v>45348</v>
      </c>
      <c r="D235" s="108" t="s">
        <v>746</v>
      </c>
      <c r="E235" s="108" t="s">
        <v>272</v>
      </c>
      <c r="F235" s="108" t="s">
        <v>747</v>
      </c>
      <c r="G235" s="108" t="s">
        <v>315</v>
      </c>
      <c r="H235" s="108" t="s">
        <v>316</v>
      </c>
      <c r="I235" s="108" t="s">
        <v>276</v>
      </c>
      <c r="J235" s="120">
        <v>-647592000</v>
      </c>
      <c r="K235" s="114">
        <v>0</v>
      </c>
      <c r="L235" s="114">
        <v>-647592000</v>
      </c>
      <c r="M235" s="115" t="s">
        <v>272</v>
      </c>
      <c r="N235" s="108" t="s">
        <v>110</v>
      </c>
      <c r="O235" s="108" t="s">
        <v>192</v>
      </c>
      <c r="P235" s="108" t="s">
        <v>284</v>
      </c>
      <c r="Q235" s="120">
        <v>22000</v>
      </c>
      <c r="R235" s="116" t="s">
        <v>0</v>
      </c>
      <c r="S235" s="108" t="s">
        <v>272</v>
      </c>
      <c r="T235" s="108" t="s">
        <v>272</v>
      </c>
      <c r="U235" s="108" t="s">
        <v>272</v>
      </c>
      <c r="V235" s="108" t="s">
        <v>272</v>
      </c>
      <c r="W235" s="108" t="s">
        <v>272</v>
      </c>
      <c r="X235" s="108" t="s">
        <v>272</v>
      </c>
      <c r="Y235" s="108" t="s">
        <v>272</v>
      </c>
      <c r="Z235" s="108" t="s">
        <v>272</v>
      </c>
      <c r="AA235" s="108" t="s">
        <v>272</v>
      </c>
      <c r="AB235" s="108" t="s">
        <v>272</v>
      </c>
      <c r="AC235" s="108" t="s">
        <v>272</v>
      </c>
      <c r="AD235" s="108" t="s">
        <v>272</v>
      </c>
      <c r="AE235" s="108" t="s">
        <v>272</v>
      </c>
      <c r="AF235" s="108" t="s">
        <v>278</v>
      </c>
    </row>
    <row r="236" spans="1:32" x14ac:dyDescent="0.25">
      <c r="A236" s="107">
        <f t="shared" si="3"/>
        <v>2</v>
      </c>
      <c r="B236" s="113">
        <v>45348</v>
      </c>
      <c r="C236" s="113">
        <v>45348</v>
      </c>
      <c r="D236" s="108" t="s">
        <v>748</v>
      </c>
      <c r="E236" s="108" t="s">
        <v>272</v>
      </c>
      <c r="F236" s="108" t="s">
        <v>749</v>
      </c>
      <c r="G236" s="108" t="s">
        <v>281</v>
      </c>
      <c r="H236" s="108" t="s">
        <v>282</v>
      </c>
      <c r="I236" s="108" t="s">
        <v>276</v>
      </c>
      <c r="J236" s="120">
        <v>-715726000</v>
      </c>
      <c r="K236" s="114">
        <v>0</v>
      </c>
      <c r="L236" s="114">
        <v>-715726000</v>
      </c>
      <c r="M236" s="115" t="s">
        <v>272</v>
      </c>
      <c r="N236" s="108" t="s">
        <v>110</v>
      </c>
      <c r="O236" s="108" t="s">
        <v>192</v>
      </c>
      <c r="P236" s="108" t="s">
        <v>284</v>
      </c>
      <c r="Q236" s="120">
        <v>22000</v>
      </c>
      <c r="R236" s="116" t="s">
        <v>0</v>
      </c>
      <c r="S236" s="108" t="s">
        <v>272</v>
      </c>
      <c r="T236" s="108" t="s">
        <v>272</v>
      </c>
      <c r="U236" s="108" t="s">
        <v>272</v>
      </c>
      <c r="V236" s="108" t="s">
        <v>272</v>
      </c>
      <c r="W236" s="108" t="s">
        <v>272</v>
      </c>
      <c r="X236" s="108" t="s">
        <v>272</v>
      </c>
      <c r="Y236" s="108" t="s">
        <v>272</v>
      </c>
      <c r="Z236" s="108" t="s">
        <v>272</v>
      </c>
      <c r="AA236" s="108" t="s">
        <v>272</v>
      </c>
      <c r="AB236" s="108" t="s">
        <v>272</v>
      </c>
      <c r="AC236" s="108" t="s">
        <v>272</v>
      </c>
      <c r="AD236" s="108" t="s">
        <v>272</v>
      </c>
      <c r="AE236" s="108" t="s">
        <v>272</v>
      </c>
      <c r="AF236" s="108" t="s">
        <v>278</v>
      </c>
    </row>
    <row r="237" spans="1:32" x14ac:dyDescent="0.25">
      <c r="A237" s="107">
        <f t="shared" si="3"/>
        <v>2</v>
      </c>
      <c r="B237" s="113">
        <v>45348</v>
      </c>
      <c r="C237" s="113">
        <v>45348</v>
      </c>
      <c r="D237" s="108" t="s">
        <v>750</v>
      </c>
      <c r="E237" s="108" t="s">
        <v>272</v>
      </c>
      <c r="F237" s="108" t="s">
        <v>751</v>
      </c>
      <c r="G237" s="108" t="s">
        <v>281</v>
      </c>
      <c r="H237" s="108" t="s">
        <v>282</v>
      </c>
      <c r="I237" s="108" t="s">
        <v>276</v>
      </c>
      <c r="J237" s="120">
        <v>-405218000</v>
      </c>
      <c r="K237" s="114">
        <v>0</v>
      </c>
      <c r="L237" s="114">
        <v>-405218000</v>
      </c>
      <c r="M237" s="115" t="s">
        <v>272</v>
      </c>
      <c r="N237" s="108" t="s">
        <v>101</v>
      </c>
      <c r="O237" s="108" t="s">
        <v>175</v>
      </c>
      <c r="P237" s="108" t="s">
        <v>284</v>
      </c>
      <c r="Q237" s="120">
        <v>11000</v>
      </c>
      <c r="R237" s="116" t="s">
        <v>1</v>
      </c>
      <c r="S237" s="108" t="s">
        <v>272</v>
      </c>
      <c r="T237" s="108" t="s">
        <v>272</v>
      </c>
      <c r="U237" s="108" t="s">
        <v>272</v>
      </c>
      <c r="V237" s="108" t="s">
        <v>272</v>
      </c>
      <c r="W237" s="108" t="s">
        <v>272</v>
      </c>
      <c r="X237" s="108" t="s">
        <v>272</v>
      </c>
      <c r="Y237" s="108" t="s">
        <v>272</v>
      </c>
      <c r="Z237" s="108" t="s">
        <v>272</v>
      </c>
      <c r="AA237" s="108" t="s">
        <v>272</v>
      </c>
      <c r="AB237" s="108" t="s">
        <v>272</v>
      </c>
      <c r="AC237" s="108" t="s">
        <v>272</v>
      </c>
      <c r="AD237" s="108" t="s">
        <v>272</v>
      </c>
      <c r="AE237" s="108" t="s">
        <v>272</v>
      </c>
      <c r="AF237" s="108" t="s">
        <v>278</v>
      </c>
    </row>
    <row r="238" spans="1:32" x14ac:dyDescent="0.25">
      <c r="A238" s="107">
        <f t="shared" si="3"/>
        <v>2</v>
      </c>
      <c r="B238" s="113">
        <v>45348</v>
      </c>
      <c r="C238" s="113">
        <v>45348</v>
      </c>
      <c r="D238" s="108" t="s">
        <v>752</v>
      </c>
      <c r="E238" s="108" t="s">
        <v>272</v>
      </c>
      <c r="F238" s="108" t="s">
        <v>753</v>
      </c>
      <c r="G238" s="108" t="s">
        <v>281</v>
      </c>
      <c r="H238" s="108" t="s">
        <v>282</v>
      </c>
      <c r="I238" s="108" t="s">
        <v>276</v>
      </c>
      <c r="J238" s="120">
        <v>-202609000</v>
      </c>
      <c r="K238" s="114">
        <v>0</v>
      </c>
      <c r="L238" s="114">
        <v>-202609000</v>
      </c>
      <c r="M238" s="115" t="s">
        <v>272</v>
      </c>
      <c r="N238" s="108" t="s">
        <v>101</v>
      </c>
      <c r="O238" s="108" t="s">
        <v>175</v>
      </c>
      <c r="P238" s="108" t="s">
        <v>284</v>
      </c>
      <c r="Q238" s="120">
        <v>5500</v>
      </c>
      <c r="R238" s="116" t="s">
        <v>1</v>
      </c>
      <c r="S238" s="108" t="s">
        <v>272</v>
      </c>
      <c r="T238" s="108" t="s">
        <v>272</v>
      </c>
      <c r="U238" s="108" t="s">
        <v>272</v>
      </c>
      <c r="V238" s="108" t="s">
        <v>272</v>
      </c>
      <c r="W238" s="108" t="s">
        <v>272</v>
      </c>
      <c r="X238" s="108" t="s">
        <v>272</v>
      </c>
      <c r="Y238" s="108" t="s">
        <v>272</v>
      </c>
      <c r="Z238" s="108" t="s">
        <v>272</v>
      </c>
      <c r="AA238" s="108" t="s">
        <v>272</v>
      </c>
      <c r="AB238" s="108" t="s">
        <v>272</v>
      </c>
      <c r="AC238" s="108" t="s">
        <v>272</v>
      </c>
      <c r="AD238" s="108" t="s">
        <v>272</v>
      </c>
      <c r="AE238" s="108" t="s">
        <v>272</v>
      </c>
      <c r="AF238" s="108" t="s">
        <v>278</v>
      </c>
    </row>
    <row r="239" spans="1:32" x14ac:dyDescent="0.25">
      <c r="A239" s="107">
        <f t="shared" si="3"/>
        <v>2</v>
      </c>
      <c r="B239" s="113">
        <v>45348</v>
      </c>
      <c r="C239" s="113">
        <v>45348</v>
      </c>
      <c r="D239" s="108" t="s">
        <v>754</v>
      </c>
      <c r="E239" s="108" t="s">
        <v>272</v>
      </c>
      <c r="F239" s="108" t="s">
        <v>755</v>
      </c>
      <c r="G239" s="108" t="s">
        <v>281</v>
      </c>
      <c r="H239" s="108" t="s">
        <v>282</v>
      </c>
      <c r="I239" s="108" t="s">
        <v>276</v>
      </c>
      <c r="J239" s="120">
        <v>-202609000</v>
      </c>
      <c r="K239" s="114">
        <v>0</v>
      </c>
      <c r="L239" s="114">
        <v>-202609000</v>
      </c>
      <c r="M239" s="115" t="s">
        <v>272</v>
      </c>
      <c r="N239" s="108" t="s">
        <v>101</v>
      </c>
      <c r="O239" s="108" t="s">
        <v>175</v>
      </c>
      <c r="P239" s="108" t="s">
        <v>284</v>
      </c>
      <c r="Q239" s="120">
        <v>5500</v>
      </c>
      <c r="R239" s="116" t="s">
        <v>1</v>
      </c>
      <c r="S239" s="108" t="s">
        <v>272</v>
      </c>
      <c r="T239" s="108" t="s">
        <v>272</v>
      </c>
      <c r="U239" s="108" t="s">
        <v>272</v>
      </c>
      <c r="V239" s="108" t="s">
        <v>272</v>
      </c>
      <c r="W239" s="108" t="s">
        <v>272</v>
      </c>
      <c r="X239" s="108" t="s">
        <v>272</v>
      </c>
      <c r="Y239" s="108" t="s">
        <v>272</v>
      </c>
      <c r="Z239" s="108" t="s">
        <v>272</v>
      </c>
      <c r="AA239" s="108" t="s">
        <v>272</v>
      </c>
      <c r="AB239" s="108" t="s">
        <v>272</v>
      </c>
      <c r="AC239" s="108" t="s">
        <v>272</v>
      </c>
      <c r="AD239" s="108" t="s">
        <v>272</v>
      </c>
      <c r="AE239" s="108" t="s">
        <v>272</v>
      </c>
      <c r="AF239" s="108" t="s">
        <v>278</v>
      </c>
    </row>
    <row r="240" spans="1:32" x14ac:dyDescent="0.25">
      <c r="A240" s="107">
        <f t="shared" si="3"/>
        <v>2</v>
      </c>
      <c r="B240" s="113">
        <v>45348</v>
      </c>
      <c r="C240" s="113">
        <v>45348</v>
      </c>
      <c r="D240" s="108" t="s">
        <v>756</v>
      </c>
      <c r="E240" s="108" t="s">
        <v>272</v>
      </c>
      <c r="F240" s="108" t="s">
        <v>757</v>
      </c>
      <c r="G240" s="108" t="s">
        <v>281</v>
      </c>
      <c r="H240" s="108" t="s">
        <v>282</v>
      </c>
      <c r="I240" s="108" t="s">
        <v>276</v>
      </c>
      <c r="J240" s="120">
        <v>-42654400</v>
      </c>
      <c r="K240" s="114">
        <v>0</v>
      </c>
      <c r="L240" s="114">
        <v>-42654400</v>
      </c>
      <c r="M240" s="115" t="s">
        <v>272</v>
      </c>
      <c r="N240" s="108" t="s">
        <v>337</v>
      </c>
      <c r="O240" s="108" t="s">
        <v>338</v>
      </c>
      <c r="P240" s="108" t="s">
        <v>284</v>
      </c>
      <c r="Q240" s="120">
        <v>2012</v>
      </c>
      <c r="R240" s="116" t="s">
        <v>239</v>
      </c>
      <c r="S240" s="108" t="s">
        <v>272</v>
      </c>
      <c r="T240" s="108" t="s">
        <v>272</v>
      </c>
      <c r="U240" s="108" t="s">
        <v>272</v>
      </c>
      <c r="V240" s="108" t="s">
        <v>272</v>
      </c>
      <c r="W240" s="108" t="s">
        <v>272</v>
      </c>
      <c r="X240" s="108" t="s">
        <v>272</v>
      </c>
      <c r="Y240" s="108" t="s">
        <v>272</v>
      </c>
      <c r="Z240" s="108" t="s">
        <v>272</v>
      </c>
      <c r="AA240" s="108" t="s">
        <v>272</v>
      </c>
      <c r="AB240" s="108" t="s">
        <v>272</v>
      </c>
      <c r="AC240" s="108" t="s">
        <v>272</v>
      </c>
      <c r="AD240" s="108" t="s">
        <v>272</v>
      </c>
      <c r="AE240" s="108" t="s">
        <v>272</v>
      </c>
      <c r="AF240" s="108" t="s">
        <v>278</v>
      </c>
    </row>
    <row r="241" spans="1:32" x14ac:dyDescent="0.25">
      <c r="A241" s="107">
        <f t="shared" si="3"/>
        <v>2</v>
      </c>
      <c r="B241" s="113">
        <v>45348</v>
      </c>
      <c r="C241" s="113">
        <v>45348</v>
      </c>
      <c r="D241" s="108" t="s">
        <v>758</v>
      </c>
      <c r="E241" s="108" t="s">
        <v>272</v>
      </c>
      <c r="F241" s="108" t="s">
        <v>759</v>
      </c>
      <c r="G241" s="108" t="s">
        <v>281</v>
      </c>
      <c r="H241" s="108" t="s">
        <v>282</v>
      </c>
      <c r="I241" s="108" t="s">
        <v>276</v>
      </c>
      <c r="J241" s="120">
        <v>-136019200</v>
      </c>
      <c r="K241" s="114">
        <v>0</v>
      </c>
      <c r="L241" s="114">
        <v>-136019200</v>
      </c>
      <c r="M241" s="115" t="s">
        <v>272</v>
      </c>
      <c r="N241" s="108" t="s">
        <v>337</v>
      </c>
      <c r="O241" s="108" t="s">
        <v>338</v>
      </c>
      <c r="P241" s="108" t="s">
        <v>284</v>
      </c>
      <c r="Q241" s="120">
        <v>6416</v>
      </c>
      <c r="R241" s="116" t="s">
        <v>239</v>
      </c>
      <c r="S241" s="108" t="s">
        <v>272</v>
      </c>
      <c r="T241" s="108" t="s">
        <v>272</v>
      </c>
      <c r="U241" s="108" t="s">
        <v>272</v>
      </c>
      <c r="V241" s="108" t="s">
        <v>272</v>
      </c>
      <c r="W241" s="108" t="s">
        <v>272</v>
      </c>
      <c r="X241" s="108" t="s">
        <v>272</v>
      </c>
      <c r="Y241" s="108" t="s">
        <v>272</v>
      </c>
      <c r="Z241" s="108" t="s">
        <v>272</v>
      </c>
      <c r="AA241" s="108" t="s">
        <v>272</v>
      </c>
      <c r="AB241" s="108" t="s">
        <v>272</v>
      </c>
      <c r="AC241" s="108" t="s">
        <v>272</v>
      </c>
      <c r="AD241" s="108" t="s">
        <v>272</v>
      </c>
      <c r="AE241" s="108" t="s">
        <v>272</v>
      </c>
      <c r="AF241" s="108" t="s">
        <v>278</v>
      </c>
    </row>
    <row r="242" spans="1:32" x14ac:dyDescent="0.25">
      <c r="A242" s="107">
        <f t="shared" si="3"/>
        <v>2</v>
      </c>
      <c r="B242" s="113">
        <v>45349</v>
      </c>
      <c r="C242" s="113">
        <v>45349</v>
      </c>
      <c r="D242" s="108" t="s">
        <v>760</v>
      </c>
      <c r="E242" s="108" t="s">
        <v>272</v>
      </c>
      <c r="F242" s="108" t="s">
        <v>761</v>
      </c>
      <c r="G242" s="108" t="s">
        <v>281</v>
      </c>
      <c r="H242" s="108" t="s">
        <v>282</v>
      </c>
      <c r="I242" s="108" t="s">
        <v>276</v>
      </c>
      <c r="J242" s="120">
        <v>-715726000</v>
      </c>
      <c r="K242" s="114">
        <v>0</v>
      </c>
      <c r="L242" s="114">
        <v>-715726000</v>
      </c>
      <c r="M242" s="115" t="s">
        <v>272</v>
      </c>
      <c r="N242" s="108" t="s">
        <v>110</v>
      </c>
      <c r="O242" s="108" t="s">
        <v>192</v>
      </c>
      <c r="P242" s="108" t="s">
        <v>284</v>
      </c>
      <c r="Q242" s="120">
        <v>22000</v>
      </c>
      <c r="R242" s="116" t="s">
        <v>0</v>
      </c>
      <c r="S242" s="108" t="s">
        <v>272</v>
      </c>
      <c r="T242" s="108" t="s">
        <v>272</v>
      </c>
      <c r="U242" s="108" t="s">
        <v>272</v>
      </c>
      <c r="V242" s="108" t="s">
        <v>272</v>
      </c>
      <c r="W242" s="108" t="s">
        <v>272</v>
      </c>
      <c r="X242" s="108" t="s">
        <v>272</v>
      </c>
      <c r="Y242" s="108" t="s">
        <v>272</v>
      </c>
      <c r="Z242" s="108" t="s">
        <v>272</v>
      </c>
      <c r="AA242" s="108" t="s">
        <v>272</v>
      </c>
      <c r="AB242" s="108" t="s">
        <v>272</v>
      </c>
      <c r="AC242" s="108" t="s">
        <v>272</v>
      </c>
      <c r="AD242" s="108" t="s">
        <v>272</v>
      </c>
      <c r="AE242" s="108" t="s">
        <v>272</v>
      </c>
      <c r="AF242" s="108" t="s">
        <v>278</v>
      </c>
    </row>
    <row r="243" spans="1:32" x14ac:dyDescent="0.25">
      <c r="A243" s="107">
        <f t="shared" si="3"/>
        <v>2</v>
      </c>
      <c r="B243" s="113">
        <v>45349</v>
      </c>
      <c r="C243" s="113">
        <v>45349</v>
      </c>
      <c r="D243" s="108" t="s">
        <v>762</v>
      </c>
      <c r="E243" s="108" t="s">
        <v>272</v>
      </c>
      <c r="F243" s="108" t="s">
        <v>763</v>
      </c>
      <c r="G243" s="108" t="s">
        <v>315</v>
      </c>
      <c r="H243" s="108" t="s">
        <v>316</v>
      </c>
      <c r="I243" s="108" t="s">
        <v>276</v>
      </c>
      <c r="J243" s="120">
        <v>-647328000</v>
      </c>
      <c r="K243" s="114">
        <v>0</v>
      </c>
      <c r="L243" s="114">
        <v>-647328000</v>
      </c>
      <c r="M243" s="115" t="s">
        <v>272</v>
      </c>
      <c r="N243" s="108" t="s">
        <v>110</v>
      </c>
      <c r="O243" s="108" t="s">
        <v>192</v>
      </c>
      <c r="P243" s="108" t="s">
        <v>284</v>
      </c>
      <c r="Q243" s="120">
        <v>22000</v>
      </c>
      <c r="R243" s="116" t="s">
        <v>0</v>
      </c>
      <c r="S243" s="108" t="s">
        <v>272</v>
      </c>
      <c r="T243" s="108" t="s">
        <v>272</v>
      </c>
      <c r="U243" s="108" t="s">
        <v>272</v>
      </c>
      <c r="V243" s="108" t="s">
        <v>272</v>
      </c>
      <c r="W243" s="108" t="s">
        <v>272</v>
      </c>
      <c r="X243" s="108" t="s">
        <v>272</v>
      </c>
      <c r="Y243" s="108" t="s">
        <v>272</v>
      </c>
      <c r="Z243" s="108" t="s">
        <v>272</v>
      </c>
      <c r="AA243" s="108" t="s">
        <v>272</v>
      </c>
      <c r="AB243" s="108" t="s">
        <v>272</v>
      </c>
      <c r="AC243" s="108" t="s">
        <v>272</v>
      </c>
      <c r="AD243" s="108" t="s">
        <v>272</v>
      </c>
      <c r="AE243" s="108" t="s">
        <v>272</v>
      </c>
      <c r="AF243" s="108" t="s">
        <v>278</v>
      </c>
    </row>
    <row r="244" spans="1:32" x14ac:dyDescent="0.25">
      <c r="A244" s="107">
        <f t="shared" si="3"/>
        <v>2</v>
      </c>
      <c r="B244" s="113">
        <v>45349</v>
      </c>
      <c r="C244" s="113">
        <v>45349</v>
      </c>
      <c r="D244" s="108" t="s">
        <v>764</v>
      </c>
      <c r="E244" s="108" t="s">
        <v>272</v>
      </c>
      <c r="F244" s="108" t="s">
        <v>765</v>
      </c>
      <c r="G244" s="108" t="s">
        <v>315</v>
      </c>
      <c r="H244" s="108" t="s">
        <v>316</v>
      </c>
      <c r="I244" s="108" t="s">
        <v>276</v>
      </c>
      <c r="J244" s="120">
        <v>-647328000</v>
      </c>
      <c r="K244" s="114">
        <v>0</v>
      </c>
      <c r="L244" s="114">
        <v>-647328000</v>
      </c>
      <c r="M244" s="115" t="s">
        <v>272</v>
      </c>
      <c r="N244" s="108" t="s">
        <v>110</v>
      </c>
      <c r="O244" s="108" t="s">
        <v>192</v>
      </c>
      <c r="P244" s="108" t="s">
        <v>284</v>
      </c>
      <c r="Q244" s="120">
        <v>22000</v>
      </c>
      <c r="R244" s="116" t="s">
        <v>0</v>
      </c>
      <c r="S244" s="108" t="s">
        <v>272</v>
      </c>
      <c r="T244" s="108" t="s">
        <v>272</v>
      </c>
      <c r="U244" s="108" t="s">
        <v>272</v>
      </c>
      <c r="V244" s="108" t="s">
        <v>272</v>
      </c>
      <c r="W244" s="108" t="s">
        <v>272</v>
      </c>
      <c r="X244" s="108" t="s">
        <v>272</v>
      </c>
      <c r="Y244" s="108" t="s">
        <v>272</v>
      </c>
      <c r="Z244" s="108" t="s">
        <v>272</v>
      </c>
      <c r="AA244" s="108" t="s">
        <v>272</v>
      </c>
      <c r="AB244" s="108" t="s">
        <v>272</v>
      </c>
      <c r="AC244" s="108" t="s">
        <v>272</v>
      </c>
      <c r="AD244" s="108" t="s">
        <v>272</v>
      </c>
      <c r="AE244" s="108" t="s">
        <v>272</v>
      </c>
      <c r="AF244" s="108" t="s">
        <v>278</v>
      </c>
    </row>
    <row r="245" spans="1:32" x14ac:dyDescent="0.25">
      <c r="A245" s="107">
        <f t="shared" si="3"/>
        <v>2</v>
      </c>
      <c r="B245" s="113">
        <v>45349</v>
      </c>
      <c r="C245" s="113">
        <v>45349</v>
      </c>
      <c r="D245" s="108" t="s">
        <v>766</v>
      </c>
      <c r="E245" s="108" t="s">
        <v>272</v>
      </c>
      <c r="F245" s="108" t="s">
        <v>767</v>
      </c>
      <c r="G245" s="108" t="s">
        <v>315</v>
      </c>
      <c r="H245" s="108" t="s">
        <v>316</v>
      </c>
      <c r="I245" s="108" t="s">
        <v>276</v>
      </c>
      <c r="J245" s="120">
        <v>-647328000</v>
      </c>
      <c r="K245" s="114">
        <v>0</v>
      </c>
      <c r="L245" s="114">
        <v>-647328000</v>
      </c>
      <c r="M245" s="115" t="s">
        <v>272</v>
      </c>
      <c r="N245" s="108" t="s">
        <v>110</v>
      </c>
      <c r="O245" s="108" t="s">
        <v>192</v>
      </c>
      <c r="P245" s="108" t="s">
        <v>284</v>
      </c>
      <c r="Q245" s="120">
        <v>22000</v>
      </c>
      <c r="R245" s="116" t="s">
        <v>0</v>
      </c>
      <c r="S245" s="108" t="s">
        <v>272</v>
      </c>
      <c r="T245" s="108" t="s">
        <v>272</v>
      </c>
      <c r="U245" s="108" t="s">
        <v>272</v>
      </c>
      <c r="V245" s="108" t="s">
        <v>272</v>
      </c>
      <c r="W245" s="108" t="s">
        <v>272</v>
      </c>
      <c r="X245" s="108" t="s">
        <v>272</v>
      </c>
      <c r="Y245" s="108" t="s">
        <v>272</v>
      </c>
      <c r="Z245" s="108" t="s">
        <v>272</v>
      </c>
      <c r="AA245" s="108" t="s">
        <v>272</v>
      </c>
      <c r="AB245" s="108" t="s">
        <v>272</v>
      </c>
      <c r="AC245" s="108" t="s">
        <v>272</v>
      </c>
      <c r="AD245" s="108" t="s">
        <v>272</v>
      </c>
      <c r="AE245" s="108" t="s">
        <v>272</v>
      </c>
      <c r="AF245" s="108" t="s">
        <v>278</v>
      </c>
    </row>
    <row r="246" spans="1:32" x14ac:dyDescent="0.25">
      <c r="A246" s="107">
        <f t="shared" si="3"/>
        <v>2</v>
      </c>
      <c r="B246" s="113">
        <v>45349</v>
      </c>
      <c r="C246" s="113">
        <v>45349</v>
      </c>
      <c r="D246" s="108" t="s">
        <v>768</v>
      </c>
      <c r="E246" s="108" t="s">
        <v>272</v>
      </c>
      <c r="F246" s="108" t="s">
        <v>769</v>
      </c>
      <c r="G246" s="108" t="s">
        <v>315</v>
      </c>
      <c r="H246" s="108" t="s">
        <v>316</v>
      </c>
      <c r="I246" s="108" t="s">
        <v>276</v>
      </c>
      <c r="J246" s="120">
        <v>-647328000</v>
      </c>
      <c r="K246" s="114">
        <v>0</v>
      </c>
      <c r="L246" s="114">
        <v>-647328000</v>
      </c>
      <c r="M246" s="115" t="s">
        <v>272</v>
      </c>
      <c r="N246" s="108" t="s">
        <v>110</v>
      </c>
      <c r="O246" s="108" t="s">
        <v>192</v>
      </c>
      <c r="P246" s="108" t="s">
        <v>284</v>
      </c>
      <c r="Q246" s="120">
        <v>22000</v>
      </c>
      <c r="R246" s="116" t="s">
        <v>0</v>
      </c>
      <c r="S246" s="108" t="s">
        <v>272</v>
      </c>
      <c r="T246" s="108" t="s">
        <v>272</v>
      </c>
      <c r="U246" s="108" t="s">
        <v>272</v>
      </c>
      <c r="V246" s="108" t="s">
        <v>272</v>
      </c>
      <c r="W246" s="108" t="s">
        <v>272</v>
      </c>
      <c r="X246" s="108" t="s">
        <v>272</v>
      </c>
      <c r="Y246" s="108" t="s">
        <v>272</v>
      </c>
      <c r="Z246" s="108" t="s">
        <v>272</v>
      </c>
      <c r="AA246" s="108" t="s">
        <v>272</v>
      </c>
      <c r="AB246" s="108" t="s">
        <v>272</v>
      </c>
      <c r="AC246" s="108" t="s">
        <v>272</v>
      </c>
      <c r="AD246" s="108" t="s">
        <v>272</v>
      </c>
      <c r="AE246" s="108" t="s">
        <v>272</v>
      </c>
      <c r="AF246" s="108" t="s">
        <v>278</v>
      </c>
    </row>
    <row r="247" spans="1:32" x14ac:dyDescent="0.25">
      <c r="A247" s="107">
        <f t="shared" si="3"/>
        <v>2</v>
      </c>
      <c r="B247" s="113">
        <v>45349</v>
      </c>
      <c r="C247" s="113">
        <v>45349</v>
      </c>
      <c r="D247" s="108" t="s">
        <v>770</v>
      </c>
      <c r="E247" s="108" t="s">
        <v>272</v>
      </c>
      <c r="F247" s="108" t="s">
        <v>771</v>
      </c>
      <c r="G247" s="108" t="s">
        <v>315</v>
      </c>
      <c r="H247" s="108" t="s">
        <v>316</v>
      </c>
      <c r="I247" s="108" t="s">
        <v>276</v>
      </c>
      <c r="J247" s="120">
        <v>-647328000</v>
      </c>
      <c r="K247" s="114">
        <v>0</v>
      </c>
      <c r="L247" s="114">
        <v>-647328000</v>
      </c>
      <c r="M247" s="115" t="s">
        <v>272</v>
      </c>
      <c r="N247" s="108" t="s">
        <v>110</v>
      </c>
      <c r="O247" s="108" t="s">
        <v>192</v>
      </c>
      <c r="P247" s="108" t="s">
        <v>284</v>
      </c>
      <c r="Q247" s="120">
        <v>22000</v>
      </c>
      <c r="R247" s="116" t="s">
        <v>0</v>
      </c>
      <c r="S247" s="108" t="s">
        <v>272</v>
      </c>
      <c r="T247" s="108" t="s">
        <v>272</v>
      </c>
      <c r="U247" s="108" t="s">
        <v>272</v>
      </c>
      <c r="V247" s="108" t="s">
        <v>272</v>
      </c>
      <c r="W247" s="108" t="s">
        <v>272</v>
      </c>
      <c r="X247" s="108" t="s">
        <v>272</v>
      </c>
      <c r="Y247" s="108" t="s">
        <v>272</v>
      </c>
      <c r="Z247" s="108" t="s">
        <v>272</v>
      </c>
      <c r="AA247" s="108" t="s">
        <v>272</v>
      </c>
      <c r="AB247" s="108" t="s">
        <v>272</v>
      </c>
      <c r="AC247" s="108" t="s">
        <v>272</v>
      </c>
      <c r="AD247" s="108" t="s">
        <v>272</v>
      </c>
      <c r="AE247" s="108" t="s">
        <v>272</v>
      </c>
      <c r="AF247" s="108" t="s">
        <v>278</v>
      </c>
    </row>
    <row r="248" spans="1:32" x14ac:dyDescent="0.25">
      <c r="A248" s="107">
        <f t="shared" si="3"/>
        <v>2</v>
      </c>
      <c r="B248" s="113">
        <v>45349</v>
      </c>
      <c r="C248" s="113">
        <v>45349</v>
      </c>
      <c r="D248" s="108" t="s">
        <v>772</v>
      </c>
      <c r="E248" s="108" t="s">
        <v>272</v>
      </c>
      <c r="F248" s="108" t="s">
        <v>773</v>
      </c>
      <c r="G248" s="108" t="s">
        <v>281</v>
      </c>
      <c r="H248" s="108" t="s">
        <v>282</v>
      </c>
      <c r="I248" s="108" t="s">
        <v>276</v>
      </c>
      <c r="J248" s="120">
        <v>-126012800</v>
      </c>
      <c r="K248" s="114">
        <v>0</v>
      </c>
      <c r="L248" s="114">
        <v>-126012800</v>
      </c>
      <c r="M248" s="115" t="s">
        <v>272</v>
      </c>
      <c r="N248" s="108" t="s">
        <v>337</v>
      </c>
      <c r="O248" s="108" t="s">
        <v>338</v>
      </c>
      <c r="P248" s="108" t="s">
        <v>284</v>
      </c>
      <c r="Q248" s="120">
        <v>5944</v>
      </c>
      <c r="R248" s="116" t="s">
        <v>239</v>
      </c>
      <c r="S248" s="108" t="s">
        <v>272</v>
      </c>
      <c r="T248" s="108" t="s">
        <v>272</v>
      </c>
      <c r="U248" s="108" t="s">
        <v>272</v>
      </c>
      <c r="V248" s="108" t="s">
        <v>272</v>
      </c>
      <c r="W248" s="108" t="s">
        <v>272</v>
      </c>
      <c r="X248" s="108" t="s">
        <v>272</v>
      </c>
      <c r="Y248" s="108" t="s">
        <v>272</v>
      </c>
      <c r="Z248" s="108" t="s">
        <v>272</v>
      </c>
      <c r="AA248" s="108" t="s">
        <v>272</v>
      </c>
      <c r="AB248" s="108" t="s">
        <v>272</v>
      </c>
      <c r="AC248" s="108" t="s">
        <v>272</v>
      </c>
      <c r="AD248" s="108" t="s">
        <v>272</v>
      </c>
      <c r="AE248" s="108" t="s">
        <v>272</v>
      </c>
      <c r="AF248" s="108" t="s">
        <v>278</v>
      </c>
    </row>
    <row r="249" spans="1:32" x14ac:dyDescent="0.25">
      <c r="A249" s="107">
        <f t="shared" si="3"/>
        <v>2</v>
      </c>
      <c r="B249" s="113">
        <v>45349</v>
      </c>
      <c r="C249" s="113">
        <v>45349</v>
      </c>
      <c r="D249" s="108" t="s">
        <v>774</v>
      </c>
      <c r="E249" s="108" t="s">
        <v>272</v>
      </c>
      <c r="F249" s="108" t="s">
        <v>775</v>
      </c>
      <c r="G249" s="108" t="s">
        <v>281</v>
      </c>
      <c r="H249" s="108" t="s">
        <v>282</v>
      </c>
      <c r="I249" s="108" t="s">
        <v>276</v>
      </c>
      <c r="J249" s="120">
        <v>-34216800</v>
      </c>
      <c r="K249" s="114">
        <v>0</v>
      </c>
      <c r="L249" s="114">
        <v>-34216800</v>
      </c>
      <c r="M249" s="115" t="s">
        <v>272</v>
      </c>
      <c r="N249" s="108" t="s">
        <v>337</v>
      </c>
      <c r="O249" s="108" t="s">
        <v>338</v>
      </c>
      <c r="P249" s="108" t="s">
        <v>284</v>
      </c>
      <c r="Q249" s="120">
        <v>1614</v>
      </c>
      <c r="R249" s="116" t="s">
        <v>239</v>
      </c>
      <c r="S249" s="108" t="s">
        <v>272</v>
      </c>
      <c r="T249" s="108" t="s">
        <v>272</v>
      </c>
      <c r="U249" s="108" t="s">
        <v>272</v>
      </c>
      <c r="V249" s="108" t="s">
        <v>272</v>
      </c>
      <c r="W249" s="108" t="s">
        <v>272</v>
      </c>
      <c r="X249" s="108" t="s">
        <v>272</v>
      </c>
      <c r="Y249" s="108" t="s">
        <v>272</v>
      </c>
      <c r="Z249" s="108" t="s">
        <v>272</v>
      </c>
      <c r="AA249" s="108" t="s">
        <v>272</v>
      </c>
      <c r="AB249" s="108" t="s">
        <v>272</v>
      </c>
      <c r="AC249" s="108" t="s">
        <v>272</v>
      </c>
      <c r="AD249" s="108" t="s">
        <v>272</v>
      </c>
      <c r="AE249" s="108" t="s">
        <v>272</v>
      </c>
      <c r="AF249" s="108" t="s">
        <v>278</v>
      </c>
    </row>
    <row r="250" spans="1:32" x14ac:dyDescent="0.25">
      <c r="A250" s="107">
        <f t="shared" si="3"/>
        <v>2</v>
      </c>
      <c r="B250" s="113">
        <v>45350</v>
      </c>
      <c r="C250" s="113">
        <v>45350</v>
      </c>
      <c r="D250" s="108" t="s">
        <v>776</v>
      </c>
      <c r="E250" s="108" t="s">
        <v>272</v>
      </c>
      <c r="F250" s="108" t="s">
        <v>777</v>
      </c>
      <c r="G250" s="108" t="s">
        <v>281</v>
      </c>
      <c r="H250" s="108" t="s">
        <v>282</v>
      </c>
      <c r="I250" s="108" t="s">
        <v>276</v>
      </c>
      <c r="J250" s="120">
        <v>-769597400</v>
      </c>
      <c r="K250" s="114">
        <v>0</v>
      </c>
      <c r="L250" s="114">
        <v>-769597400</v>
      </c>
      <c r="M250" s="115" t="s">
        <v>272</v>
      </c>
      <c r="N250" s="108" t="s">
        <v>283</v>
      </c>
      <c r="O250" s="108" t="s">
        <v>168</v>
      </c>
      <c r="P250" s="108" t="s">
        <v>284</v>
      </c>
      <c r="Q250" s="120">
        <v>22000</v>
      </c>
      <c r="R250" s="116" t="s">
        <v>0</v>
      </c>
      <c r="S250" s="108" t="s">
        <v>272</v>
      </c>
      <c r="T250" s="108" t="s">
        <v>272</v>
      </c>
      <c r="U250" s="108" t="s">
        <v>272</v>
      </c>
      <c r="V250" s="108" t="s">
        <v>272</v>
      </c>
      <c r="W250" s="108" t="s">
        <v>272</v>
      </c>
      <c r="X250" s="108" t="s">
        <v>272</v>
      </c>
      <c r="Y250" s="108" t="s">
        <v>272</v>
      </c>
      <c r="Z250" s="108" t="s">
        <v>272</v>
      </c>
      <c r="AA250" s="108" t="s">
        <v>272</v>
      </c>
      <c r="AB250" s="108" t="s">
        <v>272</v>
      </c>
      <c r="AC250" s="108" t="s">
        <v>272</v>
      </c>
      <c r="AD250" s="108" t="s">
        <v>272</v>
      </c>
      <c r="AE250" s="108" t="s">
        <v>272</v>
      </c>
      <c r="AF250" s="108" t="s">
        <v>278</v>
      </c>
    </row>
    <row r="251" spans="1:32" x14ac:dyDescent="0.25">
      <c r="A251" s="107">
        <f t="shared" si="3"/>
        <v>2</v>
      </c>
      <c r="B251" s="113">
        <v>45350</v>
      </c>
      <c r="C251" s="113">
        <v>45350</v>
      </c>
      <c r="D251" s="108" t="s">
        <v>778</v>
      </c>
      <c r="E251" s="108" t="s">
        <v>272</v>
      </c>
      <c r="F251" s="108" t="s">
        <v>779</v>
      </c>
      <c r="G251" s="108" t="s">
        <v>281</v>
      </c>
      <c r="H251" s="108" t="s">
        <v>282</v>
      </c>
      <c r="I251" s="108" t="s">
        <v>276</v>
      </c>
      <c r="J251" s="120">
        <v>-3333400</v>
      </c>
      <c r="K251" s="114">
        <v>0</v>
      </c>
      <c r="L251" s="114">
        <v>-3333400</v>
      </c>
      <c r="M251" s="115" t="s">
        <v>272</v>
      </c>
      <c r="N251" s="108" t="s">
        <v>119</v>
      </c>
      <c r="O251" s="108" t="s">
        <v>182</v>
      </c>
      <c r="P251" s="108" t="s">
        <v>284</v>
      </c>
      <c r="Q251" s="120">
        <v>200</v>
      </c>
      <c r="R251" s="116" t="s">
        <v>1</v>
      </c>
      <c r="S251" s="108" t="s">
        <v>272</v>
      </c>
      <c r="T251" s="108" t="s">
        <v>272</v>
      </c>
      <c r="U251" s="108" t="s">
        <v>272</v>
      </c>
      <c r="V251" s="108" t="s">
        <v>272</v>
      </c>
      <c r="W251" s="108" t="s">
        <v>272</v>
      </c>
      <c r="X251" s="108" t="s">
        <v>272</v>
      </c>
      <c r="Y251" s="108" t="s">
        <v>272</v>
      </c>
      <c r="Z251" s="108" t="s">
        <v>272</v>
      </c>
      <c r="AA251" s="108" t="s">
        <v>272</v>
      </c>
      <c r="AB251" s="108" t="s">
        <v>272</v>
      </c>
      <c r="AC251" s="108" t="s">
        <v>272</v>
      </c>
      <c r="AD251" s="108" t="s">
        <v>272</v>
      </c>
      <c r="AE251" s="108" t="s">
        <v>272</v>
      </c>
      <c r="AF251" s="108" t="s">
        <v>278</v>
      </c>
    </row>
    <row r="252" spans="1:32" x14ac:dyDescent="0.25">
      <c r="A252" s="107">
        <f t="shared" si="3"/>
        <v>2</v>
      </c>
      <c r="B252" s="113">
        <v>45350</v>
      </c>
      <c r="C252" s="113">
        <v>45350</v>
      </c>
      <c r="D252" s="108" t="s">
        <v>780</v>
      </c>
      <c r="E252" s="108" t="s">
        <v>272</v>
      </c>
      <c r="F252" s="108" t="s">
        <v>781</v>
      </c>
      <c r="G252" s="108" t="s">
        <v>281</v>
      </c>
      <c r="H252" s="108" t="s">
        <v>282</v>
      </c>
      <c r="I252" s="108" t="s">
        <v>276</v>
      </c>
      <c r="J252" s="120">
        <v>-715726000</v>
      </c>
      <c r="K252" s="114">
        <v>0</v>
      </c>
      <c r="L252" s="114">
        <v>-715726000</v>
      </c>
      <c r="M252" s="115" t="s">
        <v>272</v>
      </c>
      <c r="N252" s="108" t="s">
        <v>110</v>
      </c>
      <c r="O252" s="108" t="s">
        <v>192</v>
      </c>
      <c r="P252" s="108" t="s">
        <v>284</v>
      </c>
      <c r="Q252" s="120">
        <v>22000</v>
      </c>
      <c r="R252" s="116" t="s">
        <v>0</v>
      </c>
      <c r="S252" s="108" t="s">
        <v>272</v>
      </c>
      <c r="T252" s="108" t="s">
        <v>272</v>
      </c>
      <c r="U252" s="108" t="s">
        <v>272</v>
      </c>
      <c r="V252" s="108" t="s">
        <v>272</v>
      </c>
      <c r="W252" s="108" t="s">
        <v>272</v>
      </c>
      <c r="X252" s="108" t="s">
        <v>272</v>
      </c>
      <c r="Y252" s="108" t="s">
        <v>272</v>
      </c>
      <c r="Z252" s="108" t="s">
        <v>272</v>
      </c>
      <c r="AA252" s="108" t="s">
        <v>272</v>
      </c>
      <c r="AB252" s="108" t="s">
        <v>272</v>
      </c>
      <c r="AC252" s="108" t="s">
        <v>272</v>
      </c>
      <c r="AD252" s="108" t="s">
        <v>272</v>
      </c>
      <c r="AE252" s="108" t="s">
        <v>272</v>
      </c>
      <c r="AF252" s="108" t="s">
        <v>278</v>
      </c>
    </row>
    <row r="253" spans="1:32" x14ac:dyDescent="0.25">
      <c r="A253" s="107">
        <f t="shared" si="3"/>
        <v>2</v>
      </c>
      <c r="B253" s="113">
        <v>45350</v>
      </c>
      <c r="C253" s="113">
        <v>45350</v>
      </c>
      <c r="D253" s="108" t="s">
        <v>782</v>
      </c>
      <c r="E253" s="108" t="s">
        <v>272</v>
      </c>
      <c r="F253" s="108" t="s">
        <v>783</v>
      </c>
      <c r="G253" s="108" t="s">
        <v>315</v>
      </c>
      <c r="H253" s="108" t="s">
        <v>316</v>
      </c>
      <c r="I253" s="108" t="s">
        <v>276</v>
      </c>
      <c r="J253" s="120">
        <v>-646800000</v>
      </c>
      <c r="K253" s="114">
        <v>0</v>
      </c>
      <c r="L253" s="114">
        <v>-646800000</v>
      </c>
      <c r="M253" s="115" t="s">
        <v>272</v>
      </c>
      <c r="N253" s="108" t="s">
        <v>110</v>
      </c>
      <c r="O253" s="108" t="s">
        <v>192</v>
      </c>
      <c r="P253" s="108" t="s">
        <v>284</v>
      </c>
      <c r="Q253" s="120">
        <v>22000</v>
      </c>
      <c r="R253" s="116" t="s">
        <v>0</v>
      </c>
      <c r="S253" s="108" t="s">
        <v>272</v>
      </c>
      <c r="T253" s="108" t="s">
        <v>272</v>
      </c>
      <c r="U253" s="108" t="s">
        <v>272</v>
      </c>
      <c r="V253" s="108" t="s">
        <v>272</v>
      </c>
      <c r="W253" s="108" t="s">
        <v>272</v>
      </c>
      <c r="X253" s="108" t="s">
        <v>272</v>
      </c>
      <c r="Y253" s="108" t="s">
        <v>272</v>
      </c>
      <c r="Z253" s="108" t="s">
        <v>272</v>
      </c>
      <c r="AA253" s="108" t="s">
        <v>272</v>
      </c>
      <c r="AB253" s="108" t="s">
        <v>272</v>
      </c>
      <c r="AC253" s="108" t="s">
        <v>272</v>
      </c>
      <c r="AD253" s="108" t="s">
        <v>272</v>
      </c>
      <c r="AE253" s="108" t="s">
        <v>272</v>
      </c>
      <c r="AF253" s="108" t="s">
        <v>278</v>
      </c>
    </row>
    <row r="254" spans="1:32" x14ac:dyDescent="0.25">
      <c r="A254" s="107">
        <f t="shared" si="3"/>
        <v>2</v>
      </c>
      <c r="B254" s="113">
        <v>45350</v>
      </c>
      <c r="C254" s="113">
        <v>45350</v>
      </c>
      <c r="D254" s="108" t="s">
        <v>784</v>
      </c>
      <c r="E254" s="108" t="s">
        <v>272</v>
      </c>
      <c r="F254" s="108" t="s">
        <v>785</v>
      </c>
      <c r="G254" s="108" t="s">
        <v>315</v>
      </c>
      <c r="H254" s="108" t="s">
        <v>316</v>
      </c>
      <c r="I254" s="108" t="s">
        <v>276</v>
      </c>
      <c r="J254" s="120">
        <v>-646800000</v>
      </c>
      <c r="K254" s="114">
        <v>0</v>
      </c>
      <c r="L254" s="114">
        <v>-646800000</v>
      </c>
      <c r="M254" s="115" t="s">
        <v>272</v>
      </c>
      <c r="N254" s="108" t="s">
        <v>110</v>
      </c>
      <c r="O254" s="108" t="s">
        <v>192</v>
      </c>
      <c r="P254" s="108" t="s">
        <v>284</v>
      </c>
      <c r="Q254" s="120">
        <v>22000</v>
      </c>
      <c r="R254" s="116" t="s">
        <v>0</v>
      </c>
      <c r="S254" s="108" t="s">
        <v>272</v>
      </c>
      <c r="T254" s="108" t="s">
        <v>272</v>
      </c>
      <c r="U254" s="108" t="s">
        <v>272</v>
      </c>
      <c r="V254" s="108" t="s">
        <v>272</v>
      </c>
      <c r="W254" s="108" t="s">
        <v>272</v>
      </c>
      <c r="X254" s="108" t="s">
        <v>272</v>
      </c>
      <c r="Y254" s="108" t="s">
        <v>272</v>
      </c>
      <c r="Z254" s="108" t="s">
        <v>272</v>
      </c>
      <c r="AA254" s="108" t="s">
        <v>272</v>
      </c>
      <c r="AB254" s="108" t="s">
        <v>272</v>
      </c>
      <c r="AC254" s="108" t="s">
        <v>272</v>
      </c>
      <c r="AD254" s="108" t="s">
        <v>272</v>
      </c>
      <c r="AE254" s="108" t="s">
        <v>272</v>
      </c>
      <c r="AF254" s="108" t="s">
        <v>278</v>
      </c>
    </row>
    <row r="255" spans="1:32" x14ac:dyDescent="0.25">
      <c r="A255" s="107">
        <f t="shared" si="3"/>
        <v>2</v>
      </c>
      <c r="B255" s="113">
        <v>45350</v>
      </c>
      <c r="C255" s="113">
        <v>45350</v>
      </c>
      <c r="D255" s="108" t="s">
        <v>786</v>
      </c>
      <c r="E255" s="108" t="s">
        <v>272</v>
      </c>
      <c r="F255" s="108" t="s">
        <v>787</v>
      </c>
      <c r="G255" s="108" t="s">
        <v>315</v>
      </c>
      <c r="H255" s="108" t="s">
        <v>316</v>
      </c>
      <c r="I255" s="108" t="s">
        <v>276</v>
      </c>
      <c r="J255" s="120">
        <v>-646800000</v>
      </c>
      <c r="K255" s="114">
        <v>0</v>
      </c>
      <c r="L255" s="114">
        <v>-646800000</v>
      </c>
      <c r="M255" s="115" t="s">
        <v>272</v>
      </c>
      <c r="N255" s="108" t="s">
        <v>110</v>
      </c>
      <c r="O255" s="108" t="s">
        <v>192</v>
      </c>
      <c r="P255" s="108" t="s">
        <v>284</v>
      </c>
      <c r="Q255" s="120">
        <v>22000</v>
      </c>
      <c r="R255" s="116" t="s">
        <v>0</v>
      </c>
      <c r="S255" s="108" t="s">
        <v>272</v>
      </c>
      <c r="T255" s="108" t="s">
        <v>272</v>
      </c>
      <c r="U255" s="108" t="s">
        <v>272</v>
      </c>
      <c r="V255" s="108" t="s">
        <v>272</v>
      </c>
      <c r="W255" s="108" t="s">
        <v>272</v>
      </c>
      <c r="X255" s="108" t="s">
        <v>272</v>
      </c>
      <c r="Y255" s="108" t="s">
        <v>272</v>
      </c>
      <c r="Z255" s="108" t="s">
        <v>272</v>
      </c>
      <c r="AA255" s="108" t="s">
        <v>272</v>
      </c>
      <c r="AB255" s="108" t="s">
        <v>272</v>
      </c>
      <c r="AC255" s="108" t="s">
        <v>272</v>
      </c>
      <c r="AD255" s="108" t="s">
        <v>272</v>
      </c>
      <c r="AE255" s="108" t="s">
        <v>272</v>
      </c>
      <c r="AF255" s="108" t="s">
        <v>278</v>
      </c>
    </row>
    <row r="256" spans="1:32" x14ac:dyDescent="0.25">
      <c r="A256" s="107">
        <f t="shared" si="3"/>
        <v>2</v>
      </c>
      <c r="B256" s="113">
        <v>45350</v>
      </c>
      <c r="C256" s="113">
        <v>45350</v>
      </c>
      <c r="D256" s="108" t="s">
        <v>788</v>
      </c>
      <c r="E256" s="108" t="s">
        <v>272</v>
      </c>
      <c r="F256" s="108" t="s">
        <v>789</v>
      </c>
      <c r="G256" s="108" t="s">
        <v>315</v>
      </c>
      <c r="H256" s="108" t="s">
        <v>316</v>
      </c>
      <c r="I256" s="108" t="s">
        <v>276</v>
      </c>
      <c r="J256" s="120">
        <v>-646800000</v>
      </c>
      <c r="K256" s="114">
        <v>0</v>
      </c>
      <c r="L256" s="114">
        <v>-646800000</v>
      </c>
      <c r="M256" s="115" t="s">
        <v>272</v>
      </c>
      <c r="N256" s="108" t="s">
        <v>110</v>
      </c>
      <c r="O256" s="108" t="s">
        <v>192</v>
      </c>
      <c r="P256" s="108" t="s">
        <v>284</v>
      </c>
      <c r="Q256" s="120">
        <v>22000</v>
      </c>
      <c r="R256" s="116" t="s">
        <v>0</v>
      </c>
      <c r="S256" s="108" t="s">
        <v>272</v>
      </c>
      <c r="T256" s="108" t="s">
        <v>272</v>
      </c>
      <c r="U256" s="108" t="s">
        <v>272</v>
      </c>
      <c r="V256" s="108" t="s">
        <v>272</v>
      </c>
      <c r="W256" s="108" t="s">
        <v>272</v>
      </c>
      <c r="X256" s="108" t="s">
        <v>272</v>
      </c>
      <c r="Y256" s="108" t="s">
        <v>272</v>
      </c>
      <c r="Z256" s="108" t="s">
        <v>272</v>
      </c>
      <c r="AA256" s="108" t="s">
        <v>272</v>
      </c>
      <c r="AB256" s="108" t="s">
        <v>272</v>
      </c>
      <c r="AC256" s="108" t="s">
        <v>272</v>
      </c>
      <c r="AD256" s="108" t="s">
        <v>272</v>
      </c>
      <c r="AE256" s="108" t="s">
        <v>272</v>
      </c>
      <c r="AF256" s="108" t="s">
        <v>278</v>
      </c>
    </row>
    <row r="257" spans="1:32" x14ac:dyDescent="0.25">
      <c r="A257" s="107">
        <f t="shared" si="3"/>
        <v>2</v>
      </c>
      <c r="B257" s="113">
        <v>45350</v>
      </c>
      <c r="C257" s="113">
        <v>45350</v>
      </c>
      <c r="D257" s="108" t="s">
        <v>790</v>
      </c>
      <c r="E257" s="108" t="s">
        <v>272</v>
      </c>
      <c r="F257" s="108" t="s">
        <v>791</v>
      </c>
      <c r="G257" s="108" t="s">
        <v>281</v>
      </c>
      <c r="H257" s="108" t="s">
        <v>282</v>
      </c>
      <c r="I257" s="108" t="s">
        <v>276</v>
      </c>
      <c r="J257" s="120">
        <v>-111804000</v>
      </c>
      <c r="K257" s="114">
        <v>0</v>
      </c>
      <c r="L257" s="114">
        <v>-111804000</v>
      </c>
      <c r="M257" s="115" t="s">
        <v>272</v>
      </c>
      <c r="N257" s="108" t="s">
        <v>143</v>
      </c>
      <c r="O257" s="108" t="s">
        <v>144</v>
      </c>
      <c r="P257" s="108" t="s">
        <v>284</v>
      </c>
      <c r="Q257" s="120">
        <v>5250</v>
      </c>
      <c r="R257" s="116" t="s">
        <v>1</v>
      </c>
      <c r="S257" s="108" t="s">
        <v>272</v>
      </c>
      <c r="T257" s="108" t="s">
        <v>272</v>
      </c>
      <c r="U257" s="108" t="s">
        <v>272</v>
      </c>
      <c r="V257" s="108" t="s">
        <v>272</v>
      </c>
      <c r="W257" s="108" t="s">
        <v>272</v>
      </c>
      <c r="X257" s="108" t="s">
        <v>272</v>
      </c>
      <c r="Y257" s="108" t="s">
        <v>272</v>
      </c>
      <c r="Z257" s="108" t="s">
        <v>272</v>
      </c>
      <c r="AA257" s="108" t="s">
        <v>272</v>
      </c>
      <c r="AB257" s="108" t="s">
        <v>272</v>
      </c>
      <c r="AC257" s="108" t="s">
        <v>272</v>
      </c>
      <c r="AD257" s="108" t="s">
        <v>272</v>
      </c>
      <c r="AE257" s="108" t="s">
        <v>272</v>
      </c>
      <c r="AF257" s="108" t="s">
        <v>278</v>
      </c>
    </row>
    <row r="258" spans="1:32" x14ac:dyDescent="0.25">
      <c r="A258" s="107">
        <f t="shared" si="3"/>
        <v>2</v>
      </c>
      <c r="B258" s="113">
        <v>45350</v>
      </c>
      <c r="C258" s="113">
        <v>45350</v>
      </c>
      <c r="D258" s="108" t="s">
        <v>792</v>
      </c>
      <c r="E258" s="108" t="s">
        <v>272</v>
      </c>
      <c r="F258" s="108" t="s">
        <v>793</v>
      </c>
      <c r="G258" s="108" t="s">
        <v>281</v>
      </c>
      <c r="H258" s="108" t="s">
        <v>282</v>
      </c>
      <c r="I258" s="108" t="s">
        <v>276</v>
      </c>
      <c r="J258" s="120">
        <v>-95832000</v>
      </c>
      <c r="K258" s="114">
        <v>0</v>
      </c>
      <c r="L258" s="114">
        <v>-95832000</v>
      </c>
      <c r="M258" s="115" t="s">
        <v>272</v>
      </c>
      <c r="N258" s="108" t="s">
        <v>143</v>
      </c>
      <c r="O258" s="108" t="s">
        <v>144</v>
      </c>
      <c r="P258" s="108" t="s">
        <v>284</v>
      </c>
      <c r="Q258" s="120">
        <v>4500</v>
      </c>
      <c r="R258" s="116" t="s">
        <v>1</v>
      </c>
      <c r="S258" s="108" t="s">
        <v>272</v>
      </c>
      <c r="T258" s="108" t="s">
        <v>272</v>
      </c>
      <c r="U258" s="108" t="s">
        <v>272</v>
      </c>
      <c r="V258" s="108" t="s">
        <v>272</v>
      </c>
      <c r="W258" s="108" t="s">
        <v>272</v>
      </c>
      <c r="X258" s="108" t="s">
        <v>272</v>
      </c>
      <c r="Y258" s="108" t="s">
        <v>272</v>
      </c>
      <c r="Z258" s="108" t="s">
        <v>272</v>
      </c>
      <c r="AA258" s="108" t="s">
        <v>272</v>
      </c>
      <c r="AB258" s="108" t="s">
        <v>272</v>
      </c>
      <c r="AC258" s="108" t="s">
        <v>272</v>
      </c>
      <c r="AD258" s="108" t="s">
        <v>272</v>
      </c>
      <c r="AE258" s="108" t="s">
        <v>272</v>
      </c>
      <c r="AF258" s="108" t="s">
        <v>278</v>
      </c>
    </row>
    <row r="259" spans="1:32" x14ac:dyDescent="0.25">
      <c r="A259" s="107">
        <f t="shared" si="3"/>
        <v>2</v>
      </c>
      <c r="B259" s="113">
        <v>45350</v>
      </c>
      <c r="C259" s="113">
        <v>45350</v>
      </c>
      <c r="D259" s="108" t="s">
        <v>794</v>
      </c>
      <c r="E259" s="108" t="s">
        <v>272</v>
      </c>
      <c r="F259" s="108" t="s">
        <v>795</v>
      </c>
      <c r="G259" s="108" t="s">
        <v>281</v>
      </c>
      <c r="H259" s="108" t="s">
        <v>282</v>
      </c>
      <c r="I259" s="108" t="s">
        <v>276</v>
      </c>
      <c r="J259" s="120">
        <v>-769597400</v>
      </c>
      <c r="K259" s="114">
        <v>0</v>
      </c>
      <c r="L259" s="114">
        <v>-769597400</v>
      </c>
      <c r="M259" s="115" t="s">
        <v>272</v>
      </c>
      <c r="N259" s="108" t="s">
        <v>283</v>
      </c>
      <c r="O259" s="108" t="s">
        <v>168</v>
      </c>
      <c r="P259" s="108" t="s">
        <v>284</v>
      </c>
      <c r="Q259" s="120">
        <v>22000</v>
      </c>
      <c r="R259" s="116" t="s">
        <v>0</v>
      </c>
      <c r="S259" s="108" t="s">
        <v>272</v>
      </c>
      <c r="T259" s="108" t="s">
        <v>272</v>
      </c>
      <c r="U259" s="108" t="s">
        <v>272</v>
      </c>
      <c r="V259" s="108" t="s">
        <v>272</v>
      </c>
      <c r="W259" s="108" t="s">
        <v>272</v>
      </c>
      <c r="X259" s="108" t="s">
        <v>272</v>
      </c>
      <c r="Y259" s="108" t="s">
        <v>272</v>
      </c>
      <c r="Z259" s="108" t="s">
        <v>272</v>
      </c>
      <c r="AA259" s="108" t="s">
        <v>272</v>
      </c>
      <c r="AB259" s="108" t="s">
        <v>272</v>
      </c>
      <c r="AC259" s="108" t="s">
        <v>272</v>
      </c>
      <c r="AD259" s="108" t="s">
        <v>272</v>
      </c>
      <c r="AE259" s="108" t="s">
        <v>272</v>
      </c>
      <c r="AF259" s="108" t="s">
        <v>278</v>
      </c>
    </row>
    <row r="260" spans="1:32" x14ac:dyDescent="0.25">
      <c r="A260" s="107">
        <f t="shared" ref="A260:A323" si="4">MONTH(C260)</f>
        <v>2</v>
      </c>
      <c r="B260" s="113">
        <v>45350</v>
      </c>
      <c r="C260" s="113">
        <v>45350</v>
      </c>
      <c r="D260" s="108" t="s">
        <v>796</v>
      </c>
      <c r="E260" s="108" t="s">
        <v>272</v>
      </c>
      <c r="F260" s="108" t="s">
        <v>797</v>
      </c>
      <c r="G260" s="108" t="s">
        <v>281</v>
      </c>
      <c r="H260" s="108" t="s">
        <v>282</v>
      </c>
      <c r="I260" s="108" t="s">
        <v>276</v>
      </c>
      <c r="J260" s="120">
        <v>-734030000</v>
      </c>
      <c r="K260" s="114">
        <v>0</v>
      </c>
      <c r="L260" s="114">
        <v>-734030000</v>
      </c>
      <c r="M260" s="115" t="s">
        <v>272</v>
      </c>
      <c r="N260" s="108" t="s">
        <v>283</v>
      </c>
      <c r="O260" s="108" t="s">
        <v>168</v>
      </c>
      <c r="P260" s="108" t="s">
        <v>284</v>
      </c>
      <c r="Q260" s="120">
        <v>22000</v>
      </c>
      <c r="R260" s="116" t="s">
        <v>0</v>
      </c>
      <c r="S260" s="108" t="s">
        <v>272</v>
      </c>
      <c r="T260" s="108" t="s">
        <v>272</v>
      </c>
      <c r="U260" s="108" t="s">
        <v>272</v>
      </c>
      <c r="V260" s="108" t="s">
        <v>272</v>
      </c>
      <c r="W260" s="108" t="s">
        <v>272</v>
      </c>
      <c r="X260" s="108" t="s">
        <v>272</v>
      </c>
      <c r="Y260" s="108" t="s">
        <v>272</v>
      </c>
      <c r="Z260" s="108" t="s">
        <v>272</v>
      </c>
      <c r="AA260" s="108" t="s">
        <v>272</v>
      </c>
      <c r="AB260" s="108" t="s">
        <v>272</v>
      </c>
      <c r="AC260" s="108" t="s">
        <v>272</v>
      </c>
      <c r="AD260" s="108" t="s">
        <v>272</v>
      </c>
      <c r="AE260" s="108" t="s">
        <v>272</v>
      </c>
      <c r="AF260" s="108" t="s">
        <v>278</v>
      </c>
    </row>
    <row r="261" spans="1:32" x14ac:dyDescent="0.25">
      <c r="A261" s="107">
        <f t="shared" si="4"/>
        <v>2</v>
      </c>
      <c r="B261" s="113">
        <v>45350</v>
      </c>
      <c r="C261" s="113">
        <v>45350</v>
      </c>
      <c r="D261" s="108" t="s">
        <v>798</v>
      </c>
      <c r="E261" s="108" t="s">
        <v>272</v>
      </c>
      <c r="F261" s="108" t="s">
        <v>799</v>
      </c>
      <c r="G261" s="108" t="s">
        <v>281</v>
      </c>
      <c r="H261" s="108" t="s">
        <v>282</v>
      </c>
      <c r="I261" s="108" t="s">
        <v>276</v>
      </c>
      <c r="J261" s="120">
        <v>-734030000</v>
      </c>
      <c r="K261" s="114">
        <v>0</v>
      </c>
      <c r="L261" s="114">
        <v>-734030000</v>
      </c>
      <c r="M261" s="115" t="s">
        <v>272</v>
      </c>
      <c r="N261" s="108" t="s">
        <v>283</v>
      </c>
      <c r="O261" s="108" t="s">
        <v>168</v>
      </c>
      <c r="P261" s="108" t="s">
        <v>284</v>
      </c>
      <c r="Q261" s="120">
        <v>22000</v>
      </c>
      <c r="R261" s="116" t="s">
        <v>0</v>
      </c>
      <c r="S261" s="108" t="s">
        <v>272</v>
      </c>
      <c r="T261" s="108" t="s">
        <v>272</v>
      </c>
      <c r="U261" s="108" t="s">
        <v>272</v>
      </c>
      <c r="V261" s="108" t="s">
        <v>272</v>
      </c>
      <c r="W261" s="108" t="s">
        <v>272</v>
      </c>
      <c r="X261" s="108" t="s">
        <v>272</v>
      </c>
      <c r="Y261" s="108" t="s">
        <v>272</v>
      </c>
      <c r="Z261" s="108" t="s">
        <v>272</v>
      </c>
      <c r="AA261" s="108" t="s">
        <v>272</v>
      </c>
      <c r="AB261" s="108" t="s">
        <v>272</v>
      </c>
      <c r="AC261" s="108" t="s">
        <v>272</v>
      </c>
      <c r="AD261" s="108" t="s">
        <v>272</v>
      </c>
      <c r="AE261" s="108" t="s">
        <v>272</v>
      </c>
      <c r="AF261" s="108" t="s">
        <v>278</v>
      </c>
    </row>
    <row r="262" spans="1:32" x14ac:dyDescent="0.25">
      <c r="A262" s="107">
        <f t="shared" si="4"/>
        <v>2</v>
      </c>
      <c r="B262" s="113">
        <v>45350</v>
      </c>
      <c r="C262" s="113">
        <v>45350</v>
      </c>
      <c r="D262" s="108" t="s">
        <v>800</v>
      </c>
      <c r="E262" s="108" t="s">
        <v>272</v>
      </c>
      <c r="F262" s="108" t="s">
        <v>801</v>
      </c>
      <c r="G262" s="108" t="s">
        <v>281</v>
      </c>
      <c r="H262" s="108" t="s">
        <v>282</v>
      </c>
      <c r="I262" s="108" t="s">
        <v>276</v>
      </c>
      <c r="J262" s="120">
        <v>-680900</v>
      </c>
      <c r="K262" s="114">
        <v>0</v>
      </c>
      <c r="L262" s="114">
        <v>-680900</v>
      </c>
      <c r="M262" s="115" t="s">
        <v>272</v>
      </c>
      <c r="N262" s="108" t="s">
        <v>131</v>
      </c>
      <c r="O262" s="108" t="s">
        <v>169</v>
      </c>
      <c r="P262" s="108" t="s">
        <v>284</v>
      </c>
      <c r="Q262" s="120">
        <v>25</v>
      </c>
      <c r="R262" s="116" t="s">
        <v>130</v>
      </c>
      <c r="S262" s="108" t="s">
        <v>272</v>
      </c>
      <c r="T262" s="108" t="s">
        <v>272</v>
      </c>
      <c r="U262" s="108" t="s">
        <v>272</v>
      </c>
      <c r="V262" s="108" t="s">
        <v>272</v>
      </c>
      <c r="W262" s="108" t="s">
        <v>272</v>
      </c>
      <c r="X262" s="108" t="s">
        <v>272</v>
      </c>
      <c r="Y262" s="108" t="s">
        <v>272</v>
      </c>
      <c r="Z262" s="108" t="s">
        <v>272</v>
      </c>
      <c r="AA262" s="108" t="s">
        <v>272</v>
      </c>
      <c r="AB262" s="108" t="s">
        <v>272</v>
      </c>
      <c r="AC262" s="108" t="s">
        <v>272</v>
      </c>
      <c r="AD262" s="108" t="s">
        <v>272</v>
      </c>
      <c r="AE262" s="108" t="s">
        <v>272</v>
      </c>
      <c r="AF262" s="108" t="s">
        <v>278</v>
      </c>
    </row>
    <row r="263" spans="1:32" ht="50" x14ac:dyDescent="0.25">
      <c r="A263" s="107">
        <f t="shared" si="4"/>
        <v>2</v>
      </c>
      <c r="B263" s="113">
        <v>45351</v>
      </c>
      <c r="C263" s="113">
        <v>45351</v>
      </c>
      <c r="D263" s="108" t="s">
        <v>802</v>
      </c>
      <c r="E263" s="108" t="s">
        <v>272</v>
      </c>
      <c r="F263" s="108" t="s">
        <v>803</v>
      </c>
      <c r="G263" s="108" t="s">
        <v>274</v>
      </c>
      <c r="H263" s="108" t="s">
        <v>275</v>
      </c>
      <c r="I263" s="108" t="s">
        <v>276</v>
      </c>
      <c r="J263" s="120">
        <v>-8391667</v>
      </c>
      <c r="K263" s="114">
        <v>0</v>
      </c>
      <c r="L263" s="114">
        <v>-8391667</v>
      </c>
      <c r="M263" s="115" t="s">
        <v>804</v>
      </c>
      <c r="N263" s="108" t="s">
        <v>272</v>
      </c>
      <c r="O263" s="108" t="s">
        <v>272</v>
      </c>
      <c r="P263" s="108" t="s">
        <v>272</v>
      </c>
      <c r="Q263" s="120">
        <v>0</v>
      </c>
      <c r="R263" s="116" t="s">
        <v>239</v>
      </c>
      <c r="S263" s="108" t="s">
        <v>272</v>
      </c>
      <c r="T263" s="108" t="s">
        <v>272</v>
      </c>
      <c r="U263" s="108" t="s">
        <v>272</v>
      </c>
      <c r="V263" s="108" t="s">
        <v>272</v>
      </c>
      <c r="W263" s="108" t="s">
        <v>272</v>
      </c>
      <c r="X263" s="108" t="s">
        <v>272</v>
      </c>
      <c r="Y263" s="108" t="s">
        <v>272</v>
      </c>
      <c r="Z263" s="108" t="s">
        <v>272</v>
      </c>
      <c r="AA263" s="108" t="s">
        <v>272</v>
      </c>
      <c r="AB263" s="108" t="s">
        <v>272</v>
      </c>
      <c r="AC263" s="108" t="s">
        <v>272</v>
      </c>
      <c r="AD263" s="108" t="s">
        <v>272</v>
      </c>
      <c r="AE263" s="108" t="s">
        <v>272</v>
      </c>
      <c r="AF263" s="108" t="s">
        <v>278</v>
      </c>
    </row>
    <row r="264" spans="1:32" ht="50" x14ac:dyDescent="0.25">
      <c r="A264" s="107">
        <f t="shared" si="4"/>
        <v>2</v>
      </c>
      <c r="B264" s="113">
        <v>45351</v>
      </c>
      <c r="C264" s="113">
        <v>45351</v>
      </c>
      <c r="D264" s="108" t="s">
        <v>805</v>
      </c>
      <c r="E264" s="108" t="s">
        <v>272</v>
      </c>
      <c r="F264" s="108" t="s">
        <v>806</v>
      </c>
      <c r="G264" s="108" t="s">
        <v>274</v>
      </c>
      <c r="H264" s="108" t="s">
        <v>275</v>
      </c>
      <c r="I264" s="108" t="s">
        <v>276</v>
      </c>
      <c r="J264" s="120">
        <v>-18000000</v>
      </c>
      <c r="K264" s="114">
        <v>0</v>
      </c>
      <c r="L264" s="114">
        <v>-18000000</v>
      </c>
      <c r="M264" s="115" t="s">
        <v>807</v>
      </c>
      <c r="N264" s="108" t="s">
        <v>272</v>
      </c>
      <c r="O264" s="108" t="s">
        <v>272</v>
      </c>
      <c r="P264" s="108" t="s">
        <v>272</v>
      </c>
      <c r="Q264" s="120">
        <v>0</v>
      </c>
      <c r="R264" s="116" t="s">
        <v>239</v>
      </c>
      <c r="S264" s="108" t="s">
        <v>272</v>
      </c>
      <c r="T264" s="108" t="s">
        <v>272</v>
      </c>
      <c r="U264" s="108" t="s">
        <v>272</v>
      </c>
      <c r="V264" s="108" t="s">
        <v>272</v>
      </c>
      <c r="W264" s="108" t="s">
        <v>272</v>
      </c>
      <c r="X264" s="108" t="s">
        <v>272</v>
      </c>
      <c r="Y264" s="108" t="s">
        <v>272</v>
      </c>
      <c r="Z264" s="108" t="s">
        <v>272</v>
      </c>
      <c r="AA264" s="108" t="s">
        <v>272</v>
      </c>
      <c r="AB264" s="108" t="s">
        <v>272</v>
      </c>
      <c r="AC264" s="108" t="s">
        <v>272</v>
      </c>
      <c r="AD264" s="108" t="s">
        <v>272</v>
      </c>
      <c r="AE264" s="108" t="s">
        <v>272</v>
      </c>
      <c r="AF264" s="108" t="s">
        <v>278</v>
      </c>
    </row>
    <row r="265" spans="1:32" ht="37.5" x14ac:dyDescent="0.25">
      <c r="A265" s="107">
        <f t="shared" si="4"/>
        <v>2</v>
      </c>
      <c r="B265" s="113">
        <v>45351</v>
      </c>
      <c r="C265" s="113">
        <v>45351</v>
      </c>
      <c r="D265" s="108" t="s">
        <v>808</v>
      </c>
      <c r="E265" s="108" t="s">
        <v>272</v>
      </c>
      <c r="F265" s="108" t="s">
        <v>809</v>
      </c>
      <c r="G265" s="108" t="s">
        <v>274</v>
      </c>
      <c r="H265" s="108" t="s">
        <v>275</v>
      </c>
      <c r="I265" s="108" t="s">
        <v>276</v>
      </c>
      <c r="J265" s="120">
        <v>-9000000</v>
      </c>
      <c r="K265" s="114">
        <v>0</v>
      </c>
      <c r="L265" s="114">
        <v>-9000000</v>
      </c>
      <c r="M265" s="115" t="s">
        <v>810</v>
      </c>
      <c r="N265" s="108" t="s">
        <v>272</v>
      </c>
      <c r="O265" s="108" t="s">
        <v>272</v>
      </c>
      <c r="P265" s="108" t="s">
        <v>272</v>
      </c>
      <c r="Q265" s="120">
        <v>0</v>
      </c>
      <c r="R265" s="116" t="s">
        <v>239</v>
      </c>
      <c r="S265" s="108" t="s">
        <v>272</v>
      </c>
      <c r="T265" s="108" t="s">
        <v>272</v>
      </c>
      <c r="U265" s="108" t="s">
        <v>272</v>
      </c>
      <c r="V265" s="108" t="s">
        <v>272</v>
      </c>
      <c r="W265" s="108" t="s">
        <v>272</v>
      </c>
      <c r="X265" s="108" t="s">
        <v>272</v>
      </c>
      <c r="Y265" s="108" t="s">
        <v>272</v>
      </c>
      <c r="Z265" s="108" t="s">
        <v>272</v>
      </c>
      <c r="AA265" s="108" t="s">
        <v>272</v>
      </c>
      <c r="AB265" s="108" t="s">
        <v>272</v>
      </c>
      <c r="AC265" s="108" t="s">
        <v>272</v>
      </c>
      <c r="AD265" s="108" t="s">
        <v>272</v>
      </c>
      <c r="AE265" s="108" t="s">
        <v>272</v>
      </c>
      <c r="AF265" s="108" t="s">
        <v>278</v>
      </c>
    </row>
    <row r="266" spans="1:32" x14ac:dyDescent="0.25">
      <c r="A266" s="107">
        <f t="shared" si="4"/>
        <v>2</v>
      </c>
      <c r="B266" s="113">
        <v>45351</v>
      </c>
      <c r="C266" s="113">
        <v>45351</v>
      </c>
      <c r="D266" s="108" t="s">
        <v>2187</v>
      </c>
      <c r="E266" s="108" t="s">
        <v>272</v>
      </c>
      <c r="F266" s="108" t="s">
        <v>2188</v>
      </c>
      <c r="G266" s="108" t="s">
        <v>2189</v>
      </c>
      <c r="H266" s="108" t="s">
        <v>2190</v>
      </c>
      <c r="I266" s="108" t="s">
        <v>276</v>
      </c>
      <c r="J266" s="120">
        <v>1166125000</v>
      </c>
      <c r="K266" s="114">
        <v>1166125000</v>
      </c>
      <c r="L266" s="114">
        <v>0</v>
      </c>
      <c r="M266" s="115" t="s">
        <v>272</v>
      </c>
      <c r="N266" s="108" t="s">
        <v>129</v>
      </c>
      <c r="O266" s="108" t="s">
        <v>317</v>
      </c>
      <c r="P266" s="108" t="s">
        <v>284</v>
      </c>
      <c r="Q266" s="120">
        <v>50000</v>
      </c>
      <c r="R266" s="116" t="s">
        <v>130</v>
      </c>
      <c r="S266" s="108" t="s">
        <v>272</v>
      </c>
      <c r="T266" s="108" t="s">
        <v>272</v>
      </c>
      <c r="U266" s="108" t="s">
        <v>272</v>
      </c>
      <c r="V266" s="108" t="s">
        <v>272</v>
      </c>
      <c r="W266" s="108" t="s">
        <v>272</v>
      </c>
      <c r="X266" s="108" t="s">
        <v>272</v>
      </c>
      <c r="Y266" s="108" t="s">
        <v>272</v>
      </c>
      <c r="Z266" s="108" t="s">
        <v>272</v>
      </c>
      <c r="AA266" s="108" t="s">
        <v>272</v>
      </c>
      <c r="AB266" s="108" t="s">
        <v>272</v>
      </c>
      <c r="AC266" s="108" t="s">
        <v>272</v>
      </c>
      <c r="AD266" s="108" t="s">
        <v>272</v>
      </c>
      <c r="AE266" s="108" t="s">
        <v>272</v>
      </c>
      <c r="AF266" s="108" t="s">
        <v>278</v>
      </c>
    </row>
    <row r="267" spans="1:32" x14ac:dyDescent="0.25">
      <c r="A267" s="107">
        <f t="shared" si="4"/>
        <v>2</v>
      </c>
      <c r="B267" s="113">
        <v>45351</v>
      </c>
      <c r="C267" s="113">
        <v>45351</v>
      </c>
      <c r="D267" s="108" t="s">
        <v>811</v>
      </c>
      <c r="E267" s="108" t="s">
        <v>272</v>
      </c>
      <c r="F267" s="108" t="s">
        <v>812</v>
      </c>
      <c r="G267" s="108" t="s">
        <v>281</v>
      </c>
      <c r="H267" s="108" t="s">
        <v>282</v>
      </c>
      <c r="I267" s="108" t="s">
        <v>276</v>
      </c>
      <c r="J267" s="120">
        <v>-670230000</v>
      </c>
      <c r="K267" s="114">
        <v>0</v>
      </c>
      <c r="L267" s="114">
        <v>-670230000</v>
      </c>
      <c r="M267" s="115" t="s">
        <v>272</v>
      </c>
      <c r="N267" s="108" t="s">
        <v>95</v>
      </c>
      <c r="O267" s="108" t="s">
        <v>170</v>
      </c>
      <c r="P267" s="108" t="s">
        <v>284</v>
      </c>
      <c r="Q267" s="120">
        <v>22000</v>
      </c>
      <c r="R267" s="116" t="s">
        <v>0</v>
      </c>
      <c r="S267" s="108" t="s">
        <v>272</v>
      </c>
      <c r="T267" s="108" t="s">
        <v>272</v>
      </c>
      <c r="U267" s="108" t="s">
        <v>272</v>
      </c>
      <c r="V267" s="108" t="s">
        <v>272</v>
      </c>
      <c r="W267" s="108" t="s">
        <v>272</v>
      </c>
      <c r="X267" s="108" t="s">
        <v>272</v>
      </c>
      <c r="Y267" s="108" t="s">
        <v>272</v>
      </c>
      <c r="Z267" s="108" t="s">
        <v>272</v>
      </c>
      <c r="AA267" s="108" t="s">
        <v>272</v>
      </c>
      <c r="AB267" s="108" t="s">
        <v>272</v>
      </c>
      <c r="AC267" s="108" t="s">
        <v>272</v>
      </c>
      <c r="AD267" s="108" t="s">
        <v>272</v>
      </c>
      <c r="AE267" s="108" t="s">
        <v>272</v>
      </c>
      <c r="AF267" s="108" t="s">
        <v>278</v>
      </c>
    </row>
    <row r="268" spans="1:32" x14ac:dyDescent="0.25">
      <c r="A268" s="107">
        <f t="shared" si="4"/>
        <v>2</v>
      </c>
      <c r="B268" s="113">
        <v>45351</v>
      </c>
      <c r="C268" s="113">
        <v>45351</v>
      </c>
      <c r="D268" s="108" t="s">
        <v>813</v>
      </c>
      <c r="E268" s="108" t="s">
        <v>272</v>
      </c>
      <c r="F268" s="108" t="s">
        <v>814</v>
      </c>
      <c r="G268" s="108" t="s">
        <v>315</v>
      </c>
      <c r="H268" s="108" t="s">
        <v>316</v>
      </c>
      <c r="I268" s="108" t="s">
        <v>276</v>
      </c>
      <c r="J268" s="120">
        <v>-646800000</v>
      </c>
      <c r="K268" s="114">
        <v>0</v>
      </c>
      <c r="L268" s="114">
        <v>-646800000</v>
      </c>
      <c r="M268" s="115" t="s">
        <v>272</v>
      </c>
      <c r="N268" s="108" t="s">
        <v>110</v>
      </c>
      <c r="O268" s="108" t="s">
        <v>192</v>
      </c>
      <c r="P268" s="108" t="s">
        <v>284</v>
      </c>
      <c r="Q268" s="120">
        <v>22000</v>
      </c>
      <c r="R268" s="116" t="s">
        <v>0</v>
      </c>
      <c r="S268" s="108" t="s">
        <v>272</v>
      </c>
      <c r="T268" s="108" t="s">
        <v>272</v>
      </c>
      <c r="U268" s="108" t="s">
        <v>272</v>
      </c>
      <c r="V268" s="108" t="s">
        <v>272</v>
      </c>
      <c r="W268" s="108" t="s">
        <v>272</v>
      </c>
      <c r="X268" s="108" t="s">
        <v>272</v>
      </c>
      <c r="Y268" s="108" t="s">
        <v>272</v>
      </c>
      <c r="Z268" s="108" t="s">
        <v>272</v>
      </c>
      <c r="AA268" s="108" t="s">
        <v>272</v>
      </c>
      <c r="AB268" s="108" t="s">
        <v>272</v>
      </c>
      <c r="AC268" s="108" t="s">
        <v>272</v>
      </c>
      <c r="AD268" s="108" t="s">
        <v>272</v>
      </c>
      <c r="AE268" s="108" t="s">
        <v>272</v>
      </c>
      <c r="AF268" s="108" t="s">
        <v>278</v>
      </c>
    </row>
    <row r="269" spans="1:32" x14ac:dyDescent="0.25">
      <c r="A269" s="107">
        <f t="shared" si="4"/>
        <v>2</v>
      </c>
      <c r="B269" s="113">
        <v>45351</v>
      </c>
      <c r="C269" s="113">
        <v>45351</v>
      </c>
      <c r="D269" s="108" t="s">
        <v>815</v>
      </c>
      <c r="E269" s="108" t="s">
        <v>272</v>
      </c>
      <c r="F269" s="108" t="s">
        <v>816</v>
      </c>
      <c r="G269" s="108" t="s">
        <v>315</v>
      </c>
      <c r="H269" s="108" t="s">
        <v>316</v>
      </c>
      <c r="I269" s="108" t="s">
        <v>276</v>
      </c>
      <c r="J269" s="120">
        <v>-646800000</v>
      </c>
      <c r="K269" s="114">
        <v>0</v>
      </c>
      <c r="L269" s="114">
        <v>-646800000</v>
      </c>
      <c r="M269" s="115" t="s">
        <v>272</v>
      </c>
      <c r="N269" s="108" t="s">
        <v>110</v>
      </c>
      <c r="O269" s="108" t="s">
        <v>192</v>
      </c>
      <c r="P269" s="108" t="s">
        <v>284</v>
      </c>
      <c r="Q269" s="120">
        <v>22000</v>
      </c>
      <c r="R269" s="116" t="s">
        <v>0</v>
      </c>
      <c r="S269" s="108" t="s">
        <v>272</v>
      </c>
      <c r="T269" s="108" t="s">
        <v>272</v>
      </c>
      <c r="U269" s="108" t="s">
        <v>272</v>
      </c>
      <c r="V269" s="108" t="s">
        <v>272</v>
      </c>
      <c r="W269" s="108" t="s">
        <v>272</v>
      </c>
      <c r="X269" s="108" t="s">
        <v>272</v>
      </c>
      <c r="Y269" s="108" t="s">
        <v>272</v>
      </c>
      <c r="Z269" s="108" t="s">
        <v>272</v>
      </c>
      <c r="AA269" s="108" t="s">
        <v>272</v>
      </c>
      <c r="AB269" s="108" t="s">
        <v>272</v>
      </c>
      <c r="AC269" s="108" t="s">
        <v>272</v>
      </c>
      <c r="AD269" s="108" t="s">
        <v>272</v>
      </c>
      <c r="AE269" s="108" t="s">
        <v>272</v>
      </c>
      <c r="AF269" s="108" t="s">
        <v>278</v>
      </c>
    </row>
    <row r="270" spans="1:32" x14ac:dyDescent="0.25">
      <c r="A270" s="107">
        <f t="shared" si="4"/>
        <v>2</v>
      </c>
      <c r="B270" s="113">
        <v>45351</v>
      </c>
      <c r="C270" s="113">
        <v>45351</v>
      </c>
      <c r="D270" s="108" t="s">
        <v>817</v>
      </c>
      <c r="E270" s="108" t="s">
        <v>272</v>
      </c>
      <c r="F270" s="108" t="s">
        <v>818</v>
      </c>
      <c r="G270" s="108" t="s">
        <v>315</v>
      </c>
      <c r="H270" s="108" t="s">
        <v>316</v>
      </c>
      <c r="I270" s="108" t="s">
        <v>276</v>
      </c>
      <c r="J270" s="120">
        <v>-646800000</v>
      </c>
      <c r="K270" s="114">
        <v>0</v>
      </c>
      <c r="L270" s="114">
        <v>-646800000</v>
      </c>
      <c r="M270" s="115" t="s">
        <v>272</v>
      </c>
      <c r="N270" s="108" t="s">
        <v>110</v>
      </c>
      <c r="O270" s="108" t="s">
        <v>192</v>
      </c>
      <c r="P270" s="108" t="s">
        <v>284</v>
      </c>
      <c r="Q270" s="120">
        <v>22000</v>
      </c>
      <c r="R270" s="116" t="s">
        <v>0</v>
      </c>
      <c r="S270" s="108" t="s">
        <v>272</v>
      </c>
      <c r="T270" s="108" t="s">
        <v>272</v>
      </c>
      <c r="U270" s="108" t="s">
        <v>272</v>
      </c>
      <c r="V270" s="108" t="s">
        <v>272</v>
      </c>
      <c r="W270" s="108" t="s">
        <v>272</v>
      </c>
      <c r="X270" s="108" t="s">
        <v>272</v>
      </c>
      <c r="Y270" s="108" t="s">
        <v>272</v>
      </c>
      <c r="Z270" s="108" t="s">
        <v>272</v>
      </c>
      <c r="AA270" s="108" t="s">
        <v>272</v>
      </c>
      <c r="AB270" s="108" t="s">
        <v>272</v>
      </c>
      <c r="AC270" s="108" t="s">
        <v>272</v>
      </c>
      <c r="AD270" s="108" t="s">
        <v>272</v>
      </c>
      <c r="AE270" s="108" t="s">
        <v>272</v>
      </c>
      <c r="AF270" s="108" t="s">
        <v>278</v>
      </c>
    </row>
    <row r="271" spans="1:32" x14ac:dyDescent="0.25">
      <c r="A271" s="107">
        <f t="shared" si="4"/>
        <v>2</v>
      </c>
      <c r="B271" s="113">
        <v>45351</v>
      </c>
      <c r="C271" s="113">
        <v>45351</v>
      </c>
      <c r="D271" s="108" t="s">
        <v>819</v>
      </c>
      <c r="E271" s="108" t="s">
        <v>272</v>
      </c>
      <c r="F271" s="108" t="s">
        <v>820</v>
      </c>
      <c r="G271" s="108" t="s">
        <v>315</v>
      </c>
      <c r="H271" s="108" t="s">
        <v>316</v>
      </c>
      <c r="I271" s="108" t="s">
        <v>276</v>
      </c>
      <c r="J271" s="120">
        <v>-646800000</v>
      </c>
      <c r="K271" s="114">
        <v>0</v>
      </c>
      <c r="L271" s="114">
        <v>-646800000</v>
      </c>
      <c r="M271" s="115" t="s">
        <v>272</v>
      </c>
      <c r="N271" s="108" t="s">
        <v>110</v>
      </c>
      <c r="O271" s="108" t="s">
        <v>192</v>
      </c>
      <c r="P271" s="108" t="s">
        <v>284</v>
      </c>
      <c r="Q271" s="120">
        <v>22000</v>
      </c>
      <c r="R271" s="116" t="s">
        <v>0</v>
      </c>
      <c r="S271" s="108" t="s">
        <v>272</v>
      </c>
      <c r="T271" s="108" t="s">
        <v>272</v>
      </c>
      <c r="U271" s="108" t="s">
        <v>272</v>
      </c>
      <c r="V271" s="108" t="s">
        <v>272</v>
      </c>
      <c r="W271" s="108" t="s">
        <v>272</v>
      </c>
      <c r="X271" s="108" t="s">
        <v>272</v>
      </c>
      <c r="Y271" s="108" t="s">
        <v>272</v>
      </c>
      <c r="Z271" s="108" t="s">
        <v>272</v>
      </c>
      <c r="AA271" s="108" t="s">
        <v>272</v>
      </c>
      <c r="AB271" s="108" t="s">
        <v>272</v>
      </c>
      <c r="AC271" s="108" t="s">
        <v>272</v>
      </c>
      <c r="AD271" s="108" t="s">
        <v>272</v>
      </c>
      <c r="AE271" s="108" t="s">
        <v>272</v>
      </c>
      <c r="AF271" s="108" t="s">
        <v>278</v>
      </c>
    </row>
    <row r="272" spans="1:32" x14ac:dyDescent="0.25">
      <c r="A272" s="107">
        <f t="shared" si="4"/>
        <v>2</v>
      </c>
      <c r="B272" s="113">
        <v>45351</v>
      </c>
      <c r="C272" s="113">
        <v>45351</v>
      </c>
      <c r="D272" s="108" t="s">
        <v>821</v>
      </c>
      <c r="E272" s="108" t="s">
        <v>272</v>
      </c>
      <c r="F272" s="108" t="s">
        <v>822</v>
      </c>
      <c r="G272" s="108" t="s">
        <v>315</v>
      </c>
      <c r="H272" s="108" t="s">
        <v>316</v>
      </c>
      <c r="I272" s="108" t="s">
        <v>276</v>
      </c>
      <c r="J272" s="120">
        <v>-646800000</v>
      </c>
      <c r="K272" s="114">
        <v>0</v>
      </c>
      <c r="L272" s="114">
        <v>-646800000</v>
      </c>
      <c r="M272" s="115" t="s">
        <v>272</v>
      </c>
      <c r="N272" s="108" t="s">
        <v>110</v>
      </c>
      <c r="O272" s="108" t="s">
        <v>192</v>
      </c>
      <c r="P272" s="108" t="s">
        <v>284</v>
      </c>
      <c r="Q272" s="120">
        <v>22000</v>
      </c>
      <c r="R272" s="116" t="s">
        <v>0</v>
      </c>
      <c r="S272" s="108" t="s">
        <v>272</v>
      </c>
      <c r="T272" s="108" t="s">
        <v>272</v>
      </c>
      <c r="U272" s="108" t="s">
        <v>272</v>
      </c>
      <c r="V272" s="108" t="s">
        <v>272</v>
      </c>
      <c r="W272" s="108" t="s">
        <v>272</v>
      </c>
      <c r="X272" s="108" t="s">
        <v>272</v>
      </c>
      <c r="Y272" s="108" t="s">
        <v>272</v>
      </c>
      <c r="Z272" s="108" t="s">
        <v>272</v>
      </c>
      <c r="AA272" s="108" t="s">
        <v>272</v>
      </c>
      <c r="AB272" s="108" t="s">
        <v>272</v>
      </c>
      <c r="AC272" s="108" t="s">
        <v>272</v>
      </c>
      <c r="AD272" s="108" t="s">
        <v>272</v>
      </c>
      <c r="AE272" s="108" t="s">
        <v>272</v>
      </c>
      <c r="AF272" s="108" t="s">
        <v>278</v>
      </c>
    </row>
    <row r="273" spans="1:32" x14ac:dyDescent="0.25">
      <c r="A273" s="107">
        <f t="shared" si="4"/>
        <v>2</v>
      </c>
      <c r="B273" s="113">
        <v>45351</v>
      </c>
      <c r="C273" s="113">
        <v>45351</v>
      </c>
      <c r="D273" s="108" t="s">
        <v>823</v>
      </c>
      <c r="E273" s="108" t="s">
        <v>272</v>
      </c>
      <c r="F273" s="108" t="s">
        <v>824</v>
      </c>
      <c r="G273" s="108" t="s">
        <v>315</v>
      </c>
      <c r="H273" s="108" t="s">
        <v>316</v>
      </c>
      <c r="I273" s="108" t="s">
        <v>276</v>
      </c>
      <c r="J273" s="120">
        <v>-646800000</v>
      </c>
      <c r="K273" s="114">
        <v>0</v>
      </c>
      <c r="L273" s="114">
        <v>-646800000</v>
      </c>
      <c r="M273" s="115" t="s">
        <v>272</v>
      </c>
      <c r="N273" s="108" t="s">
        <v>110</v>
      </c>
      <c r="O273" s="108" t="s">
        <v>192</v>
      </c>
      <c r="P273" s="108" t="s">
        <v>284</v>
      </c>
      <c r="Q273" s="120">
        <v>22000</v>
      </c>
      <c r="R273" s="116" t="s">
        <v>0</v>
      </c>
      <c r="S273" s="108" t="s">
        <v>272</v>
      </c>
      <c r="T273" s="108" t="s">
        <v>272</v>
      </c>
      <c r="U273" s="108" t="s">
        <v>272</v>
      </c>
      <c r="V273" s="108" t="s">
        <v>272</v>
      </c>
      <c r="W273" s="108" t="s">
        <v>272</v>
      </c>
      <c r="X273" s="108" t="s">
        <v>272</v>
      </c>
      <c r="Y273" s="108" t="s">
        <v>272</v>
      </c>
      <c r="Z273" s="108" t="s">
        <v>272</v>
      </c>
      <c r="AA273" s="108" t="s">
        <v>272</v>
      </c>
      <c r="AB273" s="108" t="s">
        <v>272</v>
      </c>
      <c r="AC273" s="108" t="s">
        <v>272</v>
      </c>
      <c r="AD273" s="108" t="s">
        <v>272</v>
      </c>
      <c r="AE273" s="108" t="s">
        <v>272</v>
      </c>
      <c r="AF273" s="108" t="s">
        <v>278</v>
      </c>
    </row>
    <row r="274" spans="1:32" x14ac:dyDescent="0.25">
      <c r="A274" s="107">
        <f t="shared" si="4"/>
        <v>2</v>
      </c>
      <c r="B274" s="113">
        <v>45351</v>
      </c>
      <c r="C274" s="113">
        <v>45351</v>
      </c>
      <c r="D274" s="108" t="s">
        <v>825</v>
      </c>
      <c r="E274" s="108" t="s">
        <v>272</v>
      </c>
      <c r="F274" s="108" t="s">
        <v>826</v>
      </c>
      <c r="G274" s="108" t="s">
        <v>315</v>
      </c>
      <c r="H274" s="108" t="s">
        <v>316</v>
      </c>
      <c r="I274" s="108" t="s">
        <v>276</v>
      </c>
      <c r="J274" s="120">
        <v>-646800000</v>
      </c>
      <c r="K274" s="114">
        <v>0</v>
      </c>
      <c r="L274" s="114">
        <v>-646800000</v>
      </c>
      <c r="M274" s="115" t="s">
        <v>272</v>
      </c>
      <c r="N274" s="108" t="s">
        <v>110</v>
      </c>
      <c r="O274" s="108" t="s">
        <v>192</v>
      </c>
      <c r="P274" s="108" t="s">
        <v>284</v>
      </c>
      <c r="Q274" s="120">
        <v>22000</v>
      </c>
      <c r="R274" s="116" t="s">
        <v>0</v>
      </c>
      <c r="S274" s="108" t="s">
        <v>272</v>
      </c>
      <c r="T274" s="108" t="s">
        <v>272</v>
      </c>
      <c r="U274" s="108" t="s">
        <v>272</v>
      </c>
      <c r="V274" s="108" t="s">
        <v>272</v>
      </c>
      <c r="W274" s="108" t="s">
        <v>272</v>
      </c>
      <c r="X274" s="108" t="s">
        <v>272</v>
      </c>
      <c r="Y274" s="108" t="s">
        <v>272</v>
      </c>
      <c r="Z274" s="108" t="s">
        <v>272</v>
      </c>
      <c r="AA274" s="108" t="s">
        <v>272</v>
      </c>
      <c r="AB274" s="108" t="s">
        <v>272</v>
      </c>
      <c r="AC274" s="108" t="s">
        <v>272</v>
      </c>
      <c r="AD274" s="108" t="s">
        <v>272</v>
      </c>
      <c r="AE274" s="108" t="s">
        <v>272</v>
      </c>
      <c r="AF274" s="108" t="s">
        <v>278</v>
      </c>
    </row>
    <row r="275" spans="1:32" x14ac:dyDescent="0.25">
      <c r="A275" s="107">
        <f t="shared" si="4"/>
        <v>2</v>
      </c>
      <c r="B275" s="113">
        <v>45351</v>
      </c>
      <c r="C275" s="113">
        <v>45351</v>
      </c>
      <c r="D275" s="108" t="s">
        <v>827</v>
      </c>
      <c r="E275" s="108" t="s">
        <v>272</v>
      </c>
      <c r="F275" s="108" t="s">
        <v>828</v>
      </c>
      <c r="G275" s="108" t="s">
        <v>315</v>
      </c>
      <c r="H275" s="108" t="s">
        <v>316</v>
      </c>
      <c r="I275" s="108" t="s">
        <v>276</v>
      </c>
      <c r="J275" s="120">
        <v>-646800000</v>
      </c>
      <c r="K275" s="114">
        <v>0</v>
      </c>
      <c r="L275" s="114">
        <v>-646800000</v>
      </c>
      <c r="M275" s="115" t="s">
        <v>272</v>
      </c>
      <c r="N275" s="108" t="s">
        <v>110</v>
      </c>
      <c r="O275" s="108" t="s">
        <v>192</v>
      </c>
      <c r="P275" s="108" t="s">
        <v>284</v>
      </c>
      <c r="Q275" s="120">
        <v>22000</v>
      </c>
      <c r="R275" s="116" t="s">
        <v>0</v>
      </c>
      <c r="S275" s="108" t="s">
        <v>272</v>
      </c>
      <c r="T275" s="108" t="s">
        <v>272</v>
      </c>
      <c r="U275" s="108" t="s">
        <v>272</v>
      </c>
      <c r="V275" s="108" t="s">
        <v>272</v>
      </c>
      <c r="W275" s="108" t="s">
        <v>272</v>
      </c>
      <c r="X275" s="108" t="s">
        <v>272</v>
      </c>
      <c r="Y275" s="108" t="s">
        <v>272</v>
      </c>
      <c r="Z275" s="108" t="s">
        <v>272</v>
      </c>
      <c r="AA275" s="108" t="s">
        <v>272</v>
      </c>
      <c r="AB275" s="108" t="s">
        <v>272</v>
      </c>
      <c r="AC275" s="108" t="s">
        <v>272</v>
      </c>
      <c r="AD275" s="108" t="s">
        <v>272</v>
      </c>
      <c r="AE275" s="108" t="s">
        <v>272</v>
      </c>
      <c r="AF275" s="108" t="s">
        <v>278</v>
      </c>
    </row>
    <row r="276" spans="1:32" x14ac:dyDescent="0.25">
      <c r="A276" s="107">
        <f t="shared" si="4"/>
        <v>2</v>
      </c>
      <c r="B276" s="113">
        <v>45351</v>
      </c>
      <c r="C276" s="113">
        <v>45351</v>
      </c>
      <c r="D276" s="108" t="s">
        <v>829</v>
      </c>
      <c r="E276" s="108" t="s">
        <v>272</v>
      </c>
      <c r="F276" s="108" t="s">
        <v>830</v>
      </c>
      <c r="G276" s="108" t="s">
        <v>281</v>
      </c>
      <c r="H276" s="108" t="s">
        <v>282</v>
      </c>
      <c r="I276" s="108" t="s">
        <v>276</v>
      </c>
      <c r="J276" s="120">
        <v>-715726000</v>
      </c>
      <c r="K276" s="114">
        <v>0</v>
      </c>
      <c r="L276" s="114">
        <v>-715726000</v>
      </c>
      <c r="M276" s="115" t="s">
        <v>272</v>
      </c>
      <c r="N276" s="108" t="s">
        <v>110</v>
      </c>
      <c r="O276" s="108" t="s">
        <v>192</v>
      </c>
      <c r="P276" s="108" t="s">
        <v>284</v>
      </c>
      <c r="Q276" s="120">
        <v>22000</v>
      </c>
      <c r="R276" s="116" t="s">
        <v>0</v>
      </c>
      <c r="S276" s="108" t="s">
        <v>272</v>
      </c>
      <c r="T276" s="108" t="s">
        <v>272</v>
      </c>
      <c r="U276" s="108" t="s">
        <v>272</v>
      </c>
      <c r="V276" s="108" t="s">
        <v>272</v>
      </c>
      <c r="W276" s="108" t="s">
        <v>272</v>
      </c>
      <c r="X276" s="108" t="s">
        <v>272</v>
      </c>
      <c r="Y276" s="108" t="s">
        <v>272</v>
      </c>
      <c r="Z276" s="108" t="s">
        <v>272</v>
      </c>
      <c r="AA276" s="108" t="s">
        <v>272</v>
      </c>
      <c r="AB276" s="108" t="s">
        <v>272</v>
      </c>
      <c r="AC276" s="108" t="s">
        <v>272</v>
      </c>
      <c r="AD276" s="108" t="s">
        <v>272</v>
      </c>
      <c r="AE276" s="108" t="s">
        <v>272</v>
      </c>
      <c r="AF276" s="108" t="s">
        <v>278</v>
      </c>
    </row>
    <row r="277" spans="1:32" x14ac:dyDescent="0.25">
      <c r="A277" s="107">
        <f t="shared" si="4"/>
        <v>2</v>
      </c>
      <c r="B277" s="113">
        <v>45351</v>
      </c>
      <c r="C277" s="113">
        <v>45351</v>
      </c>
      <c r="D277" s="108" t="s">
        <v>831</v>
      </c>
      <c r="E277" s="108" t="s">
        <v>272</v>
      </c>
      <c r="F277" s="108" t="s">
        <v>832</v>
      </c>
      <c r="G277" s="108" t="s">
        <v>281</v>
      </c>
      <c r="H277" s="108" t="s">
        <v>282</v>
      </c>
      <c r="I277" s="108" t="s">
        <v>276</v>
      </c>
      <c r="J277" s="120">
        <v>-122220000</v>
      </c>
      <c r="K277" s="114">
        <v>0</v>
      </c>
      <c r="L277" s="114">
        <v>-122220000</v>
      </c>
      <c r="M277" s="115" t="s">
        <v>272</v>
      </c>
      <c r="N277" s="108" t="s">
        <v>141</v>
      </c>
      <c r="O277" s="108" t="s">
        <v>142</v>
      </c>
      <c r="P277" s="108" t="s">
        <v>284</v>
      </c>
      <c r="Q277" s="120">
        <v>6000</v>
      </c>
      <c r="R277" s="116" t="s">
        <v>1</v>
      </c>
      <c r="S277" s="108" t="s">
        <v>272</v>
      </c>
      <c r="T277" s="108" t="s">
        <v>272</v>
      </c>
      <c r="U277" s="108" t="s">
        <v>272</v>
      </c>
      <c r="V277" s="108" t="s">
        <v>272</v>
      </c>
      <c r="W277" s="108" t="s">
        <v>272</v>
      </c>
      <c r="X277" s="108" t="s">
        <v>272</v>
      </c>
      <c r="Y277" s="108" t="s">
        <v>272</v>
      </c>
      <c r="Z277" s="108" t="s">
        <v>272</v>
      </c>
      <c r="AA277" s="108" t="s">
        <v>272</v>
      </c>
      <c r="AB277" s="108" t="s">
        <v>272</v>
      </c>
      <c r="AC277" s="108" t="s">
        <v>272</v>
      </c>
      <c r="AD277" s="108" t="s">
        <v>272</v>
      </c>
      <c r="AE277" s="108" t="s">
        <v>272</v>
      </c>
      <c r="AF277" s="108" t="s">
        <v>278</v>
      </c>
    </row>
    <row r="278" spans="1:32" x14ac:dyDescent="0.25">
      <c r="A278" s="107">
        <f t="shared" si="4"/>
        <v>2</v>
      </c>
      <c r="B278" s="113">
        <v>45351</v>
      </c>
      <c r="C278" s="113">
        <v>45351</v>
      </c>
      <c r="D278" s="108" t="s">
        <v>833</v>
      </c>
      <c r="E278" s="108" t="s">
        <v>272</v>
      </c>
      <c r="F278" s="108" t="s">
        <v>834</v>
      </c>
      <c r="G278" s="108" t="s">
        <v>281</v>
      </c>
      <c r="H278" s="108" t="s">
        <v>282</v>
      </c>
      <c r="I278" s="108" t="s">
        <v>276</v>
      </c>
      <c r="J278" s="120">
        <v>-149302500</v>
      </c>
      <c r="K278" s="114">
        <v>0</v>
      </c>
      <c r="L278" s="114">
        <v>-149302500</v>
      </c>
      <c r="M278" s="115" t="s">
        <v>272</v>
      </c>
      <c r="N278" s="108" t="s">
        <v>151</v>
      </c>
      <c r="O278" s="108" t="s">
        <v>152</v>
      </c>
      <c r="P278" s="108" t="s">
        <v>284</v>
      </c>
      <c r="Q278" s="120">
        <v>7500</v>
      </c>
      <c r="R278" s="116" t="s">
        <v>2</v>
      </c>
      <c r="S278" s="108" t="s">
        <v>272</v>
      </c>
      <c r="T278" s="108" t="s">
        <v>272</v>
      </c>
      <c r="U278" s="108" t="s">
        <v>272</v>
      </c>
      <c r="V278" s="108" t="s">
        <v>272</v>
      </c>
      <c r="W278" s="108" t="s">
        <v>272</v>
      </c>
      <c r="X278" s="108" t="s">
        <v>272</v>
      </c>
      <c r="Y278" s="108" t="s">
        <v>272</v>
      </c>
      <c r="Z278" s="108" t="s">
        <v>272</v>
      </c>
      <c r="AA278" s="108" t="s">
        <v>272</v>
      </c>
      <c r="AB278" s="108" t="s">
        <v>272</v>
      </c>
      <c r="AC278" s="108" t="s">
        <v>272</v>
      </c>
      <c r="AD278" s="108" t="s">
        <v>272</v>
      </c>
      <c r="AE278" s="108" t="s">
        <v>272</v>
      </c>
      <c r="AF278" s="108" t="s">
        <v>278</v>
      </c>
    </row>
    <row r="279" spans="1:32" x14ac:dyDescent="0.25">
      <c r="A279" s="107">
        <f t="shared" si="4"/>
        <v>2</v>
      </c>
      <c r="B279" s="113">
        <v>45351</v>
      </c>
      <c r="C279" s="113">
        <v>45351</v>
      </c>
      <c r="D279" s="108" t="s">
        <v>835</v>
      </c>
      <c r="E279" s="108" t="s">
        <v>272</v>
      </c>
      <c r="F279" s="108" t="s">
        <v>836</v>
      </c>
      <c r="G279" s="108" t="s">
        <v>281</v>
      </c>
      <c r="H279" s="108" t="s">
        <v>282</v>
      </c>
      <c r="I279" s="108" t="s">
        <v>276</v>
      </c>
      <c r="J279" s="120">
        <v>-149302500</v>
      </c>
      <c r="K279" s="114">
        <v>0</v>
      </c>
      <c r="L279" s="114">
        <v>-149302500</v>
      </c>
      <c r="M279" s="115" t="s">
        <v>272</v>
      </c>
      <c r="N279" s="108" t="s">
        <v>151</v>
      </c>
      <c r="O279" s="108" t="s">
        <v>152</v>
      </c>
      <c r="P279" s="108" t="s">
        <v>284</v>
      </c>
      <c r="Q279" s="120">
        <v>7500</v>
      </c>
      <c r="R279" s="116" t="s">
        <v>2</v>
      </c>
      <c r="S279" s="108" t="s">
        <v>272</v>
      </c>
      <c r="T279" s="108" t="s">
        <v>272</v>
      </c>
      <c r="U279" s="108" t="s">
        <v>272</v>
      </c>
      <c r="V279" s="108" t="s">
        <v>272</v>
      </c>
      <c r="W279" s="108" t="s">
        <v>272</v>
      </c>
      <c r="X279" s="108" t="s">
        <v>272</v>
      </c>
      <c r="Y279" s="108" t="s">
        <v>272</v>
      </c>
      <c r="Z279" s="108" t="s">
        <v>272</v>
      </c>
      <c r="AA279" s="108" t="s">
        <v>272</v>
      </c>
      <c r="AB279" s="108" t="s">
        <v>272</v>
      </c>
      <c r="AC279" s="108" t="s">
        <v>272</v>
      </c>
      <c r="AD279" s="108" t="s">
        <v>272</v>
      </c>
      <c r="AE279" s="108" t="s">
        <v>272</v>
      </c>
      <c r="AF279" s="108" t="s">
        <v>278</v>
      </c>
    </row>
    <row r="280" spans="1:32" x14ac:dyDescent="0.25">
      <c r="A280" s="107">
        <f t="shared" si="4"/>
        <v>2</v>
      </c>
      <c r="B280" s="113">
        <v>45351</v>
      </c>
      <c r="C280" s="113">
        <v>45351</v>
      </c>
      <c r="D280" s="108" t="s">
        <v>837</v>
      </c>
      <c r="E280" s="108" t="s">
        <v>272</v>
      </c>
      <c r="F280" s="108" t="s">
        <v>838</v>
      </c>
      <c r="G280" s="108" t="s">
        <v>315</v>
      </c>
      <c r="H280" s="108" t="s">
        <v>316</v>
      </c>
      <c r="I280" s="108" t="s">
        <v>276</v>
      </c>
      <c r="J280" s="120">
        <v>-646800000</v>
      </c>
      <c r="K280" s="114">
        <v>0</v>
      </c>
      <c r="L280" s="114">
        <v>-646800000</v>
      </c>
      <c r="M280" s="115" t="s">
        <v>272</v>
      </c>
      <c r="N280" s="108" t="s">
        <v>110</v>
      </c>
      <c r="O280" s="108" t="s">
        <v>192</v>
      </c>
      <c r="P280" s="108" t="s">
        <v>284</v>
      </c>
      <c r="Q280" s="120">
        <v>22000</v>
      </c>
      <c r="R280" s="116" t="s">
        <v>0</v>
      </c>
      <c r="S280" s="108" t="s">
        <v>272</v>
      </c>
      <c r="T280" s="108" t="s">
        <v>272</v>
      </c>
      <c r="U280" s="108" t="s">
        <v>272</v>
      </c>
      <c r="V280" s="108" t="s">
        <v>272</v>
      </c>
      <c r="W280" s="108" t="s">
        <v>272</v>
      </c>
      <c r="X280" s="108" t="s">
        <v>272</v>
      </c>
      <c r="Y280" s="108" t="s">
        <v>272</v>
      </c>
      <c r="Z280" s="108" t="s">
        <v>272</v>
      </c>
      <c r="AA280" s="108" t="s">
        <v>272</v>
      </c>
      <c r="AB280" s="108" t="s">
        <v>272</v>
      </c>
      <c r="AC280" s="108" t="s">
        <v>272</v>
      </c>
      <c r="AD280" s="108" t="s">
        <v>272</v>
      </c>
      <c r="AE280" s="108" t="s">
        <v>272</v>
      </c>
      <c r="AF280" s="108" t="s">
        <v>278</v>
      </c>
    </row>
    <row r="281" spans="1:32" x14ac:dyDescent="0.25">
      <c r="A281" s="107">
        <f t="shared" si="4"/>
        <v>2</v>
      </c>
      <c r="B281" s="113">
        <v>45351</v>
      </c>
      <c r="C281" s="113">
        <v>45351</v>
      </c>
      <c r="D281" s="108" t="s">
        <v>839</v>
      </c>
      <c r="E281" s="108" t="s">
        <v>272</v>
      </c>
      <c r="F281" s="108" t="s">
        <v>840</v>
      </c>
      <c r="G281" s="108" t="s">
        <v>315</v>
      </c>
      <c r="H281" s="108" t="s">
        <v>316</v>
      </c>
      <c r="I281" s="108" t="s">
        <v>276</v>
      </c>
      <c r="J281" s="120">
        <v>-646800000</v>
      </c>
      <c r="K281" s="114">
        <v>0</v>
      </c>
      <c r="L281" s="114">
        <v>-646800000</v>
      </c>
      <c r="M281" s="115" t="s">
        <v>272</v>
      </c>
      <c r="N281" s="108" t="s">
        <v>110</v>
      </c>
      <c r="O281" s="108" t="s">
        <v>192</v>
      </c>
      <c r="P281" s="108" t="s">
        <v>284</v>
      </c>
      <c r="Q281" s="120">
        <v>22000</v>
      </c>
      <c r="R281" s="116" t="s">
        <v>0</v>
      </c>
      <c r="S281" s="108" t="s">
        <v>272</v>
      </c>
      <c r="T281" s="108" t="s">
        <v>272</v>
      </c>
      <c r="U281" s="108" t="s">
        <v>272</v>
      </c>
      <c r="V281" s="108" t="s">
        <v>272</v>
      </c>
      <c r="W281" s="108" t="s">
        <v>272</v>
      </c>
      <c r="X281" s="108" t="s">
        <v>272</v>
      </c>
      <c r="Y281" s="108" t="s">
        <v>272</v>
      </c>
      <c r="Z281" s="108" t="s">
        <v>272</v>
      </c>
      <c r="AA281" s="108" t="s">
        <v>272</v>
      </c>
      <c r="AB281" s="108" t="s">
        <v>272</v>
      </c>
      <c r="AC281" s="108" t="s">
        <v>272</v>
      </c>
      <c r="AD281" s="108" t="s">
        <v>272</v>
      </c>
      <c r="AE281" s="108" t="s">
        <v>272</v>
      </c>
      <c r="AF281" s="108" t="s">
        <v>278</v>
      </c>
    </row>
    <row r="282" spans="1:32" x14ac:dyDescent="0.25">
      <c r="A282" s="107">
        <f t="shared" si="4"/>
        <v>2</v>
      </c>
      <c r="B282" s="113">
        <v>45351</v>
      </c>
      <c r="C282" s="113">
        <v>45351</v>
      </c>
      <c r="D282" s="108" t="s">
        <v>841</v>
      </c>
      <c r="E282" s="108" t="s">
        <v>272</v>
      </c>
      <c r="F282" s="108" t="s">
        <v>842</v>
      </c>
      <c r="G282" s="108" t="s">
        <v>315</v>
      </c>
      <c r="H282" s="108" t="s">
        <v>316</v>
      </c>
      <c r="I282" s="108" t="s">
        <v>276</v>
      </c>
      <c r="J282" s="120">
        <v>-646800000</v>
      </c>
      <c r="K282" s="114">
        <v>0</v>
      </c>
      <c r="L282" s="114">
        <v>-646800000</v>
      </c>
      <c r="M282" s="115" t="s">
        <v>272</v>
      </c>
      <c r="N282" s="108" t="s">
        <v>110</v>
      </c>
      <c r="O282" s="108" t="s">
        <v>192</v>
      </c>
      <c r="P282" s="108" t="s">
        <v>284</v>
      </c>
      <c r="Q282" s="120">
        <v>22000</v>
      </c>
      <c r="R282" s="116" t="s">
        <v>0</v>
      </c>
      <c r="S282" s="108" t="s">
        <v>272</v>
      </c>
      <c r="T282" s="108" t="s">
        <v>272</v>
      </c>
      <c r="U282" s="108" t="s">
        <v>272</v>
      </c>
      <c r="V282" s="108" t="s">
        <v>272</v>
      </c>
      <c r="W282" s="108" t="s">
        <v>272</v>
      </c>
      <c r="X282" s="108" t="s">
        <v>272</v>
      </c>
      <c r="Y282" s="108" t="s">
        <v>272</v>
      </c>
      <c r="Z282" s="108" t="s">
        <v>272</v>
      </c>
      <c r="AA282" s="108" t="s">
        <v>272</v>
      </c>
      <c r="AB282" s="108" t="s">
        <v>272</v>
      </c>
      <c r="AC282" s="108" t="s">
        <v>272</v>
      </c>
      <c r="AD282" s="108" t="s">
        <v>272</v>
      </c>
      <c r="AE282" s="108" t="s">
        <v>272</v>
      </c>
      <c r="AF282" s="108" t="s">
        <v>278</v>
      </c>
    </row>
    <row r="283" spans="1:32" x14ac:dyDescent="0.25">
      <c r="A283" s="107">
        <f t="shared" si="4"/>
        <v>2</v>
      </c>
      <c r="B283" s="113">
        <v>45351</v>
      </c>
      <c r="C283" s="113">
        <v>45351</v>
      </c>
      <c r="D283" s="108" t="s">
        <v>843</v>
      </c>
      <c r="E283" s="108" t="s">
        <v>272</v>
      </c>
      <c r="F283" s="108" t="s">
        <v>844</v>
      </c>
      <c r="G283" s="108" t="s">
        <v>315</v>
      </c>
      <c r="H283" s="108" t="s">
        <v>316</v>
      </c>
      <c r="I283" s="108" t="s">
        <v>276</v>
      </c>
      <c r="J283" s="120">
        <v>-646800000</v>
      </c>
      <c r="K283" s="114">
        <v>0</v>
      </c>
      <c r="L283" s="114">
        <v>-646800000</v>
      </c>
      <c r="M283" s="115" t="s">
        <v>272</v>
      </c>
      <c r="N283" s="108" t="s">
        <v>110</v>
      </c>
      <c r="O283" s="108" t="s">
        <v>192</v>
      </c>
      <c r="P283" s="108" t="s">
        <v>284</v>
      </c>
      <c r="Q283" s="120">
        <v>22000</v>
      </c>
      <c r="R283" s="116" t="s">
        <v>0</v>
      </c>
      <c r="S283" s="108" t="s">
        <v>272</v>
      </c>
      <c r="T283" s="108" t="s">
        <v>272</v>
      </c>
      <c r="U283" s="108" t="s">
        <v>272</v>
      </c>
      <c r="V283" s="108" t="s">
        <v>272</v>
      </c>
      <c r="W283" s="108" t="s">
        <v>272</v>
      </c>
      <c r="X283" s="108" t="s">
        <v>272</v>
      </c>
      <c r="Y283" s="108" t="s">
        <v>272</v>
      </c>
      <c r="Z283" s="108" t="s">
        <v>272</v>
      </c>
      <c r="AA283" s="108" t="s">
        <v>272</v>
      </c>
      <c r="AB283" s="108" t="s">
        <v>272</v>
      </c>
      <c r="AC283" s="108" t="s">
        <v>272</v>
      </c>
      <c r="AD283" s="108" t="s">
        <v>272</v>
      </c>
      <c r="AE283" s="108" t="s">
        <v>272</v>
      </c>
      <c r="AF283" s="108" t="s">
        <v>278</v>
      </c>
    </row>
    <row r="284" spans="1:32" x14ac:dyDescent="0.25">
      <c r="A284" s="107">
        <f t="shared" si="4"/>
        <v>2</v>
      </c>
      <c r="B284" s="113">
        <v>45351</v>
      </c>
      <c r="C284" s="113">
        <v>45351</v>
      </c>
      <c r="D284" s="108" t="s">
        <v>845</v>
      </c>
      <c r="E284" s="108" t="s">
        <v>272</v>
      </c>
      <c r="F284" s="108" t="s">
        <v>846</v>
      </c>
      <c r="G284" s="108" t="s">
        <v>315</v>
      </c>
      <c r="H284" s="108" t="s">
        <v>316</v>
      </c>
      <c r="I284" s="108" t="s">
        <v>276</v>
      </c>
      <c r="J284" s="120">
        <v>-646800000</v>
      </c>
      <c r="K284" s="114">
        <v>0</v>
      </c>
      <c r="L284" s="114">
        <v>-646800000</v>
      </c>
      <c r="M284" s="115" t="s">
        <v>272</v>
      </c>
      <c r="N284" s="108" t="s">
        <v>110</v>
      </c>
      <c r="O284" s="108" t="s">
        <v>192</v>
      </c>
      <c r="P284" s="108" t="s">
        <v>284</v>
      </c>
      <c r="Q284" s="120">
        <v>22000</v>
      </c>
      <c r="R284" s="116" t="s">
        <v>0</v>
      </c>
      <c r="S284" s="108" t="s">
        <v>272</v>
      </c>
      <c r="T284" s="108" t="s">
        <v>272</v>
      </c>
      <c r="U284" s="108" t="s">
        <v>272</v>
      </c>
      <c r="V284" s="108" t="s">
        <v>272</v>
      </c>
      <c r="W284" s="108" t="s">
        <v>272</v>
      </c>
      <c r="X284" s="108" t="s">
        <v>272</v>
      </c>
      <c r="Y284" s="108" t="s">
        <v>272</v>
      </c>
      <c r="Z284" s="108" t="s">
        <v>272</v>
      </c>
      <c r="AA284" s="108" t="s">
        <v>272</v>
      </c>
      <c r="AB284" s="108" t="s">
        <v>272</v>
      </c>
      <c r="AC284" s="108" t="s">
        <v>272</v>
      </c>
      <c r="AD284" s="108" t="s">
        <v>272</v>
      </c>
      <c r="AE284" s="108" t="s">
        <v>272</v>
      </c>
      <c r="AF284" s="108" t="s">
        <v>278</v>
      </c>
    </row>
    <row r="285" spans="1:32" x14ac:dyDescent="0.25">
      <c r="A285" s="107">
        <f t="shared" si="4"/>
        <v>2</v>
      </c>
      <c r="B285" s="113">
        <v>45351</v>
      </c>
      <c r="C285" s="113">
        <v>45351</v>
      </c>
      <c r="D285" s="108" t="s">
        <v>847</v>
      </c>
      <c r="E285" s="108" t="s">
        <v>272</v>
      </c>
      <c r="F285" s="108" t="s">
        <v>848</v>
      </c>
      <c r="G285" s="108" t="s">
        <v>315</v>
      </c>
      <c r="H285" s="108" t="s">
        <v>316</v>
      </c>
      <c r="I285" s="108" t="s">
        <v>276</v>
      </c>
      <c r="J285" s="120">
        <v>-646800000</v>
      </c>
      <c r="K285" s="114">
        <v>0</v>
      </c>
      <c r="L285" s="114">
        <v>-646800000</v>
      </c>
      <c r="M285" s="115" t="s">
        <v>272</v>
      </c>
      <c r="N285" s="108" t="s">
        <v>110</v>
      </c>
      <c r="O285" s="108" t="s">
        <v>192</v>
      </c>
      <c r="P285" s="108" t="s">
        <v>284</v>
      </c>
      <c r="Q285" s="120">
        <v>22000</v>
      </c>
      <c r="R285" s="116" t="s">
        <v>0</v>
      </c>
      <c r="S285" s="108" t="s">
        <v>272</v>
      </c>
      <c r="T285" s="108" t="s">
        <v>272</v>
      </c>
      <c r="U285" s="108" t="s">
        <v>272</v>
      </c>
      <c r="V285" s="108" t="s">
        <v>272</v>
      </c>
      <c r="W285" s="108" t="s">
        <v>272</v>
      </c>
      <c r="X285" s="108" t="s">
        <v>272</v>
      </c>
      <c r="Y285" s="108" t="s">
        <v>272</v>
      </c>
      <c r="Z285" s="108" t="s">
        <v>272</v>
      </c>
      <c r="AA285" s="108" t="s">
        <v>272</v>
      </c>
      <c r="AB285" s="108" t="s">
        <v>272</v>
      </c>
      <c r="AC285" s="108" t="s">
        <v>272</v>
      </c>
      <c r="AD285" s="108" t="s">
        <v>272</v>
      </c>
      <c r="AE285" s="108" t="s">
        <v>272</v>
      </c>
      <c r="AF285" s="108" t="s">
        <v>278</v>
      </c>
    </row>
    <row r="286" spans="1:32" x14ac:dyDescent="0.25">
      <c r="A286" s="107">
        <f t="shared" si="4"/>
        <v>2</v>
      </c>
      <c r="B286" s="113">
        <v>45351</v>
      </c>
      <c r="C286" s="113">
        <v>45351</v>
      </c>
      <c r="D286" s="108" t="s">
        <v>849</v>
      </c>
      <c r="E286" s="108" t="s">
        <v>272</v>
      </c>
      <c r="F286" s="108" t="s">
        <v>850</v>
      </c>
      <c r="G286" s="108" t="s">
        <v>315</v>
      </c>
      <c r="H286" s="108" t="s">
        <v>316</v>
      </c>
      <c r="I286" s="108" t="s">
        <v>276</v>
      </c>
      <c r="J286" s="120">
        <v>-646800000</v>
      </c>
      <c r="K286" s="114">
        <v>0</v>
      </c>
      <c r="L286" s="114">
        <v>-646800000</v>
      </c>
      <c r="M286" s="115" t="s">
        <v>272</v>
      </c>
      <c r="N286" s="108" t="s">
        <v>110</v>
      </c>
      <c r="O286" s="108" t="s">
        <v>192</v>
      </c>
      <c r="P286" s="108" t="s">
        <v>284</v>
      </c>
      <c r="Q286" s="120">
        <v>22000</v>
      </c>
      <c r="R286" s="116" t="s">
        <v>0</v>
      </c>
      <c r="S286" s="108" t="s">
        <v>272</v>
      </c>
      <c r="T286" s="108" t="s">
        <v>272</v>
      </c>
      <c r="U286" s="108" t="s">
        <v>272</v>
      </c>
      <c r="V286" s="108" t="s">
        <v>272</v>
      </c>
      <c r="W286" s="108" t="s">
        <v>272</v>
      </c>
      <c r="X286" s="108" t="s">
        <v>272</v>
      </c>
      <c r="Y286" s="108" t="s">
        <v>272</v>
      </c>
      <c r="Z286" s="108" t="s">
        <v>272</v>
      </c>
      <c r="AA286" s="108" t="s">
        <v>272</v>
      </c>
      <c r="AB286" s="108" t="s">
        <v>272</v>
      </c>
      <c r="AC286" s="108" t="s">
        <v>272</v>
      </c>
      <c r="AD286" s="108" t="s">
        <v>272</v>
      </c>
      <c r="AE286" s="108" t="s">
        <v>272</v>
      </c>
      <c r="AF286" s="108" t="s">
        <v>278</v>
      </c>
    </row>
    <row r="287" spans="1:32" x14ac:dyDescent="0.25">
      <c r="A287" s="107">
        <f t="shared" si="4"/>
        <v>2</v>
      </c>
      <c r="B287" s="113">
        <v>45351</v>
      </c>
      <c r="C287" s="113">
        <v>45351</v>
      </c>
      <c r="D287" s="108" t="s">
        <v>851</v>
      </c>
      <c r="E287" s="108" t="s">
        <v>272</v>
      </c>
      <c r="F287" s="108" t="s">
        <v>852</v>
      </c>
      <c r="G287" s="108" t="s">
        <v>315</v>
      </c>
      <c r="H287" s="108" t="s">
        <v>316</v>
      </c>
      <c r="I287" s="108" t="s">
        <v>276</v>
      </c>
      <c r="J287" s="120">
        <v>-646800000</v>
      </c>
      <c r="K287" s="114">
        <v>0</v>
      </c>
      <c r="L287" s="114">
        <v>-646800000</v>
      </c>
      <c r="M287" s="115" t="s">
        <v>272</v>
      </c>
      <c r="N287" s="108" t="s">
        <v>110</v>
      </c>
      <c r="O287" s="108" t="s">
        <v>192</v>
      </c>
      <c r="P287" s="108" t="s">
        <v>284</v>
      </c>
      <c r="Q287" s="120">
        <v>22000</v>
      </c>
      <c r="R287" s="116" t="s">
        <v>0</v>
      </c>
      <c r="S287" s="108" t="s">
        <v>272</v>
      </c>
      <c r="T287" s="108" t="s">
        <v>272</v>
      </c>
      <c r="U287" s="108" t="s">
        <v>272</v>
      </c>
      <c r="V287" s="108" t="s">
        <v>272</v>
      </c>
      <c r="W287" s="108" t="s">
        <v>272</v>
      </c>
      <c r="X287" s="108" t="s">
        <v>272</v>
      </c>
      <c r="Y287" s="108" t="s">
        <v>272</v>
      </c>
      <c r="Z287" s="108" t="s">
        <v>272</v>
      </c>
      <c r="AA287" s="108" t="s">
        <v>272</v>
      </c>
      <c r="AB287" s="108" t="s">
        <v>272</v>
      </c>
      <c r="AC287" s="108" t="s">
        <v>272</v>
      </c>
      <c r="AD287" s="108" t="s">
        <v>272</v>
      </c>
      <c r="AE287" s="108" t="s">
        <v>272</v>
      </c>
      <c r="AF287" s="108" t="s">
        <v>278</v>
      </c>
    </row>
    <row r="288" spans="1:32" x14ac:dyDescent="0.25">
      <c r="A288" s="107">
        <f t="shared" si="4"/>
        <v>2</v>
      </c>
      <c r="B288" s="113">
        <v>45351</v>
      </c>
      <c r="C288" s="113">
        <v>45351</v>
      </c>
      <c r="D288" s="108" t="s">
        <v>853</v>
      </c>
      <c r="E288" s="108" t="s">
        <v>272</v>
      </c>
      <c r="F288" s="108" t="s">
        <v>854</v>
      </c>
      <c r="G288" s="108" t="s">
        <v>315</v>
      </c>
      <c r="H288" s="108" t="s">
        <v>316</v>
      </c>
      <c r="I288" s="108" t="s">
        <v>276</v>
      </c>
      <c r="J288" s="120">
        <v>-646800000</v>
      </c>
      <c r="K288" s="114">
        <v>0</v>
      </c>
      <c r="L288" s="114">
        <v>-646800000</v>
      </c>
      <c r="M288" s="115" t="s">
        <v>272</v>
      </c>
      <c r="N288" s="108" t="s">
        <v>110</v>
      </c>
      <c r="O288" s="108" t="s">
        <v>192</v>
      </c>
      <c r="P288" s="108" t="s">
        <v>284</v>
      </c>
      <c r="Q288" s="120">
        <v>22000</v>
      </c>
      <c r="R288" s="116" t="s">
        <v>0</v>
      </c>
      <c r="S288" s="108" t="s">
        <v>272</v>
      </c>
      <c r="T288" s="108" t="s">
        <v>272</v>
      </c>
      <c r="U288" s="108" t="s">
        <v>272</v>
      </c>
      <c r="V288" s="108" t="s">
        <v>272</v>
      </c>
      <c r="W288" s="108" t="s">
        <v>272</v>
      </c>
      <c r="X288" s="108" t="s">
        <v>272</v>
      </c>
      <c r="Y288" s="108" t="s">
        <v>272</v>
      </c>
      <c r="Z288" s="108" t="s">
        <v>272</v>
      </c>
      <c r="AA288" s="108" t="s">
        <v>272</v>
      </c>
      <c r="AB288" s="108" t="s">
        <v>272</v>
      </c>
      <c r="AC288" s="108" t="s">
        <v>272</v>
      </c>
      <c r="AD288" s="108" t="s">
        <v>272</v>
      </c>
      <c r="AE288" s="108" t="s">
        <v>272</v>
      </c>
      <c r="AF288" s="108" t="s">
        <v>278</v>
      </c>
    </row>
    <row r="289" spans="1:32" x14ac:dyDescent="0.25">
      <c r="A289" s="107">
        <f t="shared" si="4"/>
        <v>2</v>
      </c>
      <c r="B289" s="113">
        <v>45351</v>
      </c>
      <c r="C289" s="113">
        <v>45351</v>
      </c>
      <c r="D289" s="108" t="s">
        <v>855</v>
      </c>
      <c r="E289" s="108" t="s">
        <v>272</v>
      </c>
      <c r="F289" s="108" t="s">
        <v>856</v>
      </c>
      <c r="G289" s="108" t="s">
        <v>315</v>
      </c>
      <c r="H289" s="108" t="s">
        <v>316</v>
      </c>
      <c r="I289" s="108" t="s">
        <v>276</v>
      </c>
      <c r="J289" s="120">
        <v>-646800000</v>
      </c>
      <c r="K289" s="114">
        <v>0</v>
      </c>
      <c r="L289" s="114">
        <v>-646800000</v>
      </c>
      <c r="M289" s="115" t="s">
        <v>272</v>
      </c>
      <c r="N289" s="108" t="s">
        <v>110</v>
      </c>
      <c r="O289" s="108" t="s">
        <v>192</v>
      </c>
      <c r="P289" s="108" t="s">
        <v>284</v>
      </c>
      <c r="Q289" s="120">
        <v>22000</v>
      </c>
      <c r="R289" s="116" t="s">
        <v>0</v>
      </c>
      <c r="S289" s="108" t="s">
        <v>272</v>
      </c>
      <c r="T289" s="108" t="s">
        <v>272</v>
      </c>
      <c r="U289" s="108" t="s">
        <v>272</v>
      </c>
      <c r="V289" s="108" t="s">
        <v>272</v>
      </c>
      <c r="W289" s="108" t="s">
        <v>272</v>
      </c>
      <c r="X289" s="108" t="s">
        <v>272</v>
      </c>
      <c r="Y289" s="108" t="s">
        <v>272</v>
      </c>
      <c r="Z289" s="108" t="s">
        <v>272</v>
      </c>
      <c r="AA289" s="108" t="s">
        <v>272</v>
      </c>
      <c r="AB289" s="108" t="s">
        <v>272</v>
      </c>
      <c r="AC289" s="108" t="s">
        <v>272</v>
      </c>
      <c r="AD289" s="108" t="s">
        <v>272</v>
      </c>
      <c r="AE289" s="108" t="s">
        <v>272</v>
      </c>
      <c r="AF289" s="108" t="s">
        <v>278</v>
      </c>
    </row>
    <row r="290" spans="1:32" x14ac:dyDescent="0.25">
      <c r="A290" s="107">
        <f t="shared" si="4"/>
        <v>2</v>
      </c>
      <c r="B290" s="113">
        <v>45351</v>
      </c>
      <c r="C290" s="113">
        <v>45351</v>
      </c>
      <c r="D290" s="108" t="s">
        <v>857</v>
      </c>
      <c r="E290" s="108" t="s">
        <v>272</v>
      </c>
      <c r="F290" s="108" t="s">
        <v>858</v>
      </c>
      <c r="G290" s="108" t="s">
        <v>281</v>
      </c>
      <c r="H290" s="108" t="s">
        <v>282</v>
      </c>
      <c r="I290" s="108" t="s">
        <v>276</v>
      </c>
      <c r="J290" s="120">
        <v>-335775000</v>
      </c>
      <c r="K290" s="114">
        <v>0</v>
      </c>
      <c r="L290" s="114">
        <v>-335775000</v>
      </c>
      <c r="M290" s="115" t="s">
        <v>272</v>
      </c>
      <c r="N290" s="108" t="s">
        <v>95</v>
      </c>
      <c r="O290" s="108" t="s">
        <v>170</v>
      </c>
      <c r="P290" s="108" t="s">
        <v>284</v>
      </c>
      <c r="Q290" s="120">
        <v>11000</v>
      </c>
      <c r="R290" s="116" t="s">
        <v>0</v>
      </c>
      <c r="S290" s="108" t="s">
        <v>272</v>
      </c>
      <c r="T290" s="108" t="s">
        <v>272</v>
      </c>
      <c r="U290" s="108" t="s">
        <v>272</v>
      </c>
      <c r="V290" s="108" t="s">
        <v>272</v>
      </c>
      <c r="W290" s="108" t="s">
        <v>272</v>
      </c>
      <c r="X290" s="108" t="s">
        <v>272</v>
      </c>
      <c r="Y290" s="108" t="s">
        <v>272</v>
      </c>
      <c r="Z290" s="108" t="s">
        <v>272</v>
      </c>
      <c r="AA290" s="108" t="s">
        <v>272</v>
      </c>
      <c r="AB290" s="108" t="s">
        <v>272</v>
      </c>
      <c r="AC290" s="108" t="s">
        <v>272</v>
      </c>
      <c r="AD290" s="108" t="s">
        <v>272</v>
      </c>
      <c r="AE290" s="108" t="s">
        <v>272</v>
      </c>
      <c r="AF290" s="108" t="s">
        <v>278</v>
      </c>
    </row>
    <row r="291" spans="1:32" x14ac:dyDescent="0.25">
      <c r="A291" s="107">
        <f t="shared" si="4"/>
        <v>2</v>
      </c>
      <c r="B291" s="113">
        <v>45351</v>
      </c>
      <c r="C291" s="113">
        <v>45351</v>
      </c>
      <c r="D291" s="108" t="s">
        <v>859</v>
      </c>
      <c r="E291" s="108" t="s">
        <v>272</v>
      </c>
      <c r="F291" s="108" t="s">
        <v>860</v>
      </c>
      <c r="G291" s="108" t="s">
        <v>281</v>
      </c>
      <c r="H291" s="108" t="s">
        <v>282</v>
      </c>
      <c r="I291" s="108" t="s">
        <v>276</v>
      </c>
      <c r="J291" s="120">
        <v>-67925000</v>
      </c>
      <c r="K291" s="114">
        <v>0</v>
      </c>
      <c r="L291" s="114">
        <v>-67925000</v>
      </c>
      <c r="M291" s="115" t="s">
        <v>272</v>
      </c>
      <c r="N291" s="108" t="s">
        <v>110</v>
      </c>
      <c r="O291" s="108" t="s">
        <v>192</v>
      </c>
      <c r="P291" s="108" t="s">
        <v>284</v>
      </c>
      <c r="Q291" s="120">
        <v>2200</v>
      </c>
      <c r="R291" s="116" t="s">
        <v>0</v>
      </c>
      <c r="S291" s="108" t="s">
        <v>272</v>
      </c>
      <c r="T291" s="108" t="s">
        <v>272</v>
      </c>
      <c r="U291" s="108" t="s">
        <v>272</v>
      </c>
      <c r="V291" s="108" t="s">
        <v>272</v>
      </c>
      <c r="W291" s="108" t="s">
        <v>272</v>
      </c>
      <c r="X291" s="108" t="s">
        <v>272</v>
      </c>
      <c r="Y291" s="108" t="s">
        <v>272</v>
      </c>
      <c r="Z291" s="108" t="s">
        <v>272</v>
      </c>
      <c r="AA291" s="108" t="s">
        <v>272</v>
      </c>
      <c r="AB291" s="108" t="s">
        <v>272</v>
      </c>
      <c r="AC291" s="108" t="s">
        <v>272</v>
      </c>
      <c r="AD291" s="108" t="s">
        <v>272</v>
      </c>
      <c r="AE291" s="108" t="s">
        <v>272</v>
      </c>
      <c r="AF291" s="108" t="s">
        <v>278</v>
      </c>
    </row>
    <row r="292" spans="1:32" x14ac:dyDescent="0.25">
      <c r="A292" s="107">
        <f t="shared" si="4"/>
        <v>2</v>
      </c>
      <c r="B292" s="113">
        <v>45351</v>
      </c>
      <c r="C292" s="113">
        <v>45351</v>
      </c>
      <c r="D292" s="108" t="s">
        <v>861</v>
      </c>
      <c r="E292" s="108" t="s">
        <v>272</v>
      </c>
      <c r="F292" s="108" t="s">
        <v>862</v>
      </c>
      <c r="G292" s="108" t="s">
        <v>281</v>
      </c>
      <c r="H292" s="108" t="s">
        <v>282</v>
      </c>
      <c r="I292" s="108" t="s">
        <v>276</v>
      </c>
      <c r="J292" s="120">
        <v>-4670050000</v>
      </c>
      <c r="K292" s="114">
        <v>0</v>
      </c>
      <c r="L292" s="114">
        <v>-4670050000</v>
      </c>
      <c r="M292" s="115" t="s">
        <v>272</v>
      </c>
      <c r="N292" s="108" t="s">
        <v>95</v>
      </c>
      <c r="O292" s="108" t="s">
        <v>170</v>
      </c>
      <c r="P292" s="108" t="s">
        <v>284</v>
      </c>
      <c r="Q292" s="120">
        <v>154000</v>
      </c>
      <c r="R292" s="116" t="s">
        <v>0</v>
      </c>
      <c r="S292" s="108" t="s">
        <v>272</v>
      </c>
      <c r="T292" s="108" t="s">
        <v>272</v>
      </c>
      <c r="U292" s="108" t="s">
        <v>272</v>
      </c>
      <c r="V292" s="108" t="s">
        <v>272</v>
      </c>
      <c r="W292" s="108" t="s">
        <v>272</v>
      </c>
      <c r="X292" s="108" t="s">
        <v>272</v>
      </c>
      <c r="Y292" s="108" t="s">
        <v>272</v>
      </c>
      <c r="Z292" s="108" t="s">
        <v>272</v>
      </c>
      <c r="AA292" s="108" t="s">
        <v>272</v>
      </c>
      <c r="AB292" s="108" t="s">
        <v>272</v>
      </c>
      <c r="AC292" s="108" t="s">
        <v>272</v>
      </c>
      <c r="AD292" s="108" t="s">
        <v>272</v>
      </c>
      <c r="AE292" s="108" t="s">
        <v>272</v>
      </c>
      <c r="AF292" s="108" t="s">
        <v>278</v>
      </c>
    </row>
    <row r="293" spans="1:32" x14ac:dyDescent="0.25">
      <c r="A293" s="107">
        <f t="shared" si="4"/>
        <v>3</v>
      </c>
      <c r="B293" s="113">
        <v>45352</v>
      </c>
      <c r="C293" s="113">
        <v>45352</v>
      </c>
      <c r="D293" s="108" t="s">
        <v>863</v>
      </c>
      <c r="E293" s="108" t="s">
        <v>272</v>
      </c>
      <c r="F293" s="108" t="s">
        <v>864</v>
      </c>
      <c r="G293" s="108" t="s">
        <v>281</v>
      </c>
      <c r="H293" s="108" t="s">
        <v>282</v>
      </c>
      <c r="I293" s="108" t="s">
        <v>276</v>
      </c>
      <c r="J293" s="120">
        <v>-715726000</v>
      </c>
      <c r="K293" s="114">
        <v>0</v>
      </c>
      <c r="L293" s="114">
        <v>-715726000</v>
      </c>
      <c r="M293" s="115" t="s">
        <v>272</v>
      </c>
      <c r="N293" s="108" t="s">
        <v>110</v>
      </c>
      <c r="O293" s="108" t="s">
        <v>192</v>
      </c>
      <c r="P293" s="108" t="s">
        <v>284</v>
      </c>
      <c r="Q293" s="120">
        <v>22000</v>
      </c>
      <c r="R293" s="116" t="s">
        <v>0</v>
      </c>
      <c r="S293" s="108" t="s">
        <v>272</v>
      </c>
      <c r="T293" s="108" t="s">
        <v>272</v>
      </c>
      <c r="U293" s="108" t="s">
        <v>272</v>
      </c>
      <c r="V293" s="108" t="s">
        <v>272</v>
      </c>
      <c r="W293" s="108" t="s">
        <v>272</v>
      </c>
      <c r="X293" s="108" t="s">
        <v>272</v>
      </c>
      <c r="Y293" s="108" t="s">
        <v>272</v>
      </c>
      <c r="Z293" s="108" t="s">
        <v>272</v>
      </c>
      <c r="AA293" s="108" t="s">
        <v>272</v>
      </c>
      <c r="AB293" s="108" t="s">
        <v>272</v>
      </c>
      <c r="AC293" s="108" t="s">
        <v>272</v>
      </c>
      <c r="AD293" s="108" t="s">
        <v>272</v>
      </c>
      <c r="AE293" s="108" t="s">
        <v>272</v>
      </c>
      <c r="AF293" s="108" t="s">
        <v>278</v>
      </c>
    </row>
    <row r="294" spans="1:32" x14ac:dyDescent="0.25">
      <c r="A294" s="107">
        <f t="shared" si="4"/>
        <v>3</v>
      </c>
      <c r="B294" s="113">
        <v>45352</v>
      </c>
      <c r="C294" s="113">
        <v>45352</v>
      </c>
      <c r="D294" s="108" t="s">
        <v>865</v>
      </c>
      <c r="E294" s="108" t="s">
        <v>272</v>
      </c>
      <c r="F294" s="108" t="s">
        <v>866</v>
      </c>
      <c r="G294" s="108" t="s">
        <v>281</v>
      </c>
      <c r="H294" s="108" t="s">
        <v>282</v>
      </c>
      <c r="I294" s="108" t="s">
        <v>276</v>
      </c>
      <c r="J294" s="120">
        <v>-691934760</v>
      </c>
      <c r="K294" s="114">
        <v>0</v>
      </c>
      <c r="L294" s="114">
        <v>-691934760</v>
      </c>
      <c r="M294" s="115" t="s">
        <v>272</v>
      </c>
      <c r="N294" s="108" t="s">
        <v>283</v>
      </c>
      <c r="O294" s="108" t="s">
        <v>168</v>
      </c>
      <c r="P294" s="108" t="s">
        <v>284</v>
      </c>
      <c r="Q294" s="120">
        <v>19800</v>
      </c>
      <c r="R294" s="116" t="s">
        <v>0</v>
      </c>
      <c r="S294" s="108" t="s">
        <v>272</v>
      </c>
      <c r="T294" s="108" t="s">
        <v>272</v>
      </c>
      <c r="U294" s="108" t="s">
        <v>272</v>
      </c>
      <c r="V294" s="108" t="s">
        <v>272</v>
      </c>
      <c r="W294" s="108" t="s">
        <v>272</v>
      </c>
      <c r="X294" s="108" t="s">
        <v>272</v>
      </c>
      <c r="Y294" s="108" t="s">
        <v>272</v>
      </c>
      <c r="Z294" s="108" t="s">
        <v>272</v>
      </c>
      <c r="AA294" s="108" t="s">
        <v>272</v>
      </c>
      <c r="AB294" s="108" t="s">
        <v>272</v>
      </c>
      <c r="AC294" s="108" t="s">
        <v>272</v>
      </c>
      <c r="AD294" s="108" t="s">
        <v>272</v>
      </c>
      <c r="AE294" s="108" t="s">
        <v>272</v>
      </c>
      <c r="AF294" s="108" t="s">
        <v>278</v>
      </c>
    </row>
    <row r="295" spans="1:32" x14ac:dyDescent="0.25">
      <c r="A295" s="107">
        <f t="shared" si="4"/>
        <v>3</v>
      </c>
      <c r="B295" s="113">
        <v>45355</v>
      </c>
      <c r="C295" s="113">
        <v>45355</v>
      </c>
      <c r="D295" s="108" t="s">
        <v>867</v>
      </c>
      <c r="E295" s="108" t="s">
        <v>272</v>
      </c>
      <c r="F295" s="108" t="s">
        <v>868</v>
      </c>
      <c r="G295" s="108" t="s">
        <v>281</v>
      </c>
      <c r="H295" s="108" t="s">
        <v>282</v>
      </c>
      <c r="I295" s="108" t="s">
        <v>276</v>
      </c>
      <c r="J295" s="120">
        <v>-715726000</v>
      </c>
      <c r="K295" s="114">
        <v>0</v>
      </c>
      <c r="L295" s="114">
        <v>-715726000</v>
      </c>
      <c r="M295" s="115" t="s">
        <v>272</v>
      </c>
      <c r="N295" s="108" t="s">
        <v>110</v>
      </c>
      <c r="O295" s="108" t="s">
        <v>192</v>
      </c>
      <c r="P295" s="108" t="s">
        <v>284</v>
      </c>
      <c r="Q295" s="120">
        <v>22000</v>
      </c>
      <c r="R295" s="116" t="s">
        <v>0</v>
      </c>
      <c r="S295" s="108" t="s">
        <v>272</v>
      </c>
      <c r="T295" s="108" t="s">
        <v>272</v>
      </c>
      <c r="U295" s="108" t="s">
        <v>272</v>
      </c>
      <c r="V295" s="108" t="s">
        <v>272</v>
      </c>
      <c r="W295" s="108" t="s">
        <v>272</v>
      </c>
      <c r="X295" s="108" t="s">
        <v>272</v>
      </c>
      <c r="Y295" s="108" t="s">
        <v>272</v>
      </c>
      <c r="Z295" s="108" t="s">
        <v>272</v>
      </c>
      <c r="AA295" s="108" t="s">
        <v>272</v>
      </c>
      <c r="AB295" s="108" t="s">
        <v>272</v>
      </c>
      <c r="AC295" s="108" t="s">
        <v>272</v>
      </c>
      <c r="AD295" s="108" t="s">
        <v>272</v>
      </c>
      <c r="AE295" s="108" t="s">
        <v>272</v>
      </c>
      <c r="AF295" s="108" t="s">
        <v>278</v>
      </c>
    </row>
    <row r="296" spans="1:32" x14ac:dyDescent="0.25">
      <c r="A296" s="107">
        <f t="shared" si="4"/>
        <v>3</v>
      </c>
      <c r="B296" s="113">
        <v>45355</v>
      </c>
      <c r="C296" s="113">
        <v>45355</v>
      </c>
      <c r="D296" s="108" t="s">
        <v>869</v>
      </c>
      <c r="E296" s="108" t="s">
        <v>272</v>
      </c>
      <c r="F296" s="108" t="s">
        <v>870</v>
      </c>
      <c r="G296" s="108" t="s">
        <v>281</v>
      </c>
      <c r="H296" s="108" t="s">
        <v>282</v>
      </c>
      <c r="I296" s="108" t="s">
        <v>276</v>
      </c>
      <c r="J296" s="120">
        <v>-670230000</v>
      </c>
      <c r="K296" s="114">
        <v>0</v>
      </c>
      <c r="L296" s="114">
        <v>-670230000</v>
      </c>
      <c r="M296" s="115" t="s">
        <v>272</v>
      </c>
      <c r="N296" s="108" t="s">
        <v>95</v>
      </c>
      <c r="O296" s="108" t="s">
        <v>170</v>
      </c>
      <c r="P296" s="108" t="s">
        <v>284</v>
      </c>
      <c r="Q296" s="120">
        <v>22000</v>
      </c>
      <c r="R296" s="116" t="s">
        <v>0</v>
      </c>
      <c r="S296" s="108" t="s">
        <v>272</v>
      </c>
      <c r="T296" s="108" t="s">
        <v>272</v>
      </c>
      <c r="U296" s="108" t="s">
        <v>272</v>
      </c>
      <c r="V296" s="108" t="s">
        <v>272</v>
      </c>
      <c r="W296" s="108" t="s">
        <v>272</v>
      </c>
      <c r="X296" s="108" t="s">
        <v>272</v>
      </c>
      <c r="Y296" s="108" t="s">
        <v>272</v>
      </c>
      <c r="Z296" s="108" t="s">
        <v>272</v>
      </c>
      <c r="AA296" s="108" t="s">
        <v>272</v>
      </c>
      <c r="AB296" s="108" t="s">
        <v>272</v>
      </c>
      <c r="AC296" s="108" t="s">
        <v>272</v>
      </c>
      <c r="AD296" s="108" t="s">
        <v>272</v>
      </c>
      <c r="AE296" s="108" t="s">
        <v>272</v>
      </c>
      <c r="AF296" s="108" t="s">
        <v>278</v>
      </c>
    </row>
    <row r="297" spans="1:32" x14ac:dyDescent="0.25">
      <c r="A297" s="107">
        <f t="shared" si="4"/>
        <v>3</v>
      </c>
      <c r="B297" s="113">
        <v>45355</v>
      </c>
      <c r="C297" s="113">
        <v>45355</v>
      </c>
      <c r="D297" s="108" t="s">
        <v>871</v>
      </c>
      <c r="E297" s="108" t="s">
        <v>272</v>
      </c>
      <c r="F297" s="108" t="s">
        <v>872</v>
      </c>
      <c r="G297" s="108" t="s">
        <v>281</v>
      </c>
      <c r="H297" s="108" t="s">
        <v>282</v>
      </c>
      <c r="I297" s="108" t="s">
        <v>276</v>
      </c>
      <c r="J297" s="120">
        <v>-422849020</v>
      </c>
      <c r="K297" s="114">
        <v>0</v>
      </c>
      <c r="L297" s="114">
        <v>-422849020</v>
      </c>
      <c r="M297" s="115" t="s">
        <v>272</v>
      </c>
      <c r="N297" s="108" t="s">
        <v>283</v>
      </c>
      <c r="O297" s="108" t="s">
        <v>168</v>
      </c>
      <c r="P297" s="108" t="s">
        <v>284</v>
      </c>
      <c r="Q297" s="120">
        <v>12100</v>
      </c>
      <c r="R297" s="116" t="s">
        <v>0</v>
      </c>
      <c r="S297" s="108" t="s">
        <v>272</v>
      </c>
      <c r="T297" s="108" t="s">
        <v>272</v>
      </c>
      <c r="U297" s="108" t="s">
        <v>272</v>
      </c>
      <c r="V297" s="108" t="s">
        <v>272</v>
      </c>
      <c r="W297" s="108" t="s">
        <v>272</v>
      </c>
      <c r="X297" s="108" t="s">
        <v>272</v>
      </c>
      <c r="Y297" s="108" t="s">
        <v>272</v>
      </c>
      <c r="Z297" s="108" t="s">
        <v>272</v>
      </c>
      <c r="AA297" s="108" t="s">
        <v>272</v>
      </c>
      <c r="AB297" s="108" t="s">
        <v>272</v>
      </c>
      <c r="AC297" s="108" t="s">
        <v>272</v>
      </c>
      <c r="AD297" s="108" t="s">
        <v>272</v>
      </c>
      <c r="AE297" s="108" t="s">
        <v>272</v>
      </c>
      <c r="AF297" s="108" t="s">
        <v>278</v>
      </c>
    </row>
    <row r="298" spans="1:32" x14ac:dyDescent="0.25">
      <c r="A298" s="107">
        <f t="shared" si="4"/>
        <v>3</v>
      </c>
      <c r="B298" s="113">
        <v>45355</v>
      </c>
      <c r="C298" s="113">
        <v>45355</v>
      </c>
      <c r="D298" s="108" t="s">
        <v>873</v>
      </c>
      <c r="E298" s="108" t="s">
        <v>272</v>
      </c>
      <c r="F298" s="108" t="s">
        <v>874</v>
      </c>
      <c r="G298" s="108" t="s">
        <v>281</v>
      </c>
      <c r="H298" s="108" t="s">
        <v>282</v>
      </c>
      <c r="I298" s="108" t="s">
        <v>276</v>
      </c>
      <c r="J298" s="120">
        <v>-269085740</v>
      </c>
      <c r="K298" s="114">
        <v>0</v>
      </c>
      <c r="L298" s="114">
        <v>-269085740</v>
      </c>
      <c r="M298" s="115" t="s">
        <v>272</v>
      </c>
      <c r="N298" s="108" t="s">
        <v>283</v>
      </c>
      <c r="O298" s="108" t="s">
        <v>168</v>
      </c>
      <c r="P298" s="108" t="s">
        <v>284</v>
      </c>
      <c r="Q298" s="120">
        <v>7700</v>
      </c>
      <c r="R298" s="116" t="s">
        <v>0</v>
      </c>
      <c r="S298" s="108" t="s">
        <v>272</v>
      </c>
      <c r="T298" s="108" t="s">
        <v>272</v>
      </c>
      <c r="U298" s="108" t="s">
        <v>272</v>
      </c>
      <c r="V298" s="108" t="s">
        <v>272</v>
      </c>
      <c r="W298" s="108" t="s">
        <v>272</v>
      </c>
      <c r="X298" s="108" t="s">
        <v>272</v>
      </c>
      <c r="Y298" s="108" t="s">
        <v>272</v>
      </c>
      <c r="Z298" s="108" t="s">
        <v>272</v>
      </c>
      <c r="AA298" s="108" t="s">
        <v>272</v>
      </c>
      <c r="AB298" s="108" t="s">
        <v>272</v>
      </c>
      <c r="AC298" s="108" t="s">
        <v>272</v>
      </c>
      <c r="AD298" s="108" t="s">
        <v>272</v>
      </c>
      <c r="AE298" s="108" t="s">
        <v>272</v>
      </c>
      <c r="AF298" s="108" t="s">
        <v>278</v>
      </c>
    </row>
    <row r="299" spans="1:32" x14ac:dyDescent="0.25">
      <c r="A299" s="107">
        <f t="shared" si="4"/>
        <v>3</v>
      </c>
      <c r="B299" s="113">
        <v>45355</v>
      </c>
      <c r="C299" s="113">
        <v>45355</v>
      </c>
      <c r="D299" s="108" t="s">
        <v>875</v>
      </c>
      <c r="E299" s="108" t="s">
        <v>272</v>
      </c>
      <c r="F299" s="108" t="s">
        <v>876</v>
      </c>
      <c r="G299" s="108" t="s">
        <v>281</v>
      </c>
      <c r="H299" s="108" t="s">
        <v>282</v>
      </c>
      <c r="I299" s="108" t="s">
        <v>276</v>
      </c>
      <c r="J299" s="120">
        <v>-230644920</v>
      </c>
      <c r="K299" s="114">
        <v>0</v>
      </c>
      <c r="L299" s="114">
        <v>-230644920</v>
      </c>
      <c r="M299" s="115" t="s">
        <v>272</v>
      </c>
      <c r="N299" s="108" t="s">
        <v>283</v>
      </c>
      <c r="O299" s="108" t="s">
        <v>168</v>
      </c>
      <c r="P299" s="108" t="s">
        <v>284</v>
      </c>
      <c r="Q299" s="120">
        <v>6600</v>
      </c>
      <c r="R299" s="116" t="s">
        <v>0</v>
      </c>
      <c r="S299" s="108" t="s">
        <v>272</v>
      </c>
      <c r="T299" s="108" t="s">
        <v>272</v>
      </c>
      <c r="U299" s="108" t="s">
        <v>272</v>
      </c>
      <c r="V299" s="108" t="s">
        <v>272</v>
      </c>
      <c r="W299" s="108" t="s">
        <v>272</v>
      </c>
      <c r="X299" s="108" t="s">
        <v>272</v>
      </c>
      <c r="Y299" s="108" t="s">
        <v>272</v>
      </c>
      <c r="Z299" s="108" t="s">
        <v>272</v>
      </c>
      <c r="AA299" s="108" t="s">
        <v>272</v>
      </c>
      <c r="AB299" s="108" t="s">
        <v>272</v>
      </c>
      <c r="AC299" s="108" t="s">
        <v>272</v>
      </c>
      <c r="AD299" s="108" t="s">
        <v>272</v>
      </c>
      <c r="AE299" s="108" t="s">
        <v>272</v>
      </c>
      <c r="AF299" s="108" t="s">
        <v>278</v>
      </c>
    </row>
    <row r="300" spans="1:32" x14ac:dyDescent="0.25">
      <c r="A300" s="107">
        <f t="shared" si="4"/>
        <v>3</v>
      </c>
      <c r="B300" s="113">
        <v>45355</v>
      </c>
      <c r="C300" s="113">
        <v>45355</v>
      </c>
      <c r="D300" s="108" t="s">
        <v>877</v>
      </c>
      <c r="E300" s="108" t="s">
        <v>272</v>
      </c>
      <c r="F300" s="108" t="s">
        <v>878</v>
      </c>
      <c r="G300" s="108" t="s">
        <v>281</v>
      </c>
      <c r="H300" s="108" t="s">
        <v>282</v>
      </c>
      <c r="I300" s="108" t="s">
        <v>276</v>
      </c>
      <c r="J300" s="120">
        <v>-715726000</v>
      </c>
      <c r="K300" s="114">
        <v>0</v>
      </c>
      <c r="L300" s="114">
        <v>-715726000</v>
      </c>
      <c r="M300" s="115" t="s">
        <v>272</v>
      </c>
      <c r="N300" s="108" t="s">
        <v>110</v>
      </c>
      <c r="O300" s="108" t="s">
        <v>192</v>
      </c>
      <c r="P300" s="108" t="s">
        <v>284</v>
      </c>
      <c r="Q300" s="120">
        <v>22000</v>
      </c>
      <c r="R300" s="116" t="s">
        <v>0</v>
      </c>
      <c r="S300" s="108" t="s">
        <v>272</v>
      </c>
      <c r="T300" s="108" t="s">
        <v>272</v>
      </c>
      <c r="U300" s="108" t="s">
        <v>272</v>
      </c>
      <c r="V300" s="108" t="s">
        <v>272</v>
      </c>
      <c r="W300" s="108" t="s">
        <v>272</v>
      </c>
      <c r="X300" s="108" t="s">
        <v>272</v>
      </c>
      <c r="Y300" s="108" t="s">
        <v>272</v>
      </c>
      <c r="Z300" s="108" t="s">
        <v>272</v>
      </c>
      <c r="AA300" s="108" t="s">
        <v>272</v>
      </c>
      <c r="AB300" s="108" t="s">
        <v>272</v>
      </c>
      <c r="AC300" s="108" t="s">
        <v>272</v>
      </c>
      <c r="AD300" s="108" t="s">
        <v>272</v>
      </c>
      <c r="AE300" s="108" t="s">
        <v>272</v>
      </c>
      <c r="AF300" s="108" t="s">
        <v>278</v>
      </c>
    </row>
    <row r="301" spans="1:32" x14ac:dyDescent="0.25">
      <c r="A301" s="107">
        <f t="shared" si="4"/>
        <v>3</v>
      </c>
      <c r="B301" s="113">
        <v>45355</v>
      </c>
      <c r="C301" s="113">
        <v>45355</v>
      </c>
      <c r="D301" s="108" t="s">
        <v>879</v>
      </c>
      <c r="E301" s="108" t="s">
        <v>272</v>
      </c>
      <c r="F301" s="108" t="s">
        <v>880</v>
      </c>
      <c r="G301" s="108" t="s">
        <v>281</v>
      </c>
      <c r="H301" s="108" t="s">
        <v>282</v>
      </c>
      <c r="I301" s="108" t="s">
        <v>276</v>
      </c>
      <c r="J301" s="120">
        <v>-667150000</v>
      </c>
      <c r="K301" s="114">
        <v>0</v>
      </c>
      <c r="L301" s="114">
        <v>-667150000</v>
      </c>
      <c r="M301" s="115" t="s">
        <v>272</v>
      </c>
      <c r="N301" s="108" t="s">
        <v>95</v>
      </c>
      <c r="O301" s="108" t="s">
        <v>170</v>
      </c>
      <c r="P301" s="108" t="s">
        <v>284</v>
      </c>
      <c r="Q301" s="120">
        <v>22000</v>
      </c>
      <c r="R301" s="116" t="s">
        <v>0</v>
      </c>
      <c r="S301" s="108" t="s">
        <v>272</v>
      </c>
      <c r="T301" s="108" t="s">
        <v>272</v>
      </c>
      <c r="U301" s="108" t="s">
        <v>272</v>
      </c>
      <c r="V301" s="108" t="s">
        <v>272</v>
      </c>
      <c r="W301" s="108" t="s">
        <v>272</v>
      </c>
      <c r="X301" s="108" t="s">
        <v>272</v>
      </c>
      <c r="Y301" s="108" t="s">
        <v>272</v>
      </c>
      <c r="Z301" s="108" t="s">
        <v>272</v>
      </c>
      <c r="AA301" s="108" t="s">
        <v>272</v>
      </c>
      <c r="AB301" s="108" t="s">
        <v>272</v>
      </c>
      <c r="AC301" s="108" t="s">
        <v>272</v>
      </c>
      <c r="AD301" s="108" t="s">
        <v>272</v>
      </c>
      <c r="AE301" s="108" t="s">
        <v>272</v>
      </c>
      <c r="AF301" s="108" t="s">
        <v>278</v>
      </c>
    </row>
    <row r="302" spans="1:32" x14ac:dyDescent="0.25">
      <c r="A302" s="107">
        <f t="shared" si="4"/>
        <v>3</v>
      </c>
      <c r="B302" s="113">
        <v>45355</v>
      </c>
      <c r="C302" s="113">
        <v>45355</v>
      </c>
      <c r="D302" s="108" t="s">
        <v>881</v>
      </c>
      <c r="E302" s="108" t="s">
        <v>272</v>
      </c>
      <c r="F302" s="108" t="s">
        <v>882</v>
      </c>
      <c r="G302" s="108" t="s">
        <v>281</v>
      </c>
      <c r="H302" s="108" t="s">
        <v>282</v>
      </c>
      <c r="I302" s="108" t="s">
        <v>276</v>
      </c>
      <c r="J302" s="120">
        <v>-667150000</v>
      </c>
      <c r="K302" s="114">
        <v>0</v>
      </c>
      <c r="L302" s="114">
        <v>-667150000</v>
      </c>
      <c r="M302" s="115" t="s">
        <v>272</v>
      </c>
      <c r="N302" s="108" t="s">
        <v>95</v>
      </c>
      <c r="O302" s="108" t="s">
        <v>170</v>
      </c>
      <c r="P302" s="108" t="s">
        <v>284</v>
      </c>
      <c r="Q302" s="120">
        <v>22000</v>
      </c>
      <c r="R302" s="116" t="s">
        <v>0</v>
      </c>
      <c r="S302" s="108" t="s">
        <v>272</v>
      </c>
      <c r="T302" s="108" t="s">
        <v>272</v>
      </c>
      <c r="U302" s="108" t="s">
        <v>272</v>
      </c>
      <c r="V302" s="108" t="s">
        <v>272</v>
      </c>
      <c r="W302" s="108" t="s">
        <v>272</v>
      </c>
      <c r="X302" s="108" t="s">
        <v>272</v>
      </c>
      <c r="Y302" s="108" t="s">
        <v>272</v>
      </c>
      <c r="Z302" s="108" t="s">
        <v>272</v>
      </c>
      <c r="AA302" s="108" t="s">
        <v>272</v>
      </c>
      <c r="AB302" s="108" t="s">
        <v>272</v>
      </c>
      <c r="AC302" s="108" t="s">
        <v>272</v>
      </c>
      <c r="AD302" s="108" t="s">
        <v>272</v>
      </c>
      <c r="AE302" s="108" t="s">
        <v>272</v>
      </c>
      <c r="AF302" s="108" t="s">
        <v>278</v>
      </c>
    </row>
    <row r="303" spans="1:32" x14ac:dyDescent="0.25">
      <c r="A303" s="107">
        <f t="shared" si="4"/>
        <v>3</v>
      </c>
      <c r="B303" s="113">
        <v>45356</v>
      </c>
      <c r="C303" s="113">
        <v>45356</v>
      </c>
      <c r="D303" s="108" t="s">
        <v>883</v>
      </c>
      <c r="E303" s="108" t="s">
        <v>272</v>
      </c>
      <c r="F303" s="108" t="s">
        <v>884</v>
      </c>
      <c r="G303" s="108" t="s">
        <v>281</v>
      </c>
      <c r="H303" s="108" t="s">
        <v>282</v>
      </c>
      <c r="I303" s="108" t="s">
        <v>276</v>
      </c>
      <c r="J303" s="120">
        <v>-715726000</v>
      </c>
      <c r="K303" s="114">
        <v>0</v>
      </c>
      <c r="L303" s="114">
        <v>-715726000</v>
      </c>
      <c r="M303" s="115" t="s">
        <v>272</v>
      </c>
      <c r="N303" s="108" t="s">
        <v>110</v>
      </c>
      <c r="O303" s="108" t="s">
        <v>192</v>
      </c>
      <c r="P303" s="108" t="s">
        <v>284</v>
      </c>
      <c r="Q303" s="120">
        <v>22000</v>
      </c>
      <c r="R303" s="116" t="s">
        <v>0</v>
      </c>
      <c r="S303" s="108" t="s">
        <v>272</v>
      </c>
      <c r="T303" s="108" t="s">
        <v>272</v>
      </c>
      <c r="U303" s="108" t="s">
        <v>272</v>
      </c>
      <c r="V303" s="108" t="s">
        <v>272</v>
      </c>
      <c r="W303" s="108" t="s">
        <v>272</v>
      </c>
      <c r="X303" s="108" t="s">
        <v>272</v>
      </c>
      <c r="Y303" s="108" t="s">
        <v>272</v>
      </c>
      <c r="Z303" s="108" t="s">
        <v>272</v>
      </c>
      <c r="AA303" s="108" t="s">
        <v>272</v>
      </c>
      <c r="AB303" s="108" t="s">
        <v>272</v>
      </c>
      <c r="AC303" s="108" t="s">
        <v>272</v>
      </c>
      <c r="AD303" s="108" t="s">
        <v>272</v>
      </c>
      <c r="AE303" s="108" t="s">
        <v>272</v>
      </c>
      <c r="AF303" s="108" t="s">
        <v>278</v>
      </c>
    </row>
    <row r="304" spans="1:32" x14ac:dyDescent="0.25">
      <c r="A304" s="107">
        <f t="shared" si="4"/>
        <v>3</v>
      </c>
      <c r="B304" s="113">
        <v>45356</v>
      </c>
      <c r="C304" s="113">
        <v>45356</v>
      </c>
      <c r="D304" s="108" t="s">
        <v>885</v>
      </c>
      <c r="E304" s="108" t="s">
        <v>272</v>
      </c>
      <c r="F304" s="108" t="s">
        <v>886</v>
      </c>
      <c r="G304" s="108" t="s">
        <v>281</v>
      </c>
      <c r="H304" s="108" t="s">
        <v>282</v>
      </c>
      <c r="I304" s="108" t="s">
        <v>276</v>
      </c>
      <c r="J304" s="120">
        <v>-405218000</v>
      </c>
      <c r="K304" s="114">
        <v>0</v>
      </c>
      <c r="L304" s="114">
        <v>-405218000</v>
      </c>
      <c r="M304" s="115" t="s">
        <v>272</v>
      </c>
      <c r="N304" s="108" t="s">
        <v>101</v>
      </c>
      <c r="O304" s="108" t="s">
        <v>175</v>
      </c>
      <c r="P304" s="108" t="s">
        <v>284</v>
      </c>
      <c r="Q304" s="120">
        <v>11000</v>
      </c>
      <c r="R304" s="116" t="s">
        <v>1</v>
      </c>
      <c r="S304" s="108" t="s">
        <v>272</v>
      </c>
      <c r="T304" s="108" t="s">
        <v>272</v>
      </c>
      <c r="U304" s="108" t="s">
        <v>272</v>
      </c>
      <c r="V304" s="108" t="s">
        <v>272</v>
      </c>
      <c r="W304" s="108" t="s">
        <v>272</v>
      </c>
      <c r="X304" s="108" t="s">
        <v>272</v>
      </c>
      <c r="Y304" s="108" t="s">
        <v>272</v>
      </c>
      <c r="Z304" s="108" t="s">
        <v>272</v>
      </c>
      <c r="AA304" s="108" t="s">
        <v>272</v>
      </c>
      <c r="AB304" s="108" t="s">
        <v>272</v>
      </c>
      <c r="AC304" s="108" t="s">
        <v>272</v>
      </c>
      <c r="AD304" s="108" t="s">
        <v>272</v>
      </c>
      <c r="AE304" s="108" t="s">
        <v>272</v>
      </c>
      <c r="AF304" s="108" t="s">
        <v>278</v>
      </c>
    </row>
    <row r="305" spans="1:32" x14ac:dyDescent="0.25">
      <c r="A305" s="107">
        <f t="shared" si="4"/>
        <v>3</v>
      </c>
      <c r="B305" s="113">
        <v>45356</v>
      </c>
      <c r="C305" s="113">
        <v>45356</v>
      </c>
      <c r="D305" s="108" t="s">
        <v>887</v>
      </c>
      <c r="E305" s="108" t="s">
        <v>272</v>
      </c>
      <c r="F305" s="108" t="s">
        <v>888</v>
      </c>
      <c r="G305" s="108" t="s">
        <v>281</v>
      </c>
      <c r="H305" s="108" t="s">
        <v>282</v>
      </c>
      <c r="I305" s="108" t="s">
        <v>276</v>
      </c>
      <c r="J305" s="120">
        <v>-69700313</v>
      </c>
      <c r="K305" s="114">
        <v>0</v>
      </c>
      <c r="L305" s="114">
        <v>-69700313</v>
      </c>
      <c r="M305" s="115" t="s">
        <v>272</v>
      </c>
      <c r="N305" s="108" t="s">
        <v>124</v>
      </c>
      <c r="O305" s="108" t="s">
        <v>172</v>
      </c>
      <c r="P305" s="108" t="s">
        <v>284</v>
      </c>
      <c r="Q305" s="120">
        <v>3125</v>
      </c>
      <c r="R305" s="116" t="s">
        <v>2</v>
      </c>
      <c r="S305" s="108" t="s">
        <v>272</v>
      </c>
      <c r="T305" s="108" t="s">
        <v>272</v>
      </c>
      <c r="U305" s="108" t="s">
        <v>272</v>
      </c>
      <c r="V305" s="108" t="s">
        <v>272</v>
      </c>
      <c r="W305" s="108" t="s">
        <v>272</v>
      </c>
      <c r="X305" s="108" t="s">
        <v>272</v>
      </c>
      <c r="Y305" s="108" t="s">
        <v>272</v>
      </c>
      <c r="Z305" s="108" t="s">
        <v>272</v>
      </c>
      <c r="AA305" s="108" t="s">
        <v>272</v>
      </c>
      <c r="AB305" s="108" t="s">
        <v>272</v>
      </c>
      <c r="AC305" s="108" t="s">
        <v>272</v>
      </c>
      <c r="AD305" s="108" t="s">
        <v>272</v>
      </c>
      <c r="AE305" s="108" t="s">
        <v>272</v>
      </c>
      <c r="AF305" s="108" t="s">
        <v>278</v>
      </c>
    </row>
    <row r="306" spans="1:32" x14ac:dyDescent="0.25">
      <c r="A306" s="107">
        <f t="shared" si="4"/>
        <v>3</v>
      </c>
      <c r="B306" s="113">
        <v>45356</v>
      </c>
      <c r="C306" s="113">
        <v>45356</v>
      </c>
      <c r="D306" s="108" t="s">
        <v>889</v>
      </c>
      <c r="E306" s="108" t="s">
        <v>272</v>
      </c>
      <c r="F306" s="108" t="s">
        <v>890</v>
      </c>
      <c r="G306" s="108" t="s">
        <v>281</v>
      </c>
      <c r="H306" s="108" t="s">
        <v>282</v>
      </c>
      <c r="I306" s="108" t="s">
        <v>276</v>
      </c>
      <c r="J306" s="120">
        <v>-153340688</v>
      </c>
      <c r="K306" s="114">
        <v>0</v>
      </c>
      <c r="L306" s="114">
        <v>-153340688</v>
      </c>
      <c r="M306" s="115" t="s">
        <v>272</v>
      </c>
      <c r="N306" s="108" t="s">
        <v>124</v>
      </c>
      <c r="O306" s="108" t="s">
        <v>172</v>
      </c>
      <c r="P306" s="108" t="s">
        <v>284</v>
      </c>
      <c r="Q306" s="120">
        <v>6875</v>
      </c>
      <c r="R306" s="116" t="s">
        <v>2</v>
      </c>
      <c r="S306" s="108" t="s">
        <v>272</v>
      </c>
      <c r="T306" s="108" t="s">
        <v>272</v>
      </c>
      <c r="U306" s="108" t="s">
        <v>272</v>
      </c>
      <c r="V306" s="108" t="s">
        <v>272</v>
      </c>
      <c r="W306" s="108" t="s">
        <v>272</v>
      </c>
      <c r="X306" s="108" t="s">
        <v>272</v>
      </c>
      <c r="Y306" s="108" t="s">
        <v>272</v>
      </c>
      <c r="Z306" s="108" t="s">
        <v>272</v>
      </c>
      <c r="AA306" s="108" t="s">
        <v>272</v>
      </c>
      <c r="AB306" s="108" t="s">
        <v>272</v>
      </c>
      <c r="AC306" s="108" t="s">
        <v>272</v>
      </c>
      <c r="AD306" s="108" t="s">
        <v>272</v>
      </c>
      <c r="AE306" s="108" t="s">
        <v>272</v>
      </c>
      <c r="AF306" s="108" t="s">
        <v>278</v>
      </c>
    </row>
    <row r="307" spans="1:32" x14ac:dyDescent="0.25">
      <c r="A307" s="107">
        <f t="shared" si="4"/>
        <v>3</v>
      </c>
      <c r="B307" s="113">
        <v>45356</v>
      </c>
      <c r="C307" s="113">
        <v>45356</v>
      </c>
      <c r="D307" s="108" t="s">
        <v>891</v>
      </c>
      <c r="E307" s="108" t="s">
        <v>272</v>
      </c>
      <c r="F307" s="108" t="s">
        <v>892</v>
      </c>
      <c r="G307" s="108" t="s">
        <v>281</v>
      </c>
      <c r="H307" s="108" t="s">
        <v>282</v>
      </c>
      <c r="I307" s="108" t="s">
        <v>276</v>
      </c>
      <c r="J307" s="120">
        <v>-667150000</v>
      </c>
      <c r="K307" s="114">
        <v>0</v>
      </c>
      <c r="L307" s="114">
        <v>-667150000</v>
      </c>
      <c r="M307" s="115" t="s">
        <v>272</v>
      </c>
      <c r="N307" s="108" t="s">
        <v>95</v>
      </c>
      <c r="O307" s="108" t="s">
        <v>170</v>
      </c>
      <c r="P307" s="108" t="s">
        <v>284</v>
      </c>
      <c r="Q307" s="120">
        <v>22000</v>
      </c>
      <c r="R307" s="116" t="s">
        <v>0</v>
      </c>
      <c r="S307" s="108" t="s">
        <v>272</v>
      </c>
      <c r="T307" s="108" t="s">
        <v>272</v>
      </c>
      <c r="U307" s="108" t="s">
        <v>272</v>
      </c>
      <c r="V307" s="108" t="s">
        <v>272</v>
      </c>
      <c r="W307" s="108" t="s">
        <v>272</v>
      </c>
      <c r="X307" s="108" t="s">
        <v>272</v>
      </c>
      <c r="Y307" s="108" t="s">
        <v>272</v>
      </c>
      <c r="Z307" s="108" t="s">
        <v>272</v>
      </c>
      <c r="AA307" s="108" t="s">
        <v>272</v>
      </c>
      <c r="AB307" s="108" t="s">
        <v>272</v>
      </c>
      <c r="AC307" s="108" t="s">
        <v>272</v>
      </c>
      <c r="AD307" s="108" t="s">
        <v>272</v>
      </c>
      <c r="AE307" s="108" t="s">
        <v>272</v>
      </c>
      <c r="AF307" s="108" t="s">
        <v>278</v>
      </c>
    </row>
    <row r="308" spans="1:32" x14ac:dyDescent="0.25">
      <c r="A308" s="107">
        <f t="shared" si="4"/>
        <v>3</v>
      </c>
      <c r="B308" s="113">
        <v>45356</v>
      </c>
      <c r="C308" s="113">
        <v>45356</v>
      </c>
      <c r="D308" s="108" t="s">
        <v>893</v>
      </c>
      <c r="E308" s="108" t="s">
        <v>272</v>
      </c>
      <c r="F308" s="108" t="s">
        <v>894</v>
      </c>
      <c r="G308" s="108" t="s">
        <v>281</v>
      </c>
      <c r="H308" s="108" t="s">
        <v>282</v>
      </c>
      <c r="I308" s="108" t="s">
        <v>276</v>
      </c>
      <c r="J308" s="120">
        <v>-667150000</v>
      </c>
      <c r="K308" s="114">
        <v>0</v>
      </c>
      <c r="L308" s="114">
        <v>-667150000</v>
      </c>
      <c r="M308" s="115" t="s">
        <v>272</v>
      </c>
      <c r="N308" s="108" t="s">
        <v>95</v>
      </c>
      <c r="O308" s="108" t="s">
        <v>170</v>
      </c>
      <c r="P308" s="108" t="s">
        <v>284</v>
      </c>
      <c r="Q308" s="120">
        <v>22000</v>
      </c>
      <c r="R308" s="116" t="s">
        <v>0</v>
      </c>
      <c r="S308" s="108" t="s">
        <v>272</v>
      </c>
      <c r="T308" s="108" t="s">
        <v>272</v>
      </c>
      <c r="U308" s="108" t="s">
        <v>272</v>
      </c>
      <c r="V308" s="108" t="s">
        <v>272</v>
      </c>
      <c r="W308" s="108" t="s">
        <v>272</v>
      </c>
      <c r="X308" s="108" t="s">
        <v>272</v>
      </c>
      <c r="Y308" s="108" t="s">
        <v>272</v>
      </c>
      <c r="Z308" s="108" t="s">
        <v>272</v>
      </c>
      <c r="AA308" s="108" t="s">
        <v>272</v>
      </c>
      <c r="AB308" s="108" t="s">
        <v>272</v>
      </c>
      <c r="AC308" s="108" t="s">
        <v>272</v>
      </c>
      <c r="AD308" s="108" t="s">
        <v>272</v>
      </c>
      <c r="AE308" s="108" t="s">
        <v>272</v>
      </c>
      <c r="AF308" s="108" t="s">
        <v>278</v>
      </c>
    </row>
    <row r="309" spans="1:32" x14ac:dyDescent="0.25">
      <c r="A309" s="107">
        <f t="shared" si="4"/>
        <v>3</v>
      </c>
      <c r="B309" s="113">
        <v>45357</v>
      </c>
      <c r="C309" s="113">
        <v>45357</v>
      </c>
      <c r="D309" s="108" t="s">
        <v>895</v>
      </c>
      <c r="E309" s="108" t="s">
        <v>272</v>
      </c>
      <c r="F309" s="108" t="s">
        <v>896</v>
      </c>
      <c r="G309" s="108" t="s">
        <v>281</v>
      </c>
      <c r="H309" s="108" t="s">
        <v>282</v>
      </c>
      <c r="I309" s="108" t="s">
        <v>276</v>
      </c>
      <c r="J309" s="120">
        <v>-202609000</v>
      </c>
      <c r="K309" s="114">
        <v>0</v>
      </c>
      <c r="L309" s="114">
        <v>-202609000</v>
      </c>
      <c r="M309" s="115" t="s">
        <v>272</v>
      </c>
      <c r="N309" s="108" t="s">
        <v>101</v>
      </c>
      <c r="O309" s="108" t="s">
        <v>175</v>
      </c>
      <c r="P309" s="108" t="s">
        <v>284</v>
      </c>
      <c r="Q309" s="120">
        <v>5500</v>
      </c>
      <c r="R309" s="116" t="s">
        <v>1</v>
      </c>
      <c r="S309" s="108" t="s">
        <v>272</v>
      </c>
      <c r="T309" s="108" t="s">
        <v>272</v>
      </c>
      <c r="U309" s="108" t="s">
        <v>272</v>
      </c>
      <c r="V309" s="108" t="s">
        <v>272</v>
      </c>
      <c r="W309" s="108" t="s">
        <v>272</v>
      </c>
      <c r="X309" s="108" t="s">
        <v>272</v>
      </c>
      <c r="Y309" s="108" t="s">
        <v>272</v>
      </c>
      <c r="Z309" s="108" t="s">
        <v>272</v>
      </c>
      <c r="AA309" s="108" t="s">
        <v>272</v>
      </c>
      <c r="AB309" s="108" t="s">
        <v>272</v>
      </c>
      <c r="AC309" s="108" t="s">
        <v>272</v>
      </c>
      <c r="AD309" s="108" t="s">
        <v>272</v>
      </c>
      <c r="AE309" s="108" t="s">
        <v>272</v>
      </c>
      <c r="AF309" s="108" t="s">
        <v>278</v>
      </c>
    </row>
    <row r="310" spans="1:32" x14ac:dyDescent="0.25">
      <c r="A310" s="107">
        <f t="shared" si="4"/>
        <v>3</v>
      </c>
      <c r="B310" s="113">
        <v>45357</v>
      </c>
      <c r="C310" s="113">
        <v>45357</v>
      </c>
      <c r="D310" s="108" t="s">
        <v>897</v>
      </c>
      <c r="E310" s="108" t="s">
        <v>272</v>
      </c>
      <c r="F310" s="108" t="s">
        <v>898</v>
      </c>
      <c r="G310" s="108" t="s">
        <v>281</v>
      </c>
      <c r="H310" s="108" t="s">
        <v>282</v>
      </c>
      <c r="I310" s="108" t="s">
        <v>276</v>
      </c>
      <c r="J310" s="120">
        <v>-202609000</v>
      </c>
      <c r="K310" s="114">
        <v>0</v>
      </c>
      <c r="L310" s="114">
        <v>-202609000</v>
      </c>
      <c r="M310" s="115" t="s">
        <v>272</v>
      </c>
      <c r="N310" s="108" t="s">
        <v>101</v>
      </c>
      <c r="O310" s="108" t="s">
        <v>175</v>
      </c>
      <c r="P310" s="108" t="s">
        <v>284</v>
      </c>
      <c r="Q310" s="120">
        <v>5500</v>
      </c>
      <c r="R310" s="116" t="s">
        <v>1</v>
      </c>
      <c r="S310" s="108" t="s">
        <v>272</v>
      </c>
      <c r="T310" s="108" t="s">
        <v>272</v>
      </c>
      <c r="U310" s="108" t="s">
        <v>272</v>
      </c>
      <c r="V310" s="108" t="s">
        <v>272</v>
      </c>
      <c r="W310" s="108" t="s">
        <v>272</v>
      </c>
      <c r="X310" s="108" t="s">
        <v>272</v>
      </c>
      <c r="Y310" s="108" t="s">
        <v>272</v>
      </c>
      <c r="Z310" s="108" t="s">
        <v>272</v>
      </c>
      <c r="AA310" s="108" t="s">
        <v>272</v>
      </c>
      <c r="AB310" s="108" t="s">
        <v>272</v>
      </c>
      <c r="AC310" s="108" t="s">
        <v>272</v>
      </c>
      <c r="AD310" s="108" t="s">
        <v>272</v>
      </c>
      <c r="AE310" s="108" t="s">
        <v>272</v>
      </c>
      <c r="AF310" s="108" t="s">
        <v>278</v>
      </c>
    </row>
    <row r="311" spans="1:32" x14ac:dyDescent="0.25">
      <c r="A311" s="107">
        <f t="shared" si="4"/>
        <v>3</v>
      </c>
      <c r="B311" s="113">
        <v>45357</v>
      </c>
      <c r="C311" s="113">
        <v>45357</v>
      </c>
      <c r="D311" s="108" t="s">
        <v>899</v>
      </c>
      <c r="E311" s="108" t="s">
        <v>272</v>
      </c>
      <c r="F311" s="108" t="s">
        <v>900</v>
      </c>
      <c r="G311" s="108" t="s">
        <v>281</v>
      </c>
      <c r="H311" s="108" t="s">
        <v>282</v>
      </c>
      <c r="I311" s="108" t="s">
        <v>276</v>
      </c>
      <c r="J311" s="120">
        <v>-715726000</v>
      </c>
      <c r="K311" s="114">
        <v>0</v>
      </c>
      <c r="L311" s="114">
        <v>-715726000</v>
      </c>
      <c r="M311" s="115" t="s">
        <v>272</v>
      </c>
      <c r="N311" s="108" t="s">
        <v>110</v>
      </c>
      <c r="O311" s="108" t="s">
        <v>192</v>
      </c>
      <c r="P311" s="108" t="s">
        <v>284</v>
      </c>
      <c r="Q311" s="120">
        <v>22000</v>
      </c>
      <c r="R311" s="116" t="s">
        <v>0</v>
      </c>
      <c r="S311" s="108" t="s">
        <v>272</v>
      </c>
      <c r="T311" s="108" t="s">
        <v>272</v>
      </c>
      <c r="U311" s="108" t="s">
        <v>272</v>
      </c>
      <c r="V311" s="108" t="s">
        <v>272</v>
      </c>
      <c r="W311" s="108" t="s">
        <v>272</v>
      </c>
      <c r="X311" s="108" t="s">
        <v>272</v>
      </c>
      <c r="Y311" s="108" t="s">
        <v>272</v>
      </c>
      <c r="Z311" s="108" t="s">
        <v>272</v>
      </c>
      <c r="AA311" s="108" t="s">
        <v>272</v>
      </c>
      <c r="AB311" s="108" t="s">
        <v>272</v>
      </c>
      <c r="AC311" s="108" t="s">
        <v>272</v>
      </c>
      <c r="AD311" s="108" t="s">
        <v>272</v>
      </c>
      <c r="AE311" s="108" t="s">
        <v>272</v>
      </c>
      <c r="AF311" s="108" t="s">
        <v>278</v>
      </c>
    </row>
    <row r="312" spans="1:32" x14ac:dyDescent="0.25">
      <c r="A312" s="107">
        <f t="shared" si="4"/>
        <v>3</v>
      </c>
      <c r="B312" s="113">
        <v>45357</v>
      </c>
      <c r="C312" s="113">
        <v>45357</v>
      </c>
      <c r="D312" s="108" t="s">
        <v>901</v>
      </c>
      <c r="E312" s="108" t="s">
        <v>272</v>
      </c>
      <c r="F312" s="108" t="s">
        <v>902</v>
      </c>
      <c r="G312" s="108" t="s">
        <v>281</v>
      </c>
      <c r="H312" s="108" t="s">
        <v>282</v>
      </c>
      <c r="I312" s="108" t="s">
        <v>276</v>
      </c>
      <c r="J312" s="120">
        <v>-76881640</v>
      </c>
      <c r="K312" s="114">
        <v>0</v>
      </c>
      <c r="L312" s="114">
        <v>-76881640</v>
      </c>
      <c r="M312" s="115" t="s">
        <v>272</v>
      </c>
      <c r="N312" s="108" t="s">
        <v>283</v>
      </c>
      <c r="O312" s="108" t="s">
        <v>168</v>
      </c>
      <c r="P312" s="108" t="s">
        <v>284</v>
      </c>
      <c r="Q312" s="120">
        <v>2200</v>
      </c>
      <c r="R312" s="116" t="s">
        <v>0</v>
      </c>
      <c r="S312" s="108" t="s">
        <v>272</v>
      </c>
      <c r="T312" s="108" t="s">
        <v>272</v>
      </c>
      <c r="U312" s="108" t="s">
        <v>272</v>
      </c>
      <c r="V312" s="108" t="s">
        <v>272</v>
      </c>
      <c r="W312" s="108" t="s">
        <v>272</v>
      </c>
      <c r="X312" s="108" t="s">
        <v>272</v>
      </c>
      <c r="Y312" s="108" t="s">
        <v>272</v>
      </c>
      <c r="Z312" s="108" t="s">
        <v>272</v>
      </c>
      <c r="AA312" s="108" t="s">
        <v>272</v>
      </c>
      <c r="AB312" s="108" t="s">
        <v>272</v>
      </c>
      <c r="AC312" s="108" t="s">
        <v>272</v>
      </c>
      <c r="AD312" s="108" t="s">
        <v>272</v>
      </c>
      <c r="AE312" s="108" t="s">
        <v>272</v>
      </c>
      <c r="AF312" s="108" t="s">
        <v>278</v>
      </c>
    </row>
    <row r="313" spans="1:32" x14ac:dyDescent="0.25">
      <c r="A313" s="107">
        <f t="shared" si="4"/>
        <v>3</v>
      </c>
      <c r="B313" s="113">
        <v>45358</v>
      </c>
      <c r="C313" s="113">
        <v>45358</v>
      </c>
      <c r="D313" s="108" t="s">
        <v>903</v>
      </c>
      <c r="E313" s="108" t="s">
        <v>272</v>
      </c>
      <c r="F313" s="108" t="s">
        <v>904</v>
      </c>
      <c r="G313" s="108" t="s">
        <v>281</v>
      </c>
      <c r="H313" s="108" t="s">
        <v>282</v>
      </c>
      <c r="I313" s="108" t="s">
        <v>276</v>
      </c>
      <c r="J313" s="120">
        <v>-10625100</v>
      </c>
      <c r="K313" s="114">
        <v>0</v>
      </c>
      <c r="L313" s="114">
        <v>-10625100</v>
      </c>
      <c r="M313" s="115" t="s">
        <v>272</v>
      </c>
      <c r="N313" s="108" t="s">
        <v>155</v>
      </c>
      <c r="O313" s="108" t="s">
        <v>179</v>
      </c>
      <c r="P313" s="108" t="s">
        <v>284</v>
      </c>
      <c r="Q313" s="120">
        <v>300</v>
      </c>
      <c r="R313" s="116" t="s">
        <v>1</v>
      </c>
      <c r="S313" s="108" t="s">
        <v>272</v>
      </c>
      <c r="T313" s="108" t="s">
        <v>272</v>
      </c>
      <c r="U313" s="108" t="s">
        <v>272</v>
      </c>
      <c r="V313" s="108" t="s">
        <v>272</v>
      </c>
      <c r="W313" s="108" t="s">
        <v>272</v>
      </c>
      <c r="X313" s="108" t="s">
        <v>272</v>
      </c>
      <c r="Y313" s="108" t="s">
        <v>272</v>
      </c>
      <c r="Z313" s="108" t="s">
        <v>272</v>
      </c>
      <c r="AA313" s="108" t="s">
        <v>272</v>
      </c>
      <c r="AB313" s="108" t="s">
        <v>272</v>
      </c>
      <c r="AC313" s="108" t="s">
        <v>272</v>
      </c>
      <c r="AD313" s="108" t="s">
        <v>272</v>
      </c>
      <c r="AE313" s="108" t="s">
        <v>272</v>
      </c>
      <c r="AF313" s="108" t="s">
        <v>278</v>
      </c>
    </row>
    <row r="314" spans="1:32" x14ac:dyDescent="0.25">
      <c r="A314" s="107">
        <f t="shared" si="4"/>
        <v>3</v>
      </c>
      <c r="B314" s="113">
        <v>45358</v>
      </c>
      <c r="C314" s="113">
        <v>45358</v>
      </c>
      <c r="D314" s="108" t="s">
        <v>905</v>
      </c>
      <c r="E314" s="108" t="s">
        <v>272</v>
      </c>
      <c r="F314" s="108" t="s">
        <v>906</v>
      </c>
      <c r="G314" s="108" t="s">
        <v>281</v>
      </c>
      <c r="H314" s="108" t="s">
        <v>282</v>
      </c>
      <c r="I314" s="108" t="s">
        <v>276</v>
      </c>
      <c r="J314" s="120">
        <v>-405218000</v>
      </c>
      <c r="K314" s="114">
        <v>0</v>
      </c>
      <c r="L314" s="114">
        <v>-405218000</v>
      </c>
      <c r="M314" s="115" t="s">
        <v>272</v>
      </c>
      <c r="N314" s="108" t="s">
        <v>101</v>
      </c>
      <c r="O314" s="108" t="s">
        <v>175</v>
      </c>
      <c r="P314" s="108" t="s">
        <v>284</v>
      </c>
      <c r="Q314" s="120">
        <v>11000</v>
      </c>
      <c r="R314" s="116" t="s">
        <v>1</v>
      </c>
      <c r="S314" s="108" t="s">
        <v>272</v>
      </c>
      <c r="T314" s="108" t="s">
        <v>272</v>
      </c>
      <c r="U314" s="108" t="s">
        <v>272</v>
      </c>
      <c r="V314" s="108" t="s">
        <v>272</v>
      </c>
      <c r="W314" s="108" t="s">
        <v>272</v>
      </c>
      <c r="X314" s="108" t="s">
        <v>272</v>
      </c>
      <c r="Y314" s="108" t="s">
        <v>272</v>
      </c>
      <c r="Z314" s="108" t="s">
        <v>272</v>
      </c>
      <c r="AA314" s="108" t="s">
        <v>272</v>
      </c>
      <c r="AB314" s="108" t="s">
        <v>272</v>
      </c>
      <c r="AC314" s="108" t="s">
        <v>272</v>
      </c>
      <c r="AD314" s="108" t="s">
        <v>272</v>
      </c>
      <c r="AE314" s="108" t="s">
        <v>272</v>
      </c>
      <c r="AF314" s="108" t="s">
        <v>278</v>
      </c>
    </row>
    <row r="315" spans="1:32" x14ac:dyDescent="0.25">
      <c r="A315" s="107">
        <f t="shared" si="4"/>
        <v>3</v>
      </c>
      <c r="B315" s="113">
        <v>45358</v>
      </c>
      <c r="C315" s="113">
        <v>45358</v>
      </c>
      <c r="D315" s="108" t="s">
        <v>907</v>
      </c>
      <c r="E315" s="108" t="s">
        <v>272</v>
      </c>
      <c r="F315" s="108" t="s">
        <v>908</v>
      </c>
      <c r="G315" s="108" t="s">
        <v>281</v>
      </c>
      <c r="H315" s="108" t="s">
        <v>282</v>
      </c>
      <c r="I315" s="108" t="s">
        <v>276</v>
      </c>
      <c r="J315" s="120">
        <v>-341137500</v>
      </c>
      <c r="K315" s="114">
        <v>0</v>
      </c>
      <c r="L315" s="114">
        <v>-341137500</v>
      </c>
      <c r="M315" s="115" t="s">
        <v>272</v>
      </c>
      <c r="N315" s="108" t="s">
        <v>95</v>
      </c>
      <c r="O315" s="108" t="s">
        <v>170</v>
      </c>
      <c r="P315" s="108" t="s">
        <v>284</v>
      </c>
      <c r="Q315" s="120">
        <v>11000</v>
      </c>
      <c r="R315" s="116" t="s">
        <v>0</v>
      </c>
      <c r="S315" s="108" t="s">
        <v>272</v>
      </c>
      <c r="T315" s="108" t="s">
        <v>272</v>
      </c>
      <c r="U315" s="108" t="s">
        <v>272</v>
      </c>
      <c r="V315" s="108" t="s">
        <v>272</v>
      </c>
      <c r="W315" s="108" t="s">
        <v>272</v>
      </c>
      <c r="X315" s="108" t="s">
        <v>272</v>
      </c>
      <c r="Y315" s="108" t="s">
        <v>272</v>
      </c>
      <c r="Z315" s="108" t="s">
        <v>272</v>
      </c>
      <c r="AA315" s="108" t="s">
        <v>272</v>
      </c>
      <c r="AB315" s="108" t="s">
        <v>272</v>
      </c>
      <c r="AC315" s="108" t="s">
        <v>272</v>
      </c>
      <c r="AD315" s="108" t="s">
        <v>272</v>
      </c>
      <c r="AE315" s="108" t="s">
        <v>272</v>
      </c>
      <c r="AF315" s="108" t="s">
        <v>278</v>
      </c>
    </row>
    <row r="316" spans="1:32" x14ac:dyDescent="0.25">
      <c r="A316" s="107">
        <f t="shared" si="4"/>
        <v>3</v>
      </c>
      <c r="B316" s="113">
        <v>45359</v>
      </c>
      <c r="C316" s="113">
        <v>45359</v>
      </c>
      <c r="D316" s="108" t="s">
        <v>909</v>
      </c>
      <c r="E316" s="108" t="s">
        <v>272</v>
      </c>
      <c r="F316" s="108" t="s">
        <v>910</v>
      </c>
      <c r="G316" s="108" t="s">
        <v>281</v>
      </c>
      <c r="H316" s="108" t="s">
        <v>282</v>
      </c>
      <c r="I316" s="108" t="s">
        <v>276</v>
      </c>
      <c r="J316" s="120">
        <v>-405218000</v>
      </c>
      <c r="K316" s="114">
        <v>0</v>
      </c>
      <c r="L316" s="114">
        <v>-405218000</v>
      </c>
      <c r="M316" s="115" t="s">
        <v>272</v>
      </c>
      <c r="N316" s="108" t="s">
        <v>101</v>
      </c>
      <c r="O316" s="108" t="s">
        <v>175</v>
      </c>
      <c r="P316" s="108" t="s">
        <v>284</v>
      </c>
      <c r="Q316" s="120">
        <v>11000</v>
      </c>
      <c r="R316" s="116" t="s">
        <v>1</v>
      </c>
      <c r="S316" s="108" t="s">
        <v>272</v>
      </c>
      <c r="T316" s="108" t="s">
        <v>272</v>
      </c>
      <c r="U316" s="108" t="s">
        <v>272</v>
      </c>
      <c r="V316" s="108" t="s">
        <v>272</v>
      </c>
      <c r="W316" s="108" t="s">
        <v>272</v>
      </c>
      <c r="X316" s="108" t="s">
        <v>272</v>
      </c>
      <c r="Y316" s="108" t="s">
        <v>272</v>
      </c>
      <c r="Z316" s="108" t="s">
        <v>272</v>
      </c>
      <c r="AA316" s="108" t="s">
        <v>272</v>
      </c>
      <c r="AB316" s="108" t="s">
        <v>272</v>
      </c>
      <c r="AC316" s="108" t="s">
        <v>272</v>
      </c>
      <c r="AD316" s="108" t="s">
        <v>272</v>
      </c>
      <c r="AE316" s="108" t="s">
        <v>272</v>
      </c>
      <c r="AF316" s="108" t="s">
        <v>278</v>
      </c>
    </row>
    <row r="317" spans="1:32" x14ac:dyDescent="0.25">
      <c r="A317" s="107">
        <f t="shared" si="4"/>
        <v>3</v>
      </c>
      <c r="B317" s="113">
        <v>45359</v>
      </c>
      <c r="C317" s="113">
        <v>45359</v>
      </c>
      <c r="D317" s="108" t="s">
        <v>911</v>
      </c>
      <c r="E317" s="108" t="s">
        <v>272</v>
      </c>
      <c r="F317" s="108" t="s">
        <v>912</v>
      </c>
      <c r="G317" s="108" t="s">
        <v>281</v>
      </c>
      <c r="H317" s="108" t="s">
        <v>282</v>
      </c>
      <c r="I317" s="108" t="s">
        <v>276</v>
      </c>
      <c r="J317" s="120">
        <v>-341137500</v>
      </c>
      <c r="K317" s="114">
        <v>0</v>
      </c>
      <c r="L317" s="114">
        <v>-341137500</v>
      </c>
      <c r="M317" s="115" t="s">
        <v>272</v>
      </c>
      <c r="N317" s="108" t="s">
        <v>95</v>
      </c>
      <c r="O317" s="108" t="s">
        <v>170</v>
      </c>
      <c r="P317" s="108" t="s">
        <v>284</v>
      </c>
      <c r="Q317" s="120">
        <v>11000</v>
      </c>
      <c r="R317" s="116" t="s">
        <v>0</v>
      </c>
      <c r="S317" s="108" t="s">
        <v>272</v>
      </c>
      <c r="T317" s="108" t="s">
        <v>272</v>
      </c>
      <c r="U317" s="108" t="s">
        <v>272</v>
      </c>
      <c r="V317" s="108" t="s">
        <v>272</v>
      </c>
      <c r="W317" s="108" t="s">
        <v>272</v>
      </c>
      <c r="X317" s="108" t="s">
        <v>272</v>
      </c>
      <c r="Y317" s="108" t="s">
        <v>272</v>
      </c>
      <c r="Z317" s="108" t="s">
        <v>272</v>
      </c>
      <c r="AA317" s="108" t="s">
        <v>272</v>
      </c>
      <c r="AB317" s="108" t="s">
        <v>272</v>
      </c>
      <c r="AC317" s="108" t="s">
        <v>272</v>
      </c>
      <c r="AD317" s="108" t="s">
        <v>272</v>
      </c>
      <c r="AE317" s="108" t="s">
        <v>272</v>
      </c>
      <c r="AF317" s="108" t="s">
        <v>278</v>
      </c>
    </row>
    <row r="318" spans="1:32" x14ac:dyDescent="0.25">
      <c r="A318" s="107">
        <f t="shared" si="4"/>
        <v>3</v>
      </c>
      <c r="B318" s="113">
        <v>45360</v>
      </c>
      <c r="C318" s="113">
        <v>45360</v>
      </c>
      <c r="D318" s="108" t="s">
        <v>913</v>
      </c>
      <c r="E318" s="108" t="s">
        <v>272</v>
      </c>
      <c r="F318" s="108" t="s">
        <v>914</v>
      </c>
      <c r="G318" s="108" t="s">
        <v>281</v>
      </c>
      <c r="H318" s="108" t="s">
        <v>282</v>
      </c>
      <c r="I318" s="108" t="s">
        <v>276</v>
      </c>
      <c r="J318" s="120">
        <v>-341137500</v>
      </c>
      <c r="K318" s="114">
        <v>0</v>
      </c>
      <c r="L318" s="114">
        <v>-341137500</v>
      </c>
      <c r="M318" s="115" t="s">
        <v>272</v>
      </c>
      <c r="N318" s="108" t="s">
        <v>95</v>
      </c>
      <c r="O318" s="108" t="s">
        <v>170</v>
      </c>
      <c r="P318" s="108" t="s">
        <v>284</v>
      </c>
      <c r="Q318" s="120">
        <v>11000</v>
      </c>
      <c r="R318" s="116" t="s">
        <v>0</v>
      </c>
      <c r="S318" s="108" t="s">
        <v>272</v>
      </c>
      <c r="T318" s="108" t="s">
        <v>272</v>
      </c>
      <c r="U318" s="108" t="s">
        <v>272</v>
      </c>
      <c r="V318" s="108" t="s">
        <v>272</v>
      </c>
      <c r="W318" s="108" t="s">
        <v>272</v>
      </c>
      <c r="X318" s="108" t="s">
        <v>272</v>
      </c>
      <c r="Y318" s="108" t="s">
        <v>272</v>
      </c>
      <c r="Z318" s="108" t="s">
        <v>272</v>
      </c>
      <c r="AA318" s="108" t="s">
        <v>272</v>
      </c>
      <c r="AB318" s="108" t="s">
        <v>272</v>
      </c>
      <c r="AC318" s="108" t="s">
        <v>272</v>
      </c>
      <c r="AD318" s="108" t="s">
        <v>272</v>
      </c>
      <c r="AE318" s="108" t="s">
        <v>272</v>
      </c>
      <c r="AF318" s="108" t="s">
        <v>278</v>
      </c>
    </row>
    <row r="319" spans="1:32" x14ac:dyDescent="0.25">
      <c r="A319" s="107">
        <f t="shared" si="4"/>
        <v>3</v>
      </c>
      <c r="B319" s="113">
        <v>45360</v>
      </c>
      <c r="C319" s="113">
        <v>45360</v>
      </c>
      <c r="D319" s="108" t="s">
        <v>915</v>
      </c>
      <c r="E319" s="108" t="s">
        <v>272</v>
      </c>
      <c r="F319" s="108" t="s">
        <v>916</v>
      </c>
      <c r="G319" s="108" t="s">
        <v>281</v>
      </c>
      <c r="H319" s="108" t="s">
        <v>282</v>
      </c>
      <c r="I319" s="108" t="s">
        <v>276</v>
      </c>
      <c r="J319" s="120">
        <v>-715726000</v>
      </c>
      <c r="K319" s="114">
        <v>0</v>
      </c>
      <c r="L319" s="114">
        <v>-715726000</v>
      </c>
      <c r="M319" s="115" t="s">
        <v>272</v>
      </c>
      <c r="N319" s="108" t="s">
        <v>110</v>
      </c>
      <c r="O319" s="108" t="s">
        <v>192</v>
      </c>
      <c r="P319" s="108" t="s">
        <v>284</v>
      </c>
      <c r="Q319" s="120">
        <v>22000</v>
      </c>
      <c r="R319" s="116" t="s">
        <v>0</v>
      </c>
      <c r="S319" s="108" t="s">
        <v>272</v>
      </c>
      <c r="T319" s="108" t="s">
        <v>272</v>
      </c>
      <c r="U319" s="108" t="s">
        <v>272</v>
      </c>
      <c r="V319" s="108" t="s">
        <v>272</v>
      </c>
      <c r="W319" s="108" t="s">
        <v>272</v>
      </c>
      <c r="X319" s="108" t="s">
        <v>272</v>
      </c>
      <c r="Y319" s="108" t="s">
        <v>272</v>
      </c>
      <c r="Z319" s="108" t="s">
        <v>272</v>
      </c>
      <c r="AA319" s="108" t="s">
        <v>272</v>
      </c>
      <c r="AB319" s="108" t="s">
        <v>272</v>
      </c>
      <c r="AC319" s="108" t="s">
        <v>272</v>
      </c>
      <c r="AD319" s="108" t="s">
        <v>272</v>
      </c>
      <c r="AE319" s="108" t="s">
        <v>272</v>
      </c>
      <c r="AF319" s="108" t="s">
        <v>278</v>
      </c>
    </row>
    <row r="320" spans="1:32" x14ac:dyDescent="0.25">
      <c r="A320" s="107">
        <f t="shared" si="4"/>
        <v>3</v>
      </c>
      <c r="B320" s="113">
        <v>45360</v>
      </c>
      <c r="C320" s="113">
        <v>45360</v>
      </c>
      <c r="D320" s="108" t="s">
        <v>917</v>
      </c>
      <c r="E320" s="108" t="s">
        <v>272</v>
      </c>
      <c r="F320" s="108" t="s">
        <v>918</v>
      </c>
      <c r="G320" s="108" t="s">
        <v>281</v>
      </c>
      <c r="H320" s="108" t="s">
        <v>282</v>
      </c>
      <c r="I320" s="108" t="s">
        <v>276</v>
      </c>
      <c r="J320" s="120">
        <v>-667150000</v>
      </c>
      <c r="K320" s="114">
        <v>0</v>
      </c>
      <c r="L320" s="114">
        <v>-667150000</v>
      </c>
      <c r="M320" s="115" t="s">
        <v>272</v>
      </c>
      <c r="N320" s="108" t="s">
        <v>95</v>
      </c>
      <c r="O320" s="108" t="s">
        <v>170</v>
      </c>
      <c r="P320" s="108" t="s">
        <v>284</v>
      </c>
      <c r="Q320" s="120">
        <v>22000</v>
      </c>
      <c r="R320" s="116" t="s">
        <v>0</v>
      </c>
      <c r="S320" s="108" t="s">
        <v>272</v>
      </c>
      <c r="T320" s="108" t="s">
        <v>272</v>
      </c>
      <c r="U320" s="108" t="s">
        <v>272</v>
      </c>
      <c r="V320" s="108" t="s">
        <v>272</v>
      </c>
      <c r="W320" s="108" t="s">
        <v>272</v>
      </c>
      <c r="X320" s="108" t="s">
        <v>272</v>
      </c>
      <c r="Y320" s="108" t="s">
        <v>272</v>
      </c>
      <c r="Z320" s="108" t="s">
        <v>272</v>
      </c>
      <c r="AA320" s="108" t="s">
        <v>272</v>
      </c>
      <c r="AB320" s="108" t="s">
        <v>272</v>
      </c>
      <c r="AC320" s="108" t="s">
        <v>272</v>
      </c>
      <c r="AD320" s="108" t="s">
        <v>272</v>
      </c>
      <c r="AE320" s="108" t="s">
        <v>272</v>
      </c>
      <c r="AF320" s="108" t="s">
        <v>278</v>
      </c>
    </row>
    <row r="321" spans="1:32" x14ac:dyDescent="0.25">
      <c r="A321" s="107">
        <f t="shared" si="4"/>
        <v>3</v>
      </c>
      <c r="B321" s="113">
        <v>45360</v>
      </c>
      <c r="C321" s="113">
        <v>45360</v>
      </c>
      <c r="D321" s="108" t="s">
        <v>919</v>
      </c>
      <c r="E321" s="108" t="s">
        <v>272</v>
      </c>
      <c r="F321" s="108" t="s">
        <v>920</v>
      </c>
      <c r="G321" s="108" t="s">
        <v>281</v>
      </c>
      <c r="H321" s="108" t="s">
        <v>282</v>
      </c>
      <c r="I321" s="108" t="s">
        <v>276</v>
      </c>
      <c r="J321" s="120">
        <v>-357863000</v>
      </c>
      <c r="K321" s="114">
        <v>0</v>
      </c>
      <c r="L321" s="114">
        <v>-357863000</v>
      </c>
      <c r="M321" s="115" t="s">
        <v>272</v>
      </c>
      <c r="N321" s="108" t="s">
        <v>110</v>
      </c>
      <c r="O321" s="108" t="s">
        <v>192</v>
      </c>
      <c r="P321" s="108" t="s">
        <v>284</v>
      </c>
      <c r="Q321" s="120">
        <v>11000</v>
      </c>
      <c r="R321" s="116" t="s">
        <v>0</v>
      </c>
      <c r="S321" s="108" t="s">
        <v>272</v>
      </c>
      <c r="T321" s="108" t="s">
        <v>272</v>
      </c>
      <c r="U321" s="108" t="s">
        <v>272</v>
      </c>
      <c r="V321" s="108" t="s">
        <v>272</v>
      </c>
      <c r="W321" s="108" t="s">
        <v>272</v>
      </c>
      <c r="X321" s="108" t="s">
        <v>272</v>
      </c>
      <c r="Y321" s="108" t="s">
        <v>272</v>
      </c>
      <c r="Z321" s="108" t="s">
        <v>272</v>
      </c>
      <c r="AA321" s="108" t="s">
        <v>272</v>
      </c>
      <c r="AB321" s="108" t="s">
        <v>272</v>
      </c>
      <c r="AC321" s="108" t="s">
        <v>272</v>
      </c>
      <c r="AD321" s="108" t="s">
        <v>272</v>
      </c>
      <c r="AE321" s="108" t="s">
        <v>272</v>
      </c>
      <c r="AF321" s="108" t="s">
        <v>278</v>
      </c>
    </row>
    <row r="322" spans="1:32" x14ac:dyDescent="0.25">
      <c r="A322" s="107">
        <f t="shared" si="4"/>
        <v>3</v>
      </c>
      <c r="B322" s="113">
        <v>45360</v>
      </c>
      <c r="C322" s="113">
        <v>45360</v>
      </c>
      <c r="D322" s="108" t="s">
        <v>921</v>
      </c>
      <c r="E322" s="108" t="s">
        <v>272</v>
      </c>
      <c r="F322" s="108" t="s">
        <v>922</v>
      </c>
      <c r="G322" s="108" t="s">
        <v>315</v>
      </c>
      <c r="H322" s="108" t="s">
        <v>316</v>
      </c>
      <c r="I322" s="108" t="s">
        <v>276</v>
      </c>
      <c r="J322" s="120">
        <v>-604419200</v>
      </c>
      <c r="K322" s="114">
        <v>0</v>
      </c>
      <c r="L322" s="114">
        <v>-604419200</v>
      </c>
      <c r="M322" s="115" t="s">
        <v>272</v>
      </c>
      <c r="N322" s="108" t="s">
        <v>116</v>
      </c>
      <c r="O322" s="108" t="s">
        <v>173</v>
      </c>
      <c r="P322" s="108" t="s">
        <v>284</v>
      </c>
      <c r="Q322" s="120">
        <v>22000</v>
      </c>
      <c r="R322" s="116" t="s">
        <v>0</v>
      </c>
      <c r="S322" s="108" t="s">
        <v>272</v>
      </c>
      <c r="T322" s="108" t="s">
        <v>272</v>
      </c>
      <c r="U322" s="108" t="s">
        <v>272</v>
      </c>
      <c r="V322" s="108" t="s">
        <v>272</v>
      </c>
      <c r="W322" s="108" t="s">
        <v>272</v>
      </c>
      <c r="X322" s="108" t="s">
        <v>272</v>
      </c>
      <c r="Y322" s="108" t="s">
        <v>272</v>
      </c>
      <c r="Z322" s="108" t="s">
        <v>272</v>
      </c>
      <c r="AA322" s="108" t="s">
        <v>272</v>
      </c>
      <c r="AB322" s="108" t="s">
        <v>272</v>
      </c>
      <c r="AC322" s="108" t="s">
        <v>272</v>
      </c>
      <c r="AD322" s="108" t="s">
        <v>272</v>
      </c>
      <c r="AE322" s="108" t="s">
        <v>272</v>
      </c>
      <c r="AF322" s="108" t="s">
        <v>278</v>
      </c>
    </row>
    <row r="323" spans="1:32" x14ac:dyDescent="0.25">
      <c r="A323" s="107">
        <f t="shared" si="4"/>
        <v>3</v>
      </c>
      <c r="B323" s="113">
        <v>45360</v>
      </c>
      <c r="C323" s="113">
        <v>45360</v>
      </c>
      <c r="D323" s="108" t="s">
        <v>923</v>
      </c>
      <c r="E323" s="108" t="s">
        <v>272</v>
      </c>
      <c r="F323" s="108" t="s">
        <v>924</v>
      </c>
      <c r="G323" s="108" t="s">
        <v>315</v>
      </c>
      <c r="H323" s="108" t="s">
        <v>316</v>
      </c>
      <c r="I323" s="108" t="s">
        <v>276</v>
      </c>
      <c r="J323" s="120">
        <v>-604419200</v>
      </c>
      <c r="K323" s="114">
        <v>0</v>
      </c>
      <c r="L323" s="114">
        <v>-604419200</v>
      </c>
      <c r="M323" s="115" t="s">
        <v>272</v>
      </c>
      <c r="N323" s="108" t="s">
        <v>116</v>
      </c>
      <c r="O323" s="108" t="s">
        <v>173</v>
      </c>
      <c r="P323" s="108" t="s">
        <v>284</v>
      </c>
      <c r="Q323" s="120">
        <v>22000</v>
      </c>
      <c r="R323" s="116" t="s">
        <v>0</v>
      </c>
      <c r="S323" s="108" t="s">
        <v>272</v>
      </c>
      <c r="T323" s="108" t="s">
        <v>272</v>
      </c>
      <c r="U323" s="108" t="s">
        <v>272</v>
      </c>
      <c r="V323" s="108" t="s">
        <v>272</v>
      </c>
      <c r="W323" s="108" t="s">
        <v>272</v>
      </c>
      <c r="X323" s="108" t="s">
        <v>272</v>
      </c>
      <c r="Y323" s="108" t="s">
        <v>272</v>
      </c>
      <c r="Z323" s="108" t="s">
        <v>272</v>
      </c>
      <c r="AA323" s="108" t="s">
        <v>272</v>
      </c>
      <c r="AB323" s="108" t="s">
        <v>272</v>
      </c>
      <c r="AC323" s="108" t="s">
        <v>272</v>
      </c>
      <c r="AD323" s="108" t="s">
        <v>272</v>
      </c>
      <c r="AE323" s="108" t="s">
        <v>272</v>
      </c>
      <c r="AF323" s="108" t="s">
        <v>278</v>
      </c>
    </row>
    <row r="324" spans="1:32" x14ac:dyDescent="0.25">
      <c r="A324" s="107">
        <f t="shared" ref="A324:A387" si="5">MONTH(C324)</f>
        <v>3</v>
      </c>
      <c r="B324" s="113">
        <v>45360</v>
      </c>
      <c r="C324" s="113">
        <v>45360</v>
      </c>
      <c r="D324" s="108" t="s">
        <v>925</v>
      </c>
      <c r="E324" s="108" t="s">
        <v>272</v>
      </c>
      <c r="F324" s="108" t="s">
        <v>926</v>
      </c>
      <c r="G324" s="108" t="s">
        <v>315</v>
      </c>
      <c r="H324" s="108" t="s">
        <v>316</v>
      </c>
      <c r="I324" s="108" t="s">
        <v>276</v>
      </c>
      <c r="J324" s="120">
        <v>-604419200</v>
      </c>
      <c r="K324" s="114">
        <v>0</v>
      </c>
      <c r="L324" s="114">
        <v>-604419200</v>
      </c>
      <c r="M324" s="115" t="s">
        <v>272</v>
      </c>
      <c r="N324" s="108" t="s">
        <v>116</v>
      </c>
      <c r="O324" s="108" t="s">
        <v>173</v>
      </c>
      <c r="P324" s="108" t="s">
        <v>284</v>
      </c>
      <c r="Q324" s="120">
        <v>22000</v>
      </c>
      <c r="R324" s="116" t="s">
        <v>0</v>
      </c>
      <c r="S324" s="108" t="s">
        <v>272</v>
      </c>
      <c r="T324" s="108" t="s">
        <v>272</v>
      </c>
      <c r="U324" s="108" t="s">
        <v>272</v>
      </c>
      <c r="V324" s="108" t="s">
        <v>272</v>
      </c>
      <c r="W324" s="108" t="s">
        <v>272</v>
      </c>
      <c r="X324" s="108" t="s">
        <v>272</v>
      </c>
      <c r="Y324" s="108" t="s">
        <v>272</v>
      </c>
      <c r="Z324" s="108" t="s">
        <v>272</v>
      </c>
      <c r="AA324" s="108" t="s">
        <v>272</v>
      </c>
      <c r="AB324" s="108" t="s">
        <v>272</v>
      </c>
      <c r="AC324" s="108" t="s">
        <v>272</v>
      </c>
      <c r="AD324" s="108" t="s">
        <v>272</v>
      </c>
      <c r="AE324" s="108" t="s">
        <v>272</v>
      </c>
      <c r="AF324" s="108" t="s">
        <v>278</v>
      </c>
    </row>
    <row r="325" spans="1:32" x14ac:dyDescent="0.25">
      <c r="A325" s="107">
        <f t="shared" si="5"/>
        <v>3</v>
      </c>
      <c r="B325" s="113">
        <v>45360</v>
      </c>
      <c r="C325" s="113">
        <v>45360</v>
      </c>
      <c r="D325" s="108" t="s">
        <v>927</v>
      </c>
      <c r="E325" s="108" t="s">
        <v>272</v>
      </c>
      <c r="F325" s="108" t="s">
        <v>928</v>
      </c>
      <c r="G325" s="108" t="s">
        <v>315</v>
      </c>
      <c r="H325" s="108" t="s">
        <v>316</v>
      </c>
      <c r="I325" s="108" t="s">
        <v>276</v>
      </c>
      <c r="J325" s="120">
        <v>-604419200</v>
      </c>
      <c r="K325" s="114">
        <v>0</v>
      </c>
      <c r="L325" s="114">
        <v>-604419200</v>
      </c>
      <c r="M325" s="115" t="s">
        <v>272</v>
      </c>
      <c r="N325" s="108" t="s">
        <v>116</v>
      </c>
      <c r="O325" s="108" t="s">
        <v>173</v>
      </c>
      <c r="P325" s="108" t="s">
        <v>284</v>
      </c>
      <c r="Q325" s="120">
        <v>22000</v>
      </c>
      <c r="R325" s="116" t="s">
        <v>0</v>
      </c>
      <c r="S325" s="108" t="s">
        <v>272</v>
      </c>
      <c r="T325" s="108" t="s">
        <v>272</v>
      </c>
      <c r="U325" s="108" t="s">
        <v>272</v>
      </c>
      <c r="V325" s="108" t="s">
        <v>272</v>
      </c>
      <c r="W325" s="108" t="s">
        <v>272</v>
      </c>
      <c r="X325" s="108" t="s">
        <v>272</v>
      </c>
      <c r="Y325" s="108" t="s">
        <v>272</v>
      </c>
      <c r="Z325" s="108" t="s">
        <v>272</v>
      </c>
      <c r="AA325" s="108" t="s">
        <v>272</v>
      </c>
      <c r="AB325" s="108" t="s">
        <v>272</v>
      </c>
      <c r="AC325" s="108" t="s">
        <v>272</v>
      </c>
      <c r="AD325" s="108" t="s">
        <v>272</v>
      </c>
      <c r="AE325" s="108" t="s">
        <v>272</v>
      </c>
      <c r="AF325" s="108" t="s">
        <v>278</v>
      </c>
    </row>
    <row r="326" spans="1:32" x14ac:dyDescent="0.25">
      <c r="A326" s="107">
        <f t="shared" si="5"/>
        <v>3</v>
      </c>
      <c r="B326" s="113">
        <v>45360</v>
      </c>
      <c r="C326" s="113">
        <v>45360</v>
      </c>
      <c r="D326" s="108" t="s">
        <v>929</v>
      </c>
      <c r="E326" s="108" t="s">
        <v>272</v>
      </c>
      <c r="F326" s="108" t="s">
        <v>930</v>
      </c>
      <c r="G326" s="108" t="s">
        <v>281</v>
      </c>
      <c r="H326" s="108" t="s">
        <v>282</v>
      </c>
      <c r="I326" s="108" t="s">
        <v>276</v>
      </c>
      <c r="J326" s="120">
        <v>-116082750</v>
      </c>
      <c r="K326" s="114">
        <v>0</v>
      </c>
      <c r="L326" s="114">
        <v>-116082750</v>
      </c>
      <c r="M326" s="115" t="s">
        <v>272</v>
      </c>
      <c r="N326" s="108" t="s">
        <v>151</v>
      </c>
      <c r="O326" s="108" t="s">
        <v>152</v>
      </c>
      <c r="P326" s="108" t="s">
        <v>284</v>
      </c>
      <c r="Q326" s="120">
        <v>5250</v>
      </c>
      <c r="R326" s="116" t="s">
        <v>2</v>
      </c>
      <c r="S326" s="108" t="s">
        <v>272</v>
      </c>
      <c r="T326" s="108" t="s">
        <v>272</v>
      </c>
      <c r="U326" s="108" t="s">
        <v>272</v>
      </c>
      <c r="V326" s="108" t="s">
        <v>272</v>
      </c>
      <c r="W326" s="108" t="s">
        <v>272</v>
      </c>
      <c r="X326" s="108" t="s">
        <v>272</v>
      </c>
      <c r="Y326" s="108" t="s">
        <v>272</v>
      </c>
      <c r="Z326" s="108" t="s">
        <v>272</v>
      </c>
      <c r="AA326" s="108" t="s">
        <v>272</v>
      </c>
      <c r="AB326" s="108" t="s">
        <v>272</v>
      </c>
      <c r="AC326" s="108" t="s">
        <v>272</v>
      </c>
      <c r="AD326" s="108" t="s">
        <v>272</v>
      </c>
      <c r="AE326" s="108" t="s">
        <v>272</v>
      </c>
      <c r="AF326" s="108" t="s">
        <v>278</v>
      </c>
    </row>
    <row r="327" spans="1:32" x14ac:dyDescent="0.25">
      <c r="A327" s="107">
        <f t="shared" si="5"/>
        <v>3</v>
      </c>
      <c r="B327" s="113">
        <v>45360</v>
      </c>
      <c r="C327" s="113">
        <v>45360</v>
      </c>
      <c r="D327" s="108" t="s">
        <v>931</v>
      </c>
      <c r="E327" s="108" t="s">
        <v>272</v>
      </c>
      <c r="F327" s="108" t="s">
        <v>932</v>
      </c>
      <c r="G327" s="108" t="s">
        <v>281</v>
      </c>
      <c r="H327" s="108" t="s">
        <v>282</v>
      </c>
      <c r="I327" s="108" t="s">
        <v>276</v>
      </c>
      <c r="J327" s="120">
        <v>-116082750</v>
      </c>
      <c r="K327" s="114">
        <v>0</v>
      </c>
      <c r="L327" s="114">
        <v>-116082750</v>
      </c>
      <c r="M327" s="115" t="s">
        <v>272</v>
      </c>
      <c r="N327" s="108" t="s">
        <v>151</v>
      </c>
      <c r="O327" s="108" t="s">
        <v>152</v>
      </c>
      <c r="P327" s="108" t="s">
        <v>284</v>
      </c>
      <c r="Q327" s="120">
        <v>5250</v>
      </c>
      <c r="R327" s="116" t="s">
        <v>2</v>
      </c>
      <c r="S327" s="108" t="s">
        <v>272</v>
      </c>
      <c r="T327" s="108" t="s">
        <v>272</v>
      </c>
      <c r="U327" s="108" t="s">
        <v>272</v>
      </c>
      <c r="V327" s="108" t="s">
        <v>272</v>
      </c>
      <c r="W327" s="108" t="s">
        <v>272</v>
      </c>
      <c r="X327" s="108" t="s">
        <v>272</v>
      </c>
      <c r="Y327" s="108" t="s">
        <v>272</v>
      </c>
      <c r="Z327" s="108" t="s">
        <v>272</v>
      </c>
      <c r="AA327" s="108" t="s">
        <v>272</v>
      </c>
      <c r="AB327" s="108" t="s">
        <v>272</v>
      </c>
      <c r="AC327" s="108" t="s">
        <v>272</v>
      </c>
      <c r="AD327" s="108" t="s">
        <v>272</v>
      </c>
      <c r="AE327" s="108" t="s">
        <v>272</v>
      </c>
      <c r="AF327" s="108" t="s">
        <v>278</v>
      </c>
    </row>
    <row r="328" spans="1:32" x14ac:dyDescent="0.25">
      <c r="A328" s="107">
        <f t="shared" si="5"/>
        <v>3</v>
      </c>
      <c r="B328" s="113">
        <v>45360</v>
      </c>
      <c r="C328" s="113">
        <v>45360</v>
      </c>
      <c r="D328" s="108" t="s">
        <v>933</v>
      </c>
      <c r="E328" s="108" t="s">
        <v>272</v>
      </c>
      <c r="F328" s="108" t="s">
        <v>934</v>
      </c>
      <c r="G328" s="108" t="s">
        <v>281</v>
      </c>
      <c r="H328" s="108" t="s">
        <v>282</v>
      </c>
      <c r="I328" s="108" t="s">
        <v>276</v>
      </c>
      <c r="J328" s="120">
        <v>-99499500</v>
      </c>
      <c r="K328" s="114">
        <v>0</v>
      </c>
      <c r="L328" s="114">
        <v>-99499500</v>
      </c>
      <c r="M328" s="115" t="s">
        <v>272</v>
      </c>
      <c r="N328" s="108" t="s">
        <v>151</v>
      </c>
      <c r="O328" s="108" t="s">
        <v>152</v>
      </c>
      <c r="P328" s="108" t="s">
        <v>284</v>
      </c>
      <c r="Q328" s="120">
        <v>4500</v>
      </c>
      <c r="R328" s="116" t="s">
        <v>2</v>
      </c>
      <c r="S328" s="108" t="s">
        <v>272</v>
      </c>
      <c r="T328" s="108" t="s">
        <v>272</v>
      </c>
      <c r="U328" s="108" t="s">
        <v>272</v>
      </c>
      <c r="V328" s="108" t="s">
        <v>272</v>
      </c>
      <c r="W328" s="108" t="s">
        <v>272</v>
      </c>
      <c r="X328" s="108" t="s">
        <v>272</v>
      </c>
      <c r="Y328" s="108" t="s">
        <v>272</v>
      </c>
      <c r="Z328" s="108" t="s">
        <v>272</v>
      </c>
      <c r="AA328" s="108" t="s">
        <v>272</v>
      </c>
      <c r="AB328" s="108" t="s">
        <v>272</v>
      </c>
      <c r="AC328" s="108" t="s">
        <v>272</v>
      </c>
      <c r="AD328" s="108" t="s">
        <v>272</v>
      </c>
      <c r="AE328" s="108" t="s">
        <v>272</v>
      </c>
      <c r="AF328" s="108" t="s">
        <v>278</v>
      </c>
    </row>
    <row r="329" spans="1:32" x14ac:dyDescent="0.25">
      <c r="A329" s="107">
        <f t="shared" si="5"/>
        <v>3</v>
      </c>
      <c r="B329" s="113">
        <v>45362</v>
      </c>
      <c r="C329" s="113">
        <v>45362</v>
      </c>
      <c r="D329" s="108" t="s">
        <v>935</v>
      </c>
      <c r="E329" s="108" t="s">
        <v>272</v>
      </c>
      <c r="F329" s="108" t="s">
        <v>936</v>
      </c>
      <c r="G329" s="108" t="s">
        <v>315</v>
      </c>
      <c r="H329" s="108" t="s">
        <v>316</v>
      </c>
      <c r="I329" s="108" t="s">
        <v>276</v>
      </c>
      <c r="J329" s="120">
        <v>-603926400</v>
      </c>
      <c r="K329" s="114">
        <v>0</v>
      </c>
      <c r="L329" s="114">
        <v>-603926400</v>
      </c>
      <c r="M329" s="115" t="s">
        <v>272</v>
      </c>
      <c r="N329" s="108" t="s">
        <v>116</v>
      </c>
      <c r="O329" s="108" t="s">
        <v>173</v>
      </c>
      <c r="P329" s="108" t="s">
        <v>284</v>
      </c>
      <c r="Q329" s="120">
        <v>22000</v>
      </c>
      <c r="R329" s="116" t="s">
        <v>0</v>
      </c>
      <c r="S329" s="108" t="s">
        <v>272</v>
      </c>
      <c r="T329" s="108" t="s">
        <v>272</v>
      </c>
      <c r="U329" s="108" t="s">
        <v>272</v>
      </c>
      <c r="V329" s="108" t="s">
        <v>272</v>
      </c>
      <c r="W329" s="108" t="s">
        <v>272</v>
      </c>
      <c r="X329" s="108" t="s">
        <v>272</v>
      </c>
      <c r="Y329" s="108" t="s">
        <v>272</v>
      </c>
      <c r="Z329" s="108" t="s">
        <v>272</v>
      </c>
      <c r="AA329" s="108" t="s">
        <v>272</v>
      </c>
      <c r="AB329" s="108" t="s">
        <v>272</v>
      </c>
      <c r="AC329" s="108" t="s">
        <v>272</v>
      </c>
      <c r="AD329" s="108" t="s">
        <v>272</v>
      </c>
      <c r="AE329" s="108" t="s">
        <v>272</v>
      </c>
      <c r="AF329" s="108" t="s">
        <v>278</v>
      </c>
    </row>
    <row r="330" spans="1:32" x14ac:dyDescent="0.25">
      <c r="A330" s="107">
        <f t="shared" si="5"/>
        <v>3</v>
      </c>
      <c r="B330" s="113">
        <v>45362</v>
      </c>
      <c r="C330" s="113">
        <v>45362</v>
      </c>
      <c r="D330" s="108" t="s">
        <v>937</v>
      </c>
      <c r="E330" s="108" t="s">
        <v>272</v>
      </c>
      <c r="F330" s="108" t="s">
        <v>938</v>
      </c>
      <c r="G330" s="108" t="s">
        <v>315</v>
      </c>
      <c r="H330" s="108" t="s">
        <v>316</v>
      </c>
      <c r="I330" s="108" t="s">
        <v>276</v>
      </c>
      <c r="J330" s="120">
        <v>-603926400</v>
      </c>
      <c r="K330" s="114">
        <v>0</v>
      </c>
      <c r="L330" s="114">
        <v>-603926400</v>
      </c>
      <c r="M330" s="115" t="s">
        <v>272</v>
      </c>
      <c r="N330" s="108" t="s">
        <v>116</v>
      </c>
      <c r="O330" s="108" t="s">
        <v>173</v>
      </c>
      <c r="P330" s="108" t="s">
        <v>284</v>
      </c>
      <c r="Q330" s="120">
        <v>22000</v>
      </c>
      <c r="R330" s="116" t="s">
        <v>0</v>
      </c>
      <c r="S330" s="108" t="s">
        <v>272</v>
      </c>
      <c r="T330" s="108" t="s">
        <v>272</v>
      </c>
      <c r="U330" s="108" t="s">
        <v>272</v>
      </c>
      <c r="V330" s="108" t="s">
        <v>272</v>
      </c>
      <c r="W330" s="108" t="s">
        <v>272</v>
      </c>
      <c r="X330" s="108" t="s">
        <v>272</v>
      </c>
      <c r="Y330" s="108" t="s">
        <v>272</v>
      </c>
      <c r="Z330" s="108" t="s">
        <v>272</v>
      </c>
      <c r="AA330" s="108" t="s">
        <v>272</v>
      </c>
      <c r="AB330" s="108" t="s">
        <v>272</v>
      </c>
      <c r="AC330" s="108" t="s">
        <v>272</v>
      </c>
      <c r="AD330" s="108" t="s">
        <v>272</v>
      </c>
      <c r="AE330" s="108" t="s">
        <v>272</v>
      </c>
      <c r="AF330" s="108" t="s">
        <v>278</v>
      </c>
    </row>
    <row r="331" spans="1:32" x14ac:dyDescent="0.25">
      <c r="A331" s="107">
        <f t="shared" si="5"/>
        <v>3</v>
      </c>
      <c r="B331" s="113">
        <v>45362</v>
      </c>
      <c r="C331" s="113">
        <v>45362</v>
      </c>
      <c r="D331" s="108" t="s">
        <v>939</v>
      </c>
      <c r="E331" s="108" t="s">
        <v>272</v>
      </c>
      <c r="F331" s="108" t="s">
        <v>940</v>
      </c>
      <c r="G331" s="108" t="s">
        <v>315</v>
      </c>
      <c r="H331" s="108" t="s">
        <v>316</v>
      </c>
      <c r="I331" s="108" t="s">
        <v>276</v>
      </c>
      <c r="J331" s="120">
        <v>-603926400</v>
      </c>
      <c r="K331" s="114">
        <v>0</v>
      </c>
      <c r="L331" s="114">
        <v>-603926400</v>
      </c>
      <c r="M331" s="115" t="s">
        <v>272</v>
      </c>
      <c r="N331" s="108" t="s">
        <v>116</v>
      </c>
      <c r="O331" s="108" t="s">
        <v>173</v>
      </c>
      <c r="P331" s="108" t="s">
        <v>284</v>
      </c>
      <c r="Q331" s="120">
        <v>22000</v>
      </c>
      <c r="R331" s="116" t="s">
        <v>0</v>
      </c>
      <c r="S331" s="108" t="s">
        <v>272</v>
      </c>
      <c r="T331" s="108" t="s">
        <v>272</v>
      </c>
      <c r="U331" s="108" t="s">
        <v>272</v>
      </c>
      <c r="V331" s="108" t="s">
        <v>272</v>
      </c>
      <c r="W331" s="108" t="s">
        <v>272</v>
      </c>
      <c r="X331" s="108" t="s">
        <v>272</v>
      </c>
      <c r="Y331" s="108" t="s">
        <v>272</v>
      </c>
      <c r="Z331" s="108" t="s">
        <v>272</v>
      </c>
      <c r="AA331" s="108" t="s">
        <v>272</v>
      </c>
      <c r="AB331" s="108" t="s">
        <v>272</v>
      </c>
      <c r="AC331" s="108" t="s">
        <v>272</v>
      </c>
      <c r="AD331" s="108" t="s">
        <v>272</v>
      </c>
      <c r="AE331" s="108" t="s">
        <v>272</v>
      </c>
      <c r="AF331" s="108" t="s">
        <v>278</v>
      </c>
    </row>
    <row r="332" spans="1:32" x14ac:dyDescent="0.25">
      <c r="A332" s="107">
        <f t="shared" si="5"/>
        <v>3</v>
      </c>
      <c r="B332" s="113">
        <v>45362</v>
      </c>
      <c r="C332" s="113">
        <v>45362</v>
      </c>
      <c r="D332" s="108" t="s">
        <v>941</v>
      </c>
      <c r="E332" s="108" t="s">
        <v>272</v>
      </c>
      <c r="F332" s="108" t="s">
        <v>942</v>
      </c>
      <c r="G332" s="108" t="s">
        <v>315</v>
      </c>
      <c r="H332" s="108" t="s">
        <v>316</v>
      </c>
      <c r="I332" s="108" t="s">
        <v>276</v>
      </c>
      <c r="J332" s="120">
        <v>-603926400</v>
      </c>
      <c r="K332" s="114">
        <v>0</v>
      </c>
      <c r="L332" s="114">
        <v>-603926400</v>
      </c>
      <c r="M332" s="115" t="s">
        <v>272</v>
      </c>
      <c r="N332" s="108" t="s">
        <v>116</v>
      </c>
      <c r="O332" s="108" t="s">
        <v>173</v>
      </c>
      <c r="P332" s="108" t="s">
        <v>284</v>
      </c>
      <c r="Q332" s="120">
        <v>22000</v>
      </c>
      <c r="R332" s="116" t="s">
        <v>0</v>
      </c>
      <c r="S332" s="108" t="s">
        <v>272</v>
      </c>
      <c r="T332" s="108" t="s">
        <v>272</v>
      </c>
      <c r="U332" s="108" t="s">
        <v>272</v>
      </c>
      <c r="V332" s="108" t="s">
        <v>272</v>
      </c>
      <c r="W332" s="108" t="s">
        <v>272</v>
      </c>
      <c r="X332" s="108" t="s">
        <v>272</v>
      </c>
      <c r="Y332" s="108" t="s">
        <v>272</v>
      </c>
      <c r="Z332" s="108" t="s">
        <v>272</v>
      </c>
      <c r="AA332" s="108" t="s">
        <v>272</v>
      </c>
      <c r="AB332" s="108" t="s">
        <v>272</v>
      </c>
      <c r="AC332" s="108" t="s">
        <v>272</v>
      </c>
      <c r="AD332" s="108" t="s">
        <v>272</v>
      </c>
      <c r="AE332" s="108" t="s">
        <v>272</v>
      </c>
      <c r="AF332" s="108" t="s">
        <v>278</v>
      </c>
    </row>
    <row r="333" spans="1:32" x14ac:dyDescent="0.25">
      <c r="A333" s="107">
        <f t="shared" si="5"/>
        <v>3</v>
      </c>
      <c r="B333" s="113">
        <v>45362</v>
      </c>
      <c r="C333" s="113">
        <v>45362</v>
      </c>
      <c r="D333" s="108" t="s">
        <v>943</v>
      </c>
      <c r="E333" s="108" t="s">
        <v>272</v>
      </c>
      <c r="F333" s="108" t="s">
        <v>944</v>
      </c>
      <c r="G333" s="108" t="s">
        <v>281</v>
      </c>
      <c r="H333" s="108" t="s">
        <v>282</v>
      </c>
      <c r="I333" s="108" t="s">
        <v>276</v>
      </c>
      <c r="J333" s="120">
        <v>-405218000</v>
      </c>
      <c r="K333" s="114">
        <v>0</v>
      </c>
      <c r="L333" s="114">
        <v>-405218000</v>
      </c>
      <c r="M333" s="115" t="s">
        <v>272</v>
      </c>
      <c r="N333" s="108" t="s">
        <v>101</v>
      </c>
      <c r="O333" s="108" t="s">
        <v>175</v>
      </c>
      <c r="P333" s="108" t="s">
        <v>284</v>
      </c>
      <c r="Q333" s="120">
        <v>11000</v>
      </c>
      <c r="R333" s="116" t="s">
        <v>1</v>
      </c>
      <c r="S333" s="108" t="s">
        <v>272</v>
      </c>
      <c r="T333" s="108" t="s">
        <v>272</v>
      </c>
      <c r="U333" s="108" t="s">
        <v>272</v>
      </c>
      <c r="V333" s="108" t="s">
        <v>272</v>
      </c>
      <c r="W333" s="108" t="s">
        <v>272</v>
      </c>
      <c r="X333" s="108" t="s">
        <v>272</v>
      </c>
      <c r="Y333" s="108" t="s">
        <v>272</v>
      </c>
      <c r="Z333" s="108" t="s">
        <v>272</v>
      </c>
      <c r="AA333" s="108" t="s">
        <v>272</v>
      </c>
      <c r="AB333" s="108" t="s">
        <v>272</v>
      </c>
      <c r="AC333" s="108" t="s">
        <v>272</v>
      </c>
      <c r="AD333" s="108" t="s">
        <v>272</v>
      </c>
      <c r="AE333" s="108" t="s">
        <v>272</v>
      </c>
      <c r="AF333" s="108" t="s">
        <v>278</v>
      </c>
    </row>
    <row r="334" spans="1:32" x14ac:dyDescent="0.25">
      <c r="A334" s="107">
        <f t="shared" si="5"/>
        <v>3</v>
      </c>
      <c r="B334" s="113">
        <v>45362</v>
      </c>
      <c r="C334" s="113">
        <v>45362</v>
      </c>
      <c r="D334" s="108" t="s">
        <v>945</v>
      </c>
      <c r="E334" s="108" t="s">
        <v>272</v>
      </c>
      <c r="F334" s="108" t="s">
        <v>946</v>
      </c>
      <c r="G334" s="108" t="s">
        <v>281</v>
      </c>
      <c r="H334" s="108" t="s">
        <v>282</v>
      </c>
      <c r="I334" s="108" t="s">
        <v>276</v>
      </c>
      <c r="J334" s="120">
        <v>-715726000</v>
      </c>
      <c r="K334" s="114">
        <v>0</v>
      </c>
      <c r="L334" s="114">
        <v>-715726000</v>
      </c>
      <c r="M334" s="115" t="s">
        <v>272</v>
      </c>
      <c r="N334" s="108" t="s">
        <v>110</v>
      </c>
      <c r="O334" s="108" t="s">
        <v>192</v>
      </c>
      <c r="P334" s="108" t="s">
        <v>284</v>
      </c>
      <c r="Q334" s="120">
        <v>22000</v>
      </c>
      <c r="R334" s="116" t="s">
        <v>0</v>
      </c>
      <c r="S334" s="108" t="s">
        <v>272</v>
      </c>
      <c r="T334" s="108" t="s">
        <v>272</v>
      </c>
      <c r="U334" s="108" t="s">
        <v>272</v>
      </c>
      <c r="V334" s="108" t="s">
        <v>272</v>
      </c>
      <c r="W334" s="108" t="s">
        <v>272</v>
      </c>
      <c r="X334" s="108" t="s">
        <v>272</v>
      </c>
      <c r="Y334" s="108" t="s">
        <v>272</v>
      </c>
      <c r="Z334" s="108" t="s">
        <v>272</v>
      </c>
      <c r="AA334" s="108" t="s">
        <v>272</v>
      </c>
      <c r="AB334" s="108" t="s">
        <v>272</v>
      </c>
      <c r="AC334" s="108" t="s">
        <v>272</v>
      </c>
      <c r="AD334" s="108" t="s">
        <v>272</v>
      </c>
      <c r="AE334" s="108" t="s">
        <v>272</v>
      </c>
      <c r="AF334" s="108" t="s">
        <v>278</v>
      </c>
    </row>
    <row r="335" spans="1:32" x14ac:dyDescent="0.25">
      <c r="A335" s="107">
        <f t="shared" si="5"/>
        <v>3</v>
      </c>
      <c r="B335" s="113">
        <v>45362</v>
      </c>
      <c r="C335" s="113">
        <v>45362</v>
      </c>
      <c r="D335" s="108" t="s">
        <v>947</v>
      </c>
      <c r="E335" s="108" t="s">
        <v>272</v>
      </c>
      <c r="F335" s="108" t="s">
        <v>948</v>
      </c>
      <c r="G335" s="108" t="s">
        <v>281</v>
      </c>
      <c r="H335" s="108" t="s">
        <v>282</v>
      </c>
      <c r="I335" s="108" t="s">
        <v>276</v>
      </c>
      <c r="J335" s="120">
        <v>-341137500</v>
      </c>
      <c r="K335" s="114">
        <v>0</v>
      </c>
      <c r="L335" s="114">
        <v>-341137500</v>
      </c>
      <c r="M335" s="115" t="s">
        <v>272</v>
      </c>
      <c r="N335" s="108" t="s">
        <v>95</v>
      </c>
      <c r="O335" s="108" t="s">
        <v>170</v>
      </c>
      <c r="P335" s="108" t="s">
        <v>284</v>
      </c>
      <c r="Q335" s="120">
        <v>11000</v>
      </c>
      <c r="R335" s="116" t="s">
        <v>0</v>
      </c>
      <c r="S335" s="108" t="s">
        <v>272</v>
      </c>
      <c r="T335" s="108" t="s">
        <v>272</v>
      </c>
      <c r="U335" s="108" t="s">
        <v>272</v>
      </c>
      <c r="V335" s="108" t="s">
        <v>272</v>
      </c>
      <c r="W335" s="108" t="s">
        <v>272</v>
      </c>
      <c r="X335" s="108" t="s">
        <v>272</v>
      </c>
      <c r="Y335" s="108" t="s">
        <v>272</v>
      </c>
      <c r="Z335" s="108" t="s">
        <v>272</v>
      </c>
      <c r="AA335" s="108" t="s">
        <v>272</v>
      </c>
      <c r="AB335" s="108" t="s">
        <v>272</v>
      </c>
      <c r="AC335" s="108" t="s">
        <v>272</v>
      </c>
      <c r="AD335" s="108" t="s">
        <v>272</v>
      </c>
      <c r="AE335" s="108" t="s">
        <v>272</v>
      </c>
      <c r="AF335" s="108" t="s">
        <v>278</v>
      </c>
    </row>
    <row r="336" spans="1:32" x14ac:dyDescent="0.25">
      <c r="A336" s="107">
        <f t="shared" si="5"/>
        <v>3</v>
      </c>
      <c r="B336" s="113">
        <v>45362</v>
      </c>
      <c r="C336" s="113">
        <v>45362</v>
      </c>
      <c r="D336" s="108" t="s">
        <v>949</v>
      </c>
      <c r="E336" s="108" t="s">
        <v>272</v>
      </c>
      <c r="F336" s="108" t="s">
        <v>950</v>
      </c>
      <c r="G336" s="108" t="s">
        <v>281</v>
      </c>
      <c r="H336" s="108" t="s">
        <v>282</v>
      </c>
      <c r="I336" s="108" t="s">
        <v>276</v>
      </c>
      <c r="J336" s="120">
        <v>-357863000</v>
      </c>
      <c r="K336" s="114">
        <v>0</v>
      </c>
      <c r="L336" s="114">
        <v>-357863000</v>
      </c>
      <c r="M336" s="115" t="s">
        <v>272</v>
      </c>
      <c r="N336" s="108" t="s">
        <v>110</v>
      </c>
      <c r="O336" s="108" t="s">
        <v>192</v>
      </c>
      <c r="P336" s="108" t="s">
        <v>284</v>
      </c>
      <c r="Q336" s="120">
        <v>11000</v>
      </c>
      <c r="R336" s="116" t="s">
        <v>0</v>
      </c>
      <c r="S336" s="108" t="s">
        <v>272</v>
      </c>
      <c r="T336" s="108" t="s">
        <v>272</v>
      </c>
      <c r="U336" s="108" t="s">
        <v>272</v>
      </c>
      <c r="V336" s="108" t="s">
        <v>272</v>
      </c>
      <c r="W336" s="108" t="s">
        <v>272</v>
      </c>
      <c r="X336" s="108" t="s">
        <v>272</v>
      </c>
      <c r="Y336" s="108" t="s">
        <v>272</v>
      </c>
      <c r="Z336" s="108" t="s">
        <v>272</v>
      </c>
      <c r="AA336" s="108" t="s">
        <v>272</v>
      </c>
      <c r="AB336" s="108" t="s">
        <v>272</v>
      </c>
      <c r="AC336" s="108" t="s">
        <v>272</v>
      </c>
      <c r="AD336" s="108" t="s">
        <v>272</v>
      </c>
      <c r="AE336" s="108" t="s">
        <v>272</v>
      </c>
      <c r="AF336" s="108" t="s">
        <v>278</v>
      </c>
    </row>
    <row r="337" spans="1:32" x14ac:dyDescent="0.25">
      <c r="A337" s="107">
        <f t="shared" si="5"/>
        <v>3</v>
      </c>
      <c r="B337" s="113">
        <v>45362</v>
      </c>
      <c r="C337" s="113">
        <v>45362</v>
      </c>
      <c r="D337" s="108" t="s">
        <v>951</v>
      </c>
      <c r="E337" s="108" t="s">
        <v>272</v>
      </c>
      <c r="F337" s="108" t="s">
        <v>952</v>
      </c>
      <c r="G337" s="108" t="s">
        <v>281</v>
      </c>
      <c r="H337" s="108" t="s">
        <v>282</v>
      </c>
      <c r="I337" s="108" t="s">
        <v>276</v>
      </c>
      <c r="J337" s="120">
        <v>-667150000</v>
      </c>
      <c r="K337" s="114">
        <v>0</v>
      </c>
      <c r="L337" s="114">
        <v>-667150000</v>
      </c>
      <c r="M337" s="115" t="s">
        <v>272</v>
      </c>
      <c r="N337" s="108" t="s">
        <v>95</v>
      </c>
      <c r="O337" s="108" t="s">
        <v>170</v>
      </c>
      <c r="P337" s="108" t="s">
        <v>284</v>
      </c>
      <c r="Q337" s="120">
        <v>22000</v>
      </c>
      <c r="R337" s="116" t="s">
        <v>0</v>
      </c>
      <c r="S337" s="108" t="s">
        <v>272</v>
      </c>
      <c r="T337" s="108" t="s">
        <v>272</v>
      </c>
      <c r="U337" s="108" t="s">
        <v>272</v>
      </c>
      <c r="V337" s="108" t="s">
        <v>272</v>
      </c>
      <c r="W337" s="108" t="s">
        <v>272</v>
      </c>
      <c r="X337" s="108" t="s">
        <v>272</v>
      </c>
      <c r="Y337" s="108" t="s">
        <v>272</v>
      </c>
      <c r="Z337" s="108" t="s">
        <v>272</v>
      </c>
      <c r="AA337" s="108" t="s">
        <v>272</v>
      </c>
      <c r="AB337" s="108" t="s">
        <v>272</v>
      </c>
      <c r="AC337" s="108" t="s">
        <v>272</v>
      </c>
      <c r="AD337" s="108" t="s">
        <v>272</v>
      </c>
      <c r="AE337" s="108" t="s">
        <v>272</v>
      </c>
      <c r="AF337" s="108" t="s">
        <v>278</v>
      </c>
    </row>
    <row r="338" spans="1:32" x14ac:dyDescent="0.25">
      <c r="A338" s="107">
        <f t="shared" si="5"/>
        <v>3</v>
      </c>
      <c r="B338" s="113">
        <v>45363</v>
      </c>
      <c r="C338" s="113">
        <v>45363</v>
      </c>
      <c r="D338" s="108" t="s">
        <v>953</v>
      </c>
      <c r="E338" s="108" t="s">
        <v>272</v>
      </c>
      <c r="F338" s="108" t="s">
        <v>954</v>
      </c>
      <c r="G338" s="108" t="s">
        <v>281</v>
      </c>
      <c r="H338" s="108" t="s">
        <v>282</v>
      </c>
      <c r="I338" s="108" t="s">
        <v>276</v>
      </c>
      <c r="J338" s="120">
        <v>-798200</v>
      </c>
      <c r="K338" s="114">
        <v>0</v>
      </c>
      <c r="L338" s="114">
        <v>-798200</v>
      </c>
      <c r="M338" s="115" t="s">
        <v>272</v>
      </c>
      <c r="N338" s="108" t="s">
        <v>128</v>
      </c>
      <c r="O338" s="108" t="s">
        <v>171</v>
      </c>
      <c r="P338" s="108" t="s">
        <v>284</v>
      </c>
      <c r="Q338" s="120">
        <v>25</v>
      </c>
      <c r="R338" s="116" t="s">
        <v>0</v>
      </c>
      <c r="S338" s="108" t="s">
        <v>272</v>
      </c>
      <c r="T338" s="108" t="s">
        <v>272</v>
      </c>
      <c r="U338" s="108" t="s">
        <v>272</v>
      </c>
      <c r="V338" s="108" t="s">
        <v>272</v>
      </c>
      <c r="W338" s="108" t="s">
        <v>272</v>
      </c>
      <c r="X338" s="108" t="s">
        <v>272</v>
      </c>
      <c r="Y338" s="108" t="s">
        <v>272</v>
      </c>
      <c r="Z338" s="108" t="s">
        <v>272</v>
      </c>
      <c r="AA338" s="108" t="s">
        <v>272</v>
      </c>
      <c r="AB338" s="108" t="s">
        <v>272</v>
      </c>
      <c r="AC338" s="108" t="s">
        <v>272</v>
      </c>
      <c r="AD338" s="108" t="s">
        <v>272</v>
      </c>
      <c r="AE338" s="108" t="s">
        <v>272</v>
      </c>
      <c r="AF338" s="108" t="s">
        <v>278</v>
      </c>
    </row>
    <row r="339" spans="1:32" x14ac:dyDescent="0.25">
      <c r="A339" s="107">
        <f t="shared" si="5"/>
        <v>3</v>
      </c>
      <c r="B339" s="113">
        <v>45363</v>
      </c>
      <c r="C339" s="113">
        <v>45363</v>
      </c>
      <c r="D339" s="108" t="s">
        <v>955</v>
      </c>
      <c r="E339" s="108" t="s">
        <v>272</v>
      </c>
      <c r="F339" s="108" t="s">
        <v>956</v>
      </c>
      <c r="G339" s="108" t="s">
        <v>281</v>
      </c>
      <c r="H339" s="108" t="s">
        <v>282</v>
      </c>
      <c r="I339" s="108" t="s">
        <v>276</v>
      </c>
      <c r="J339" s="120">
        <v>-4657500</v>
      </c>
      <c r="K339" s="114">
        <v>0</v>
      </c>
      <c r="L339" s="114">
        <v>-4657500</v>
      </c>
      <c r="M339" s="115" t="s">
        <v>272</v>
      </c>
      <c r="N339" s="108" t="s">
        <v>110</v>
      </c>
      <c r="O339" s="108" t="s">
        <v>192</v>
      </c>
      <c r="P339" s="108" t="s">
        <v>284</v>
      </c>
      <c r="Q339" s="120">
        <v>150</v>
      </c>
      <c r="R339" s="116" t="s">
        <v>0</v>
      </c>
      <c r="S339" s="108" t="s">
        <v>272</v>
      </c>
      <c r="T339" s="108" t="s">
        <v>272</v>
      </c>
      <c r="U339" s="108" t="s">
        <v>272</v>
      </c>
      <c r="V339" s="108" t="s">
        <v>272</v>
      </c>
      <c r="W339" s="108" t="s">
        <v>272</v>
      </c>
      <c r="X339" s="108" t="s">
        <v>272</v>
      </c>
      <c r="Y339" s="108" t="s">
        <v>272</v>
      </c>
      <c r="Z339" s="108" t="s">
        <v>272</v>
      </c>
      <c r="AA339" s="108" t="s">
        <v>272</v>
      </c>
      <c r="AB339" s="108" t="s">
        <v>272</v>
      </c>
      <c r="AC339" s="108" t="s">
        <v>272</v>
      </c>
      <c r="AD339" s="108" t="s">
        <v>272</v>
      </c>
      <c r="AE339" s="108" t="s">
        <v>272</v>
      </c>
      <c r="AF339" s="108" t="s">
        <v>278</v>
      </c>
    </row>
    <row r="340" spans="1:32" x14ac:dyDescent="0.25">
      <c r="A340" s="107">
        <f t="shared" si="5"/>
        <v>3</v>
      </c>
      <c r="B340" s="113">
        <v>45363</v>
      </c>
      <c r="C340" s="113">
        <v>45363</v>
      </c>
      <c r="D340" s="108" t="s">
        <v>955</v>
      </c>
      <c r="E340" s="108" t="s">
        <v>272</v>
      </c>
      <c r="F340" s="108" t="s">
        <v>956</v>
      </c>
      <c r="G340" s="108" t="s">
        <v>281</v>
      </c>
      <c r="H340" s="108" t="s">
        <v>282</v>
      </c>
      <c r="I340" s="108" t="s">
        <v>276</v>
      </c>
      <c r="J340" s="120">
        <v>-16767000</v>
      </c>
      <c r="K340" s="114">
        <v>0</v>
      </c>
      <c r="L340" s="114">
        <v>-16767000</v>
      </c>
      <c r="M340" s="115" t="s">
        <v>272</v>
      </c>
      <c r="N340" s="108" t="s">
        <v>100</v>
      </c>
      <c r="O340" s="108" t="s">
        <v>298</v>
      </c>
      <c r="P340" s="108" t="s">
        <v>284</v>
      </c>
      <c r="Q340" s="120">
        <v>500</v>
      </c>
      <c r="R340" s="116" t="s">
        <v>1</v>
      </c>
      <c r="S340" s="108" t="s">
        <v>272</v>
      </c>
      <c r="T340" s="108" t="s">
        <v>272</v>
      </c>
      <c r="U340" s="108" t="s">
        <v>272</v>
      </c>
      <c r="V340" s="108" t="s">
        <v>272</v>
      </c>
      <c r="W340" s="108" t="s">
        <v>272</v>
      </c>
      <c r="X340" s="108" t="s">
        <v>272</v>
      </c>
      <c r="Y340" s="108" t="s">
        <v>272</v>
      </c>
      <c r="Z340" s="108" t="s">
        <v>272</v>
      </c>
      <c r="AA340" s="108" t="s">
        <v>272</v>
      </c>
      <c r="AB340" s="108" t="s">
        <v>272</v>
      </c>
      <c r="AC340" s="108" t="s">
        <v>272</v>
      </c>
      <c r="AD340" s="108" t="s">
        <v>272</v>
      </c>
      <c r="AE340" s="108" t="s">
        <v>272</v>
      </c>
      <c r="AF340" s="108" t="s">
        <v>278</v>
      </c>
    </row>
    <row r="341" spans="1:32" x14ac:dyDescent="0.25">
      <c r="A341" s="107">
        <f t="shared" si="5"/>
        <v>3</v>
      </c>
      <c r="B341" s="113">
        <v>45363</v>
      </c>
      <c r="C341" s="113">
        <v>45363</v>
      </c>
      <c r="D341" s="108" t="s">
        <v>955</v>
      </c>
      <c r="E341" s="108" t="s">
        <v>272</v>
      </c>
      <c r="F341" s="108" t="s">
        <v>956</v>
      </c>
      <c r="G341" s="108" t="s">
        <v>281</v>
      </c>
      <c r="H341" s="108" t="s">
        <v>282</v>
      </c>
      <c r="I341" s="108" t="s">
        <v>276</v>
      </c>
      <c r="J341" s="120">
        <v>-16767000</v>
      </c>
      <c r="K341" s="114">
        <v>0</v>
      </c>
      <c r="L341" s="114">
        <v>-16767000</v>
      </c>
      <c r="M341" s="115" t="s">
        <v>272</v>
      </c>
      <c r="N341" s="108" t="s">
        <v>105</v>
      </c>
      <c r="O341" s="108" t="s">
        <v>957</v>
      </c>
      <c r="P341" s="108" t="s">
        <v>284</v>
      </c>
      <c r="Q341" s="120">
        <v>500</v>
      </c>
      <c r="R341" s="116" t="s">
        <v>1</v>
      </c>
      <c r="S341" s="108" t="s">
        <v>272</v>
      </c>
      <c r="T341" s="108" t="s">
        <v>272</v>
      </c>
      <c r="U341" s="108" t="s">
        <v>272</v>
      </c>
      <c r="V341" s="108" t="s">
        <v>272</v>
      </c>
      <c r="W341" s="108" t="s">
        <v>272</v>
      </c>
      <c r="X341" s="108" t="s">
        <v>272</v>
      </c>
      <c r="Y341" s="108" t="s">
        <v>272</v>
      </c>
      <c r="Z341" s="108" t="s">
        <v>272</v>
      </c>
      <c r="AA341" s="108" t="s">
        <v>272</v>
      </c>
      <c r="AB341" s="108" t="s">
        <v>272</v>
      </c>
      <c r="AC341" s="108" t="s">
        <v>272</v>
      </c>
      <c r="AD341" s="108" t="s">
        <v>272</v>
      </c>
      <c r="AE341" s="108" t="s">
        <v>272</v>
      </c>
      <c r="AF341" s="108" t="s">
        <v>278</v>
      </c>
    </row>
    <row r="342" spans="1:32" x14ac:dyDescent="0.25">
      <c r="A342" s="107">
        <f t="shared" si="5"/>
        <v>3</v>
      </c>
      <c r="B342" s="113">
        <v>45363</v>
      </c>
      <c r="C342" s="113">
        <v>45363</v>
      </c>
      <c r="D342" s="108" t="s">
        <v>955</v>
      </c>
      <c r="E342" s="108" t="s">
        <v>272</v>
      </c>
      <c r="F342" s="108" t="s">
        <v>956</v>
      </c>
      <c r="G342" s="108" t="s">
        <v>281</v>
      </c>
      <c r="H342" s="108" t="s">
        <v>282</v>
      </c>
      <c r="I342" s="108" t="s">
        <v>276</v>
      </c>
      <c r="J342" s="120">
        <v>-16767000</v>
      </c>
      <c r="K342" s="114">
        <v>0</v>
      </c>
      <c r="L342" s="114">
        <v>-16767000</v>
      </c>
      <c r="M342" s="115" t="s">
        <v>272</v>
      </c>
      <c r="N342" s="108" t="s">
        <v>106</v>
      </c>
      <c r="O342" s="108" t="s">
        <v>187</v>
      </c>
      <c r="P342" s="108" t="s">
        <v>284</v>
      </c>
      <c r="Q342" s="120">
        <v>500</v>
      </c>
      <c r="R342" s="116" t="s">
        <v>1</v>
      </c>
      <c r="S342" s="108" t="s">
        <v>272</v>
      </c>
      <c r="T342" s="108" t="s">
        <v>272</v>
      </c>
      <c r="U342" s="108" t="s">
        <v>272</v>
      </c>
      <c r="V342" s="108" t="s">
        <v>272</v>
      </c>
      <c r="W342" s="108" t="s">
        <v>272</v>
      </c>
      <c r="X342" s="108" t="s">
        <v>272</v>
      </c>
      <c r="Y342" s="108" t="s">
        <v>272</v>
      </c>
      <c r="Z342" s="108" t="s">
        <v>272</v>
      </c>
      <c r="AA342" s="108" t="s">
        <v>272</v>
      </c>
      <c r="AB342" s="108" t="s">
        <v>272</v>
      </c>
      <c r="AC342" s="108" t="s">
        <v>272</v>
      </c>
      <c r="AD342" s="108" t="s">
        <v>272</v>
      </c>
      <c r="AE342" s="108" t="s">
        <v>272</v>
      </c>
      <c r="AF342" s="108" t="s">
        <v>278</v>
      </c>
    </row>
    <row r="343" spans="1:32" x14ac:dyDescent="0.25">
      <c r="A343" s="107">
        <f t="shared" si="5"/>
        <v>3</v>
      </c>
      <c r="B343" s="113">
        <v>45363</v>
      </c>
      <c r="C343" s="113">
        <v>45363</v>
      </c>
      <c r="D343" s="108" t="s">
        <v>955</v>
      </c>
      <c r="E343" s="108" t="s">
        <v>272</v>
      </c>
      <c r="F343" s="108" t="s">
        <v>956</v>
      </c>
      <c r="G343" s="108" t="s">
        <v>281</v>
      </c>
      <c r="H343" s="108" t="s">
        <v>282</v>
      </c>
      <c r="I343" s="108" t="s">
        <v>276</v>
      </c>
      <c r="J343" s="120">
        <v>-16767000</v>
      </c>
      <c r="K343" s="114">
        <v>0</v>
      </c>
      <c r="L343" s="114">
        <v>-16767000</v>
      </c>
      <c r="M343" s="115" t="s">
        <v>272</v>
      </c>
      <c r="N343" s="108" t="s">
        <v>159</v>
      </c>
      <c r="O343" s="108" t="s">
        <v>188</v>
      </c>
      <c r="P343" s="108" t="s">
        <v>284</v>
      </c>
      <c r="Q343" s="120">
        <v>500</v>
      </c>
      <c r="R343" s="116" t="s">
        <v>1</v>
      </c>
      <c r="S343" s="108" t="s">
        <v>272</v>
      </c>
      <c r="T343" s="108" t="s">
        <v>272</v>
      </c>
      <c r="U343" s="108" t="s">
        <v>272</v>
      </c>
      <c r="V343" s="108" t="s">
        <v>272</v>
      </c>
      <c r="W343" s="108" t="s">
        <v>272</v>
      </c>
      <c r="X343" s="108" t="s">
        <v>272</v>
      </c>
      <c r="Y343" s="108" t="s">
        <v>272</v>
      </c>
      <c r="Z343" s="108" t="s">
        <v>272</v>
      </c>
      <c r="AA343" s="108" t="s">
        <v>272</v>
      </c>
      <c r="AB343" s="108" t="s">
        <v>272</v>
      </c>
      <c r="AC343" s="108" t="s">
        <v>272</v>
      </c>
      <c r="AD343" s="108" t="s">
        <v>272</v>
      </c>
      <c r="AE343" s="108" t="s">
        <v>272</v>
      </c>
      <c r="AF343" s="108" t="s">
        <v>278</v>
      </c>
    </row>
    <row r="344" spans="1:32" x14ac:dyDescent="0.25">
      <c r="A344" s="107">
        <f t="shared" si="5"/>
        <v>3</v>
      </c>
      <c r="B344" s="113">
        <v>45363</v>
      </c>
      <c r="C344" s="113">
        <v>45363</v>
      </c>
      <c r="D344" s="108" t="s">
        <v>958</v>
      </c>
      <c r="E344" s="108" t="s">
        <v>272</v>
      </c>
      <c r="F344" s="108" t="s">
        <v>959</v>
      </c>
      <c r="G344" s="108" t="s">
        <v>281</v>
      </c>
      <c r="H344" s="108" t="s">
        <v>282</v>
      </c>
      <c r="I344" s="108" t="s">
        <v>276</v>
      </c>
      <c r="J344" s="120">
        <v>-4657500</v>
      </c>
      <c r="K344" s="114">
        <v>0</v>
      </c>
      <c r="L344" s="114">
        <v>-4657500</v>
      </c>
      <c r="M344" s="115" t="s">
        <v>272</v>
      </c>
      <c r="N344" s="108" t="s">
        <v>110</v>
      </c>
      <c r="O344" s="108" t="s">
        <v>192</v>
      </c>
      <c r="P344" s="108" t="s">
        <v>284</v>
      </c>
      <c r="Q344" s="120">
        <v>150</v>
      </c>
      <c r="R344" s="116" t="s">
        <v>0</v>
      </c>
      <c r="S344" s="108" t="s">
        <v>272</v>
      </c>
      <c r="T344" s="108" t="s">
        <v>272</v>
      </c>
      <c r="U344" s="108" t="s">
        <v>272</v>
      </c>
      <c r="V344" s="108" t="s">
        <v>272</v>
      </c>
      <c r="W344" s="108" t="s">
        <v>272</v>
      </c>
      <c r="X344" s="108" t="s">
        <v>272</v>
      </c>
      <c r="Y344" s="108" t="s">
        <v>272</v>
      </c>
      <c r="Z344" s="108" t="s">
        <v>272</v>
      </c>
      <c r="AA344" s="108" t="s">
        <v>272</v>
      </c>
      <c r="AB344" s="108" t="s">
        <v>272</v>
      </c>
      <c r="AC344" s="108" t="s">
        <v>272</v>
      </c>
      <c r="AD344" s="108" t="s">
        <v>272</v>
      </c>
      <c r="AE344" s="108" t="s">
        <v>272</v>
      </c>
      <c r="AF344" s="108" t="s">
        <v>278</v>
      </c>
    </row>
    <row r="345" spans="1:32" x14ac:dyDescent="0.25">
      <c r="A345" s="107">
        <f t="shared" si="5"/>
        <v>3</v>
      </c>
      <c r="B345" s="113">
        <v>45363</v>
      </c>
      <c r="C345" s="113">
        <v>45363</v>
      </c>
      <c r="D345" s="108" t="s">
        <v>958</v>
      </c>
      <c r="E345" s="108" t="s">
        <v>272</v>
      </c>
      <c r="F345" s="108" t="s">
        <v>959</v>
      </c>
      <c r="G345" s="108" t="s">
        <v>281</v>
      </c>
      <c r="H345" s="108" t="s">
        <v>282</v>
      </c>
      <c r="I345" s="108" t="s">
        <v>276</v>
      </c>
      <c r="J345" s="120">
        <v>-16767000</v>
      </c>
      <c r="K345" s="114">
        <v>0</v>
      </c>
      <c r="L345" s="114">
        <v>-16767000</v>
      </c>
      <c r="M345" s="115" t="s">
        <v>272</v>
      </c>
      <c r="N345" s="108" t="s">
        <v>100</v>
      </c>
      <c r="O345" s="108" t="s">
        <v>298</v>
      </c>
      <c r="P345" s="108" t="s">
        <v>284</v>
      </c>
      <c r="Q345" s="120">
        <v>500</v>
      </c>
      <c r="R345" s="116" t="s">
        <v>1</v>
      </c>
      <c r="S345" s="108" t="s">
        <v>272</v>
      </c>
      <c r="T345" s="108" t="s">
        <v>272</v>
      </c>
      <c r="U345" s="108" t="s">
        <v>272</v>
      </c>
      <c r="V345" s="108" t="s">
        <v>272</v>
      </c>
      <c r="W345" s="108" t="s">
        <v>272</v>
      </c>
      <c r="X345" s="108" t="s">
        <v>272</v>
      </c>
      <c r="Y345" s="108" t="s">
        <v>272</v>
      </c>
      <c r="Z345" s="108" t="s">
        <v>272</v>
      </c>
      <c r="AA345" s="108" t="s">
        <v>272</v>
      </c>
      <c r="AB345" s="108" t="s">
        <v>272</v>
      </c>
      <c r="AC345" s="108" t="s">
        <v>272</v>
      </c>
      <c r="AD345" s="108" t="s">
        <v>272</v>
      </c>
      <c r="AE345" s="108" t="s">
        <v>272</v>
      </c>
      <c r="AF345" s="108" t="s">
        <v>278</v>
      </c>
    </row>
    <row r="346" spans="1:32" x14ac:dyDescent="0.25">
      <c r="A346" s="107">
        <f t="shared" si="5"/>
        <v>3</v>
      </c>
      <c r="B346" s="113">
        <v>45363</v>
      </c>
      <c r="C346" s="113">
        <v>45363</v>
      </c>
      <c r="D346" s="108" t="s">
        <v>958</v>
      </c>
      <c r="E346" s="108" t="s">
        <v>272</v>
      </c>
      <c r="F346" s="108" t="s">
        <v>959</v>
      </c>
      <c r="G346" s="108" t="s">
        <v>281</v>
      </c>
      <c r="H346" s="108" t="s">
        <v>282</v>
      </c>
      <c r="I346" s="108" t="s">
        <v>276</v>
      </c>
      <c r="J346" s="120">
        <v>-16767000</v>
      </c>
      <c r="K346" s="114">
        <v>0</v>
      </c>
      <c r="L346" s="114">
        <v>-16767000</v>
      </c>
      <c r="M346" s="115" t="s">
        <v>272</v>
      </c>
      <c r="N346" s="108" t="s">
        <v>105</v>
      </c>
      <c r="O346" s="108" t="s">
        <v>957</v>
      </c>
      <c r="P346" s="108" t="s">
        <v>284</v>
      </c>
      <c r="Q346" s="120">
        <v>500</v>
      </c>
      <c r="R346" s="116" t="s">
        <v>1</v>
      </c>
      <c r="S346" s="108" t="s">
        <v>272</v>
      </c>
      <c r="T346" s="108" t="s">
        <v>272</v>
      </c>
      <c r="U346" s="108" t="s">
        <v>272</v>
      </c>
      <c r="V346" s="108" t="s">
        <v>272</v>
      </c>
      <c r="W346" s="108" t="s">
        <v>272</v>
      </c>
      <c r="X346" s="108" t="s">
        <v>272</v>
      </c>
      <c r="Y346" s="108" t="s">
        <v>272</v>
      </c>
      <c r="Z346" s="108" t="s">
        <v>272</v>
      </c>
      <c r="AA346" s="108" t="s">
        <v>272</v>
      </c>
      <c r="AB346" s="108" t="s">
        <v>272</v>
      </c>
      <c r="AC346" s="108" t="s">
        <v>272</v>
      </c>
      <c r="AD346" s="108" t="s">
        <v>272</v>
      </c>
      <c r="AE346" s="108" t="s">
        <v>272</v>
      </c>
      <c r="AF346" s="108" t="s">
        <v>278</v>
      </c>
    </row>
    <row r="347" spans="1:32" x14ac:dyDescent="0.25">
      <c r="A347" s="107">
        <f t="shared" si="5"/>
        <v>3</v>
      </c>
      <c r="B347" s="113">
        <v>45363</v>
      </c>
      <c r="C347" s="113">
        <v>45363</v>
      </c>
      <c r="D347" s="108" t="s">
        <v>958</v>
      </c>
      <c r="E347" s="108" t="s">
        <v>272</v>
      </c>
      <c r="F347" s="108" t="s">
        <v>959</v>
      </c>
      <c r="G347" s="108" t="s">
        <v>281</v>
      </c>
      <c r="H347" s="108" t="s">
        <v>282</v>
      </c>
      <c r="I347" s="108" t="s">
        <v>276</v>
      </c>
      <c r="J347" s="120">
        <v>-16767000</v>
      </c>
      <c r="K347" s="114">
        <v>0</v>
      </c>
      <c r="L347" s="114">
        <v>-16767000</v>
      </c>
      <c r="M347" s="115" t="s">
        <v>272</v>
      </c>
      <c r="N347" s="108" t="s">
        <v>106</v>
      </c>
      <c r="O347" s="108" t="s">
        <v>187</v>
      </c>
      <c r="P347" s="108" t="s">
        <v>284</v>
      </c>
      <c r="Q347" s="120">
        <v>500</v>
      </c>
      <c r="R347" s="116" t="s">
        <v>1</v>
      </c>
      <c r="S347" s="108" t="s">
        <v>272</v>
      </c>
      <c r="T347" s="108" t="s">
        <v>272</v>
      </c>
      <c r="U347" s="108" t="s">
        <v>272</v>
      </c>
      <c r="V347" s="108" t="s">
        <v>272</v>
      </c>
      <c r="W347" s="108" t="s">
        <v>272</v>
      </c>
      <c r="X347" s="108" t="s">
        <v>272</v>
      </c>
      <c r="Y347" s="108" t="s">
        <v>272</v>
      </c>
      <c r="Z347" s="108" t="s">
        <v>272</v>
      </c>
      <c r="AA347" s="108" t="s">
        <v>272</v>
      </c>
      <c r="AB347" s="108" t="s">
        <v>272</v>
      </c>
      <c r="AC347" s="108" t="s">
        <v>272</v>
      </c>
      <c r="AD347" s="108" t="s">
        <v>272</v>
      </c>
      <c r="AE347" s="108" t="s">
        <v>272</v>
      </c>
      <c r="AF347" s="108" t="s">
        <v>278</v>
      </c>
    </row>
    <row r="348" spans="1:32" x14ac:dyDescent="0.25">
      <c r="A348" s="107">
        <f t="shared" si="5"/>
        <v>3</v>
      </c>
      <c r="B348" s="113">
        <v>45363</v>
      </c>
      <c r="C348" s="113">
        <v>45363</v>
      </c>
      <c r="D348" s="108" t="s">
        <v>958</v>
      </c>
      <c r="E348" s="108" t="s">
        <v>272</v>
      </c>
      <c r="F348" s="108" t="s">
        <v>959</v>
      </c>
      <c r="G348" s="108" t="s">
        <v>281</v>
      </c>
      <c r="H348" s="108" t="s">
        <v>282</v>
      </c>
      <c r="I348" s="108" t="s">
        <v>276</v>
      </c>
      <c r="J348" s="120">
        <v>-16767000</v>
      </c>
      <c r="K348" s="114">
        <v>0</v>
      </c>
      <c r="L348" s="114">
        <v>-16767000</v>
      </c>
      <c r="M348" s="115" t="s">
        <v>272</v>
      </c>
      <c r="N348" s="108" t="s">
        <v>159</v>
      </c>
      <c r="O348" s="108" t="s">
        <v>188</v>
      </c>
      <c r="P348" s="108" t="s">
        <v>284</v>
      </c>
      <c r="Q348" s="120">
        <v>500</v>
      </c>
      <c r="R348" s="116" t="s">
        <v>1</v>
      </c>
      <c r="S348" s="108" t="s">
        <v>272</v>
      </c>
      <c r="T348" s="108" t="s">
        <v>272</v>
      </c>
      <c r="U348" s="108" t="s">
        <v>272</v>
      </c>
      <c r="V348" s="108" t="s">
        <v>272</v>
      </c>
      <c r="W348" s="108" t="s">
        <v>272</v>
      </c>
      <c r="X348" s="108" t="s">
        <v>272</v>
      </c>
      <c r="Y348" s="108" t="s">
        <v>272</v>
      </c>
      <c r="Z348" s="108" t="s">
        <v>272</v>
      </c>
      <c r="AA348" s="108" t="s">
        <v>272</v>
      </c>
      <c r="AB348" s="108" t="s">
        <v>272</v>
      </c>
      <c r="AC348" s="108" t="s">
        <v>272</v>
      </c>
      <c r="AD348" s="108" t="s">
        <v>272</v>
      </c>
      <c r="AE348" s="108" t="s">
        <v>272</v>
      </c>
      <c r="AF348" s="108" t="s">
        <v>278</v>
      </c>
    </row>
    <row r="349" spans="1:32" x14ac:dyDescent="0.25">
      <c r="A349" s="107">
        <f t="shared" si="5"/>
        <v>3</v>
      </c>
      <c r="B349" s="113">
        <v>45363</v>
      </c>
      <c r="C349" s="113">
        <v>45363</v>
      </c>
      <c r="D349" s="108" t="s">
        <v>960</v>
      </c>
      <c r="E349" s="108" t="s">
        <v>272</v>
      </c>
      <c r="F349" s="108" t="s">
        <v>961</v>
      </c>
      <c r="G349" s="108" t="s">
        <v>281</v>
      </c>
      <c r="H349" s="108" t="s">
        <v>282</v>
      </c>
      <c r="I349" s="108" t="s">
        <v>276</v>
      </c>
      <c r="J349" s="120">
        <v>-405218000</v>
      </c>
      <c r="K349" s="114">
        <v>0</v>
      </c>
      <c r="L349" s="114">
        <v>-405218000</v>
      </c>
      <c r="M349" s="115" t="s">
        <v>272</v>
      </c>
      <c r="N349" s="108" t="s">
        <v>101</v>
      </c>
      <c r="O349" s="108" t="s">
        <v>175</v>
      </c>
      <c r="P349" s="108" t="s">
        <v>284</v>
      </c>
      <c r="Q349" s="120">
        <v>11000</v>
      </c>
      <c r="R349" s="116" t="s">
        <v>1</v>
      </c>
      <c r="S349" s="108" t="s">
        <v>272</v>
      </c>
      <c r="T349" s="108" t="s">
        <v>272</v>
      </c>
      <c r="U349" s="108" t="s">
        <v>272</v>
      </c>
      <c r="V349" s="108" t="s">
        <v>272</v>
      </c>
      <c r="W349" s="108" t="s">
        <v>272</v>
      </c>
      <c r="X349" s="108" t="s">
        <v>272</v>
      </c>
      <c r="Y349" s="108" t="s">
        <v>272</v>
      </c>
      <c r="Z349" s="108" t="s">
        <v>272</v>
      </c>
      <c r="AA349" s="108" t="s">
        <v>272</v>
      </c>
      <c r="AB349" s="108" t="s">
        <v>272</v>
      </c>
      <c r="AC349" s="108" t="s">
        <v>272</v>
      </c>
      <c r="AD349" s="108" t="s">
        <v>272</v>
      </c>
      <c r="AE349" s="108" t="s">
        <v>272</v>
      </c>
      <c r="AF349" s="108" t="s">
        <v>278</v>
      </c>
    </row>
    <row r="350" spans="1:32" x14ac:dyDescent="0.25">
      <c r="A350" s="107">
        <f t="shared" si="5"/>
        <v>3</v>
      </c>
      <c r="B350" s="113">
        <v>45363</v>
      </c>
      <c r="C350" s="113">
        <v>45363</v>
      </c>
      <c r="D350" s="108" t="s">
        <v>962</v>
      </c>
      <c r="E350" s="108" t="s">
        <v>272</v>
      </c>
      <c r="F350" s="108" t="s">
        <v>963</v>
      </c>
      <c r="G350" s="108" t="s">
        <v>281</v>
      </c>
      <c r="H350" s="108" t="s">
        <v>282</v>
      </c>
      <c r="I350" s="108" t="s">
        <v>276</v>
      </c>
      <c r="J350" s="120">
        <v>-357863000</v>
      </c>
      <c r="K350" s="114">
        <v>0</v>
      </c>
      <c r="L350" s="114">
        <v>-357863000</v>
      </c>
      <c r="M350" s="115" t="s">
        <v>272</v>
      </c>
      <c r="N350" s="108" t="s">
        <v>110</v>
      </c>
      <c r="O350" s="108" t="s">
        <v>192</v>
      </c>
      <c r="P350" s="108" t="s">
        <v>284</v>
      </c>
      <c r="Q350" s="120">
        <v>11000</v>
      </c>
      <c r="R350" s="116" t="s">
        <v>0</v>
      </c>
      <c r="S350" s="108" t="s">
        <v>272</v>
      </c>
      <c r="T350" s="108" t="s">
        <v>272</v>
      </c>
      <c r="U350" s="108" t="s">
        <v>272</v>
      </c>
      <c r="V350" s="108" t="s">
        <v>272</v>
      </c>
      <c r="W350" s="108" t="s">
        <v>272</v>
      </c>
      <c r="X350" s="108" t="s">
        <v>272</v>
      </c>
      <c r="Y350" s="108" t="s">
        <v>272</v>
      </c>
      <c r="Z350" s="108" t="s">
        <v>272</v>
      </c>
      <c r="AA350" s="108" t="s">
        <v>272</v>
      </c>
      <c r="AB350" s="108" t="s">
        <v>272</v>
      </c>
      <c r="AC350" s="108" t="s">
        <v>272</v>
      </c>
      <c r="AD350" s="108" t="s">
        <v>272</v>
      </c>
      <c r="AE350" s="108" t="s">
        <v>272</v>
      </c>
      <c r="AF350" s="108" t="s">
        <v>278</v>
      </c>
    </row>
    <row r="351" spans="1:32" x14ac:dyDescent="0.25">
      <c r="A351" s="107">
        <f t="shared" si="5"/>
        <v>3</v>
      </c>
      <c r="B351" s="113">
        <v>45363</v>
      </c>
      <c r="C351" s="113">
        <v>45363</v>
      </c>
      <c r="D351" s="108" t="s">
        <v>964</v>
      </c>
      <c r="E351" s="108" t="s">
        <v>272</v>
      </c>
      <c r="F351" s="108" t="s">
        <v>965</v>
      </c>
      <c r="G351" s="108" t="s">
        <v>315</v>
      </c>
      <c r="H351" s="108" t="s">
        <v>316</v>
      </c>
      <c r="I351" s="108" t="s">
        <v>276</v>
      </c>
      <c r="J351" s="120">
        <v>-646536000</v>
      </c>
      <c r="K351" s="114">
        <v>0</v>
      </c>
      <c r="L351" s="114">
        <v>-646536000</v>
      </c>
      <c r="M351" s="115" t="s">
        <v>272</v>
      </c>
      <c r="N351" s="108" t="s">
        <v>110</v>
      </c>
      <c r="O351" s="108" t="s">
        <v>192</v>
      </c>
      <c r="P351" s="108" t="s">
        <v>284</v>
      </c>
      <c r="Q351" s="120">
        <v>22000</v>
      </c>
      <c r="R351" s="116" t="s">
        <v>0</v>
      </c>
      <c r="S351" s="108" t="s">
        <v>272</v>
      </c>
      <c r="T351" s="108" t="s">
        <v>272</v>
      </c>
      <c r="U351" s="108" t="s">
        <v>272</v>
      </c>
      <c r="V351" s="108" t="s">
        <v>272</v>
      </c>
      <c r="W351" s="108" t="s">
        <v>272</v>
      </c>
      <c r="X351" s="108" t="s">
        <v>272</v>
      </c>
      <c r="Y351" s="108" t="s">
        <v>272</v>
      </c>
      <c r="Z351" s="108" t="s">
        <v>272</v>
      </c>
      <c r="AA351" s="108" t="s">
        <v>272</v>
      </c>
      <c r="AB351" s="108" t="s">
        <v>272</v>
      </c>
      <c r="AC351" s="108" t="s">
        <v>272</v>
      </c>
      <c r="AD351" s="108" t="s">
        <v>272</v>
      </c>
      <c r="AE351" s="108" t="s">
        <v>272</v>
      </c>
      <c r="AF351" s="108" t="s">
        <v>278</v>
      </c>
    </row>
    <row r="352" spans="1:32" x14ac:dyDescent="0.25">
      <c r="A352" s="107">
        <f t="shared" si="5"/>
        <v>3</v>
      </c>
      <c r="B352" s="113">
        <v>45363</v>
      </c>
      <c r="C352" s="113">
        <v>45363</v>
      </c>
      <c r="D352" s="108" t="s">
        <v>966</v>
      </c>
      <c r="E352" s="108" t="s">
        <v>272</v>
      </c>
      <c r="F352" s="108" t="s">
        <v>967</v>
      </c>
      <c r="G352" s="108" t="s">
        <v>315</v>
      </c>
      <c r="H352" s="108" t="s">
        <v>316</v>
      </c>
      <c r="I352" s="108" t="s">
        <v>276</v>
      </c>
      <c r="J352" s="120">
        <v>-646536000</v>
      </c>
      <c r="K352" s="114">
        <v>0</v>
      </c>
      <c r="L352" s="114">
        <v>-646536000</v>
      </c>
      <c r="M352" s="115" t="s">
        <v>272</v>
      </c>
      <c r="N352" s="108" t="s">
        <v>110</v>
      </c>
      <c r="O352" s="108" t="s">
        <v>192</v>
      </c>
      <c r="P352" s="108" t="s">
        <v>284</v>
      </c>
      <c r="Q352" s="120">
        <v>22000</v>
      </c>
      <c r="R352" s="116" t="s">
        <v>0</v>
      </c>
      <c r="S352" s="108" t="s">
        <v>272</v>
      </c>
      <c r="T352" s="108" t="s">
        <v>272</v>
      </c>
      <c r="U352" s="108" t="s">
        <v>272</v>
      </c>
      <c r="V352" s="108" t="s">
        <v>272</v>
      </c>
      <c r="W352" s="108" t="s">
        <v>272</v>
      </c>
      <c r="X352" s="108" t="s">
        <v>272</v>
      </c>
      <c r="Y352" s="108" t="s">
        <v>272</v>
      </c>
      <c r="Z352" s="108" t="s">
        <v>272</v>
      </c>
      <c r="AA352" s="108" t="s">
        <v>272</v>
      </c>
      <c r="AB352" s="108" t="s">
        <v>272</v>
      </c>
      <c r="AC352" s="108" t="s">
        <v>272</v>
      </c>
      <c r="AD352" s="108" t="s">
        <v>272</v>
      </c>
      <c r="AE352" s="108" t="s">
        <v>272</v>
      </c>
      <c r="AF352" s="108" t="s">
        <v>278</v>
      </c>
    </row>
    <row r="353" spans="1:32" x14ac:dyDescent="0.25">
      <c r="A353" s="107">
        <f t="shared" si="5"/>
        <v>3</v>
      </c>
      <c r="B353" s="113">
        <v>45363</v>
      </c>
      <c r="C353" s="113">
        <v>45363</v>
      </c>
      <c r="D353" s="108" t="s">
        <v>968</v>
      </c>
      <c r="E353" s="108" t="s">
        <v>272</v>
      </c>
      <c r="F353" s="108" t="s">
        <v>969</v>
      </c>
      <c r="G353" s="108" t="s">
        <v>315</v>
      </c>
      <c r="H353" s="108" t="s">
        <v>316</v>
      </c>
      <c r="I353" s="108" t="s">
        <v>276</v>
      </c>
      <c r="J353" s="120">
        <v>-646536000</v>
      </c>
      <c r="K353" s="114">
        <v>0</v>
      </c>
      <c r="L353" s="114">
        <v>-646536000</v>
      </c>
      <c r="M353" s="115" t="s">
        <v>272</v>
      </c>
      <c r="N353" s="108" t="s">
        <v>110</v>
      </c>
      <c r="O353" s="108" t="s">
        <v>192</v>
      </c>
      <c r="P353" s="108" t="s">
        <v>284</v>
      </c>
      <c r="Q353" s="120">
        <v>22000</v>
      </c>
      <c r="R353" s="116" t="s">
        <v>0</v>
      </c>
      <c r="S353" s="108" t="s">
        <v>272</v>
      </c>
      <c r="T353" s="108" t="s">
        <v>272</v>
      </c>
      <c r="U353" s="108" t="s">
        <v>272</v>
      </c>
      <c r="V353" s="108" t="s">
        <v>272</v>
      </c>
      <c r="W353" s="108" t="s">
        <v>272</v>
      </c>
      <c r="X353" s="108" t="s">
        <v>272</v>
      </c>
      <c r="Y353" s="108" t="s">
        <v>272</v>
      </c>
      <c r="Z353" s="108" t="s">
        <v>272</v>
      </c>
      <c r="AA353" s="108" t="s">
        <v>272</v>
      </c>
      <c r="AB353" s="108" t="s">
        <v>272</v>
      </c>
      <c r="AC353" s="108" t="s">
        <v>272</v>
      </c>
      <c r="AD353" s="108" t="s">
        <v>272</v>
      </c>
      <c r="AE353" s="108" t="s">
        <v>272</v>
      </c>
      <c r="AF353" s="108" t="s">
        <v>278</v>
      </c>
    </row>
    <row r="354" spans="1:32" x14ac:dyDescent="0.25">
      <c r="A354" s="107">
        <f t="shared" si="5"/>
        <v>3</v>
      </c>
      <c r="B354" s="113">
        <v>45363</v>
      </c>
      <c r="C354" s="113">
        <v>45363</v>
      </c>
      <c r="D354" s="108" t="s">
        <v>970</v>
      </c>
      <c r="E354" s="108" t="s">
        <v>272</v>
      </c>
      <c r="F354" s="108" t="s">
        <v>971</v>
      </c>
      <c r="G354" s="108" t="s">
        <v>315</v>
      </c>
      <c r="H354" s="108" t="s">
        <v>316</v>
      </c>
      <c r="I354" s="108" t="s">
        <v>276</v>
      </c>
      <c r="J354" s="120">
        <v>-646536000</v>
      </c>
      <c r="K354" s="114">
        <v>0</v>
      </c>
      <c r="L354" s="114">
        <v>-646536000</v>
      </c>
      <c r="M354" s="115" t="s">
        <v>272</v>
      </c>
      <c r="N354" s="108" t="s">
        <v>110</v>
      </c>
      <c r="O354" s="108" t="s">
        <v>192</v>
      </c>
      <c r="P354" s="108" t="s">
        <v>284</v>
      </c>
      <c r="Q354" s="120">
        <v>22000</v>
      </c>
      <c r="R354" s="116" t="s">
        <v>0</v>
      </c>
      <c r="S354" s="108" t="s">
        <v>272</v>
      </c>
      <c r="T354" s="108" t="s">
        <v>272</v>
      </c>
      <c r="U354" s="108" t="s">
        <v>272</v>
      </c>
      <c r="V354" s="108" t="s">
        <v>272</v>
      </c>
      <c r="W354" s="108" t="s">
        <v>272</v>
      </c>
      <c r="X354" s="108" t="s">
        <v>272</v>
      </c>
      <c r="Y354" s="108" t="s">
        <v>272</v>
      </c>
      <c r="Z354" s="108" t="s">
        <v>272</v>
      </c>
      <c r="AA354" s="108" t="s">
        <v>272</v>
      </c>
      <c r="AB354" s="108" t="s">
        <v>272</v>
      </c>
      <c r="AC354" s="108" t="s">
        <v>272</v>
      </c>
      <c r="AD354" s="108" t="s">
        <v>272</v>
      </c>
      <c r="AE354" s="108" t="s">
        <v>272</v>
      </c>
      <c r="AF354" s="108" t="s">
        <v>278</v>
      </c>
    </row>
    <row r="355" spans="1:32" x14ac:dyDescent="0.25">
      <c r="A355" s="107">
        <f t="shared" si="5"/>
        <v>3</v>
      </c>
      <c r="B355" s="113">
        <v>45363</v>
      </c>
      <c r="C355" s="113">
        <v>45363</v>
      </c>
      <c r="D355" s="108" t="s">
        <v>972</v>
      </c>
      <c r="E355" s="108" t="s">
        <v>272</v>
      </c>
      <c r="F355" s="108" t="s">
        <v>973</v>
      </c>
      <c r="G355" s="108" t="s">
        <v>315</v>
      </c>
      <c r="H355" s="108" t="s">
        <v>316</v>
      </c>
      <c r="I355" s="108" t="s">
        <v>276</v>
      </c>
      <c r="J355" s="120">
        <v>-646536000</v>
      </c>
      <c r="K355" s="114">
        <v>0</v>
      </c>
      <c r="L355" s="114">
        <v>-646536000</v>
      </c>
      <c r="M355" s="115" t="s">
        <v>272</v>
      </c>
      <c r="N355" s="108" t="s">
        <v>110</v>
      </c>
      <c r="O355" s="108" t="s">
        <v>192</v>
      </c>
      <c r="P355" s="108" t="s">
        <v>284</v>
      </c>
      <c r="Q355" s="120">
        <v>22000</v>
      </c>
      <c r="R355" s="116" t="s">
        <v>0</v>
      </c>
      <c r="S355" s="108" t="s">
        <v>272</v>
      </c>
      <c r="T355" s="108" t="s">
        <v>272</v>
      </c>
      <c r="U355" s="108" t="s">
        <v>272</v>
      </c>
      <c r="V355" s="108" t="s">
        <v>272</v>
      </c>
      <c r="W355" s="108" t="s">
        <v>272</v>
      </c>
      <c r="X355" s="108" t="s">
        <v>272</v>
      </c>
      <c r="Y355" s="108" t="s">
        <v>272</v>
      </c>
      <c r="Z355" s="108" t="s">
        <v>272</v>
      </c>
      <c r="AA355" s="108" t="s">
        <v>272</v>
      </c>
      <c r="AB355" s="108" t="s">
        <v>272</v>
      </c>
      <c r="AC355" s="108" t="s">
        <v>272</v>
      </c>
      <c r="AD355" s="108" t="s">
        <v>272</v>
      </c>
      <c r="AE355" s="108" t="s">
        <v>272</v>
      </c>
      <c r="AF355" s="108" t="s">
        <v>278</v>
      </c>
    </row>
    <row r="356" spans="1:32" x14ac:dyDescent="0.25">
      <c r="A356" s="107">
        <f t="shared" si="5"/>
        <v>3</v>
      </c>
      <c r="B356" s="113">
        <v>45363</v>
      </c>
      <c r="C356" s="113">
        <v>45363</v>
      </c>
      <c r="D356" s="108" t="s">
        <v>974</v>
      </c>
      <c r="E356" s="108" t="s">
        <v>272</v>
      </c>
      <c r="F356" s="108" t="s">
        <v>975</v>
      </c>
      <c r="G356" s="108" t="s">
        <v>315</v>
      </c>
      <c r="H356" s="108" t="s">
        <v>316</v>
      </c>
      <c r="I356" s="108" t="s">
        <v>276</v>
      </c>
      <c r="J356" s="120">
        <v>-646536000</v>
      </c>
      <c r="K356" s="114">
        <v>0</v>
      </c>
      <c r="L356" s="114">
        <v>-646536000</v>
      </c>
      <c r="M356" s="115" t="s">
        <v>272</v>
      </c>
      <c r="N356" s="108" t="s">
        <v>110</v>
      </c>
      <c r="O356" s="108" t="s">
        <v>192</v>
      </c>
      <c r="P356" s="108" t="s">
        <v>284</v>
      </c>
      <c r="Q356" s="120">
        <v>22000</v>
      </c>
      <c r="R356" s="116" t="s">
        <v>0</v>
      </c>
      <c r="S356" s="108" t="s">
        <v>272</v>
      </c>
      <c r="T356" s="108" t="s">
        <v>272</v>
      </c>
      <c r="U356" s="108" t="s">
        <v>272</v>
      </c>
      <c r="V356" s="108" t="s">
        <v>272</v>
      </c>
      <c r="W356" s="108" t="s">
        <v>272</v>
      </c>
      <c r="X356" s="108" t="s">
        <v>272</v>
      </c>
      <c r="Y356" s="108" t="s">
        <v>272</v>
      </c>
      <c r="Z356" s="108" t="s">
        <v>272</v>
      </c>
      <c r="AA356" s="108" t="s">
        <v>272</v>
      </c>
      <c r="AB356" s="108" t="s">
        <v>272</v>
      </c>
      <c r="AC356" s="108" t="s">
        <v>272</v>
      </c>
      <c r="AD356" s="108" t="s">
        <v>272</v>
      </c>
      <c r="AE356" s="108" t="s">
        <v>272</v>
      </c>
      <c r="AF356" s="108" t="s">
        <v>278</v>
      </c>
    </row>
    <row r="357" spans="1:32" x14ac:dyDescent="0.25">
      <c r="A357" s="107">
        <f t="shared" si="5"/>
        <v>3</v>
      </c>
      <c r="B357" s="113">
        <v>45363</v>
      </c>
      <c r="C357" s="113">
        <v>45363</v>
      </c>
      <c r="D357" s="108" t="s">
        <v>976</v>
      </c>
      <c r="E357" s="108" t="s">
        <v>272</v>
      </c>
      <c r="F357" s="108" t="s">
        <v>977</v>
      </c>
      <c r="G357" s="108" t="s">
        <v>281</v>
      </c>
      <c r="H357" s="108" t="s">
        <v>282</v>
      </c>
      <c r="I357" s="108" t="s">
        <v>276</v>
      </c>
      <c r="J357" s="120">
        <v>-219271800</v>
      </c>
      <c r="K357" s="114">
        <v>0</v>
      </c>
      <c r="L357" s="114">
        <v>-219271800</v>
      </c>
      <c r="M357" s="115" t="s">
        <v>272</v>
      </c>
      <c r="N357" s="108" t="s">
        <v>111</v>
      </c>
      <c r="O357" s="108" t="s">
        <v>466</v>
      </c>
      <c r="P357" s="108" t="s">
        <v>284</v>
      </c>
      <c r="Q357" s="120">
        <v>6600</v>
      </c>
      <c r="R357" s="116" t="s">
        <v>0</v>
      </c>
      <c r="S357" s="108" t="s">
        <v>272</v>
      </c>
      <c r="T357" s="108" t="s">
        <v>272</v>
      </c>
      <c r="U357" s="108" t="s">
        <v>272</v>
      </c>
      <c r="V357" s="108" t="s">
        <v>272</v>
      </c>
      <c r="W357" s="108" t="s">
        <v>272</v>
      </c>
      <c r="X357" s="108" t="s">
        <v>272</v>
      </c>
      <c r="Y357" s="108" t="s">
        <v>272</v>
      </c>
      <c r="Z357" s="108" t="s">
        <v>272</v>
      </c>
      <c r="AA357" s="108" t="s">
        <v>272</v>
      </c>
      <c r="AB357" s="108" t="s">
        <v>272</v>
      </c>
      <c r="AC357" s="108" t="s">
        <v>272</v>
      </c>
      <c r="AD357" s="108" t="s">
        <v>272</v>
      </c>
      <c r="AE357" s="108" t="s">
        <v>272</v>
      </c>
      <c r="AF357" s="108" t="s">
        <v>278</v>
      </c>
    </row>
    <row r="358" spans="1:32" ht="37.5" x14ac:dyDescent="0.25">
      <c r="A358" s="107">
        <f t="shared" si="5"/>
        <v>3</v>
      </c>
      <c r="B358" s="113">
        <v>45364</v>
      </c>
      <c r="C358" s="113">
        <v>45364</v>
      </c>
      <c r="D358" s="108" t="s">
        <v>978</v>
      </c>
      <c r="E358" s="108" t="s">
        <v>272</v>
      </c>
      <c r="F358" s="108" t="s">
        <v>979</v>
      </c>
      <c r="G358" s="108" t="s">
        <v>274</v>
      </c>
      <c r="H358" s="108" t="s">
        <v>275</v>
      </c>
      <c r="I358" s="108" t="s">
        <v>276</v>
      </c>
      <c r="J358" s="120">
        <v>-2750000</v>
      </c>
      <c r="K358" s="114">
        <v>0</v>
      </c>
      <c r="L358" s="114">
        <v>-2750000</v>
      </c>
      <c r="M358" s="115" t="s">
        <v>385</v>
      </c>
      <c r="N358" s="108" t="s">
        <v>272</v>
      </c>
      <c r="O358" s="108" t="s">
        <v>272</v>
      </c>
      <c r="P358" s="108" t="s">
        <v>272</v>
      </c>
      <c r="Q358" s="120">
        <v>0</v>
      </c>
      <c r="R358" s="116" t="s">
        <v>239</v>
      </c>
      <c r="S358" s="108" t="s">
        <v>272</v>
      </c>
      <c r="T358" s="108" t="s">
        <v>272</v>
      </c>
      <c r="U358" s="108" t="s">
        <v>272</v>
      </c>
      <c r="V358" s="108" t="s">
        <v>272</v>
      </c>
      <c r="W358" s="108" t="s">
        <v>272</v>
      </c>
      <c r="X358" s="108" t="s">
        <v>272</v>
      </c>
      <c r="Y358" s="108" t="s">
        <v>272</v>
      </c>
      <c r="Z358" s="108" t="s">
        <v>272</v>
      </c>
      <c r="AA358" s="108" t="s">
        <v>272</v>
      </c>
      <c r="AB358" s="108" t="s">
        <v>272</v>
      </c>
      <c r="AC358" s="108" t="s">
        <v>272</v>
      </c>
      <c r="AD358" s="108" t="s">
        <v>272</v>
      </c>
      <c r="AE358" s="108" t="s">
        <v>272</v>
      </c>
      <c r="AF358" s="108" t="s">
        <v>278</v>
      </c>
    </row>
    <row r="359" spans="1:32" x14ac:dyDescent="0.25">
      <c r="A359" s="107">
        <f t="shared" si="5"/>
        <v>3</v>
      </c>
      <c r="B359" s="113">
        <v>45364</v>
      </c>
      <c r="C359" s="113">
        <v>45364</v>
      </c>
      <c r="D359" s="108" t="s">
        <v>980</v>
      </c>
      <c r="E359" s="108" t="s">
        <v>272</v>
      </c>
      <c r="F359" s="108" t="s">
        <v>981</v>
      </c>
      <c r="G359" s="108" t="s">
        <v>315</v>
      </c>
      <c r="H359" s="108" t="s">
        <v>316</v>
      </c>
      <c r="I359" s="108" t="s">
        <v>276</v>
      </c>
      <c r="J359" s="120">
        <v>-647064000</v>
      </c>
      <c r="K359" s="114">
        <v>0</v>
      </c>
      <c r="L359" s="114">
        <v>-647064000</v>
      </c>
      <c r="M359" s="115" t="s">
        <v>272</v>
      </c>
      <c r="N359" s="108" t="s">
        <v>110</v>
      </c>
      <c r="O359" s="108" t="s">
        <v>192</v>
      </c>
      <c r="P359" s="108" t="s">
        <v>284</v>
      </c>
      <c r="Q359" s="120">
        <v>22000</v>
      </c>
      <c r="R359" s="116" t="s">
        <v>0</v>
      </c>
      <c r="S359" s="108" t="s">
        <v>272</v>
      </c>
      <c r="T359" s="108" t="s">
        <v>272</v>
      </c>
      <c r="U359" s="108" t="s">
        <v>272</v>
      </c>
      <c r="V359" s="108" t="s">
        <v>272</v>
      </c>
      <c r="W359" s="108" t="s">
        <v>272</v>
      </c>
      <c r="X359" s="108" t="s">
        <v>272</v>
      </c>
      <c r="Y359" s="108" t="s">
        <v>272</v>
      </c>
      <c r="Z359" s="108" t="s">
        <v>272</v>
      </c>
      <c r="AA359" s="108" t="s">
        <v>272</v>
      </c>
      <c r="AB359" s="108" t="s">
        <v>272</v>
      </c>
      <c r="AC359" s="108" t="s">
        <v>272</v>
      </c>
      <c r="AD359" s="108" t="s">
        <v>272</v>
      </c>
      <c r="AE359" s="108" t="s">
        <v>272</v>
      </c>
      <c r="AF359" s="108" t="s">
        <v>278</v>
      </c>
    </row>
    <row r="360" spans="1:32" x14ac:dyDescent="0.25">
      <c r="A360" s="107">
        <f t="shared" si="5"/>
        <v>3</v>
      </c>
      <c r="B360" s="113">
        <v>45364</v>
      </c>
      <c r="C360" s="113">
        <v>45364</v>
      </c>
      <c r="D360" s="108" t="s">
        <v>982</v>
      </c>
      <c r="E360" s="108" t="s">
        <v>272</v>
      </c>
      <c r="F360" s="108" t="s">
        <v>983</v>
      </c>
      <c r="G360" s="108" t="s">
        <v>315</v>
      </c>
      <c r="H360" s="108" t="s">
        <v>316</v>
      </c>
      <c r="I360" s="108" t="s">
        <v>276</v>
      </c>
      <c r="J360" s="120">
        <v>-647064000</v>
      </c>
      <c r="K360" s="114">
        <v>0</v>
      </c>
      <c r="L360" s="114">
        <v>-647064000</v>
      </c>
      <c r="M360" s="115" t="s">
        <v>272</v>
      </c>
      <c r="N360" s="108" t="s">
        <v>110</v>
      </c>
      <c r="O360" s="108" t="s">
        <v>192</v>
      </c>
      <c r="P360" s="108" t="s">
        <v>284</v>
      </c>
      <c r="Q360" s="120">
        <v>22000</v>
      </c>
      <c r="R360" s="116" t="s">
        <v>0</v>
      </c>
      <c r="S360" s="108" t="s">
        <v>272</v>
      </c>
      <c r="T360" s="108" t="s">
        <v>272</v>
      </c>
      <c r="U360" s="108" t="s">
        <v>272</v>
      </c>
      <c r="V360" s="108" t="s">
        <v>272</v>
      </c>
      <c r="W360" s="108" t="s">
        <v>272</v>
      </c>
      <c r="X360" s="108" t="s">
        <v>272</v>
      </c>
      <c r="Y360" s="108" t="s">
        <v>272</v>
      </c>
      <c r="Z360" s="108" t="s">
        <v>272</v>
      </c>
      <c r="AA360" s="108" t="s">
        <v>272</v>
      </c>
      <c r="AB360" s="108" t="s">
        <v>272</v>
      </c>
      <c r="AC360" s="108" t="s">
        <v>272</v>
      </c>
      <c r="AD360" s="108" t="s">
        <v>272</v>
      </c>
      <c r="AE360" s="108" t="s">
        <v>272</v>
      </c>
      <c r="AF360" s="108" t="s">
        <v>278</v>
      </c>
    </row>
    <row r="361" spans="1:32" x14ac:dyDescent="0.25">
      <c r="A361" s="107">
        <f t="shared" si="5"/>
        <v>3</v>
      </c>
      <c r="B361" s="113">
        <v>45364</v>
      </c>
      <c r="C361" s="113">
        <v>45364</v>
      </c>
      <c r="D361" s="108" t="s">
        <v>984</v>
      </c>
      <c r="E361" s="108" t="s">
        <v>272</v>
      </c>
      <c r="F361" s="108" t="s">
        <v>985</v>
      </c>
      <c r="G361" s="108" t="s">
        <v>315</v>
      </c>
      <c r="H361" s="108" t="s">
        <v>316</v>
      </c>
      <c r="I361" s="108" t="s">
        <v>276</v>
      </c>
      <c r="J361" s="120">
        <v>-647064000</v>
      </c>
      <c r="K361" s="114">
        <v>0</v>
      </c>
      <c r="L361" s="114">
        <v>-647064000</v>
      </c>
      <c r="M361" s="115" t="s">
        <v>272</v>
      </c>
      <c r="N361" s="108" t="s">
        <v>110</v>
      </c>
      <c r="O361" s="108" t="s">
        <v>192</v>
      </c>
      <c r="P361" s="108" t="s">
        <v>284</v>
      </c>
      <c r="Q361" s="120">
        <v>22000</v>
      </c>
      <c r="R361" s="116" t="s">
        <v>0</v>
      </c>
      <c r="S361" s="108" t="s">
        <v>272</v>
      </c>
      <c r="T361" s="108" t="s">
        <v>272</v>
      </c>
      <c r="U361" s="108" t="s">
        <v>272</v>
      </c>
      <c r="V361" s="108" t="s">
        <v>272</v>
      </c>
      <c r="W361" s="108" t="s">
        <v>272</v>
      </c>
      <c r="X361" s="108" t="s">
        <v>272</v>
      </c>
      <c r="Y361" s="108" t="s">
        <v>272</v>
      </c>
      <c r="Z361" s="108" t="s">
        <v>272</v>
      </c>
      <c r="AA361" s="108" t="s">
        <v>272</v>
      </c>
      <c r="AB361" s="108" t="s">
        <v>272</v>
      </c>
      <c r="AC361" s="108" t="s">
        <v>272</v>
      </c>
      <c r="AD361" s="108" t="s">
        <v>272</v>
      </c>
      <c r="AE361" s="108" t="s">
        <v>272</v>
      </c>
      <c r="AF361" s="108" t="s">
        <v>278</v>
      </c>
    </row>
    <row r="362" spans="1:32" x14ac:dyDescent="0.25">
      <c r="A362" s="107">
        <f t="shared" si="5"/>
        <v>3</v>
      </c>
      <c r="B362" s="113">
        <v>45364</v>
      </c>
      <c r="C362" s="113">
        <v>45364</v>
      </c>
      <c r="D362" s="108" t="s">
        <v>986</v>
      </c>
      <c r="E362" s="108" t="s">
        <v>272</v>
      </c>
      <c r="F362" s="108" t="s">
        <v>987</v>
      </c>
      <c r="G362" s="108" t="s">
        <v>315</v>
      </c>
      <c r="H362" s="108" t="s">
        <v>316</v>
      </c>
      <c r="I362" s="108" t="s">
        <v>276</v>
      </c>
      <c r="J362" s="120">
        <v>-647064000</v>
      </c>
      <c r="K362" s="114">
        <v>0</v>
      </c>
      <c r="L362" s="114">
        <v>-647064000</v>
      </c>
      <c r="M362" s="115" t="s">
        <v>272</v>
      </c>
      <c r="N362" s="108" t="s">
        <v>110</v>
      </c>
      <c r="O362" s="108" t="s">
        <v>192</v>
      </c>
      <c r="P362" s="108" t="s">
        <v>284</v>
      </c>
      <c r="Q362" s="120">
        <v>22000</v>
      </c>
      <c r="R362" s="116" t="s">
        <v>0</v>
      </c>
      <c r="S362" s="108" t="s">
        <v>272</v>
      </c>
      <c r="T362" s="108" t="s">
        <v>272</v>
      </c>
      <c r="U362" s="108" t="s">
        <v>272</v>
      </c>
      <c r="V362" s="108" t="s">
        <v>272</v>
      </c>
      <c r="W362" s="108" t="s">
        <v>272</v>
      </c>
      <c r="X362" s="108" t="s">
        <v>272</v>
      </c>
      <c r="Y362" s="108" t="s">
        <v>272</v>
      </c>
      <c r="Z362" s="108" t="s">
        <v>272</v>
      </c>
      <c r="AA362" s="108" t="s">
        <v>272</v>
      </c>
      <c r="AB362" s="108" t="s">
        <v>272</v>
      </c>
      <c r="AC362" s="108" t="s">
        <v>272</v>
      </c>
      <c r="AD362" s="108" t="s">
        <v>272</v>
      </c>
      <c r="AE362" s="108" t="s">
        <v>272</v>
      </c>
      <c r="AF362" s="108" t="s">
        <v>278</v>
      </c>
    </row>
    <row r="363" spans="1:32" x14ac:dyDescent="0.25">
      <c r="A363" s="107">
        <f t="shared" si="5"/>
        <v>3</v>
      </c>
      <c r="B363" s="113">
        <v>45364</v>
      </c>
      <c r="C363" s="113">
        <v>45364</v>
      </c>
      <c r="D363" s="108" t="s">
        <v>988</v>
      </c>
      <c r="E363" s="108" t="s">
        <v>272</v>
      </c>
      <c r="F363" s="108" t="s">
        <v>989</v>
      </c>
      <c r="G363" s="108" t="s">
        <v>315</v>
      </c>
      <c r="H363" s="108" t="s">
        <v>316</v>
      </c>
      <c r="I363" s="108" t="s">
        <v>276</v>
      </c>
      <c r="J363" s="120">
        <v>-647064000</v>
      </c>
      <c r="K363" s="114">
        <v>0</v>
      </c>
      <c r="L363" s="114">
        <v>-647064000</v>
      </c>
      <c r="M363" s="115" t="s">
        <v>272</v>
      </c>
      <c r="N363" s="108" t="s">
        <v>110</v>
      </c>
      <c r="O363" s="108" t="s">
        <v>192</v>
      </c>
      <c r="P363" s="108" t="s">
        <v>284</v>
      </c>
      <c r="Q363" s="120">
        <v>22000</v>
      </c>
      <c r="R363" s="116" t="s">
        <v>0</v>
      </c>
      <c r="S363" s="108" t="s">
        <v>272</v>
      </c>
      <c r="T363" s="108" t="s">
        <v>272</v>
      </c>
      <c r="U363" s="108" t="s">
        <v>272</v>
      </c>
      <c r="V363" s="108" t="s">
        <v>272</v>
      </c>
      <c r="W363" s="108" t="s">
        <v>272</v>
      </c>
      <c r="X363" s="108" t="s">
        <v>272</v>
      </c>
      <c r="Y363" s="108" t="s">
        <v>272</v>
      </c>
      <c r="Z363" s="108" t="s">
        <v>272</v>
      </c>
      <c r="AA363" s="108" t="s">
        <v>272</v>
      </c>
      <c r="AB363" s="108" t="s">
        <v>272</v>
      </c>
      <c r="AC363" s="108" t="s">
        <v>272</v>
      </c>
      <c r="AD363" s="108" t="s">
        <v>272</v>
      </c>
      <c r="AE363" s="108" t="s">
        <v>272</v>
      </c>
      <c r="AF363" s="108" t="s">
        <v>278</v>
      </c>
    </row>
    <row r="364" spans="1:32" x14ac:dyDescent="0.25">
      <c r="A364" s="107">
        <f t="shared" si="5"/>
        <v>3</v>
      </c>
      <c r="B364" s="113">
        <v>45364</v>
      </c>
      <c r="C364" s="113">
        <v>45364</v>
      </c>
      <c r="D364" s="108" t="s">
        <v>990</v>
      </c>
      <c r="E364" s="108" t="s">
        <v>272</v>
      </c>
      <c r="F364" s="108" t="s">
        <v>991</v>
      </c>
      <c r="G364" s="108" t="s">
        <v>281</v>
      </c>
      <c r="H364" s="108" t="s">
        <v>282</v>
      </c>
      <c r="I364" s="108" t="s">
        <v>276</v>
      </c>
      <c r="J364" s="120">
        <v>-405218000</v>
      </c>
      <c r="K364" s="114">
        <v>0</v>
      </c>
      <c r="L364" s="114">
        <v>-405218000</v>
      </c>
      <c r="M364" s="115" t="s">
        <v>272</v>
      </c>
      <c r="N364" s="108" t="s">
        <v>101</v>
      </c>
      <c r="O364" s="108" t="s">
        <v>175</v>
      </c>
      <c r="P364" s="108" t="s">
        <v>284</v>
      </c>
      <c r="Q364" s="120">
        <v>11000</v>
      </c>
      <c r="R364" s="116" t="s">
        <v>1</v>
      </c>
      <c r="S364" s="108" t="s">
        <v>272</v>
      </c>
      <c r="T364" s="108" t="s">
        <v>272</v>
      </c>
      <c r="U364" s="108" t="s">
        <v>272</v>
      </c>
      <c r="V364" s="108" t="s">
        <v>272</v>
      </c>
      <c r="W364" s="108" t="s">
        <v>272</v>
      </c>
      <c r="X364" s="108" t="s">
        <v>272</v>
      </c>
      <c r="Y364" s="108" t="s">
        <v>272</v>
      </c>
      <c r="Z364" s="108" t="s">
        <v>272</v>
      </c>
      <c r="AA364" s="108" t="s">
        <v>272</v>
      </c>
      <c r="AB364" s="108" t="s">
        <v>272</v>
      </c>
      <c r="AC364" s="108" t="s">
        <v>272</v>
      </c>
      <c r="AD364" s="108" t="s">
        <v>272</v>
      </c>
      <c r="AE364" s="108" t="s">
        <v>272</v>
      </c>
      <c r="AF364" s="108" t="s">
        <v>278</v>
      </c>
    </row>
    <row r="365" spans="1:32" x14ac:dyDescent="0.25">
      <c r="A365" s="107">
        <f t="shared" si="5"/>
        <v>3</v>
      </c>
      <c r="B365" s="113">
        <v>45365</v>
      </c>
      <c r="C365" s="113">
        <v>45365</v>
      </c>
      <c r="D365" s="108" t="s">
        <v>992</v>
      </c>
      <c r="E365" s="108" t="s">
        <v>272</v>
      </c>
      <c r="F365" s="108" t="s">
        <v>993</v>
      </c>
      <c r="G365" s="108" t="s">
        <v>281</v>
      </c>
      <c r="H365" s="108" t="s">
        <v>282</v>
      </c>
      <c r="I365" s="108" t="s">
        <v>276</v>
      </c>
      <c r="J365" s="120">
        <v>-715726000</v>
      </c>
      <c r="K365" s="114">
        <v>0</v>
      </c>
      <c r="L365" s="114">
        <v>-715726000</v>
      </c>
      <c r="M365" s="115" t="s">
        <v>272</v>
      </c>
      <c r="N365" s="108" t="s">
        <v>110</v>
      </c>
      <c r="O365" s="108" t="s">
        <v>192</v>
      </c>
      <c r="P365" s="108" t="s">
        <v>284</v>
      </c>
      <c r="Q365" s="120">
        <v>22000</v>
      </c>
      <c r="R365" s="116" t="s">
        <v>0</v>
      </c>
      <c r="S365" s="108" t="s">
        <v>272</v>
      </c>
      <c r="T365" s="108" t="s">
        <v>272</v>
      </c>
      <c r="U365" s="108" t="s">
        <v>272</v>
      </c>
      <c r="V365" s="108" t="s">
        <v>272</v>
      </c>
      <c r="W365" s="108" t="s">
        <v>272</v>
      </c>
      <c r="X365" s="108" t="s">
        <v>272</v>
      </c>
      <c r="Y365" s="108" t="s">
        <v>272</v>
      </c>
      <c r="Z365" s="108" t="s">
        <v>272</v>
      </c>
      <c r="AA365" s="108" t="s">
        <v>272</v>
      </c>
      <c r="AB365" s="108" t="s">
        <v>272</v>
      </c>
      <c r="AC365" s="108" t="s">
        <v>272</v>
      </c>
      <c r="AD365" s="108" t="s">
        <v>272</v>
      </c>
      <c r="AE365" s="108" t="s">
        <v>272</v>
      </c>
      <c r="AF365" s="108" t="s">
        <v>278</v>
      </c>
    </row>
    <row r="366" spans="1:32" x14ac:dyDescent="0.25">
      <c r="A366" s="107">
        <f t="shared" si="5"/>
        <v>3</v>
      </c>
      <c r="B366" s="113">
        <v>45365</v>
      </c>
      <c r="C366" s="113">
        <v>45365</v>
      </c>
      <c r="D366" s="108" t="s">
        <v>994</v>
      </c>
      <c r="E366" s="108" t="s">
        <v>272</v>
      </c>
      <c r="F366" s="108" t="s">
        <v>995</v>
      </c>
      <c r="G366" s="108" t="s">
        <v>281</v>
      </c>
      <c r="H366" s="108" t="s">
        <v>282</v>
      </c>
      <c r="I366" s="108" t="s">
        <v>276</v>
      </c>
      <c r="J366" s="120">
        <v>-405218000</v>
      </c>
      <c r="K366" s="114">
        <v>0</v>
      </c>
      <c r="L366" s="114">
        <v>-405218000</v>
      </c>
      <c r="M366" s="115" t="s">
        <v>272</v>
      </c>
      <c r="N366" s="108" t="s">
        <v>101</v>
      </c>
      <c r="O366" s="108" t="s">
        <v>175</v>
      </c>
      <c r="P366" s="108" t="s">
        <v>284</v>
      </c>
      <c r="Q366" s="120">
        <v>11000</v>
      </c>
      <c r="R366" s="116" t="s">
        <v>1</v>
      </c>
      <c r="S366" s="108" t="s">
        <v>272</v>
      </c>
      <c r="T366" s="108" t="s">
        <v>272</v>
      </c>
      <c r="U366" s="108" t="s">
        <v>272</v>
      </c>
      <c r="V366" s="108" t="s">
        <v>272</v>
      </c>
      <c r="W366" s="108" t="s">
        <v>272</v>
      </c>
      <c r="X366" s="108" t="s">
        <v>272</v>
      </c>
      <c r="Y366" s="108" t="s">
        <v>272</v>
      </c>
      <c r="Z366" s="108" t="s">
        <v>272</v>
      </c>
      <c r="AA366" s="108" t="s">
        <v>272</v>
      </c>
      <c r="AB366" s="108" t="s">
        <v>272</v>
      </c>
      <c r="AC366" s="108" t="s">
        <v>272</v>
      </c>
      <c r="AD366" s="108" t="s">
        <v>272</v>
      </c>
      <c r="AE366" s="108" t="s">
        <v>272</v>
      </c>
      <c r="AF366" s="108" t="s">
        <v>278</v>
      </c>
    </row>
    <row r="367" spans="1:32" x14ac:dyDescent="0.25">
      <c r="A367" s="107">
        <f t="shared" si="5"/>
        <v>3</v>
      </c>
      <c r="B367" s="113">
        <v>45365</v>
      </c>
      <c r="C367" s="113">
        <v>45365</v>
      </c>
      <c r="D367" s="108" t="s">
        <v>996</v>
      </c>
      <c r="E367" s="108" t="s">
        <v>272</v>
      </c>
      <c r="F367" s="108" t="s">
        <v>997</v>
      </c>
      <c r="G367" s="108" t="s">
        <v>281</v>
      </c>
      <c r="H367" s="108" t="s">
        <v>282</v>
      </c>
      <c r="I367" s="108" t="s">
        <v>276</v>
      </c>
      <c r="J367" s="120">
        <v>-1017500000</v>
      </c>
      <c r="K367" s="114">
        <v>0</v>
      </c>
      <c r="L367" s="114">
        <v>-1017500000</v>
      </c>
      <c r="M367" s="115" t="s">
        <v>272</v>
      </c>
      <c r="N367" s="108" t="s">
        <v>705</v>
      </c>
      <c r="O367" s="108" t="s">
        <v>706</v>
      </c>
      <c r="P367" s="108" t="s">
        <v>284</v>
      </c>
      <c r="Q367" s="120">
        <v>58000</v>
      </c>
      <c r="R367" s="116" t="s">
        <v>241</v>
      </c>
      <c r="S367" s="108" t="s">
        <v>272</v>
      </c>
      <c r="T367" s="108" t="s">
        <v>272</v>
      </c>
      <c r="U367" s="108" t="s">
        <v>272</v>
      </c>
      <c r="V367" s="108" t="s">
        <v>272</v>
      </c>
      <c r="W367" s="108" t="s">
        <v>272</v>
      </c>
      <c r="X367" s="108" t="s">
        <v>272</v>
      </c>
      <c r="Y367" s="108" t="s">
        <v>272</v>
      </c>
      <c r="Z367" s="108" t="s">
        <v>272</v>
      </c>
      <c r="AA367" s="108" t="s">
        <v>272</v>
      </c>
      <c r="AB367" s="108" t="s">
        <v>272</v>
      </c>
      <c r="AC367" s="108" t="s">
        <v>272</v>
      </c>
      <c r="AD367" s="108" t="s">
        <v>272</v>
      </c>
      <c r="AE367" s="108" t="s">
        <v>272</v>
      </c>
      <c r="AF367" s="108" t="s">
        <v>278</v>
      </c>
    </row>
    <row r="368" spans="1:32" x14ac:dyDescent="0.25">
      <c r="A368" s="107">
        <f t="shared" si="5"/>
        <v>3</v>
      </c>
      <c r="B368" s="113">
        <v>45366</v>
      </c>
      <c r="C368" s="113">
        <v>45366</v>
      </c>
      <c r="D368" s="108" t="s">
        <v>998</v>
      </c>
      <c r="E368" s="108" t="s">
        <v>272</v>
      </c>
      <c r="F368" s="108" t="s">
        <v>999</v>
      </c>
      <c r="G368" s="108" t="s">
        <v>281</v>
      </c>
      <c r="H368" s="108" t="s">
        <v>282</v>
      </c>
      <c r="I368" s="108" t="s">
        <v>276</v>
      </c>
      <c r="J368" s="120">
        <v>-204682500</v>
      </c>
      <c r="K368" s="114">
        <v>0</v>
      </c>
      <c r="L368" s="114">
        <v>-204682500</v>
      </c>
      <c r="M368" s="115" t="s">
        <v>272</v>
      </c>
      <c r="N368" s="108" t="s">
        <v>110</v>
      </c>
      <c r="O368" s="108" t="s">
        <v>192</v>
      </c>
      <c r="P368" s="108" t="s">
        <v>284</v>
      </c>
      <c r="Q368" s="120">
        <v>6600</v>
      </c>
      <c r="R368" s="116" t="s">
        <v>0</v>
      </c>
      <c r="S368" s="108" t="s">
        <v>272</v>
      </c>
      <c r="T368" s="108" t="s">
        <v>272</v>
      </c>
      <c r="U368" s="108" t="s">
        <v>272</v>
      </c>
      <c r="V368" s="108" t="s">
        <v>272</v>
      </c>
      <c r="W368" s="108" t="s">
        <v>272</v>
      </c>
      <c r="X368" s="108" t="s">
        <v>272</v>
      </c>
      <c r="Y368" s="108" t="s">
        <v>272</v>
      </c>
      <c r="Z368" s="108" t="s">
        <v>272</v>
      </c>
      <c r="AA368" s="108" t="s">
        <v>272</v>
      </c>
      <c r="AB368" s="108" t="s">
        <v>272</v>
      </c>
      <c r="AC368" s="108" t="s">
        <v>272</v>
      </c>
      <c r="AD368" s="108" t="s">
        <v>272</v>
      </c>
      <c r="AE368" s="108" t="s">
        <v>272</v>
      </c>
      <c r="AF368" s="108" t="s">
        <v>278</v>
      </c>
    </row>
    <row r="369" spans="1:32" x14ac:dyDescent="0.25">
      <c r="A369" s="107">
        <f t="shared" si="5"/>
        <v>3</v>
      </c>
      <c r="B369" s="113">
        <v>45366</v>
      </c>
      <c r="C369" s="113">
        <v>45366</v>
      </c>
      <c r="D369" s="108" t="s">
        <v>1000</v>
      </c>
      <c r="E369" s="108" t="s">
        <v>272</v>
      </c>
      <c r="F369" s="108" t="s">
        <v>1001</v>
      </c>
      <c r="G369" s="108" t="s">
        <v>281</v>
      </c>
      <c r="H369" s="108" t="s">
        <v>282</v>
      </c>
      <c r="I369" s="108" t="s">
        <v>276</v>
      </c>
      <c r="J369" s="120">
        <v>-715726000</v>
      </c>
      <c r="K369" s="114">
        <v>0</v>
      </c>
      <c r="L369" s="114">
        <v>-715726000</v>
      </c>
      <c r="M369" s="115" t="s">
        <v>272</v>
      </c>
      <c r="N369" s="108" t="s">
        <v>110</v>
      </c>
      <c r="O369" s="108" t="s">
        <v>192</v>
      </c>
      <c r="P369" s="108" t="s">
        <v>284</v>
      </c>
      <c r="Q369" s="120">
        <v>22000</v>
      </c>
      <c r="R369" s="116" t="s">
        <v>0</v>
      </c>
      <c r="S369" s="108" t="s">
        <v>272</v>
      </c>
      <c r="T369" s="108" t="s">
        <v>272</v>
      </c>
      <c r="U369" s="108" t="s">
        <v>272</v>
      </c>
      <c r="V369" s="108" t="s">
        <v>272</v>
      </c>
      <c r="W369" s="108" t="s">
        <v>272</v>
      </c>
      <c r="X369" s="108" t="s">
        <v>272</v>
      </c>
      <c r="Y369" s="108" t="s">
        <v>272</v>
      </c>
      <c r="Z369" s="108" t="s">
        <v>272</v>
      </c>
      <c r="AA369" s="108" t="s">
        <v>272</v>
      </c>
      <c r="AB369" s="108" t="s">
        <v>272</v>
      </c>
      <c r="AC369" s="108" t="s">
        <v>272</v>
      </c>
      <c r="AD369" s="108" t="s">
        <v>272</v>
      </c>
      <c r="AE369" s="108" t="s">
        <v>272</v>
      </c>
      <c r="AF369" s="108" t="s">
        <v>278</v>
      </c>
    </row>
    <row r="370" spans="1:32" x14ac:dyDescent="0.25">
      <c r="A370" s="107">
        <f t="shared" si="5"/>
        <v>3</v>
      </c>
      <c r="B370" s="113">
        <v>45367</v>
      </c>
      <c r="C370" s="113">
        <v>45367</v>
      </c>
      <c r="D370" s="108" t="s">
        <v>1002</v>
      </c>
      <c r="E370" s="108" t="s">
        <v>272</v>
      </c>
      <c r="F370" s="108" t="s">
        <v>1003</v>
      </c>
      <c r="G370" s="108" t="s">
        <v>315</v>
      </c>
      <c r="H370" s="108" t="s">
        <v>316</v>
      </c>
      <c r="I370" s="108" t="s">
        <v>276</v>
      </c>
      <c r="J370" s="120">
        <v>-687044600</v>
      </c>
      <c r="K370" s="114">
        <v>0</v>
      </c>
      <c r="L370" s="114">
        <v>-687044600</v>
      </c>
      <c r="M370" s="115" t="s">
        <v>272</v>
      </c>
      <c r="N370" s="108" t="s">
        <v>110</v>
      </c>
      <c r="O370" s="108" t="s">
        <v>192</v>
      </c>
      <c r="P370" s="108" t="s">
        <v>284</v>
      </c>
      <c r="Q370" s="120">
        <v>22000</v>
      </c>
      <c r="R370" s="116" t="s">
        <v>0</v>
      </c>
      <c r="S370" s="108" t="s">
        <v>272</v>
      </c>
      <c r="T370" s="108" t="s">
        <v>272</v>
      </c>
      <c r="U370" s="108" t="s">
        <v>272</v>
      </c>
      <c r="V370" s="108" t="s">
        <v>272</v>
      </c>
      <c r="W370" s="108" t="s">
        <v>272</v>
      </c>
      <c r="X370" s="108" t="s">
        <v>272</v>
      </c>
      <c r="Y370" s="108" t="s">
        <v>272</v>
      </c>
      <c r="Z370" s="108" t="s">
        <v>272</v>
      </c>
      <c r="AA370" s="108" t="s">
        <v>272</v>
      </c>
      <c r="AB370" s="108" t="s">
        <v>272</v>
      </c>
      <c r="AC370" s="108" t="s">
        <v>272</v>
      </c>
      <c r="AD370" s="108" t="s">
        <v>272</v>
      </c>
      <c r="AE370" s="108" t="s">
        <v>272</v>
      </c>
      <c r="AF370" s="108" t="s">
        <v>278</v>
      </c>
    </row>
    <row r="371" spans="1:32" x14ac:dyDescent="0.25">
      <c r="A371" s="107">
        <f t="shared" si="5"/>
        <v>3</v>
      </c>
      <c r="B371" s="113">
        <v>45367</v>
      </c>
      <c r="C371" s="113">
        <v>45367</v>
      </c>
      <c r="D371" s="108" t="s">
        <v>1004</v>
      </c>
      <c r="E371" s="108" t="s">
        <v>272</v>
      </c>
      <c r="F371" s="108" t="s">
        <v>1005</v>
      </c>
      <c r="G371" s="108" t="s">
        <v>315</v>
      </c>
      <c r="H371" s="108" t="s">
        <v>316</v>
      </c>
      <c r="I371" s="108" t="s">
        <v>276</v>
      </c>
      <c r="J371" s="120">
        <v>-687044600</v>
      </c>
      <c r="K371" s="114">
        <v>0</v>
      </c>
      <c r="L371" s="114">
        <v>-687044600</v>
      </c>
      <c r="M371" s="115" t="s">
        <v>272</v>
      </c>
      <c r="N371" s="108" t="s">
        <v>110</v>
      </c>
      <c r="O371" s="108" t="s">
        <v>192</v>
      </c>
      <c r="P371" s="108" t="s">
        <v>284</v>
      </c>
      <c r="Q371" s="120">
        <v>22000</v>
      </c>
      <c r="R371" s="116" t="s">
        <v>0</v>
      </c>
      <c r="S371" s="108" t="s">
        <v>272</v>
      </c>
      <c r="T371" s="108" t="s">
        <v>272</v>
      </c>
      <c r="U371" s="108" t="s">
        <v>272</v>
      </c>
      <c r="V371" s="108" t="s">
        <v>272</v>
      </c>
      <c r="W371" s="108" t="s">
        <v>272</v>
      </c>
      <c r="X371" s="108" t="s">
        <v>272</v>
      </c>
      <c r="Y371" s="108" t="s">
        <v>272</v>
      </c>
      <c r="Z371" s="108" t="s">
        <v>272</v>
      </c>
      <c r="AA371" s="108" t="s">
        <v>272</v>
      </c>
      <c r="AB371" s="108" t="s">
        <v>272</v>
      </c>
      <c r="AC371" s="108" t="s">
        <v>272</v>
      </c>
      <c r="AD371" s="108" t="s">
        <v>272</v>
      </c>
      <c r="AE371" s="108" t="s">
        <v>272</v>
      </c>
      <c r="AF371" s="108" t="s">
        <v>278</v>
      </c>
    </row>
    <row r="372" spans="1:32" x14ac:dyDescent="0.25">
      <c r="A372" s="107">
        <f t="shared" si="5"/>
        <v>3</v>
      </c>
      <c r="B372" s="113">
        <v>45367</v>
      </c>
      <c r="C372" s="113">
        <v>45367</v>
      </c>
      <c r="D372" s="108" t="s">
        <v>1006</v>
      </c>
      <c r="E372" s="108" t="s">
        <v>272</v>
      </c>
      <c r="F372" s="108" t="s">
        <v>1007</v>
      </c>
      <c r="G372" s="108" t="s">
        <v>315</v>
      </c>
      <c r="H372" s="108" t="s">
        <v>316</v>
      </c>
      <c r="I372" s="108" t="s">
        <v>276</v>
      </c>
      <c r="J372" s="120">
        <v>-7745850</v>
      </c>
      <c r="K372" s="114">
        <v>0</v>
      </c>
      <c r="L372" s="114">
        <v>-7745850</v>
      </c>
      <c r="M372" s="115" t="s">
        <v>272</v>
      </c>
      <c r="N372" s="108" t="s">
        <v>129</v>
      </c>
      <c r="O372" s="108" t="s">
        <v>317</v>
      </c>
      <c r="P372" s="108" t="s">
        <v>284</v>
      </c>
      <c r="Q372" s="120">
        <v>75</v>
      </c>
      <c r="R372" s="116" t="s">
        <v>130</v>
      </c>
      <c r="S372" s="108" t="s">
        <v>272</v>
      </c>
      <c r="T372" s="108" t="s">
        <v>272</v>
      </c>
      <c r="U372" s="108" t="s">
        <v>272</v>
      </c>
      <c r="V372" s="108" t="s">
        <v>272</v>
      </c>
      <c r="W372" s="108" t="s">
        <v>272</v>
      </c>
      <c r="X372" s="108" t="s">
        <v>272</v>
      </c>
      <c r="Y372" s="108" t="s">
        <v>272</v>
      </c>
      <c r="Z372" s="108" t="s">
        <v>272</v>
      </c>
      <c r="AA372" s="108" t="s">
        <v>272</v>
      </c>
      <c r="AB372" s="108" t="s">
        <v>272</v>
      </c>
      <c r="AC372" s="108" t="s">
        <v>272</v>
      </c>
      <c r="AD372" s="108" t="s">
        <v>272</v>
      </c>
      <c r="AE372" s="108" t="s">
        <v>272</v>
      </c>
      <c r="AF372" s="108" t="s">
        <v>278</v>
      </c>
    </row>
    <row r="373" spans="1:32" x14ac:dyDescent="0.25">
      <c r="A373" s="107">
        <f t="shared" si="5"/>
        <v>3</v>
      </c>
      <c r="B373" s="113">
        <v>45369</v>
      </c>
      <c r="C373" s="113">
        <v>45369</v>
      </c>
      <c r="D373" s="108" t="s">
        <v>1008</v>
      </c>
      <c r="E373" s="108" t="s">
        <v>272</v>
      </c>
      <c r="F373" s="108" t="s">
        <v>1009</v>
      </c>
      <c r="G373" s="108" t="s">
        <v>315</v>
      </c>
      <c r="H373" s="108" t="s">
        <v>316</v>
      </c>
      <c r="I373" s="108" t="s">
        <v>276</v>
      </c>
      <c r="J373" s="120">
        <v>-649176000</v>
      </c>
      <c r="K373" s="114">
        <v>0</v>
      </c>
      <c r="L373" s="114">
        <v>-649176000</v>
      </c>
      <c r="M373" s="115" t="s">
        <v>272</v>
      </c>
      <c r="N373" s="108" t="s">
        <v>110</v>
      </c>
      <c r="O373" s="108" t="s">
        <v>192</v>
      </c>
      <c r="P373" s="108" t="s">
        <v>284</v>
      </c>
      <c r="Q373" s="120">
        <v>22000</v>
      </c>
      <c r="R373" s="116" t="s">
        <v>0</v>
      </c>
      <c r="S373" s="108" t="s">
        <v>272</v>
      </c>
      <c r="T373" s="108" t="s">
        <v>272</v>
      </c>
      <c r="U373" s="108" t="s">
        <v>272</v>
      </c>
      <c r="V373" s="108" t="s">
        <v>272</v>
      </c>
      <c r="W373" s="108" t="s">
        <v>272</v>
      </c>
      <c r="X373" s="108" t="s">
        <v>272</v>
      </c>
      <c r="Y373" s="108" t="s">
        <v>272</v>
      </c>
      <c r="Z373" s="108" t="s">
        <v>272</v>
      </c>
      <c r="AA373" s="108" t="s">
        <v>272</v>
      </c>
      <c r="AB373" s="108" t="s">
        <v>272</v>
      </c>
      <c r="AC373" s="108" t="s">
        <v>272</v>
      </c>
      <c r="AD373" s="108" t="s">
        <v>272</v>
      </c>
      <c r="AE373" s="108" t="s">
        <v>272</v>
      </c>
      <c r="AF373" s="108" t="s">
        <v>278</v>
      </c>
    </row>
    <row r="374" spans="1:32" x14ac:dyDescent="0.25">
      <c r="A374" s="107">
        <f t="shared" si="5"/>
        <v>3</v>
      </c>
      <c r="B374" s="113">
        <v>45369</v>
      </c>
      <c r="C374" s="113">
        <v>45369</v>
      </c>
      <c r="D374" s="108" t="s">
        <v>1010</v>
      </c>
      <c r="E374" s="108" t="s">
        <v>272</v>
      </c>
      <c r="F374" s="108" t="s">
        <v>1011</v>
      </c>
      <c r="G374" s="108" t="s">
        <v>315</v>
      </c>
      <c r="H374" s="108" t="s">
        <v>316</v>
      </c>
      <c r="I374" s="108" t="s">
        <v>276</v>
      </c>
      <c r="J374" s="120">
        <v>-649176000</v>
      </c>
      <c r="K374" s="114">
        <v>0</v>
      </c>
      <c r="L374" s="114">
        <v>-649176000</v>
      </c>
      <c r="M374" s="115" t="s">
        <v>272</v>
      </c>
      <c r="N374" s="108" t="s">
        <v>110</v>
      </c>
      <c r="O374" s="108" t="s">
        <v>192</v>
      </c>
      <c r="P374" s="108" t="s">
        <v>284</v>
      </c>
      <c r="Q374" s="120">
        <v>22000</v>
      </c>
      <c r="R374" s="116" t="s">
        <v>0</v>
      </c>
      <c r="S374" s="108" t="s">
        <v>272</v>
      </c>
      <c r="T374" s="108" t="s">
        <v>272</v>
      </c>
      <c r="U374" s="108" t="s">
        <v>272</v>
      </c>
      <c r="V374" s="108" t="s">
        <v>272</v>
      </c>
      <c r="W374" s="108" t="s">
        <v>272</v>
      </c>
      <c r="X374" s="108" t="s">
        <v>272</v>
      </c>
      <c r="Y374" s="108" t="s">
        <v>272</v>
      </c>
      <c r="Z374" s="108" t="s">
        <v>272</v>
      </c>
      <c r="AA374" s="108" t="s">
        <v>272</v>
      </c>
      <c r="AB374" s="108" t="s">
        <v>272</v>
      </c>
      <c r="AC374" s="108" t="s">
        <v>272</v>
      </c>
      <c r="AD374" s="108" t="s">
        <v>272</v>
      </c>
      <c r="AE374" s="108" t="s">
        <v>272</v>
      </c>
      <c r="AF374" s="108" t="s">
        <v>278</v>
      </c>
    </row>
    <row r="375" spans="1:32" x14ac:dyDescent="0.25">
      <c r="A375" s="107">
        <f t="shared" si="5"/>
        <v>3</v>
      </c>
      <c r="B375" s="113">
        <v>45369</v>
      </c>
      <c r="C375" s="113">
        <v>45369</v>
      </c>
      <c r="D375" s="108" t="s">
        <v>1012</v>
      </c>
      <c r="E375" s="108" t="s">
        <v>272</v>
      </c>
      <c r="F375" s="108" t="s">
        <v>1013</v>
      </c>
      <c r="G375" s="108" t="s">
        <v>315</v>
      </c>
      <c r="H375" s="108" t="s">
        <v>316</v>
      </c>
      <c r="I375" s="108" t="s">
        <v>276</v>
      </c>
      <c r="J375" s="120">
        <v>-649176000</v>
      </c>
      <c r="K375" s="114">
        <v>0</v>
      </c>
      <c r="L375" s="114">
        <v>-649176000</v>
      </c>
      <c r="M375" s="115" t="s">
        <v>272</v>
      </c>
      <c r="N375" s="108" t="s">
        <v>110</v>
      </c>
      <c r="O375" s="108" t="s">
        <v>192</v>
      </c>
      <c r="P375" s="108" t="s">
        <v>284</v>
      </c>
      <c r="Q375" s="120">
        <v>22000</v>
      </c>
      <c r="R375" s="116" t="s">
        <v>0</v>
      </c>
      <c r="S375" s="108" t="s">
        <v>272</v>
      </c>
      <c r="T375" s="108" t="s">
        <v>272</v>
      </c>
      <c r="U375" s="108" t="s">
        <v>272</v>
      </c>
      <c r="V375" s="108" t="s">
        <v>272</v>
      </c>
      <c r="W375" s="108" t="s">
        <v>272</v>
      </c>
      <c r="X375" s="108" t="s">
        <v>272</v>
      </c>
      <c r="Y375" s="108" t="s">
        <v>272</v>
      </c>
      <c r="Z375" s="108" t="s">
        <v>272</v>
      </c>
      <c r="AA375" s="108" t="s">
        <v>272</v>
      </c>
      <c r="AB375" s="108" t="s">
        <v>272</v>
      </c>
      <c r="AC375" s="108" t="s">
        <v>272</v>
      </c>
      <c r="AD375" s="108" t="s">
        <v>272</v>
      </c>
      <c r="AE375" s="108" t="s">
        <v>272</v>
      </c>
      <c r="AF375" s="108" t="s">
        <v>278</v>
      </c>
    </row>
    <row r="376" spans="1:32" x14ac:dyDescent="0.25">
      <c r="A376" s="107">
        <f t="shared" si="5"/>
        <v>3</v>
      </c>
      <c r="B376" s="113">
        <v>45369</v>
      </c>
      <c r="C376" s="113">
        <v>45369</v>
      </c>
      <c r="D376" s="108" t="s">
        <v>1014</v>
      </c>
      <c r="E376" s="108" t="s">
        <v>272</v>
      </c>
      <c r="F376" s="108" t="s">
        <v>1015</v>
      </c>
      <c r="G376" s="108" t="s">
        <v>315</v>
      </c>
      <c r="H376" s="108" t="s">
        <v>316</v>
      </c>
      <c r="I376" s="108" t="s">
        <v>276</v>
      </c>
      <c r="J376" s="120">
        <v>-649176000</v>
      </c>
      <c r="K376" s="114">
        <v>0</v>
      </c>
      <c r="L376" s="114">
        <v>-649176000</v>
      </c>
      <c r="M376" s="115" t="s">
        <v>272</v>
      </c>
      <c r="N376" s="108" t="s">
        <v>110</v>
      </c>
      <c r="O376" s="108" t="s">
        <v>192</v>
      </c>
      <c r="P376" s="108" t="s">
        <v>284</v>
      </c>
      <c r="Q376" s="120">
        <v>22000</v>
      </c>
      <c r="R376" s="116" t="s">
        <v>0</v>
      </c>
      <c r="S376" s="108" t="s">
        <v>272</v>
      </c>
      <c r="T376" s="108" t="s">
        <v>272</v>
      </c>
      <c r="U376" s="108" t="s">
        <v>272</v>
      </c>
      <c r="V376" s="108" t="s">
        <v>272</v>
      </c>
      <c r="W376" s="108" t="s">
        <v>272</v>
      </c>
      <c r="X376" s="108" t="s">
        <v>272</v>
      </c>
      <c r="Y376" s="108" t="s">
        <v>272</v>
      </c>
      <c r="Z376" s="108" t="s">
        <v>272</v>
      </c>
      <c r="AA376" s="108" t="s">
        <v>272</v>
      </c>
      <c r="AB376" s="108" t="s">
        <v>272</v>
      </c>
      <c r="AC376" s="108" t="s">
        <v>272</v>
      </c>
      <c r="AD376" s="108" t="s">
        <v>272</v>
      </c>
      <c r="AE376" s="108" t="s">
        <v>272</v>
      </c>
      <c r="AF376" s="108" t="s">
        <v>278</v>
      </c>
    </row>
    <row r="377" spans="1:32" x14ac:dyDescent="0.25">
      <c r="A377" s="107">
        <f t="shared" si="5"/>
        <v>3</v>
      </c>
      <c r="B377" s="113">
        <v>45369</v>
      </c>
      <c r="C377" s="113">
        <v>45369</v>
      </c>
      <c r="D377" s="108" t="s">
        <v>1016</v>
      </c>
      <c r="E377" s="108" t="s">
        <v>272</v>
      </c>
      <c r="F377" s="108" t="s">
        <v>1017</v>
      </c>
      <c r="G377" s="108" t="s">
        <v>315</v>
      </c>
      <c r="H377" s="108" t="s">
        <v>316</v>
      </c>
      <c r="I377" s="108" t="s">
        <v>276</v>
      </c>
      <c r="J377" s="120">
        <v>-649176000</v>
      </c>
      <c r="K377" s="114">
        <v>0</v>
      </c>
      <c r="L377" s="114">
        <v>-649176000</v>
      </c>
      <c r="M377" s="115" t="s">
        <v>272</v>
      </c>
      <c r="N377" s="108" t="s">
        <v>110</v>
      </c>
      <c r="O377" s="108" t="s">
        <v>192</v>
      </c>
      <c r="P377" s="108" t="s">
        <v>284</v>
      </c>
      <c r="Q377" s="120">
        <v>22000</v>
      </c>
      <c r="R377" s="116" t="s">
        <v>0</v>
      </c>
      <c r="S377" s="108" t="s">
        <v>272</v>
      </c>
      <c r="T377" s="108" t="s">
        <v>272</v>
      </c>
      <c r="U377" s="108" t="s">
        <v>272</v>
      </c>
      <c r="V377" s="108" t="s">
        <v>272</v>
      </c>
      <c r="W377" s="108" t="s">
        <v>272</v>
      </c>
      <c r="X377" s="108" t="s">
        <v>272</v>
      </c>
      <c r="Y377" s="108" t="s">
        <v>272</v>
      </c>
      <c r="Z377" s="108" t="s">
        <v>272</v>
      </c>
      <c r="AA377" s="108" t="s">
        <v>272</v>
      </c>
      <c r="AB377" s="108" t="s">
        <v>272</v>
      </c>
      <c r="AC377" s="108" t="s">
        <v>272</v>
      </c>
      <c r="AD377" s="108" t="s">
        <v>272</v>
      </c>
      <c r="AE377" s="108" t="s">
        <v>272</v>
      </c>
      <c r="AF377" s="108" t="s">
        <v>278</v>
      </c>
    </row>
    <row r="378" spans="1:32" x14ac:dyDescent="0.25">
      <c r="A378" s="107">
        <f t="shared" si="5"/>
        <v>3</v>
      </c>
      <c r="B378" s="113">
        <v>45369</v>
      </c>
      <c r="C378" s="113">
        <v>45369</v>
      </c>
      <c r="D378" s="108" t="s">
        <v>1018</v>
      </c>
      <c r="E378" s="108" t="s">
        <v>272</v>
      </c>
      <c r="F378" s="108" t="s">
        <v>1019</v>
      </c>
      <c r="G378" s="108" t="s">
        <v>315</v>
      </c>
      <c r="H378" s="108" t="s">
        <v>316</v>
      </c>
      <c r="I378" s="108" t="s">
        <v>276</v>
      </c>
      <c r="J378" s="120">
        <v>-649176000</v>
      </c>
      <c r="K378" s="114">
        <v>0</v>
      </c>
      <c r="L378" s="114">
        <v>-649176000</v>
      </c>
      <c r="M378" s="115" t="s">
        <v>272</v>
      </c>
      <c r="N378" s="108" t="s">
        <v>110</v>
      </c>
      <c r="O378" s="108" t="s">
        <v>192</v>
      </c>
      <c r="P378" s="108" t="s">
        <v>284</v>
      </c>
      <c r="Q378" s="120">
        <v>22000</v>
      </c>
      <c r="R378" s="116" t="s">
        <v>0</v>
      </c>
      <c r="S378" s="108" t="s">
        <v>272</v>
      </c>
      <c r="T378" s="108" t="s">
        <v>272</v>
      </c>
      <c r="U378" s="108" t="s">
        <v>272</v>
      </c>
      <c r="V378" s="108" t="s">
        <v>272</v>
      </c>
      <c r="W378" s="108" t="s">
        <v>272</v>
      </c>
      <c r="X378" s="108" t="s">
        <v>272</v>
      </c>
      <c r="Y378" s="108" t="s">
        <v>272</v>
      </c>
      <c r="Z378" s="108" t="s">
        <v>272</v>
      </c>
      <c r="AA378" s="108" t="s">
        <v>272</v>
      </c>
      <c r="AB378" s="108" t="s">
        <v>272</v>
      </c>
      <c r="AC378" s="108" t="s">
        <v>272</v>
      </c>
      <c r="AD378" s="108" t="s">
        <v>272</v>
      </c>
      <c r="AE378" s="108" t="s">
        <v>272</v>
      </c>
      <c r="AF378" s="108" t="s">
        <v>278</v>
      </c>
    </row>
    <row r="379" spans="1:32" x14ac:dyDescent="0.25">
      <c r="A379" s="107">
        <f t="shared" si="5"/>
        <v>3</v>
      </c>
      <c r="B379" s="113">
        <v>45369</v>
      </c>
      <c r="C379" s="113">
        <v>45369</v>
      </c>
      <c r="D379" s="108" t="s">
        <v>1020</v>
      </c>
      <c r="E379" s="108" t="s">
        <v>272</v>
      </c>
      <c r="F379" s="108" t="s">
        <v>1021</v>
      </c>
      <c r="G379" s="108" t="s">
        <v>281</v>
      </c>
      <c r="H379" s="108" t="s">
        <v>282</v>
      </c>
      <c r="I379" s="108" t="s">
        <v>276</v>
      </c>
      <c r="J379" s="120">
        <v>-202609000</v>
      </c>
      <c r="K379" s="114">
        <v>0</v>
      </c>
      <c r="L379" s="114">
        <v>-202609000</v>
      </c>
      <c r="M379" s="115" t="s">
        <v>272</v>
      </c>
      <c r="N379" s="108" t="s">
        <v>101</v>
      </c>
      <c r="O379" s="108" t="s">
        <v>175</v>
      </c>
      <c r="P379" s="108" t="s">
        <v>284</v>
      </c>
      <c r="Q379" s="120">
        <v>5500</v>
      </c>
      <c r="R379" s="116" t="s">
        <v>1</v>
      </c>
      <c r="S379" s="108" t="s">
        <v>272</v>
      </c>
      <c r="T379" s="108" t="s">
        <v>272</v>
      </c>
      <c r="U379" s="108" t="s">
        <v>272</v>
      </c>
      <c r="V379" s="108" t="s">
        <v>272</v>
      </c>
      <c r="W379" s="108" t="s">
        <v>272</v>
      </c>
      <c r="X379" s="108" t="s">
        <v>272</v>
      </c>
      <c r="Y379" s="108" t="s">
        <v>272</v>
      </c>
      <c r="Z379" s="108" t="s">
        <v>272</v>
      </c>
      <c r="AA379" s="108" t="s">
        <v>272</v>
      </c>
      <c r="AB379" s="108" t="s">
        <v>272</v>
      </c>
      <c r="AC379" s="108" t="s">
        <v>272</v>
      </c>
      <c r="AD379" s="108" t="s">
        <v>272</v>
      </c>
      <c r="AE379" s="108" t="s">
        <v>272</v>
      </c>
      <c r="AF379" s="108" t="s">
        <v>278</v>
      </c>
    </row>
    <row r="380" spans="1:32" x14ac:dyDescent="0.25">
      <c r="A380" s="107">
        <f t="shared" si="5"/>
        <v>3</v>
      </c>
      <c r="B380" s="113">
        <v>45369</v>
      </c>
      <c r="C380" s="113">
        <v>45369</v>
      </c>
      <c r="D380" s="108" t="s">
        <v>1022</v>
      </c>
      <c r="E380" s="108" t="s">
        <v>272</v>
      </c>
      <c r="F380" s="108" t="s">
        <v>1023</v>
      </c>
      <c r="G380" s="108" t="s">
        <v>281</v>
      </c>
      <c r="H380" s="108" t="s">
        <v>282</v>
      </c>
      <c r="I380" s="108" t="s">
        <v>276</v>
      </c>
      <c r="J380" s="120">
        <v>-202609000</v>
      </c>
      <c r="K380" s="114">
        <v>0</v>
      </c>
      <c r="L380" s="114">
        <v>-202609000</v>
      </c>
      <c r="M380" s="115" t="s">
        <v>272</v>
      </c>
      <c r="N380" s="108" t="s">
        <v>101</v>
      </c>
      <c r="O380" s="108" t="s">
        <v>175</v>
      </c>
      <c r="P380" s="108" t="s">
        <v>284</v>
      </c>
      <c r="Q380" s="120">
        <v>5500</v>
      </c>
      <c r="R380" s="116" t="s">
        <v>1</v>
      </c>
      <c r="S380" s="108" t="s">
        <v>272</v>
      </c>
      <c r="T380" s="108" t="s">
        <v>272</v>
      </c>
      <c r="U380" s="108" t="s">
        <v>272</v>
      </c>
      <c r="V380" s="108" t="s">
        <v>272</v>
      </c>
      <c r="W380" s="108" t="s">
        <v>272</v>
      </c>
      <c r="X380" s="108" t="s">
        <v>272</v>
      </c>
      <c r="Y380" s="108" t="s">
        <v>272</v>
      </c>
      <c r="Z380" s="108" t="s">
        <v>272</v>
      </c>
      <c r="AA380" s="108" t="s">
        <v>272</v>
      </c>
      <c r="AB380" s="108" t="s">
        <v>272</v>
      </c>
      <c r="AC380" s="108" t="s">
        <v>272</v>
      </c>
      <c r="AD380" s="108" t="s">
        <v>272</v>
      </c>
      <c r="AE380" s="108" t="s">
        <v>272</v>
      </c>
      <c r="AF380" s="108" t="s">
        <v>278</v>
      </c>
    </row>
    <row r="381" spans="1:32" x14ac:dyDescent="0.25">
      <c r="A381" s="107">
        <f t="shared" si="5"/>
        <v>3</v>
      </c>
      <c r="B381" s="113">
        <v>45369</v>
      </c>
      <c r="C381" s="113">
        <v>45369</v>
      </c>
      <c r="D381" s="108" t="s">
        <v>1024</v>
      </c>
      <c r="E381" s="108" t="s">
        <v>272</v>
      </c>
      <c r="F381" s="108" t="s">
        <v>1025</v>
      </c>
      <c r="G381" s="108" t="s">
        <v>281</v>
      </c>
      <c r="H381" s="108" t="s">
        <v>282</v>
      </c>
      <c r="I381" s="108" t="s">
        <v>276</v>
      </c>
      <c r="J381" s="120">
        <v>-341137500</v>
      </c>
      <c r="K381" s="114">
        <v>0</v>
      </c>
      <c r="L381" s="114">
        <v>-341137500</v>
      </c>
      <c r="M381" s="115" t="s">
        <v>272</v>
      </c>
      <c r="N381" s="108" t="s">
        <v>95</v>
      </c>
      <c r="O381" s="108" t="s">
        <v>170</v>
      </c>
      <c r="P381" s="108" t="s">
        <v>284</v>
      </c>
      <c r="Q381" s="120">
        <v>11000</v>
      </c>
      <c r="R381" s="116" t="s">
        <v>0</v>
      </c>
      <c r="S381" s="108" t="s">
        <v>272</v>
      </c>
      <c r="T381" s="108" t="s">
        <v>272</v>
      </c>
      <c r="U381" s="108" t="s">
        <v>272</v>
      </c>
      <c r="V381" s="108" t="s">
        <v>272</v>
      </c>
      <c r="W381" s="108" t="s">
        <v>272</v>
      </c>
      <c r="X381" s="108" t="s">
        <v>272</v>
      </c>
      <c r="Y381" s="108" t="s">
        <v>272</v>
      </c>
      <c r="Z381" s="108" t="s">
        <v>272</v>
      </c>
      <c r="AA381" s="108" t="s">
        <v>272</v>
      </c>
      <c r="AB381" s="108" t="s">
        <v>272</v>
      </c>
      <c r="AC381" s="108" t="s">
        <v>272</v>
      </c>
      <c r="AD381" s="108" t="s">
        <v>272</v>
      </c>
      <c r="AE381" s="108" t="s">
        <v>272</v>
      </c>
      <c r="AF381" s="108" t="s">
        <v>278</v>
      </c>
    </row>
    <row r="382" spans="1:32" x14ac:dyDescent="0.25">
      <c r="A382" s="107">
        <f t="shared" si="5"/>
        <v>3</v>
      </c>
      <c r="B382" s="113">
        <v>45369</v>
      </c>
      <c r="C382" s="113">
        <v>45369</v>
      </c>
      <c r="D382" s="108" t="s">
        <v>1026</v>
      </c>
      <c r="E382" s="108" t="s">
        <v>272</v>
      </c>
      <c r="F382" s="108" t="s">
        <v>1027</v>
      </c>
      <c r="G382" s="108" t="s">
        <v>281</v>
      </c>
      <c r="H382" s="108" t="s">
        <v>282</v>
      </c>
      <c r="I382" s="108" t="s">
        <v>276</v>
      </c>
      <c r="J382" s="120">
        <v>-51770400</v>
      </c>
      <c r="K382" s="114">
        <v>0</v>
      </c>
      <c r="L382" s="114">
        <v>-51770400</v>
      </c>
      <c r="M382" s="115" t="s">
        <v>272</v>
      </c>
      <c r="N382" s="108" t="s">
        <v>337</v>
      </c>
      <c r="O382" s="108" t="s">
        <v>338</v>
      </c>
      <c r="P382" s="108" t="s">
        <v>284</v>
      </c>
      <c r="Q382" s="120">
        <v>2442</v>
      </c>
      <c r="R382" s="116" t="s">
        <v>239</v>
      </c>
      <c r="S382" s="108" t="s">
        <v>272</v>
      </c>
      <c r="T382" s="108" t="s">
        <v>272</v>
      </c>
      <c r="U382" s="108" t="s">
        <v>272</v>
      </c>
      <c r="V382" s="108" t="s">
        <v>272</v>
      </c>
      <c r="W382" s="108" t="s">
        <v>272</v>
      </c>
      <c r="X382" s="108" t="s">
        <v>272</v>
      </c>
      <c r="Y382" s="108" t="s">
        <v>272</v>
      </c>
      <c r="Z382" s="108" t="s">
        <v>272</v>
      </c>
      <c r="AA382" s="108" t="s">
        <v>272</v>
      </c>
      <c r="AB382" s="108" t="s">
        <v>272</v>
      </c>
      <c r="AC382" s="108" t="s">
        <v>272</v>
      </c>
      <c r="AD382" s="108" t="s">
        <v>272</v>
      </c>
      <c r="AE382" s="108" t="s">
        <v>272</v>
      </c>
      <c r="AF382" s="108" t="s">
        <v>278</v>
      </c>
    </row>
    <row r="383" spans="1:32" x14ac:dyDescent="0.25">
      <c r="A383" s="107">
        <f t="shared" si="5"/>
        <v>3</v>
      </c>
      <c r="B383" s="113">
        <v>45370</v>
      </c>
      <c r="C383" s="113">
        <v>45370</v>
      </c>
      <c r="D383" s="108" t="s">
        <v>1028</v>
      </c>
      <c r="E383" s="108" t="s">
        <v>272</v>
      </c>
      <c r="F383" s="108" t="s">
        <v>1029</v>
      </c>
      <c r="G383" s="108" t="s">
        <v>281</v>
      </c>
      <c r="H383" s="108" t="s">
        <v>282</v>
      </c>
      <c r="I383" s="108" t="s">
        <v>276</v>
      </c>
      <c r="J383" s="120">
        <v>-15680000</v>
      </c>
      <c r="K383" s="114">
        <v>0</v>
      </c>
      <c r="L383" s="114">
        <v>-15680000</v>
      </c>
      <c r="M383" s="115" t="s">
        <v>272</v>
      </c>
      <c r="N383" s="108" t="s">
        <v>128</v>
      </c>
      <c r="O383" s="108" t="s">
        <v>171</v>
      </c>
      <c r="P383" s="108" t="s">
        <v>284</v>
      </c>
      <c r="Q383" s="120">
        <v>500</v>
      </c>
      <c r="R383" s="116" t="s">
        <v>0</v>
      </c>
      <c r="S383" s="108" t="s">
        <v>272</v>
      </c>
      <c r="T383" s="108" t="s">
        <v>272</v>
      </c>
      <c r="U383" s="108" t="s">
        <v>272</v>
      </c>
      <c r="V383" s="108" t="s">
        <v>272</v>
      </c>
      <c r="W383" s="108" t="s">
        <v>272</v>
      </c>
      <c r="X383" s="108" t="s">
        <v>272</v>
      </c>
      <c r="Y383" s="108" t="s">
        <v>272</v>
      </c>
      <c r="Z383" s="108" t="s">
        <v>272</v>
      </c>
      <c r="AA383" s="108" t="s">
        <v>272</v>
      </c>
      <c r="AB383" s="108" t="s">
        <v>272</v>
      </c>
      <c r="AC383" s="108" t="s">
        <v>272</v>
      </c>
      <c r="AD383" s="108" t="s">
        <v>272</v>
      </c>
      <c r="AE383" s="108" t="s">
        <v>272</v>
      </c>
      <c r="AF383" s="108" t="s">
        <v>278</v>
      </c>
    </row>
    <row r="384" spans="1:32" x14ac:dyDescent="0.25">
      <c r="A384" s="107">
        <f t="shared" si="5"/>
        <v>3</v>
      </c>
      <c r="B384" s="113">
        <v>45370</v>
      </c>
      <c r="C384" s="113">
        <v>45370</v>
      </c>
      <c r="D384" s="108" t="s">
        <v>1030</v>
      </c>
      <c r="E384" s="108" t="s">
        <v>272</v>
      </c>
      <c r="F384" s="108" t="s">
        <v>1031</v>
      </c>
      <c r="G384" s="108" t="s">
        <v>315</v>
      </c>
      <c r="H384" s="108" t="s">
        <v>316</v>
      </c>
      <c r="I384" s="108" t="s">
        <v>276</v>
      </c>
      <c r="J384" s="120">
        <v>-648648000</v>
      </c>
      <c r="K384" s="114">
        <v>0</v>
      </c>
      <c r="L384" s="114">
        <v>-648648000</v>
      </c>
      <c r="M384" s="115" t="s">
        <v>272</v>
      </c>
      <c r="N384" s="108" t="s">
        <v>110</v>
      </c>
      <c r="O384" s="108" t="s">
        <v>192</v>
      </c>
      <c r="P384" s="108" t="s">
        <v>284</v>
      </c>
      <c r="Q384" s="120">
        <v>22000</v>
      </c>
      <c r="R384" s="116" t="s">
        <v>0</v>
      </c>
      <c r="S384" s="108" t="s">
        <v>272</v>
      </c>
      <c r="T384" s="108" t="s">
        <v>272</v>
      </c>
      <c r="U384" s="108" t="s">
        <v>272</v>
      </c>
      <c r="V384" s="108" t="s">
        <v>272</v>
      </c>
      <c r="W384" s="108" t="s">
        <v>272</v>
      </c>
      <c r="X384" s="108" t="s">
        <v>272</v>
      </c>
      <c r="Y384" s="108" t="s">
        <v>272</v>
      </c>
      <c r="Z384" s="108" t="s">
        <v>272</v>
      </c>
      <c r="AA384" s="108" t="s">
        <v>272</v>
      </c>
      <c r="AB384" s="108" t="s">
        <v>272</v>
      </c>
      <c r="AC384" s="108" t="s">
        <v>272</v>
      </c>
      <c r="AD384" s="108" t="s">
        <v>272</v>
      </c>
      <c r="AE384" s="108" t="s">
        <v>272</v>
      </c>
      <c r="AF384" s="108" t="s">
        <v>278</v>
      </c>
    </row>
    <row r="385" spans="1:32" x14ac:dyDescent="0.25">
      <c r="A385" s="107">
        <f t="shared" si="5"/>
        <v>3</v>
      </c>
      <c r="B385" s="113">
        <v>45370</v>
      </c>
      <c r="C385" s="113">
        <v>45370</v>
      </c>
      <c r="D385" s="108" t="s">
        <v>1032</v>
      </c>
      <c r="E385" s="108" t="s">
        <v>272</v>
      </c>
      <c r="F385" s="108" t="s">
        <v>1033</v>
      </c>
      <c r="G385" s="108" t="s">
        <v>315</v>
      </c>
      <c r="H385" s="108" t="s">
        <v>316</v>
      </c>
      <c r="I385" s="108" t="s">
        <v>276</v>
      </c>
      <c r="J385" s="120">
        <v>-648648000</v>
      </c>
      <c r="K385" s="114">
        <v>0</v>
      </c>
      <c r="L385" s="114">
        <v>-648648000</v>
      </c>
      <c r="M385" s="115" t="s">
        <v>272</v>
      </c>
      <c r="N385" s="108" t="s">
        <v>110</v>
      </c>
      <c r="O385" s="108" t="s">
        <v>192</v>
      </c>
      <c r="P385" s="108" t="s">
        <v>284</v>
      </c>
      <c r="Q385" s="120">
        <v>22000</v>
      </c>
      <c r="R385" s="116" t="s">
        <v>0</v>
      </c>
      <c r="S385" s="108" t="s">
        <v>272</v>
      </c>
      <c r="T385" s="108" t="s">
        <v>272</v>
      </c>
      <c r="U385" s="108" t="s">
        <v>272</v>
      </c>
      <c r="V385" s="108" t="s">
        <v>272</v>
      </c>
      <c r="W385" s="108" t="s">
        <v>272</v>
      </c>
      <c r="X385" s="108" t="s">
        <v>272</v>
      </c>
      <c r="Y385" s="108" t="s">
        <v>272</v>
      </c>
      <c r="Z385" s="108" t="s">
        <v>272</v>
      </c>
      <c r="AA385" s="108" t="s">
        <v>272</v>
      </c>
      <c r="AB385" s="108" t="s">
        <v>272</v>
      </c>
      <c r="AC385" s="108" t="s">
        <v>272</v>
      </c>
      <c r="AD385" s="108" t="s">
        <v>272</v>
      </c>
      <c r="AE385" s="108" t="s">
        <v>272</v>
      </c>
      <c r="AF385" s="108" t="s">
        <v>278</v>
      </c>
    </row>
    <row r="386" spans="1:32" x14ac:dyDescent="0.25">
      <c r="A386" s="107">
        <f t="shared" si="5"/>
        <v>3</v>
      </c>
      <c r="B386" s="113">
        <v>45370</v>
      </c>
      <c r="C386" s="113">
        <v>45370</v>
      </c>
      <c r="D386" s="108" t="s">
        <v>1034</v>
      </c>
      <c r="E386" s="108" t="s">
        <v>272</v>
      </c>
      <c r="F386" s="108" t="s">
        <v>1035</v>
      </c>
      <c r="G386" s="108" t="s">
        <v>315</v>
      </c>
      <c r="H386" s="108" t="s">
        <v>316</v>
      </c>
      <c r="I386" s="108" t="s">
        <v>276</v>
      </c>
      <c r="J386" s="120">
        <v>-648648000</v>
      </c>
      <c r="K386" s="114">
        <v>0</v>
      </c>
      <c r="L386" s="114">
        <v>-648648000</v>
      </c>
      <c r="M386" s="115" t="s">
        <v>272</v>
      </c>
      <c r="N386" s="108" t="s">
        <v>110</v>
      </c>
      <c r="O386" s="108" t="s">
        <v>192</v>
      </c>
      <c r="P386" s="108" t="s">
        <v>284</v>
      </c>
      <c r="Q386" s="120">
        <v>22000</v>
      </c>
      <c r="R386" s="116" t="s">
        <v>0</v>
      </c>
      <c r="S386" s="108" t="s">
        <v>272</v>
      </c>
      <c r="T386" s="108" t="s">
        <v>272</v>
      </c>
      <c r="U386" s="108" t="s">
        <v>272</v>
      </c>
      <c r="V386" s="108" t="s">
        <v>272</v>
      </c>
      <c r="W386" s="108" t="s">
        <v>272</v>
      </c>
      <c r="X386" s="108" t="s">
        <v>272</v>
      </c>
      <c r="Y386" s="108" t="s">
        <v>272</v>
      </c>
      <c r="Z386" s="108" t="s">
        <v>272</v>
      </c>
      <c r="AA386" s="108" t="s">
        <v>272</v>
      </c>
      <c r="AB386" s="108" t="s">
        <v>272</v>
      </c>
      <c r="AC386" s="108" t="s">
        <v>272</v>
      </c>
      <c r="AD386" s="108" t="s">
        <v>272</v>
      </c>
      <c r="AE386" s="108" t="s">
        <v>272</v>
      </c>
      <c r="AF386" s="108" t="s">
        <v>278</v>
      </c>
    </row>
    <row r="387" spans="1:32" x14ac:dyDescent="0.25">
      <c r="A387" s="107">
        <f t="shared" si="5"/>
        <v>3</v>
      </c>
      <c r="B387" s="113">
        <v>45370</v>
      </c>
      <c r="C387" s="113">
        <v>45370</v>
      </c>
      <c r="D387" s="108" t="s">
        <v>1036</v>
      </c>
      <c r="E387" s="108" t="s">
        <v>272</v>
      </c>
      <c r="F387" s="108" t="s">
        <v>1037</v>
      </c>
      <c r="G387" s="108" t="s">
        <v>315</v>
      </c>
      <c r="H387" s="108" t="s">
        <v>316</v>
      </c>
      <c r="I387" s="108" t="s">
        <v>276</v>
      </c>
      <c r="J387" s="120">
        <v>-648648000</v>
      </c>
      <c r="K387" s="114">
        <v>0</v>
      </c>
      <c r="L387" s="114">
        <v>-648648000</v>
      </c>
      <c r="M387" s="115" t="s">
        <v>272</v>
      </c>
      <c r="N387" s="108" t="s">
        <v>110</v>
      </c>
      <c r="O387" s="108" t="s">
        <v>192</v>
      </c>
      <c r="P387" s="108" t="s">
        <v>284</v>
      </c>
      <c r="Q387" s="120">
        <v>22000</v>
      </c>
      <c r="R387" s="116" t="s">
        <v>0</v>
      </c>
      <c r="S387" s="108" t="s">
        <v>272</v>
      </c>
      <c r="T387" s="108" t="s">
        <v>272</v>
      </c>
      <c r="U387" s="108" t="s">
        <v>272</v>
      </c>
      <c r="V387" s="108" t="s">
        <v>272</v>
      </c>
      <c r="W387" s="108" t="s">
        <v>272</v>
      </c>
      <c r="X387" s="108" t="s">
        <v>272</v>
      </c>
      <c r="Y387" s="108" t="s">
        <v>272</v>
      </c>
      <c r="Z387" s="108" t="s">
        <v>272</v>
      </c>
      <c r="AA387" s="108" t="s">
        <v>272</v>
      </c>
      <c r="AB387" s="108" t="s">
        <v>272</v>
      </c>
      <c r="AC387" s="108" t="s">
        <v>272</v>
      </c>
      <c r="AD387" s="108" t="s">
        <v>272</v>
      </c>
      <c r="AE387" s="108" t="s">
        <v>272</v>
      </c>
      <c r="AF387" s="108" t="s">
        <v>278</v>
      </c>
    </row>
    <row r="388" spans="1:32" x14ac:dyDescent="0.25">
      <c r="A388" s="107">
        <f t="shared" ref="A388:A451" si="6">MONTH(C388)</f>
        <v>3</v>
      </c>
      <c r="B388" s="113">
        <v>45370</v>
      </c>
      <c r="C388" s="113">
        <v>45370</v>
      </c>
      <c r="D388" s="108" t="s">
        <v>1038</v>
      </c>
      <c r="E388" s="108" t="s">
        <v>272</v>
      </c>
      <c r="F388" s="108" t="s">
        <v>1039</v>
      </c>
      <c r="G388" s="108" t="s">
        <v>315</v>
      </c>
      <c r="H388" s="108" t="s">
        <v>316</v>
      </c>
      <c r="I388" s="108" t="s">
        <v>276</v>
      </c>
      <c r="J388" s="120">
        <v>-648648000</v>
      </c>
      <c r="K388" s="114">
        <v>0</v>
      </c>
      <c r="L388" s="114">
        <v>-648648000</v>
      </c>
      <c r="M388" s="115" t="s">
        <v>272</v>
      </c>
      <c r="N388" s="108" t="s">
        <v>110</v>
      </c>
      <c r="O388" s="108" t="s">
        <v>192</v>
      </c>
      <c r="P388" s="108" t="s">
        <v>284</v>
      </c>
      <c r="Q388" s="120">
        <v>22000</v>
      </c>
      <c r="R388" s="116" t="s">
        <v>0</v>
      </c>
      <c r="S388" s="108" t="s">
        <v>272</v>
      </c>
      <c r="T388" s="108" t="s">
        <v>272</v>
      </c>
      <c r="U388" s="108" t="s">
        <v>272</v>
      </c>
      <c r="V388" s="108" t="s">
        <v>272</v>
      </c>
      <c r="W388" s="108" t="s">
        <v>272</v>
      </c>
      <c r="X388" s="108" t="s">
        <v>272</v>
      </c>
      <c r="Y388" s="108" t="s">
        <v>272</v>
      </c>
      <c r="Z388" s="108" t="s">
        <v>272</v>
      </c>
      <c r="AA388" s="108" t="s">
        <v>272</v>
      </c>
      <c r="AB388" s="108" t="s">
        <v>272</v>
      </c>
      <c r="AC388" s="108" t="s">
        <v>272</v>
      </c>
      <c r="AD388" s="108" t="s">
        <v>272</v>
      </c>
      <c r="AE388" s="108" t="s">
        <v>272</v>
      </c>
      <c r="AF388" s="108" t="s">
        <v>278</v>
      </c>
    </row>
    <row r="389" spans="1:32" x14ac:dyDescent="0.25">
      <c r="A389" s="107">
        <f t="shared" si="6"/>
        <v>3</v>
      </c>
      <c r="B389" s="113">
        <v>45371</v>
      </c>
      <c r="C389" s="113">
        <v>45371</v>
      </c>
      <c r="D389" s="108" t="s">
        <v>1040</v>
      </c>
      <c r="E389" s="108" t="s">
        <v>272</v>
      </c>
      <c r="F389" s="108" t="s">
        <v>1041</v>
      </c>
      <c r="G389" s="108" t="s">
        <v>281</v>
      </c>
      <c r="H389" s="108" t="s">
        <v>282</v>
      </c>
      <c r="I389" s="108" t="s">
        <v>276</v>
      </c>
      <c r="J389" s="120">
        <v>-170568750</v>
      </c>
      <c r="K389" s="114">
        <v>0</v>
      </c>
      <c r="L389" s="114">
        <v>-170568750</v>
      </c>
      <c r="M389" s="115" t="s">
        <v>272</v>
      </c>
      <c r="N389" s="108" t="s">
        <v>95</v>
      </c>
      <c r="O389" s="108" t="s">
        <v>170</v>
      </c>
      <c r="P389" s="108" t="s">
        <v>284</v>
      </c>
      <c r="Q389" s="120">
        <v>5500</v>
      </c>
      <c r="R389" s="116" t="s">
        <v>0</v>
      </c>
      <c r="S389" s="108" t="s">
        <v>272</v>
      </c>
      <c r="T389" s="108" t="s">
        <v>272</v>
      </c>
      <c r="U389" s="108" t="s">
        <v>272</v>
      </c>
      <c r="V389" s="108" t="s">
        <v>272</v>
      </c>
      <c r="W389" s="108" t="s">
        <v>272</v>
      </c>
      <c r="X389" s="108" t="s">
        <v>272</v>
      </c>
      <c r="Y389" s="108" t="s">
        <v>272</v>
      </c>
      <c r="Z389" s="108" t="s">
        <v>272</v>
      </c>
      <c r="AA389" s="108" t="s">
        <v>272</v>
      </c>
      <c r="AB389" s="108" t="s">
        <v>272</v>
      </c>
      <c r="AC389" s="108" t="s">
        <v>272</v>
      </c>
      <c r="AD389" s="108" t="s">
        <v>272</v>
      </c>
      <c r="AE389" s="108" t="s">
        <v>272</v>
      </c>
      <c r="AF389" s="108" t="s">
        <v>278</v>
      </c>
    </row>
    <row r="390" spans="1:32" x14ac:dyDescent="0.25">
      <c r="A390" s="107">
        <f t="shared" si="6"/>
        <v>3</v>
      </c>
      <c r="B390" s="113">
        <v>45371</v>
      </c>
      <c r="C390" s="113">
        <v>45371</v>
      </c>
      <c r="D390" s="108" t="s">
        <v>1042</v>
      </c>
      <c r="E390" s="108" t="s">
        <v>272</v>
      </c>
      <c r="F390" s="108" t="s">
        <v>1043</v>
      </c>
      <c r="G390" s="108" t="s">
        <v>281</v>
      </c>
      <c r="H390" s="108" t="s">
        <v>282</v>
      </c>
      <c r="I390" s="108" t="s">
        <v>276</v>
      </c>
      <c r="J390" s="120">
        <v>-170568750</v>
      </c>
      <c r="K390" s="114">
        <v>0</v>
      </c>
      <c r="L390" s="114">
        <v>-170568750</v>
      </c>
      <c r="M390" s="115" t="s">
        <v>272</v>
      </c>
      <c r="N390" s="108" t="s">
        <v>95</v>
      </c>
      <c r="O390" s="108" t="s">
        <v>170</v>
      </c>
      <c r="P390" s="108" t="s">
        <v>284</v>
      </c>
      <c r="Q390" s="120">
        <v>5500</v>
      </c>
      <c r="R390" s="116" t="s">
        <v>0</v>
      </c>
      <c r="S390" s="108" t="s">
        <v>272</v>
      </c>
      <c r="T390" s="108" t="s">
        <v>272</v>
      </c>
      <c r="U390" s="108" t="s">
        <v>272</v>
      </c>
      <c r="V390" s="108" t="s">
        <v>272</v>
      </c>
      <c r="W390" s="108" t="s">
        <v>272</v>
      </c>
      <c r="X390" s="108" t="s">
        <v>272</v>
      </c>
      <c r="Y390" s="108" t="s">
        <v>272</v>
      </c>
      <c r="Z390" s="108" t="s">
        <v>272</v>
      </c>
      <c r="AA390" s="108" t="s">
        <v>272</v>
      </c>
      <c r="AB390" s="108" t="s">
        <v>272</v>
      </c>
      <c r="AC390" s="108" t="s">
        <v>272</v>
      </c>
      <c r="AD390" s="108" t="s">
        <v>272</v>
      </c>
      <c r="AE390" s="108" t="s">
        <v>272</v>
      </c>
      <c r="AF390" s="108" t="s">
        <v>278</v>
      </c>
    </row>
    <row r="391" spans="1:32" x14ac:dyDescent="0.25">
      <c r="A391" s="107">
        <f t="shared" si="6"/>
        <v>3</v>
      </c>
      <c r="B391" s="113">
        <v>45372</v>
      </c>
      <c r="C391" s="113">
        <v>45372</v>
      </c>
      <c r="D391" s="108" t="s">
        <v>1044</v>
      </c>
      <c r="E391" s="108" t="s">
        <v>272</v>
      </c>
      <c r="F391" s="108" t="s">
        <v>1045</v>
      </c>
      <c r="G391" s="108" t="s">
        <v>281</v>
      </c>
      <c r="H391" s="108" t="s">
        <v>282</v>
      </c>
      <c r="I391" s="108" t="s">
        <v>276</v>
      </c>
      <c r="J391" s="120">
        <v>-341137500</v>
      </c>
      <c r="K391" s="114">
        <v>0</v>
      </c>
      <c r="L391" s="114">
        <v>-341137500</v>
      </c>
      <c r="M391" s="115" t="s">
        <v>272</v>
      </c>
      <c r="N391" s="108" t="s">
        <v>95</v>
      </c>
      <c r="O391" s="108" t="s">
        <v>170</v>
      </c>
      <c r="P391" s="108" t="s">
        <v>284</v>
      </c>
      <c r="Q391" s="120">
        <v>11000</v>
      </c>
      <c r="R391" s="116" t="s">
        <v>0</v>
      </c>
      <c r="S391" s="108" t="s">
        <v>272</v>
      </c>
      <c r="T391" s="108" t="s">
        <v>272</v>
      </c>
      <c r="U391" s="108" t="s">
        <v>272</v>
      </c>
      <c r="V391" s="108" t="s">
        <v>272</v>
      </c>
      <c r="W391" s="108" t="s">
        <v>272</v>
      </c>
      <c r="X391" s="108" t="s">
        <v>272</v>
      </c>
      <c r="Y391" s="108" t="s">
        <v>272</v>
      </c>
      <c r="Z391" s="108" t="s">
        <v>272</v>
      </c>
      <c r="AA391" s="108" t="s">
        <v>272</v>
      </c>
      <c r="AB391" s="108" t="s">
        <v>272</v>
      </c>
      <c r="AC391" s="108" t="s">
        <v>272</v>
      </c>
      <c r="AD391" s="108" t="s">
        <v>272</v>
      </c>
      <c r="AE391" s="108" t="s">
        <v>272</v>
      </c>
      <c r="AF391" s="108" t="s">
        <v>278</v>
      </c>
    </row>
    <row r="392" spans="1:32" x14ac:dyDescent="0.25">
      <c r="A392" s="107">
        <f t="shared" si="6"/>
        <v>3</v>
      </c>
      <c r="B392" s="113">
        <v>45372</v>
      </c>
      <c r="C392" s="113">
        <v>45372</v>
      </c>
      <c r="D392" s="108" t="s">
        <v>1046</v>
      </c>
      <c r="E392" s="108" t="s">
        <v>272</v>
      </c>
      <c r="F392" s="108" t="s">
        <v>1047</v>
      </c>
      <c r="G392" s="108" t="s">
        <v>281</v>
      </c>
      <c r="H392" s="108" t="s">
        <v>282</v>
      </c>
      <c r="I392" s="108" t="s">
        <v>276</v>
      </c>
      <c r="J392" s="120">
        <v>-715726000</v>
      </c>
      <c r="K392" s="114">
        <v>0</v>
      </c>
      <c r="L392" s="114">
        <v>-715726000</v>
      </c>
      <c r="M392" s="115" t="s">
        <v>272</v>
      </c>
      <c r="N392" s="108" t="s">
        <v>110</v>
      </c>
      <c r="O392" s="108" t="s">
        <v>192</v>
      </c>
      <c r="P392" s="108" t="s">
        <v>284</v>
      </c>
      <c r="Q392" s="120">
        <v>22000</v>
      </c>
      <c r="R392" s="116" t="s">
        <v>0</v>
      </c>
      <c r="S392" s="108" t="s">
        <v>272</v>
      </c>
      <c r="T392" s="108" t="s">
        <v>272</v>
      </c>
      <c r="U392" s="108" t="s">
        <v>272</v>
      </c>
      <c r="V392" s="108" t="s">
        <v>272</v>
      </c>
      <c r="W392" s="108" t="s">
        <v>272</v>
      </c>
      <c r="X392" s="108" t="s">
        <v>272</v>
      </c>
      <c r="Y392" s="108" t="s">
        <v>272</v>
      </c>
      <c r="Z392" s="108" t="s">
        <v>272</v>
      </c>
      <c r="AA392" s="108" t="s">
        <v>272</v>
      </c>
      <c r="AB392" s="108" t="s">
        <v>272</v>
      </c>
      <c r="AC392" s="108" t="s">
        <v>272</v>
      </c>
      <c r="AD392" s="108" t="s">
        <v>272</v>
      </c>
      <c r="AE392" s="108" t="s">
        <v>272</v>
      </c>
      <c r="AF392" s="108" t="s">
        <v>278</v>
      </c>
    </row>
    <row r="393" spans="1:32" x14ac:dyDescent="0.25">
      <c r="A393" s="107">
        <f t="shared" si="6"/>
        <v>3</v>
      </c>
      <c r="B393" s="113">
        <v>45372</v>
      </c>
      <c r="C393" s="113">
        <v>45372</v>
      </c>
      <c r="D393" s="108" t="s">
        <v>1048</v>
      </c>
      <c r="E393" s="108" t="s">
        <v>272</v>
      </c>
      <c r="F393" s="108" t="s">
        <v>1049</v>
      </c>
      <c r="G393" s="108" t="s">
        <v>281</v>
      </c>
      <c r="H393" s="108" t="s">
        <v>282</v>
      </c>
      <c r="I393" s="108" t="s">
        <v>276</v>
      </c>
      <c r="J393" s="120">
        <v>-667150000</v>
      </c>
      <c r="K393" s="114">
        <v>0</v>
      </c>
      <c r="L393" s="114">
        <v>-667150000</v>
      </c>
      <c r="M393" s="115" t="s">
        <v>272</v>
      </c>
      <c r="N393" s="108" t="s">
        <v>95</v>
      </c>
      <c r="O393" s="108" t="s">
        <v>170</v>
      </c>
      <c r="P393" s="108" t="s">
        <v>284</v>
      </c>
      <c r="Q393" s="120">
        <v>22000</v>
      </c>
      <c r="R393" s="116" t="s">
        <v>0</v>
      </c>
      <c r="S393" s="108" t="s">
        <v>272</v>
      </c>
      <c r="T393" s="108" t="s">
        <v>272</v>
      </c>
      <c r="U393" s="108" t="s">
        <v>272</v>
      </c>
      <c r="V393" s="108" t="s">
        <v>272</v>
      </c>
      <c r="W393" s="108" t="s">
        <v>272</v>
      </c>
      <c r="X393" s="108" t="s">
        <v>272</v>
      </c>
      <c r="Y393" s="108" t="s">
        <v>272</v>
      </c>
      <c r="Z393" s="108" t="s">
        <v>272</v>
      </c>
      <c r="AA393" s="108" t="s">
        <v>272</v>
      </c>
      <c r="AB393" s="108" t="s">
        <v>272</v>
      </c>
      <c r="AC393" s="108" t="s">
        <v>272</v>
      </c>
      <c r="AD393" s="108" t="s">
        <v>272</v>
      </c>
      <c r="AE393" s="108" t="s">
        <v>272</v>
      </c>
      <c r="AF393" s="108" t="s">
        <v>278</v>
      </c>
    </row>
    <row r="394" spans="1:32" x14ac:dyDescent="0.25">
      <c r="A394" s="107">
        <f t="shared" si="6"/>
        <v>3</v>
      </c>
      <c r="B394" s="113">
        <v>45372</v>
      </c>
      <c r="C394" s="113">
        <v>45372</v>
      </c>
      <c r="D394" s="108" t="s">
        <v>1050</v>
      </c>
      <c r="E394" s="108" t="s">
        <v>272</v>
      </c>
      <c r="F394" s="108" t="s">
        <v>1051</v>
      </c>
      <c r="G394" s="108" t="s">
        <v>281</v>
      </c>
      <c r="H394" s="108" t="s">
        <v>282</v>
      </c>
      <c r="I394" s="108" t="s">
        <v>276</v>
      </c>
      <c r="J394" s="120">
        <v>-667150000</v>
      </c>
      <c r="K394" s="114">
        <v>0</v>
      </c>
      <c r="L394" s="114">
        <v>-667150000</v>
      </c>
      <c r="M394" s="115" t="s">
        <v>272</v>
      </c>
      <c r="N394" s="108" t="s">
        <v>95</v>
      </c>
      <c r="O394" s="108" t="s">
        <v>170</v>
      </c>
      <c r="P394" s="108" t="s">
        <v>284</v>
      </c>
      <c r="Q394" s="120">
        <v>22000</v>
      </c>
      <c r="R394" s="116" t="s">
        <v>0</v>
      </c>
      <c r="S394" s="108" t="s">
        <v>272</v>
      </c>
      <c r="T394" s="108" t="s">
        <v>272</v>
      </c>
      <c r="U394" s="108" t="s">
        <v>272</v>
      </c>
      <c r="V394" s="108" t="s">
        <v>272</v>
      </c>
      <c r="W394" s="108" t="s">
        <v>272</v>
      </c>
      <c r="X394" s="108" t="s">
        <v>272</v>
      </c>
      <c r="Y394" s="108" t="s">
        <v>272</v>
      </c>
      <c r="Z394" s="108" t="s">
        <v>272</v>
      </c>
      <c r="AA394" s="108" t="s">
        <v>272</v>
      </c>
      <c r="AB394" s="108" t="s">
        <v>272</v>
      </c>
      <c r="AC394" s="108" t="s">
        <v>272</v>
      </c>
      <c r="AD394" s="108" t="s">
        <v>272</v>
      </c>
      <c r="AE394" s="108" t="s">
        <v>272</v>
      </c>
      <c r="AF394" s="108" t="s">
        <v>278</v>
      </c>
    </row>
    <row r="395" spans="1:32" x14ac:dyDescent="0.25">
      <c r="A395" s="107">
        <f t="shared" si="6"/>
        <v>3</v>
      </c>
      <c r="B395" s="113">
        <v>45372</v>
      </c>
      <c r="C395" s="113">
        <v>45372</v>
      </c>
      <c r="D395" s="108" t="s">
        <v>1052</v>
      </c>
      <c r="E395" s="108" t="s">
        <v>272</v>
      </c>
      <c r="F395" s="108" t="s">
        <v>1053</v>
      </c>
      <c r="G395" s="108" t="s">
        <v>281</v>
      </c>
      <c r="H395" s="108" t="s">
        <v>282</v>
      </c>
      <c r="I395" s="108" t="s">
        <v>276</v>
      </c>
      <c r="J395" s="120">
        <v>-132666000</v>
      </c>
      <c r="K395" s="114">
        <v>0</v>
      </c>
      <c r="L395" s="114">
        <v>-132666000</v>
      </c>
      <c r="M395" s="115" t="s">
        <v>272</v>
      </c>
      <c r="N395" s="108" t="s">
        <v>137</v>
      </c>
      <c r="O395" s="108" t="s">
        <v>138</v>
      </c>
      <c r="P395" s="108" t="s">
        <v>284</v>
      </c>
      <c r="Q395" s="120">
        <v>6000</v>
      </c>
      <c r="R395" s="116" t="s">
        <v>1</v>
      </c>
      <c r="S395" s="108" t="s">
        <v>272</v>
      </c>
      <c r="T395" s="108" t="s">
        <v>272</v>
      </c>
      <c r="U395" s="108" t="s">
        <v>272</v>
      </c>
      <c r="V395" s="108" t="s">
        <v>272</v>
      </c>
      <c r="W395" s="108" t="s">
        <v>272</v>
      </c>
      <c r="X395" s="108" t="s">
        <v>272</v>
      </c>
      <c r="Y395" s="108" t="s">
        <v>272</v>
      </c>
      <c r="Z395" s="108" t="s">
        <v>272</v>
      </c>
      <c r="AA395" s="108" t="s">
        <v>272</v>
      </c>
      <c r="AB395" s="108" t="s">
        <v>272</v>
      </c>
      <c r="AC395" s="108" t="s">
        <v>272</v>
      </c>
      <c r="AD395" s="108" t="s">
        <v>272</v>
      </c>
      <c r="AE395" s="108" t="s">
        <v>272</v>
      </c>
      <c r="AF395" s="108" t="s">
        <v>278</v>
      </c>
    </row>
    <row r="396" spans="1:32" x14ac:dyDescent="0.25">
      <c r="A396" s="107">
        <f t="shared" si="6"/>
        <v>3</v>
      </c>
      <c r="B396" s="113">
        <v>45372</v>
      </c>
      <c r="C396" s="113">
        <v>45372</v>
      </c>
      <c r="D396" s="108" t="s">
        <v>1054</v>
      </c>
      <c r="E396" s="108" t="s">
        <v>272</v>
      </c>
      <c r="F396" s="108" t="s">
        <v>1055</v>
      </c>
      <c r="G396" s="108" t="s">
        <v>281</v>
      </c>
      <c r="H396" s="108" t="s">
        <v>282</v>
      </c>
      <c r="I396" s="108" t="s">
        <v>276</v>
      </c>
      <c r="J396" s="120">
        <v>-132666000</v>
      </c>
      <c r="K396" s="114">
        <v>0</v>
      </c>
      <c r="L396" s="114">
        <v>-132666000</v>
      </c>
      <c r="M396" s="115" t="s">
        <v>272</v>
      </c>
      <c r="N396" s="108" t="s">
        <v>145</v>
      </c>
      <c r="O396" s="108" t="s">
        <v>146</v>
      </c>
      <c r="P396" s="108" t="s">
        <v>284</v>
      </c>
      <c r="Q396" s="120">
        <v>6000</v>
      </c>
      <c r="R396" s="116" t="s">
        <v>1</v>
      </c>
      <c r="S396" s="108" t="s">
        <v>272</v>
      </c>
      <c r="T396" s="108" t="s">
        <v>272</v>
      </c>
      <c r="U396" s="108" t="s">
        <v>272</v>
      </c>
      <c r="V396" s="108" t="s">
        <v>272</v>
      </c>
      <c r="W396" s="108" t="s">
        <v>272</v>
      </c>
      <c r="X396" s="108" t="s">
        <v>272</v>
      </c>
      <c r="Y396" s="108" t="s">
        <v>272</v>
      </c>
      <c r="Z396" s="108" t="s">
        <v>272</v>
      </c>
      <c r="AA396" s="108" t="s">
        <v>272</v>
      </c>
      <c r="AB396" s="108" t="s">
        <v>272</v>
      </c>
      <c r="AC396" s="108" t="s">
        <v>272</v>
      </c>
      <c r="AD396" s="108" t="s">
        <v>272</v>
      </c>
      <c r="AE396" s="108" t="s">
        <v>272</v>
      </c>
      <c r="AF396" s="108" t="s">
        <v>278</v>
      </c>
    </row>
    <row r="397" spans="1:32" x14ac:dyDescent="0.25">
      <c r="A397" s="107">
        <f t="shared" si="6"/>
        <v>3</v>
      </c>
      <c r="B397" s="113">
        <v>45372</v>
      </c>
      <c r="C397" s="113">
        <v>45372</v>
      </c>
      <c r="D397" s="108" t="s">
        <v>1056</v>
      </c>
      <c r="E397" s="108" t="s">
        <v>272</v>
      </c>
      <c r="F397" s="108" t="s">
        <v>1057</v>
      </c>
      <c r="G397" s="108" t="s">
        <v>281</v>
      </c>
      <c r="H397" s="108" t="s">
        <v>282</v>
      </c>
      <c r="I397" s="108" t="s">
        <v>276</v>
      </c>
      <c r="J397" s="120">
        <v>-40958400</v>
      </c>
      <c r="K397" s="114">
        <v>0</v>
      </c>
      <c r="L397" s="114">
        <v>-40958400</v>
      </c>
      <c r="M397" s="115" t="s">
        <v>272</v>
      </c>
      <c r="N397" s="108" t="s">
        <v>337</v>
      </c>
      <c r="O397" s="108" t="s">
        <v>338</v>
      </c>
      <c r="P397" s="108" t="s">
        <v>284</v>
      </c>
      <c r="Q397" s="120">
        <v>1932</v>
      </c>
      <c r="R397" s="116" t="s">
        <v>239</v>
      </c>
      <c r="S397" s="108" t="s">
        <v>272</v>
      </c>
      <c r="T397" s="108" t="s">
        <v>272</v>
      </c>
      <c r="U397" s="108" t="s">
        <v>272</v>
      </c>
      <c r="V397" s="108" t="s">
        <v>272</v>
      </c>
      <c r="W397" s="108" t="s">
        <v>272</v>
      </c>
      <c r="X397" s="108" t="s">
        <v>272</v>
      </c>
      <c r="Y397" s="108" t="s">
        <v>272</v>
      </c>
      <c r="Z397" s="108" t="s">
        <v>272</v>
      </c>
      <c r="AA397" s="108" t="s">
        <v>272</v>
      </c>
      <c r="AB397" s="108" t="s">
        <v>272</v>
      </c>
      <c r="AC397" s="108" t="s">
        <v>272</v>
      </c>
      <c r="AD397" s="108" t="s">
        <v>272</v>
      </c>
      <c r="AE397" s="108" t="s">
        <v>272</v>
      </c>
      <c r="AF397" s="108" t="s">
        <v>278</v>
      </c>
    </row>
    <row r="398" spans="1:32" x14ac:dyDescent="0.25">
      <c r="A398" s="107">
        <f t="shared" si="6"/>
        <v>3</v>
      </c>
      <c r="B398" s="113">
        <v>45373</v>
      </c>
      <c r="C398" s="113">
        <v>45373</v>
      </c>
      <c r="D398" s="108" t="s">
        <v>1058</v>
      </c>
      <c r="E398" s="108" t="s">
        <v>272</v>
      </c>
      <c r="F398" s="108" t="s">
        <v>1059</v>
      </c>
      <c r="G398" s="108" t="s">
        <v>281</v>
      </c>
      <c r="H398" s="108" t="s">
        <v>282</v>
      </c>
      <c r="I398" s="108" t="s">
        <v>276</v>
      </c>
      <c r="J398" s="120">
        <v>-341137500</v>
      </c>
      <c r="K398" s="114">
        <v>0</v>
      </c>
      <c r="L398" s="114">
        <v>-341137500</v>
      </c>
      <c r="M398" s="115" t="s">
        <v>272</v>
      </c>
      <c r="N398" s="108" t="s">
        <v>95</v>
      </c>
      <c r="O398" s="108" t="s">
        <v>170</v>
      </c>
      <c r="P398" s="108" t="s">
        <v>284</v>
      </c>
      <c r="Q398" s="120">
        <v>11000</v>
      </c>
      <c r="R398" s="116" t="s">
        <v>0</v>
      </c>
      <c r="S398" s="108" t="s">
        <v>272</v>
      </c>
      <c r="T398" s="108" t="s">
        <v>272</v>
      </c>
      <c r="U398" s="108" t="s">
        <v>272</v>
      </c>
      <c r="V398" s="108" t="s">
        <v>272</v>
      </c>
      <c r="W398" s="108" t="s">
        <v>272</v>
      </c>
      <c r="X398" s="108" t="s">
        <v>272</v>
      </c>
      <c r="Y398" s="108" t="s">
        <v>272</v>
      </c>
      <c r="Z398" s="108" t="s">
        <v>272</v>
      </c>
      <c r="AA398" s="108" t="s">
        <v>272</v>
      </c>
      <c r="AB398" s="108" t="s">
        <v>272</v>
      </c>
      <c r="AC398" s="108" t="s">
        <v>272</v>
      </c>
      <c r="AD398" s="108" t="s">
        <v>272</v>
      </c>
      <c r="AE398" s="108" t="s">
        <v>272</v>
      </c>
      <c r="AF398" s="108" t="s">
        <v>278</v>
      </c>
    </row>
    <row r="399" spans="1:32" x14ac:dyDescent="0.25">
      <c r="A399" s="107">
        <f t="shared" si="6"/>
        <v>3</v>
      </c>
      <c r="B399" s="113">
        <v>45373</v>
      </c>
      <c r="C399" s="113">
        <v>45373</v>
      </c>
      <c r="D399" s="108" t="s">
        <v>1060</v>
      </c>
      <c r="E399" s="108" t="s">
        <v>272</v>
      </c>
      <c r="F399" s="108" t="s">
        <v>1061</v>
      </c>
      <c r="G399" s="108" t="s">
        <v>281</v>
      </c>
      <c r="H399" s="108" t="s">
        <v>282</v>
      </c>
      <c r="I399" s="108" t="s">
        <v>276</v>
      </c>
      <c r="J399" s="120">
        <v>-196009000</v>
      </c>
      <c r="K399" s="114">
        <v>0</v>
      </c>
      <c r="L399" s="114">
        <v>-196009000</v>
      </c>
      <c r="M399" s="115" t="s">
        <v>272</v>
      </c>
      <c r="N399" s="108" t="s">
        <v>157</v>
      </c>
      <c r="O399" s="108" t="s">
        <v>180</v>
      </c>
      <c r="P399" s="108" t="s">
        <v>284</v>
      </c>
      <c r="Q399" s="120">
        <v>5500</v>
      </c>
      <c r="R399" s="116" t="s">
        <v>1</v>
      </c>
      <c r="S399" s="108" t="s">
        <v>272</v>
      </c>
      <c r="T399" s="108" t="s">
        <v>272</v>
      </c>
      <c r="U399" s="108" t="s">
        <v>272</v>
      </c>
      <c r="V399" s="108" t="s">
        <v>272</v>
      </c>
      <c r="W399" s="108" t="s">
        <v>272</v>
      </c>
      <c r="X399" s="108" t="s">
        <v>272</v>
      </c>
      <c r="Y399" s="108" t="s">
        <v>272</v>
      </c>
      <c r="Z399" s="108" t="s">
        <v>272</v>
      </c>
      <c r="AA399" s="108" t="s">
        <v>272</v>
      </c>
      <c r="AB399" s="108" t="s">
        <v>272</v>
      </c>
      <c r="AC399" s="108" t="s">
        <v>272</v>
      </c>
      <c r="AD399" s="108" t="s">
        <v>272</v>
      </c>
      <c r="AE399" s="108" t="s">
        <v>272</v>
      </c>
      <c r="AF399" s="108" t="s">
        <v>278</v>
      </c>
    </row>
    <row r="400" spans="1:32" x14ac:dyDescent="0.25">
      <c r="A400" s="107">
        <f t="shared" si="6"/>
        <v>3</v>
      </c>
      <c r="B400" s="113">
        <v>45373</v>
      </c>
      <c r="C400" s="113">
        <v>45373</v>
      </c>
      <c r="D400" s="108" t="s">
        <v>1062</v>
      </c>
      <c r="E400" s="108" t="s">
        <v>272</v>
      </c>
      <c r="F400" s="108" t="s">
        <v>1063</v>
      </c>
      <c r="G400" s="108" t="s">
        <v>281</v>
      </c>
      <c r="H400" s="108" t="s">
        <v>282</v>
      </c>
      <c r="I400" s="108" t="s">
        <v>276</v>
      </c>
      <c r="J400" s="120">
        <v>-196009000</v>
      </c>
      <c r="K400" s="114">
        <v>0</v>
      </c>
      <c r="L400" s="114">
        <v>-196009000</v>
      </c>
      <c r="M400" s="115" t="s">
        <v>272</v>
      </c>
      <c r="N400" s="108" t="s">
        <v>157</v>
      </c>
      <c r="O400" s="108" t="s">
        <v>180</v>
      </c>
      <c r="P400" s="108" t="s">
        <v>284</v>
      </c>
      <c r="Q400" s="120">
        <v>5500</v>
      </c>
      <c r="R400" s="116" t="s">
        <v>1</v>
      </c>
      <c r="S400" s="108" t="s">
        <v>272</v>
      </c>
      <c r="T400" s="108" t="s">
        <v>272</v>
      </c>
      <c r="U400" s="108" t="s">
        <v>272</v>
      </c>
      <c r="V400" s="108" t="s">
        <v>272</v>
      </c>
      <c r="W400" s="108" t="s">
        <v>272</v>
      </c>
      <c r="X400" s="108" t="s">
        <v>272</v>
      </c>
      <c r="Y400" s="108" t="s">
        <v>272</v>
      </c>
      <c r="Z400" s="108" t="s">
        <v>272</v>
      </c>
      <c r="AA400" s="108" t="s">
        <v>272</v>
      </c>
      <c r="AB400" s="108" t="s">
        <v>272</v>
      </c>
      <c r="AC400" s="108" t="s">
        <v>272</v>
      </c>
      <c r="AD400" s="108" t="s">
        <v>272</v>
      </c>
      <c r="AE400" s="108" t="s">
        <v>272</v>
      </c>
      <c r="AF400" s="108" t="s">
        <v>278</v>
      </c>
    </row>
    <row r="401" spans="1:32" x14ac:dyDescent="0.25">
      <c r="A401" s="107">
        <f t="shared" si="6"/>
        <v>3</v>
      </c>
      <c r="B401" s="113">
        <v>45373</v>
      </c>
      <c r="C401" s="113">
        <v>45373</v>
      </c>
      <c r="D401" s="108" t="s">
        <v>1064</v>
      </c>
      <c r="E401" s="108" t="s">
        <v>272</v>
      </c>
      <c r="F401" s="108" t="s">
        <v>1065</v>
      </c>
      <c r="G401" s="108" t="s">
        <v>315</v>
      </c>
      <c r="H401" s="108" t="s">
        <v>316</v>
      </c>
      <c r="I401" s="108" t="s">
        <v>276</v>
      </c>
      <c r="J401" s="120">
        <v>-745662500</v>
      </c>
      <c r="K401" s="114">
        <v>0</v>
      </c>
      <c r="L401" s="114">
        <v>-745662500</v>
      </c>
      <c r="M401" s="115" t="s">
        <v>272</v>
      </c>
      <c r="N401" s="108" t="s">
        <v>111</v>
      </c>
      <c r="O401" s="108" t="s">
        <v>466</v>
      </c>
      <c r="P401" s="108" t="s">
        <v>284</v>
      </c>
      <c r="Q401" s="120">
        <v>22000</v>
      </c>
      <c r="R401" s="116" t="s">
        <v>0</v>
      </c>
      <c r="S401" s="108" t="s">
        <v>272</v>
      </c>
      <c r="T401" s="108" t="s">
        <v>272</v>
      </c>
      <c r="U401" s="108" t="s">
        <v>272</v>
      </c>
      <c r="V401" s="108" t="s">
        <v>272</v>
      </c>
      <c r="W401" s="108" t="s">
        <v>272</v>
      </c>
      <c r="X401" s="108" t="s">
        <v>272</v>
      </c>
      <c r="Y401" s="108" t="s">
        <v>272</v>
      </c>
      <c r="Z401" s="108" t="s">
        <v>272</v>
      </c>
      <c r="AA401" s="108" t="s">
        <v>272</v>
      </c>
      <c r="AB401" s="108" t="s">
        <v>272</v>
      </c>
      <c r="AC401" s="108" t="s">
        <v>272</v>
      </c>
      <c r="AD401" s="108" t="s">
        <v>272</v>
      </c>
      <c r="AE401" s="108" t="s">
        <v>272</v>
      </c>
      <c r="AF401" s="108" t="s">
        <v>278</v>
      </c>
    </row>
    <row r="402" spans="1:32" x14ac:dyDescent="0.25">
      <c r="A402" s="107">
        <f t="shared" si="6"/>
        <v>3</v>
      </c>
      <c r="B402" s="113">
        <v>45373</v>
      </c>
      <c r="C402" s="113">
        <v>45373</v>
      </c>
      <c r="D402" s="108" t="s">
        <v>1066</v>
      </c>
      <c r="E402" s="108" t="s">
        <v>272</v>
      </c>
      <c r="F402" s="108" t="s">
        <v>1067</v>
      </c>
      <c r="G402" s="108" t="s">
        <v>315</v>
      </c>
      <c r="H402" s="108" t="s">
        <v>316</v>
      </c>
      <c r="I402" s="108" t="s">
        <v>276</v>
      </c>
      <c r="J402" s="120">
        <v>-745662500</v>
      </c>
      <c r="K402" s="114">
        <v>0</v>
      </c>
      <c r="L402" s="114">
        <v>-745662500</v>
      </c>
      <c r="M402" s="115" t="s">
        <v>272</v>
      </c>
      <c r="N402" s="108" t="s">
        <v>111</v>
      </c>
      <c r="O402" s="108" t="s">
        <v>466</v>
      </c>
      <c r="P402" s="108" t="s">
        <v>284</v>
      </c>
      <c r="Q402" s="120">
        <v>22000</v>
      </c>
      <c r="R402" s="116" t="s">
        <v>0</v>
      </c>
      <c r="S402" s="108" t="s">
        <v>272</v>
      </c>
      <c r="T402" s="108" t="s">
        <v>272</v>
      </c>
      <c r="U402" s="108" t="s">
        <v>272</v>
      </c>
      <c r="V402" s="108" t="s">
        <v>272</v>
      </c>
      <c r="W402" s="108" t="s">
        <v>272</v>
      </c>
      <c r="X402" s="108" t="s">
        <v>272</v>
      </c>
      <c r="Y402" s="108" t="s">
        <v>272</v>
      </c>
      <c r="Z402" s="108" t="s">
        <v>272</v>
      </c>
      <c r="AA402" s="108" t="s">
        <v>272</v>
      </c>
      <c r="AB402" s="108" t="s">
        <v>272</v>
      </c>
      <c r="AC402" s="108" t="s">
        <v>272</v>
      </c>
      <c r="AD402" s="108" t="s">
        <v>272</v>
      </c>
      <c r="AE402" s="108" t="s">
        <v>272</v>
      </c>
      <c r="AF402" s="108" t="s">
        <v>278</v>
      </c>
    </row>
    <row r="403" spans="1:32" x14ac:dyDescent="0.25">
      <c r="A403" s="107">
        <f t="shared" si="6"/>
        <v>3</v>
      </c>
      <c r="B403" s="113">
        <v>45373</v>
      </c>
      <c r="C403" s="113">
        <v>45373</v>
      </c>
      <c r="D403" s="108" t="s">
        <v>1068</v>
      </c>
      <c r="E403" s="108" t="s">
        <v>272</v>
      </c>
      <c r="F403" s="108" t="s">
        <v>1069</v>
      </c>
      <c r="G403" s="108" t="s">
        <v>315</v>
      </c>
      <c r="H403" s="108" t="s">
        <v>316</v>
      </c>
      <c r="I403" s="108" t="s">
        <v>276</v>
      </c>
      <c r="J403" s="120">
        <v>-745662500</v>
      </c>
      <c r="K403" s="114">
        <v>0</v>
      </c>
      <c r="L403" s="114">
        <v>-745662500</v>
      </c>
      <c r="M403" s="115" t="s">
        <v>272</v>
      </c>
      <c r="N403" s="108" t="s">
        <v>111</v>
      </c>
      <c r="O403" s="108" t="s">
        <v>466</v>
      </c>
      <c r="P403" s="108" t="s">
        <v>284</v>
      </c>
      <c r="Q403" s="120">
        <v>22000</v>
      </c>
      <c r="R403" s="116" t="s">
        <v>0</v>
      </c>
      <c r="S403" s="108" t="s">
        <v>272</v>
      </c>
      <c r="T403" s="108" t="s">
        <v>272</v>
      </c>
      <c r="U403" s="108" t="s">
        <v>272</v>
      </c>
      <c r="V403" s="108" t="s">
        <v>272</v>
      </c>
      <c r="W403" s="108" t="s">
        <v>272</v>
      </c>
      <c r="X403" s="108" t="s">
        <v>272</v>
      </c>
      <c r="Y403" s="108" t="s">
        <v>272</v>
      </c>
      <c r="Z403" s="108" t="s">
        <v>272</v>
      </c>
      <c r="AA403" s="108" t="s">
        <v>272</v>
      </c>
      <c r="AB403" s="108" t="s">
        <v>272</v>
      </c>
      <c r="AC403" s="108" t="s">
        <v>272</v>
      </c>
      <c r="AD403" s="108" t="s">
        <v>272</v>
      </c>
      <c r="AE403" s="108" t="s">
        <v>272</v>
      </c>
      <c r="AF403" s="108" t="s">
        <v>278</v>
      </c>
    </row>
    <row r="404" spans="1:32" x14ac:dyDescent="0.25">
      <c r="A404" s="107">
        <f t="shared" si="6"/>
        <v>3</v>
      </c>
      <c r="B404" s="113">
        <v>45373</v>
      </c>
      <c r="C404" s="113">
        <v>45373</v>
      </c>
      <c r="D404" s="108" t="s">
        <v>1070</v>
      </c>
      <c r="E404" s="108" t="s">
        <v>272</v>
      </c>
      <c r="F404" s="108" t="s">
        <v>1071</v>
      </c>
      <c r="G404" s="108" t="s">
        <v>315</v>
      </c>
      <c r="H404" s="108" t="s">
        <v>316</v>
      </c>
      <c r="I404" s="108" t="s">
        <v>276</v>
      </c>
      <c r="J404" s="120">
        <v>-645337000</v>
      </c>
      <c r="K404" s="114">
        <v>0</v>
      </c>
      <c r="L404" s="114">
        <v>-645337000</v>
      </c>
      <c r="M404" s="115" t="s">
        <v>272</v>
      </c>
      <c r="N404" s="108" t="s">
        <v>110</v>
      </c>
      <c r="O404" s="108" t="s">
        <v>192</v>
      </c>
      <c r="P404" s="108" t="s">
        <v>284</v>
      </c>
      <c r="Q404" s="120">
        <v>22000</v>
      </c>
      <c r="R404" s="116" t="s">
        <v>0</v>
      </c>
      <c r="S404" s="108" t="s">
        <v>272</v>
      </c>
      <c r="T404" s="108" t="s">
        <v>272</v>
      </c>
      <c r="U404" s="108" t="s">
        <v>272</v>
      </c>
      <c r="V404" s="108" t="s">
        <v>272</v>
      </c>
      <c r="W404" s="108" t="s">
        <v>272</v>
      </c>
      <c r="X404" s="108" t="s">
        <v>272</v>
      </c>
      <c r="Y404" s="108" t="s">
        <v>272</v>
      </c>
      <c r="Z404" s="108" t="s">
        <v>272</v>
      </c>
      <c r="AA404" s="108" t="s">
        <v>272</v>
      </c>
      <c r="AB404" s="108" t="s">
        <v>272</v>
      </c>
      <c r="AC404" s="108" t="s">
        <v>272</v>
      </c>
      <c r="AD404" s="108" t="s">
        <v>272</v>
      </c>
      <c r="AE404" s="108" t="s">
        <v>272</v>
      </c>
      <c r="AF404" s="108" t="s">
        <v>278</v>
      </c>
    </row>
    <row r="405" spans="1:32" x14ac:dyDescent="0.25">
      <c r="A405" s="107">
        <f t="shared" si="6"/>
        <v>3</v>
      </c>
      <c r="B405" s="113">
        <v>45373</v>
      </c>
      <c r="C405" s="113">
        <v>45373</v>
      </c>
      <c r="D405" s="108" t="s">
        <v>1072</v>
      </c>
      <c r="E405" s="108" t="s">
        <v>272</v>
      </c>
      <c r="F405" s="108" t="s">
        <v>1073</v>
      </c>
      <c r="G405" s="108" t="s">
        <v>315</v>
      </c>
      <c r="H405" s="108" t="s">
        <v>316</v>
      </c>
      <c r="I405" s="108" t="s">
        <v>276</v>
      </c>
      <c r="J405" s="120">
        <v>-645337000</v>
      </c>
      <c r="K405" s="114">
        <v>0</v>
      </c>
      <c r="L405" s="114">
        <v>-645337000</v>
      </c>
      <c r="M405" s="115" t="s">
        <v>272</v>
      </c>
      <c r="N405" s="108" t="s">
        <v>110</v>
      </c>
      <c r="O405" s="108" t="s">
        <v>192</v>
      </c>
      <c r="P405" s="108" t="s">
        <v>284</v>
      </c>
      <c r="Q405" s="120">
        <v>22000</v>
      </c>
      <c r="R405" s="116" t="s">
        <v>0</v>
      </c>
      <c r="S405" s="108" t="s">
        <v>272</v>
      </c>
      <c r="T405" s="108" t="s">
        <v>272</v>
      </c>
      <c r="U405" s="108" t="s">
        <v>272</v>
      </c>
      <c r="V405" s="108" t="s">
        <v>272</v>
      </c>
      <c r="W405" s="108" t="s">
        <v>272</v>
      </c>
      <c r="X405" s="108" t="s">
        <v>272</v>
      </c>
      <c r="Y405" s="108" t="s">
        <v>272</v>
      </c>
      <c r="Z405" s="108" t="s">
        <v>272</v>
      </c>
      <c r="AA405" s="108" t="s">
        <v>272</v>
      </c>
      <c r="AB405" s="108" t="s">
        <v>272</v>
      </c>
      <c r="AC405" s="108" t="s">
        <v>272</v>
      </c>
      <c r="AD405" s="108" t="s">
        <v>272</v>
      </c>
      <c r="AE405" s="108" t="s">
        <v>272</v>
      </c>
      <c r="AF405" s="108" t="s">
        <v>278</v>
      </c>
    </row>
    <row r="406" spans="1:32" x14ac:dyDescent="0.25">
      <c r="A406" s="107">
        <f t="shared" si="6"/>
        <v>3</v>
      </c>
      <c r="B406" s="113">
        <v>45373</v>
      </c>
      <c r="C406" s="113">
        <v>45373</v>
      </c>
      <c r="D406" s="108" t="s">
        <v>1074</v>
      </c>
      <c r="E406" s="108" t="s">
        <v>272</v>
      </c>
      <c r="F406" s="108" t="s">
        <v>1075</v>
      </c>
      <c r="G406" s="108" t="s">
        <v>315</v>
      </c>
      <c r="H406" s="108" t="s">
        <v>316</v>
      </c>
      <c r="I406" s="108" t="s">
        <v>276</v>
      </c>
      <c r="J406" s="120">
        <v>-645337000</v>
      </c>
      <c r="K406" s="114">
        <v>0</v>
      </c>
      <c r="L406" s="114">
        <v>-645337000</v>
      </c>
      <c r="M406" s="115" t="s">
        <v>272</v>
      </c>
      <c r="N406" s="108" t="s">
        <v>110</v>
      </c>
      <c r="O406" s="108" t="s">
        <v>192</v>
      </c>
      <c r="P406" s="108" t="s">
        <v>284</v>
      </c>
      <c r="Q406" s="120">
        <v>22000</v>
      </c>
      <c r="R406" s="116" t="s">
        <v>0</v>
      </c>
      <c r="S406" s="108" t="s">
        <v>272</v>
      </c>
      <c r="T406" s="108" t="s">
        <v>272</v>
      </c>
      <c r="U406" s="108" t="s">
        <v>272</v>
      </c>
      <c r="V406" s="108" t="s">
        <v>272</v>
      </c>
      <c r="W406" s="108" t="s">
        <v>272</v>
      </c>
      <c r="X406" s="108" t="s">
        <v>272</v>
      </c>
      <c r="Y406" s="108" t="s">
        <v>272</v>
      </c>
      <c r="Z406" s="108" t="s">
        <v>272</v>
      </c>
      <c r="AA406" s="108" t="s">
        <v>272</v>
      </c>
      <c r="AB406" s="108" t="s">
        <v>272</v>
      </c>
      <c r="AC406" s="108" t="s">
        <v>272</v>
      </c>
      <c r="AD406" s="108" t="s">
        <v>272</v>
      </c>
      <c r="AE406" s="108" t="s">
        <v>272</v>
      </c>
      <c r="AF406" s="108" t="s">
        <v>278</v>
      </c>
    </row>
    <row r="407" spans="1:32" x14ac:dyDescent="0.25">
      <c r="A407" s="107">
        <f t="shared" si="6"/>
        <v>3</v>
      </c>
      <c r="B407" s="113">
        <v>45374</v>
      </c>
      <c r="C407" s="113">
        <v>45374</v>
      </c>
      <c r="D407" s="108" t="s">
        <v>1076</v>
      </c>
      <c r="E407" s="108" t="s">
        <v>272</v>
      </c>
      <c r="F407" s="108" t="s">
        <v>1077</v>
      </c>
      <c r="G407" s="108" t="s">
        <v>315</v>
      </c>
      <c r="H407" s="108" t="s">
        <v>316</v>
      </c>
      <c r="I407" s="108" t="s">
        <v>276</v>
      </c>
      <c r="J407" s="120">
        <v>-745662500</v>
      </c>
      <c r="K407" s="114">
        <v>0</v>
      </c>
      <c r="L407" s="114">
        <v>-745662500</v>
      </c>
      <c r="M407" s="115" t="s">
        <v>272</v>
      </c>
      <c r="N407" s="108" t="s">
        <v>111</v>
      </c>
      <c r="O407" s="108" t="s">
        <v>466</v>
      </c>
      <c r="P407" s="108" t="s">
        <v>284</v>
      </c>
      <c r="Q407" s="120">
        <v>22000</v>
      </c>
      <c r="R407" s="116" t="s">
        <v>0</v>
      </c>
      <c r="S407" s="108" t="s">
        <v>272</v>
      </c>
      <c r="T407" s="108" t="s">
        <v>272</v>
      </c>
      <c r="U407" s="108" t="s">
        <v>272</v>
      </c>
      <c r="V407" s="108" t="s">
        <v>272</v>
      </c>
      <c r="W407" s="108" t="s">
        <v>272</v>
      </c>
      <c r="X407" s="108" t="s">
        <v>272</v>
      </c>
      <c r="Y407" s="108" t="s">
        <v>272</v>
      </c>
      <c r="Z407" s="108" t="s">
        <v>272</v>
      </c>
      <c r="AA407" s="108" t="s">
        <v>272</v>
      </c>
      <c r="AB407" s="108" t="s">
        <v>272</v>
      </c>
      <c r="AC407" s="108" t="s">
        <v>272</v>
      </c>
      <c r="AD407" s="108" t="s">
        <v>272</v>
      </c>
      <c r="AE407" s="108" t="s">
        <v>272</v>
      </c>
      <c r="AF407" s="108" t="s">
        <v>278</v>
      </c>
    </row>
    <row r="408" spans="1:32" x14ac:dyDescent="0.25">
      <c r="A408" s="107">
        <f t="shared" si="6"/>
        <v>3</v>
      </c>
      <c r="B408" s="113">
        <v>45374</v>
      </c>
      <c r="C408" s="113">
        <v>45374</v>
      </c>
      <c r="D408" s="108" t="s">
        <v>1078</v>
      </c>
      <c r="E408" s="108" t="s">
        <v>272</v>
      </c>
      <c r="F408" s="108" t="s">
        <v>1079</v>
      </c>
      <c r="G408" s="108" t="s">
        <v>315</v>
      </c>
      <c r="H408" s="108" t="s">
        <v>316</v>
      </c>
      <c r="I408" s="108" t="s">
        <v>276</v>
      </c>
      <c r="J408" s="120">
        <v>-745662500</v>
      </c>
      <c r="K408" s="114">
        <v>0</v>
      </c>
      <c r="L408" s="114">
        <v>-745662500</v>
      </c>
      <c r="M408" s="115" t="s">
        <v>272</v>
      </c>
      <c r="N408" s="108" t="s">
        <v>111</v>
      </c>
      <c r="O408" s="108" t="s">
        <v>466</v>
      </c>
      <c r="P408" s="108" t="s">
        <v>284</v>
      </c>
      <c r="Q408" s="120">
        <v>22000</v>
      </c>
      <c r="R408" s="116" t="s">
        <v>0</v>
      </c>
      <c r="S408" s="108" t="s">
        <v>272</v>
      </c>
      <c r="T408" s="108" t="s">
        <v>272</v>
      </c>
      <c r="U408" s="108" t="s">
        <v>272</v>
      </c>
      <c r="V408" s="108" t="s">
        <v>272</v>
      </c>
      <c r="W408" s="108" t="s">
        <v>272</v>
      </c>
      <c r="X408" s="108" t="s">
        <v>272</v>
      </c>
      <c r="Y408" s="108" t="s">
        <v>272</v>
      </c>
      <c r="Z408" s="108" t="s">
        <v>272</v>
      </c>
      <c r="AA408" s="108" t="s">
        <v>272</v>
      </c>
      <c r="AB408" s="108" t="s">
        <v>272</v>
      </c>
      <c r="AC408" s="108" t="s">
        <v>272</v>
      </c>
      <c r="AD408" s="108" t="s">
        <v>272</v>
      </c>
      <c r="AE408" s="108" t="s">
        <v>272</v>
      </c>
      <c r="AF408" s="108" t="s">
        <v>278</v>
      </c>
    </row>
    <row r="409" spans="1:32" x14ac:dyDescent="0.25">
      <c r="A409" s="107">
        <f t="shared" si="6"/>
        <v>3</v>
      </c>
      <c r="B409" s="113">
        <v>45374</v>
      </c>
      <c r="C409" s="113">
        <v>45374</v>
      </c>
      <c r="D409" s="108" t="s">
        <v>1080</v>
      </c>
      <c r="E409" s="108" t="s">
        <v>272</v>
      </c>
      <c r="F409" s="108" t="s">
        <v>1081</v>
      </c>
      <c r="G409" s="108" t="s">
        <v>315</v>
      </c>
      <c r="H409" s="108" t="s">
        <v>316</v>
      </c>
      <c r="I409" s="108" t="s">
        <v>276</v>
      </c>
      <c r="J409" s="120">
        <v>-745662500</v>
      </c>
      <c r="K409" s="114">
        <v>0</v>
      </c>
      <c r="L409" s="114">
        <v>-745662500</v>
      </c>
      <c r="M409" s="115" t="s">
        <v>272</v>
      </c>
      <c r="N409" s="108" t="s">
        <v>111</v>
      </c>
      <c r="O409" s="108" t="s">
        <v>466</v>
      </c>
      <c r="P409" s="108" t="s">
        <v>284</v>
      </c>
      <c r="Q409" s="120">
        <v>22000</v>
      </c>
      <c r="R409" s="116" t="s">
        <v>0</v>
      </c>
      <c r="S409" s="108" t="s">
        <v>272</v>
      </c>
      <c r="T409" s="108" t="s">
        <v>272</v>
      </c>
      <c r="U409" s="108" t="s">
        <v>272</v>
      </c>
      <c r="V409" s="108" t="s">
        <v>272</v>
      </c>
      <c r="W409" s="108" t="s">
        <v>272</v>
      </c>
      <c r="X409" s="108" t="s">
        <v>272</v>
      </c>
      <c r="Y409" s="108" t="s">
        <v>272</v>
      </c>
      <c r="Z409" s="108" t="s">
        <v>272</v>
      </c>
      <c r="AA409" s="108" t="s">
        <v>272</v>
      </c>
      <c r="AB409" s="108" t="s">
        <v>272</v>
      </c>
      <c r="AC409" s="108" t="s">
        <v>272</v>
      </c>
      <c r="AD409" s="108" t="s">
        <v>272</v>
      </c>
      <c r="AE409" s="108" t="s">
        <v>272</v>
      </c>
      <c r="AF409" s="108" t="s">
        <v>278</v>
      </c>
    </row>
    <row r="410" spans="1:32" x14ac:dyDescent="0.25">
      <c r="A410" s="107">
        <f t="shared" si="6"/>
        <v>3</v>
      </c>
      <c r="B410" s="113">
        <v>45374</v>
      </c>
      <c r="C410" s="113">
        <v>45374</v>
      </c>
      <c r="D410" s="108" t="s">
        <v>1082</v>
      </c>
      <c r="E410" s="108" t="s">
        <v>272</v>
      </c>
      <c r="F410" s="108" t="s">
        <v>1083</v>
      </c>
      <c r="G410" s="108" t="s">
        <v>315</v>
      </c>
      <c r="H410" s="108" t="s">
        <v>316</v>
      </c>
      <c r="I410" s="108" t="s">
        <v>276</v>
      </c>
      <c r="J410" s="120">
        <v>-745662500</v>
      </c>
      <c r="K410" s="114">
        <v>0</v>
      </c>
      <c r="L410" s="114">
        <v>-745662500</v>
      </c>
      <c r="M410" s="115" t="s">
        <v>272</v>
      </c>
      <c r="N410" s="108" t="s">
        <v>111</v>
      </c>
      <c r="O410" s="108" t="s">
        <v>466</v>
      </c>
      <c r="P410" s="108" t="s">
        <v>284</v>
      </c>
      <c r="Q410" s="120">
        <v>22000</v>
      </c>
      <c r="R410" s="116" t="s">
        <v>0</v>
      </c>
      <c r="S410" s="108" t="s">
        <v>272</v>
      </c>
      <c r="T410" s="108" t="s">
        <v>272</v>
      </c>
      <c r="U410" s="108" t="s">
        <v>272</v>
      </c>
      <c r="V410" s="108" t="s">
        <v>272</v>
      </c>
      <c r="W410" s="108" t="s">
        <v>272</v>
      </c>
      <c r="X410" s="108" t="s">
        <v>272</v>
      </c>
      <c r="Y410" s="108" t="s">
        <v>272</v>
      </c>
      <c r="Z410" s="108" t="s">
        <v>272</v>
      </c>
      <c r="AA410" s="108" t="s">
        <v>272</v>
      </c>
      <c r="AB410" s="108" t="s">
        <v>272</v>
      </c>
      <c r="AC410" s="108" t="s">
        <v>272</v>
      </c>
      <c r="AD410" s="108" t="s">
        <v>272</v>
      </c>
      <c r="AE410" s="108" t="s">
        <v>272</v>
      </c>
      <c r="AF410" s="108" t="s">
        <v>278</v>
      </c>
    </row>
    <row r="411" spans="1:32" x14ac:dyDescent="0.25">
      <c r="A411" s="107">
        <f t="shared" si="6"/>
        <v>3</v>
      </c>
      <c r="B411" s="113">
        <v>45374</v>
      </c>
      <c r="C411" s="113">
        <v>45374</v>
      </c>
      <c r="D411" s="108" t="s">
        <v>1084</v>
      </c>
      <c r="E411" s="108" t="s">
        <v>272</v>
      </c>
      <c r="F411" s="108" t="s">
        <v>1085</v>
      </c>
      <c r="G411" s="108" t="s">
        <v>315</v>
      </c>
      <c r="H411" s="108" t="s">
        <v>316</v>
      </c>
      <c r="I411" s="108" t="s">
        <v>276</v>
      </c>
      <c r="J411" s="120">
        <v>-745662500</v>
      </c>
      <c r="K411" s="114">
        <v>0</v>
      </c>
      <c r="L411" s="114">
        <v>-745662500</v>
      </c>
      <c r="M411" s="115" t="s">
        <v>272</v>
      </c>
      <c r="N411" s="108" t="s">
        <v>111</v>
      </c>
      <c r="O411" s="108" t="s">
        <v>466</v>
      </c>
      <c r="P411" s="108" t="s">
        <v>284</v>
      </c>
      <c r="Q411" s="120">
        <v>22000</v>
      </c>
      <c r="R411" s="116" t="s">
        <v>0</v>
      </c>
      <c r="S411" s="108" t="s">
        <v>272</v>
      </c>
      <c r="T411" s="108" t="s">
        <v>272</v>
      </c>
      <c r="U411" s="108" t="s">
        <v>272</v>
      </c>
      <c r="V411" s="108" t="s">
        <v>272</v>
      </c>
      <c r="W411" s="108" t="s">
        <v>272</v>
      </c>
      <c r="X411" s="108" t="s">
        <v>272</v>
      </c>
      <c r="Y411" s="108" t="s">
        <v>272</v>
      </c>
      <c r="Z411" s="108" t="s">
        <v>272</v>
      </c>
      <c r="AA411" s="108" t="s">
        <v>272</v>
      </c>
      <c r="AB411" s="108" t="s">
        <v>272</v>
      </c>
      <c r="AC411" s="108" t="s">
        <v>272</v>
      </c>
      <c r="AD411" s="108" t="s">
        <v>272</v>
      </c>
      <c r="AE411" s="108" t="s">
        <v>272</v>
      </c>
      <c r="AF411" s="108" t="s">
        <v>278</v>
      </c>
    </row>
    <row r="412" spans="1:32" x14ac:dyDescent="0.25">
      <c r="A412" s="107">
        <f t="shared" si="6"/>
        <v>3</v>
      </c>
      <c r="B412" s="113">
        <v>45374</v>
      </c>
      <c r="C412" s="113">
        <v>45374</v>
      </c>
      <c r="D412" s="108" t="s">
        <v>1086</v>
      </c>
      <c r="E412" s="108" t="s">
        <v>272</v>
      </c>
      <c r="F412" s="108" t="s">
        <v>1087</v>
      </c>
      <c r="G412" s="108" t="s">
        <v>315</v>
      </c>
      <c r="H412" s="108" t="s">
        <v>316</v>
      </c>
      <c r="I412" s="108" t="s">
        <v>276</v>
      </c>
      <c r="J412" s="120">
        <v>-745662500</v>
      </c>
      <c r="K412" s="114">
        <v>0</v>
      </c>
      <c r="L412" s="114">
        <v>-745662500</v>
      </c>
      <c r="M412" s="115" t="s">
        <v>272</v>
      </c>
      <c r="N412" s="108" t="s">
        <v>111</v>
      </c>
      <c r="O412" s="108" t="s">
        <v>466</v>
      </c>
      <c r="P412" s="108" t="s">
        <v>284</v>
      </c>
      <c r="Q412" s="120">
        <v>22000</v>
      </c>
      <c r="R412" s="116" t="s">
        <v>0</v>
      </c>
      <c r="S412" s="108" t="s">
        <v>272</v>
      </c>
      <c r="T412" s="108" t="s">
        <v>272</v>
      </c>
      <c r="U412" s="108" t="s">
        <v>272</v>
      </c>
      <c r="V412" s="108" t="s">
        <v>272</v>
      </c>
      <c r="W412" s="108" t="s">
        <v>272</v>
      </c>
      <c r="X412" s="108" t="s">
        <v>272</v>
      </c>
      <c r="Y412" s="108" t="s">
        <v>272</v>
      </c>
      <c r="Z412" s="108" t="s">
        <v>272</v>
      </c>
      <c r="AA412" s="108" t="s">
        <v>272</v>
      </c>
      <c r="AB412" s="108" t="s">
        <v>272</v>
      </c>
      <c r="AC412" s="108" t="s">
        <v>272</v>
      </c>
      <c r="AD412" s="108" t="s">
        <v>272</v>
      </c>
      <c r="AE412" s="108" t="s">
        <v>272</v>
      </c>
      <c r="AF412" s="108" t="s">
        <v>278</v>
      </c>
    </row>
    <row r="413" spans="1:32" x14ac:dyDescent="0.25">
      <c r="A413" s="107">
        <f t="shared" si="6"/>
        <v>3</v>
      </c>
      <c r="B413" s="113">
        <v>45374</v>
      </c>
      <c r="C413" s="113">
        <v>45374</v>
      </c>
      <c r="D413" s="108" t="s">
        <v>1088</v>
      </c>
      <c r="E413" s="108" t="s">
        <v>272</v>
      </c>
      <c r="F413" s="108" t="s">
        <v>1089</v>
      </c>
      <c r="G413" s="108" t="s">
        <v>281</v>
      </c>
      <c r="H413" s="108" t="s">
        <v>282</v>
      </c>
      <c r="I413" s="108" t="s">
        <v>276</v>
      </c>
      <c r="J413" s="120">
        <v>-715726000</v>
      </c>
      <c r="K413" s="114">
        <v>0</v>
      </c>
      <c r="L413" s="114">
        <v>-715726000</v>
      </c>
      <c r="M413" s="115" t="s">
        <v>272</v>
      </c>
      <c r="N413" s="108" t="s">
        <v>110</v>
      </c>
      <c r="O413" s="108" t="s">
        <v>192</v>
      </c>
      <c r="P413" s="108" t="s">
        <v>284</v>
      </c>
      <c r="Q413" s="120">
        <v>22000</v>
      </c>
      <c r="R413" s="116" t="s">
        <v>0</v>
      </c>
      <c r="S413" s="108" t="s">
        <v>272</v>
      </c>
      <c r="T413" s="108" t="s">
        <v>272</v>
      </c>
      <c r="U413" s="108" t="s">
        <v>272</v>
      </c>
      <c r="V413" s="108" t="s">
        <v>272</v>
      </c>
      <c r="W413" s="108" t="s">
        <v>272</v>
      </c>
      <c r="X413" s="108" t="s">
        <v>272</v>
      </c>
      <c r="Y413" s="108" t="s">
        <v>272</v>
      </c>
      <c r="Z413" s="108" t="s">
        <v>272</v>
      </c>
      <c r="AA413" s="108" t="s">
        <v>272</v>
      </c>
      <c r="AB413" s="108" t="s">
        <v>272</v>
      </c>
      <c r="AC413" s="108" t="s">
        <v>272</v>
      </c>
      <c r="AD413" s="108" t="s">
        <v>272</v>
      </c>
      <c r="AE413" s="108" t="s">
        <v>272</v>
      </c>
      <c r="AF413" s="108" t="s">
        <v>278</v>
      </c>
    </row>
    <row r="414" spans="1:32" x14ac:dyDescent="0.25">
      <c r="A414" s="107">
        <f t="shared" si="6"/>
        <v>3</v>
      </c>
      <c r="B414" s="113">
        <v>45374</v>
      </c>
      <c r="C414" s="113">
        <v>45374</v>
      </c>
      <c r="D414" s="108" t="s">
        <v>1090</v>
      </c>
      <c r="E414" s="108" t="s">
        <v>272</v>
      </c>
      <c r="F414" s="108" t="s">
        <v>1091</v>
      </c>
      <c r="G414" s="108" t="s">
        <v>281</v>
      </c>
      <c r="H414" s="108" t="s">
        <v>282</v>
      </c>
      <c r="I414" s="108" t="s">
        <v>276</v>
      </c>
      <c r="J414" s="120">
        <v>-66333000</v>
      </c>
      <c r="K414" s="114">
        <v>0</v>
      </c>
      <c r="L414" s="114">
        <v>-66333000</v>
      </c>
      <c r="M414" s="115" t="s">
        <v>272</v>
      </c>
      <c r="N414" s="108" t="s">
        <v>151</v>
      </c>
      <c r="O414" s="108" t="s">
        <v>152</v>
      </c>
      <c r="P414" s="108" t="s">
        <v>284</v>
      </c>
      <c r="Q414" s="120">
        <v>3000</v>
      </c>
      <c r="R414" s="116" t="s">
        <v>2</v>
      </c>
      <c r="S414" s="108" t="s">
        <v>272</v>
      </c>
      <c r="T414" s="108" t="s">
        <v>272</v>
      </c>
      <c r="U414" s="108" t="s">
        <v>272</v>
      </c>
      <c r="V414" s="108" t="s">
        <v>272</v>
      </c>
      <c r="W414" s="108" t="s">
        <v>272</v>
      </c>
      <c r="X414" s="108" t="s">
        <v>272</v>
      </c>
      <c r="Y414" s="108" t="s">
        <v>272</v>
      </c>
      <c r="Z414" s="108" t="s">
        <v>272</v>
      </c>
      <c r="AA414" s="108" t="s">
        <v>272</v>
      </c>
      <c r="AB414" s="108" t="s">
        <v>272</v>
      </c>
      <c r="AC414" s="108" t="s">
        <v>272</v>
      </c>
      <c r="AD414" s="108" t="s">
        <v>272</v>
      </c>
      <c r="AE414" s="108" t="s">
        <v>272</v>
      </c>
      <c r="AF414" s="108" t="s">
        <v>278</v>
      </c>
    </row>
    <row r="415" spans="1:32" x14ac:dyDescent="0.25">
      <c r="A415" s="107">
        <f t="shared" si="6"/>
        <v>3</v>
      </c>
      <c r="B415" s="113">
        <v>45374</v>
      </c>
      <c r="C415" s="113">
        <v>45374</v>
      </c>
      <c r="D415" s="108" t="s">
        <v>1092</v>
      </c>
      <c r="E415" s="108" t="s">
        <v>272</v>
      </c>
      <c r="F415" s="108" t="s">
        <v>1093</v>
      </c>
      <c r="G415" s="108" t="s">
        <v>281</v>
      </c>
      <c r="H415" s="108" t="s">
        <v>282</v>
      </c>
      <c r="I415" s="108" t="s">
        <v>276</v>
      </c>
      <c r="J415" s="120">
        <v>-196009000</v>
      </c>
      <c r="K415" s="114">
        <v>0</v>
      </c>
      <c r="L415" s="114">
        <v>-196009000</v>
      </c>
      <c r="M415" s="115" t="s">
        <v>272</v>
      </c>
      <c r="N415" s="108" t="s">
        <v>157</v>
      </c>
      <c r="O415" s="108" t="s">
        <v>180</v>
      </c>
      <c r="P415" s="108" t="s">
        <v>284</v>
      </c>
      <c r="Q415" s="120">
        <v>5500</v>
      </c>
      <c r="R415" s="116" t="s">
        <v>1</v>
      </c>
      <c r="S415" s="108" t="s">
        <v>272</v>
      </c>
      <c r="T415" s="108" t="s">
        <v>272</v>
      </c>
      <c r="U415" s="108" t="s">
        <v>272</v>
      </c>
      <c r="V415" s="108" t="s">
        <v>272</v>
      </c>
      <c r="W415" s="108" t="s">
        <v>272</v>
      </c>
      <c r="X415" s="108" t="s">
        <v>272</v>
      </c>
      <c r="Y415" s="108" t="s">
        <v>272</v>
      </c>
      <c r="Z415" s="108" t="s">
        <v>272</v>
      </c>
      <c r="AA415" s="108" t="s">
        <v>272</v>
      </c>
      <c r="AB415" s="108" t="s">
        <v>272</v>
      </c>
      <c r="AC415" s="108" t="s">
        <v>272</v>
      </c>
      <c r="AD415" s="108" t="s">
        <v>272</v>
      </c>
      <c r="AE415" s="108" t="s">
        <v>272</v>
      </c>
      <c r="AF415" s="108" t="s">
        <v>278</v>
      </c>
    </row>
    <row r="416" spans="1:32" x14ac:dyDescent="0.25">
      <c r="A416" s="107">
        <f t="shared" si="6"/>
        <v>3</v>
      </c>
      <c r="B416" s="113">
        <v>45374</v>
      </c>
      <c r="C416" s="113">
        <v>45374</v>
      </c>
      <c r="D416" s="108" t="s">
        <v>1094</v>
      </c>
      <c r="E416" s="108" t="s">
        <v>272</v>
      </c>
      <c r="F416" s="108" t="s">
        <v>1095</v>
      </c>
      <c r="G416" s="108" t="s">
        <v>315</v>
      </c>
      <c r="H416" s="108" t="s">
        <v>316</v>
      </c>
      <c r="I416" s="108" t="s">
        <v>276</v>
      </c>
      <c r="J416" s="120">
        <v>-745662500</v>
      </c>
      <c r="K416" s="114">
        <v>0</v>
      </c>
      <c r="L416" s="114">
        <v>-745662500</v>
      </c>
      <c r="M416" s="115" t="s">
        <v>272</v>
      </c>
      <c r="N416" s="108" t="s">
        <v>111</v>
      </c>
      <c r="O416" s="108" t="s">
        <v>466</v>
      </c>
      <c r="P416" s="108" t="s">
        <v>284</v>
      </c>
      <c r="Q416" s="120">
        <v>22000</v>
      </c>
      <c r="R416" s="116" t="s">
        <v>0</v>
      </c>
      <c r="S416" s="108" t="s">
        <v>272</v>
      </c>
      <c r="T416" s="108" t="s">
        <v>272</v>
      </c>
      <c r="U416" s="108" t="s">
        <v>272</v>
      </c>
      <c r="V416" s="108" t="s">
        <v>272</v>
      </c>
      <c r="W416" s="108" t="s">
        <v>272</v>
      </c>
      <c r="X416" s="108" t="s">
        <v>272</v>
      </c>
      <c r="Y416" s="108" t="s">
        <v>272</v>
      </c>
      <c r="Z416" s="108" t="s">
        <v>272</v>
      </c>
      <c r="AA416" s="108" t="s">
        <v>272</v>
      </c>
      <c r="AB416" s="108" t="s">
        <v>272</v>
      </c>
      <c r="AC416" s="108" t="s">
        <v>272</v>
      </c>
      <c r="AD416" s="108" t="s">
        <v>272</v>
      </c>
      <c r="AE416" s="108" t="s">
        <v>272</v>
      </c>
      <c r="AF416" s="108" t="s">
        <v>278</v>
      </c>
    </row>
    <row r="417" spans="1:32" x14ac:dyDescent="0.25">
      <c r="A417" s="107">
        <f t="shared" si="6"/>
        <v>3</v>
      </c>
      <c r="B417" s="113">
        <v>45375</v>
      </c>
      <c r="C417" s="113">
        <v>45375</v>
      </c>
      <c r="D417" s="108" t="s">
        <v>1096</v>
      </c>
      <c r="E417" s="108" t="s">
        <v>272</v>
      </c>
      <c r="F417" s="108" t="s">
        <v>1097</v>
      </c>
      <c r="G417" s="108" t="s">
        <v>315</v>
      </c>
      <c r="H417" s="108" t="s">
        <v>316</v>
      </c>
      <c r="I417" s="108" t="s">
        <v>276</v>
      </c>
      <c r="J417" s="120">
        <v>-650760000</v>
      </c>
      <c r="K417" s="114">
        <v>0</v>
      </c>
      <c r="L417" s="114">
        <v>-650760000</v>
      </c>
      <c r="M417" s="115" t="s">
        <v>272</v>
      </c>
      <c r="N417" s="108" t="s">
        <v>110</v>
      </c>
      <c r="O417" s="108" t="s">
        <v>192</v>
      </c>
      <c r="P417" s="108" t="s">
        <v>284</v>
      </c>
      <c r="Q417" s="120">
        <v>22000</v>
      </c>
      <c r="R417" s="116" t="s">
        <v>0</v>
      </c>
      <c r="S417" s="108" t="s">
        <v>272</v>
      </c>
      <c r="T417" s="108" t="s">
        <v>272</v>
      </c>
      <c r="U417" s="108" t="s">
        <v>272</v>
      </c>
      <c r="V417" s="108" t="s">
        <v>272</v>
      </c>
      <c r="W417" s="108" t="s">
        <v>272</v>
      </c>
      <c r="X417" s="108" t="s">
        <v>272</v>
      </c>
      <c r="Y417" s="108" t="s">
        <v>272</v>
      </c>
      <c r="Z417" s="108" t="s">
        <v>272</v>
      </c>
      <c r="AA417" s="108" t="s">
        <v>272</v>
      </c>
      <c r="AB417" s="108" t="s">
        <v>272</v>
      </c>
      <c r="AC417" s="108" t="s">
        <v>272</v>
      </c>
      <c r="AD417" s="108" t="s">
        <v>272</v>
      </c>
      <c r="AE417" s="108" t="s">
        <v>272</v>
      </c>
      <c r="AF417" s="108" t="s">
        <v>278</v>
      </c>
    </row>
    <row r="418" spans="1:32" x14ac:dyDescent="0.25">
      <c r="A418" s="107">
        <f t="shared" si="6"/>
        <v>3</v>
      </c>
      <c r="B418" s="113">
        <v>45375</v>
      </c>
      <c r="C418" s="113">
        <v>45375</v>
      </c>
      <c r="D418" s="108" t="s">
        <v>1098</v>
      </c>
      <c r="E418" s="108" t="s">
        <v>272</v>
      </c>
      <c r="F418" s="108" t="s">
        <v>1099</v>
      </c>
      <c r="G418" s="108" t="s">
        <v>315</v>
      </c>
      <c r="H418" s="108" t="s">
        <v>316</v>
      </c>
      <c r="I418" s="108" t="s">
        <v>276</v>
      </c>
      <c r="J418" s="120">
        <v>-650760000</v>
      </c>
      <c r="K418" s="114">
        <v>0</v>
      </c>
      <c r="L418" s="114">
        <v>-650760000</v>
      </c>
      <c r="M418" s="115" t="s">
        <v>272</v>
      </c>
      <c r="N418" s="108" t="s">
        <v>110</v>
      </c>
      <c r="O418" s="108" t="s">
        <v>192</v>
      </c>
      <c r="P418" s="108" t="s">
        <v>284</v>
      </c>
      <c r="Q418" s="120">
        <v>22000</v>
      </c>
      <c r="R418" s="116" t="s">
        <v>0</v>
      </c>
      <c r="S418" s="108" t="s">
        <v>272</v>
      </c>
      <c r="T418" s="108" t="s">
        <v>272</v>
      </c>
      <c r="U418" s="108" t="s">
        <v>272</v>
      </c>
      <c r="V418" s="108" t="s">
        <v>272</v>
      </c>
      <c r="W418" s="108" t="s">
        <v>272</v>
      </c>
      <c r="X418" s="108" t="s">
        <v>272</v>
      </c>
      <c r="Y418" s="108" t="s">
        <v>272</v>
      </c>
      <c r="Z418" s="108" t="s">
        <v>272</v>
      </c>
      <c r="AA418" s="108" t="s">
        <v>272</v>
      </c>
      <c r="AB418" s="108" t="s">
        <v>272</v>
      </c>
      <c r="AC418" s="108" t="s">
        <v>272</v>
      </c>
      <c r="AD418" s="108" t="s">
        <v>272</v>
      </c>
      <c r="AE418" s="108" t="s">
        <v>272</v>
      </c>
      <c r="AF418" s="108" t="s">
        <v>278</v>
      </c>
    </row>
    <row r="419" spans="1:32" x14ac:dyDescent="0.25">
      <c r="A419" s="107">
        <f t="shared" si="6"/>
        <v>3</v>
      </c>
      <c r="B419" s="113">
        <v>45375</v>
      </c>
      <c r="C419" s="113">
        <v>45375</v>
      </c>
      <c r="D419" s="108" t="s">
        <v>1100</v>
      </c>
      <c r="E419" s="108" t="s">
        <v>272</v>
      </c>
      <c r="F419" s="108" t="s">
        <v>1101</v>
      </c>
      <c r="G419" s="108" t="s">
        <v>315</v>
      </c>
      <c r="H419" s="108" t="s">
        <v>316</v>
      </c>
      <c r="I419" s="108" t="s">
        <v>276</v>
      </c>
      <c r="J419" s="120">
        <v>-650760000</v>
      </c>
      <c r="K419" s="114">
        <v>0</v>
      </c>
      <c r="L419" s="114">
        <v>-650760000</v>
      </c>
      <c r="M419" s="115" t="s">
        <v>272</v>
      </c>
      <c r="N419" s="108" t="s">
        <v>110</v>
      </c>
      <c r="O419" s="108" t="s">
        <v>192</v>
      </c>
      <c r="P419" s="108" t="s">
        <v>284</v>
      </c>
      <c r="Q419" s="120">
        <v>22000</v>
      </c>
      <c r="R419" s="116" t="s">
        <v>0</v>
      </c>
      <c r="S419" s="108" t="s">
        <v>272</v>
      </c>
      <c r="T419" s="108" t="s">
        <v>272</v>
      </c>
      <c r="U419" s="108" t="s">
        <v>272</v>
      </c>
      <c r="V419" s="108" t="s">
        <v>272</v>
      </c>
      <c r="W419" s="108" t="s">
        <v>272</v>
      </c>
      <c r="X419" s="108" t="s">
        <v>272</v>
      </c>
      <c r="Y419" s="108" t="s">
        <v>272</v>
      </c>
      <c r="Z419" s="108" t="s">
        <v>272</v>
      </c>
      <c r="AA419" s="108" t="s">
        <v>272</v>
      </c>
      <c r="AB419" s="108" t="s">
        <v>272</v>
      </c>
      <c r="AC419" s="108" t="s">
        <v>272</v>
      </c>
      <c r="AD419" s="108" t="s">
        <v>272</v>
      </c>
      <c r="AE419" s="108" t="s">
        <v>272</v>
      </c>
      <c r="AF419" s="108" t="s">
        <v>278</v>
      </c>
    </row>
    <row r="420" spans="1:32" x14ac:dyDescent="0.25">
      <c r="A420" s="107">
        <f t="shared" si="6"/>
        <v>3</v>
      </c>
      <c r="B420" s="113">
        <v>45375</v>
      </c>
      <c r="C420" s="113">
        <v>45375</v>
      </c>
      <c r="D420" s="108" t="s">
        <v>1102</v>
      </c>
      <c r="E420" s="108" t="s">
        <v>272</v>
      </c>
      <c r="F420" s="108" t="s">
        <v>1103</v>
      </c>
      <c r="G420" s="108" t="s">
        <v>315</v>
      </c>
      <c r="H420" s="108" t="s">
        <v>316</v>
      </c>
      <c r="I420" s="108" t="s">
        <v>276</v>
      </c>
      <c r="J420" s="120">
        <v>-650760000</v>
      </c>
      <c r="K420" s="114">
        <v>0</v>
      </c>
      <c r="L420" s="114">
        <v>-650760000</v>
      </c>
      <c r="M420" s="115" t="s">
        <v>272</v>
      </c>
      <c r="N420" s="108" t="s">
        <v>110</v>
      </c>
      <c r="O420" s="108" t="s">
        <v>192</v>
      </c>
      <c r="P420" s="108" t="s">
        <v>284</v>
      </c>
      <c r="Q420" s="120">
        <v>22000</v>
      </c>
      <c r="R420" s="116" t="s">
        <v>0</v>
      </c>
      <c r="S420" s="108" t="s">
        <v>272</v>
      </c>
      <c r="T420" s="108" t="s">
        <v>272</v>
      </c>
      <c r="U420" s="108" t="s">
        <v>272</v>
      </c>
      <c r="V420" s="108" t="s">
        <v>272</v>
      </c>
      <c r="W420" s="108" t="s">
        <v>272</v>
      </c>
      <c r="X420" s="108" t="s">
        <v>272</v>
      </c>
      <c r="Y420" s="108" t="s">
        <v>272</v>
      </c>
      <c r="Z420" s="108" t="s">
        <v>272</v>
      </c>
      <c r="AA420" s="108" t="s">
        <v>272</v>
      </c>
      <c r="AB420" s="108" t="s">
        <v>272</v>
      </c>
      <c r="AC420" s="108" t="s">
        <v>272</v>
      </c>
      <c r="AD420" s="108" t="s">
        <v>272</v>
      </c>
      <c r="AE420" s="108" t="s">
        <v>272</v>
      </c>
      <c r="AF420" s="108" t="s">
        <v>278</v>
      </c>
    </row>
    <row r="421" spans="1:32" x14ac:dyDescent="0.25">
      <c r="A421" s="107">
        <f t="shared" si="6"/>
        <v>3</v>
      </c>
      <c r="B421" s="113">
        <v>45375</v>
      </c>
      <c r="C421" s="113">
        <v>45375</v>
      </c>
      <c r="D421" s="108" t="s">
        <v>1104</v>
      </c>
      <c r="E421" s="108" t="s">
        <v>272</v>
      </c>
      <c r="F421" s="108" t="s">
        <v>1105</v>
      </c>
      <c r="G421" s="108" t="s">
        <v>315</v>
      </c>
      <c r="H421" s="108" t="s">
        <v>316</v>
      </c>
      <c r="I421" s="108" t="s">
        <v>276</v>
      </c>
      <c r="J421" s="120">
        <v>-650760000</v>
      </c>
      <c r="K421" s="114">
        <v>0</v>
      </c>
      <c r="L421" s="114">
        <v>-650760000</v>
      </c>
      <c r="M421" s="115" t="s">
        <v>272</v>
      </c>
      <c r="N421" s="108" t="s">
        <v>110</v>
      </c>
      <c r="O421" s="108" t="s">
        <v>192</v>
      </c>
      <c r="P421" s="108" t="s">
        <v>284</v>
      </c>
      <c r="Q421" s="120">
        <v>22000</v>
      </c>
      <c r="R421" s="116" t="s">
        <v>0</v>
      </c>
      <c r="S421" s="108" t="s">
        <v>272</v>
      </c>
      <c r="T421" s="108" t="s">
        <v>272</v>
      </c>
      <c r="U421" s="108" t="s">
        <v>272</v>
      </c>
      <c r="V421" s="108" t="s">
        <v>272</v>
      </c>
      <c r="W421" s="108" t="s">
        <v>272</v>
      </c>
      <c r="X421" s="108" t="s">
        <v>272</v>
      </c>
      <c r="Y421" s="108" t="s">
        <v>272</v>
      </c>
      <c r="Z421" s="108" t="s">
        <v>272</v>
      </c>
      <c r="AA421" s="108" t="s">
        <v>272</v>
      </c>
      <c r="AB421" s="108" t="s">
        <v>272</v>
      </c>
      <c r="AC421" s="108" t="s">
        <v>272</v>
      </c>
      <c r="AD421" s="108" t="s">
        <v>272</v>
      </c>
      <c r="AE421" s="108" t="s">
        <v>272</v>
      </c>
      <c r="AF421" s="108" t="s">
        <v>278</v>
      </c>
    </row>
    <row r="422" spans="1:32" x14ac:dyDescent="0.25">
      <c r="A422" s="107">
        <f t="shared" si="6"/>
        <v>3</v>
      </c>
      <c r="B422" s="113">
        <v>45375</v>
      </c>
      <c r="C422" s="113">
        <v>45375</v>
      </c>
      <c r="D422" s="108" t="s">
        <v>1106</v>
      </c>
      <c r="E422" s="108" t="s">
        <v>272</v>
      </c>
      <c r="F422" s="108" t="s">
        <v>1107</v>
      </c>
      <c r="G422" s="108" t="s">
        <v>315</v>
      </c>
      <c r="H422" s="108" t="s">
        <v>316</v>
      </c>
      <c r="I422" s="108" t="s">
        <v>276</v>
      </c>
      <c r="J422" s="120">
        <v>-650760000</v>
      </c>
      <c r="K422" s="114">
        <v>0</v>
      </c>
      <c r="L422" s="114">
        <v>-650760000</v>
      </c>
      <c r="M422" s="115" t="s">
        <v>272</v>
      </c>
      <c r="N422" s="108" t="s">
        <v>110</v>
      </c>
      <c r="O422" s="108" t="s">
        <v>192</v>
      </c>
      <c r="P422" s="108" t="s">
        <v>284</v>
      </c>
      <c r="Q422" s="120">
        <v>22000</v>
      </c>
      <c r="R422" s="116" t="s">
        <v>0</v>
      </c>
      <c r="S422" s="108" t="s">
        <v>272</v>
      </c>
      <c r="T422" s="108" t="s">
        <v>272</v>
      </c>
      <c r="U422" s="108" t="s">
        <v>272</v>
      </c>
      <c r="V422" s="108" t="s">
        <v>272</v>
      </c>
      <c r="W422" s="108" t="s">
        <v>272</v>
      </c>
      <c r="X422" s="108" t="s">
        <v>272</v>
      </c>
      <c r="Y422" s="108" t="s">
        <v>272</v>
      </c>
      <c r="Z422" s="108" t="s">
        <v>272</v>
      </c>
      <c r="AA422" s="108" t="s">
        <v>272</v>
      </c>
      <c r="AB422" s="108" t="s">
        <v>272</v>
      </c>
      <c r="AC422" s="108" t="s">
        <v>272</v>
      </c>
      <c r="AD422" s="108" t="s">
        <v>272</v>
      </c>
      <c r="AE422" s="108" t="s">
        <v>272</v>
      </c>
      <c r="AF422" s="108" t="s">
        <v>278</v>
      </c>
    </row>
    <row r="423" spans="1:32" x14ac:dyDescent="0.25">
      <c r="A423" s="107">
        <f t="shared" si="6"/>
        <v>3</v>
      </c>
      <c r="B423" s="113">
        <v>45375</v>
      </c>
      <c r="C423" s="113">
        <v>45375</v>
      </c>
      <c r="D423" s="108" t="s">
        <v>1108</v>
      </c>
      <c r="E423" s="108" t="s">
        <v>272</v>
      </c>
      <c r="F423" s="108" t="s">
        <v>1109</v>
      </c>
      <c r="G423" s="108" t="s">
        <v>315</v>
      </c>
      <c r="H423" s="108" t="s">
        <v>316</v>
      </c>
      <c r="I423" s="108" t="s">
        <v>276</v>
      </c>
      <c r="J423" s="120">
        <v>-650760000</v>
      </c>
      <c r="K423" s="114">
        <v>0</v>
      </c>
      <c r="L423" s="114">
        <v>-650760000</v>
      </c>
      <c r="M423" s="115" t="s">
        <v>272</v>
      </c>
      <c r="N423" s="108" t="s">
        <v>110</v>
      </c>
      <c r="O423" s="108" t="s">
        <v>192</v>
      </c>
      <c r="P423" s="108" t="s">
        <v>284</v>
      </c>
      <c r="Q423" s="120">
        <v>22000</v>
      </c>
      <c r="R423" s="116" t="s">
        <v>0</v>
      </c>
      <c r="S423" s="108" t="s">
        <v>272</v>
      </c>
      <c r="T423" s="108" t="s">
        <v>272</v>
      </c>
      <c r="U423" s="108" t="s">
        <v>272</v>
      </c>
      <c r="V423" s="108" t="s">
        <v>272</v>
      </c>
      <c r="W423" s="108" t="s">
        <v>272</v>
      </c>
      <c r="X423" s="108" t="s">
        <v>272</v>
      </c>
      <c r="Y423" s="108" t="s">
        <v>272</v>
      </c>
      <c r="Z423" s="108" t="s">
        <v>272</v>
      </c>
      <c r="AA423" s="108" t="s">
        <v>272</v>
      </c>
      <c r="AB423" s="108" t="s">
        <v>272</v>
      </c>
      <c r="AC423" s="108" t="s">
        <v>272</v>
      </c>
      <c r="AD423" s="108" t="s">
        <v>272</v>
      </c>
      <c r="AE423" s="108" t="s">
        <v>272</v>
      </c>
      <c r="AF423" s="108" t="s">
        <v>278</v>
      </c>
    </row>
    <row r="424" spans="1:32" x14ac:dyDescent="0.25">
      <c r="A424" s="107">
        <f t="shared" si="6"/>
        <v>3</v>
      </c>
      <c r="B424" s="113">
        <v>45375</v>
      </c>
      <c r="C424" s="113">
        <v>45375</v>
      </c>
      <c r="D424" s="108" t="s">
        <v>1110</v>
      </c>
      <c r="E424" s="108" t="s">
        <v>272</v>
      </c>
      <c r="F424" s="108" t="s">
        <v>1111</v>
      </c>
      <c r="G424" s="108" t="s">
        <v>315</v>
      </c>
      <c r="H424" s="108" t="s">
        <v>316</v>
      </c>
      <c r="I424" s="108" t="s">
        <v>276</v>
      </c>
      <c r="J424" s="120">
        <v>-650760000</v>
      </c>
      <c r="K424" s="114">
        <v>0</v>
      </c>
      <c r="L424" s="114">
        <v>-650760000</v>
      </c>
      <c r="M424" s="115" t="s">
        <v>272</v>
      </c>
      <c r="N424" s="108" t="s">
        <v>110</v>
      </c>
      <c r="O424" s="108" t="s">
        <v>192</v>
      </c>
      <c r="P424" s="108" t="s">
        <v>284</v>
      </c>
      <c r="Q424" s="120">
        <v>22000</v>
      </c>
      <c r="R424" s="116" t="s">
        <v>0</v>
      </c>
      <c r="S424" s="108" t="s">
        <v>272</v>
      </c>
      <c r="T424" s="108" t="s">
        <v>272</v>
      </c>
      <c r="U424" s="108" t="s">
        <v>272</v>
      </c>
      <c r="V424" s="108" t="s">
        <v>272</v>
      </c>
      <c r="W424" s="108" t="s">
        <v>272</v>
      </c>
      <c r="X424" s="108" t="s">
        <v>272</v>
      </c>
      <c r="Y424" s="108" t="s">
        <v>272</v>
      </c>
      <c r="Z424" s="108" t="s">
        <v>272</v>
      </c>
      <c r="AA424" s="108" t="s">
        <v>272</v>
      </c>
      <c r="AB424" s="108" t="s">
        <v>272</v>
      </c>
      <c r="AC424" s="108" t="s">
        <v>272</v>
      </c>
      <c r="AD424" s="108" t="s">
        <v>272</v>
      </c>
      <c r="AE424" s="108" t="s">
        <v>272</v>
      </c>
      <c r="AF424" s="108" t="s">
        <v>278</v>
      </c>
    </row>
    <row r="425" spans="1:32" x14ac:dyDescent="0.25">
      <c r="A425" s="107">
        <f t="shared" si="6"/>
        <v>3</v>
      </c>
      <c r="B425" s="113">
        <v>45375</v>
      </c>
      <c r="C425" s="113">
        <v>45375</v>
      </c>
      <c r="D425" s="108" t="s">
        <v>1112</v>
      </c>
      <c r="E425" s="108" t="s">
        <v>272</v>
      </c>
      <c r="F425" s="108" t="s">
        <v>1113</v>
      </c>
      <c r="G425" s="108" t="s">
        <v>315</v>
      </c>
      <c r="H425" s="108" t="s">
        <v>316</v>
      </c>
      <c r="I425" s="108" t="s">
        <v>276</v>
      </c>
      <c r="J425" s="120">
        <v>-650760000</v>
      </c>
      <c r="K425" s="114">
        <v>0</v>
      </c>
      <c r="L425" s="114">
        <v>-650760000</v>
      </c>
      <c r="M425" s="115" t="s">
        <v>272</v>
      </c>
      <c r="N425" s="108" t="s">
        <v>110</v>
      </c>
      <c r="O425" s="108" t="s">
        <v>192</v>
      </c>
      <c r="P425" s="108" t="s">
        <v>284</v>
      </c>
      <c r="Q425" s="120">
        <v>22000</v>
      </c>
      <c r="R425" s="116" t="s">
        <v>0</v>
      </c>
      <c r="S425" s="108" t="s">
        <v>272</v>
      </c>
      <c r="T425" s="108" t="s">
        <v>272</v>
      </c>
      <c r="U425" s="108" t="s">
        <v>272</v>
      </c>
      <c r="V425" s="108" t="s">
        <v>272</v>
      </c>
      <c r="W425" s="108" t="s">
        <v>272</v>
      </c>
      <c r="X425" s="108" t="s">
        <v>272</v>
      </c>
      <c r="Y425" s="108" t="s">
        <v>272</v>
      </c>
      <c r="Z425" s="108" t="s">
        <v>272</v>
      </c>
      <c r="AA425" s="108" t="s">
        <v>272</v>
      </c>
      <c r="AB425" s="108" t="s">
        <v>272</v>
      </c>
      <c r="AC425" s="108" t="s">
        <v>272</v>
      </c>
      <c r="AD425" s="108" t="s">
        <v>272</v>
      </c>
      <c r="AE425" s="108" t="s">
        <v>272</v>
      </c>
      <c r="AF425" s="108" t="s">
        <v>278</v>
      </c>
    </row>
    <row r="426" spans="1:32" x14ac:dyDescent="0.25">
      <c r="A426" s="107">
        <f t="shared" si="6"/>
        <v>3</v>
      </c>
      <c r="B426" s="113">
        <v>45375</v>
      </c>
      <c r="C426" s="113">
        <v>45375</v>
      </c>
      <c r="D426" s="108" t="s">
        <v>1114</v>
      </c>
      <c r="E426" s="108" t="s">
        <v>272</v>
      </c>
      <c r="F426" s="108" t="s">
        <v>1115</v>
      </c>
      <c r="G426" s="108" t="s">
        <v>315</v>
      </c>
      <c r="H426" s="108" t="s">
        <v>316</v>
      </c>
      <c r="I426" s="108" t="s">
        <v>276</v>
      </c>
      <c r="J426" s="120">
        <v>-650760000</v>
      </c>
      <c r="K426" s="114">
        <v>0</v>
      </c>
      <c r="L426" s="114">
        <v>-650760000</v>
      </c>
      <c r="M426" s="115" t="s">
        <v>272</v>
      </c>
      <c r="N426" s="108" t="s">
        <v>110</v>
      </c>
      <c r="O426" s="108" t="s">
        <v>192</v>
      </c>
      <c r="P426" s="108" t="s">
        <v>284</v>
      </c>
      <c r="Q426" s="120">
        <v>22000</v>
      </c>
      <c r="R426" s="116" t="s">
        <v>0</v>
      </c>
      <c r="S426" s="108" t="s">
        <v>272</v>
      </c>
      <c r="T426" s="108" t="s">
        <v>272</v>
      </c>
      <c r="U426" s="108" t="s">
        <v>272</v>
      </c>
      <c r="V426" s="108" t="s">
        <v>272</v>
      </c>
      <c r="W426" s="108" t="s">
        <v>272</v>
      </c>
      <c r="X426" s="108" t="s">
        <v>272</v>
      </c>
      <c r="Y426" s="108" t="s">
        <v>272</v>
      </c>
      <c r="Z426" s="108" t="s">
        <v>272</v>
      </c>
      <c r="AA426" s="108" t="s">
        <v>272</v>
      </c>
      <c r="AB426" s="108" t="s">
        <v>272</v>
      </c>
      <c r="AC426" s="108" t="s">
        <v>272</v>
      </c>
      <c r="AD426" s="108" t="s">
        <v>272</v>
      </c>
      <c r="AE426" s="108" t="s">
        <v>272</v>
      </c>
      <c r="AF426" s="108" t="s">
        <v>278</v>
      </c>
    </row>
    <row r="427" spans="1:32" ht="25" x14ac:dyDescent="0.25">
      <c r="A427" s="107">
        <f t="shared" si="6"/>
        <v>3</v>
      </c>
      <c r="B427" s="113">
        <v>45409</v>
      </c>
      <c r="C427" s="113">
        <v>45376</v>
      </c>
      <c r="D427" s="108" t="s">
        <v>1116</v>
      </c>
      <c r="E427" s="108" t="s">
        <v>272</v>
      </c>
      <c r="F427" s="108" t="s">
        <v>1117</v>
      </c>
      <c r="G427" s="108" t="s">
        <v>274</v>
      </c>
      <c r="H427" s="108" t="s">
        <v>275</v>
      </c>
      <c r="I427" s="108" t="s">
        <v>276</v>
      </c>
      <c r="J427" s="120">
        <v>-8094281</v>
      </c>
      <c r="K427" s="114">
        <v>0</v>
      </c>
      <c r="L427" s="114">
        <v>-8094281</v>
      </c>
      <c r="M427" s="115" t="s">
        <v>1118</v>
      </c>
      <c r="N427" s="108" t="s">
        <v>272</v>
      </c>
      <c r="O427" s="108" t="s">
        <v>272</v>
      </c>
      <c r="P427" s="108" t="s">
        <v>272</v>
      </c>
      <c r="Q427" s="120">
        <v>0</v>
      </c>
      <c r="R427" s="116" t="s">
        <v>239</v>
      </c>
      <c r="S427" s="108" t="s">
        <v>272</v>
      </c>
      <c r="T427" s="108" t="s">
        <v>272</v>
      </c>
      <c r="U427" s="108" t="s">
        <v>272</v>
      </c>
      <c r="V427" s="108" t="s">
        <v>272</v>
      </c>
      <c r="W427" s="108" t="s">
        <v>272</v>
      </c>
      <c r="X427" s="108" t="s">
        <v>272</v>
      </c>
      <c r="Y427" s="108" t="s">
        <v>272</v>
      </c>
      <c r="Z427" s="108" t="s">
        <v>272</v>
      </c>
      <c r="AA427" s="108" t="s">
        <v>272</v>
      </c>
      <c r="AB427" s="108" t="s">
        <v>272</v>
      </c>
      <c r="AC427" s="108" t="s">
        <v>272</v>
      </c>
      <c r="AD427" s="108" t="s">
        <v>272</v>
      </c>
      <c r="AE427" s="108" t="s">
        <v>272</v>
      </c>
      <c r="AF427" s="108" t="s">
        <v>278</v>
      </c>
    </row>
    <row r="428" spans="1:32" x14ac:dyDescent="0.25">
      <c r="A428" s="107">
        <f t="shared" si="6"/>
        <v>3</v>
      </c>
      <c r="B428" s="113">
        <v>45376</v>
      </c>
      <c r="C428" s="113">
        <v>45376</v>
      </c>
      <c r="D428" s="108" t="s">
        <v>1119</v>
      </c>
      <c r="E428" s="108" t="s">
        <v>272</v>
      </c>
      <c r="F428" s="108" t="s">
        <v>1120</v>
      </c>
      <c r="G428" s="108" t="s">
        <v>281</v>
      </c>
      <c r="H428" s="108" t="s">
        <v>282</v>
      </c>
      <c r="I428" s="108" t="s">
        <v>276</v>
      </c>
      <c r="J428" s="120">
        <v>-196009000</v>
      </c>
      <c r="K428" s="114">
        <v>0</v>
      </c>
      <c r="L428" s="114">
        <v>-196009000</v>
      </c>
      <c r="M428" s="115" t="s">
        <v>272</v>
      </c>
      <c r="N428" s="108" t="s">
        <v>157</v>
      </c>
      <c r="O428" s="108" t="s">
        <v>180</v>
      </c>
      <c r="P428" s="108" t="s">
        <v>284</v>
      </c>
      <c r="Q428" s="120">
        <v>5500</v>
      </c>
      <c r="R428" s="116" t="s">
        <v>1</v>
      </c>
      <c r="S428" s="108" t="s">
        <v>272</v>
      </c>
      <c r="T428" s="108" t="s">
        <v>272</v>
      </c>
      <c r="U428" s="108" t="s">
        <v>272</v>
      </c>
      <c r="V428" s="108" t="s">
        <v>272</v>
      </c>
      <c r="W428" s="108" t="s">
        <v>272</v>
      </c>
      <c r="X428" s="108" t="s">
        <v>272</v>
      </c>
      <c r="Y428" s="108" t="s">
        <v>272</v>
      </c>
      <c r="Z428" s="108" t="s">
        <v>272</v>
      </c>
      <c r="AA428" s="108" t="s">
        <v>272</v>
      </c>
      <c r="AB428" s="108" t="s">
        <v>272</v>
      </c>
      <c r="AC428" s="108" t="s">
        <v>272</v>
      </c>
      <c r="AD428" s="108" t="s">
        <v>272</v>
      </c>
      <c r="AE428" s="108" t="s">
        <v>272</v>
      </c>
      <c r="AF428" s="108" t="s">
        <v>278</v>
      </c>
    </row>
    <row r="429" spans="1:32" x14ac:dyDescent="0.25">
      <c r="A429" s="107">
        <f t="shared" si="6"/>
        <v>3</v>
      </c>
      <c r="B429" s="113">
        <v>45376</v>
      </c>
      <c r="C429" s="113">
        <v>45376</v>
      </c>
      <c r="D429" s="108" t="s">
        <v>1121</v>
      </c>
      <c r="E429" s="108" t="s">
        <v>272</v>
      </c>
      <c r="F429" s="108" t="s">
        <v>1122</v>
      </c>
      <c r="G429" s="108" t="s">
        <v>281</v>
      </c>
      <c r="H429" s="108" t="s">
        <v>282</v>
      </c>
      <c r="I429" s="108" t="s">
        <v>276</v>
      </c>
      <c r="J429" s="120">
        <v>-715726000</v>
      </c>
      <c r="K429" s="114">
        <v>0</v>
      </c>
      <c r="L429" s="114">
        <v>-715726000</v>
      </c>
      <c r="M429" s="115" t="s">
        <v>272</v>
      </c>
      <c r="N429" s="108" t="s">
        <v>110</v>
      </c>
      <c r="O429" s="108" t="s">
        <v>192</v>
      </c>
      <c r="P429" s="108" t="s">
        <v>284</v>
      </c>
      <c r="Q429" s="120">
        <v>22000</v>
      </c>
      <c r="R429" s="116" t="s">
        <v>0</v>
      </c>
      <c r="S429" s="108" t="s">
        <v>272</v>
      </c>
      <c r="T429" s="108" t="s">
        <v>272</v>
      </c>
      <c r="U429" s="108" t="s">
        <v>272</v>
      </c>
      <c r="V429" s="108" t="s">
        <v>272</v>
      </c>
      <c r="W429" s="108" t="s">
        <v>272</v>
      </c>
      <c r="X429" s="108" t="s">
        <v>272</v>
      </c>
      <c r="Y429" s="108" t="s">
        <v>272</v>
      </c>
      <c r="Z429" s="108" t="s">
        <v>272</v>
      </c>
      <c r="AA429" s="108" t="s">
        <v>272</v>
      </c>
      <c r="AB429" s="108" t="s">
        <v>272</v>
      </c>
      <c r="AC429" s="108" t="s">
        <v>272</v>
      </c>
      <c r="AD429" s="108" t="s">
        <v>272</v>
      </c>
      <c r="AE429" s="108" t="s">
        <v>272</v>
      </c>
      <c r="AF429" s="108" t="s">
        <v>278</v>
      </c>
    </row>
    <row r="430" spans="1:32" x14ac:dyDescent="0.25">
      <c r="A430" s="107">
        <f t="shared" si="6"/>
        <v>3</v>
      </c>
      <c r="B430" s="113">
        <v>45376</v>
      </c>
      <c r="C430" s="113">
        <v>45376</v>
      </c>
      <c r="D430" s="108" t="s">
        <v>1123</v>
      </c>
      <c r="E430" s="108" t="s">
        <v>272</v>
      </c>
      <c r="F430" s="108" t="s">
        <v>1124</v>
      </c>
      <c r="G430" s="108" t="s">
        <v>281</v>
      </c>
      <c r="H430" s="108" t="s">
        <v>282</v>
      </c>
      <c r="I430" s="108" t="s">
        <v>276</v>
      </c>
      <c r="J430" s="120">
        <v>-341137500</v>
      </c>
      <c r="K430" s="114">
        <v>0</v>
      </c>
      <c r="L430" s="114">
        <v>-341137500</v>
      </c>
      <c r="M430" s="115" t="s">
        <v>272</v>
      </c>
      <c r="N430" s="108" t="s">
        <v>95</v>
      </c>
      <c r="O430" s="108" t="s">
        <v>170</v>
      </c>
      <c r="P430" s="108" t="s">
        <v>284</v>
      </c>
      <c r="Q430" s="120">
        <v>11000</v>
      </c>
      <c r="R430" s="116" t="s">
        <v>0</v>
      </c>
      <c r="S430" s="108" t="s">
        <v>272</v>
      </c>
      <c r="T430" s="108" t="s">
        <v>272</v>
      </c>
      <c r="U430" s="108" t="s">
        <v>272</v>
      </c>
      <c r="V430" s="108" t="s">
        <v>272</v>
      </c>
      <c r="W430" s="108" t="s">
        <v>272</v>
      </c>
      <c r="X430" s="108" t="s">
        <v>272</v>
      </c>
      <c r="Y430" s="108" t="s">
        <v>272</v>
      </c>
      <c r="Z430" s="108" t="s">
        <v>272</v>
      </c>
      <c r="AA430" s="108" t="s">
        <v>272</v>
      </c>
      <c r="AB430" s="108" t="s">
        <v>272</v>
      </c>
      <c r="AC430" s="108" t="s">
        <v>272</v>
      </c>
      <c r="AD430" s="108" t="s">
        <v>272</v>
      </c>
      <c r="AE430" s="108" t="s">
        <v>272</v>
      </c>
      <c r="AF430" s="108" t="s">
        <v>278</v>
      </c>
    </row>
    <row r="431" spans="1:32" x14ac:dyDescent="0.25">
      <c r="A431" s="107">
        <f t="shared" si="6"/>
        <v>3</v>
      </c>
      <c r="B431" s="113">
        <v>45376</v>
      </c>
      <c r="C431" s="113">
        <v>45376</v>
      </c>
      <c r="D431" s="108" t="s">
        <v>1125</v>
      </c>
      <c r="E431" s="108" t="s">
        <v>272</v>
      </c>
      <c r="F431" s="108" t="s">
        <v>1126</v>
      </c>
      <c r="G431" s="108" t="s">
        <v>281</v>
      </c>
      <c r="H431" s="108" t="s">
        <v>282</v>
      </c>
      <c r="I431" s="108" t="s">
        <v>276</v>
      </c>
      <c r="J431" s="120">
        <v>-202609000</v>
      </c>
      <c r="K431" s="114">
        <v>0</v>
      </c>
      <c r="L431" s="114">
        <v>-202609000</v>
      </c>
      <c r="M431" s="115" t="s">
        <v>272</v>
      </c>
      <c r="N431" s="108" t="s">
        <v>101</v>
      </c>
      <c r="O431" s="108" t="s">
        <v>175</v>
      </c>
      <c r="P431" s="108" t="s">
        <v>284</v>
      </c>
      <c r="Q431" s="120">
        <v>5500</v>
      </c>
      <c r="R431" s="116" t="s">
        <v>1</v>
      </c>
      <c r="S431" s="108" t="s">
        <v>272</v>
      </c>
      <c r="T431" s="108" t="s">
        <v>272</v>
      </c>
      <c r="U431" s="108" t="s">
        <v>272</v>
      </c>
      <c r="V431" s="108" t="s">
        <v>272</v>
      </c>
      <c r="W431" s="108" t="s">
        <v>272</v>
      </c>
      <c r="X431" s="108" t="s">
        <v>272</v>
      </c>
      <c r="Y431" s="108" t="s">
        <v>272</v>
      </c>
      <c r="Z431" s="108" t="s">
        <v>272</v>
      </c>
      <c r="AA431" s="108" t="s">
        <v>272</v>
      </c>
      <c r="AB431" s="108" t="s">
        <v>272</v>
      </c>
      <c r="AC431" s="108" t="s">
        <v>272</v>
      </c>
      <c r="AD431" s="108" t="s">
        <v>272</v>
      </c>
      <c r="AE431" s="108" t="s">
        <v>272</v>
      </c>
      <c r="AF431" s="108" t="s">
        <v>278</v>
      </c>
    </row>
    <row r="432" spans="1:32" x14ac:dyDescent="0.25">
      <c r="A432" s="107">
        <f t="shared" si="6"/>
        <v>3</v>
      </c>
      <c r="B432" s="113">
        <v>45376</v>
      </c>
      <c r="C432" s="113">
        <v>45376</v>
      </c>
      <c r="D432" s="108" t="s">
        <v>1127</v>
      </c>
      <c r="E432" s="108" t="s">
        <v>272</v>
      </c>
      <c r="F432" s="108" t="s">
        <v>1128</v>
      </c>
      <c r="G432" s="108" t="s">
        <v>281</v>
      </c>
      <c r="H432" s="108" t="s">
        <v>282</v>
      </c>
      <c r="I432" s="108" t="s">
        <v>276</v>
      </c>
      <c r="J432" s="120">
        <v>-202609000</v>
      </c>
      <c r="K432" s="114">
        <v>0</v>
      </c>
      <c r="L432" s="114">
        <v>-202609000</v>
      </c>
      <c r="M432" s="115" t="s">
        <v>272</v>
      </c>
      <c r="N432" s="108" t="s">
        <v>101</v>
      </c>
      <c r="O432" s="108" t="s">
        <v>175</v>
      </c>
      <c r="P432" s="108" t="s">
        <v>284</v>
      </c>
      <c r="Q432" s="120">
        <v>5500</v>
      </c>
      <c r="R432" s="116" t="s">
        <v>1</v>
      </c>
      <c r="S432" s="108" t="s">
        <v>272</v>
      </c>
      <c r="T432" s="108" t="s">
        <v>272</v>
      </c>
      <c r="U432" s="108" t="s">
        <v>272</v>
      </c>
      <c r="V432" s="108" t="s">
        <v>272</v>
      </c>
      <c r="W432" s="108" t="s">
        <v>272</v>
      </c>
      <c r="X432" s="108" t="s">
        <v>272</v>
      </c>
      <c r="Y432" s="108" t="s">
        <v>272</v>
      </c>
      <c r="Z432" s="108" t="s">
        <v>272</v>
      </c>
      <c r="AA432" s="108" t="s">
        <v>272</v>
      </c>
      <c r="AB432" s="108" t="s">
        <v>272</v>
      </c>
      <c r="AC432" s="108" t="s">
        <v>272</v>
      </c>
      <c r="AD432" s="108" t="s">
        <v>272</v>
      </c>
      <c r="AE432" s="108" t="s">
        <v>272</v>
      </c>
      <c r="AF432" s="108" t="s">
        <v>278</v>
      </c>
    </row>
    <row r="433" spans="1:32" x14ac:dyDescent="0.25">
      <c r="A433" s="107">
        <f t="shared" si="6"/>
        <v>3</v>
      </c>
      <c r="B433" s="113">
        <v>45376</v>
      </c>
      <c r="C433" s="113">
        <v>45376</v>
      </c>
      <c r="D433" s="108" t="s">
        <v>1129</v>
      </c>
      <c r="E433" s="108" t="s">
        <v>272</v>
      </c>
      <c r="F433" s="108" t="s">
        <v>1130</v>
      </c>
      <c r="G433" s="108" t="s">
        <v>315</v>
      </c>
      <c r="H433" s="108" t="s">
        <v>316</v>
      </c>
      <c r="I433" s="108" t="s">
        <v>276</v>
      </c>
      <c r="J433" s="120">
        <v>-744755000</v>
      </c>
      <c r="K433" s="114">
        <v>0</v>
      </c>
      <c r="L433" s="114">
        <v>-744755000</v>
      </c>
      <c r="M433" s="115" t="s">
        <v>272</v>
      </c>
      <c r="N433" s="108" t="s">
        <v>111</v>
      </c>
      <c r="O433" s="108" t="s">
        <v>466</v>
      </c>
      <c r="P433" s="108" t="s">
        <v>284</v>
      </c>
      <c r="Q433" s="120">
        <v>22000</v>
      </c>
      <c r="R433" s="116" t="s">
        <v>0</v>
      </c>
      <c r="S433" s="108" t="s">
        <v>272</v>
      </c>
      <c r="T433" s="108" t="s">
        <v>272</v>
      </c>
      <c r="U433" s="108" t="s">
        <v>272</v>
      </c>
      <c r="V433" s="108" t="s">
        <v>272</v>
      </c>
      <c r="W433" s="108" t="s">
        <v>272</v>
      </c>
      <c r="X433" s="108" t="s">
        <v>272</v>
      </c>
      <c r="Y433" s="108" t="s">
        <v>272</v>
      </c>
      <c r="Z433" s="108" t="s">
        <v>272</v>
      </c>
      <c r="AA433" s="108" t="s">
        <v>272</v>
      </c>
      <c r="AB433" s="108" t="s">
        <v>272</v>
      </c>
      <c r="AC433" s="108" t="s">
        <v>272</v>
      </c>
      <c r="AD433" s="108" t="s">
        <v>272</v>
      </c>
      <c r="AE433" s="108" t="s">
        <v>272</v>
      </c>
      <c r="AF433" s="108" t="s">
        <v>278</v>
      </c>
    </row>
    <row r="434" spans="1:32" x14ac:dyDescent="0.25">
      <c r="A434" s="107">
        <f t="shared" si="6"/>
        <v>3</v>
      </c>
      <c r="B434" s="113">
        <v>45376</v>
      </c>
      <c r="C434" s="113">
        <v>45376</v>
      </c>
      <c r="D434" s="108" t="s">
        <v>1131</v>
      </c>
      <c r="E434" s="108" t="s">
        <v>272</v>
      </c>
      <c r="F434" s="108" t="s">
        <v>1132</v>
      </c>
      <c r="G434" s="108" t="s">
        <v>315</v>
      </c>
      <c r="H434" s="108" t="s">
        <v>316</v>
      </c>
      <c r="I434" s="108" t="s">
        <v>276</v>
      </c>
      <c r="J434" s="120">
        <v>-744755000</v>
      </c>
      <c r="K434" s="114">
        <v>0</v>
      </c>
      <c r="L434" s="114">
        <v>-744755000</v>
      </c>
      <c r="M434" s="115" t="s">
        <v>272</v>
      </c>
      <c r="N434" s="108" t="s">
        <v>111</v>
      </c>
      <c r="O434" s="108" t="s">
        <v>466</v>
      </c>
      <c r="P434" s="108" t="s">
        <v>284</v>
      </c>
      <c r="Q434" s="120">
        <v>22000</v>
      </c>
      <c r="R434" s="116" t="s">
        <v>0</v>
      </c>
      <c r="S434" s="108" t="s">
        <v>272</v>
      </c>
      <c r="T434" s="108" t="s">
        <v>272</v>
      </c>
      <c r="U434" s="108" t="s">
        <v>272</v>
      </c>
      <c r="V434" s="108" t="s">
        <v>272</v>
      </c>
      <c r="W434" s="108" t="s">
        <v>272</v>
      </c>
      <c r="X434" s="108" t="s">
        <v>272</v>
      </c>
      <c r="Y434" s="108" t="s">
        <v>272</v>
      </c>
      <c r="Z434" s="108" t="s">
        <v>272</v>
      </c>
      <c r="AA434" s="108" t="s">
        <v>272</v>
      </c>
      <c r="AB434" s="108" t="s">
        <v>272</v>
      </c>
      <c r="AC434" s="108" t="s">
        <v>272</v>
      </c>
      <c r="AD434" s="108" t="s">
        <v>272</v>
      </c>
      <c r="AE434" s="108" t="s">
        <v>272</v>
      </c>
      <c r="AF434" s="108" t="s">
        <v>278</v>
      </c>
    </row>
    <row r="435" spans="1:32" x14ac:dyDescent="0.25">
      <c r="A435" s="107">
        <f t="shared" si="6"/>
        <v>3</v>
      </c>
      <c r="B435" s="113">
        <v>45376</v>
      </c>
      <c r="C435" s="113">
        <v>45376</v>
      </c>
      <c r="D435" s="108" t="s">
        <v>1133</v>
      </c>
      <c r="E435" s="108" t="s">
        <v>272</v>
      </c>
      <c r="F435" s="108" t="s">
        <v>1134</v>
      </c>
      <c r="G435" s="108" t="s">
        <v>315</v>
      </c>
      <c r="H435" s="108" t="s">
        <v>316</v>
      </c>
      <c r="I435" s="108" t="s">
        <v>276</v>
      </c>
      <c r="J435" s="120">
        <v>-744755000</v>
      </c>
      <c r="K435" s="114">
        <v>0</v>
      </c>
      <c r="L435" s="114">
        <v>-744755000</v>
      </c>
      <c r="M435" s="115" t="s">
        <v>272</v>
      </c>
      <c r="N435" s="108" t="s">
        <v>111</v>
      </c>
      <c r="O435" s="108" t="s">
        <v>466</v>
      </c>
      <c r="P435" s="108" t="s">
        <v>284</v>
      </c>
      <c r="Q435" s="120">
        <v>22000</v>
      </c>
      <c r="R435" s="116" t="s">
        <v>0</v>
      </c>
      <c r="S435" s="108" t="s">
        <v>272</v>
      </c>
      <c r="T435" s="108" t="s">
        <v>272</v>
      </c>
      <c r="U435" s="108" t="s">
        <v>272</v>
      </c>
      <c r="V435" s="108" t="s">
        <v>272</v>
      </c>
      <c r="W435" s="108" t="s">
        <v>272</v>
      </c>
      <c r="X435" s="108" t="s">
        <v>272</v>
      </c>
      <c r="Y435" s="108" t="s">
        <v>272</v>
      </c>
      <c r="Z435" s="108" t="s">
        <v>272</v>
      </c>
      <c r="AA435" s="108" t="s">
        <v>272</v>
      </c>
      <c r="AB435" s="108" t="s">
        <v>272</v>
      </c>
      <c r="AC435" s="108" t="s">
        <v>272</v>
      </c>
      <c r="AD435" s="108" t="s">
        <v>272</v>
      </c>
      <c r="AE435" s="108" t="s">
        <v>272</v>
      </c>
      <c r="AF435" s="108" t="s">
        <v>278</v>
      </c>
    </row>
    <row r="436" spans="1:32" x14ac:dyDescent="0.25">
      <c r="A436" s="107">
        <f t="shared" si="6"/>
        <v>3</v>
      </c>
      <c r="B436" s="113">
        <v>45376</v>
      </c>
      <c r="C436" s="113">
        <v>45376</v>
      </c>
      <c r="D436" s="108" t="s">
        <v>1135</v>
      </c>
      <c r="E436" s="108" t="s">
        <v>272</v>
      </c>
      <c r="F436" s="108" t="s">
        <v>1136</v>
      </c>
      <c r="G436" s="108" t="s">
        <v>315</v>
      </c>
      <c r="H436" s="108" t="s">
        <v>316</v>
      </c>
      <c r="I436" s="108" t="s">
        <v>276</v>
      </c>
      <c r="J436" s="120">
        <v>-744755000</v>
      </c>
      <c r="K436" s="114">
        <v>0</v>
      </c>
      <c r="L436" s="114">
        <v>-744755000</v>
      </c>
      <c r="M436" s="115" t="s">
        <v>272</v>
      </c>
      <c r="N436" s="108" t="s">
        <v>111</v>
      </c>
      <c r="O436" s="108" t="s">
        <v>466</v>
      </c>
      <c r="P436" s="108" t="s">
        <v>284</v>
      </c>
      <c r="Q436" s="120">
        <v>22000</v>
      </c>
      <c r="R436" s="116" t="s">
        <v>0</v>
      </c>
      <c r="S436" s="108" t="s">
        <v>272</v>
      </c>
      <c r="T436" s="108" t="s">
        <v>272</v>
      </c>
      <c r="U436" s="108" t="s">
        <v>272</v>
      </c>
      <c r="V436" s="108" t="s">
        <v>272</v>
      </c>
      <c r="W436" s="108" t="s">
        <v>272</v>
      </c>
      <c r="X436" s="108" t="s">
        <v>272</v>
      </c>
      <c r="Y436" s="108" t="s">
        <v>272</v>
      </c>
      <c r="Z436" s="108" t="s">
        <v>272</v>
      </c>
      <c r="AA436" s="108" t="s">
        <v>272</v>
      </c>
      <c r="AB436" s="108" t="s">
        <v>272</v>
      </c>
      <c r="AC436" s="108" t="s">
        <v>272</v>
      </c>
      <c r="AD436" s="108" t="s">
        <v>272</v>
      </c>
      <c r="AE436" s="108" t="s">
        <v>272</v>
      </c>
      <c r="AF436" s="108" t="s">
        <v>278</v>
      </c>
    </row>
    <row r="437" spans="1:32" x14ac:dyDescent="0.25">
      <c r="A437" s="107">
        <f t="shared" si="6"/>
        <v>3</v>
      </c>
      <c r="B437" s="113">
        <v>45376</v>
      </c>
      <c r="C437" s="113">
        <v>45376</v>
      </c>
      <c r="D437" s="108" t="s">
        <v>1137</v>
      </c>
      <c r="E437" s="108" t="s">
        <v>272</v>
      </c>
      <c r="F437" s="108" t="s">
        <v>1138</v>
      </c>
      <c r="G437" s="108" t="s">
        <v>315</v>
      </c>
      <c r="H437" s="108" t="s">
        <v>316</v>
      </c>
      <c r="I437" s="108" t="s">
        <v>276</v>
      </c>
      <c r="J437" s="120">
        <v>-744755000</v>
      </c>
      <c r="K437" s="114">
        <v>0</v>
      </c>
      <c r="L437" s="114">
        <v>-744755000</v>
      </c>
      <c r="M437" s="115" t="s">
        <v>272</v>
      </c>
      <c r="N437" s="108" t="s">
        <v>111</v>
      </c>
      <c r="O437" s="108" t="s">
        <v>466</v>
      </c>
      <c r="P437" s="108" t="s">
        <v>284</v>
      </c>
      <c r="Q437" s="120">
        <v>22000</v>
      </c>
      <c r="R437" s="116" t="s">
        <v>0</v>
      </c>
      <c r="S437" s="108" t="s">
        <v>272</v>
      </c>
      <c r="T437" s="108" t="s">
        <v>272</v>
      </c>
      <c r="U437" s="108" t="s">
        <v>272</v>
      </c>
      <c r="V437" s="108" t="s">
        <v>272</v>
      </c>
      <c r="W437" s="108" t="s">
        <v>272</v>
      </c>
      <c r="X437" s="108" t="s">
        <v>272</v>
      </c>
      <c r="Y437" s="108" t="s">
        <v>272</v>
      </c>
      <c r="Z437" s="108" t="s">
        <v>272</v>
      </c>
      <c r="AA437" s="108" t="s">
        <v>272</v>
      </c>
      <c r="AB437" s="108" t="s">
        <v>272</v>
      </c>
      <c r="AC437" s="108" t="s">
        <v>272</v>
      </c>
      <c r="AD437" s="108" t="s">
        <v>272</v>
      </c>
      <c r="AE437" s="108" t="s">
        <v>272</v>
      </c>
      <c r="AF437" s="108" t="s">
        <v>278</v>
      </c>
    </row>
    <row r="438" spans="1:32" x14ac:dyDescent="0.25">
      <c r="A438" s="107">
        <f t="shared" si="6"/>
        <v>3</v>
      </c>
      <c r="B438" s="113">
        <v>45376</v>
      </c>
      <c r="C438" s="113">
        <v>45376</v>
      </c>
      <c r="D438" s="108" t="s">
        <v>1139</v>
      </c>
      <c r="E438" s="108" t="s">
        <v>272</v>
      </c>
      <c r="F438" s="108" t="s">
        <v>1140</v>
      </c>
      <c r="G438" s="108" t="s">
        <v>315</v>
      </c>
      <c r="H438" s="108" t="s">
        <v>316</v>
      </c>
      <c r="I438" s="108" t="s">
        <v>276</v>
      </c>
      <c r="J438" s="120">
        <v>-744755000</v>
      </c>
      <c r="K438" s="114">
        <v>0</v>
      </c>
      <c r="L438" s="114">
        <v>-744755000</v>
      </c>
      <c r="M438" s="115" t="s">
        <v>272</v>
      </c>
      <c r="N438" s="108" t="s">
        <v>111</v>
      </c>
      <c r="O438" s="108" t="s">
        <v>466</v>
      </c>
      <c r="P438" s="108" t="s">
        <v>284</v>
      </c>
      <c r="Q438" s="120">
        <v>22000</v>
      </c>
      <c r="R438" s="116" t="s">
        <v>0</v>
      </c>
      <c r="S438" s="108" t="s">
        <v>272</v>
      </c>
      <c r="T438" s="108" t="s">
        <v>272</v>
      </c>
      <c r="U438" s="108" t="s">
        <v>272</v>
      </c>
      <c r="V438" s="108" t="s">
        <v>272</v>
      </c>
      <c r="W438" s="108" t="s">
        <v>272</v>
      </c>
      <c r="X438" s="108" t="s">
        <v>272</v>
      </c>
      <c r="Y438" s="108" t="s">
        <v>272</v>
      </c>
      <c r="Z438" s="108" t="s">
        <v>272</v>
      </c>
      <c r="AA438" s="108" t="s">
        <v>272</v>
      </c>
      <c r="AB438" s="108" t="s">
        <v>272</v>
      </c>
      <c r="AC438" s="108" t="s">
        <v>272</v>
      </c>
      <c r="AD438" s="108" t="s">
        <v>272</v>
      </c>
      <c r="AE438" s="108" t="s">
        <v>272</v>
      </c>
      <c r="AF438" s="108" t="s">
        <v>278</v>
      </c>
    </row>
    <row r="439" spans="1:32" x14ac:dyDescent="0.25">
      <c r="A439" s="107">
        <f t="shared" si="6"/>
        <v>3</v>
      </c>
      <c r="B439" s="113">
        <v>45376</v>
      </c>
      <c r="C439" s="113">
        <v>45376</v>
      </c>
      <c r="D439" s="108" t="s">
        <v>1141</v>
      </c>
      <c r="E439" s="108" t="s">
        <v>272</v>
      </c>
      <c r="F439" s="108" t="s">
        <v>1142</v>
      </c>
      <c r="G439" s="108" t="s">
        <v>281</v>
      </c>
      <c r="H439" s="108" t="s">
        <v>282</v>
      </c>
      <c r="I439" s="108" t="s">
        <v>276</v>
      </c>
      <c r="J439" s="120">
        <v>-10691400</v>
      </c>
      <c r="K439" s="114">
        <v>0</v>
      </c>
      <c r="L439" s="114">
        <v>-10691400</v>
      </c>
      <c r="M439" s="115" t="s">
        <v>272</v>
      </c>
      <c r="N439" s="108" t="s">
        <v>100</v>
      </c>
      <c r="O439" s="108" t="s">
        <v>298</v>
      </c>
      <c r="P439" s="108" t="s">
        <v>284</v>
      </c>
      <c r="Q439" s="120">
        <v>300</v>
      </c>
      <c r="R439" s="116" t="s">
        <v>1</v>
      </c>
      <c r="S439" s="108" t="s">
        <v>272</v>
      </c>
      <c r="T439" s="108" t="s">
        <v>272</v>
      </c>
      <c r="U439" s="108" t="s">
        <v>272</v>
      </c>
      <c r="V439" s="108" t="s">
        <v>272</v>
      </c>
      <c r="W439" s="108" t="s">
        <v>272</v>
      </c>
      <c r="X439" s="108" t="s">
        <v>272</v>
      </c>
      <c r="Y439" s="108" t="s">
        <v>272</v>
      </c>
      <c r="Z439" s="108" t="s">
        <v>272</v>
      </c>
      <c r="AA439" s="108" t="s">
        <v>272</v>
      </c>
      <c r="AB439" s="108" t="s">
        <v>272</v>
      </c>
      <c r="AC439" s="108" t="s">
        <v>272</v>
      </c>
      <c r="AD439" s="108" t="s">
        <v>272</v>
      </c>
      <c r="AE439" s="108" t="s">
        <v>272</v>
      </c>
      <c r="AF439" s="108" t="s">
        <v>278</v>
      </c>
    </row>
    <row r="440" spans="1:32" x14ac:dyDescent="0.25">
      <c r="A440" s="107">
        <f t="shared" si="6"/>
        <v>3</v>
      </c>
      <c r="B440" s="113">
        <v>45376</v>
      </c>
      <c r="C440" s="113">
        <v>45376</v>
      </c>
      <c r="D440" s="108" t="s">
        <v>1141</v>
      </c>
      <c r="E440" s="108" t="s">
        <v>272</v>
      </c>
      <c r="F440" s="108" t="s">
        <v>1142</v>
      </c>
      <c r="G440" s="108" t="s">
        <v>281</v>
      </c>
      <c r="H440" s="108" t="s">
        <v>282</v>
      </c>
      <c r="I440" s="108" t="s">
        <v>276</v>
      </c>
      <c r="J440" s="120">
        <v>-11051400</v>
      </c>
      <c r="K440" s="114">
        <v>0</v>
      </c>
      <c r="L440" s="114">
        <v>-11051400</v>
      </c>
      <c r="M440" s="115" t="s">
        <v>272</v>
      </c>
      <c r="N440" s="108" t="s">
        <v>101</v>
      </c>
      <c r="O440" s="108" t="s">
        <v>175</v>
      </c>
      <c r="P440" s="108" t="s">
        <v>284</v>
      </c>
      <c r="Q440" s="120">
        <v>300</v>
      </c>
      <c r="R440" s="116" t="s">
        <v>1</v>
      </c>
      <c r="S440" s="108" t="s">
        <v>272</v>
      </c>
      <c r="T440" s="108" t="s">
        <v>272</v>
      </c>
      <c r="U440" s="108" t="s">
        <v>272</v>
      </c>
      <c r="V440" s="108" t="s">
        <v>272</v>
      </c>
      <c r="W440" s="108" t="s">
        <v>272</v>
      </c>
      <c r="X440" s="108" t="s">
        <v>272</v>
      </c>
      <c r="Y440" s="108" t="s">
        <v>272</v>
      </c>
      <c r="Z440" s="108" t="s">
        <v>272</v>
      </c>
      <c r="AA440" s="108" t="s">
        <v>272</v>
      </c>
      <c r="AB440" s="108" t="s">
        <v>272</v>
      </c>
      <c r="AC440" s="108" t="s">
        <v>272</v>
      </c>
      <c r="AD440" s="108" t="s">
        <v>272</v>
      </c>
      <c r="AE440" s="108" t="s">
        <v>272</v>
      </c>
      <c r="AF440" s="108" t="s">
        <v>278</v>
      </c>
    </row>
    <row r="441" spans="1:32" x14ac:dyDescent="0.25">
      <c r="A441" s="107">
        <f t="shared" si="6"/>
        <v>3</v>
      </c>
      <c r="B441" s="113">
        <v>45376</v>
      </c>
      <c r="C441" s="113">
        <v>45376</v>
      </c>
      <c r="D441" s="108" t="s">
        <v>1143</v>
      </c>
      <c r="E441" s="108" t="s">
        <v>272</v>
      </c>
      <c r="F441" s="108" t="s">
        <v>1144</v>
      </c>
      <c r="G441" s="108" t="s">
        <v>281</v>
      </c>
      <c r="H441" s="108" t="s">
        <v>282</v>
      </c>
      <c r="I441" s="108" t="s">
        <v>276</v>
      </c>
      <c r="J441" s="120">
        <v>-66333000</v>
      </c>
      <c r="K441" s="114">
        <v>0</v>
      </c>
      <c r="L441" s="114">
        <v>-66333000</v>
      </c>
      <c r="M441" s="115" t="s">
        <v>272</v>
      </c>
      <c r="N441" s="108" t="s">
        <v>151</v>
      </c>
      <c r="O441" s="108" t="s">
        <v>152</v>
      </c>
      <c r="P441" s="108" t="s">
        <v>284</v>
      </c>
      <c r="Q441" s="120">
        <v>3000</v>
      </c>
      <c r="R441" s="116" t="s">
        <v>2</v>
      </c>
      <c r="S441" s="108" t="s">
        <v>272</v>
      </c>
      <c r="T441" s="108" t="s">
        <v>272</v>
      </c>
      <c r="U441" s="108" t="s">
        <v>272</v>
      </c>
      <c r="V441" s="108" t="s">
        <v>272</v>
      </c>
      <c r="W441" s="108" t="s">
        <v>272</v>
      </c>
      <c r="X441" s="108" t="s">
        <v>272</v>
      </c>
      <c r="Y441" s="108" t="s">
        <v>272</v>
      </c>
      <c r="Z441" s="108" t="s">
        <v>272</v>
      </c>
      <c r="AA441" s="108" t="s">
        <v>272</v>
      </c>
      <c r="AB441" s="108" t="s">
        <v>272</v>
      </c>
      <c r="AC441" s="108" t="s">
        <v>272</v>
      </c>
      <c r="AD441" s="108" t="s">
        <v>272</v>
      </c>
      <c r="AE441" s="108" t="s">
        <v>272</v>
      </c>
      <c r="AF441" s="108" t="s">
        <v>278</v>
      </c>
    </row>
    <row r="442" spans="1:32" x14ac:dyDescent="0.25">
      <c r="A442" s="107">
        <f t="shared" si="6"/>
        <v>3</v>
      </c>
      <c r="B442" s="113">
        <v>45377</v>
      </c>
      <c r="C442" s="113">
        <v>45377</v>
      </c>
      <c r="D442" s="108" t="s">
        <v>1145</v>
      </c>
      <c r="E442" s="108" t="s">
        <v>272</v>
      </c>
      <c r="F442" s="108" t="s">
        <v>1146</v>
      </c>
      <c r="G442" s="108" t="s">
        <v>281</v>
      </c>
      <c r="H442" s="108" t="s">
        <v>282</v>
      </c>
      <c r="I442" s="108" t="s">
        <v>276</v>
      </c>
      <c r="J442" s="120">
        <v>-196009000</v>
      </c>
      <c r="K442" s="114">
        <v>0</v>
      </c>
      <c r="L442" s="114">
        <v>-196009000</v>
      </c>
      <c r="M442" s="115" t="s">
        <v>272</v>
      </c>
      <c r="N442" s="108" t="s">
        <v>157</v>
      </c>
      <c r="O442" s="108" t="s">
        <v>180</v>
      </c>
      <c r="P442" s="108" t="s">
        <v>284</v>
      </c>
      <c r="Q442" s="120">
        <v>5500</v>
      </c>
      <c r="R442" s="116" t="s">
        <v>1</v>
      </c>
      <c r="S442" s="108" t="s">
        <v>272</v>
      </c>
      <c r="T442" s="108" t="s">
        <v>272</v>
      </c>
      <c r="U442" s="108" t="s">
        <v>272</v>
      </c>
      <c r="V442" s="108" t="s">
        <v>272</v>
      </c>
      <c r="W442" s="108" t="s">
        <v>272</v>
      </c>
      <c r="X442" s="108" t="s">
        <v>272</v>
      </c>
      <c r="Y442" s="108" t="s">
        <v>272</v>
      </c>
      <c r="Z442" s="108" t="s">
        <v>272</v>
      </c>
      <c r="AA442" s="108" t="s">
        <v>272</v>
      </c>
      <c r="AB442" s="108" t="s">
        <v>272</v>
      </c>
      <c r="AC442" s="108" t="s">
        <v>272</v>
      </c>
      <c r="AD442" s="108" t="s">
        <v>272</v>
      </c>
      <c r="AE442" s="108" t="s">
        <v>272</v>
      </c>
      <c r="AF442" s="108" t="s">
        <v>278</v>
      </c>
    </row>
    <row r="443" spans="1:32" x14ac:dyDescent="0.25">
      <c r="A443" s="107">
        <f t="shared" si="6"/>
        <v>3</v>
      </c>
      <c r="B443" s="113">
        <v>45377</v>
      </c>
      <c r="C443" s="113">
        <v>45377</v>
      </c>
      <c r="D443" s="108" t="s">
        <v>1147</v>
      </c>
      <c r="E443" s="108" t="s">
        <v>272</v>
      </c>
      <c r="F443" s="108" t="s">
        <v>1148</v>
      </c>
      <c r="G443" s="108" t="s">
        <v>281</v>
      </c>
      <c r="H443" s="108" t="s">
        <v>282</v>
      </c>
      <c r="I443" s="108" t="s">
        <v>276</v>
      </c>
      <c r="J443" s="120">
        <v>-196009000</v>
      </c>
      <c r="K443" s="114">
        <v>0</v>
      </c>
      <c r="L443" s="114">
        <v>-196009000</v>
      </c>
      <c r="M443" s="115" t="s">
        <v>272</v>
      </c>
      <c r="N443" s="108" t="s">
        <v>157</v>
      </c>
      <c r="O443" s="108" t="s">
        <v>180</v>
      </c>
      <c r="P443" s="108" t="s">
        <v>284</v>
      </c>
      <c r="Q443" s="120">
        <v>5500</v>
      </c>
      <c r="R443" s="116" t="s">
        <v>1</v>
      </c>
      <c r="S443" s="108" t="s">
        <v>272</v>
      </c>
      <c r="T443" s="108" t="s">
        <v>272</v>
      </c>
      <c r="U443" s="108" t="s">
        <v>272</v>
      </c>
      <c r="V443" s="108" t="s">
        <v>272</v>
      </c>
      <c r="W443" s="108" t="s">
        <v>272</v>
      </c>
      <c r="X443" s="108" t="s">
        <v>272</v>
      </c>
      <c r="Y443" s="108" t="s">
        <v>272</v>
      </c>
      <c r="Z443" s="108" t="s">
        <v>272</v>
      </c>
      <c r="AA443" s="108" t="s">
        <v>272</v>
      </c>
      <c r="AB443" s="108" t="s">
        <v>272</v>
      </c>
      <c r="AC443" s="108" t="s">
        <v>272</v>
      </c>
      <c r="AD443" s="108" t="s">
        <v>272</v>
      </c>
      <c r="AE443" s="108" t="s">
        <v>272</v>
      </c>
      <c r="AF443" s="108" t="s">
        <v>278</v>
      </c>
    </row>
    <row r="444" spans="1:32" x14ac:dyDescent="0.25">
      <c r="A444" s="107">
        <f t="shared" si="6"/>
        <v>3</v>
      </c>
      <c r="B444" s="113">
        <v>45377</v>
      </c>
      <c r="C444" s="113">
        <v>45377</v>
      </c>
      <c r="D444" s="108" t="s">
        <v>1149</v>
      </c>
      <c r="E444" s="108" t="s">
        <v>272</v>
      </c>
      <c r="F444" s="108" t="s">
        <v>1150</v>
      </c>
      <c r="G444" s="108" t="s">
        <v>315</v>
      </c>
      <c r="H444" s="108" t="s">
        <v>316</v>
      </c>
      <c r="I444" s="108" t="s">
        <v>276</v>
      </c>
      <c r="J444" s="120">
        <v>-745057500</v>
      </c>
      <c r="K444" s="114">
        <v>0</v>
      </c>
      <c r="L444" s="114">
        <v>-745057500</v>
      </c>
      <c r="M444" s="115" t="s">
        <v>272</v>
      </c>
      <c r="N444" s="108" t="s">
        <v>111</v>
      </c>
      <c r="O444" s="108" t="s">
        <v>466</v>
      </c>
      <c r="P444" s="108" t="s">
        <v>284</v>
      </c>
      <c r="Q444" s="120">
        <v>22000</v>
      </c>
      <c r="R444" s="116" t="s">
        <v>0</v>
      </c>
      <c r="S444" s="108" t="s">
        <v>272</v>
      </c>
      <c r="T444" s="108" t="s">
        <v>272</v>
      </c>
      <c r="U444" s="108" t="s">
        <v>272</v>
      </c>
      <c r="V444" s="108" t="s">
        <v>272</v>
      </c>
      <c r="W444" s="108" t="s">
        <v>272</v>
      </c>
      <c r="X444" s="108" t="s">
        <v>272</v>
      </c>
      <c r="Y444" s="108" t="s">
        <v>272</v>
      </c>
      <c r="Z444" s="108" t="s">
        <v>272</v>
      </c>
      <c r="AA444" s="108" t="s">
        <v>272</v>
      </c>
      <c r="AB444" s="108" t="s">
        <v>272</v>
      </c>
      <c r="AC444" s="108" t="s">
        <v>272</v>
      </c>
      <c r="AD444" s="108" t="s">
        <v>272</v>
      </c>
      <c r="AE444" s="108" t="s">
        <v>272</v>
      </c>
      <c r="AF444" s="108" t="s">
        <v>278</v>
      </c>
    </row>
    <row r="445" spans="1:32" x14ac:dyDescent="0.25">
      <c r="A445" s="107">
        <f t="shared" si="6"/>
        <v>3</v>
      </c>
      <c r="B445" s="113">
        <v>45377</v>
      </c>
      <c r="C445" s="113">
        <v>45377</v>
      </c>
      <c r="D445" s="108" t="s">
        <v>1151</v>
      </c>
      <c r="E445" s="108" t="s">
        <v>272</v>
      </c>
      <c r="F445" s="108" t="s">
        <v>1152</v>
      </c>
      <c r="G445" s="108" t="s">
        <v>315</v>
      </c>
      <c r="H445" s="108" t="s">
        <v>316</v>
      </c>
      <c r="I445" s="108" t="s">
        <v>276</v>
      </c>
      <c r="J445" s="120">
        <v>-745057500</v>
      </c>
      <c r="K445" s="114">
        <v>0</v>
      </c>
      <c r="L445" s="114">
        <v>-745057500</v>
      </c>
      <c r="M445" s="115" t="s">
        <v>272</v>
      </c>
      <c r="N445" s="108" t="s">
        <v>111</v>
      </c>
      <c r="O445" s="108" t="s">
        <v>466</v>
      </c>
      <c r="P445" s="108" t="s">
        <v>284</v>
      </c>
      <c r="Q445" s="120">
        <v>22000</v>
      </c>
      <c r="R445" s="116" t="s">
        <v>0</v>
      </c>
      <c r="S445" s="108" t="s">
        <v>272</v>
      </c>
      <c r="T445" s="108" t="s">
        <v>272</v>
      </c>
      <c r="U445" s="108" t="s">
        <v>272</v>
      </c>
      <c r="V445" s="108" t="s">
        <v>272</v>
      </c>
      <c r="W445" s="108" t="s">
        <v>272</v>
      </c>
      <c r="X445" s="108" t="s">
        <v>272</v>
      </c>
      <c r="Y445" s="108" t="s">
        <v>272</v>
      </c>
      <c r="Z445" s="108" t="s">
        <v>272</v>
      </c>
      <c r="AA445" s="108" t="s">
        <v>272</v>
      </c>
      <c r="AB445" s="108" t="s">
        <v>272</v>
      </c>
      <c r="AC445" s="108" t="s">
        <v>272</v>
      </c>
      <c r="AD445" s="108" t="s">
        <v>272</v>
      </c>
      <c r="AE445" s="108" t="s">
        <v>272</v>
      </c>
      <c r="AF445" s="108" t="s">
        <v>278</v>
      </c>
    </row>
    <row r="446" spans="1:32" x14ac:dyDescent="0.25">
      <c r="A446" s="107">
        <f t="shared" si="6"/>
        <v>3</v>
      </c>
      <c r="B446" s="113">
        <v>45377</v>
      </c>
      <c r="C446" s="113">
        <v>45377</v>
      </c>
      <c r="D446" s="108" t="s">
        <v>1153</v>
      </c>
      <c r="E446" s="108" t="s">
        <v>272</v>
      </c>
      <c r="F446" s="108" t="s">
        <v>1154</v>
      </c>
      <c r="G446" s="108" t="s">
        <v>315</v>
      </c>
      <c r="H446" s="108" t="s">
        <v>316</v>
      </c>
      <c r="I446" s="108" t="s">
        <v>276</v>
      </c>
      <c r="J446" s="120">
        <v>-745057500</v>
      </c>
      <c r="K446" s="114">
        <v>0</v>
      </c>
      <c r="L446" s="114">
        <v>-745057500</v>
      </c>
      <c r="M446" s="115" t="s">
        <v>272</v>
      </c>
      <c r="N446" s="108" t="s">
        <v>111</v>
      </c>
      <c r="O446" s="108" t="s">
        <v>466</v>
      </c>
      <c r="P446" s="108" t="s">
        <v>284</v>
      </c>
      <c r="Q446" s="120">
        <v>22000</v>
      </c>
      <c r="R446" s="116" t="s">
        <v>0</v>
      </c>
      <c r="S446" s="108" t="s">
        <v>272</v>
      </c>
      <c r="T446" s="108" t="s">
        <v>272</v>
      </c>
      <c r="U446" s="108" t="s">
        <v>272</v>
      </c>
      <c r="V446" s="108" t="s">
        <v>272</v>
      </c>
      <c r="W446" s="108" t="s">
        <v>272</v>
      </c>
      <c r="X446" s="108" t="s">
        <v>272</v>
      </c>
      <c r="Y446" s="108" t="s">
        <v>272</v>
      </c>
      <c r="Z446" s="108" t="s">
        <v>272</v>
      </c>
      <c r="AA446" s="108" t="s">
        <v>272</v>
      </c>
      <c r="AB446" s="108" t="s">
        <v>272</v>
      </c>
      <c r="AC446" s="108" t="s">
        <v>272</v>
      </c>
      <c r="AD446" s="108" t="s">
        <v>272</v>
      </c>
      <c r="AE446" s="108" t="s">
        <v>272</v>
      </c>
      <c r="AF446" s="108" t="s">
        <v>278</v>
      </c>
    </row>
    <row r="447" spans="1:32" x14ac:dyDescent="0.25">
      <c r="A447" s="107">
        <f t="shared" si="6"/>
        <v>3</v>
      </c>
      <c r="B447" s="113">
        <v>45377</v>
      </c>
      <c r="C447" s="113">
        <v>45377</v>
      </c>
      <c r="D447" s="108" t="s">
        <v>1155</v>
      </c>
      <c r="E447" s="108" t="s">
        <v>272</v>
      </c>
      <c r="F447" s="108" t="s">
        <v>1156</v>
      </c>
      <c r="G447" s="108" t="s">
        <v>315</v>
      </c>
      <c r="H447" s="108" t="s">
        <v>316</v>
      </c>
      <c r="I447" s="108" t="s">
        <v>276</v>
      </c>
      <c r="J447" s="120">
        <v>-745057500</v>
      </c>
      <c r="K447" s="114">
        <v>0</v>
      </c>
      <c r="L447" s="114">
        <v>-745057500</v>
      </c>
      <c r="M447" s="115" t="s">
        <v>272</v>
      </c>
      <c r="N447" s="108" t="s">
        <v>111</v>
      </c>
      <c r="O447" s="108" t="s">
        <v>466</v>
      </c>
      <c r="P447" s="108" t="s">
        <v>284</v>
      </c>
      <c r="Q447" s="120">
        <v>22000</v>
      </c>
      <c r="R447" s="116" t="s">
        <v>0</v>
      </c>
      <c r="S447" s="108" t="s">
        <v>272</v>
      </c>
      <c r="T447" s="108" t="s">
        <v>272</v>
      </c>
      <c r="U447" s="108" t="s">
        <v>272</v>
      </c>
      <c r="V447" s="108" t="s">
        <v>272</v>
      </c>
      <c r="W447" s="108" t="s">
        <v>272</v>
      </c>
      <c r="X447" s="108" t="s">
        <v>272</v>
      </c>
      <c r="Y447" s="108" t="s">
        <v>272</v>
      </c>
      <c r="Z447" s="108" t="s">
        <v>272</v>
      </c>
      <c r="AA447" s="108" t="s">
        <v>272</v>
      </c>
      <c r="AB447" s="108" t="s">
        <v>272</v>
      </c>
      <c r="AC447" s="108" t="s">
        <v>272</v>
      </c>
      <c r="AD447" s="108" t="s">
        <v>272</v>
      </c>
      <c r="AE447" s="108" t="s">
        <v>272</v>
      </c>
      <c r="AF447" s="108" t="s">
        <v>278</v>
      </c>
    </row>
    <row r="448" spans="1:32" x14ac:dyDescent="0.25">
      <c r="A448" s="107">
        <f t="shared" si="6"/>
        <v>3</v>
      </c>
      <c r="B448" s="113">
        <v>45377</v>
      </c>
      <c r="C448" s="113">
        <v>45377</v>
      </c>
      <c r="D448" s="108" t="s">
        <v>1157</v>
      </c>
      <c r="E448" s="108" t="s">
        <v>272</v>
      </c>
      <c r="F448" s="108" t="s">
        <v>1158</v>
      </c>
      <c r="G448" s="108" t="s">
        <v>315</v>
      </c>
      <c r="H448" s="108" t="s">
        <v>316</v>
      </c>
      <c r="I448" s="108" t="s">
        <v>276</v>
      </c>
      <c r="J448" s="120">
        <v>-745057500</v>
      </c>
      <c r="K448" s="114">
        <v>0</v>
      </c>
      <c r="L448" s="114">
        <v>-745057500</v>
      </c>
      <c r="M448" s="115" t="s">
        <v>272</v>
      </c>
      <c r="N448" s="108" t="s">
        <v>111</v>
      </c>
      <c r="O448" s="108" t="s">
        <v>466</v>
      </c>
      <c r="P448" s="108" t="s">
        <v>284</v>
      </c>
      <c r="Q448" s="120">
        <v>22000</v>
      </c>
      <c r="R448" s="116" t="s">
        <v>0</v>
      </c>
      <c r="S448" s="108" t="s">
        <v>272</v>
      </c>
      <c r="T448" s="108" t="s">
        <v>272</v>
      </c>
      <c r="U448" s="108" t="s">
        <v>272</v>
      </c>
      <c r="V448" s="108" t="s">
        <v>272</v>
      </c>
      <c r="W448" s="108" t="s">
        <v>272</v>
      </c>
      <c r="X448" s="108" t="s">
        <v>272</v>
      </c>
      <c r="Y448" s="108" t="s">
        <v>272</v>
      </c>
      <c r="Z448" s="108" t="s">
        <v>272</v>
      </c>
      <c r="AA448" s="108" t="s">
        <v>272</v>
      </c>
      <c r="AB448" s="108" t="s">
        <v>272</v>
      </c>
      <c r="AC448" s="108" t="s">
        <v>272</v>
      </c>
      <c r="AD448" s="108" t="s">
        <v>272</v>
      </c>
      <c r="AE448" s="108" t="s">
        <v>272</v>
      </c>
      <c r="AF448" s="108" t="s">
        <v>278</v>
      </c>
    </row>
    <row r="449" spans="1:32" x14ac:dyDescent="0.25">
      <c r="A449" s="107">
        <f t="shared" si="6"/>
        <v>3</v>
      </c>
      <c r="B449" s="113">
        <v>45377</v>
      </c>
      <c r="C449" s="113">
        <v>45377</v>
      </c>
      <c r="D449" s="108" t="s">
        <v>1159</v>
      </c>
      <c r="E449" s="108" t="s">
        <v>272</v>
      </c>
      <c r="F449" s="108" t="s">
        <v>1160</v>
      </c>
      <c r="G449" s="108" t="s">
        <v>315</v>
      </c>
      <c r="H449" s="108" t="s">
        <v>316</v>
      </c>
      <c r="I449" s="108" t="s">
        <v>276</v>
      </c>
      <c r="J449" s="120">
        <v>-745057500</v>
      </c>
      <c r="K449" s="114">
        <v>0</v>
      </c>
      <c r="L449" s="114">
        <v>-745057500</v>
      </c>
      <c r="M449" s="115" t="s">
        <v>272</v>
      </c>
      <c r="N449" s="108" t="s">
        <v>111</v>
      </c>
      <c r="O449" s="108" t="s">
        <v>466</v>
      </c>
      <c r="P449" s="108" t="s">
        <v>284</v>
      </c>
      <c r="Q449" s="120">
        <v>22000</v>
      </c>
      <c r="R449" s="116" t="s">
        <v>0</v>
      </c>
      <c r="S449" s="108" t="s">
        <v>272</v>
      </c>
      <c r="T449" s="108" t="s">
        <v>272</v>
      </c>
      <c r="U449" s="108" t="s">
        <v>272</v>
      </c>
      <c r="V449" s="108" t="s">
        <v>272</v>
      </c>
      <c r="W449" s="108" t="s">
        <v>272</v>
      </c>
      <c r="X449" s="108" t="s">
        <v>272</v>
      </c>
      <c r="Y449" s="108" t="s">
        <v>272</v>
      </c>
      <c r="Z449" s="108" t="s">
        <v>272</v>
      </c>
      <c r="AA449" s="108" t="s">
        <v>272</v>
      </c>
      <c r="AB449" s="108" t="s">
        <v>272</v>
      </c>
      <c r="AC449" s="108" t="s">
        <v>272</v>
      </c>
      <c r="AD449" s="108" t="s">
        <v>272</v>
      </c>
      <c r="AE449" s="108" t="s">
        <v>272</v>
      </c>
      <c r="AF449" s="108" t="s">
        <v>278</v>
      </c>
    </row>
    <row r="450" spans="1:32" x14ac:dyDescent="0.25">
      <c r="A450" s="107">
        <f t="shared" si="6"/>
        <v>3</v>
      </c>
      <c r="B450" s="113">
        <v>45377</v>
      </c>
      <c r="C450" s="113">
        <v>45377</v>
      </c>
      <c r="D450" s="108" t="s">
        <v>1161</v>
      </c>
      <c r="E450" s="108" t="s">
        <v>272</v>
      </c>
      <c r="F450" s="108" t="s">
        <v>1162</v>
      </c>
      <c r="G450" s="108" t="s">
        <v>315</v>
      </c>
      <c r="H450" s="108" t="s">
        <v>316</v>
      </c>
      <c r="I450" s="108" t="s">
        <v>276</v>
      </c>
      <c r="J450" s="120">
        <v>-745057500</v>
      </c>
      <c r="K450" s="114">
        <v>0</v>
      </c>
      <c r="L450" s="114">
        <v>-745057500</v>
      </c>
      <c r="M450" s="115" t="s">
        <v>272</v>
      </c>
      <c r="N450" s="108" t="s">
        <v>111</v>
      </c>
      <c r="O450" s="108" t="s">
        <v>466</v>
      </c>
      <c r="P450" s="108" t="s">
        <v>284</v>
      </c>
      <c r="Q450" s="120">
        <v>22000</v>
      </c>
      <c r="R450" s="116" t="s">
        <v>0</v>
      </c>
      <c r="S450" s="108" t="s">
        <v>272</v>
      </c>
      <c r="T450" s="108" t="s">
        <v>272</v>
      </c>
      <c r="U450" s="108" t="s">
        <v>272</v>
      </c>
      <c r="V450" s="108" t="s">
        <v>272</v>
      </c>
      <c r="W450" s="108" t="s">
        <v>272</v>
      </c>
      <c r="X450" s="108" t="s">
        <v>272</v>
      </c>
      <c r="Y450" s="108" t="s">
        <v>272</v>
      </c>
      <c r="Z450" s="108" t="s">
        <v>272</v>
      </c>
      <c r="AA450" s="108" t="s">
        <v>272</v>
      </c>
      <c r="AB450" s="108" t="s">
        <v>272</v>
      </c>
      <c r="AC450" s="108" t="s">
        <v>272</v>
      </c>
      <c r="AD450" s="108" t="s">
        <v>272</v>
      </c>
      <c r="AE450" s="108" t="s">
        <v>272</v>
      </c>
      <c r="AF450" s="108" t="s">
        <v>278</v>
      </c>
    </row>
    <row r="451" spans="1:32" x14ac:dyDescent="0.25">
      <c r="A451" s="107">
        <f t="shared" si="6"/>
        <v>3</v>
      </c>
      <c r="B451" s="113">
        <v>45377</v>
      </c>
      <c r="C451" s="113">
        <v>45377</v>
      </c>
      <c r="D451" s="108" t="s">
        <v>1163</v>
      </c>
      <c r="E451" s="108" t="s">
        <v>272</v>
      </c>
      <c r="F451" s="108" t="s">
        <v>1164</v>
      </c>
      <c r="G451" s="108" t="s">
        <v>281</v>
      </c>
      <c r="H451" s="108" t="s">
        <v>282</v>
      </c>
      <c r="I451" s="108" t="s">
        <v>276</v>
      </c>
      <c r="J451" s="120">
        <v>-654984000</v>
      </c>
      <c r="K451" s="114">
        <v>0</v>
      </c>
      <c r="L451" s="114">
        <v>-654984000</v>
      </c>
      <c r="M451" s="115" t="s">
        <v>272</v>
      </c>
      <c r="N451" s="108" t="s">
        <v>110</v>
      </c>
      <c r="O451" s="108" t="s">
        <v>192</v>
      </c>
      <c r="P451" s="108" t="s">
        <v>284</v>
      </c>
      <c r="Q451" s="120">
        <v>22000</v>
      </c>
      <c r="R451" s="116" t="s">
        <v>0</v>
      </c>
      <c r="S451" s="108" t="s">
        <v>272</v>
      </c>
      <c r="T451" s="108" t="s">
        <v>272</v>
      </c>
      <c r="U451" s="108" t="s">
        <v>272</v>
      </c>
      <c r="V451" s="108" t="s">
        <v>272</v>
      </c>
      <c r="W451" s="108" t="s">
        <v>272</v>
      </c>
      <c r="X451" s="108" t="s">
        <v>272</v>
      </c>
      <c r="Y451" s="108" t="s">
        <v>272</v>
      </c>
      <c r="Z451" s="108" t="s">
        <v>272</v>
      </c>
      <c r="AA451" s="108" t="s">
        <v>272</v>
      </c>
      <c r="AB451" s="108" t="s">
        <v>272</v>
      </c>
      <c r="AC451" s="108" t="s">
        <v>272</v>
      </c>
      <c r="AD451" s="108" t="s">
        <v>272</v>
      </c>
      <c r="AE451" s="108" t="s">
        <v>272</v>
      </c>
      <c r="AF451" s="108" t="s">
        <v>278</v>
      </c>
    </row>
    <row r="452" spans="1:32" x14ac:dyDescent="0.25">
      <c r="A452" s="107">
        <f t="shared" ref="A452:A515" si="7">MONTH(C452)</f>
        <v>3</v>
      </c>
      <c r="B452" s="113">
        <v>45377</v>
      </c>
      <c r="C452" s="113">
        <v>45377</v>
      </c>
      <c r="D452" s="108" t="s">
        <v>1165</v>
      </c>
      <c r="E452" s="108" t="s">
        <v>272</v>
      </c>
      <c r="F452" s="108" t="s">
        <v>1166</v>
      </c>
      <c r="G452" s="108" t="s">
        <v>281</v>
      </c>
      <c r="H452" s="108" t="s">
        <v>282</v>
      </c>
      <c r="I452" s="108" t="s">
        <v>276</v>
      </c>
      <c r="J452" s="120">
        <v>-654984000</v>
      </c>
      <c r="K452" s="114">
        <v>0</v>
      </c>
      <c r="L452" s="114">
        <v>-654984000</v>
      </c>
      <c r="M452" s="115" t="s">
        <v>272</v>
      </c>
      <c r="N452" s="108" t="s">
        <v>110</v>
      </c>
      <c r="O452" s="108" t="s">
        <v>192</v>
      </c>
      <c r="P452" s="108" t="s">
        <v>284</v>
      </c>
      <c r="Q452" s="120">
        <v>22000</v>
      </c>
      <c r="R452" s="116" t="s">
        <v>0</v>
      </c>
      <c r="S452" s="108" t="s">
        <v>272</v>
      </c>
      <c r="T452" s="108" t="s">
        <v>272</v>
      </c>
      <c r="U452" s="108" t="s">
        <v>272</v>
      </c>
      <c r="V452" s="108" t="s">
        <v>272</v>
      </c>
      <c r="W452" s="108" t="s">
        <v>272</v>
      </c>
      <c r="X452" s="108" t="s">
        <v>272</v>
      </c>
      <c r="Y452" s="108" t="s">
        <v>272</v>
      </c>
      <c r="Z452" s="108" t="s">
        <v>272</v>
      </c>
      <c r="AA452" s="108" t="s">
        <v>272</v>
      </c>
      <c r="AB452" s="108" t="s">
        <v>272</v>
      </c>
      <c r="AC452" s="108" t="s">
        <v>272</v>
      </c>
      <c r="AD452" s="108" t="s">
        <v>272</v>
      </c>
      <c r="AE452" s="108" t="s">
        <v>272</v>
      </c>
      <c r="AF452" s="108" t="s">
        <v>278</v>
      </c>
    </row>
    <row r="453" spans="1:32" x14ac:dyDescent="0.25">
      <c r="A453" s="107">
        <f t="shared" si="7"/>
        <v>3</v>
      </c>
      <c r="B453" s="113">
        <v>45378</v>
      </c>
      <c r="C453" s="113">
        <v>45378</v>
      </c>
      <c r="D453" s="108" t="s">
        <v>1167</v>
      </c>
      <c r="E453" s="108" t="s">
        <v>272</v>
      </c>
      <c r="F453" s="108" t="s">
        <v>1168</v>
      </c>
      <c r="G453" s="108" t="s">
        <v>281</v>
      </c>
      <c r="H453" s="108" t="s">
        <v>282</v>
      </c>
      <c r="I453" s="108" t="s">
        <v>276</v>
      </c>
      <c r="J453" s="120">
        <v>-715726000</v>
      </c>
      <c r="K453" s="114">
        <v>0</v>
      </c>
      <c r="L453" s="114">
        <v>-715726000</v>
      </c>
      <c r="M453" s="115" t="s">
        <v>272</v>
      </c>
      <c r="N453" s="108" t="s">
        <v>110</v>
      </c>
      <c r="O453" s="108" t="s">
        <v>192</v>
      </c>
      <c r="P453" s="108" t="s">
        <v>284</v>
      </c>
      <c r="Q453" s="120">
        <v>22000</v>
      </c>
      <c r="R453" s="116" t="s">
        <v>0</v>
      </c>
      <c r="S453" s="108" t="s">
        <v>272</v>
      </c>
      <c r="T453" s="108" t="s">
        <v>272</v>
      </c>
      <c r="U453" s="108" t="s">
        <v>272</v>
      </c>
      <c r="V453" s="108" t="s">
        <v>272</v>
      </c>
      <c r="W453" s="108" t="s">
        <v>272</v>
      </c>
      <c r="X453" s="108" t="s">
        <v>272</v>
      </c>
      <c r="Y453" s="108" t="s">
        <v>272</v>
      </c>
      <c r="Z453" s="108" t="s">
        <v>272</v>
      </c>
      <c r="AA453" s="108" t="s">
        <v>272</v>
      </c>
      <c r="AB453" s="108" t="s">
        <v>272</v>
      </c>
      <c r="AC453" s="108" t="s">
        <v>272</v>
      </c>
      <c r="AD453" s="108" t="s">
        <v>272</v>
      </c>
      <c r="AE453" s="108" t="s">
        <v>272</v>
      </c>
      <c r="AF453" s="108" t="s">
        <v>278</v>
      </c>
    </row>
    <row r="454" spans="1:32" x14ac:dyDescent="0.25">
      <c r="A454" s="107">
        <f t="shared" si="7"/>
        <v>3</v>
      </c>
      <c r="B454" s="113">
        <v>45378</v>
      </c>
      <c r="C454" s="113">
        <v>45378</v>
      </c>
      <c r="D454" s="108" t="s">
        <v>1169</v>
      </c>
      <c r="E454" s="108" t="s">
        <v>272</v>
      </c>
      <c r="F454" s="108" t="s">
        <v>1170</v>
      </c>
      <c r="G454" s="108" t="s">
        <v>281</v>
      </c>
      <c r="H454" s="108" t="s">
        <v>282</v>
      </c>
      <c r="I454" s="108" t="s">
        <v>276</v>
      </c>
      <c r="J454" s="120">
        <v>-654984000</v>
      </c>
      <c r="K454" s="114">
        <v>0</v>
      </c>
      <c r="L454" s="114">
        <v>-654984000</v>
      </c>
      <c r="M454" s="115" t="s">
        <v>272</v>
      </c>
      <c r="N454" s="108" t="s">
        <v>110</v>
      </c>
      <c r="O454" s="108" t="s">
        <v>192</v>
      </c>
      <c r="P454" s="108" t="s">
        <v>284</v>
      </c>
      <c r="Q454" s="120">
        <v>22000</v>
      </c>
      <c r="R454" s="116" t="s">
        <v>0</v>
      </c>
      <c r="S454" s="108" t="s">
        <v>272</v>
      </c>
      <c r="T454" s="108" t="s">
        <v>272</v>
      </c>
      <c r="U454" s="108" t="s">
        <v>272</v>
      </c>
      <c r="V454" s="108" t="s">
        <v>272</v>
      </c>
      <c r="W454" s="108" t="s">
        <v>272</v>
      </c>
      <c r="X454" s="108" t="s">
        <v>272</v>
      </c>
      <c r="Y454" s="108" t="s">
        <v>272</v>
      </c>
      <c r="Z454" s="108" t="s">
        <v>272</v>
      </c>
      <c r="AA454" s="108" t="s">
        <v>272</v>
      </c>
      <c r="AB454" s="108" t="s">
        <v>272</v>
      </c>
      <c r="AC454" s="108" t="s">
        <v>272</v>
      </c>
      <c r="AD454" s="108" t="s">
        <v>272</v>
      </c>
      <c r="AE454" s="108" t="s">
        <v>272</v>
      </c>
      <c r="AF454" s="108" t="s">
        <v>278</v>
      </c>
    </row>
    <row r="455" spans="1:32" x14ac:dyDescent="0.25">
      <c r="A455" s="107">
        <f t="shared" si="7"/>
        <v>3</v>
      </c>
      <c r="B455" s="113">
        <v>45378</v>
      </c>
      <c r="C455" s="113">
        <v>45378</v>
      </c>
      <c r="D455" s="108" t="s">
        <v>1171</v>
      </c>
      <c r="E455" s="108" t="s">
        <v>272</v>
      </c>
      <c r="F455" s="108" t="s">
        <v>1172</v>
      </c>
      <c r="G455" s="108" t="s">
        <v>315</v>
      </c>
      <c r="H455" s="108" t="s">
        <v>316</v>
      </c>
      <c r="I455" s="108" t="s">
        <v>276</v>
      </c>
      <c r="J455" s="120">
        <v>-745360000</v>
      </c>
      <c r="K455" s="114">
        <v>0</v>
      </c>
      <c r="L455" s="114">
        <v>-745360000</v>
      </c>
      <c r="M455" s="115" t="s">
        <v>272</v>
      </c>
      <c r="N455" s="108" t="s">
        <v>111</v>
      </c>
      <c r="O455" s="108" t="s">
        <v>466</v>
      </c>
      <c r="P455" s="108" t="s">
        <v>284</v>
      </c>
      <c r="Q455" s="120">
        <v>22000</v>
      </c>
      <c r="R455" s="116" t="s">
        <v>0</v>
      </c>
      <c r="S455" s="108" t="s">
        <v>272</v>
      </c>
      <c r="T455" s="108" t="s">
        <v>272</v>
      </c>
      <c r="U455" s="108" t="s">
        <v>272</v>
      </c>
      <c r="V455" s="108" t="s">
        <v>272</v>
      </c>
      <c r="W455" s="108" t="s">
        <v>272</v>
      </c>
      <c r="X455" s="108" t="s">
        <v>272</v>
      </c>
      <c r="Y455" s="108" t="s">
        <v>272</v>
      </c>
      <c r="Z455" s="108" t="s">
        <v>272</v>
      </c>
      <c r="AA455" s="108" t="s">
        <v>272</v>
      </c>
      <c r="AB455" s="108" t="s">
        <v>272</v>
      </c>
      <c r="AC455" s="108" t="s">
        <v>272</v>
      </c>
      <c r="AD455" s="108" t="s">
        <v>272</v>
      </c>
      <c r="AE455" s="108" t="s">
        <v>272</v>
      </c>
      <c r="AF455" s="108" t="s">
        <v>278</v>
      </c>
    </row>
    <row r="456" spans="1:32" x14ac:dyDescent="0.25">
      <c r="A456" s="107">
        <f t="shared" si="7"/>
        <v>3</v>
      </c>
      <c r="B456" s="113">
        <v>45378</v>
      </c>
      <c r="C456" s="113">
        <v>45378</v>
      </c>
      <c r="D456" s="108" t="s">
        <v>1173</v>
      </c>
      <c r="E456" s="108" t="s">
        <v>272</v>
      </c>
      <c r="F456" s="108" t="s">
        <v>1174</v>
      </c>
      <c r="G456" s="108" t="s">
        <v>315</v>
      </c>
      <c r="H456" s="108" t="s">
        <v>316</v>
      </c>
      <c r="I456" s="108" t="s">
        <v>276</v>
      </c>
      <c r="J456" s="120">
        <v>-745360000</v>
      </c>
      <c r="K456" s="114">
        <v>0</v>
      </c>
      <c r="L456" s="114">
        <v>-745360000</v>
      </c>
      <c r="M456" s="115" t="s">
        <v>272</v>
      </c>
      <c r="N456" s="108" t="s">
        <v>111</v>
      </c>
      <c r="O456" s="108" t="s">
        <v>466</v>
      </c>
      <c r="P456" s="108" t="s">
        <v>284</v>
      </c>
      <c r="Q456" s="120">
        <v>22000</v>
      </c>
      <c r="R456" s="116" t="s">
        <v>0</v>
      </c>
      <c r="S456" s="108" t="s">
        <v>272</v>
      </c>
      <c r="T456" s="108" t="s">
        <v>272</v>
      </c>
      <c r="U456" s="108" t="s">
        <v>272</v>
      </c>
      <c r="V456" s="108" t="s">
        <v>272</v>
      </c>
      <c r="W456" s="108" t="s">
        <v>272</v>
      </c>
      <c r="X456" s="108" t="s">
        <v>272</v>
      </c>
      <c r="Y456" s="108" t="s">
        <v>272</v>
      </c>
      <c r="Z456" s="108" t="s">
        <v>272</v>
      </c>
      <c r="AA456" s="108" t="s">
        <v>272</v>
      </c>
      <c r="AB456" s="108" t="s">
        <v>272</v>
      </c>
      <c r="AC456" s="108" t="s">
        <v>272</v>
      </c>
      <c r="AD456" s="108" t="s">
        <v>272</v>
      </c>
      <c r="AE456" s="108" t="s">
        <v>272</v>
      </c>
      <c r="AF456" s="108" t="s">
        <v>278</v>
      </c>
    </row>
    <row r="457" spans="1:32" x14ac:dyDescent="0.25">
      <c r="A457" s="107">
        <f t="shared" si="7"/>
        <v>3</v>
      </c>
      <c r="B457" s="113">
        <v>45378</v>
      </c>
      <c r="C457" s="113">
        <v>45378</v>
      </c>
      <c r="D457" s="108" t="s">
        <v>1175</v>
      </c>
      <c r="E457" s="108" t="s">
        <v>272</v>
      </c>
      <c r="F457" s="108" t="s">
        <v>1176</v>
      </c>
      <c r="G457" s="108" t="s">
        <v>315</v>
      </c>
      <c r="H457" s="108" t="s">
        <v>316</v>
      </c>
      <c r="I457" s="108" t="s">
        <v>276</v>
      </c>
      <c r="J457" s="120">
        <v>-745360000</v>
      </c>
      <c r="K457" s="114">
        <v>0</v>
      </c>
      <c r="L457" s="114">
        <v>-745360000</v>
      </c>
      <c r="M457" s="115" t="s">
        <v>272</v>
      </c>
      <c r="N457" s="108" t="s">
        <v>111</v>
      </c>
      <c r="O457" s="108" t="s">
        <v>466</v>
      </c>
      <c r="P457" s="108" t="s">
        <v>284</v>
      </c>
      <c r="Q457" s="120">
        <v>22000</v>
      </c>
      <c r="R457" s="116" t="s">
        <v>0</v>
      </c>
      <c r="S457" s="108" t="s">
        <v>272</v>
      </c>
      <c r="T457" s="108" t="s">
        <v>272</v>
      </c>
      <c r="U457" s="108" t="s">
        <v>272</v>
      </c>
      <c r="V457" s="108" t="s">
        <v>272</v>
      </c>
      <c r="W457" s="108" t="s">
        <v>272</v>
      </c>
      <c r="X457" s="108" t="s">
        <v>272</v>
      </c>
      <c r="Y457" s="108" t="s">
        <v>272</v>
      </c>
      <c r="Z457" s="108" t="s">
        <v>272</v>
      </c>
      <c r="AA457" s="108" t="s">
        <v>272</v>
      </c>
      <c r="AB457" s="108" t="s">
        <v>272</v>
      </c>
      <c r="AC457" s="108" t="s">
        <v>272</v>
      </c>
      <c r="AD457" s="108" t="s">
        <v>272</v>
      </c>
      <c r="AE457" s="108" t="s">
        <v>272</v>
      </c>
      <c r="AF457" s="108" t="s">
        <v>278</v>
      </c>
    </row>
    <row r="458" spans="1:32" x14ac:dyDescent="0.25">
      <c r="A458" s="107">
        <f t="shared" si="7"/>
        <v>3</v>
      </c>
      <c r="B458" s="113">
        <v>45378</v>
      </c>
      <c r="C458" s="113">
        <v>45378</v>
      </c>
      <c r="D458" s="108" t="s">
        <v>1177</v>
      </c>
      <c r="E458" s="108" t="s">
        <v>272</v>
      </c>
      <c r="F458" s="108" t="s">
        <v>1178</v>
      </c>
      <c r="G458" s="108" t="s">
        <v>315</v>
      </c>
      <c r="H458" s="108" t="s">
        <v>316</v>
      </c>
      <c r="I458" s="108" t="s">
        <v>276</v>
      </c>
      <c r="J458" s="120">
        <v>-745360000</v>
      </c>
      <c r="K458" s="114">
        <v>0</v>
      </c>
      <c r="L458" s="114">
        <v>-745360000</v>
      </c>
      <c r="M458" s="115" t="s">
        <v>272</v>
      </c>
      <c r="N458" s="108" t="s">
        <v>111</v>
      </c>
      <c r="O458" s="108" t="s">
        <v>466</v>
      </c>
      <c r="P458" s="108" t="s">
        <v>284</v>
      </c>
      <c r="Q458" s="120">
        <v>22000</v>
      </c>
      <c r="R458" s="116" t="s">
        <v>0</v>
      </c>
      <c r="S458" s="108" t="s">
        <v>272</v>
      </c>
      <c r="T458" s="108" t="s">
        <v>272</v>
      </c>
      <c r="U458" s="108" t="s">
        <v>272</v>
      </c>
      <c r="V458" s="108" t="s">
        <v>272</v>
      </c>
      <c r="W458" s="108" t="s">
        <v>272</v>
      </c>
      <c r="X458" s="108" t="s">
        <v>272</v>
      </c>
      <c r="Y458" s="108" t="s">
        <v>272</v>
      </c>
      <c r="Z458" s="108" t="s">
        <v>272</v>
      </c>
      <c r="AA458" s="108" t="s">
        <v>272</v>
      </c>
      <c r="AB458" s="108" t="s">
        <v>272</v>
      </c>
      <c r="AC458" s="108" t="s">
        <v>272</v>
      </c>
      <c r="AD458" s="108" t="s">
        <v>272</v>
      </c>
      <c r="AE458" s="108" t="s">
        <v>272</v>
      </c>
      <c r="AF458" s="108" t="s">
        <v>278</v>
      </c>
    </row>
    <row r="459" spans="1:32" x14ac:dyDescent="0.25">
      <c r="A459" s="107">
        <f t="shared" si="7"/>
        <v>3</v>
      </c>
      <c r="B459" s="113">
        <v>45378</v>
      </c>
      <c r="C459" s="113">
        <v>45378</v>
      </c>
      <c r="D459" s="108" t="s">
        <v>1179</v>
      </c>
      <c r="E459" s="108" t="s">
        <v>272</v>
      </c>
      <c r="F459" s="108" t="s">
        <v>1180</v>
      </c>
      <c r="G459" s="108" t="s">
        <v>315</v>
      </c>
      <c r="H459" s="108" t="s">
        <v>316</v>
      </c>
      <c r="I459" s="108" t="s">
        <v>276</v>
      </c>
      <c r="J459" s="120">
        <v>-745360000</v>
      </c>
      <c r="K459" s="114">
        <v>0</v>
      </c>
      <c r="L459" s="114">
        <v>-745360000</v>
      </c>
      <c r="M459" s="115" t="s">
        <v>272</v>
      </c>
      <c r="N459" s="108" t="s">
        <v>111</v>
      </c>
      <c r="O459" s="108" t="s">
        <v>466</v>
      </c>
      <c r="P459" s="108" t="s">
        <v>284</v>
      </c>
      <c r="Q459" s="120">
        <v>22000</v>
      </c>
      <c r="R459" s="116" t="s">
        <v>0</v>
      </c>
      <c r="S459" s="108" t="s">
        <v>272</v>
      </c>
      <c r="T459" s="108" t="s">
        <v>272</v>
      </c>
      <c r="U459" s="108" t="s">
        <v>272</v>
      </c>
      <c r="V459" s="108" t="s">
        <v>272</v>
      </c>
      <c r="W459" s="108" t="s">
        <v>272</v>
      </c>
      <c r="X459" s="108" t="s">
        <v>272</v>
      </c>
      <c r="Y459" s="108" t="s">
        <v>272</v>
      </c>
      <c r="Z459" s="108" t="s">
        <v>272</v>
      </c>
      <c r="AA459" s="108" t="s">
        <v>272</v>
      </c>
      <c r="AB459" s="108" t="s">
        <v>272</v>
      </c>
      <c r="AC459" s="108" t="s">
        <v>272</v>
      </c>
      <c r="AD459" s="108" t="s">
        <v>272</v>
      </c>
      <c r="AE459" s="108" t="s">
        <v>272</v>
      </c>
      <c r="AF459" s="108" t="s">
        <v>278</v>
      </c>
    </row>
    <row r="460" spans="1:32" x14ac:dyDescent="0.25">
      <c r="A460" s="107">
        <f t="shared" si="7"/>
        <v>3</v>
      </c>
      <c r="B460" s="113">
        <v>45378</v>
      </c>
      <c r="C460" s="113">
        <v>45378</v>
      </c>
      <c r="D460" s="108" t="s">
        <v>1181</v>
      </c>
      <c r="E460" s="108" t="s">
        <v>272</v>
      </c>
      <c r="F460" s="108" t="s">
        <v>1182</v>
      </c>
      <c r="G460" s="108" t="s">
        <v>315</v>
      </c>
      <c r="H460" s="108" t="s">
        <v>316</v>
      </c>
      <c r="I460" s="108" t="s">
        <v>276</v>
      </c>
      <c r="J460" s="120">
        <v>-745360000</v>
      </c>
      <c r="K460" s="114">
        <v>0</v>
      </c>
      <c r="L460" s="114">
        <v>-745360000</v>
      </c>
      <c r="M460" s="115" t="s">
        <v>272</v>
      </c>
      <c r="N460" s="108" t="s">
        <v>111</v>
      </c>
      <c r="O460" s="108" t="s">
        <v>466</v>
      </c>
      <c r="P460" s="108" t="s">
        <v>284</v>
      </c>
      <c r="Q460" s="120">
        <v>22000</v>
      </c>
      <c r="R460" s="116" t="s">
        <v>0</v>
      </c>
      <c r="S460" s="108" t="s">
        <v>272</v>
      </c>
      <c r="T460" s="108" t="s">
        <v>272</v>
      </c>
      <c r="U460" s="108" t="s">
        <v>272</v>
      </c>
      <c r="V460" s="108" t="s">
        <v>272</v>
      </c>
      <c r="W460" s="108" t="s">
        <v>272</v>
      </c>
      <c r="X460" s="108" t="s">
        <v>272</v>
      </c>
      <c r="Y460" s="108" t="s">
        <v>272</v>
      </c>
      <c r="Z460" s="108" t="s">
        <v>272</v>
      </c>
      <c r="AA460" s="108" t="s">
        <v>272</v>
      </c>
      <c r="AB460" s="108" t="s">
        <v>272</v>
      </c>
      <c r="AC460" s="108" t="s">
        <v>272</v>
      </c>
      <c r="AD460" s="108" t="s">
        <v>272</v>
      </c>
      <c r="AE460" s="108" t="s">
        <v>272</v>
      </c>
      <c r="AF460" s="108" t="s">
        <v>278</v>
      </c>
    </row>
    <row r="461" spans="1:32" x14ac:dyDescent="0.25">
      <c r="A461" s="107">
        <f t="shared" si="7"/>
        <v>3</v>
      </c>
      <c r="B461" s="113">
        <v>45378</v>
      </c>
      <c r="C461" s="113">
        <v>45378</v>
      </c>
      <c r="D461" s="108" t="s">
        <v>1183</v>
      </c>
      <c r="E461" s="108" t="s">
        <v>272</v>
      </c>
      <c r="F461" s="108" t="s">
        <v>1184</v>
      </c>
      <c r="G461" s="108" t="s">
        <v>315</v>
      </c>
      <c r="H461" s="108" t="s">
        <v>316</v>
      </c>
      <c r="I461" s="108" t="s">
        <v>276</v>
      </c>
      <c r="J461" s="120">
        <v>-745360000</v>
      </c>
      <c r="K461" s="114">
        <v>0</v>
      </c>
      <c r="L461" s="114">
        <v>-745360000</v>
      </c>
      <c r="M461" s="115" t="s">
        <v>272</v>
      </c>
      <c r="N461" s="108" t="s">
        <v>111</v>
      </c>
      <c r="O461" s="108" t="s">
        <v>466</v>
      </c>
      <c r="P461" s="108" t="s">
        <v>284</v>
      </c>
      <c r="Q461" s="120">
        <v>22000</v>
      </c>
      <c r="R461" s="116" t="s">
        <v>0</v>
      </c>
      <c r="S461" s="108" t="s">
        <v>272</v>
      </c>
      <c r="T461" s="108" t="s">
        <v>272</v>
      </c>
      <c r="U461" s="108" t="s">
        <v>272</v>
      </c>
      <c r="V461" s="108" t="s">
        <v>272</v>
      </c>
      <c r="W461" s="108" t="s">
        <v>272</v>
      </c>
      <c r="X461" s="108" t="s">
        <v>272</v>
      </c>
      <c r="Y461" s="108" t="s">
        <v>272</v>
      </c>
      <c r="Z461" s="108" t="s">
        <v>272</v>
      </c>
      <c r="AA461" s="108" t="s">
        <v>272</v>
      </c>
      <c r="AB461" s="108" t="s">
        <v>272</v>
      </c>
      <c r="AC461" s="108" t="s">
        <v>272</v>
      </c>
      <c r="AD461" s="108" t="s">
        <v>272</v>
      </c>
      <c r="AE461" s="108" t="s">
        <v>272</v>
      </c>
      <c r="AF461" s="108" t="s">
        <v>278</v>
      </c>
    </row>
    <row r="462" spans="1:32" x14ac:dyDescent="0.25">
      <c r="A462" s="107">
        <f t="shared" si="7"/>
        <v>3</v>
      </c>
      <c r="B462" s="113">
        <v>45378</v>
      </c>
      <c r="C462" s="113">
        <v>45378</v>
      </c>
      <c r="D462" s="108" t="s">
        <v>1185</v>
      </c>
      <c r="E462" s="108" t="s">
        <v>272</v>
      </c>
      <c r="F462" s="108" t="s">
        <v>1186</v>
      </c>
      <c r="G462" s="108" t="s">
        <v>281</v>
      </c>
      <c r="H462" s="108" t="s">
        <v>282</v>
      </c>
      <c r="I462" s="108" t="s">
        <v>276</v>
      </c>
      <c r="J462" s="120">
        <v>-116082750</v>
      </c>
      <c r="K462" s="114">
        <v>0</v>
      </c>
      <c r="L462" s="114">
        <v>-116082750</v>
      </c>
      <c r="M462" s="115" t="s">
        <v>272</v>
      </c>
      <c r="N462" s="108" t="s">
        <v>151</v>
      </c>
      <c r="O462" s="108" t="s">
        <v>152</v>
      </c>
      <c r="P462" s="108" t="s">
        <v>284</v>
      </c>
      <c r="Q462" s="120">
        <v>5250</v>
      </c>
      <c r="R462" s="116" t="s">
        <v>2</v>
      </c>
      <c r="S462" s="108" t="s">
        <v>272</v>
      </c>
      <c r="T462" s="108" t="s">
        <v>272</v>
      </c>
      <c r="U462" s="108" t="s">
        <v>272</v>
      </c>
      <c r="V462" s="108" t="s">
        <v>272</v>
      </c>
      <c r="W462" s="108" t="s">
        <v>272</v>
      </c>
      <c r="X462" s="108" t="s">
        <v>272</v>
      </c>
      <c r="Y462" s="108" t="s">
        <v>272</v>
      </c>
      <c r="Z462" s="108" t="s">
        <v>272</v>
      </c>
      <c r="AA462" s="108" t="s">
        <v>272</v>
      </c>
      <c r="AB462" s="108" t="s">
        <v>272</v>
      </c>
      <c r="AC462" s="108" t="s">
        <v>272</v>
      </c>
      <c r="AD462" s="108" t="s">
        <v>272</v>
      </c>
      <c r="AE462" s="108" t="s">
        <v>272</v>
      </c>
      <c r="AF462" s="108" t="s">
        <v>278</v>
      </c>
    </row>
    <row r="463" spans="1:32" x14ac:dyDescent="0.25">
      <c r="A463" s="107">
        <f t="shared" si="7"/>
        <v>3</v>
      </c>
      <c r="B463" s="113">
        <v>45378</v>
      </c>
      <c r="C463" s="113">
        <v>45378</v>
      </c>
      <c r="D463" s="108" t="s">
        <v>1187</v>
      </c>
      <c r="E463" s="108" t="s">
        <v>272</v>
      </c>
      <c r="F463" s="108" t="s">
        <v>1188</v>
      </c>
      <c r="G463" s="108" t="s">
        <v>281</v>
      </c>
      <c r="H463" s="108" t="s">
        <v>282</v>
      </c>
      <c r="I463" s="108" t="s">
        <v>276</v>
      </c>
      <c r="J463" s="120">
        <v>-116082750</v>
      </c>
      <c r="K463" s="114">
        <v>0</v>
      </c>
      <c r="L463" s="114">
        <v>-116082750</v>
      </c>
      <c r="M463" s="115" t="s">
        <v>272</v>
      </c>
      <c r="N463" s="108" t="s">
        <v>151</v>
      </c>
      <c r="O463" s="108" t="s">
        <v>152</v>
      </c>
      <c r="P463" s="108" t="s">
        <v>284</v>
      </c>
      <c r="Q463" s="120">
        <v>5250</v>
      </c>
      <c r="R463" s="116" t="s">
        <v>2</v>
      </c>
      <c r="S463" s="108" t="s">
        <v>272</v>
      </c>
      <c r="T463" s="108" t="s">
        <v>272</v>
      </c>
      <c r="U463" s="108" t="s">
        <v>272</v>
      </c>
      <c r="V463" s="108" t="s">
        <v>272</v>
      </c>
      <c r="W463" s="108" t="s">
        <v>272</v>
      </c>
      <c r="X463" s="108" t="s">
        <v>272</v>
      </c>
      <c r="Y463" s="108" t="s">
        <v>272</v>
      </c>
      <c r="Z463" s="108" t="s">
        <v>272</v>
      </c>
      <c r="AA463" s="108" t="s">
        <v>272</v>
      </c>
      <c r="AB463" s="108" t="s">
        <v>272</v>
      </c>
      <c r="AC463" s="108" t="s">
        <v>272</v>
      </c>
      <c r="AD463" s="108" t="s">
        <v>272</v>
      </c>
      <c r="AE463" s="108" t="s">
        <v>272</v>
      </c>
      <c r="AF463" s="108" t="s">
        <v>278</v>
      </c>
    </row>
    <row r="464" spans="1:32" x14ac:dyDescent="0.25">
      <c r="A464" s="107">
        <f t="shared" si="7"/>
        <v>3</v>
      </c>
      <c r="B464" s="113">
        <v>45378</v>
      </c>
      <c r="C464" s="113">
        <v>45378</v>
      </c>
      <c r="D464" s="108" t="s">
        <v>1189</v>
      </c>
      <c r="E464" s="108" t="s">
        <v>272</v>
      </c>
      <c r="F464" s="108" t="s">
        <v>1190</v>
      </c>
      <c r="G464" s="108" t="s">
        <v>281</v>
      </c>
      <c r="H464" s="108" t="s">
        <v>282</v>
      </c>
      <c r="I464" s="108" t="s">
        <v>276</v>
      </c>
      <c r="J464" s="120">
        <v>-27432800</v>
      </c>
      <c r="K464" s="114">
        <v>0</v>
      </c>
      <c r="L464" s="114">
        <v>-27432800</v>
      </c>
      <c r="M464" s="115" t="s">
        <v>272</v>
      </c>
      <c r="N464" s="108" t="s">
        <v>337</v>
      </c>
      <c r="O464" s="108" t="s">
        <v>338</v>
      </c>
      <c r="P464" s="108" t="s">
        <v>284</v>
      </c>
      <c r="Q464" s="120">
        <v>1294</v>
      </c>
      <c r="R464" s="116" t="s">
        <v>239</v>
      </c>
      <c r="S464" s="108" t="s">
        <v>272</v>
      </c>
      <c r="T464" s="108" t="s">
        <v>272</v>
      </c>
      <c r="U464" s="108" t="s">
        <v>272</v>
      </c>
      <c r="V464" s="108" t="s">
        <v>272</v>
      </c>
      <c r="W464" s="108" t="s">
        <v>272</v>
      </c>
      <c r="X464" s="108" t="s">
        <v>272</v>
      </c>
      <c r="Y464" s="108" t="s">
        <v>272</v>
      </c>
      <c r="Z464" s="108" t="s">
        <v>272</v>
      </c>
      <c r="AA464" s="108" t="s">
        <v>272</v>
      </c>
      <c r="AB464" s="108" t="s">
        <v>272</v>
      </c>
      <c r="AC464" s="108" t="s">
        <v>272</v>
      </c>
      <c r="AD464" s="108" t="s">
        <v>272</v>
      </c>
      <c r="AE464" s="108" t="s">
        <v>272</v>
      </c>
      <c r="AF464" s="108" t="s">
        <v>278</v>
      </c>
    </row>
    <row r="465" spans="1:32" x14ac:dyDescent="0.25">
      <c r="A465" s="107">
        <f t="shared" si="7"/>
        <v>3</v>
      </c>
      <c r="B465" s="113">
        <v>45379</v>
      </c>
      <c r="C465" s="113">
        <v>45379</v>
      </c>
      <c r="D465" s="108" t="s">
        <v>1191</v>
      </c>
      <c r="E465" s="108" t="s">
        <v>272</v>
      </c>
      <c r="F465" s="108" t="s">
        <v>1192</v>
      </c>
      <c r="G465" s="108" t="s">
        <v>315</v>
      </c>
      <c r="H465" s="108" t="s">
        <v>316</v>
      </c>
      <c r="I465" s="108" t="s">
        <v>276</v>
      </c>
      <c r="J465" s="120">
        <v>-651024000</v>
      </c>
      <c r="K465" s="114">
        <v>0</v>
      </c>
      <c r="L465" s="114">
        <v>-651024000</v>
      </c>
      <c r="M465" s="115" t="s">
        <v>272</v>
      </c>
      <c r="N465" s="108" t="s">
        <v>110</v>
      </c>
      <c r="O465" s="108" t="s">
        <v>192</v>
      </c>
      <c r="P465" s="108" t="s">
        <v>284</v>
      </c>
      <c r="Q465" s="120">
        <v>22000</v>
      </c>
      <c r="R465" s="116" t="s">
        <v>0</v>
      </c>
      <c r="S465" s="108" t="s">
        <v>272</v>
      </c>
      <c r="T465" s="108" t="s">
        <v>272</v>
      </c>
      <c r="U465" s="108" t="s">
        <v>272</v>
      </c>
      <c r="V465" s="108" t="s">
        <v>272</v>
      </c>
      <c r="W465" s="108" t="s">
        <v>272</v>
      </c>
      <c r="X465" s="108" t="s">
        <v>272</v>
      </c>
      <c r="Y465" s="108" t="s">
        <v>272</v>
      </c>
      <c r="Z465" s="108" t="s">
        <v>272</v>
      </c>
      <c r="AA465" s="108" t="s">
        <v>272</v>
      </c>
      <c r="AB465" s="108" t="s">
        <v>272</v>
      </c>
      <c r="AC465" s="108" t="s">
        <v>272</v>
      </c>
      <c r="AD465" s="108" t="s">
        <v>272</v>
      </c>
      <c r="AE465" s="108" t="s">
        <v>272</v>
      </c>
      <c r="AF465" s="108" t="s">
        <v>278</v>
      </c>
    </row>
    <row r="466" spans="1:32" x14ac:dyDescent="0.25">
      <c r="A466" s="107">
        <f t="shared" si="7"/>
        <v>3</v>
      </c>
      <c r="B466" s="113">
        <v>45379</v>
      </c>
      <c r="C466" s="113">
        <v>45379</v>
      </c>
      <c r="D466" s="108" t="s">
        <v>1193</v>
      </c>
      <c r="E466" s="108" t="s">
        <v>272</v>
      </c>
      <c r="F466" s="108" t="s">
        <v>1194</v>
      </c>
      <c r="G466" s="108" t="s">
        <v>315</v>
      </c>
      <c r="H466" s="108" t="s">
        <v>316</v>
      </c>
      <c r="I466" s="108" t="s">
        <v>276</v>
      </c>
      <c r="J466" s="120">
        <v>-651024000</v>
      </c>
      <c r="K466" s="114">
        <v>0</v>
      </c>
      <c r="L466" s="114">
        <v>-651024000</v>
      </c>
      <c r="M466" s="115" t="s">
        <v>272</v>
      </c>
      <c r="N466" s="108" t="s">
        <v>110</v>
      </c>
      <c r="O466" s="108" t="s">
        <v>192</v>
      </c>
      <c r="P466" s="108" t="s">
        <v>284</v>
      </c>
      <c r="Q466" s="120">
        <v>22000</v>
      </c>
      <c r="R466" s="116" t="s">
        <v>0</v>
      </c>
      <c r="S466" s="108" t="s">
        <v>272</v>
      </c>
      <c r="T466" s="108" t="s">
        <v>272</v>
      </c>
      <c r="U466" s="108" t="s">
        <v>272</v>
      </c>
      <c r="V466" s="108" t="s">
        <v>272</v>
      </c>
      <c r="W466" s="108" t="s">
        <v>272</v>
      </c>
      <c r="X466" s="108" t="s">
        <v>272</v>
      </c>
      <c r="Y466" s="108" t="s">
        <v>272</v>
      </c>
      <c r="Z466" s="108" t="s">
        <v>272</v>
      </c>
      <c r="AA466" s="108" t="s">
        <v>272</v>
      </c>
      <c r="AB466" s="108" t="s">
        <v>272</v>
      </c>
      <c r="AC466" s="108" t="s">
        <v>272</v>
      </c>
      <c r="AD466" s="108" t="s">
        <v>272</v>
      </c>
      <c r="AE466" s="108" t="s">
        <v>272</v>
      </c>
      <c r="AF466" s="108" t="s">
        <v>278</v>
      </c>
    </row>
    <row r="467" spans="1:32" x14ac:dyDescent="0.25">
      <c r="A467" s="107">
        <f t="shared" si="7"/>
        <v>3</v>
      </c>
      <c r="B467" s="113">
        <v>45379</v>
      </c>
      <c r="C467" s="113">
        <v>45379</v>
      </c>
      <c r="D467" s="108" t="s">
        <v>1195</v>
      </c>
      <c r="E467" s="108" t="s">
        <v>272</v>
      </c>
      <c r="F467" s="108" t="s">
        <v>1196</v>
      </c>
      <c r="G467" s="108" t="s">
        <v>315</v>
      </c>
      <c r="H467" s="108" t="s">
        <v>316</v>
      </c>
      <c r="I467" s="108" t="s">
        <v>276</v>
      </c>
      <c r="J467" s="120">
        <v>-651024000</v>
      </c>
      <c r="K467" s="114">
        <v>0</v>
      </c>
      <c r="L467" s="114">
        <v>-651024000</v>
      </c>
      <c r="M467" s="115" t="s">
        <v>272</v>
      </c>
      <c r="N467" s="108" t="s">
        <v>110</v>
      </c>
      <c r="O467" s="108" t="s">
        <v>192</v>
      </c>
      <c r="P467" s="108" t="s">
        <v>284</v>
      </c>
      <c r="Q467" s="120">
        <v>22000</v>
      </c>
      <c r="R467" s="116" t="s">
        <v>0</v>
      </c>
      <c r="S467" s="108" t="s">
        <v>272</v>
      </c>
      <c r="T467" s="108" t="s">
        <v>272</v>
      </c>
      <c r="U467" s="108" t="s">
        <v>272</v>
      </c>
      <c r="V467" s="108" t="s">
        <v>272</v>
      </c>
      <c r="W467" s="108" t="s">
        <v>272</v>
      </c>
      <c r="X467" s="108" t="s">
        <v>272</v>
      </c>
      <c r="Y467" s="108" t="s">
        <v>272</v>
      </c>
      <c r="Z467" s="108" t="s">
        <v>272</v>
      </c>
      <c r="AA467" s="108" t="s">
        <v>272</v>
      </c>
      <c r="AB467" s="108" t="s">
        <v>272</v>
      </c>
      <c r="AC467" s="108" t="s">
        <v>272</v>
      </c>
      <c r="AD467" s="108" t="s">
        <v>272</v>
      </c>
      <c r="AE467" s="108" t="s">
        <v>272</v>
      </c>
      <c r="AF467" s="108" t="s">
        <v>278</v>
      </c>
    </row>
    <row r="468" spans="1:32" x14ac:dyDescent="0.25">
      <c r="A468" s="107">
        <f t="shared" si="7"/>
        <v>3</v>
      </c>
      <c r="B468" s="113">
        <v>45379</v>
      </c>
      <c r="C468" s="113">
        <v>45379</v>
      </c>
      <c r="D468" s="108" t="s">
        <v>1197</v>
      </c>
      <c r="E468" s="108" t="s">
        <v>272</v>
      </c>
      <c r="F468" s="108" t="s">
        <v>1198</v>
      </c>
      <c r="G468" s="108" t="s">
        <v>315</v>
      </c>
      <c r="H468" s="108" t="s">
        <v>316</v>
      </c>
      <c r="I468" s="108" t="s">
        <v>276</v>
      </c>
      <c r="J468" s="120">
        <v>-651024000</v>
      </c>
      <c r="K468" s="114">
        <v>0</v>
      </c>
      <c r="L468" s="114">
        <v>-651024000</v>
      </c>
      <c r="M468" s="115" t="s">
        <v>272</v>
      </c>
      <c r="N468" s="108" t="s">
        <v>110</v>
      </c>
      <c r="O468" s="108" t="s">
        <v>192</v>
      </c>
      <c r="P468" s="108" t="s">
        <v>284</v>
      </c>
      <c r="Q468" s="120">
        <v>22000</v>
      </c>
      <c r="R468" s="116" t="s">
        <v>0</v>
      </c>
      <c r="S468" s="108" t="s">
        <v>272</v>
      </c>
      <c r="T468" s="108" t="s">
        <v>272</v>
      </c>
      <c r="U468" s="108" t="s">
        <v>272</v>
      </c>
      <c r="V468" s="108" t="s">
        <v>272</v>
      </c>
      <c r="W468" s="108" t="s">
        <v>272</v>
      </c>
      <c r="X468" s="108" t="s">
        <v>272</v>
      </c>
      <c r="Y468" s="108" t="s">
        <v>272</v>
      </c>
      <c r="Z468" s="108" t="s">
        <v>272</v>
      </c>
      <c r="AA468" s="108" t="s">
        <v>272</v>
      </c>
      <c r="AB468" s="108" t="s">
        <v>272</v>
      </c>
      <c r="AC468" s="108" t="s">
        <v>272</v>
      </c>
      <c r="AD468" s="108" t="s">
        <v>272</v>
      </c>
      <c r="AE468" s="108" t="s">
        <v>272</v>
      </c>
      <c r="AF468" s="108" t="s">
        <v>278</v>
      </c>
    </row>
    <row r="469" spans="1:32" x14ac:dyDescent="0.25">
      <c r="A469" s="107">
        <f t="shared" si="7"/>
        <v>3</v>
      </c>
      <c r="B469" s="113">
        <v>45379</v>
      </c>
      <c r="C469" s="113">
        <v>45379</v>
      </c>
      <c r="D469" s="108" t="s">
        <v>1199</v>
      </c>
      <c r="E469" s="108" t="s">
        <v>272</v>
      </c>
      <c r="F469" s="108" t="s">
        <v>1200</v>
      </c>
      <c r="G469" s="108" t="s">
        <v>315</v>
      </c>
      <c r="H469" s="108" t="s">
        <v>316</v>
      </c>
      <c r="I469" s="108" t="s">
        <v>276</v>
      </c>
      <c r="J469" s="120">
        <v>-651024000</v>
      </c>
      <c r="K469" s="114">
        <v>0</v>
      </c>
      <c r="L469" s="114">
        <v>-651024000</v>
      </c>
      <c r="M469" s="115" t="s">
        <v>272</v>
      </c>
      <c r="N469" s="108" t="s">
        <v>110</v>
      </c>
      <c r="O469" s="108" t="s">
        <v>192</v>
      </c>
      <c r="P469" s="108" t="s">
        <v>284</v>
      </c>
      <c r="Q469" s="120">
        <v>22000</v>
      </c>
      <c r="R469" s="116" t="s">
        <v>0</v>
      </c>
      <c r="S469" s="108" t="s">
        <v>272</v>
      </c>
      <c r="T469" s="108" t="s">
        <v>272</v>
      </c>
      <c r="U469" s="108" t="s">
        <v>272</v>
      </c>
      <c r="V469" s="108" t="s">
        <v>272</v>
      </c>
      <c r="W469" s="108" t="s">
        <v>272</v>
      </c>
      <c r="X469" s="108" t="s">
        <v>272</v>
      </c>
      <c r="Y469" s="108" t="s">
        <v>272</v>
      </c>
      <c r="Z469" s="108" t="s">
        <v>272</v>
      </c>
      <c r="AA469" s="108" t="s">
        <v>272</v>
      </c>
      <c r="AB469" s="108" t="s">
        <v>272</v>
      </c>
      <c r="AC469" s="108" t="s">
        <v>272</v>
      </c>
      <c r="AD469" s="108" t="s">
        <v>272</v>
      </c>
      <c r="AE469" s="108" t="s">
        <v>272</v>
      </c>
      <c r="AF469" s="108" t="s">
        <v>278</v>
      </c>
    </row>
    <row r="470" spans="1:32" x14ac:dyDescent="0.25">
      <c r="A470" s="107">
        <f t="shared" si="7"/>
        <v>3</v>
      </c>
      <c r="B470" s="113">
        <v>45380</v>
      </c>
      <c r="C470" s="113">
        <v>45380</v>
      </c>
      <c r="D470" s="108" t="s">
        <v>1201</v>
      </c>
      <c r="E470" s="108" t="s">
        <v>272</v>
      </c>
      <c r="F470" s="108" t="s">
        <v>1202</v>
      </c>
      <c r="G470" s="108" t="s">
        <v>281</v>
      </c>
      <c r="H470" s="108" t="s">
        <v>282</v>
      </c>
      <c r="I470" s="108" t="s">
        <v>276</v>
      </c>
      <c r="J470" s="120">
        <v>-715726000</v>
      </c>
      <c r="K470" s="114">
        <v>0</v>
      </c>
      <c r="L470" s="114">
        <v>-715726000</v>
      </c>
      <c r="M470" s="115" t="s">
        <v>272</v>
      </c>
      <c r="N470" s="108" t="s">
        <v>110</v>
      </c>
      <c r="O470" s="108" t="s">
        <v>192</v>
      </c>
      <c r="P470" s="108" t="s">
        <v>284</v>
      </c>
      <c r="Q470" s="120">
        <v>22000</v>
      </c>
      <c r="R470" s="116" t="s">
        <v>0</v>
      </c>
      <c r="S470" s="108" t="s">
        <v>272</v>
      </c>
      <c r="T470" s="108" t="s">
        <v>272</v>
      </c>
      <c r="U470" s="108" t="s">
        <v>272</v>
      </c>
      <c r="V470" s="108" t="s">
        <v>272</v>
      </c>
      <c r="W470" s="108" t="s">
        <v>272</v>
      </c>
      <c r="X470" s="108" t="s">
        <v>272</v>
      </c>
      <c r="Y470" s="108" t="s">
        <v>272</v>
      </c>
      <c r="Z470" s="108" t="s">
        <v>272</v>
      </c>
      <c r="AA470" s="108" t="s">
        <v>272</v>
      </c>
      <c r="AB470" s="108" t="s">
        <v>272</v>
      </c>
      <c r="AC470" s="108" t="s">
        <v>272</v>
      </c>
      <c r="AD470" s="108" t="s">
        <v>272</v>
      </c>
      <c r="AE470" s="108" t="s">
        <v>272</v>
      </c>
      <c r="AF470" s="108" t="s">
        <v>278</v>
      </c>
    </row>
    <row r="471" spans="1:32" x14ac:dyDescent="0.25">
      <c r="A471" s="107">
        <f t="shared" si="7"/>
        <v>3</v>
      </c>
      <c r="B471" s="113">
        <v>45380</v>
      </c>
      <c r="C471" s="113">
        <v>45380</v>
      </c>
      <c r="D471" s="108" t="s">
        <v>1203</v>
      </c>
      <c r="E471" s="108" t="s">
        <v>272</v>
      </c>
      <c r="F471" s="108" t="s">
        <v>1204</v>
      </c>
      <c r="G471" s="108" t="s">
        <v>281</v>
      </c>
      <c r="H471" s="108" t="s">
        <v>282</v>
      </c>
      <c r="I471" s="108" t="s">
        <v>276</v>
      </c>
      <c r="J471" s="120">
        <v>-171500000</v>
      </c>
      <c r="K471" s="114">
        <v>0</v>
      </c>
      <c r="L471" s="114">
        <v>-171500000</v>
      </c>
      <c r="M471" s="115" t="s">
        <v>272</v>
      </c>
      <c r="N471" s="108" t="s">
        <v>1205</v>
      </c>
      <c r="O471" s="108" t="s">
        <v>1206</v>
      </c>
      <c r="P471" s="108" t="s">
        <v>284</v>
      </c>
      <c r="Q471" s="120">
        <v>7000</v>
      </c>
      <c r="R471" s="116" t="s">
        <v>2</v>
      </c>
      <c r="S471" s="108" t="s">
        <v>272</v>
      </c>
      <c r="T471" s="108" t="s">
        <v>272</v>
      </c>
      <c r="U471" s="108" t="s">
        <v>272</v>
      </c>
      <c r="V471" s="108" t="s">
        <v>272</v>
      </c>
      <c r="W471" s="108" t="s">
        <v>272</v>
      </c>
      <c r="X471" s="108" t="s">
        <v>272</v>
      </c>
      <c r="Y471" s="108" t="s">
        <v>272</v>
      </c>
      <c r="Z471" s="108" t="s">
        <v>272</v>
      </c>
      <c r="AA471" s="108" t="s">
        <v>272</v>
      </c>
      <c r="AB471" s="108" t="s">
        <v>272</v>
      </c>
      <c r="AC471" s="108" t="s">
        <v>272</v>
      </c>
      <c r="AD471" s="108" t="s">
        <v>272</v>
      </c>
      <c r="AE471" s="108" t="s">
        <v>272</v>
      </c>
      <c r="AF471" s="108" t="s">
        <v>278</v>
      </c>
    </row>
    <row r="472" spans="1:32" x14ac:dyDescent="0.25">
      <c r="A472" s="107">
        <f t="shared" si="7"/>
        <v>3</v>
      </c>
      <c r="B472" s="113">
        <v>45380</v>
      </c>
      <c r="C472" s="113">
        <v>45380</v>
      </c>
      <c r="D472" s="108" t="s">
        <v>1207</v>
      </c>
      <c r="E472" s="108" t="s">
        <v>272</v>
      </c>
      <c r="F472" s="108" t="s">
        <v>1208</v>
      </c>
      <c r="G472" s="108" t="s">
        <v>281</v>
      </c>
      <c r="H472" s="108" t="s">
        <v>282</v>
      </c>
      <c r="I472" s="108" t="s">
        <v>276</v>
      </c>
      <c r="J472" s="120">
        <v>-670230000</v>
      </c>
      <c r="K472" s="114">
        <v>0</v>
      </c>
      <c r="L472" s="114">
        <v>-670230000</v>
      </c>
      <c r="M472" s="115" t="s">
        <v>272</v>
      </c>
      <c r="N472" s="108" t="s">
        <v>95</v>
      </c>
      <c r="O472" s="108" t="s">
        <v>170</v>
      </c>
      <c r="P472" s="108" t="s">
        <v>284</v>
      </c>
      <c r="Q472" s="120">
        <v>22000</v>
      </c>
      <c r="R472" s="116" t="s">
        <v>0</v>
      </c>
      <c r="S472" s="108" t="s">
        <v>272</v>
      </c>
      <c r="T472" s="108" t="s">
        <v>272</v>
      </c>
      <c r="U472" s="108" t="s">
        <v>272</v>
      </c>
      <c r="V472" s="108" t="s">
        <v>272</v>
      </c>
      <c r="W472" s="108" t="s">
        <v>272</v>
      </c>
      <c r="X472" s="108" t="s">
        <v>272</v>
      </c>
      <c r="Y472" s="108" t="s">
        <v>272</v>
      </c>
      <c r="Z472" s="108" t="s">
        <v>272</v>
      </c>
      <c r="AA472" s="108" t="s">
        <v>272</v>
      </c>
      <c r="AB472" s="108" t="s">
        <v>272</v>
      </c>
      <c r="AC472" s="108" t="s">
        <v>272</v>
      </c>
      <c r="AD472" s="108" t="s">
        <v>272</v>
      </c>
      <c r="AE472" s="108" t="s">
        <v>272</v>
      </c>
      <c r="AF472" s="108" t="s">
        <v>278</v>
      </c>
    </row>
    <row r="473" spans="1:32" x14ac:dyDescent="0.25">
      <c r="A473" s="107">
        <f t="shared" si="7"/>
        <v>3</v>
      </c>
      <c r="B473" s="113">
        <v>45380</v>
      </c>
      <c r="C473" s="113">
        <v>45380</v>
      </c>
      <c r="D473" s="108" t="s">
        <v>1209</v>
      </c>
      <c r="E473" s="108" t="s">
        <v>272</v>
      </c>
      <c r="F473" s="108" t="s">
        <v>1210</v>
      </c>
      <c r="G473" s="108" t="s">
        <v>281</v>
      </c>
      <c r="H473" s="108" t="s">
        <v>282</v>
      </c>
      <c r="I473" s="108" t="s">
        <v>276</v>
      </c>
      <c r="J473" s="120">
        <v>-670230000</v>
      </c>
      <c r="K473" s="114">
        <v>0</v>
      </c>
      <c r="L473" s="114">
        <v>-670230000</v>
      </c>
      <c r="M473" s="115" t="s">
        <v>272</v>
      </c>
      <c r="N473" s="108" t="s">
        <v>95</v>
      </c>
      <c r="O473" s="108" t="s">
        <v>170</v>
      </c>
      <c r="P473" s="108" t="s">
        <v>284</v>
      </c>
      <c r="Q473" s="120">
        <v>22000</v>
      </c>
      <c r="R473" s="116" t="s">
        <v>0</v>
      </c>
      <c r="S473" s="108" t="s">
        <v>272</v>
      </c>
      <c r="T473" s="108" t="s">
        <v>272</v>
      </c>
      <c r="U473" s="108" t="s">
        <v>272</v>
      </c>
      <c r="V473" s="108" t="s">
        <v>272</v>
      </c>
      <c r="W473" s="108" t="s">
        <v>272</v>
      </c>
      <c r="X473" s="108" t="s">
        <v>272</v>
      </c>
      <c r="Y473" s="108" t="s">
        <v>272</v>
      </c>
      <c r="Z473" s="108" t="s">
        <v>272</v>
      </c>
      <c r="AA473" s="108" t="s">
        <v>272</v>
      </c>
      <c r="AB473" s="108" t="s">
        <v>272</v>
      </c>
      <c r="AC473" s="108" t="s">
        <v>272</v>
      </c>
      <c r="AD473" s="108" t="s">
        <v>272</v>
      </c>
      <c r="AE473" s="108" t="s">
        <v>272</v>
      </c>
      <c r="AF473" s="108" t="s">
        <v>278</v>
      </c>
    </row>
    <row r="474" spans="1:32" x14ac:dyDescent="0.25">
      <c r="A474" s="107">
        <f t="shared" si="7"/>
        <v>3</v>
      </c>
      <c r="B474" s="113">
        <v>45380</v>
      </c>
      <c r="C474" s="113">
        <v>45380</v>
      </c>
      <c r="D474" s="108" t="s">
        <v>1211</v>
      </c>
      <c r="E474" s="108" t="s">
        <v>272</v>
      </c>
      <c r="F474" s="108" t="s">
        <v>1212</v>
      </c>
      <c r="G474" s="108" t="s">
        <v>281</v>
      </c>
      <c r="H474" s="108" t="s">
        <v>282</v>
      </c>
      <c r="I474" s="108" t="s">
        <v>276</v>
      </c>
      <c r="J474" s="120">
        <v>-670230000</v>
      </c>
      <c r="K474" s="114">
        <v>0</v>
      </c>
      <c r="L474" s="114">
        <v>-670230000</v>
      </c>
      <c r="M474" s="115" t="s">
        <v>272</v>
      </c>
      <c r="N474" s="108" t="s">
        <v>95</v>
      </c>
      <c r="O474" s="108" t="s">
        <v>170</v>
      </c>
      <c r="P474" s="108" t="s">
        <v>284</v>
      </c>
      <c r="Q474" s="120">
        <v>22000</v>
      </c>
      <c r="R474" s="116" t="s">
        <v>0</v>
      </c>
      <c r="S474" s="108" t="s">
        <v>272</v>
      </c>
      <c r="T474" s="108" t="s">
        <v>272</v>
      </c>
      <c r="U474" s="108" t="s">
        <v>272</v>
      </c>
      <c r="V474" s="108" t="s">
        <v>272</v>
      </c>
      <c r="W474" s="108" t="s">
        <v>272</v>
      </c>
      <c r="X474" s="108" t="s">
        <v>272</v>
      </c>
      <c r="Y474" s="108" t="s">
        <v>272</v>
      </c>
      <c r="Z474" s="108" t="s">
        <v>272</v>
      </c>
      <c r="AA474" s="108" t="s">
        <v>272</v>
      </c>
      <c r="AB474" s="108" t="s">
        <v>272</v>
      </c>
      <c r="AC474" s="108" t="s">
        <v>272</v>
      </c>
      <c r="AD474" s="108" t="s">
        <v>272</v>
      </c>
      <c r="AE474" s="108" t="s">
        <v>272</v>
      </c>
      <c r="AF474" s="108" t="s">
        <v>278</v>
      </c>
    </row>
    <row r="475" spans="1:32" x14ac:dyDescent="0.25">
      <c r="A475" s="107">
        <f t="shared" si="7"/>
        <v>3</v>
      </c>
      <c r="B475" s="113">
        <v>45380</v>
      </c>
      <c r="C475" s="113">
        <v>45380</v>
      </c>
      <c r="D475" s="108" t="s">
        <v>1213</v>
      </c>
      <c r="E475" s="108" t="s">
        <v>272</v>
      </c>
      <c r="F475" s="108" t="s">
        <v>1214</v>
      </c>
      <c r="G475" s="108" t="s">
        <v>281</v>
      </c>
      <c r="H475" s="108" t="s">
        <v>282</v>
      </c>
      <c r="I475" s="108" t="s">
        <v>276</v>
      </c>
      <c r="J475" s="120">
        <v>-670230000</v>
      </c>
      <c r="K475" s="114">
        <v>0</v>
      </c>
      <c r="L475" s="114">
        <v>-670230000</v>
      </c>
      <c r="M475" s="115" t="s">
        <v>272</v>
      </c>
      <c r="N475" s="108" t="s">
        <v>95</v>
      </c>
      <c r="O475" s="108" t="s">
        <v>170</v>
      </c>
      <c r="P475" s="108" t="s">
        <v>284</v>
      </c>
      <c r="Q475" s="120">
        <v>22000</v>
      </c>
      <c r="R475" s="116" t="s">
        <v>0</v>
      </c>
      <c r="S475" s="108" t="s">
        <v>272</v>
      </c>
      <c r="T475" s="108" t="s">
        <v>272</v>
      </c>
      <c r="U475" s="108" t="s">
        <v>272</v>
      </c>
      <c r="V475" s="108" t="s">
        <v>272</v>
      </c>
      <c r="W475" s="108" t="s">
        <v>272</v>
      </c>
      <c r="X475" s="108" t="s">
        <v>272</v>
      </c>
      <c r="Y475" s="108" t="s">
        <v>272</v>
      </c>
      <c r="Z475" s="108" t="s">
        <v>272</v>
      </c>
      <c r="AA475" s="108" t="s">
        <v>272</v>
      </c>
      <c r="AB475" s="108" t="s">
        <v>272</v>
      </c>
      <c r="AC475" s="108" t="s">
        <v>272</v>
      </c>
      <c r="AD475" s="108" t="s">
        <v>272</v>
      </c>
      <c r="AE475" s="108" t="s">
        <v>272</v>
      </c>
      <c r="AF475" s="108" t="s">
        <v>278</v>
      </c>
    </row>
    <row r="476" spans="1:32" ht="37.5" x14ac:dyDescent="0.25">
      <c r="A476" s="107">
        <f t="shared" si="7"/>
        <v>3</v>
      </c>
      <c r="B476" s="113">
        <v>45381</v>
      </c>
      <c r="C476" s="113">
        <v>45381</v>
      </c>
      <c r="D476" s="108" t="s">
        <v>1215</v>
      </c>
      <c r="E476" s="108" t="s">
        <v>272</v>
      </c>
      <c r="F476" s="108" t="s">
        <v>1216</v>
      </c>
      <c r="G476" s="108" t="s">
        <v>274</v>
      </c>
      <c r="H476" s="108" t="s">
        <v>275</v>
      </c>
      <c r="I476" s="108" t="s">
        <v>276</v>
      </c>
      <c r="J476" s="120">
        <v>-54000000</v>
      </c>
      <c r="K476" s="114">
        <v>0</v>
      </c>
      <c r="L476" s="114">
        <v>-54000000</v>
      </c>
      <c r="M476" s="115" t="s">
        <v>1217</v>
      </c>
      <c r="N476" s="108" t="s">
        <v>272</v>
      </c>
      <c r="O476" s="108" t="s">
        <v>272</v>
      </c>
      <c r="P476" s="108" t="s">
        <v>272</v>
      </c>
      <c r="Q476" s="120">
        <v>0</v>
      </c>
      <c r="R476" s="116" t="s">
        <v>239</v>
      </c>
      <c r="S476" s="108" t="s">
        <v>272</v>
      </c>
      <c r="T476" s="108" t="s">
        <v>272</v>
      </c>
      <c r="U476" s="108" t="s">
        <v>272</v>
      </c>
      <c r="V476" s="108" t="s">
        <v>272</v>
      </c>
      <c r="W476" s="108" t="s">
        <v>272</v>
      </c>
      <c r="X476" s="108" t="s">
        <v>272</v>
      </c>
      <c r="Y476" s="108" t="s">
        <v>272</v>
      </c>
      <c r="Z476" s="108" t="s">
        <v>272</v>
      </c>
      <c r="AA476" s="108" t="s">
        <v>272</v>
      </c>
      <c r="AB476" s="108" t="s">
        <v>272</v>
      </c>
      <c r="AC476" s="108" t="s">
        <v>272</v>
      </c>
      <c r="AD476" s="108" t="s">
        <v>272</v>
      </c>
      <c r="AE476" s="108" t="s">
        <v>272</v>
      </c>
      <c r="AF476" s="108" t="s">
        <v>278</v>
      </c>
    </row>
    <row r="477" spans="1:32" ht="50" x14ac:dyDescent="0.25">
      <c r="A477" s="107">
        <f t="shared" si="7"/>
        <v>3</v>
      </c>
      <c r="B477" s="113">
        <v>45381</v>
      </c>
      <c r="C477" s="113">
        <v>45381</v>
      </c>
      <c r="D477" s="108" t="s">
        <v>1218</v>
      </c>
      <c r="E477" s="108" t="s">
        <v>272</v>
      </c>
      <c r="F477" s="108" t="s">
        <v>1219</v>
      </c>
      <c r="G477" s="108" t="s">
        <v>274</v>
      </c>
      <c r="H477" s="108" t="s">
        <v>275</v>
      </c>
      <c r="I477" s="108" t="s">
        <v>276</v>
      </c>
      <c r="J477" s="120">
        <v>-9000000</v>
      </c>
      <c r="K477" s="114">
        <v>0</v>
      </c>
      <c r="L477" s="114">
        <v>-9000000</v>
      </c>
      <c r="M477" s="115" t="s">
        <v>1220</v>
      </c>
      <c r="N477" s="108" t="s">
        <v>272</v>
      </c>
      <c r="O477" s="108" t="s">
        <v>272</v>
      </c>
      <c r="P477" s="108" t="s">
        <v>272</v>
      </c>
      <c r="Q477" s="120">
        <v>0</v>
      </c>
      <c r="R477" s="116" t="s">
        <v>239</v>
      </c>
      <c r="S477" s="108" t="s">
        <v>272</v>
      </c>
      <c r="T477" s="108" t="s">
        <v>272</v>
      </c>
      <c r="U477" s="108" t="s">
        <v>272</v>
      </c>
      <c r="V477" s="108" t="s">
        <v>272</v>
      </c>
      <c r="W477" s="108" t="s">
        <v>272</v>
      </c>
      <c r="X477" s="108" t="s">
        <v>272</v>
      </c>
      <c r="Y477" s="108" t="s">
        <v>272</v>
      </c>
      <c r="Z477" s="108" t="s">
        <v>272</v>
      </c>
      <c r="AA477" s="108" t="s">
        <v>272</v>
      </c>
      <c r="AB477" s="108" t="s">
        <v>272</v>
      </c>
      <c r="AC477" s="108" t="s">
        <v>272</v>
      </c>
      <c r="AD477" s="108" t="s">
        <v>272</v>
      </c>
      <c r="AE477" s="108" t="s">
        <v>272</v>
      </c>
      <c r="AF477" s="108" t="s">
        <v>278</v>
      </c>
    </row>
    <row r="478" spans="1:32" ht="25" x14ac:dyDescent="0.25">
      <c r="A478" s="107">
        <f t="shared" si="7"/>
        <v>3</v>
      </c>
      <c r="B478" s="113">
        <v>45381</v>
      </c>
      <c r="C478" s="113">
        <v>45381</v>
      </c>
      <c r="D478" s="108" t="s">
        <v>1221</v>
      </c>
      <c r="E478" s="108" t="s">
        <v>272</v>
      </c>
      <c r="F478" s="108" t="s">
        <v>1222</v>
      </c>
      <c r="G478" s="108" t="s">
        <v>274</v>
      </c>
      <c r="H478" s="108" t="s">
        <v>275</v>
      </c>
      <c r="I478" s="108" t="s">
        <v>276</v>
      </c>
      <c r="J478" s="120">
        <v>-342083</v>
      </c>
      <c r="K478" s="114">
        <v>0</v>
      </c>
      <c r="L478" s="114">
        <v>-342083</v>
      </c>
      <c r="M478" s="115" t="s">
        <v>1223</v>
      </c>
      <c r="N478" s="108" t="s">
        <v>272</v>
      </c>
      <c r="O478" s="108" t="s">
        <v>272</v>
      </c>
      <c r="P478" s="108" t="s">
        <v>272</v>
      </c>
      <c r="Q478" s="120">
        <v>0</v>
      </c>
      <c r="R478" s="116" t="s">
        <v>239</v>
      </c>
      <c r="S478" s="108" t="s">
        <v>272</v>
      </c>
      <c r="T478" s="108" t="s">
        <v>272</v>
      </c>
      <c r="U478" s="108" t="s">
        <v>272</v>
      </c>
      <c r="V478" s="108" t="s">
        <v>272</v>
      </c>
      <c r="W478" s="108" t="s">
        <v>272</v>
      </c>
      <c r="X478" s="108" t="s">
        <v>272</v>
      </c>
      <c r="Y478" s="108" t="s">
        <v>272</v>
      </c>
      <c r="Z478" s="108" t="s">
        <v>272</v>
      </c>
      <c r="AA478" s="108" t="s">
        <v>272</v>
      </c>
      <c r="AB478" s="108" t="s">
        <v>272</v>
      </c>
      <c r="AC478" s="108" t="s">
        <v>272</v>
      </c>
      <c r="AD478" s="108" t="s">
        <v>272</v>
      </c>
      <c r="AE478" s="108" t="s">
        <v>272</v>
      </c>
      <c r="AF478" s="108" t="s">
        <v>278</v>
      </c>
    </row>
    <row r="479" spans="1:32" ht="25" x14ac:dyDescent="0.25">
      <c r="A479" s="107">
        <f t="shared" si="7"/>
        <v>3</v>
      </c>
      <c r="B479" s="113">
        <v>45381</v>
      </c>
      <c r="C479" s="113">
        <v>45381</v>
      </c>
      <c r="D479" s="108" t="s">
        <v>1224</v>
      </c>
      <c r="E479" s="108" t="s">
        <v>272</v>
      </c>
      <c r="F479" s="108" t="s">
        <v>1225</v>
      </c>
      <c r="G479" s="108" t="s">
        <v>274</v>
      </c>
      <c r="H479" s="108" t="s">
        <v>275</v>
      </c>
      <c r="I479" s="108" t="s">
        <v>276</v>
      </c>
      <c r="J479" s="120">
        <v>-287117</v>
      </c>
      <c r="K479" s="114">
        <v>0</v>
      </c>
      <c r="L479" s="114">
        <v>-287117</v>
      </c>
      <c r="M479" s="115" t="s">
        <v>1223</v>
      </c>
      <c r="N479" s="108" t="s">
        <v>272</v>
      </c>
      <c r="O479" s="108" t="s">
        <v>272</v>
      </c>
      <c r="P479" s="108" t="s">
        <v>272</v>
      </c>
      <c r="Q479" s="120">
        <v>0</v>
      </c>
      <c r="R479" s="116" t="s">
        <v>239</v>
      </c>
      <c r="S479" s="108" t="s">
        <v>272</v>
      </c>
      <c r="T479" s="108" t="s">
        <v>272</v>
      </c>
      <c r="U479" s="108" t="s">
        <v>272</v>
      </c>
      <c r="V479" s="108" t="s">
        <v>272</v>
      </c>
      <c r="W479" s="108" t="s">
        <v>272</v>
      </c>
      <c r="X479" s="108" t="s">
        <v>272</v>
      </c>
      <c r="Y479" s="108" t="s">
        <v>272</v>
      </c>
      <c r="Z479" s="108" t="s">
        <v>272</v>
      </c>
      <c r="AA479" s="108" t="s">
        <v>272</v>
      </c>
      <c r="AB479" s="108" t="s">
        <v>272</v>
      </c>
      <c r="AC479" s="108" t="s">
        <v>272</v>
      </c>
      <c r="AD479" s="108" t="s">
        <v>272</v>
      </c>
      <c r="AE479" s="108" t="s">
        <v>272</v>
      </c>
      <c r="AF479" s="108" t="s">
        <v>278</v>
      </c>
    </row>
    <row r="480" spans="1:32" ht="25" x14ac:dyDescent="0.25">
      <c r="A480" s="107">
        <f t="shared" si="7"/>
        <v>3</v>
      </c>
      <c r="B480" s="113">
        <v>45381</v>
      </c>
      <c r="C480" s="113">
        <v>45381</v>
      </c>
      <c r="D480" s="108" t="s">
        <v>1226</v>
      </c>
      <c r="E480" s="108" t="s">
        <v>272</v>
      </c>
      <c r="F480" s="108" t="s">
        <v>1227</v>
      </c>
      <c r="G480" s="108" t="s">
        <v>274</v>
      </c>
      <c r="H480" s="108" t="s">
        <v>275</v>
      </c>
      <c r="I480" s="108" t="s">
        <v>276</v>
      </c>
      <c r="J480" s="120">
        <v>-391319</v>
      </c>
      <c r="K480" s="114">
        <v>0</v>
      </c>
      <c r="L480" s="114">
        <v>-391319</v>
      </c>
      <c r="M480" s="115" t="s">
        <v>1228</v>
      </c>
      <c r="N480" s="108" t="s">
        <v>272</v>
      </c>
      <c r="O480" s="108" t="s">
        <v>272</v>
      </c>
      <c r="P480" s="108" t="s">
        <v>272</v>
      </c>
      <c r="Q480" s="120">
        <v>0</v>
      </c>
      <c r="R480" s="116" t="s">
        <v>239</v>
      </c>
      <c r="S480" s="108" t="s">
        <v>272</v>
      </c>
      <c r="T480" s="108" t="s">
        <v>272</v>
      </c>
      <c r="U480" s="108" t="s">
        <v>272</v>
      </c>
      <c r="V480" s="108" t="s">
        <v>272</v>
      </c>
      <c r="W480" s="108" t="s">
        <v>272</v>
      </c>
      <c r="X480" s="108" t="s">
        <v>272</v>
      </c>
      <c r="Y480" s="108" t="s">
        <v>272</v>
      </c>
      <c r="Z480" s="108" t="s">
        <v>272</v>
      </c>
      <c r="AA480" s="108" t="s">
        <v>272</v>
      </c>
      <c r="AB480" s="108" t="s">
        <v>272</v>
      </c>
      <c r="AC480" s="108" t="s">
        <v>272</v>
      </c>
      <c r="AD480" s="108" t="s">
        <v>272</v>
      </c>
      <c r="AE480" s="108" t="s">
        <v>272</v>
      </c>
      <c r="AF480" s="108" t="s">
        <v>278</v>
      </c>
    </row>
    <row r="481" spans="1:32" ht="25" x14ac:dyDescent="0.25">
      <c r="A481" s="107">
        <f t="shared" si="7"/>
        <v>3</v>
      </c>
      <c r="B481" s="113">
        <v>45381</v>
      </c>
      <c r="C481" s="113">
        <v>45381</v>
      </c>
      <c r="D481" s="108" t="s">
        <v>1229</v>
      </c>
      <c r="E481" s="108" t="s">
        <v>272</v>
      </c>
      <c r="F481" s="108" t="s">
        <v>1230</v>
      </c>
      <c r="G481" s="108" t="s">
        <v>274</v>
      </c>
      <c r="H481" s="108" t="s">
        <v>275</v>
      </c>
      <c r="I481" s="108" t="s">
        <v>276</v>
      </c>
      <c r="J481" s="120">
        <v>-512083</v>
      </c>
      <c r="K481" s="114">
        <v>0</v>
      </c>
      <c r="L481" s="114">
        <v>-512083</v>
      </c>
      <c r="M481" s="115" t="s">
        <v>1231</v>
      </c>
      <c r="N481" s="108" t="s">
        <v>272</v>
      </c>
      <c r="O481" s="108" t="s">
        <v>272</v>
      </c>
      <c r="P481" s="108" t="s">
        <v>272</v>
      </c>
      <c r="Q481" s="120">
        <v>0</v>
      </c>
      <c r="R481" s="116" t="s">
        <v>239</v>
      </c>
      <c r="S481" s="108" t="s">
        <v>272</v>
      </c>
      <c r="T481" s="108" t="s">
        <v>272</v>
      </c>
      <c r="U481" s="108" t="s">
        <v>272</v>
      </c>
      <c r="V481" s="108" t="s">
        <v>272</v>
      </c>
      <c r="W481" s="108" t="s">
        <v>272</v>
      </c>
      <c r="X481" s="108" t="s">
        <v>272</v>
      </c>
      <c r="Y481" s="108" t="s">
        <v>272</v>
      </c>
      <c r="Z481" s="108" t="s">
        <v>272</v>
      </c>
      <c r="AA481" s="108" t="s">
        <v>272</v>
      </c>
      <c r="AB481" s="108" t="s">
        <v>272</v>
      </c>
      <c r="AC481" s="108" t="s">
        <v>272</v>
      </c>
      <c r="AD481" s="108" t="s">
        <v>272</v>
      </c>
      <c r="AE481" s="108" t="s">
        <v>272</v>
      </c>
      <c r="AF481" s="108" t="s">
        <v>278</v>
      </c>
    </row>
    <row r="482" spans="1:32" x14ac:dyDescent="0.25">
      <c r="A482" s="107">
        <f t="shared" si="7"/>
        <v>3</v>
      </c>
      <c r="B482" s="113">
        <v>45381</v>
      </c>
      <c r="C482" s="113">
        <v>45381</v>
      </c>
      <c r="D482" s="108" t="s">
        <v>1232</v>
      </c>
      <c r="E482" s="108" t="s">
        <v>272</v>
      </c>
      <c r="F482" s="108" t="s">
        <v>1233</v>
      </c>
      <c r="G482" s="108" t="s">
        <v>281</v>
      </c>
      <c r="H482" s="108" t="s">
        <v>282</v>
      </c>
      <c r="I482" s="108" t="s">
        <v>276</v>
      </c>
      <c r="J482" s="120">
        <v>-165832500</v>
      </c>
      <c r="K482" s="114">
        <v>0</v>
      </c>
      <c r="L482" s="114">
        <v>-165832500</v>
      </c>
      <c r="M482" s="115" t="s">
        <v>272</v>
      </c>
      <c r="N482" s="108" t="s">
        <v>151</v>
      </c>
      <c r="O482" s="108" t="s">
        <v>152</v>
      </c>
      <c r="P482" s="108" t="s">
        <v>284</v>
      </c>
      <c r="Q482" s="120">
        <v>7500</v>
      </c>
      <c r="R482" s="116" t="s">
        <v>2</v>
      </c>
      <c r="S482" s="108" t="s">
        <v>272</v>
      </c>
      <c r="T482" s="108" t="s">
        <v>272</v>
      </c>
      <c r="U482" s="108" t="s">
        <v>272</v>
      </c>
      <c r="V482" s="108" t="s">
        <v>272</v>
      </c>
      <c r="W482" s="108" t="s">
        <v>272</v>
      </c>
      <c r="X482" s="108" t="s">
        <v>272</v>
      </c>
      <c r="Y482" s="108" t="s">
        <v>272</v>
      </c>
      <c r="Z482" s="108" t="s">
        <v>272</v>
      </c>
      <c r="AA482" s="108" t="s">
        <v>272</v>
      </c>
      <c r="AB482" s="108" t="s">
        <v>272</v>
      </c>
      <c r="AC482" s="108" t="s">
        <v>272</v>
      </c>
      <c r="AD482" s="108" t="s">
        <v>272</v>
      </c>
      <c r="AE482" s="108" t="s">
        <v>272</v>
      </c>
      <c r="AF482" s="108" t="s">
        <v>278</v>
      </c>
    </row>
    <row r="483" spans="1:32" x14ac:dyDescent="0.25">
      <c r="A483" s="107">
        <f t="shared" si="7"/>
        <v>3</v>
      </c>
      <c r="B483" s="113">
        <v>45381</v>
      </c>
      <c r="C483" s="113">
        <v>45381</v>
      </c>
      <c r="D483" s="108" t="s">
        <v>1234</v>
      </c>
      <c r="E483" s="108" t="s">
        <v>272</v>
      </c>
      <c r="F483" s="108" t="s">
        <v>1235</v>
      </c>
      <c r="G483" s="108" t="s">
        <v>281</v>
      </c>
      <c r="H483" s="108" t="s">
        <v>282</v>
      </c>
      <c r="I483" s="108" t="s">
        <v>276</v>
      </c>
      <c r="J483" s="120">
        <v>-715726000</v>
      </c>
      <c r="K483" s="114">
        <v>0</v>
      </c>
      <c r="L483" s="114">
        <v>-715726000</v>
      </c>
      <c r="M483" s="115" t="s">
        <v>272</v>
      </c>
      <c r="N483" s="108" t="s">
        <v>110</v>
      </c>
      <c r="O483" s="108" t="s">
        <v>192</v>
      </c>
      <c r="P483" s="108" t="s">
        <v>284</v>
      </c>
      <c r="Q483" s="120">
        <v>22000</v>
      </c>
      <c r="R483" s="116" t="s">
        <v>0</v>
      </c>
      <c r="S483" s="108" t="s">
        <v>272</v>
      </c>
      <c r="T483" s="108" t="s">
        <v>272</v>
      </c>
      <c r="U483" s="108" t="s">
        <v>272</v>
      </c>
      <c r="V483" s="108" t="s">
        <v>272</v>
      </c>
      <c r="W483" s="108" t="s">
        <v>272</v>
      </c>
      <c r="X483" s="108" t="s">
        <v>272</v>
      </c>
      <c r="Y483" s="108" t="s">
        <v>272</v>
      </c>
      <c r="Z483" s="108" t="s">
        <v>272</v>
      </c>
      <c r="AA483" s="108" t="s">
        <v>272</v>
      </c>
      <c r="AB483" s="108" t="s">
        <v>272</v>
      </c>
      <c r="AC483" s="108" t="s">
        <v>272</v>
      </c>
      <c r="AD483" s="108" t="s">
        <v>272</v>
      </c>
      <c r="AE483" s="108" t="s">
        <v>272</v>
      </c>
      <c r="AF483" s="108" t="s">
        <v>278</v>
      </c>
    </row>
    <row r="484" spans="1:32" x14ac:dyDescent="0.25">
      <c r="A484" s="107">
        <f t="shared" si="7"/>
        <v>3</v>
      </c>
      <c r="B484" s="113">
        <v>45381</v>
      </c>
      <c r="C484" s="113">
        <v>45381</v>
      </c>
      <c r="D484" s="108" t="s">
        <v>1236</v>
      </c>
      <c r="E484" s="108" t="s">
        <v>272</v>
      </c>
      <c r="F484" s="108" t="s">
        <v>1237</v>
      </c>
      <c r="G484" s="108" t="s">
        <v>315</v>
      </c>
      <c r="H484" s="108" t="s">
        <v>316</v>
      </c>
      <c r="I484" s="108" t="s">
        <v>276</v>
      </c>
      <c r="J484" s="120">
        <v>-411162000</v>
      </c>
      <c r="K484" s="114">
        <v>0</v>
      </c>
      <c r="L484" s="114">
        <v>-411162000</v>
      </c>
      <c r="M484" s="115" t="s">
        <v>272</v>
      </c>
      <c r="N484" s="108" t="s">
        <v>101</v>
      </c>
      <c r="O484" s="108" t="s">
        <v>175</v>
      </c>
      <c r="P484" s="108" t="s">
        <v>284</v>
      </c>
      <c r="Q484" s="120">
        <v>12000</v>
      </c>
      <c r="R484" s="116" t="s">
        <v>1</v>
      </c>
      <c r="S484" s="108" t="s">
        <v>272</v>
      </c>
      <c r="T484" s="108" t="s">
        <v>272</v>
      </c>
      <c r="U484" s="108" t="s">
        <v>272</v>
      </c>
      <c r="V484" s="108" t="s">
        <v>272</v>
      </c>
      <c r="W484" s="108" t="s">
        <v>272</v>
      </c>
      <c r="X484" s="108" t="s">
        <v>272</v>
      </c>
      <c r="Y484" s="108" t="s">
        <v>272</v>
      </c>
      <c r="Z484" s="108" t="s">
        <v>272</v>
      </c>
      <c r="AA484" s="108" t="s">
        <v>272</v>
      </c>
      <c r="AB484" s="108" t="s">
        <v>272</v>
      </c>
      <c r="AC484" s="108" t="s">
        <v>272</v>
      </c>
      <c r="AD484" s="108" t="s">
        <v>272</v>
      </c>
      <c r="AE484" s="108" t="s">
        <v>272</v>
      </c>
      <c r="AF484" s="108" t="s">
        <v>278</v>
      </c>
    </row>
    <row r="485" spans="1:32" x14ac:dyDescent="0.25">
      <c r="A485" s="107">
        <f t="shared" si="7"/>
        <v>3</v>
      </c>
      <c r="B485" s="113">
        <v>45381</v>
      </c>
      <c r="C485" s="113">
        <v>45381</v>
      </c>
      <c r="D485" s="108" t="s">
        <v>1238</v>
      </c>
      <c r="E485" s="108" t="s">
        <v>272</v>
      </c>
      <c r="F485" s="108" t="s">
        <v>1239</v>
      </c>
      <c r="G485" s="108" t="s">
        <v>315</v>
      </c>
      <c r="H485" s="108" t="s">
        <v>316</v>
      </c>
      <c r="I485" s="108" t="s">
        <v>276</v>
      </c>
      <c r="J485" s="120">
        <v>-688721000</v>
      </c>
      <c r="K485" s="114">
        <v>0</v>
      </c>
      <c r="L485" s="114">
        <v>-688721000</v>
      </c>
      <c r="M485" s="115" t="s">
        <v>272</v>
      </c>
      <c r="N485" s="108" t="s">
        <v>110</v>
      </c>
      <c r="O485" s="108" t="s">
        <v>192</v>
      </c>
      <c r="P485" s="108" t="s">
        <v>284</v>
      </c>
      <c r="Q485" s="120">
        <v>22000</v>
      </c>
      <c r="R485" s="116" t="s">
        <v>0</v>
      </c>
      <c r="S485" s="108" t="s">
        <v>272</v>
      </c>
      <c r="T485" s="108" t="s">
        <v>272</v>
      </c>
      <c r="U485" s="108" t="s">
        <v>272</v>
      </c>
      <c r="V485" s="108" t="s">
        <v>272</v>
      </c>
      <c r="W485" s="108" t="s">
        <v>272</v>
      </c>
      <c r="X485" s="108" t="s">
        <v>272</v>
      </c>
      <c r="Y485" s="108" t="s">
        <v>272</v>
      </c>
      <c r="Z485" s="108" t="s">
        <v>272</v>
      </c>
      <c r="AA485" s="108" t="s">
        <v>272</v>
      </c>
      <c r="AB485" s="108" t="s">
        <v>272</v>
      </c>
      <c r="AC485" s="108" t="s">
        <v>272</v>
      </c>
      <c r="AD485" s="108" t="s">
        <v>272</v>
      </c>
      <c r="AE485" s="108" t="s">
        <v>272</v>
      </c>
      <c r="AF485" s="108" t="s">
        <v>278</v>
      </c>
    </row>
    <row r="486" spans="1:32" x14ac:dyDescent="0.25">
      <c r="A486" s="107">
        <f t="shared" si="7"/>
        <v>3</v>
      </c>
      <c r="B486" s="113">
        <v>45381</v>
      </c>
      <c r="C486" s="113">
        <v>45381</v>
      </c>
      <c r="D486" s="108" t="s">
        <v>1240</v>
      </c>
      <c r="E486" s="108" t="s">
        <v>272</v>
      </c>
      <c r="F486" s="108" t="s">
        <v>1241</v>
      </c>
      <c r="G486" s="108" t="s">
        <v>315</v>
      </c>
      <c r="H486" s="108" t="s">
        <v>316</v>
      </c>
      <c r="I486" s="108" t="s">
        <v>276</v>
      </c>
      <c r="J486" s="120">
        <v>-688721000</v>
      </c>
      <c r="K486" s="114">
        <v>0</v>
      </c>
      <c r="L486" s="114">
        <v>-688721000</v>
      </c>
      <c r="M486" s="115" t="s">
        <v>272</v>
      </c>
      <c r="N486" s="108" t="s">
        <v>110</v>
      </c>
      <c r="O486" s="108" t="s">
        <v>192</v>
      </c>
      <c r="P486" s="108" t="s">
        <v>284</v>
      </c>
      <c r="Q486" s="120">
        <v>22000</v>
      </c>
      <c r="R486" s="116" t="s">
        <v>0</v>
      </c>
      <c r="S486" s="108" t="s">
        <v>272</v>
      </c>
      <c r="T486" s="108" t="s">
        <v>272</v>
      </c>
      <c r="U486" s="108" t="s">
        <v>272</v>
      </c>
      <c r="V486" s="108" t="s">
        <v>272</v>
      </c>
      <c r="W486" s="108" t="s">
        <v>272</v>
      </c>
      <c r="X486" s="108" t="s">
        <v>272</v>
      </c>
      <c r="Y486" s="108" t="s">
        <v>272</v>
      </c>
      <c r="Z486" s="108" t="s">
        <v>272</v>
      </c>
      <c r="AA486" s="108" t="s">
        <v>272</v>
      </c>
      <c r="AB486" s="108" t="s">
        <v>272</v>
      </c>
      <c r="AC486" s="108" t="s">
        <v>272</v>
      </c>
      <c r="AD486" s="108" t="s">
        <v>272</v>
      </c>
      <c r="AE486" s="108" t="s">
        <v>272</v>
      </c>
      <c r="AF486" s="108" t="s">
        <v>278</v>
      </c>
    </row>
    <row r="487" spans="1:32" x14ac:dyDescent="0.25">
      <c r="A487" s="107">
        <f t="shared" si="7"/>
        <v>4</v>
      </c>
      <c r="B487" s="113">
        <v>45383</v>
      </c>
      <c r="C487" s="113">
        <v>45383</v>
      </c>
      <c r="D487" s="108" t="s">
        <v>1242</v>
      </c>
      <c r="E487" s="108" t="s">
        <v>272</v>
      </c>
      <c r="F487" s="108" t="s">
        <v>1243</v>
      </c>
      <c r="G487" s="108" t="s">
        <v>281</v>
      </c>
      <c r="H487" s="108" t="s">
        <v>282</v>
      </c>
      <c r="I487" s="108" t="s">
        <v>276</v>
      </c>
      <c r="J487" s="120">
        <v>-356567750</v>
      </c>
      <c r="K487" s="114">
        <v>0</v>
      </c>
      <c r="L487" s="114">
        <v>-356567750</v>
      </c>
      <c r="M487" s="115" t="s">
        <v>272</v>
      </c>
      <c r="N487" s="108" t="s">
        <v>101</v>
      </c>
      <c r="O487" s="108" t="s">
        <v>175</v>
      </c>
      <c r="P487" s="108" t="s">
        <v>284</v>
      </c>
      <c r="Q487" s="120">
        <v>9625</v>
      </c>
      <c r="R487" s="116" t="s">
        <v>1</v>
      </c>
      <c r="S487" s="108" t="s">
        <v>272</v>
      </c>
      <c r="T487" s="108" t="s">
        <v>272</v>
      </c>
      <c r="U487" s="108" t="s">
        <v>272</v>
      </c>
      <c r="V487" s="108" t="s">
        <v>272</v>
      </c>
      <c r="W487" s="108" t="s">
        <v>272</v>
      </c>
      <c r="X487" s="108" t="s">
        <v>272</v>
      </c>
      <c r="Y487" s="108" t="s">
        <v>272</v>
      </c>
      <c r="Z487" s="108" t="s">
        <v>272</v>
      </c>
      <c r="AA487" s="108" t="s">
        <v>272</v>
      </c>
      <c r="AB487" s="108" t="s">
        <v>272</v>
      </c>
      <c r="AC487" s="108" t="s">
        <v>272</v>
      </c>
      <c r="AD487" s="108" t="s">
        <v>272</v>
      </c>
      <c r="AE487" s="108" t="s">
        <v>272</v>
      </c>
      <c r="AF487" s="108" t="s">
        <v>278</v>
      </c>
    </row>
    <row r="488" spans="1:32" x14ac:dyDescent="0.25">
      <c r="A488" s="107">
        <f t="shared" si="7"/>
        <v>4</v>
      </c>
      <c r="B488" s="113">
        <v>45383</v>
      </c>
      <c r="C488" s="113">
        <v>45383</v>
      </c>
      <c r="D488" s="108" t="s">
        <v>1244</v>
      </c>
      <c r="E488" s="108" t="s">
        <v>272</v>
      </c>
      <c r="F488" s="108" t="s">
        <v>1245</v>
      </c>
      <c r="G488" s="108" t="s">
        <v>281</v>
      </c>
      <c r="H488" s="108" t="s">
        <v>282</v>
      </c>
      <c r="I488" s="108" t="s">
        <v>276</v>
      </c>
      <c r="J488" s="120">
        <v>-715726000</v>
      </c>
      <c r="K488" s="114">
        <v>0</v>
      </c>
      <c r="L488" s="114">
        <v>-715726000</v>
      </c>
      <c r="M488" s="115" t="s">
        <v>272</v>
      </c>
      <c r="N488" s="108" t="s">
        <v>110</v>
      </c>
      <c r="O488" s="108" t="s">
        <v>192</v>
      </c>
      <c r="P488" s="108" t="s">
        <v>284</v>
      </c>
      <c r="Q488" s="120">
        <v>22000</v>
      </c>
      <c r="R488" s="116" t="s">
        <v>0</v>
      </c>
      <c r="S488" s="108" t="s">
        <v>272</v>
      </c>
      <c r="T488" s="108" t="s">
        <v>272</v>
      </c>
      <c r="U488" s="108" t="s">
        <v>272</v>
      </c>
      <c r="V488" s="108" t="s">
        <v>272</v>
      </c>
      <c r="W488" s="108" t="s">
        <v>272</v>
      </c>
      <c r="X488" s="108" t="s">
        <v>272</v>
      </c>
      <c r="Y488" s="108" t="s">
        <v>272</v>
      </c>
      <c r="Z488" s="108" t="s">
        <v>272</v>
      </c>
      <c r="AA488" s="108" t="s">
        <v>272</v>
      </c>
      <c r="AB488" s="108" t="s">
        <v>272</v>
      </c>
      <c r="AC488" s="108" t="s">
        <v>272</v>
      </c>
      <c r="AD488" s="108" t="s">
        <v>272</v>
      </c>
      <c r="AE488" s="108" t="s">
        <v>272</v>
      </c>
      <c r="AF488" s="108" t="s">
        <v>278</v>
      </c>
    </row>
    <row r="489" spans="1:32" x14ac:dyDescent="0.25">
      <c r="A489" s="107">
        <f t="shared" si="7"/>
        <v>4</v>
      </c>
      <c r="B489" s="113">
        <v>45383</v>
      </c>
      <c r="C489" s="113">
        <v>45383</v>
      </c>
      <c r="D489" s="108" t="s">
        <v>1246</v>
      </c>
      <c r="E489" s="108" t="s">
        <v>272</v>
      </c>
      <c r="F489" s="108" t="s">
        <v>1247</v>
      </c>
      <c r="G489" s="108" t="s">
        <v>281</v>
      </c>
      <c r="H489" s="108" t="s">
        <v>282</v>
      </c>
      <c r="I489" s="108" t="s">
        <v>276</v>
      </c>
      <c r="J489" s="120">
        <v>-654984000</v>
      </c>
      <c r="K489" s="114">
        <v>0</v>
      </c>
      <c r="L489" s="114">
        <v>-654984000</v>
      </c>
      <c r="M489" s="115" t="s">
        <v>272</v>
      </c>
      <c r="N489" s="108" t="s">
        <v>110</v>
      </c>
      <c r="O489" s="108" t="s">
        <v>192</v>
      </c>
      <c r="P489" s="108" t="s">
        <v>284</v>
      </c>
      <c r="Q489" s="120">
        <v>22000</v>
      </c>
      <c r="R489" s="116" t="s">
        <v>0</v>
      </c>
      <c r="S489" s="108" t="s">
        <v>272</v>
      </c>
      <c r="T489" s="108" t="s">
        <v>272</v>
      </c>
      <c r="U489" s="108" t="s">
        <v>272</v>
      </c>
      <c r="V489" s="108" t="s">
        <v>272</v>
      </c>
      <c r="W489" s="108" t="s">
        <v>272</v>
      </c>
      <c r="X489" s="108" t="s">
        <v>272</v>
      </c>
      <c r="Y489" s="108" t="s">
        <v>272</v>
      </c>
      <c r="Z489" s="108" t="s">
        <v>272</v>
      </c>
      <c r="AA489" s="108" t="s">
        <v>272</v>
      </c>
      <c r="AB489" s="108" t="s">
        <v>272</v>
      </c>
      <c r="AC489" s="108" t="s">
        <v>272</v>
      </c>
      <c r="AD489" s="108" t="s">
        <v>272</v>
      </c>
      <c r="AE489" s="108" t="s">
        <v>272</v>
      </c>
      <c r="AF489" s="108" t="s">
        <v>278</v>
      </c>
    </row>
    <row r="490" spans="1:32" x14ac:dyDescent="0.25">
      <c r="A490" s="107">
        <f t="shared" si="7"/>
        <v>4</v>
      </c>
      <c r="B490" s="113">
        <v>45383</v>
      </c>
      <c r="C490" s="113">
        <v>45383</v>
      </c>
      <c r="D490" s="108" t="s">
        <v>1248</v>
      </c>
      <c r="E490" s="108" t="s">
        <v>272</v>
      </c>
      <c r="F490" s="108" t="s">
        <v>1249</v>
      </c>
      <c r="G490" s="108" t="s">
        <v>281</v>
      </c>
      <c r="H490" s="108" t="s">
        <v>282</v>
      </c>
      <c r="I490" s="108" t="s">
        <v>276</v>
      </c>
      <c r="J490" s="120">
        <v>-40440400</v>
      </c>
      <c r="K490" s="114">
        <v>0</v>
      </c>
      <c r="L490" s="114">
        <v>-40440400</v>
      </c>
      <c r="M490" s="115" t="s">
        <v>272</v>
      </c>
      <c r="N490" s="108" t="s">
        <v>337</v>
      </c>
      <c r="O490" s="108" t="s">
        <v>338</v>
      </c>
      <c r="P490" s="108" t="s">
        <v>284</v>
      </c>
      <c r="Q490" s="120">
        <v>2002</v>
      </c>
      <c r="R490" s="116" t="s">
        <v>239</v>
      </c>
      <c r="S490" s="108" t="s">
        <v>272</v>
      </c>
      <c r="T490" s="108" t="s">
        <v>272</v>
      </c>
      <c r="U490" s="108" t="s">
        <v>272</v>
      </c>
      <c r="V490" s="108" t="s">
        <v>272</v>
      </c>
      <c r="W490" s="108" t="s">
        <v>272</v>
      </c>
      <c r="X490" s="108" t="s">
        <v>272</v>
      </c>
      <c r="Y490" s="108" t="s">
        <v>272</v>
      </c>
      <c r="Z490" s="108" t="s">
        <v>272</v>
      </c>
      <c r="AA490" s="108" t="s">
        <v>272</v>
      </c>
      <c r="AB490" s="108" t="s">
        <v>272</v>
      </c>
      <c r="AC490" s="108" t="s">
        <v>272</v>
      </c>
      <c r="AD490" s="108" t="s">
        <v>272</v>
      </c>
      <c r="AE490" s="108" t="s">
        <v>272</v>
      </c>
      <c r="AF490" s="108" t="s">
        <v>278</v>
      </c>
    </row>
    <row r="491" spans="1:32" ht="25" x14ac:dyDescent="0.25">
      <c r="A491" s="107">
        <f t="shared" si="7"/>
        <v>4</v>
      </c>
      <c r="B491" s="113">
        <v>45384</v>
      </c>
      <c r="C491" s="113">
        <v>45384</v>
      </c>
      <c r="D491" s="108" t="s">
        <v>1250</v>
      </c>
      <c r="E491" s="108" t="s">
        <v>272</v>
      </c>
      <c r="F491" s="108" t="s">
        <v>1251</v>
      </c>
      <c r="G491" s="108" t="s">
        <v>274</v>
      </c>
      <c r="H491" s="108" t="s">
        <v>275</v>
      </c>
      <c r="I491" s="108" t="s">
        <v>276</v>
      </c>
      <c r="J491" s="120">
        <v>-9843167</v>
      </c>
      <c r="K491" s="114">
        <v>0</v>
      </c>
      <c r="L491" s="114">
        <v>-9843167</v>
      </c>
      <c r="M491" s="115" t="s">
        <v>1252</v>
      </c>
      <c r="N491" s="108" t="s">
        <v>272</v>
      </c>
      <c r="O491" s="108" t="s">
        <v>272</v>
      </c>
      <c r="P491" s="108" t="s">
        <v>272</v>
      </c>
      <c r="Q491" s="120">
        <v>0</v>
      </c>
      <c r="R491" s="116" t="s">
        <v>239</v>
      </c>
      <c r="S491" s="108" t="s">
        <v>272</v>
      </c>
      <c r="T491" s="108" t="s">
        <v>272</v>
      </c>
      <c r="U491" s="108" t="s">
        <v>272</v>
      </c>
      <c r="V491" s="108" t="s">
        <v>272</v>
      </c>
      <c r="W491" s="108" t="s">
        <v>272</v>
      </c>
      <c r="X491" s="108" t="s">
        <v>272</v>
      </c>
      <c r="Y491" s="108" t="s">
        <v>272</v>
      </c>
      <c r="Z491" s="108" t="s">
        <v>272</v>
      </c>
      <c r="AA491" s="108" t="s">
        <v>272</v>
      </c>
      <c r="AB491" s="108" t="s">
        <v>272</v>
      </c>
      <c r="AC491" s="108" t="s">
        <v>272</v>
      </c>
      <c r="AD491" s="108" t="s">
        <v>272</v>
      </c>
      <c r="AE491" s="108" t="s">
        <v>272</v>
      </c>
      <c r="AF491" s="108" t="s">
        <v>278</v>
      </c>
    </row>
    <row r="492" spans="1:32" x14ac:dyDescent="0.25">
      <c r="A492" s="107">
        <f t="shared" si="7"/>
        <v>4</v>
      </c>
      <c r="B492" s="113">
        <v>45384</v>
      </c>
      <c r="C492" s="113">
        <v>45384</v>
      </c>
      <c r="D492" s="108" t="s">
        <v>1253</v>
      </c>
      <c r="E492" s="108" t="s">
        <v>272</v>
      </c>
      <c r="F492" s="108" t="s">
        <v>1254</v>
      </c>
      <c r="G492" s="108" t="s">
        <v>281</v>
      </c>
      <c r="H492" s="108" t="s">
        <v>282</v>
      </c>
      <c r="I492" s="108" t="s">
        <v>276</v>
      </c>
      <c r="J492" s="120">
        <v>-654984000</v>
      </c>
      <c r="K492" s="114">
        <v>0</v>
      </c>
      <c r="L492" s="114">
        <v>-654984000</v>
      </c>
      <c r="M492" s="115" t="s">
        <v>272</v>
      </c>
      <c r="N492" s="108" t="s">
        <v>110</v>
      </c>
      <c r="O492" s="108" t="s">
        <v>192</v>
      </c>
      <c r="P492" s="108" t="s">
        <v>284</v>
      </c>
      <c r="Q492" s="120">
        <v>22000</v>
      </c>
      <c r="R492" s="116" t="s">
        <v>0</v>
      </c>
      <c r="S492" s="108" t="s">
        <v>272</v>
      </c>
      <c r="T492" s="108" t="s">
        <v>272</v>
      </c>
      <c r="U492" s="108" t="s">
        <v>272</v>
      </c>
      <c r="V492" s="108" t="s">
        <v>272</v>
      </c>
      <c r="W492" s="108" t="s">
        <v>272</v>
      </c>
      <c r="X492" s="108" t="s">
        <v>272</v>
      </c>
      <c r="Y492" s="108" t="s">
        <v>272</v>
      </c>
      <c r="Z492" s="108" t="s">
        <v>272</v>
      </c>
      <c r="AA492" s="108" t="s">
        <v>272</v>
      </c>
      <c r="AB492" s="108" t="s">
        <v>272</v>
      </c>
      <c r="AC492" s="108" t="s">
        <v>272</v>
      </c>
      <c r="AD492" s="108" t="s">
        <v>272</v>
      </c>
      <c r="AE492" s="108" t="s">
        <v>272</v>
      </c>
      <c r="AF492" s="108" t="s">
        <v>278</v>
      </c>
    </row>
    <row r="493" spans="1:32" x14ac:dyDescent="0.25">
      <c r="A493" s="107">
        <f t="shared" si="7"/>
        <v>4</v>
      </c>
      <c r="B493" s="113">
        <v>45385</v>
      </c>
      <c r="C493" s="113">
        <v>45385</v>
      </c>
      <c r="D493" s="108" t="s">
        <v>1255</v>
      </c>
      <c r="E493" s="108" t="s">
        <v>272</v>
      </c>
      <c r="F493" s="108" t="s">
        <v>1256</v>
      </c>
      <c r="G493" s="108" t="s">
        <v>281</v>
      </c>
      <c r="H493" s="108" t="s">
        <v>282</v>
      </c>
      <c r="I493" s="108" t="s">
        <v>276</v>
      </c>
      <c r="J493" s="120">
        <v>-715726000</v>
      </c>
      <c r="K493" s="114">
        <v>0</v>
      </c>
      <c r="L493" s="114">
        <v>-715726000</v>
      </c>
      <c r="M493" s="115" t="s">
        <v>272</v>
      </c>
      <c r="N493" s="108" t="s">
        <v>110</v>
      </c>
      <c r="O493" s="108" t="s">
        <v>192</v>
      </c>
      <c r="P493" s="108" t="s">
        <v>284</v>
      </c>
      <c r="Q493" s="120">
        <v>22000</v>
      </c>
      <c r="R493" s="116" t="s">
        <v>0</v>
      </c>
      <c r="S493" s="108" t="s">
        <v>272</v>
      </c>
      <c r="T493" s="108" t="s">
        <v>272</v>
      </c>
      <c r="U493" s="108" t="s">
        <v>272</v>
      </c>
      <c r="V493" s="108" t="s">
        <v>272</v>
      </c>
      <c r="W493" s="108" t="s">
        <v>272</v>
      </c>
      <c r="X493" s="108" t="s">
        <v>272</v>
      </c>
      <c r="Y493" s="108" t="s">
        <v>272</v>
      </c>
      <c r="Z493" s="108" t="s">
        <v>272</v>
      </c>
      <c r="AA493" s="108" t="s">
        <v>272</v>
      </c>
      <c r="AB493" s="108" t="s">
        <v>272</v>
      </c>
      <c r="AC493" s="108" t="s">
        <v>272</v>
      </c>
      <c r="AD493" s="108" t="s">
        <v>272</v>
      </c>
      <c r="AE493" s="108" t="s">
        <v>272</v>
      </c>
      <c r="AF493" s="108" t="s">
        <v>278</v>
      </c>
    </row>
    <row r="494" spans="1:32" x14ac:dyDescent="0.25">
      <c r="A494" s="107">
        <f t="shared" si="7"/>
        <v>4</v>
      </c>
      <c r="B494" s="113">
        <v>45386</v>
      </c>
      <c r="C494" s="113">
        <v>45386</v>
      </c>
      <c r="D494" s="108" t="s">
        <v>1257</v>
      </c>
      <c r="E494" s="108" t="s">
        <v>272</v>
      </c>
      <c r="F494" s="108" t="s">
        <v>1258</v>
      </c>
      <c r="G494" s="108" t="s">
        <v>281</v>
      </c>
      <c r="H494" s="108" t="s">
        <v>282</v>
      </c>
      <c r="I494" s="108" t="s">
        <v>276</v>
      </c>
      <c r="J494" s="120">
        <v>-116082750</v>
      </c>
      <c r="K494" s="114">
        <v>0</v>
      </c>
      <c r="L494" s="114">
        <v>-116082750</v>
      </c>
      <c r="M494" s="115" t="s">
        <v>272</v>
      </c>
      <c r="N494" s="108" t="s">
        <v>151</v>
      </c>
      <c r="O494" s="108" t="s">
        <v>152</v>
      </c>
      <c r="P494" s="108" t="s">
        <v>284</v>
      </c>
      <c r="Q494" s="120">
        <v>5250</v>
      </c>
      <c r="R494" s="116" t="s">
        <v>2</v>
      </c>
      <c r="S494" s="108" t="s">
        <v>272</v>
      </c>
      <c r="T494" s="108" t="s">
        <v>272</v>
      </c>
      <c r="U494" s="108" t="s">
        <v>272</v>
      </c>
      <c r="V494" s="108" t="s">
        <v>272</v>
      </c>
      <c r="W494" s="108" t="s">
        <v>272</v>
      </c>
      <c r="X494" s="108" t="s">
        <v>272</v>
      </c>
      <c r="Y494" s="108" t="s">
        <v>272</v>
      </c>
      <c r="Z494" s="108" t="s">
        <v>272</v>
      </c>
      <c r="AA494" s="108" t="s">
        <v>272</v>
      </c>
      <c r="AB494" s="108" t="s">
        <v>272</v>
      </c>
      <c r="AC494" s="108" t="s">
        <v>272</v>
      </c>
      <c r="AD494" s="108" t="s">
        <v>272</v>
      </c>
      <c r="AE494" s="108" t="s">
        <v>272</v>
      </c>
      <c r="AF494" s="108" t="s">
        <v>278</v>
      </c>
    </row>
    <row r="495" spans="1:32" x14ac:dyDescent="0.25">
      <c r="A495" s="107">
        <f t="shared" si="7"/>
        <v>4</v>
      </c>
      <c r="B495" s="113">
        <v>45386</v>
      </c>
      <c r="C495" s="113">
        <v>45386</v>
      </c>
      <c r="D495" s="108" t="s">
        <v>1259</v>
      </c>
      <c r="E495" s="108" t="s">
        <v>272</v>
      </c>
      <c r="F495" s="108" t="s">
        <v>1260</v>
      </c>
      <c r="G495" s="108" t="s">
        <v>281</v>
      </c>
      <c r="H495" s="108" t="s">
        <v>282</v>
      </c>
      <c r="I495" s="108" t="s">
        <v>276</v>
      </c>
      <c r="J495" s="120">
        <v>-127138250</v>
      </c>
      <c r="K495" s="114">
        <v>0</v>
      </c>
      <c r="L495" s="114">
        <v>-127138250</v>
      </c>
      <c r="M495" s="115" t="s">
        <v>272</v>
      </c>
      <c r="N495" s="108" t="s">
        <v>151</v>
      </c>
      <c r="O495" s="108" t="s">
        <v>152</v>
      </c>
      <c r="P495" s="108" t="s">
        <v>284</v>
      </c>
      <c r="Q495" s="120">
        <v>5750</v>
      </c>
      <c r="R495" s="116" t="s">
        <v>2</v>
      </c>
      <c r="S495" s="108" t="s">
        <v>272</v>
      </c>
      <c r="T495" s="108" t="s">
        <v>272</v>
      </c>
      <c r="U495" s="108" t="s">
        <v>272</v>
      </c>
      <c r="V495" s="108" t="s">
        <v>272</v>
      </c>
      <c r="W495" s="108" t="s">
        <v>272</v>
      </c>
      <c r="X495" s="108" t="s">
        <v>272</v>
      </c>
      <c r="Y495" s="108" t="s">
        <v>272</v>
      </c>
      <c r="Z495" s="108" t="s">
        <v>272</v>
      </c>
      <c r="AA495" s="108" t="s">
        <v>272</v>
      </c>
      <c r="AB495" s="108" t="s">
        <v>272</v>
      </c>
      <c r="AC495" s="108" t="s">
        <v>272</v>
      </c>
      <c r="AD495" s="108" t="s">
        <v>272</v>
      </c>
      <c r="AE495" s="108" t="s">
        <v>272</v>
      </c>
      <c r="AF495" s="108" t="s">
        <v>278</v>
      </c>
    </row>
    <row r="496" spans="1:32" x14ac:dyDescent="0.25">
      <c r="A496" s="107">
        <f t="shared" si="7"/>
        <v>4</v>
      </c>
      <c r="B496" s="113">
        <v>45388</v>
      </c>
      <c r="C496" s="113">
        <v>45388</v>
      </c>
      <c r="D496" s="108" t="s">
        <v>1261</v>
      </c>
      <c r="E496" s="108" t="s">
        <v>272</v>
      </c>
      <c r="F496" s="108" t="s">
        <v>1262</v>
      </c>
      <c r="G496" s="108" t="s">
        <v>281</v>
      </c>
      <c r="H496" s="108" t="s">
        <v>282</v>
      </c>
      <c r="I496" s="108" t="s">
        <v>276</v>
      </c>
      <c r="J496" s="120">
        <v>-202609000</v>
      </c>
      <c r="K496" s="114">
        <v>0</v>
      </c>
      <c r="L496" s="114">
        <v>-202609000</v>
      </c>
      <c r="M496" s="115" t="s">
        <v>272</v>
      </c>
      <c r="N496" s="108" t="s">
        <v>101</v>
      </c>
      <c r="O496" s="108" t="s">
        <v>175</v>
      </c>
      <c r="P496" s="108" t="s">
        <v>284</v>
      </c>
      <c r="Q496" s="120">
        <v>5500</v>
      </c>
      <c r="R496" s="116" t="s">
        <v>1</v>
      </c>
      <c r="S496" s="108" t="s">
        <v>272</v>
      </c>
      <c r="T496" s="108" t="s">
        <v>272</v>
      </c>
      <c r="U496" s="108" t="s">
        <v>272</v>
      </c>
      <c r="V496" s="108" t="s">
        <v>272</v>
      </c>
      <c r="W496" s="108" t="s">
        <v>272</v>
      </c>
      <c r="X496" s="108" t="s">
        <v>272</v>
      </c>
      <c r="Y496" s="108" t="s">
        <v>272</v>
      </c>
      <c r="Z496" s="108" t="s">
        <v>272</v>
      </c>
      <c r="AA496" s="108" t="s">
        <v>272</v>
      </c>
      <c r="AB496" s="108" t="s">
        <v>272</v>
      </c>
      <c r="AC496" s="108" t="s">
        <v>272</v>
      </c>
      <c r="AD496" s="108" t="s">
        <v>272</v>
      </c>
      <c r="AE496" s="108" t="s">
        <v>272</v>
      </c>
      <c r="AF496" s="108" t="s">
        <v>278</v>
      </c>
    </row>
    <row r="497" spans="1:32" x14ac:dyDescent="0.25">
      <c r="A497" s="107">
        <f t="shared" si="7"/>
        <v>4</v>
      </c>
      <c r="B497" s="113">
        <v>45388</v>
      </c>
      <c r="C497" s="113">
        <v>45388</v>
      </c>
      <c r="D497" s="108" t="s">
        <v>1263</v>
      </c>
      <c r="E497" s="108" t="s">
        <v>272</v>
      </c>
      <c r="F497" s="108" t="s">
        <v>1264</v>
      </c>
      <c r="G497" s="108" t="s">
        <v>281</v>
      </c>
      <c r="H497" s="108" t="s">
        <v>282</v>
      </c>
      <c r="I497" s="108" t="s">
        <v>276</v>
      </c>
      <c r="J497" s="120">
        <v>-165771000</v>
      </c>
      <c r="K497" s="114">
        <v>0</v>
      </c>
      <c r="L497" s="114">
        <v>-165771000</v>
      </c>
      <c r="M497" s="115" t="s">
        <v>272</v>
      </c>
      <c r="N497" s="108" t="s">
        <v>101</v>
      </c>
      <c r="O497" s="108" t="s">
        <v>175</v>
      </c>
      <c r="P497" s="108" t="s">
        <v>284</v>
      </c>
      <c r="Q497" s="120">
        <v>4500</v>
      </c>
      <c r="R497" s="116" t="s">
        <v>1</v>
      </c>
      <c r="S497" s="108" t="s">
        <v>272</v>
      </c>
      <c r="T497" s="108" t="s">
        <v>272</v>
      </c>
      <c r="U497" s="108" t="s">
        <v>272</v>
      </c>
      <c r="V497" s="108" t="s">
        <v>272</v>
      </c>
      <c r="W497" s="108" t="s">
        <v>272</v>
      </c>
      <c r="X497" s="108" t="s">
        <v>272</v>
      </c>
      <c r="Y497" s="108" t="s">
        <v>272</v>
      </c>
      <c r="Z497" s="108" t="s">
        <v>272</v>
      </c>
      <c r="AA497" s="108" t="s">
        <v>272</v>
      </c>
      <c r="AB497" s="108" t="s">
        <v>272</v>
      </c>
      <c r="AC497" s="108" t="s">
        <v>272</v>
      </c>
      <c r="AD497" s="108" t="s">
        <v>272</v>
      </c>
      <c r="AE497" s="108" t="s">
        <v>272</v>
      </c>
      <c r="AF497" s="108" t="s">
        <v>278</v>
      </c>
    </row>
    <row r="498" spans="1:32" x14ac:dyDescent="0.25">
      <c r="A498" s="107">
        <f t="shared" si="7"/>
        <v>4</v>
      </c>
      <c r="B498" s="113">
        <v>45388</v>
      </c>
      <c r="C498" s="113">
        <v>45388</v>
      </c>
      <c r="D498" s="108" t="s">
        <v>1265</v>
      </c>
      <c r="E498" s="108" t="s">
        <v>272</v>
      </c>
      <c r="F498" s="108" t="s">
        <v>1266</v>
      </c>
      <c r="G498" s="108" t="s">
        <v>315</v>
      </c>
      <c r="H498" s="108" t="s">
        <v>316</v>
      </c>
      <c r="I498" s="108" t="s">
        <v>276</v>
      </c>
      <c r="J498" s="120">
        <v>-654984000</v>
      </c>
      <c r="K498" s="114">
        <v>0</v>
      </c>
      <c r="L498" s="114">
        <v>-654984000</v>
      </c>
      <c r="M498" s="115" t="s">
        <v>272</v>
      </c>
      <c r="N498" s="108" t="s">
        <v>110</v>
      </c>
      <c r="O498" s="108" t="s">
        <v>192</v>
      </c>
      <c r="P498" s="108" t="s">
        <v>284</v>
      </c>
      <c r="Q498" s="120">
        <v>22000</v>
      </c>
      <c r="R498" s="116" t="s">
        <v>0</v>
      </c>
      <c r="S498" s="108" t="s">
        <v>272</v>
      </c>
      <c r="T498" s="108" t="s">
        <v>272</v>
      </c>
      <c r="U498" s="108" t="s">
        <v>272</v>
      </c>
      <c r="V498" s="108" t="s">
        <v>272</v>
      </c>
      <c r="W498" s="108" t="s">
        <v>272</v>
      </c>
      <c r="X498" s="108" t="s">
        <v>272</v>
      </c>
      <c r="Y498" s="108" t="s">
        <v>272</v>
      </c>
      <c r="Z498" s="108" t="s">
        <v>272</v>
      </c>
      <c r="AA498" s="108" t="s">
        <v>272</v>
      </c>
      <c r="AB498" s="108" t="s">
        <v>272</v>
      </c>
      <c r="AC498" s="108" t="s">
        <v>272</v>
      </c>
      <c r="AD498" s="108" t="s">
        <v>272</v>
      </c>
      <c r="AE498" s="108" t="s">
        <v>272</v>
      </c>
      <c r="AF498" s="108" t="s">
        <v>278</v>
      </c>
    </row>
    <row r="499" spans="1:32" x14ac:dyDescent="0.25">
      <c r="A499" s="107">
        <f t="shared" si="7"/>
        <v>4</v>
      </c>
      <c r="B499" s="113">
        <v>45388</v>
      </c>
      <c r="C499" s="113">
        <v>45388</v>
      </c>
      <c r="D499" s="108" t="s">
        <v>1267</v>
      </c>
      <c r="E499" s="108" t="s">
        <v>272</v>
      </c>
      <c r="F499" s="108" t="s">
        <v>1268</v>
      </c>
      <c r="G499" s="108" t="s">
        <v>315</v>
      </c>
      <c r="H499" s="108" t="s">
        <v>316</v>
      </c>
      <c r="I499" s="108" t="s">
        <v>276</v>
      </c>
      <c r="J499" s="120">
        <v>-654984000</v>
      </c>
      <c r="K499" s="114">
        <v>0</v>
      </c>
      <c r="L499" s="114">
        <v>-654984000</v>
      </c>
      <c r="M499" s="115" t="s">
        <v>272</v>
      </c>
      <c r="N499" s="108" t="s">
        <v>110</v>
      </c>
      <c r="O499" s="108" t="s">
        <v>192</v>
      </c>
      <c r="P499" s="108" t="s">
        <v>284</v>
      </c>
      <c r="Q499" s="120">
        <v>22000</v>
      </c>
      <c r="R499" s="116" t="s">
        <v>0</v>
      </c>
      <c r="S499" s="108" t="s">
        <v>272</v>
      </c>
      <c r="T499" s="108" t="s">
        <v>272</v>
      </c>
      <c r="U499" s="108" t="s">
        <v>272</v>
      </c>
      <c r="V499" s="108" t="s">
        <v>272</v>
      </c>
      <c r="W499" s="108" t="s">
        <v>272</v>
      </c>
      <c r="X499" s="108" t="s">
        <v>272</v>
      </c>
      <c r="Y499" s="108" t="s">
        <v>272</v>
      </c>
      <c r="Z499" s="108" t="s">
        <v>272</v>
      </c>
      <c r="AA499" s="108" t="s">
        <v>272</v>
      </c>
      <c r="AB499" s="108" t="s">
        <v>272</v>
      </c>
      <c r="AC499" s="108" t="s">
        <v>272</v>
      </c>
      <c r="AD499" s="108" t="s">
        <v>272</v>
      </c>
      <c r="AE499" s="108" t="s">
        <v>272</v>
      </c>
      <c r="AF499" s="108" t="s">
        <v>278</v>
      </c>
    </row>
    <row r="500" spans="1:32" x14ac:dyDescent="0.25">
      <c r="A500" s="107">
        <f t="shared" si="7"/>
        <v>4</v>
      </c>
      <c r="B500" s="113">
        <v>45388</v>
      </c>
      <c r="C500" s="113">
        <v>45388</v>
      </c>
      <c r="D500" s="108" t="s">
        <v>1269</v>
      </c>
      <c r="E500" s="108" t="s">
        <v>272</v>
      </c>
      <c r="F500" s="108" t="s">
        <v>1270</v>
      </c>
      <c r="G500" s="108" t="s">
        <v>315</v>
      </c>
      <c r="H500" s="108" t="s">
        <v>316</v>
      </c>
      <c r="I500" s="108" t="s">
        <v>276</v>
      </c>
      <c r="J500" s="120">
        <v>-654984000</v>
      </c>
      <c r="K500" s="114">
        <v>0</v>
      </c>
      <c r="L500" s="114">
        <v>-654984000</v>
      </c>
      <c r="M500" s="115" t="s">
        <v>272</v>
      </c>
      <c r="N500" s="108" t="s">
        <v>110</v>
      </c>
      <c r="O500" s="108" t="s">
        <v>192</v>
      </c>
      <c r="P500" s="108" t="s">
        <v>284</v>
      </c>
      <c r="Q500" s="120">
        <v>22000</v>
      </c>
      <c r="R500" s="116" t="s">
        <v>0</v>
      </c>
      <c r="S500" s="108" t="s">
        <v>272</v>
      </c>
      <c r="T500" s="108" t="s">
        <v>272</v>
      </c>
      <c r="U500" s="108" t="s">
        <v>272</v>
      </c>
      <c r="V500" s="108" t="s">
        <v>272</v>
      </c>
      <c r="W500" s="108" t="s">
        <v>272</v>
      </c>
      <c r="X500" s="108" t="s">
        <v>272</v>
      </c>
      <c r="Y500" s="108" t="s">
        <v>272</v>
      </c>
      <c r="Z500" s="108" t="s">
        <v>272</v>
      </c>
      <c r="AA500" s="108" t="s">
        <v>272</v>
      </c>
      <c r="AB500" s="108" t="s">
        <v>272</v>
      </c>
      <c r="AC500" s="108" t="s">
        <v>272</v>
      </c>
      <c r="AD500" s="108" t="s">
        <v>272</v>
      </c>
      <c r="AE500" s="108" t="s">
        <v>272</v>
      </c>
      <c r="AF500" s="108" t="s">
        <v>278</v>
      </c>
    </row>
    <row r="501" spans="1:32" x14ac:dyDescent="0.25">
      <c r="A501" s="107">
        <f t="shared" si="7"/>
        <v>4</v>
      </c>
      <c r="B501" s="113">
        <v>45388</v>
      </c>
      <c r="C501" s="113">
        <v>45388</v>
      </c>
      <c r="D501" s="108" t="s">
        <v>1271</v>
      </c>
      <c r="E501" s="108" t="s">
        <v>272</v>
      </c>
      <c r="F501" s="108" t="s">
        <v>1272</v>
      </c>
      <c r="G501" s="108" t="s">
        <v>315</v>
      </c>
      <c r="H501" s="108" t="s">
        <v>316</v>
      </c>
      <c r="I501" s="108" t="s">
        <v>276</v>
      </c>
      <c r="J501" s="120">
        <v>-654984000</v>
      </c>
      <c r="K501" s="114">
        <v>0</v>
      </c>
      <c r="L501" s="114">
        <v>-654984000</v>
      </c>
      <c r="M501" s="115" t="s">
        <v>272</v>
      </c>
      <c r="N501" s="108" t="s">
        <v>110</v>
      </c>
      <c r="O501" s="108" t="s">
        <v>192</v>
      </c>
      <c r="P501" s="108" t="s">
        <v>284</v>
      </c>
      <c r="Q501" s="120">
        <v>22000</v>
      </c>
      <c r="R501" s="116" t="s">
        <v>0</v>
      </c>
      <c r="S501" s="108" t="s">
        <v>272</v>
      </c>
      <c r="T501" s="108" t="s">
        <v>272</v>
      </c>
      <c r="U501" s="108" t="s">
        <v>272</v>
      </c>
      <c r="V501" s="108" t="s">
        <v>272</v>
      </c>
      <c r="W501" s="108" t="s">
        <v>272</v>
      </c>
      <c r="X501" s="108" t="s">
        <v>272</v>
      </c>
      <c r="Y501" s="108" t="s">
        <v>272</v>
      </c>
      <c r="Z501" s="108" t="s">
        <v>272</v>
      </c>
      <c r="AA501" s="108" t="s">
        <v>272</v>
      </c>
      <c r="AB501" s="108" t="s">
        <v>272</v>
      </c>
      <c r="AC501" s="108" t="s">
        <v>272</v>
      </c>
      <c r="AD501" s="108" t="s">
        <v>272</v>
      </c>
      <c r="AE501" s="108" t="s">
        <v>272</v>
      </c>
      <c r="AF501" s="108" t="s">
        <v>278</v>
      </c>
    </row>
    <row r="502" spans="1:32" x14ac:dyDescent="0.25">
      <c r="A502" s="107">
        <f t="shared" si="7"/>
        <v>4</v>
      </c>
      <c r="B502" s="113">
        <v>45388</v>
      </c>
      <c r="C502" s="113">
        <v>45388</v>
      </c>
      <c r="D502" s="108" t="s">
        <v>1273</v>
      </c>
      <c r="E502" s="108" t="s">
        <v>272</v>
      </c>
      <c r="F502" s="108" t="s">
        <v>1274</v>
      </c>
      <c r="G502" s="108" t="s">
        <v>315</v>
      </c>
      <c r="H502" s="108" t="s">
        <v>316</v>
      </c>
      <c r="I502" s="108" t="s">
        <v>276</v>
      </c>
      <c r="J502" s="120">
        <v>-654984000</v>
      </c>
      <c r="K502" s="114">
        <v>0</v>
      </c>
      <c r="L502" s="114">
        <v>-654984000</v>
      </c>
      <c r="M502" s="115" t="s">
        <v>272</v>
      </c>
      <c r="N502" s="108" t="s">
        <v>110</v>
      </c>
      <c r="O502" s="108" t="s">
        <v>192</v>
      </c>
      <c r="P502" s="108" t="s">
        <v>284</v>
      </c>
      <c r="Q502" s="120">
        <v>22000</v>
      </c>
      <c r="R502" s="116" t="s">
        <v>0</v>
      </c>
      <c r="S502" s="108" t="s">
        <v>272</v>
      </c>
      <c r="T502" s="108" t="s">
        <v>272</v>
      </c>
      <c r="U502" s="108" t="s">
        <v>272</v>
      </c>
      <c r="V502" s="108" t="s">
        <v>272</v>
      </c>
      <c r="W502" s="108" t="s">
        <v>272</v>
      </c>
      <c r="X502" s="108" t="s">
        <v>272</v>
      </c>
      <c r="Y502" s="108" t="s">
        <v>272</v>
      </c>
      <c r="Z502" s="108" t="s">
        <v>272</v>
      </c>
      <c r="AA502" s="108" t="s">
        <v>272</v>
      </c>
      <c r="AB502" s="108" t="s">
        <v>272</v>
      </c>
      <c r="AC502" s="108" t="s">
        <v>272</v>
      </c>
      <c r="AD502" s="108" t="s">
        <v>272</v>
      </c>
      <c r="AE502" s="108" t="s">
        <v>272</v>
      </c>
      <c r="AF502" s="108" t="s">
        <v>278</v>
      </c>
    </row>
    <row r="503" spans="1:32" x14ac:dyDescent="0.25">
      <c r="A503" s="107">
        <f t="shared" si="7"/>
        <v>4</v>
      </c>
      <c r="B503" s="113">
        <v>45388</v>
      </c>
      <c r="C503" s="113">
        <v>45388</v>
      </c>
      <c r="D503" s="108" t="s">
        <v>1275</v>
      </c>
      <c r="E503" s="108" t="s">
        <v>272</v>
      </c>
      <c r="F503" s="108" t="s">
        <v>1276</v>
      </c>
      <c r="G503" s="108" t="s">
        <v>315</v>
      </c>
      <c r="H503" s="108" t="s">
        <v>316</v>
      </c>
      <c r="I503" s="108" t="s">
        <v>276</v>
      </c>
      <c r="J503" s="120">
        <v>-654984000</v>
      </c>
      <c r="K503" s="114">
        <v>0</v>
      </c>
      <c r="L503" s="114">
        <v>-654984000</v>
      </c>
      <c r="M503" s="115" t="s">
        <v>272</v>
      </c>
      <c r="N503" s="108" t="s">
        <v>110</v>
      </c>
      <c r="O503" s="108" t="s">
        <v>192</v>
      </c>
      <c r="P503" s="108" t="s">
        <v>284</v>
      </c>
      <c r="Q503" s="120">
        <v>22000</v>
      </c>
      <c r="R503" s="116" t="s">
        <v>0</v>
      </c>
      <c r="S503" s="108" t="s">
        <v>272</v>
      </c>
      <c r="T503" s="108" t="s">
        <v>272</v>
      </c>
      <c r="U503" s="108" t="s">
        <v>272</v>
      </c>
      <c r="V503" s="108" t="s">
        <v>272</v>
      </c>
      <c r="W503" s="108" t="s">
        <v>272</v>
      </c>
      <c r="X503" s="108" t="s">
        <v>272</v>
      </c>
      <c r="Y503" s="108" t="s">
        <v>272</v>
      </c>
      <c r="Z503" s="108" t="s">
        <v>272</v>
      </c>
      <c r="AA503" s="108" t="s">
        <v>272</v>
      </c>
      <c r="AB503" s="108" t="s">
        <v>272</v>
      </c>
      <c r="AC503" s="108" t="s">
        <v>272</v>
      </c>
      <c r="AD503" s="108" t="s">
        <v>272</v>
      </c>
      <c r="AE503" s="108" t="s">
        <v>272</v>
      </c>
      <c r="AF503" s="108" t="s">
        <v>278</v>
      </c>
    </row>
    <row r="504" spans="1:32" x14ac:dyDescent="0.25">
      <c r="A504" s="107">
        <f t="shared" si="7"/>
        <v>4</v>
      </c>
      <c r="B504" s="113">
        <v>45388</v>
      </c>
      <c r="C504" s="113">
        <v>45388</v>
      </c>
      <c r="D504" s="108" t="s">
        <v>1277</v>
      </c>
      <c r="E504" s="108" t="s">
        <v>272</v>
      </c>
      <c r="F504" s="108" t="s">
        <v>1278</v>
      </c>
      <c r="G504" s="108" t="s">
        <v>315</v>
      </c>
      <c r="H504" s="108" t="s">
        <v>316</v>
      </c>
      <c r="I504" s="108" t="s">
        <v>276</v>
      </c>
      <c r="J504" s="120">
        <v>-654984000</v>
      </c>
      <c r="K504" s="114">
        <v>0</v>
      </c>
      <c r="L504" s="114">
        <v>-654984000</v>
      </c>
      <c r="M504" s="115" t="s">
        <v>272</v>
      </c>
      <c r="N504" s="108" t="s">
        <v>110</v>
      </c>
      <c r="O504" s="108" t="s">
        <v>192</v>
      </c>
      <c r="P504" s="108" t="s">
        <v>284</v>
      </c>
      <c r="Q504" s="120">
        <v>22000</v>
      </c>
      <c r="R504" s="116" t="s">
        <v>0</v>
      </c>
      <c r="S504" s="108" t="s">
        <v>272</v>
      </c>
      <c r="T504" s="108" t="s">
        <v>272</v>
      </c>
      <c r="U504" s="108" t="s">
        <v>272</v>
      </c>
      <c r="V504" s="108" t="s">
        <v>272</v>
      </c>
      <c r="W504" s="108" t="s">
        <v>272</v>
      </c>
      <c r="X504" s="108" t="s">
        <v>272</v>
      </c>
      <c r="Y504" s="108" t="s">
        <v>272</v>
      </c>
      <c r="Z504" s="108" t="s">
        <v>272</v>
      </c>
      <c r="AA504" s="108" t="s">
        <v>272</v>
      </c>
      <c r="AB504" s="108" t="s">
        <v>272</v>
      </c>
      <c r="AC504" s="108" t="s">
        <v>272</v>
      </c>
      <c r="AD504" s="108" t="s">
        <v>272</v>
      </c>
      <c r="AE504" s="108" t="s">
        <v>272</v>
      </c>
      <c r="AF504" s="108" t="s">
        <v>278</v>
      </c>
    </row>
    <row r="505" spans="1:32" x14ac:dyDescent="0.25">
      <c r="A505" s="107">
        <f t="shared" si="7"/>
        <v>4</v>
      </c>
      <c r="B505" s="113">
        <v>45388</v>
      </c>
      <c r="C505" s="113">
        <v>45388</v>
      </c>
      <c r="D505" s="108" t="s">
        <v>1279</v>
      </c>
      <c r="E505" s="108" t="s">
        <v>272</v>
      </c>
      <c r="F505" s="108" t="s">
        <v>1280</v>
      </c>
      <c r="G505" s="108" t="s">
        <v>281</v>
      </c>
      <c r="H505" s="108" t="s">
        <v>282</v>
      </c>
      <c r="I505" s="108" t="s">
        <v>276</v>
      </c>
      <c r="J505" s="120">
        <v>-418418000</v>
      </c>
      <c r="K505" s="114">
        <v>0</v>
      </c>
      <c r="L505" s="114">
        <v>-418418000</v>
      </c>
      <c r="M505" s="115" t="s">
        <v>272</v>
      </c>
      <c r="N505" s="108" t="s">
        <v>101</v>
      </c>
      <c r="O505" s="108" t="s">
        <v>175</v>
      </c>
      <c r="P505" s="108" t="s">
        <v>284</v>
      </c>
      <c r="Q505" s="120">
        <v>11000</v>
      </c>
      <c r="R505" s="116" t="s">
        <v>1</v>
      </c>
      <c r="S505" s="108" t="s">
        <v>272</v>
      </c>
      <c r="T505" s="108" t="s">
        <v>272</v>
      </c>
      <c r="U505" s="108" t="s">
        <v>272</v>
      </c>
      <c r="V505" s="108" t="s">
        <v>272</v>
      </c>
      <c r="W505" s="108" t="s">
        <v>272</v>
      </c>
      <c r="X505" s="108" t="s">
        <v>272</v>
      </c>
      <c r="Y505" s="108" t="s">
        <v>272</v>
      </c>
      <c r="Z505" s="108" t="s">
        <v>272</v>
      </c>
      <c r="AA505" s="108" t="s">
        <v>272</v>
      </c>
      <c r="AB505" s="108" t="s">
        <v>272</v>
      </c>
      <c r="AC505" s="108" t="s">
        <v>272</v>
      </c>
      <c r="AD505" s="108" t="s">
        <v>272</v>
      </c>
      <c r="AE505" s="108" t="s">
        <v>272</v>
      </c>
      <c r="AF505" s="108" t="s">
        <v>278</v>
      </c>
    </row>
    <row r="506" spans="1:32" x14ac:dyDescent="0.25">
      <c r="A506" s="107">
        <f t="shared" si="7"/>
        <v>4</v>
      </c>
      <c r="B506" s="113">
        <v>45390</v>
      </c>
      <c r="C506" s="113">
        <v>45390</v>
      </c>
      <c r="D506" s="108" t="s">
        <v>1281</v>
      </c>
      <c r="E506" s="108" t="s">
        <v>272</v>
      </c>
      <c r="F506" s="108" t="s">
        <v>1282</v>
      </c>
      <c r="G506" s="108" t="s">
        <v>315</v>
      </c>
      <c r="H506" s="108" t="s">
        <v>316</v>
      </c>
      <c r="I506" s="108" t="s">
        <v>276</v>
      </c>
      <c r="J506" s="120">
        <v>-655248000</v>
      </c>
      <c r="K506" s="114">
        <v>0</v>
      </c>
      <c r="L506" s="114">
        <v>-655248000</v>
      </c>
      <c r="M506" s="115" t="s">
        <v>272</v>
      </c>
      <c r="N506" s="108" t="s">
        <v>110</v>
      </c>
      <c r="O506" s="108" t="s">
        <v>192</v>
      </c>
      <c r="P506" s="108" t="s">
        <v>284</v>
      </c>
      <c r="Q506" s="120">
        <v>22000</v>
      </c>
      <c r="R506" s="116" t="s">
        <v>0</v>
      </c>
      <c r="S506" s="108" t="s">
        <v>272</v>
      </c>
      <c r="T506" s="108" t="s">
        <v>272</v>
      </c>
      <c r="U506" s="108" t="s">
        <v>272</v>
      </c>
      <c r="V506" s="108" t="s">
        <v>272</v>
      </c>
      <c r="W506" s="108" t="s">
        <v>272</v>
      </c>
      <c r="X506" s="108" t="s">
        <v>272</v>
      </c>
      <c r="Y506" s="108" t="s">
        <v>272</v>
      </c>
      <c r="Z506" s="108" t="s">
        <v>272</v>
      </c>
      <c r="AA506" s="108" t="s">
        <v>272</v>
      </c>
      <c r="AB506" s="108" t="s">
        <v>272</v>
      </c>
      <c r="AC506" s="108" t="s">
        <v>272</v>
      </c>
      <c r="AD506" s="108" t="s">
        <v>272</v>
      </c>
      <c r="AE506" s="108" t="s">
        <v>272</v>
      </c>
      <c r="AF506" s="108" t="s">
        <v>278</v>
      </c>
    </row>
    <row r="507" spans="1:32" x14ac:dyDescent="0.25">
      <c r="A507" s="107">
        <f t="shared" si="7"/>
        <v>4</v>
      </c>
      <c r="B507" s="113">
        <v>45390</v>
      </c>
      <c r="C507" s="113">
        <v>45390</v>
      </c>
      <c r="D507" s="108" t="s">
        <v>1283</v>
      </c>
      <c r="E507" s="108" t="s">
        <v>272</v>
      </c>
      <c r="F507" s="108" t="s">
        <v>1284</v>
      </c>
      <c r="G507" s="108" t="s">
        <v>315</v>
      </c>
      <c r="H507" s="108" t="s">
        <v>316</v>
      </c>
      <c r="I507" s="108" t="s">
        <v>276</v>
      </c>
      <c r="J507" s="120">
        <v>-655248000</v>
      </c>
      <c r="K507" s="114">
        <v>0</v>
      </c>
      <c r="L507" s="114">
        <v>-655248000</v>
      </c>
      <c r="M507" s="115" t="s">
        <v>272</v>
      </c>
      <c r="N507" s="108" t="s">
        <v>110</v>
      </c>
      <c r="O507" s="108" t="s">
        <v>192</v>
      </c>
      <c r="P507" s="108" t="s">
        <v>284</v>
      </c>
      <c r="Q507" s="120">
        <v>22000</v>
      </c>
      <c r="R507" s="116" t="s">
        <v>0</v>
      </c>
      <c r="S507" s="108" t="s">
        <v>272</v>
      </c>
      <c r="T507" s="108" t="s">
        <v>272</v>
      </c>
      <c r="U507" s="108" t="s">
        <v>272</v>
      </c>
      <c r="V507" s="108" t="s">
        <v>272</v>
      </c>
      <c r="W507" s="108" t="s">
        <v>272</v>
      </c>
      <c r="X507" s="108" t="s">
        <v>272</v>
      </c>
      <c r="Y507" s="108" t="s">
        <v>272</v>
      </c>
      <c r="Z507" s="108" t="s">
        <v>272</v>
      </c>
      <c r="AA507" s="108" t="s">
        <v>272</v>
      </c>
      <c r="AB507" s="108" t="s">
        <v>272</v>
      </c>
      <c r="AC507" s="108" t="s">
        <v>272</v>
      </c>
      <c r="AD507" s="108" t="s">
        <v>272</v>
      </c>
      <c r="AE507" s="108" t="s">
        <v>272</v>
      </c>
      <c r="AF507" s="108" t="s">
        <v>278</v>
      </c>
    </row>
    <row r="508" spans="1:32" x14ac:dyDescent="0.25">
      <c r="A508" s="107">
        <f t="shared" si="7"/>
        <v>4</v>
      </c>
      <c r="B508" s="113">
        <v>45390</v>
      </c>
      <c r="C508" s="113">
        <v>45390</v>
      </c>
      <c r="D508" s="108" t="s">
        <v>1285</v>
      </c>
      <c r="E508" s="108" t="s">
        <v>272</v>
      </c>
      <c r="F508" s="108" t="s">
        <v>1286</v>
      </c>
      <c r="G508" s="108" t="s">
        <v>315</v>
      </c>
      <c r="H508" s="108" t="s">
        <v>316</v>
      </c>
      <c r="I508" s="108" t="s">
        <v>276</v>
      </c>
      <c r="J508" s="120">
        <v>-655248000</v>
      </c>
      <c r="K508" s="114">
        <v>0</v>
      </c>
      <c r="L508" s="114">
        <v>-655248000</v>
      </c>
      <c r="M508" s="115" t="s">
        <v>272</v>
      </c>
      <c r="N508" s="108" t="s">
        <v>110</v>
      </c>
      <c r="O508" s="108" t="s">
        <v>192</v>
      </c>
      <c r="P508" s="108" t="s">
        <v>284</v>
      </c>
      <c r="Q508" s="120">
        <v>22000</v>
      </c>
      <c r="R508" s="116" t="s">
        <v>0</v>
      </c>
      <c r="S508" s="108" t="s">
        <v>272</v>
      </c>
      <c r="T508" s="108" t="s">
        <v>272</v>
      </c>
      <c r="U508" s="108" t="s">
        <v>272</v>
      </c>
      <c r="V508" s="108" t="s">
        <v>272</v>
      </c>
      <c r="W508" s="108" t="s">
        <v>272</v>
      </c>
      <c r="X508" s="108" t="s">
        <v>272</v>
      </c>
      <c r="Y508" s="108" t="s">
        <v>272</v>
      </c>
      <c r="Z508" s="108" t="s">
        <v>272</v>
      </c>
      <c r="AA508" s="108" t="s">
        <v>272</v>
      </c>
      <c r="AB508" s="108" t="s">
        <v>272</v>
      </c>
      <c r="AC508" s="108" t="s">
        <v>272</v>
      </c>
      <c r="AD508" s="108" t="s">
        <v>272</v>
      </c>
      <c r="AE508" s="108" t="s">
        <v>272</v>
      </c>
      <c r="AF508" s="108" t="s">
        <v>278</v>
      </c>
    </row>
    <row r="509" spans="1:32" x14ac:dyDescent="0.25">
      <c r="A509" s="107">
        <f t="shared" si="7"/>
        <v>4</v>
      </c>
      <c r="B509" s="113">
        <v>45390</v>
      </c>
      <c r="C509" s="113">
        <v>45390</v>
      </c>
      <c r="D509" s="108" t="s">
        <v>1287</v>
      </c>
      <c r="E509" s="108" t="s">
        <v>272</v>
      </c>
      <c r="F509" s="108" t="s">
        <v>1288</v>
      </c>
      <c r="G509" s="108" t="s">
        <v>315</v>
      </c>
      <c r="H509" s="108" t="s">
        <v>316</v>
      </c>
      <c r="I509" s="108" t="s">
        <v>276</v>
      </c>
      <c r="J509" s="120">
        <v>-655248000</v>
      </c>
      <c r="K509" s="114">
        <v>0</v>
      </c>
      <c r="L509" s="114">
        <v>-655248000</v>
      </c>
      <c r="M509" s="115" t="s">
        <v>272</v>
      </c>
      <c r="N509" s="108" t="s">
        <v>110</v>
      </c>
      <c r="O509" s="108" t="s">
        <v>192</v>
      </c>
      <c r="P509" s="108" t="s">
        <v>284</v>
      </c>
      <c r="Q509" s="120">
        <v>22000</v>
      </c>
      <c r="R509" s="116" t="s">
        <v>0</v>
      </c>
      <c r="S509" s="108" t="s">
        <v>272</v>
      </c>
      <c r="T509" s="108" t="s">
        <v>272</v>
      </c>
      <c r="U509" s="108" t="s">
        <v>272</v>
      </c>
      <c r="V509" s="108" t="s">
        <v>272</v>
      </c>
      <c r="W509" s="108" t="s">
        <v>272</v>
      </c>
      <c r="X509" s="108" t="s">
        <v>272</v>
      </c>
      <c r="Y509" s="108" t="s">
        <v>272</v>
      </c>
      <c r="Z509" s="108" t="s">
        <v>272</v>
      </c>
      <c r="AA509" s="108" t="s">
        <v>272</v>
      </c>
      <c r="AB509" s="108" t="s">
        <v>272</v>
      </c>
      <c r="AC509" s="108" t="s">
        <v>272</v>
      </c>
      <c r="AD509" s="108" t="s">
        <v>272</v>
      </c>
      <c r="AE509" s="108" t="s">
        <v>272</v>
      </c>
      <c r="AF509" s="108" t="s">
        <v>278</v>
      </c>
    </row>
    <row r="510" spans="1:32" x14ac:dyDescent="0.25">
      <c r="A510" s="107">
        <f t="shared" si="7"/>
        <v>4</v>
      </c>
      <c r="B510" s="113">
        <v>45390</v>
      </c>
      <c r="C510" s="113">
        <v>45390</v>
      </c>
      <c r="D510" s="108" t="s">
        <v>1289</v>
      </c>
      <c r="E510" s="108" t="s">
        <v>272</v>
      </c>
      <c r="F510" s="108" t="s">
        <v>1290</v>
      </c>
      <c r="G510" s="108" t="s">
        <v>315</v>
      </c>
      <c r="H510" s="108" t="s">
        <v>316</v>
      </c>
      <c r="I510" s="108" t="s">
        <v>276</v>
      </c>
      <c r="J510" s="120">
        <v>-655248000</v>
      </c>
      <c r="K510" s="114">
        <v>0</v>
      </c>
      <c r="L510" s="114">
        <v>-655248000</v>
      </c>
      <c r="M510" s="115" t="s">
        <v>272</v>
      </c>
      <c r="N510" s="108" t="s">
        <v>110</v>
      </c>
      <c r="O510" s="108" t="s">
        <v>192</v>
      </c>
      <c r="P510" s="108" t="s">
        <v>284</v>
      </c>
      <c r="Q510" s="120">
        <v>22000</v>
      </c>
      <c r="R510" s="116" t="s">
        <v>0</v>
      </c>
      <c r="S510" s="108" t="s">
        <v>272</v>
      </c>
      <c r="T510" s="108" t="s">
        <v>272</v>
      </c>
      <c r="U510" s="108" t="s">
        <v>272</v>
      </c>
      <c r="V510" s="108" t="s">
        <v>272</v>
      </c>
      <c r="W510" s="108" t="s">
        <v>272</v>
      </c>
      <c r="X510" s="108" t="s">
        <v>272</v>
      </c>
      <c r="Y510" s="108" t="s">
        <v>272</v>
      </c>
      <c r="Z510" s="108" t="s">
        <v>272</v>
      </c>
      <c r="AA510" s="108" t="s">
        <v>272</v>
      </c>
      <c r="AB510" s="108" t="s">
        <v>272</v>
      </c>
      <c r="AC510" s="108" t="s">
        <v>272</v>
      </c>
      <c r="AD510" s="108" t="s">
        <v>272</v>
      </c>
      <c r="AE510" s="108" t="s">
        <v>272</v>
      </c>
      <c r="AF510" s="108" t="s">
        <v>278</v>
      </c>
    </row>
    <row r="511" spans="1:32" x14ac:dyDescent="0.25">
      <c r="A511" s="107">
        <f t="shared" si="7"/>
        <v>4</v>
      </c>
      <c r="B511" s="113">
        <v>45390</v>
      </c>
      <c r="C511" s="113">
        <v>45390</v>
      </c>
      <c r="D511" s="108" t="s">
        <v>1291</v>
      </c>
      <c r="E511" s="108" t="s">
        <v>272</v>
      </c>
      <c r="F511" s="108" t="s">
        <v>1292</v>
      </c>
      <c r="G511" s="108" t="s">
        <v>315</v>
      </c>
      <c r="H511" s="108" t="s">
        <v>316</v>
      </c>
      <c r="I511" s="108" t="s">
        <v>276</v>
      </c>
      <c r="J511" s="120">
        <v>-655248000</v>
      </c>
      <c r="K511" s="114">
        <v>0</v>
      </c>
      <c r="L511" s="114">
        <v>-655248000</v>
      </c>
      <c r="M511" s="115" t="s">
        <v>272</v>
      </c>
      <c r="N511" s="108" t="s">
        <v>110</v>
      </c>
      <c r="O511" s="108" t="s">
        <v>192</v>
      </c>
      <c r="P511" s="108" t="s">
        <v>284</v>
      </c>
      <c r="Q511" s="120">
        <v>22000</v>
      </c>
      <c r="R511" s="116" t="s">
        <v>0</v>
      </c>
      <c r="S511" s="108" t="s">
        <v>272</v>
      </c>
      <c r="T511" s="108" t="s">
        <v>272</v>
      </c>
      <c r="U511" s="108" t="s">
        <v>272</v>
      </c>
      <c r="V511" s="108" t="s">
        <v>272</v>
      </c>
      <c r="W511" s="108" t="s">
        <v>272</v>
      </c>
      <c r="X511" s="108" t="s">
        <v>272</v>
      </c>
      <c r="Y511" s="108" t="s">
        <v>272</v>
      </c>
      <c r="Z511" s="108" t="s">
        <v>272</v>
      </c>
      <c r="AA511" s="108" t="s">
        <v>272</v>
      </c>
      <c r="AB511" s="108" t="s">
        <v>272</v>
      </c>
      <c r="AC511" s="108" t="s">
        <v>272</v>
      </c>
      <c r="AD511" s="108" t="s">
        <v>272</v>
      </c>
      <c r="AE511" s="108" t="s">
        <v>272</v>
      </c>
      <c r="AF511" s="108" t="s">
        <v>278</v>
      </c>
    </row>
    <row r="512" spans="1:32" x14ac:dyDescent="0.25">
      <c r="A512" s="107">
        <f t="shared" si="7"/>
        <v>4</v>
      </c>
      <c r="B512" s="113">
        <v>45390</v>
      </c>
      <c r="C512" s="113">
        <v>45390</v>
      </c>
      <c r="D512" s="108" t="s">
        <v>1293</v>
      </c>
      <c r="E512" s="108" t="s">
        <v>272</v>
      </c>
      <c r="F512" s="108" t="s">
        <v>1294</v>
      </c>
      <c r="G512" s="108" t="s">
        <v>315</v>
      </c>
      <c r="H512" s="108" t="s">
        <v>316</v>
      </c>
      <c r="I512" s="108" t="s">
        <v>276</v>
      </c>
      <c r="J512" s="120">
        <v>-655248000</v>
      </c>
      <c r="K512" s="114">
        <v>0</v>
      </c>
      <c r="L512" s="114">
        <v>-655248000</v>
      </c>
      <c r="M512" s="115" t="s">
        <v>272</v>
      </c>
      <c r="N512" s="108" t="s">
        <v>110</v>
      </c>
      <c r="O512" s="108" t="s">
        <v>192</v>
      </c>
      <c r="P512" s="108" t="s">
        <v>284</v>
      </c>
      <c r="Q512" s="120">
        <v>22000</v>
      </c>
      <c r="R512" s="116" t="s">
        <v>0</v>
      </c>
      <c r="S512" s="108" t="s">
        <v>272</v>
      </c>
      <c r="T512" s="108" t="s">
        <v>272</v>
      </c>
      <c r="U512" s="108" t="s">
        <v>272</v>
      </c>
      <c r="V512" s="108" t="s">
        <v>272</v>
      </c>
      <c r="W512" s="108" t="s">
        <v>272</v>
      </c>
      <c r="X512" s="108" t="s">
        <v>272</v>
      </c>
      <c r="Y512" s="108" t="s">
        <v>272</v>
      </c>
      <c r="Z512" s="108" t="s">
        <v>272</v>
      </c>
      <c r="AA512" s="108" t="s">
        <v>272</v>
      </c>
      <c r="AB512" s="108" t="s">
        <v>272</v>
      </c>
      <c r="AC512" s="108" t="s">
        <v>272</v>
      </c>
      <c r="AD512" s="108" t="s">
        <v>272</v>
      </c>
      <c r="AE512" s="108" t="s">
        <v>272</v>
      </c>
      <c r="AF512" s="108" t="s">
        <v>278</v>
      </c>
    </row>
    <row r="513" spans="1:32" x14ac:dyDescent="0.25">
      <c r="A513" s="107">
        <f t="shared" si="7"/>
        <v>4</v>
      </c>
      <c r="B513" s="113">
        <v>45390</v>
      </c>
      <c r="C513" s="113">
        <v>45390</v>
      </c>
      <c r="D513" s="108" t="s">
        <v>1295</v>
      </c>
      <c r="E513" s="108" t="s">
        <v>272</v>
      </c>
      <c r="F513" s="108" t="s">
        <v>1296</v>
      </c>
      <c r="G513" s="108" t="s">
        <v>315</v>
      </c>
      <c r="H513" s="108" t="s">
        <v>316</v>
      </c>
      <c r="I513" s="108" t="s">
        <v>276</v>
      </c>
      <c r="J513" s="120">
        <v>-655248000</v>
      </c>
      <c r="K513" s="114">
        <v>0</v>
      </c>
      <c r="L513" s="114">
        <v>-655248000</v>
      </c>
      <c r="M513" s="115" t="s">
        <v>272</v>
      </c>
      <c r="N513" s="108" t="s">
        <v>110</v>
      </c>
      <c r="O513" s="108" t="s">
        <v>192</v>
      </c>
      <c r="P513" s="108" t="s">
        <v>284</v>
      </c>
      <c r="Q513" s="120">
        <v>22000</v>
      </c>
      <c r="R513" s="116" t="s">
        <v>0</v>
      </c>
      <c r="S513" s="108" t="s">
        <v>272</v>
      </c>
      <c r="T513" s="108" t="s">
        <v>272</v>
      </c>
      <c r="U513" s="108" t="s">
        <v>272</v>
      </c>
      <c r="V513" s="108" t="s">
        <v>272</v>
      </c>
      <c r="W513" s="108" t="s">
        <v>272</v>
      </c>
      <c r="X513" s="108" t="s">
        <v>272</v>
      </c>
      <c r="Y513" s="108" t="s">
        <v>272</v>
      </c>
      <c r="Z513" s="108" t="s">
        <v>272</v>
      </c>
      <c r="AA513" s="108" t="s">
        <v>272</v>
      </c>
      <c r="AB513" s="108" t="s">
        <v>272</v>
      </c>
      <c r="AC513" s="108" t="s">
        <v>272</v>
      </c>
      <c r="AD513" s="108" t="s">
        <v>272</v>
      </c>
      <c r="AE513" s="108" t="s">
        <v>272</v>
      </c>
      <c r="AF513" s="108" t="s">
        <v>278</v>
      </c>
    </row>
    <row r="514" spans="1:32" x14ac:dyDescent="0.25">
      <c r="A514" s="107">
        <f t="shared" si="7"/>
        <v>4</v>
      </c>
      <c r="B514" s="113">
        <v>45390</v>
      </c>
      <c r="C514" s="113">
        <v>45390</v>
      </c>
      <c r="D514" s="108" t="s">
        <v>1297</v>
      </c>
      <c r="E514" s="108" t="s">
        <v>272</v>
      </c>
      <c r="F514" s="108" t="s">
        <v>1298</v>
      </c>
      <c r="G514" s="108" t="s">
        <v>315</v>
      </c>
      <c r="H514" s="108" t="s">
        <v>316</v>
      </c>
      <c r="I514" s="108" t="s">
        <v>276</v>
      </c>
      <c r="J514" s="120">
        <v>-655248000</v>
      </c>
      <c r="K514" s="114">
        <v>0</v>
      </c>
      <c r="L514" s="114">
        <v>-655248000</v>
      </c>
      <c r="M514" s="115" t="s">
        <v>272</v>
      </c>
      <c r="N514" s="108" t="s">
        <v>110</v>
      </c>
      <c r="O514" s="108" t="s">
        <v>192</v>
      </c>
      <c r="P514" s="108" t="s">
        <v>284</v>
      </c>
      <c r="Q514" s="120">
        <v>22000</v>
      </c>
      <c r="R514" s="116" t="s">
        <v>0</v>
      </c>
      <c r="S514" s="108" t="s">
        <v>272</v>
      </c>
      <c r="T514" s="108" t="s">
        <v>272</v>
      </c>
      <c r="U514" s="108" t="s">
        <v>272</v>
      </c>
      <c r="V514" s="108" t="s">
        <v>272</v>
      </c>
      <c r="W514" s="108" t="s">
        <v>272</v>
      </c>
      <c r="X514" s="108" t="s">
        <v>272</v>
      </c>
      <c r="Y514" s="108" t="s">
        <v>272</v>
      </c>
      <c r="Z514" s="108" t="s">
        <v>272</v>
      </c>
      <c r="AA514" s="108" t="s">
        <v>272</v>
      </c>
      <c r="AB514" s="108" t="s">
        <v>272</v>
      </c>
      <c r="AC514" s="108" t="s">
        <v>272</v>
      </c>
      <c r="AD514" s="108" t="s">
        <v>272</v>
      </c>
      <c r="AE514" s="108" t="s">
        <v>272</v>
      </c>
      <c r="AF514" s="108" t="s">
        <v>278</v>
      </c>
    </row>
    <row r="515" spans="1:32" x14ac:dyDescent="0.25">
      <c r="A515" s="107">
        <f t="shared" si="7"/>
        <v>4</v>
      </c>
      <c r="B515" s="113">
        <v>45390</v>
      </c>
      <c r="C515" s="113">
        <v>45390</v>
      </c>
      <c r="D515" s="108" t="s">
        <v>1299</v>
      </c>
      <c r="E515" s="108" t="s">
        <v>272</v>
      </c>
      <c r="F515" s="108" t="s">
        <v>1300</v>
      </c>
      <c r="G515" s="108" t="s">
        <v>315</v>
      </c>
      <c r="H515" s="108" t="s">
        <v>316</v>
      </c>
      <c r="I515" s="108" t="s">
        <v>276</v>
      </c>
      <c r="J515" s="120">
        <v>-655248000</v>
      </c>
      <c r="K515" s="114">
        <v>0</v>
      </c>
      <c r="L515" s="114">
        <v>-655248000</v>
      </c>
      <c r="M515" s="115" t="s">
        <v>272</v>
      </c>
      <c r="N515" s="108" t="s">
        <v>110</v>
      </c>
      <c r="O515" s="108" t="s">
        <v>192</v>
      </c>
      <c r="P515" s="108" t="s">
        <v>284</v>
      </c>
      <c r="Q515" s="120">
        <v>22000</v>
      </c>
      <c r="R515" s="116" t="s">
        <v>0</v>
      </c>
      <c r="S515" s="108" t="s">
        <v>272</v>
      </c>
      <c r="T515" s="108" t="s">
        <v>272</v>
      </c>
      <c r="U515" s="108" t="s">
        <v>272</v>
      </c>
      <c r="V515" s="108" t="s">
        <v>272</v>
      </c>
      <c r="W515" s="108" t="s">
        <v>272</v>
      </c>
      <c r="X515" s="108" t="s">
        <v>272</v>
      </c>
      <c r="Y515" s="108" t="s">
        <v>272</v>
      </c>
      <c r="Z515" s="108" t="s">
        <v>272</v>
      </c>
      <c r="AA515" s="108" t="s">
        <v>272</v>
      </c>
      <c r="AB515" s="108" t="s">
        <v>272</v>
      </c>
      <c r="AC515" s="108" t="s">
        <v>272</v>
      </c>
      <c r="AD515" s="108" t="s">
        <v>272</v>
      </c>
      <c r="AE515" s="108" t="s">
        <v>272</v>
      </c>
      <c r="AF515" s="108" t="s">
        <v>278</v>
      </c>
    </row>
    <row r="516" spans="1:32" x14ac:dyDescent="0.25">
      <c r="A516" s="107">
        <f t="shared" ref="A516:A579" si="8">MONTH(C516)</f>
        <v>4</v>
      </c>
      <c r="B516" s="113">
        <v>45390</v>
      </c>
      <c r="C516" s="113">
        <v>45390</v>
      </c>
      <c r="D516" s="108" t="s">
        <v>1301</v>
      </c>
      <c r="E516" s="108" t="s">
        <v>272</v>
      </c>
      <c r="F516" s="108" t="s">
        <v>1302</v>
      </c>
      <c r="G516" s="108" t="s">
        <v>315</v>
      </c>
      <c r="H516" s="108" t="s">
        <v>316</v>
      </c>
      <c r="I516" s="108" t="s">
        <v>276</v>
      </c>
      <c r="J516" s="120">
        <v>-655248000</v>
      </c>
      <c r="K516" s="114">
        <v>0</v>
      </c>
      <c r="L516" s="114">
        <v>-655248000</v>
      </c>
      <c r="M516" s="115" t="s">
        <v>272</v>
      </c>
      <c r="N516" s="108" t="s">
        <v>110</v>
      </c>
      <c r="O516" s="108" t="s">
        <v>192</v>
      </c>
      <c r="P516" s="108" t="s">
        <v>284</v>
      </c>
      <c r="Q516" s="120">
        <v>22000</v>
      </c>
      <c r="R516" s="116" t="s">
        <v>0</v>
      </c>
      <c r="S516" s="108" t="s">
        <v>272</v>
      </c>
      <c r="T516" s="108" t="s">
        <v>272</v>
      </c>
      <c r="U516" s="108" t="s">
        <v>272</v>
      </c>
      <c r="V516" s="108" t="s">
        <v>272</v>
      </c>
      <c r="W516" s="108" t="s">
        <v>272</v>
      </c>
      <c r="X516" s="108" t="s">
        <v>272</v>
      </c>
      <c r="Y516" s="108" t="s">
        <v>272</v>
      </c>
      <c r="Z516" s="108" t="s">
        <v>272</v>
      </c>
      <c r="AA516" s="108" t="s">
        <v>272</v>
      </c>
      <c r="AB516" s="108" t="s">
        <v>272</v>
      </c>
      <c r="AC516" s="108" t="s">
        <v>272</v>
      </c>
      <c r="AD516" s="108" t="s">
        <v>272</v>
      </c>
      <c r="AE516" s="108" t="s">
        <v>272</v>
      </c>
      <c r="AF516" s="108" t="s">
        <v>278</v>
      </c>
    </row>
    <row r="517" spans="1:32" x14ac:dyDescent="0.25">
      <c r="A517" s="107">
        <f t="shared" si="8"/>
        <v>4</v>
      </c>
      <c r="B517" s="113">
        <v>45390</v>
      </c>
      <c r="C517" s="113">
        <v>45390</v>
      </c>
      <c r="D517" s="108" t="s">
        <v>1303</v>
      </c>
      <c r="E517" s="108" t="s">
        <v>272</v>
      </c>
      <c r="F517" s="108" t="s">
        <v>1304</v>
      </c>
      <c r="G517" s="108" t="s">
        <v>281</v>
      </c>
      <c r="H517" s="108" t="s">
        <v>282</v>
      </c>
      <c r="I517" s="108" t="s">
        <v>276</v>
      </c>
      <c r="J517" s="120">
        <v>-715726000</v>
      </c>
      <c r="K517" s="114">
        <v>0</v>
      </c>
      <c r="L517" s="114">
        <v>-715726000</v>
      </c>
      <c r="M517" s="115" t="s">
        <v>272</v>
      </c>
      <c r="N517" s="108" t="s">
        <v>110</v>
      </c>
      <c r="O517" s="108" t="s">
        <v>192</v>
      </c>
      <c r="P517" s="108" t="s">
        <v>284</v>
      </c>
      <c r="Q517" s="120">
        <v>22000</v>
      </c>
      <c r="R517" s="116" t="s">
        <v>0</v>
      </c>
      <c r="S517" s="108" t="s">
        <v>272</v>
      </c>
      <c r="T517" s="108" t="s">
        <v>272</v>
      </c>
      <c r="U517" s="108" t="s">
        <v>272</v>
      </c>
      <c r="V517" s="108" t="s">
        <v>272</v>
      </c>
      <c r="W517" s="108" t="s">
        <v>272</v>
      </c>
      <c r="X517" s="108" t="s">
        <v>272</v>
      </c>
      <c r="Y517" s="108" t="s">
        <v>272</v>
      </c>
      <c r="Z517" s="108" t="s">
        <v>272</v>
      </c>
      <c r="AA517" s="108" t="s">
        <v>272</v>
      </c>
      <c r="AB517" s="108" t="s">
        <v>272</v>
      </c>
      <c r="AC517" s="108" t="s">
        <v>272</v>
      </c>
      <c r="AD517" s="108" t="s">
        <v>272</v>
      </c>
      <c r="AE517" s="108" t="s">
        <v>272</v>
      </c>
      <c r="AF517" s="108" t="s">
        <v>278</v>
      </c>
    </row>
    <row r="518" spans="1:32" x14ac:dyDescent="0.25">
      <c r="A518" s="107">
        <f t="shared" si="8"/>
        <v>4</v>
      </c>
      <c r="B518" s="113">
        <v>45391</v>
      </c>
      <c r="C518" s="113">
        <v>45391</v>
      </c>
      <c r="D518" s="108" t="s">
        <v>1305</v>
      </c>
      <c r="E518" s="108" t="s">
        <v>272</v>
      </c>
      <c r="F518" s="108" t="s">
        <v>1306</v>
      </c>
      <c r="G518" s="108" t="s">
        <v>315</v>
      </c>
      <c r="H518" s="108" t="s">
        <v>316</v>
      </c>
      <c r="I518" s="108" t="s">
        <v>276</v>
      </c>
      <c r="J518" s="120">
        <v>-655248000</v>
      </c>
      <c r="K518" s="114">
        <v>0</v>
      </c>
      <c r="L518" s="114">
        <v>-655248000</v>
      </c>
      <c r="M518" s="115" t="s">
        <v>272</v>
      </c>
      <c r="N518" s="108" t="s">
        <v>110</v>
      </c>
      <c r="O518" s="108" t="s">
        <v>192</v>
      </c>
      <c r="P518" s="108" t="s">
        <v>284</v>
      </c>
      <c r="Q518" s="120">
        <v>22000</v>
      </c>
      <c r="R518" s="116" t="s">
        <v>0</v>
      </c>
      <c r="S518" s="108" t="s">
        <v>272</v>
      </c>
      <c r="T518" s="108" t="s">
        <v>272</v>
      </c>
      <c r="U518" s="108" t="s">
        <v>272</v>
      </c>
      <c r="V518" s="108" t="s">
        <v>272</v>
      </c>
      <c r="W518" s="108" t="s">
        <v>272</v>
      </c>
      <c r="X518" s="108" t="s">
        <v>272</v>
      </c>
      <c r="Y518" s="108" t="s">
        <v>272</v>
      </c>
      <c r="Z518" s="108" t="s">
        <v>272</v>
      </c>
      <c r="AA518" s="108" t="s">
        <v>272</v>
      </c>
      <c r="AB518" s="108" t="s">
        <v>272</v>
      </c>
      <c r="AC518" s="108" t="s">
        <v>272</v>
      </c>
      <c r="AD518" s="108" t="s">
        <v>272</v>
      </c>
      <c r="AE518" s="108" t="s">
        <v>272</v>
      </c>
      <c r="AF518" s="108" t="s">
        <v>278</v>
      </c>
    </row>
    <row r="519" spans="1:32" x14ac:dyDescent="0.25">
      <c r="A519" s="107">
        <f t="shared" si="8"/>
        <v>4</v>
      </c>
      <c r="B519" s="113">
        <v>45391</v>
      </c>
      <c r="C519" s="113">
        <v>45391</v>
      </c>
      <c r="D519" s="108" t="s">
        <v>1307</v>
      </c>
      <c r="E519" s="108" t="s">
        <v>272</v>
      </c>
      <c r="F519" s="108" t="s">
        <v>1308</v>
      </c>
      <c r="G519" s="108" t="s">
        <v>315</v>
      </c>
      <c r="H519" s="108" t="s">
        <v>316</v>
      </c>
      <c r="I519" s="108" t="s">
        <v>276</v>
      </c>
      <c r="J519" s="120">
        <v>-655248000</v>
      </c>
      <c r="K519" s="114">
        <v>0</v>
      </c>
      <c r="L519" s="114">
        <v>-655248000</v>
      </c>
      <c r="M519" s="115" t="s">
        <v>272</v>
      </c>
      <c r="N519" s="108" t="s">
        <v>110</v>
      </c>
      <c r="O519" s="108" t="s">
        <v>192</v>
      </c>
      <c r="P519" s="108" t="s">
        <v>284</v>
      </c>
      <c r="Q519" s="120">
        <v>22000</v>
      </c>
      <c r="R519" s="116" t="s">
        <v>0</v>
      </c>
      <c r="S519" s="108" t="s">
        <v>272</v>
      </c>
      <c r="T519" s="108" t="s">
        <v>272</v>
      </c>
      <c r="U519" s="108" t="s">
        <v>272</v>
      </c>
      <c r="V519" s="108" t="s">
        <v>272</v>
      </c>
      <c r="W519" s="108" t="s">
        <v>272</v>
      </c>
      <c r="X519" s="108" t="s">
        <v>272</v>
      </c>
      <c r="Y519" s="108" t="s">
        <v>272</v>
      </c>
      <c r="Z519" s="108" t="s">
        <v>272</v>
      </c>
      <c r="AA519" s="108" t="s">
        <v>272</v>
      </c>
      <c r="AB519" s="108" t="s">
        <v>272</v>
      </c>
      <c r="AC519" s="108" t="s">
        <v>272</v>
      </c>
      <c r="AD519" s="108" t="s">
        <v>272</v>
      </c>
      <c r="AE519" s="108" t="s">
        <v>272</v>
      </c>
      <c r="AF519" s="108" t="s">
        <v>278</v>
      </c>
    </row>
    <row r="520" spans="1:32" x14ac:dyDescent="0.25">
      <c r="A520" s="107">
        <f t="shared" si="8"/>
        <v>4</v>
      </c>
      <c r="B520" s="113">
        <v>45391</v>
      </c>
      <c r="C520" s="113">
        <v>45391</v>
      </c>
      <c r="D520" s="108" t="s">
        <v>1309</v>
      </c>
      <c r="E520" s="108" t="s">
        <v>272</v>
      </c>
      <c r="F520" s="108" t="s">
        <v>1310</v>
      </c>
      <c r="G520" s="108" t="s">
        <v>315</v>
      </c>
      <c r="H520" s="108" t="s">
        <v>316</v>
      </c>
      <c r="I520" s="108" t="s">
        <v>276</v>
      </c>
      <c r="J520" s="120">
        <v>-655248000</v>
      </c>
      <c r="K520" s="114">
        <v>0</v>
      </c>
      <c r="L520" s="114">
        <v>-655248000</v>
      </c>
      <c r="M520" s="115" t="s">
        <v>272</v>
      </c>
      <c r="N520" s="108" t="s">
        <v>110</v>
      </c>
      <c r="O520" s="108" t="s">
        <v>192</v>
      </c>
      <c r="P520" s="108" t="s">
        <v>284</v>
      </c>
      <c r="Q520" s="120">
        <v>22000</v>
      </c>
      <c r="R520" s="116" t="s">
        <v>0</v>
      </c>
      <c r="S520" s="108" t="s">
        <v>272</v>
      </c>
      <c r="T520" s="108" t="s">
        <v>272</v>
      </c>
      <c r="U520" s="108" t="s">
        <v>272</v>
      </c>
      <c r="V520" s="108" t="s">
        <v>272</v>
      </c>
      <c r="W520" s="108" t="s">
        <v>272</v>
      </c>
      <c r="X520" s="108" t="s">
        <v>272</v>
      </c>
      <c r="Y520" s="108" t="s">
        <v>272</v>
      </c>
      <c r="Z520" s="108" t="s">
        <v>272</v>
      </c>
      <c r="AA520" s="108" t="s">
        <v>272</v>
      </c>
      <c r="AB520" s="108" t="s">
        <v>272</v>
      </c>
      <c r="AC520" s="108" t="s">
        <v>272</v>
      </c>
      <c r="AD520" s="108" t="s">
        <v>272</v>
      </c>
      <c r="AE520" s="108" t="s">
        <v>272</v>
      </c>
      <c r="AF520" s="108" t="s">
        <v>278</v>
      </c>
    </row>
    <row r="521" spans="1:32" x14ac:dyDescent="0.25">
      <c r="A521" s="107">
        <f t="shared" si="8"/>
        <v>4</v>
      </c>
      <c r="B521" s="113">
        <v>45391</v>
      </c>
      <c r="C521" s="113">
        <v>45391</v>
      </c>
      <c r="D521" s="108" t="s">
        <v>1311</v>
      </c>
      <c r="E521" s="108" t="s">
        <v>272</v>
      </c>
      <c r="F521" s="108" t="s">
        <v>1312</v>
      </c>
      <c r="G521" s="108" t="s">
        <v>315</v>
      </c>
      <c r="H521" s="108" t="s">
        <v>316</v>
      </c>
      <c r="I521" s="108" t="s">
        <v>276</v>
      </c>
      <c r="J521" s="120">
        <v>-655248000</v>
      </c>
      <c r="K521" s="114">
        <v>0</v>
      </c>
      <c r="L521" s="114">
        <v>-655248000</v>
      </c>
      <c r="M521" s="115" t="s">
        <v>272</v>
      </c>
      <c r="N521" s="108" t="s">
        <v>110</v>
      </c>
      <c r="O521" s="108" t="s">
        <v>192</v>
      </c>
      <c r="P521" s="108" t="s">
        <v>284</v>
      </c>
      <c r="Q521" s="120">
        <v>22000</v>
      </c>
      <c r="R521" s="116" t="s">
        <v>0</v>
      </c>
      <c r="S521" s="108" t="s">
        <v>272</v>
      </c>
      <c r="T521" s="108" t="s">
        <v>272</v>
      </c>
      <c r="U521" s="108" t="s">
        <v>272</v>
      </c>
      <c r="V521" s="108" t="s">
        <v>272</v>
      </c>
      <c r="W521" s="108" t="s">
        <v>272</v>
      </c>
      <c r="X521" s="108" t="s">
        <v>272</v>
      </c>
      <c r="Y521" s="108" t="s">
        <v>272</v>
      </c>
      <c r="Z521" s="108" t="s">
        <v>272</v>
      </c>
      <c r="AA521" s="108" t="s">
        <v>272</v>
      </c>
      <c r="AB521" s="108" t="s">
        <v>272</v>
      </c>
      <c r="AC521" s="108" t="s">
        <v>272</v>
      </c>
      <c r="AD521" s="108" t="s">
        <v>272</v>
      </c>
      <c r="AE521" s="108" t="s">
        <v>272</v>
      </c>
      <c r="AF521" s="108" t="s">
        <v>278</v>
      </c>
    </row>
    <row r="522" spans="1:32" x14ac:dyDescent="0.25">
      <c r="A522" s="107">
        <f t="shared" si="8"/>
        <v>4</v>
      </c>
      <c r="B522" s="113">
        <v>45391</v>
      </c>
      <c r="C522" s="113">
        <v>45391</v>
      </c>
      <c r="D522" s="108" t="s">
        <v>1313</v>
      </c>
      <c r="E522" s="108" t="s">
        <v>272</v>
      </c>
      <c r="F522" s="108" t="s">
        <v>1314</v>
      </c>
      <c r="G522" s="108" t="s">
        <v>315</v>
      </c>
      <c r="H522" s="108" t="s">
        <v>316</v>
      </c>
      <c r="I522" s="108" t="s">
        <v>276</v>
      </c>
      <c r="J522" s="120">
        <v>-655248000</v>
      </c>
      <c r="K522" s="114">
        <v>0</v>
      </c>
      <c r="L522" s="114">
        <v>-655248000</v>
      </c>
      <c r="M522" s="115" t="s">
        <v>272</v>
      </c>
      <c r="N522" s="108" t="s">
        <v>110</v>
      </c>
      <c r="O522" s="108" t="s">
        <v>192</v>
      </c>
      <c r="P522" s="108" t="s">
        <v>284</v>
      </c>
      <c r="Q522" s="120">
        <v>22000</v>
      </c>
      <c r="R522" s="116" t="s">
        <v>0</v>
      </c>
      <c r="S522" s="108" t="s">
        <v>272</v>
      </c>
      <c r="T522" s="108" t="s">
        <v>272</v>
      </c>
      <c r="U522" s="108" t="s">
        <v>272</v>
      </c>
      <c r="V522" s="108" t="s">
        <v>272</v>
      </c>
      <c r="W522" s="108" t="s">
        <v>272</v>
      </c>
      <c r="X522" s="108" t="s">
        <v>272</v>
      </c>
      <c r="Y522" s="108" t="s">
        <v>272</v>
      </c>
      <c r="Z522" s="108" t="s">
        <v>272</v>
      </c>
      <c r="AA522" s="108" t="s">
        <v>272</v>
      </c>
      <c r="AB522" s="108" t="s">
        <v>272</v>
      </c>
      <c r="AC522" s="108" t="s">
        <v>272</v>
      </c>
      <c r="AD522" s="108" t="s">
        <v>272</v>
      </c>
      <c r="AE522" s="108" t="s">
        <v>272</v>
      </c>
      <c r="AF522" s="108" t="s">
        <v>278</v>
      </c>
    </row>
    <row r="523" spans="1:32" x14ac:dyDescent="0.25">
      <c r="A523" s="107">
        <f t="shared" si="8"/>
        <v>4</v>
      </c>
      <c r="B523" s="113">
        <v>45391</v>
      </c>
      <c r="C523" s="113">
        <v>45391</v>
      </c>
      <c r="D523" s="108" t="s">
        <v>1315</v>
      </c>
      <c r="E523" s="108" t="s">
        <v>272</v>
      </c>
      <c r="F523" s="108" t="s">
        <v>1316</v>
      </c>
      <c r="G523" s="108" t="s">
        <v>315</v>
      </c>
      <c r="H523" s="108" t="s">
        <v>316</v>
      </c>
      <c r="I523" s="108" t="s">
        <v>276</v>
      </c>
      <c r="J523" s="120">
        <v>-655248000</v>
      </c>
      <c r="K523" s="114">
        <v>0</v>
      </c>
      <c r="L523" s="114">
        <v>-655248000</v>
      </c>
      <c r="M523" s="115" t="s">
        <v>272</v>
      </c>
      <c r="N523" s="108" t="s">
        <v>110</v>
      </c>
      <c r="O523" s="108" t="s">
        <v>192</v>
      </c>
      <c r="P523" s="108" t="s">
        <v>284</v>
      </c>
      <c r="Q523" s="120">
        <v>22000</v>
      </c>
      <c r="R523" s="116" t="s">
        <v>0</v>
      </c>
      <c r="S523" s="108" t="s">
        <v>272</v>
      </c>
      <c r="T523" s="108" t="s">
        <v>272</v>
      </c>
      <c r="U523" s="108" t="s">
        <v>272</v>
      </c>
      <c r="V523" s="108" t="s">
        <v>272</v>
      </c>
      <c r="W523" s="108" t="s">
        <v>272</v>
      </c>
      <c r="X523" s="108" t="s">
        <v>272</v>
      </c>
      <c r="Y523" s="108" t="s">
        <v>272</v>
      </c>
      <c r="Z523" s="108" t="s">
        <v>272</v>
      </c>
      <c r="AA523" s="108" t="s">
        <v>272</v>
      </c>
      <c r="AB523" s="108" t="s">
        <v>272</v>
      </c>
      <c r="AC523" s="108" t="s">
        <v>272</v>
      </c>
      <c r="AD523" s="108" t="s">
        <v>272</v>
      </c>
      <c r="AE523" s="108" t="s">
        <v>272</v>
      </c>
      <c r="AF523" s="108" t="s">
        <v>278</v>
      </c>
    </row>
    <row r="524" spans="1:32" x14ac:dyDescent="0.25">
      <c r="A524" s="107">
        <f t="shared" si="8"/>
        <v>4</v>
      </c>
      <c r="B524" s="113">
        <v>45391</v>
      </c>
      <c r="C524" s="113">
        <v>45391</v>
      </c>
      <c r="D524" s="108" t="s">
        <v>1317</v>
      </c>
      <c r="E524" s="108" t="s">
        <v>272</v>
      </c>
      <c r="F524" s="108" t="s">
        <v>1318</v>
      </c>
      <c r="G524" s="108" t="s">
        <v>315</v>
      </c>
      <c r="H524" s="108" t="s">
        <v>316</v>
      </c>
      <c r="I524" s="108" t="s">
        <v>276</v>
      </c>
      <c r="J524" s="120">
        <v>-655248000</v>
      </c>
      <c r="K524" s="114">
        <v>0</v>
      </c>
      <c r="L524" s="114">
        <v>-655248000</v>
      </c>
      <c r="M524" s="115" t="s">
        <v>272</v>
      </c>
      <c r="N524" s="108" t="s">
        <v>110</v>
      </c>
      <c r="O524" s="108" t="s">
        <v>192</v>
      </c>
      <c r="P524" s="108" t="s">
        <v>284</v>
      </c>
      <c r="Q524" s="120">
        <v>22000</v>
      </c>
      <c r="R524" s="116" t="s">
        <v>0</v>
      </c>
      <c r="S524" s="108" t="s">
        <v>272</v>
      </c>
      <c r="T524" s="108" t="s">
        <v>272</v>
      </c>
      <c r="U524" s="108" t="s">
        <v>272</v>
      </c>
      <c r="V524" s="108" t="s">
        <v>272</v>
      </c>
      <c r="W524" s="108" t="s">
        <v>272</v>
      </c>
      <c r="X524" s="108" t="s">
        <v>272</v>
      </c>
      <c r="Y524" s="108" t="s">
        <v>272</v>
      </c>
      <c r="Z524" s="108" t="s">
        <v>272</v>
      </c>
      <c r="AA524" s="108" t="s">
        <v>272</v>
      </c>
      <c r="AB524" s="108" t="s">
        <v>272</v>
      </c>
      <c r="AC524" s="108" t="s">
        <v>272</v>
      </c>
      <c r="AD524" s="108" t="s">
        <v>272</v>
      </c>
      <c r="AE524" s="108" t="s">
        <v>272</v>
      </c>
      <c r="AF524" s="108" t="s">
        <v>278</v>
      </c>
    </row>
    <row r="525" spans="1:32" x14ac:dyDescent="0.25">
      <c r="A525" s="107">
        <f t="shared" si="8"/>
        <v>4</v>
      </c>
      <c r="B525" s="113">
        <v>45391</v>
      </c>
      <c r="C525" s="113">
        <v>45391</v>
      </c>
      <c r="D525" s="108" t="s">
        <v>1319</v>
      </c>
      <c r="E525" s="108" t="s">
        <v>272</v>
      </c>
      <c r="F525" s="108" t="s">
        <v>1320</v>
      </c>
      <c r="G525" s="108" t="s">
        <v>315</v>
      </c>
      <c r="H525" s="108" t="s">
        <v>316</v>
      </c>
      <c r="I525" s="108" t="s">
        <v>276</v>
      </c>
      <c r="J525" s="120">
        <v>-655248000</v>
      </c>
      <c r="K525" s="114">
        <v>0</v>
      </c>
      <c r="L525" s="114">
        <v>-655248000</v>
      </c>
      <c r="M525" s="115" t="s">
        <v>272</v>
      </c>
      <c r="N525" s="108" t="s">
        <v>110</v>
      </c>
      <c r="O525" s="108" t="s">
        <v>192</v>
      </c>
      <c r="P525" s="108" t="s">
        <v>284</v>
      </c>
      <c r="Q525" s="120">
        <v>22000</v>
      </c>
      <c r="R525" s="116" t="s">
        <v>0</v>
      </c>
      <c r="S525" s="108" t="s">
        <v>272</v>
      </c>
      <c r="T525" s="108" t="s">
        <v>272</v>
      </c>
      <c r="U525" s="108" t="s">
        <v>272</v>
      </c>
      <c r="V525" s="108" t="s">
        <v>272</v>
      </c>
      <c r="W525" s="108" t="s">
        <v>272</v>
      </c>
      <c r="X525" s="108" t="s">
        <v>272</v>
      </c>
      <c r="Y525" s="108" t="s">
        <v>272</v>
      </c>
      <c r="Z525" s="108" t="s">
        <v>272</v>
      </c>
      <c r="AA525" s="108" t="s">
        <v>272</v>
      </c>
      <c r="AB525" s="108" t="s">
        <v>272</v>
      </c>
      <c r="AC525" s="108" t="s">
        <v>272</v>
      </c>
      <c r="AD525" s="108" t="s">
        <v>272</v>
      </c>
      <c r="AE525" s="108" t="s">
        <v>272</v>
      </c>
      <c r="AF525" s="108" t="s">
        <v>278</v>
      </c>
    </row>
    <row r="526" spans="1:32" x14ac:dyDescent="0.25">
      <c r="A526" s="107">
        <f t="shared" si="8"/>
        <v>4</v>
      </c>
      <c r="B526" s="113">
        <v>45391</v>
      </c>
      <c r="C526" s="113">
        <v>45391</v>
      </c>
      <c r="D526" s="108" t="s">
        <v>1321</v>
      </c>
      <c r="E526" s="108" t="s">
        <v>272</v>
      </c>
      <c r="F526" s="108" t="s">
        <v>1322</v>
      </c>
      <c r="G526" s="108" t="s">
        <v>315</v>
      </c>
      <c r="H526" s="108" t="s">
        <v>316</v>
      </c>
      <c r="I526" s="108" t="s">
        <v>276</v>
      </c>
      <c r="J526" s="120">
        <v>-655248000</v>
      </c>
      <c r="K526" s="114">
        <v>0</v>
      </c>
      <c r="L526" s="114">
        <v>-655248000</v>
      </c>
      <c r="M526" s="115" t="s">
        <v>272</v>
      </c>
      <c r="N526" s="108" t="s">
        <v>110</v>
      </c>
      <c r="O526" s="108" t="s">
        <v>192</v>
      </c>
      <c r="P526" s="108" t="s">
        <v>284</v>
      </c>
      <c r="Q526" s="120">
        <v>22000</v>
      </c>
      <c r="R526" s="116" t="s">
        <v>0</v>
      </c>
      <c r="S526" s="108" t="s">
        <v>272</v>
      </c>
      <c r="T526" s="108" t="s">
        <v>272</v>
      </c>
      <c r="U526" s="108" t="s">
        <v>272</v>
      </c>
      <c r="V526" s="108" t="s">
        <v>272</v>
      </c>
      <c r="W526" s="108" t="s">
        <v>272</v>
      </c>
      <c r="X526" s="108" t="s">
        <v>272</v>
      </c>
      <c r="Y526" s="108" t="s">
        <v>272</v>
      </c>
      <c r="Z526" s="108" t="s">
        <v>272</v>
      </c>
      <c r="AA526" s="108" t="s">
        <v>272</v>
      </c>
      <c r="AB526" s="108" t="s">
        <v>272</v>
      </c>
      <c r="AC526" s="108" t="s">
        <v>272</v>
      </c>
      <c r="AD526" s="108" t="s">
        <v>272</v>
      </c>
      <c r="AE526" s="108" t="s">
        <v>272</v>
      </c>
      <c r="AF526" s="108" t="s">
        <v>278</v>
      </c>
    </row>
    <row r="527" spans="1:32" x14ac:dyDescent="0.25">
      <c r="A527" s="107">
        <f t="shared" si="8"/>
        <v>4</v>
      </c>
      <c r="B527" s="113">
        <v>45391</v>
      </c>
      <c r="C527" s="113">
        <v>45391</v>
      </c>
      <c r="D527" s="108" t="s">
        <v>1323</v>
      </c>
      <c r="E527" s="108" t="s">
        <v>272</v>
      </c>
      <c r="F527" s="108" t="s">
        <v>1324</v>
      </c>
      <c r="G527" s="108" t="s">
        <v>315</v>
      </c>
      <c r="H527" s="108" t="s">
        <v>316</v>
      </c>
      <c r="I527" s="108" t="s">
        <v>276</v>
      </c>
      <c r="J527" s="120">
        <v>-655248000</v>
      </c>
      <c r="K527" s="114">
        <v>0</v>
      </c>
      <c r="L527" s="114">
        <v>-655248000</v>
      </c>
      <c r="M527" s="115" t="s">
        <v>272</v>
      </c>
      <c r="N527" s="108" t="s">
        <v>110</v>
      </c>
      <c r="O527" s="108" t="s">
        <v>192</v>
      </c>
      <c r="P527" s="108" t="s">
        <v>284</v>
      </c>
      <c r="Q527" s="120">
        <v>22000</v>
      </c>
      <c r="R527" s="116" t="s">
        <v>0</v>
      </c>
      <c r="S527" s="108" t="s">
        <v>272</v>
      </c>
      <c r="T527" s="108" t="s">
        <v>272</v>
      </c>
      <c r="U527" s="108" t="s">
        <v>272</v>
      </c>
      <c r="V527" s="108" t="s">
        <v>272</v>
      </c>
      <c r="W527" s="108" t="s">
        <v>272</v>
      </c>
      <c r="X527" s="108" t="s">
        <v>272</v>
      </c>
      <c r="Y527" s="108" t="s">
        <v>272</v>
      </c>
      <c r="Z527" s="108" t="s">
        <v>272</v>
      </c>
      <c r="AA527" s="108" t="s">
        <v>272</v>
      </c>
      <c r="AB527" s="108" t="s">
        <v>272</v>
      </c>
      <c r="AC527" s="108" t="s">
        <v>272</v>
      </c>
      <c r="AD527" s="108" t="s">
        <v>272</v>
      </c>
      <c r="AE527" s="108" t="s">
        <v>272</v>
      </c>
      <c r="AF527" s="108" t="s">
        <v>278</v>
      </c>
    </row>
    <row r="528" spans="1:32" x14ac:dyDescent="0.25">
      <c r="A528" s="107">
        <f t="shared" si="8"/>
        <v>4</v>
      </c>
      <c r="B528" s="113">
        <v>45391</v>
      </c>
      <c r="C528" s="113">
        <v>45391</v>
      </c>
      <c r="D528" s="108" t="s">
        <v>1325</v>
      </c>
      <c r="E528" s="108" t="s">
        <v>272</v>
      </c>
      <c r="F528" s="108" t="s">
        <v>1326</v>
      </c>
      <c r="G528" s="108" t="s">
        <v>315</v>
      </c>
      <c r="H528" s="108" t="s">
        <v>316</v>
      </c>
      <c r="I528" s="108" t="s">
        <v>276</v>
      </c>
      <c r="J528" s="120">
        <v>-655248000</v>
      </c>
      <c r="K528" s="114">
        <v>0</v>
      </c>
      <c r="L528" s="114">
        <v>-655248000</v>
      </c>
      <c r="M528" s="115" t="s">
        <v>272</v>
      </c>
      <c r="N528" s="108" t="s">
        <v>110</v>
      </c>
      <c r="O528" s="108" t="s">
        <v>192</v>
      </c>
      <c r="P528" s="108" t="s">
        <v>284</v>
      </c>
      <c r="Q528" s="120">
        <v>22000</v>
      </c>
      <c r="R528" s="116" t="s">
        <v>0</v>
      </c>
      <c r="S528" s="108" t="s">
        <v>272</v>
      </c>
      <c r="T528" s="108" t="s">
        <v>272</v>
      </c>
      <c r="U528" s="108" t="s">
        <v>272</v>
      </c>
      <c r="V528" s="108" t="s">
        <v>272</v>
      </c>
      <c r="W528" s="108" t="s">
        <v>272</v>
      </c>
      <c r="X528" s="108" t="s">
        <v>272</v>
      </c>
      <c r="Y528" s="108" t="s">
        <v>272</v>
      </c>
      <c r="Z528" s="108" t="s">
        <v>272</v>
      </c>
      <c r="AA528" s="108" t="s">
        <v>272</v>
      </c>
      <c r="AB528" s="108" t="s">
        <v>272</v>
      </c>
      <c r="AC528" s="108" t="s">
        <v>272</v>
      </c>
      <c r="AD528" s="108" t="s">
        <v>272</v>
      </c>
      <c r="AE528" s="108" t="s">
        <v>272</v>
      </c>
      <c r="AF528" s="108" t="s">
        <v>278</v>
      </c>
    </row>
    <row r="529" spans="1:32" x14ac:dyDescent="0.25">
      <c r="A529" s="107">
        <f t="shared" si="8"/>
        <v>4</v>
      </c>
      <c r="B529" s="113">
        <v>45392</v>
      </c>
      <c r="C529" s="113">
        <v>45392</v>
      </c>
      <c r="D529" s="108" t="s">
        <v>1327</v>
      </c>
      <c r="E529" s="108" t="s">
        <v>272</v>
      </c>
      <c r="F529" s="108" t="s">
        <v>1328</v>
      </c>
      <c r="G529" s="108" t="s">
        <v>315</v>
      </c>
      <c r="H529" s="108" t="s">
        <v>316</v>
      </c>
      <c r="I529" s="108" t="s">
        <v>276</v>
      </c>
      <c r="J529" s="120">
        <v>-654720000</v>
      </c>
      <c r="K529" s="114">
        <v>0</v>
      </c>
      <c r="L529" s="114">
        <v>-654720000</v>
      </c>
      <c r="M529" s="115" t="s">
        <v>272</v>
      </c>
      <c r="N529" s="108" t="s">
        <v>110</v>
      </c>
      <c r="O529" s="108" t="s">
        <v>192</v>
      </c>
      <c r="P529" s="108" t="s">
        <v>284</v>
      </c>
      <c r="Q529" s="120">
        <v>22000</v>
      </c>
      <c r="R529" s="116" t="s">
        <v>0</v>
      </c>
      <c r="S529" s="108" t="s">
        <v>272</v>
      </c>
      <c r="T529" s="108" t="s">
        <v>272</v>
      </c>
      <c r="U529" s="108" t="s">
        <v>272</v>
      </c>
      <c r="V529" s="108" t="s">
        <v>272</v>
      </c>
      <c r="W529" s="108" t="s">
        <v>272</v>
      </c>
      <c r="X529" s="108" t="s">
        <v>272</v>
      </c>
      <c r="Y529" s="108" t="s">
        <v>272</v>
      </c>
      <c r="Z529" s="108" t="s">
        <v>272</v>
      </c>
      <c r="AA529" s="108" t="s">
        <v>272</v>
      </c>
      <c r="AB529" s="108" t="s">
        <v>272</v>
      </c>
      <c r="AC529" s="108" t="s">
        <v>272</v>
      </c>
      <c r="AD529" s="108" t="s">
        <v>272</v>
      </c>
      <c r="AE529" s="108" t="s">
        <v>272</v>
      </c>
      <c r="AF529" s="108" t="s">
        <v>278</v>
      </c>
    </row>
    <row r="530" spans="1:32" x14ac:dyDescent="0.25">
      <c r="A530" s="107">
        <f t="shared" si="8"/>
        <v>4</v>
      </c>
      <c r="B530" s="113">
        <v>45392</v>
      </c>
      <c r="C530" s="113">
        <v>45392</v>
      </c>
      <c r="D530" s="108" t="s">
        <v>1329</v>
      </c>
      <c r="E530" s="108" t="s">
        <v>272</v>
      </c>
      <c r="F530" s="108" t="s">
        <v>1330</v>
      </c>
      <c r="G530" s="108" t="s">
        <v>315</v>
      </c>
      <c r="H530" s="108" t="s">
        <v>316</v>
      </c>
      <c r="I530" s="108" t="s">
        <v>276</v>
      </c>
      <c r="J530" s="120">
        <v>-654720000</v>
      </c>
      <c r="K530" s="114">
        <v>0</v>
      </c>
      <c r="L530" s="114">
        <v>-654720000</v>
      </c>
      <c r="M530" s="115" t="s">
        <v>272</v>
      </c>
      <c r="N530" s="108" t="s">
        <v>110</v>
      </c>
      <c r="O530" s="108" t="s">
        <v>192</v>
      </c>
      <c r="P530" s="108" t="s">
        <v>284</v>
      </c>
      <c r="Q530" s="120">
        <v>22000</v>
      </c>
      <c r="R530" s="116" t="s">
        <v>0</v>
      </c>
      <c r="S530" s="108" t="s">
        <v>272</v>
      </c>
      <c r="T530" s="108" t="s">
        <v>272</v>
      </c>
      <c r="U530" s="108" t="s">
        <v>272</v>
      </c>
      <c r="V530" s="108" t="s">
        <v>272</v>
      </c>
      <c r="W530" s="108" t="s">
        <v>272</v>
      </c>
      <c r="X530" s="108" t="s">
        <v>272</v>
      </c>
      <c r="Y530" s="108" t="s">
        <v>272</v>
      </c>
      <c r="Z530" s="108" t="s">
        <v>272</v>
      </c>
      <c r="AA530" s="108" t="s">
        <v>272</v>
      </c>
      <c r="AB530" s="108" t="s">
        <v>272</v>
      </c>
      <c r="AC530" s="108" t="s">
        <v>272</v>
      </c>
      <c r="AD530" s="108" t="s">
        <v>272</v>
      </c>
      <c r="AE530" s="108" t="s">
        <v>272</v>
      </c>
      <c r="AF530" s="108" t="s">
        <v>278</v>
      </c>
    </row>
    <row r="531" spans="1:32" x14ac:dyDescent="0.25">
      <c r="A531" s="107">
        <f t="shared" si="8"/>
        <v>4</v>
      </c>
      <c r="B531" s="113">
        <v>45392</v>
      </c>
      <c r="C531" s="113">
        <v>45392</v>
      </c>
      <c r="D531" s="108" t="s">
        <v>1331</v>
      </c>
      <c r="E531" s="108" t="s">
        <v>272</v>
      </c>
      <c r="F531" s="108" t="s">
        <v>1332</v>
      </c>
      <c r="G531" s="108" t="s">
        <v>315</v>
      </c>
      <c r="H531" s="108" t="s">
        <v>316</v>
      </c>
      <c r="I531" s="108" t="s">
        <v>276</v>
      </c>
      <c r="J531" s="120">
        <v>-654720000</v>
      </c>
      <c r="K531" s="114">
        <v>0</v>
      </c>
      <c r="L531" s="114">
        <v>-654720000</v>
      </c>
      <c r="M531" s="115" t="s">
        <v>272</v>
      </c>
      <c r="N531" s="108" t="s">
        <v>110</v>
      </c>
      <c r="O531" s="108" t="s">
        <v>192</v>
      </c>
      <c r="P531" s="108" t="s">
        <v>284</v>
      </c>
      <c r="Q531" s="120">
        <v>22000</v>
      </c>
      <c r="R531" s="116" t="s">
        <v>0</v>
      </c>
      <c r="S531" s="108" t="s">
        <v>272</v>
      </c>
      <c r="T531" s="108" t="s">
        <v>272</v>
      </c>
      <c r="U531" s="108" t="s">
        <v>272</v>
      </c>
      <c r="V531" s="108" t="s">
        <v>272</v>
      </c>
      <c r="W531" s="108" t="s">
        <v>272</v>
      </c>
      <c r="X531" s="108" t="s">
        <v>272</v>
      </c>
      <c r="Y531" s="108" t="s">
        <v>272</v>
      </c>
      <c r="Z531" s="108" t="s">
        <v>272</v>
      </c>
      <c r="AA531" s="108" t="s">
        <v>272</v>
      </c>
      <c r="AB531" s="108" t="s">
        <v>272</v>
      </c>
      <c r="AC531" s="108" t="s">
        <v>272</v>
      </c>
      <c r="AD531" s="108" t="s">
        <v>272</v>
      </c>
      <c r="AE531" s="108" t="s">
        <v>272</v>
      </c>
      <c r="AF531" s="108" t="s">
        <v>278</v>
      </c>
    </row>
    <row r="532" spans="1:32" x14ac:dyDescent="0.25">
      <c r="A532" s="107">
        <f t="shared" si="8"/>
        <v>4</v>
      </c>
      <c r="B532" s="113">
        <v>45392</v>
      </c>
      <c r="C532" s="113">
        <v>45392</v>
      </c>
      <c r="D532" s="108" t="s">
        <v>1333</v>
      </c>
      <c r="E532" s="108" t="s">
        <v>272</v>
      </c>
      <c r="F532" s="108" t="s">
        <v>1334</v>
      </c>
      <c r="G532" s="108" t="s">
        <v>315</v>
      </c>
      <c r="H532" s="108" t="s">
        <v>316</v>
      </c>
      <c r="I532" s="108" t="s">
        <v>276</v>
      </c>
      <c r="J532" s="120">
        <v>-654720000</v>
      </c>
      <c r="K532" s="114">
        <v>0</v>
      </c>
      <c r="L532" s="114">
        <v>-654720000</v>
      </c>
      <c r="M532" s="115" t="s">
        <v>272</v>
      </c>
      <c r="N532" s="108" t="s">
        <v>110</v>
      </c>
      <c r="O532" s="108" t="s">
        <v>192</v>
      </c>
      <c r="P532" s="108" t="s">
        <v>284</v>
      </c>
      <c r="Q532" s="120">
        <v>22000</v>
      </c>
      <c r="R532" s="116" t="s">
        <v>0</v>
      </c>
      <c r="S532" s="108" t="s">
        <v>272</v>
      </c>
      <c r="T532" s="108" t="s">
        <v>272</v>
      </c>
      <c r="U532" s="108" t="s">
        <v>272</v>
      </c>
      <c r="V532" s="108" t="s">
        <v>272</v>
      </c>
      <c r="W532" s="108" t="s">
        <v>272</v>
      </c>
      <c r="X532" s="108" t="s">
        <v>272</v>
      </c>
      <c r="Y532" s="108" t="s">
        <v>272</v>
      </c>
      <c r="Z532" s="108" t="s">
        <v>272</v>
      </c>
      <c r="AA532" s="108" t="s">
        <v>272</v>
      </c>
      <c r="AB532" s="108" t="s">
        <v>272</v>
      </c>
      <c r="AC532" s="108" t="s">
        <v>272</v>
      </c>
      <c r="AD532" s="108" t="s">
        <v>272</v>
      </c>
      <c r="AE532" s="108" t="s">
        <v>272</v>
      </c>
      <c r="AF532" s="108" t="s">
        <v>278</v>
      </c>
    </row>
    <row r="533" spans="1:32" x14ac:dyDescent="0.25">
      <c r="A533" s="107">
        <f t="shared" si="8"/>
        <v>4</v>
      </c>
      <c r="B533" s="113">
        <v>45392</v>
      </c>
      <c r="C533" s="113">
        <v>45392</v>
      </c>
      <c r="D533" s="108" t="s">
        <v>1335</v>
      </c>
      <c r="E533" s="108" t="s">
        <v>272</v>
      </c>
      <c r="F533" s="108" t="s">
        <v>1336</v>
      </c>
      <c r="G533" s="108" t="s">
        <v>315</v>
      </c>
      <c r="H533" s="108" t="s">
        <v>316</v>
      </c>
      <c r="I533" s="108" t="s">
        <v>276</v>
      </c>
      <c r="J533" s="120">
        <v>-654720000</v>
      </c>
      <c r="K533" s="114">
        <v>0</v>
      </c>
      <c r="L533" s="114">
        <v>-654720000</v>
      </c>
      <c r="M533" s="115" t="s">
        <v>272</v>
      </c>
      <c r="N533" s="108" t="s">
        <v>110</v>
      </c>
      <c r="O533" s="108" t="s">
        <v>192</v>
      </c>
      <c r="P533" s="108" t="s">
        <v>284</v>
      </c>
      <c r="Q533" s="120">
        <v>22000</v>
      </c>
      <c r="R533" s="116" t="s">
        <v>0</v>
      </c>
      <c r="S533" s="108" t="s">
        <v>272</v>
      </c>
      <c r="T533" s="108" t="s">
        <v>272</v>
      </c>
      <c r="U533" s="108" t="s">
        <v>272</v>
      </c>
      <c r="V533" s="108" t="s">
        <v>272</v>
      </c>
      <c r="W533" s="108" t="s">
        <v>272</v>
      </c>
      <c r="X533" s="108" t="s">
        <v>272</v>
      </c>
      <c r="Y533" s="108" t="s">
        <v>272</v>
      </c>
      <c r="Z533" s="108" t="s">
        <v>272</v>
      </c>
      <c r="AA533" s="108" t="s">
        <v>272</v>
      </c>
      <c r="AB533" s="108" t="s">
        <v>272</v>
      </c>
      <c r="AC533" s="108" t="s">
        <v>272</v>
      </c>
      <c r="AD533" s="108" t="s">
        <v>272</v>
      </c>
      <c r="AE533" s="108" t="s">
        <v>272</v>
      </c>
      <c r="AF533" s="108" t="s">
        <v>278</v>
      </c>
    </row>
    <row r="534" spans="1:32" x14ac:dyDescent="0.25">
      <c r="A534" s="107">
        <f t="shared" si="8"/>
        <v>4</v>
      </c>
      <c r="B534" s="113">
        <v>45392</v>
      </c>
      <c r="C534" s="113">
        <v>45392</v>
      </c>
      <c r="D534" s="108" t="s">
        <v>1337</v>
      </c>
      <c r="E534" s="108" t="s">
        <v>272</v>
      </c>
      <c r="F534" s="108" t="s">
        <v>1338</v>
      </c>
      <c r="G534" s="108" t="s">
        <v>315</v>
      </c>
      <c r="H534" s="108" t="s">
        <v>316</v>
      </c>
      <c r="I534" s="108" t="s">
        <v>276</v>
      </c>
      <c r="J534" s="120">
        <v>-654720000</v>
      </c>
      <c r="K534" s="114">
        <v>0</v>
      </c>
      <c r="L534" s="114">
        <v>-654720000</v>
      </c>
      <c r="M534" s="115" t="s">
        <v>272</v>
      </c>
      <c r="N534" s="108" t="s">
        <v>110</v>
      </c>
      <c r="O534" s="108" t="s">
        <v>192</v>
      </c>
      <c r="P534" s="108" t="s">
        <v>284</v>
      </c>
      <c r="Q534" s="120">
        <v>22000</v>
      </c>
      <c r="R534" s="116" t="s">
        <v>0</v>
      </c>
      <c r="S534" s="108" t="s">
        <v>272</v>
      </c>
      <c r="T534" s="108" t="s">
        <v>272</v>
      </c>
      <c r="U534" s="108" t="s">
        <v>272</v>
      </c>
      <c r="V534" s="108" t="s">
        <v>272</v>
      </c>
      <c r="W534" s="108" t="s">
        <v>272</v>
      </c>
      <c r="X534" s="108" t="s">
        <v>272</v>
      </c>
      <c r="Y534" s="108" t="s">
        <v>272</v>
      </c>
      <c r="Z534" s="108" t="s">
        <v>272</v>
      </c>
      <c r="AA534" s="108" t="s">
        <v>272</v>
      </c>
      <c r="AB534" s="108" t="s">
        <v>272</v>
      </c>
      <c r="AC534" s="108" t="s">
        <v>272</v>
      </c>
      <c r="AD534" s="108" t="s">
        <v>272</v>
      </c>
      <c r="AE534" s="108" t="s">
        <v>272</v>
      </c>
      <c r="AF534" s="108" t="s">
        <v>278</v>
      </c>
    </row>
    <row r="535" spans="1:32" x14ac:dyDescent="0.25">
      <c r="A535" s="107">
        <f t="shared" si="8"/>
        <v>4</v>
      </c>
      <c r="B535" s="113">
        <v>45392</v>
      </c>
      <c r="C535" s="113">
        <v>45392</v>
      </c>
      <c r="D535" s="108" t="s">
        <v>1339</v>
      </c>
      <c r="E535" s="108" t="s">
        <v>272</v>
      </c>
      <c r="F535" s="108" t="s">
        <v>1340</v>
      </c>
      <c r="G535" s="108" t="s">
        <v>315</v>
      </c>
      <c r="H535" s="108" t="s">
        <v>316</v>
      </c>
      <c r="I535" s="108" t="s">
        <v>276</v>
      </c>
      <c r="J535" s="120">
        <v>-654720000</v>
      </c>
      <c r="K535" s="114">
        <v>0</v>
      </c>
      <c r="L535" s="114">
        <v>-654720000</v>
      </c>
      <c r="M535" s="115" t="s">
        <v>272</v>
      </c>
      <c r="N535" s="108" t="s">
        <v>110</v>
      </c>
      <c r="O535" s="108" t="s">
        <v>192</v>
      </c>
      <c r="P535" s="108" t="s">
        <v>284</v>
      </c>
      <c r="Q535" s="120">
        <v>22000</v>
      </c>
      <c r="R535" s="116" t="s">
        <v>0</v>
      </c>
      <c r="S535" s="108" t="s">
        <v>272</v>
      </c>
      <c r="T535" s="108" t="s">
        <v>272</v>
      </c>
      <c r="U535" s="108" t="s">
        <v>272</v>
      </c>
      <c r="V535" s="108" t="s">
        <v>272</v>
      </c>
      <c r="W535" s="108" t="s">
        <v>272</v>
      </c>
      <c r="X535" s="108" t="s">
        <v>272</v>
      </c>
      <c r="Y535" s="108" t="s">
        <v>272</v>
      </c>
      <c r="Z535" s="108" t="s">
        <v>272</v>
      </c>
      <c r="AA535" s="108" t="s">
        <v>272</v>
      </c>
      <c r="AB535" s="108" t="s">
        <v>272</v>
      </c>
      <c r="AC535" s="108" t="s">
        <v>272</v>
      </c>
      <c r="AD535" s="108" t="s">
        <v>272</v>
      </c>
      <c r="AE535" s="108" t="s">
        <v>272</v>
      </c>
      <c r="AF535" s="108" t="s">
        <v>278</v>
      </c>
    </row>
    <row r="536" spans="1:32" x14ac:dyDescent="0.25">
      <c r="A536" s="107">
        <f t="shared" si="8"/>
        <v>4</v>
      </c>
      <c r="B536" s="113">
        <v>45392</v>
      </c>
      <c r="C536" s="113">
        <v>45392</v>
      </c>
      <c r="D536" s="108" t="s">
        <v>1341</v>
      </c>
      <c r="E536" s="108" t="s">
        <v>272</v>
      </c>
      <c r="F536" s="108" t="s">
        <v>1342</v>
      </c>
      <c r="G536" s="108" t="s">
        <v>315</v>
      </c>
      <c r="H536" s="108" t="s">
        <v>316</v>
      </c>
      <c r="I536" s="108" t="s">
        <v>276</v>
      </c>
      <c r="J536" s="120">
        <v>-654720000</v>
      </c>
      <c r="K536" s="114">
        <v>0</v>
      </c>
      <c r="L536" s="114">
        <v>-654720000</v>
      </c>
      <c r="M536" s="115" t="s">
        <v>272</v>
      </c>
      <c r="N536" s="108" t="s">
        <v>110</v>
      </c>
      <c r="O536" s="108" t="s">
        <v>192</v>
      </c>
      <c r="P536" s="108" t="s">
        <v>284</v>
      </c>
      <c r="Q536" s="120">
        <v>22000</v>
      </c>
      <c r="R536" s="116" t="s">
        <v>0</v>
      </c>
      <c r="S536" s="108" t="s">
        <v>272</v>
      </c>
      <c r="T536" s="108" t="s">
        <v>272</v>
      </c>
      <c r="U536" s="108" t="s">
        <v>272</v>
      </c>
      <c r="V536" s="108" t="s">
        <v>272</v>
      </c>
      <c r="W536" s="108" t="s">
        <v>272</v>
      </c>
      <c r="X536" s="108" t="s">
        <v>272</v>
      </c>
      <c r="Y536" s="108" t="s">
        <v>272</v>
      </c>
      <c r="Z536" s="108" t="s">
        <v>272</v>
      </c>
      <c r="AA536" s="108" t="s">
        <v>272</v>
      </c>
      <c r="AB536" s="108" t="s">
        <v>272</v>
      </c>
      <c r="AC536" s="108" t="s">
        <v>272</v>
      </c>
      <c r="AD536" s="108" t="s">
        <v>272</v>
      </c>
      <c r="AE536" s="108" t="s">
        <v>272</v>
      </c>
      <c r="AF536" s="108" t="s">
        <v>278</v>
      </c>
    </row>
    <row r="537" spans="1:32" x14ac:dyDescent="0.25">
      <c r="A537" s="107">
        <f t="shared" si="8"/>
        <v>4</v>
      </c>
      <c r="B537" s="113">
        <v>45392</v>
      </c>
      <c r="C537" s="113">
        <v>45392</v>
      </c>
      <c r="D537" s="108" t="s">
        <v>1343</v>
      </c>
      <c r="E537" s="108" t="s">
        <v>272</v>
      </c>
      <c r="F537" s="108" t="s">
        <v>1344</v>
      </c>
      <c r="G537" s="108" t="s">
        <v>281</v>
      </c>
      <c r="H537" s="108" t="s">
        <v>282</v>
      </c>
      <c r="I537" s="108" t="s">
        <v>276</v>
      </c>
      <c r="J537" s="120">
        <v>-241271250</v>
      </c>
      <c r="K537" s="114">
        <v>0</v>
      </c>
      <c r="L537" s="114">
        <v>-241271250</v>
      </c>
      <c r="M537" s="115" t="s">
        <v>272</v>
      </c>
      <c r="N537" s="108" t="s">
        <v>101</v>
      </c>
      <c r="O537" s="108" t="s">
        <v>175</v>
      </c>
      <c r="P537" s="108" t="s">
        <v>284</v>
      </c>
      <c r="Q537" s="120">
        <v>6875</v>
      </c>
      <c r="R537" s="116" t="s">
        <v>1</v>
      </c>
      <c r="S537" s="108" t="s">
        <v>272</v>
      </c>
      <c r="T537" s="108" t="s">
        <v>272</v>
      </c>
      <c r="U537" s="108" t="s">
        <v>272</v>
      </c>
      <c r="V537" s="108" t="s">
        <v>272</v>
      </c>
      <c r="W537" s="108" t="s">
        <v>272</v>
      </c>
      <c r="X537" s="108" t="s">
        <v>272</v>
      </c>
      <c r="Y537" s="108" t="s">
        <v>272</v>
      </c>
      <c r="Z537" s="108" t="s">
        <v>272</v>
      </c>
      <c r="AA537" s="108" t="s">
        <v>272</v>
      </c>
      <c r="AB537" s="108" t="s">
        <v>272</v>
      </c>
      <c r="AC537" s="108" t="s">
        <v>272</v>
      </c>
      <c r="AD537" s="108" t="s">
        <v>272</v>
      </c>
      <c r="AE537" s="108" t="s">
        <v>272</v>
      </c>
      <c r="AF537" s="108" t="s">
        <v>278</v>
      </c>
    </row>
    <row r="538" spans="1:32" x14ac:dyDescent="0.25">
      <c r="A538" s="107">
        <f t="shared" si="8"/>
        <v>4</v>
      </c>
      <c r="B538" s="113">
        <v>45393</v>
      </c>
      <c r="C538" s="113">
        <v>45393</v>
      </c>
      <c r="D538" s="108" t="s">
        <v>1345</v>
      </c>
      <c r="E538" s="108" t="s">
        <v>272</v>
      </c>
      <c r="F538" s="108" t="s">
        <v>1346</v>
      </c>
      <c r="G538" s="108" t="s">
        <v>281</v>
      </c>
      <c r="H538" s="108" t="s">
        <v>282</v>
      </c>
      <c r="I538" s="108" t="s">
        <v>276</v>
      </c>
      <c r="J538" s="120">
        <v>-386034000</v>
      </c>
      <c r="K538" s="114">
        <v>0</v>
      </c>
      <c r="L538" s="114">
        <v>-386034000</v>
      </c>
      <c r="M538" s="115" t="s">
        <v>272</v>
      </c>
      <c r="N538" s="108" t="s">
        <v>101</v>
      </c>
      <c r="O538" s="108" t="s">
        <v>175</v>
      </c>
      <c r="P538" s="108" t="s">
        <v>284</v>
      </c>
      <c r="Q538" s="120">
        <v>11000</v>
      </c>
      <c r="R538" s="116" t="s">
        <v>1</v>
      </c>
      <c r="S538" s="108" t="s">
        <v>272</v>
      </c>
      <c r="T538" s="108" t="s">
        <v>272</v>
      </c>
      <c r="U538" s="108" t="s">
        <v>272</v>
      </c>
      <c r="V538" s="108" t="s">
        <v>272</v>
      </c>
      <c r="W538" s="108" t="s">
        <v>272</v>
      </c>
      <c r="X538" s="108" t="s">
        <v>272</v>
      </c>
      <c r="Y538" s="108" t="s">
        <v>272</v>
      </c>
      <c r="Z538" s="108" t="s">
        <v>272</v>
      </c>
      <c r="AA538" s="108" t="s">
        <v>272</v>
      </c>
      <c r="AB538" s="108" t="s">
        <v>272</v>
      </c>
      <c r="AC538" s="108" t="s">
        <v>272</v>
      </c>
      <c r="AD538" s="108" t="s">
        <v>272</v>
      </c>
      <c r="AE538" s="108" t="s">
        <v>272</v>
      </c>
      <c r="AF538" s="108" t="s">
        <v>278</v>
      </c>
    </row>
    <row r="539" spans="1:32" x14ac:dyDescent="0.25">
      <c r="A539" s="107">
        <f t="shared" si="8"/>
        <v>4</v>
      </c>
      <c r="B539" s="113">
        <v>45393</v>
      </c>
      <c r="C539" s="113">
        <v>45393</v>
      </c>
      <c r="D539" s="108" t="s">
        <v>1347</v>
      </c>
      <c r="E539" s="108" t="s">
        <v>272</v>
      </c>
      <c r="F539" s="108" t="s">
        <v>1348</v>
      </c>
      <c r="G539" s="108" t="s">
        <v>281</v>
      </c>
      <c r="H539" s="108" t="s">
        <v>282</v>
      </c>
      <c r="I539" s="108" t="s">
        <v>276</v>
      </c>
      <c r="J539" s="120">
        <v>-341137500</v>
      </c>
      <c r="K539" s="114">
        <v>0</v>
      </c>
      <c r="L539" s="114">
        <v>-341137500</v>
      </c>
      <c r="M539" s="115" t="s">
        <v>272</v>
      </c>
      <c r="N539" s="108" t="s">
        <v>95</v>
      </c>
      <c r="O539" s="108" t="s">
        <v>170</v>
      </c>
      <c r="P539" s="108" t="s">
        <v>284</v>
      </c>
      <c r="Q539" s="120">
        <v>11000</v>
      </c>
      <c r="R539" s="116" t="s">
        <v>0</v>
      </c>
      <c r="S539" s="108" t="s">
        <v>272</v>
      </c>
      <c r="T539" s="108" t="s">
        <v>272</v>
      </c>
      <c r="U539" s="108" t="s">
        <v>272</v>
      </c>
      <c r="V539" s="108" t="s">
        <v>272</v>
      </c>
      <c r="W539" s="108" t="s">
        <v>272</v>
      </c>
      <c r="X539" s="108" t="s">
        <v>272</v>
      </c>
      <c r="Y539" s="108" t="s">
        <v>272</v>
      </c>
      <c r="Z539" s="108" t="s">
        <v>272</v>
      </c>
      <c r="AA539" s="108" t="s">
        <v>272</v>
      </c>
      <c r="AB539" s="108" t="s">
        <v>272</v>
      </c>
      <c r="AC539" s="108" t="s">
        <v>272</v>
      </c>
      <c r="AD539" s="108" t="s">
        <v>272</v>
      </c>
      <c r="AE539" s="108" t="s">
        <v>272</v>
      </c>
      <c r="AF539" s="108" t="s">
        <v>278</v>
      </c>
    </row>
    <row r="540" spans="1:32" x14ac:dyDescent="0.25">
      <c r="A540" s="107">
        <f t="shared" si="8"/>
        <v>4</v>
      </c>
      <c r="B540" s="113">
        <v>45393</v>
      </c>
      <c r="C540" s="113">
        <v>45393</v>
      </c>
      <c r="D540" s="108" t="s">
        <v>1349</v>
      </c>
      <c r="E540" s="108" t="s">
        <v>272</v>
      </c>
      <c r="F540" s="108" t="s">
        <v>1350</v>
      </c>
      <c r="G540" s="108" t="s">
        <v>315</v>
      </c>
      <c r="H540" s="108" t="s">
        <v>316</v>
      </c>
      <c r="I540" s="108" t="s">
        <v>276</v>
      </c>
      <c r="J540" s="120">
        <v>-650834800</v>
      </c>
      <c r="K540" s="114">
        <v>0</v>
      </c>
      <c r="L540" s="114">
        <v>-650834800</v>
      </c>
      <c r="M540" s="115" t="s">
        <v>272</v>
      </c>
      <c r="N540" s="108" t="s">
        <v>110</v>
      </c>
      <c r="O540" s="108" t="s">
        <v>192</v>
      </c>
      <c r="P540" s="108" t="s">
        <v>284</v>
      </c>
      <c r="Q540" s="120">
        <v>22000</v>
      </c>
      <c r="R540" s="116" t="s">
        <v>0</v>
      </c>
      <c r="S540" s="108" t="s">
        <v>272</v>
      </c>
      <c r="T540" s="108" t="s">
        <v>272</v>
      </c>
      <c r="U540" s="108" t="s">
        <v>272</v>
      </c>
      <c r="V540" s="108" t="s">
        <v>272</v>
      </c>
      <c r="W540" s="108" t="s">
        <v>272</v>
      </c>
      <c r="X540" s="108" t="s">
        <v>272</v>
      </c>
      <c r="Y540" s="108" t="s">
        <v>272</v>
      </c>
      <c r="Z540" s="108" t="s">
        <v>272</v>
      </c>
      <c r="AA540" s="108" t="s">
        <v>272</v>
      </c>
      <c r="AB540" s="108" t="s">
        <v>272</v>
      </c>
      <c r="AC540" s="108" t="s">
        <v>272</v>
      </c>
      <c r="AD540" s="108" t="s">
        <v>272</v>
      </c>
      <c r="AE540" s="108" t="s">
        <v>272</v>
      </c>
      <c r="AF540" s="108" t="s">
        <v>278</v>
      </c>
    </row>
    <row r="541" spans="1:32" x14ac:dyDescent="0.25">
      <c r="A541" s="107">
        <f t="shared" si="8"/>
        <v>4</v>
      </c>
      <c r="B541" s="113">
        <v>45393</v>
      </c>
      <c r="C541" s="113">
        <v>45393</v>
      </c>
      <c r="D541" s="108" t="s">
        <v>1351</v>
      </c>
      <c r="E541" s="108" t="s">
        <v>272</v>
      </c>
      <c r="F541" s="108" t="s">
        <v>1352</v>
      </c>
      <c r="G541" s="108" t="s">
        <v>315</v>
      </c>
      <c r="H541" s="108" t="s">
        <v>316</v>
      </c>
      <c r="I541" s="108" t="s">
        <v>276</v>
      </c>
      <c r="J541" s="120">
        <v>-650834800</v>
      </c>
      <c r="K541" s="114">
        <v>0</v>
      </c>
      <c r="L541" s="114">
        <v>-650834800</v>
      </c>
      <c r="M541" s="115" t="s">
        <v>272</v>
      </c>
      <c r="N541" s="108" t="s">
        <v>110</v>
      </c>
      <c r="O541" s="108" t="s">
        <v>192</v>
      </c>
      <c r="P541" s="108" t="s">
        <v>284</v>
      </c>
      <c r="Q541" s="120">
        <v>22000</v>
      </c>
      <c r="R541" s="116" t="s">
        <v>0</v>
      </c>
      <c r="S541" s="108" t="s">
        <v>272</v>
      </c>
      <c r="T541" s="108" t="s">
        <v>272</v>
      </c>
      <c r="U541" s="108" t="s">
        <v>272</v>
      </c>
      <c r="V541" s="108" t="s">
        <v>272</v>
      </c>
      <c r="W541" s="108" t="s">
        <v>272</v>
      </c>
      <c r="X541" s="108" t="s">
        <v>272</v>
      </c>
      <c r="Y541" s="108" t="s">
        <v>272</v>
      </c>
      <c r="Z541" s="108" t="s">
        <v>272</v>
      </c>
      <c r="AA541" s="108" t="s">
        <v>272</v>
      </c>
      <c r="AB541" s="108" t="s">
        <v>272</v>
      </c>
      <c r="AC541" s="108" t="s">
        <v>272</v>
      </c>
      <c r="AD541" s="108" t="s">
        <v>272</v>
      </c>
      <c r="AE541" s="108" t="s">
        <v>272</v>
      </c>
      <c r="AF541" s="108" t="s">
        <v>278</v>
      </c>
    </row>
    <row r="542" spans="1:32" x14ac:dyDescent="0.25">
      <c r="A542" s="107">
        <f t="shared" si="8"/>
        <v>4</v>
      </c>
      <c r="B542" s="113">
        <v>45393</v>
      </c>
      <c r="C542" s="113">
        <v>45393</v>
      </c>
      <c r="D542" s="108" t="s">
        <v>1353</v>
      </c>
      <c r="E542" s="108" t="s">
        <v>272</v>
      </c>
      <c r="F542" s="108" t="s">
        <v>1354</v>
      </c>
      <c r="G542" s="108" t="s">
        <v>281</v>
      </c>
      <c r="H542" s="108" t="s">
        <v>282</v>
      </c>
      <c r="I542" s="108" t="s">
        <v>276</v>
      </c>
      <c r="J542" s="120">
        <v>-727298000</v>
      </c>
      <c r="K542" s="114">
        <v>0</v>
      </c>
      <c r="L542" s="114">
        <v>-727298000</v>
      </c>
      <c r="M542" s="115" t="s">
        <v>272</v>
      </c>
      <c r="N542" s="108" t="s">
        <v>283</v>
      </c>
      <c r="O542" s="108" t="s">
        <v>168</v>
      </c>
      <c r="P542" s="108" t="s">
        <v>284</v>
      </c>
      <c r="Q542" s="120">
        <v>22000</v>
      </c>
      <c r="R542" s="116" t="s">
        <v>0</v>
      </c>
      <c r="S542" s="108" t="s">
        <v>272</v>
      </c>
      <c r="T542" s="108" t="s">
        <v>272</v>
      </c>
      <c r="U542" s="108" t="s">
        <v>272</v>
      </c>
      <c r="V542" s="108" t="s">
        <v>272</v>
      </c>
      <c r="W542" s="108" t="s">
        <v>272</v>
      </c>
      <c r="X542" s="108" t="s">
        <v>272</v>
      </c>
      <c r="Y542" s="108" t="s">
        <v>272</v>
      </c>
      <c r="Z542" s="108" t="s">
        <v>272</v>
      </c>
      <c r="AA542" s="108" t="s">
        <v>272</v>
      </c>
      <c r="AB542" s="108" t="s">
        <v>272</v>
      </c>
      <c r="AC542" s="108" t="s">
        <v>272</v>
      </c>
      <c r="AD542" s="108" t="s">
        <v>272</v>
      </c>
      <c r="AE542" s="108" t="s">
        <v>272</v>
      </c>
      <c r="AF542" s="108" t="s">
        <v>278</v>
      </c>
    </row>
    <row r="543" spans="1:32" x14ac:dyDescent="0.25">
      <c r="A543" s="107">
        <f t="shared" si="8"/>
        <v>4</v>
      </c>
      <c r="B543" s="113">
        <v>45393</v>
      </c>
      <c r="C543" s="113">
        <v>45393</v>
      </c>
      <c r="D543" s="108" t="s">
        <v>1355</v>
      </c>
      <c r="E543" s="108" t="s">
        <v>272</v>
      </c>
      <c r="F543" s="108" t="s">
        <v>1356</v>
      </c>
      <c r="G543" s="108" t="s">
        <v>281</v>
      </c>
      <c r="H543" s="108" t="s">
        <v>282</v>
      </c>
      <c r="I543" s="108" t="s">
        <v>276</v>
      </c>
      <c r="J543" s="120">
        <v>-727298000</v>
      </c>
      <c r="K543" s="114">
        <v>0</v>
      </c>
      <c r="L543" s="114">
        <v>-727298000</v>
      </c>
      <c r="M543" s="115" t="s">
        <v>272</v>
      </c>
      <c r="N543" s="108" t="s">
        <v>283</v>
      </c>
      <c r="O543" s="108" t="s">
        <v>168</v>
      </c>
      <c r="P543" s="108" t="s">
        <v>284</v>
      </c>
      <c r="Q543" s="120">
        <v>22000</v>
      </c>
      <c r="R543" s="116" t="s">
        <v>0</v>
      </c>
      <c r="S543" s="108" t="s">
        <v>272</v>
      </c>
      <c r="T543" s="108" t="s">
        <v>272</v>
      </c>
      <c r="U543" s="108" t="s">
        <v>272</v>
      </c>
      <c r="V543" s="108" t="s">
        <v>272</v>
      </c>
      <c r="W543" s="108" t="s">
        <v>272</v>
      </c>
      <c r="X543" s="108" t="s">
        <v>272</v>
      </c>
      <c r="Y543" s="108" t="s">
        <v>272</v>
      </c>
      <c r="Z543" s="108" t="s">
        <v>272</v>
      </c>
      <c r="AA543" s="108" t="s">
        <v>272</v>
      </c>
      <c r="AB543" s="108" t="s">
        <v>272</v>
      </c>
      <c r="AC543" s="108" t="s">
        <v>272</v>
      </c>
      <c r="AD543" s="108" t="s">
        <v>272</v>
      </c>
      <c r="AE543" s="108" t="s">
        <v>272</v>
      </c>
      <c r="AF543" s="108" t="s">
        <v>278</v>
      </c>
    </row>
    <row r="544" spans="1:32" x14ac:dyDescent="0.25">
      <c r="A544" s="107">
        <f t="shared" si="8"/>
        <v>4</v>
      </c>
      <c r="B544" s="113">
        <v>45394</v>
      </c>
      <c r="C544" s="113">
        <v>45394</v>
      </c>
      <c r="D544" s="108" t="s">
        <v>1357</v>
      </c>
      <c r="E544" s="108" t="s">
        <v>272</v>
      </c>
      <c r="F544" s="108" t="s">
        <v>1358</v>
      </c>
      <c r="G544" s="108" t="s">
        <v>281</v>
      </c>
      <c r="H544" s="108" t="s">
        <v>282</v>
      </c>
      <c r="I544" s="108" t="s">
        <v>276</v>
      </c>
      <c r="J544" s="120">
        <v>-245011250</v>
      </c>
      <c r="K544" s="114">
        <v>0</v>
      </c>
      <c r="L544" s="114">
        <v>-245011250</v>
      </c>
      <c r="M544" s="115" t="s">
        <v>272</v>
      </c>
      <c r="N544" s="108" t="s">
        <v>157</v>
      </c>
      <c r="O544" s="108" t="s">
        <v>180</v>
      </c>
      <c r="P544" s="108" t="s">
        <v>284</v>
      </c>
      <c r="Q544" s="120">
        <v>6875</v>
      </c>
      <c r="R544" s="116" t="s">
        <v>1</v>
      </c>
      <c r="S544" s="108" t="s">
        <v>272</v>
      </c>
      <c r="T544" s="108" t="s">
        <v>272</v>
      </c>
      <c r="U544" s="108" t="s">
        <v>272</v>
      </c>
      <c r="V544" s="108" t="s">
        <v>272</v>
      </c>
      <c r="W544" s="108" t="s">
        <v>272</v>
      </c>
      <c r="X544" s="108" t="s">
        <v>272</v>
      </c>
      <c r="Y544" s="108" t="s">
        <v>272</v>
      </c>
      <c r="Z544" s="108" t="s">
        <v>272</v>
      </c>
      <c r="AA544" s="108" t="s">
        <v>272</v>
      </c>
      <c r="AB544" s="108" t="s">
        <v>272</v>
      </c>
      <c r="AC544" s="108" t="s">
        <v>272</v>
      </c>
      <c r="AD544" s="108" t="s">
        <v>272</v>
      </c>
      <c r="AE544" s="108" t="s">
        <v>272</v>
      </c>
      <c r="AF544" s="108" t="s">
        <v>278</v>
      </c>
    </row>
    <row r="545" spans="1:32" x14ac:dyDescent="0.25">
      <c r="A545" s="107">
        <f t="shared" si="8"/>
        <v>4</v>
      </c>
      <c r="B545" s="113">
        <v>45394</v>
      </c>
      <c r="C545" s="113">
        <v>45394</v>
      </c>
      <c r="D545" s="108" t="s">
        <v>1359</v>
      </c>
      <c r="E545" s="108" t="s">
        <v>272</v>
      </c>
      <c r="F545" s="108" t="s">
        <v>1360</v>
      </c>
      <c r="G545" s="108" t="s">
        <v>281</v>
      </c>
      <c r="H545" s="108" t="s">
        <v>282</v>
      </c>
      <c r="I545" s="108" t="s">
        <v>276</v>
      </c>
      <c r="J545" s="120">
        <v>-727298000</v>
      </c>
      <c r="K545" s="114">
        <v>0</v>
      </c>
      <c r="L545" s="114">
        <v>-727298000</v>
      </c>
      <c r="M545" s="115" t="s">
        <v>272</v>
      </c>
      <c r="N545" s="108" t="s">
        <v>283</v>
      </c>
      <c r="O545" s="108" t="s">
        <v>168</v>
      </c>
      <c r="P545" s="108" t="s">
        <v>284</v>
      </c>
      <c r="Q545" s="120">
        <v>22000</v>
      </c>
      <c r="R545" s="116" t="s">
        <v>0</v>
      </c>
      <c r="S545" s="108" t="s">
        <v>272</v>
      </c>
      <c r="T545" s="108" t="s">
        <v>272</v>
      </c>
      <c r="U545" s="108" t="s">
        <v>272</v>
      </c>
      <c r="V545" s="108" t="s">
        <v>272</v>
      </c>
      <c r="W545" s="108" t="s">
        <v>272</v>
      </c>
      <c r="X545" s="108" t="s">
        <v>272</v>
      </c>
      <c r="Y545" s="108" t="s">
        <v>272</v>
      </c>
      <c r="Z545" s="108" t="s">
        <v>272</v>
      </c>
      <c r="AA545" s="108" t="s">
        <v>272</v>
      </c>
      <c r="AB545" s="108" t="s">
        <v>272</v>
      </c>
      <c r="AC545" s="108" t="s">
        <v>272</v>
      </c>
      <c r="AD545" s="108" t="s">
        <v>272</v>
      </c>
      <c r="AE545" s="108" t="s">
        <v>272</v>
      </c>
      <c r="AF545" s="108" t="s">
        <v>278</v>
      </c>
    </row>
    <row r="546" spans="1:32" x14ac:dyDescent="0.25">
      <c r="A546" s="107">
        <f t="shared" si="8"/>
        <v>4</v>
      </c>
      <c r="B546" s="113">
        <v>45394</v>
      </c>
      <c r="C546" s="113">
        <v>45394</v>
      </c>
      <c r="D546" s="108" t="s">
        <v>1361</v>
      </c>
      <c r="E546" s="108" t="s">
        <v>272</v>
      </c>
      <c r="F546" s="108" t="s">
        <v>1362</v>
      </c>
      <c r="G546" s="108" t="s">
        <v>281</v>
      </c>
      <c r="H546" s="108" t="s">
        <v>282</v>
      </c>
      <c r="I546" s="108" t="s">
        <v>276</v>
      </c>
      <c r="J546" s="120">
        <v>-218189400</v>
      </c>
      <c r="K546" s="114">
        <v>0</v>
      </c>
      <c r="L546" s="114">
        <v>-218189400</v>
      </c>
      <c r="M546" s="115" t="s">
        <v>272</v>
      </c>
      <c r="N546" s="108" t="s">
        <v>283</v>
      </c>
      <c r="O546" s="108" t="s">
        <v>168</v>
      </c>
      <c r="P546" s="108" t="s">
        <v>284</v>
      </c>
      <c r="Q546" s="120">
        <v>6600</v>
      </c>
      <c r="R546" s="116" t="s">
        <v>0</v>
      </c>
      <c r="S546" s="108" t="s">
        <v>272</v>
      </c>
      <c r="T546" s="108" t="s">
        <v>272</v>
      </c>
      <c r="U546" s="108" t="s">
        <v>272</v>
      </c>
      <c r="V546" s="108" t="s">
        <v>272</v>
      </c>
      <c r="W546" s="108" t="s">
        <v>272</v>
      </c>
      <c r="X546" s="108" t="s">
        <v>272</v>
      </c>
      <c r="Y546" s="108" t="s">
        <v>272</v>
      </c>
      <c r="Z546" s="108" t="s">
        <v>272</v>
      </c>
      <c r="AA546" s="108" t="s">
        <v>272</v>
      </c>
      <c r="AB546" s="108" t="s">
        <v>272</v>
      </c>
      <c r="AC546" s="108" t="s">
        <v>272</v>
      </c>
      <c r="AD546" s="108" t="s">
        <v>272</v>
      </c>
      <c r="AE546" s="108" t="s">
        <v>272</v>
      </c>
      <c r="AF546" s="108" t="s">
        <v>278</v>
      </c>
    </row>
    <row r="547" spans="1:32" x14ac:dyDescent="0.25">
      <c r="A547" s="107">
        <f t="shared" si="8"/>
        <v>4</v>
      </c>
      <c r="B547" s="113">
        <v>45394</v>
      </c>
      <c r="C547" s="113">
        <v>45394</v>
      </c>
      <c r="D547" s="108" t="s">
        <v>1363</v>
      </c>
      <c r="E547" s="108" t="s">
        <v>272</v>
      </c>
      <c r="F547" s="108" t="s">
        <v>1364</v>
      </c>
      <c r="G547" s="108" t="s">
        <v>281</v>
      </c>
      <c r="H547" s="108" t="s">
        <v>282</v>
      </c>
      <c r="I547" s="108" t="s">
        <v>276</v>
      </c>
      <c r="J547" s="120">
        <v>-654984000</v>
      </c>
      <c r="K547" s="114">
        <v>0</v>
      </c>
      <c r="L547" s="114">
        <v>-654984000</v>
      </c>
      <c r="M547" s="115" t="s">
        <v>272</v>
      </c>
      <c r="N547" s="108" t="s">
        <v>110</v>
      </c>
      <c r="O547" s="108" t="s">
        <v>192</v>
      </c>
      <c r="P547" s="108" t="s">
        <v>284</v>
      </c>
      <c r="Q547" s="120">
        <v>22000</v>
      </c>
      <c r="R547" s="116" t="s">
        <v>0</v>
      </c>
      <c r="S547" s="108" t="s">
        <v>272</v>
      </c>
      <c r="T547" s="108" t="s">
        <v>272</v>
      </c>
      <c r="U547" s="108" t="s">
        <v>272</v>
      </c>
      <c r="V547" s="108" t="s">
        <v>272</v>
      </c>
      <c r="W547" s="108" t="s">
        <v>272</v>
      </c>
      <c r="X547" s="108" t="s">
        <v>272</v>
      </c>
      <c r="Y547" s="108" t="s">
        <v>272</v>
      </c>
      <c r="Z547" s="108" t="s">
        <v>272</v>
      </c>
      <c r="AA547" s="108" t="s">
        <v>272</v>
      </c>
      <c r="AB547" s="108" t="s">
        <v>272</v>
      </c>
      <c r="AC547" s="108" t="s">
        <v>272</v>
      </c>
      <c r="AD547" s="108" t="s">
        <v>272</v>
      </c>
      <c r="AE547" s="108" t="s">
        <v>272</v>
      </c>
      <c r="AF547" s="108" t="s">
        <v>278</v>
      </c>
    </row>
    <row r="548" spans="1:32" x14ac:dyDescent="0.25">
      <c r="A548" s="107">
        <f t="shared" si="8"/>
        <v>4</v>
      </c>
      <c r="B548" s="113">
        <v>45394</v>
      </c>
      <c r="C548" s="113">
        <v>45394</v>
      </c>
      <c r="D548" s="108" t="s">
        <v>1365</v>
      </c>
      <c r="E548" s="108" t="s">
        <v>272</v>
      </c>
      <c r="F548" s="108" t="s">
        <v>1366</v>
      </c>
      <c r="G548" s="108" t="s">
        <v>281</v>
      </c>
      <c r="H548" s="108" t="s">
        <v>282</v>
      </c>
      <c r="I548" s="108" t="s">
        <v>276</v>
      </c>
      <c r="J548" s="120">
        <v>-341137500</v>
      </c>
      <c r="K548" s="114">
        <v>0</v>
      </c>
      <c r="L548" s="114">
        <v>-341137500</v>
      </c>
      <c r="M548" s="115" t="s">
        <v>272</v>
      </c>
      <c r="N548" s="108" t="s">
        <v>95</v>
      </c>
      <c r="O548" s="108" t="s">
        <v>170</v>
      </c>
      <c r="P548" s="108" t="s">
        <v>284</v>
      </c>
      <c r="Q548" s="120">
        <v>11000</v>
      </c>
      <c r="R548" s="116" t="s">
        <v>0</v>
      </c>
      <c r="S548" s="108" t="s">
        <v>272</v>
      </c>
      <c r="T548" s="108" t="s">
        <v>272</v>
      </c>
      <c r="U548" s="108" t="s">
        <v>272</v>
      </c>
      <c r="V548" s="108" t="s">
        <v>272</v>
      </c>
      <c r="W548" s="108" t="s">
        <v>272</v>
      </c>
      <c r="X548" s="108" t="s">
        <v>272</v>
      </c>
      <c r="Y548" s="108" t="s">
        <v>272</v>
      </c>
      <c r="Z548" s="108" t="s">
        <v>272</v>
      </c>
      <c r="AA548" s="108" t="s">
        <v>272</v>
      </c>
      <c r="AB548" s="108" t="s">
        <v>272</v>
      </c>
      <c r="AC548" s="108" t="s">
        <v>272</v>
      </c>
      <c r="AD548" s="108" t="s">
        <v>272</v>
      </c>
      <c r="AE548" s="108" t="s">
        <v>272</v>
      </c>
      <c r="AF548" s="108" t="s">
        <v>278</v>
      </c>
    </row>
    <row r="549" spans="1:32" x14ac:dyDescent="0.25">
      <c r="A549" s="107">
        <f t="shared" si="8"/>
        <v>4</v>
      </c>
      <c r="B549" s="113">
        <v>45394</v>
      </c>
      <c r="C549" s="113">
        <v>45394</v>
      </c>
      <c r="D549" s="108" t="s">
        <v>1367</v>
      </c>
      <c r="E549" s="108" t="s">
        <v>272</v>
      </c>
      <c r="F549" s="108" t="s">
        <v>1368</v>
      </c>
      <c r="G549" s="108" t="s">
        <v>281</v>
      </c>
      <c r="H549" s="108" t="s">
        <v>282</v>
      </c>
      <c r="I549" s="108" t="s">
        <v>276</v>
      </c>
      <c r="J549" s="120">
        <v>-386034000</v>
      </c>
      <c r="K549" s="114">
        <v>0</v>
      </c>
      <c r="L549" s="114">
        <v>-386034000</v>
      </c>
      <c r="M549" s="115" t="s">
        <v>272</v>
      </c>
      <c r="N549" s="108" t="s">
        <v>101</v>
      </c>
      <c r="O549" s="108" t="s">
        <v>175</v>
      </c>
      <c r="P549" s="108" t="s">
        <v>284</v>
      </c>
      <c r="Q549" s="120">
        <v>11000</v>
      </c>
      <c r="R549" s="116" t="s">
        <v>1</v>
      </c>
      <c r="S549" s="108" t="s">
        <v>272</v>
      </c>
      <c r="T549" s="108" t="s">
        <v>272</v>
      </c>
      <c r="U549" s="108" t="s">
        <v>272</v>
      </c>
      <c r="V549" s="108" t="s">
        <v>272</v>
      </c>
      <c r="W549" s="108" t="s">
        <v>272</v>
      </c>
      <c r="X549" s="108" t="s">
        <v>272</v>
      </c>
      <c r="Y549" s="108" t="s">
        <v>272</v>
      </c>
      <c r="Z549" s="108" t="s">
        <v>272</v>
      </c>
      <c r="AA549" s="108" t="s">
        <v>272</v>
      </c>
      <c r="AB549" s="108" t="s">
        <v>272</v>
      </c>
      <c r="AC549" s="108" t="s">
        <v>272</v>
      </c>
      <c r="AD549" s="108" t="s">
        <v>272</v>
      </c>
      <c r="AE549" s="108" t="s">
        <v>272</v>
      </c>
      <c r="AF549" s="108" t="s">
        <v>278</v>
      </c>
    </row>
    <row r="550" spans="1:32" x14ac:dyDescent="0.25">
      <c r="A550" s="107">
        <f t="shared" si="8"/>
        <v>4</v>
      </c>
      <c r="B550" s="113">
        <v>45394</v>
      </c>
      <c r="C550" s="113">
        <v>45394</v>
      </c>
      <c r="D550" s="108" t="s">
        <v>1369</v>
      </c>
      <c r="E550" s="108" t="s">
        <v>272</v>
      </c>
      <c r="F550" s="108" t="s">
        <v>1370</v>
      </c>
      <c r="G550" s="108" t="s">
        <v>281</v>
      </c>
      <c r="H550" s="108" t="s">
        <v>282</v>
      </c>
      <c r="I550" s="108" t="s">
        <v>276</v>
      </c>
      <c r="J550" s="120">
        <v>-153183400</v>
      </c>
      <c r="K550" s="114">
        <v>0</v>
      </c>
      <c r="L550" s="114">
        <v>-153183400</v>
      </c>
      <c r="M550" s="115" t="s">
        <v>272</v>
      </c>
      <c r="N550" s="108" t="s">
        <v>111</v>
      </c>
      <c r="O550" s="108" t="s">
        <v>466</v>
      </c>
      <c r="P550" s="108" t="s">
        <v>284</v>
      </c>
      <c r="Q550" s="120">
        <v>4400</v>
      </c>
      <c r="R550" s="116" t="s">
        <v>0</v>
      </c>
      <c r="S550" s="108" t="s">
        <v>272</v>
      </c>
      <c r="T550" s="108" t="s">
        <v>272</v>
      </c>
      <c r="U550" s="108" t="s">
        <v>272</v>
      </c>
      <c r="V550" s="108" t="s">
        <v>272</v>
      </c>
      <c r="W550" s="108" t="s">
        <v>272</v>
      </c>
      <c r="X550" s="108" t="s">
        <v>272</v>
      </c>
      <c r="Y550" s="108" t="s">
        <v>272</v>
      </c>
      <c r="Z550" s="108" t="s">
        <v>272</v>
      </c>
      <c r="AA550" s="108" t="s">
        <v>272</v>
      </c>
      <c r="AB550" s="108" t="s">
        <v>272</v>
      </c>
      <c r="AC550" s="108" t="s">
        <v>272</v>
      </c>
      <c r="AD550" s="108" t="s">
        <v>272</v>
      </c>
      <c r="AE550" s="108" t="s">
        <v>272</v>
      </c>
      <c r="AF550" s="108" t="s">
        <v>278</v>
      </c>
    </row>
    <row r="551" spans="1:32" x14ac:dyDescent="0.25">
      <c r="A551" s="107">
        <f t="shared" si="8"/>
        <v>4</v>
      </c>
      <c r="B551" s="113">
        <v>45395</v>
      </c>
      <c r="C551" s="113">
        <v>45395</v>
      </c>
      <c r="D551" s="108" t="s">
        <v>1371</v>
      </c>
      <c r="E551" s="108" t="s">
        <v>272</v>
      </c>
      <c r="F551" s="108" t="s">
        <v>1372</v>
      </c>
      <c r="G551" s="108" t="s">
        <v>281</v>
      </c>
      <c r="H551" s="108" t="s">
        <v>282</v>
      </c>
      <c r="I551" s="108" t="s">
        <v>276</v>
      </c>
      <c r="J551" s="120">
        <v>-193017000</v>
      </c>
      <c r="K551" s="114">
        <v>0</v>
      </c>
      <c r="L551" s="114">
        <v>-193017000</v>
      </c>
      <c r="M551" s="115" t="s">
        <v>272</v>
      </c>
      <c r="N551" s="108" t="s">
        <v>101</v>
      </c>
      <c r="O551" s="108" t="s">
        <v>175</v>
      </c>
      <c r="P551" s="108" t="s">
        <v>284</v>
      </c>
      <c r="Q551" s="120">
        <v>5500</v>
      </c>
      <c r="R551" s="116" t="s">
        <v>1</v>
      </c>
      <c r="S551" s="108" t="s">
        <v>272</v>
      </c>
      <c r="T551" s="108" t="s">
        <v>272</v>
      </c>
      <c r="U551" s="108" t="s">
        <v>272</v>
      </c>
      <c r="V551" s="108" t="s">
        <v>272</v>
      </c>
      <c r="W551" s="108" t="s">
        <v>272</v>
      </c>
      <c r="X551" s="108" t="s">
        <v>272</v>
      </c>
      <c r="Y551" s="108" t="s">
        <v>272</v>
      </c>
      <c r="Z551" s="108" t="s">
        <v>272</v>
      </c>
      <c r="AA551" s="108" t="s">
        <v>272</v>
      </c>
      <c r="AB551" s="108" t="s">
        <v>272</v>
      </c>
      <c r="AC551" s="108" t="s">
        <v>272</v>
      </c>
      <c r="AD551" s="108" t="s">
        <v>272</v>
      </c>
      <c r="AE551" s="108" t="s">
        <v>272</v>
      </c>
      <c r="AF551" s="108" t="s">
        <v>278</v>
      </c>
    </row>
    <row r="552" spans="1:32" x14ac:dyDescent="0.25">
      <c r="A552" s="107">
        <f t="shared" si="8"/>
        <v>4</v>
      </c>
      <c r="B552" s="113">
        <v>45395</v>
      </c>
      <c r="C552" s="113">
        <v>45395</v>
      </c>
      <c r="D552" s="108" t="s">
        <v>1373</v>
      </c>
      <c r="E552" s="108" t="s">
        <v>272</v>
      </c>
      <c r="F552" s="108" t="s">
        <v>1374</v>
      </c>
      <c r="G552" s="108" t="s">
        <v>281</v>
      </c>
      <c r="H552" s="108" t="s">
        <v>282</v>
      </c>
      <c r="I552" s="108" t="s">
        <v>276</v>
      </c>
      <c r="J552" s="120">
        <v>-196009000</v>
      </c>
      <c r="K552" s="114">
        <v>0</v>
      </c>
      <c r="L552" s="114">
        <v>-196009000</v>
      </c>
      <c r="M552" s="115" t="s">
        <v>272</v>
      </c>
      <c r="N552" s="108" t="s">
        <v>157</v>
      </c>
      <c r="O552" s="108" t="s">
        <v>180</v>
      </c>
      <c r="P552" s="108" t="s">
        <v>284</v>
      </c>
      <c r="Q552" s="120">
        <v>5500</v>
      </c>
      <c r="R552" s="116" t="s">
        <v>1</v>
      </c>
      <c r="S552" s="108" t="s">
        <v>272</v>
      </c>
      <c r="T552" s="108" t="s">
        <v>272</v>
      </c>
      <c r="U552" s="108" t="s">
        <v>272</v>
      </c>
      <c r="V552" s="108" t="s">
        <v>272</v>
      </c>
      <c r="W552" s="108" t="s">
        <v>272</v>
      </c>
      <c r="X552" s="108" t="s">
        <v>272</v>
      </c>
      <c r="Y552" s="108" t="s">
        <v>272</v>
      </c>
      <c r="Z552" s="108" t="s">
        <v>272</v>
      </c>
      <c r="AA552" s="108" t="s">
        <v>272</v>
      </c>
      <c r="AB552" s="108" t="s">
        <v>272</v>
      </c>
      <c r="AC552" s="108" t="s">
        <v>272</v>
      </c>
      <c r="AD552" s="108" t="s">
        <v>272</v>
      </c>
      <c r="AE552" s="108" t="s">
        <v>272</v>
      </c>
      <c r="AF552" s="108" t="s">
        <v>278</v>
      </c>
    </row>
    <row r="553" spans="1:32" x14ac:dyDescent="0.25">
      <c r="A553" s="107">
        <f t="shared" si="8"/>
        <v>4</v>
      </c>
      <c r="B553" s="113">
        <v>45395</v>
      </c>
      <c r="C553" s="113">
        <v>45395</v>
      </c>
      <c r="D553" s="108" t="s">
        <v>1375</v>
      </c>
      <c r="E553" s="108" t="s">
        <v>272</v>
      </c>
      <c r="F553" s="108" t="s">
        <v>1376</v>
      </c>
      <c r="G553" s="108" t="s">
        <v>281</v>
      </c>
      <c r="H553" s="108" t="s">
        <v>282</v>
      </c>
      <c r="I553" s="108" t="s">
        <v>276</v>
      </c>
      <c r="J553" s="120">
        <v>-164825750</v>
      </c>
      <c r="K553" s="114">
        <v>0</v>
      </c>
      <c r="L553" s="114">
        <v>-164825750</v>
      </c>
      <c r="M553" s="115" t="s">
        <v>272</v>
      </c>
      <c r="N553" s="108" t="s">
        <v>157</v>
      </c>
      <c r="O553" s="108" t="s">
        <v>180</v>
      </c>
      <c r="P553" s="108" t="s">
        <v>284</v>
      </c>
      <c r="Q553" s="120">
        <v>4625</v>
      </c>
      <c r="R553" s="116" t="s">
        <v>1</v>
      </c>
      <c r="S553" s="108" t="s">
        <v>272</v>
      </c>
      <c r="T553" s="108" t="s">
        <v>272</v>
      </c>
      <c r="U553" s="108" t="s">
        <v>272</v>
      </c>
      <c r="V553" s="108" t="s">
        <v>272</v>
      </c>
      <c r="W553" s="108" t="s">
        <v>272</v>
      </c>
      <c r="X553" s="108" t="s">
        <v>272</v>
      </c>
      <c r="Y553" s="108" t="s">
        <v>272</v>
      </c>
      <c r="Z553" s="108" t="s">
        <v>272</v>
      </c>
      <c r="AA553" s="108" t="s">
        <v>272</v>
      </c>
      <c r="AB553" s="108" t="s">
        <v>272</v>
      </c>
      <c r="AC553" s="108" t="s">
        <v>272</v>
      </c>
      <c r="AD553" s="108" t="s">
        <v>272</v>
      </c>
      <c r="AE553" s="108" t="s">
        <v>272</v>
      </c>
      <c r="AF553" s="108" t="s">
        <v>278</v>
      </c>
    </row>
    <row r="554" spans="1:32" x14ac:dyDescent="0.25">
      <c r="A554" s="107">
        <f t="shared" si="8"/>
        <v>4</v>
      </c>
      <c r="B554" s="113">
        <v>45395</v>
      </c>
      <c r="C554" s="113">
        <v>45395</v>
      </c>
      <c r="D554" s="108" t="s">
        <v>1377</v>
      </c>
      <c r="E554" s="108" t="s">
        <v>272</v>
      </c>
      <c r="F554" s="108" t="s">
        <v>1378</v>
      </c>
      <c r="G554" s="108" t="s">
        <v>281</v>
      </c>
      <c r="H554" s="108" t="s">
        <v>282</v>
      </c>
      <c r="I554" s="108" t="s">
        <v>276</v>
      </c>
      <c r="J554" s="120">
        <v>-146183400</v>
      </c>
      <c r="K554" s="114">
        <v>0</v>
      </c>
      <c r="L554" s="114">
        <v>-146183400</v>
      </c>
      <c r="M554" s="115" t="s">
        <v>272</v>
      </c>
      <c r="N554" s="108" t="s">
        <v>111</v>
      </c>
      <c r="O554" s="108" t="s">
        <v>466</v>
      </c>
      <c r="P554" s="108" t="s">
        <v>284</v>
      </c>
      <c r="Q554" s="120">
        <v>4400</v>
      </c>
      <c r="R554" s="116" t="s">
        <v>0</v>
      </c>
      <c r="S554" s="108" t="s">
        <v>272</v>
      </c>
      <c r="T554" s="108" t="s">
        <v>272</v>
      </c>
      <c r="U554" s="108" t="s">
        <v>272</v>
      </c>
      <c r="V554" s="108" t="s">
        <v>272</v>
      </c>
      <c r="W554" s="108" t="s">
        <v>272</v>
      </c>
      <c r="X554" s="108" t="s">
        <v>272</v>
      </c>
      <c r="Y554" s="108" t="s">
        <v>272</v>
      </c>
      <c r="Z554" s="108" t="s">
        <v>272</v>
      </c>
      <c r="AA554" s="108" t="s">
        <v>272</v>
      </c>
      <c r="AB554" s="108" t="s">
        <v>272</v>
      </c>
      <c r="AC554" s="108" t="s">
        <v>272</v>
      </c>
      <c r="AD554" s="108" t="s">
        <v>272</v>
      </c>
      <c r="AE554" s="108" t="s">
        <v>272</v>
      </c>
      <c r="AF554" s="108" t="s">
        <v>278</v>
      </c>
    </row>
    <row r="555" spans="1:32" ht="25" x14ac:dyDescent="0.25">
      <c r="A555" s="107">
        <f t="shared" si="8"/>
        <v>4</v>
      </c>
      <c r="B555" s="113">
        <v>45397</v>
      </c>
      <c r="C555" s="113">
        <v>45397</v>
      </c>
      <c r="D555" s="108" t="s">
        <v>1379</v>
      </c>
      <c r="E555" s="108" t="s">
        <v>272</v>
      </c>
      <c r="F555" s="108" t="s">
        <v>1380</v>
      </c>
      <c r="G555" s="108" t="s">
        <v>274</v>
      </c>
      <c r="H555" s="108" t="s">
        <v>275</v>
      </c>
      <c r="I555" s="108" t="s">
        <v>276</v>
      </c>
      <c r="J555" s="120">
        <v>-11322222</v>
      </c>
      <c r="K555" s="114">
        <v>0</v>
      </c>
      <c r="L555" s="114">
        <v>-11322222</v>
      </c>
      <c r="M555" s="115" t="s">
        <v>1381</v>
      </c>
      <c r="N555" s="108" t="s">
        <v>272</v>
      </c>
      <c r="O555" s="108" t="s">
        <v>272</v>
      </c>
      <c r="P555" s="108" t="s">
        <v>272</v>
      </c>
      <c r="Q555" s="120">
        <v>0</v>
      </c>
      <c r="R555" s="116" t="s">
        <v>239</v>
      </c>
      <c r="S555" s="108" t="s">
        <v>272</v>
      </c>
      <c r="T555" s="108" t="s">
        <v>272</v>
      </c>
      <c r="U555" s="108" t="s">
        <v>272</v>
      </c>
      <c r="V555" s="108" t="s">
        <v>272</v>
      </c>
      <c r="W555" s="108" t="s">
        <v>272</v>
      </c>
      <c r="X555" s="108" t="s">
        <v>272</v>
      </c>
      <c r="Y555" s="108" t="s">
        <v>272</v>
      </c>
      <c r="Z555" s="108" t="s">
        <v>272</v>
      </c>
      <c r="AA555" s="108" t="s">
        <v>272</v>
      </c>
      <c r="AB555" s="108" t="s">
        <v>272</v>
      </c>
      <c r="AC555" s="108" t="s">
        <v>272</v>
      </c>
      <c r="AD555" s="108" t="s">
        <v>272</v>
      </c>
      <c r="AE555" s="108" t="s">
        <v>272</v>
      </c>
      <c r="AF555" s="108" t="s">
        <v>278</v>
      </c>
    </row>
    <row r="556" spans="1:32" x14ac:dyDescent="0.25">
      <c r="A556" s="107">
        <f t="shared" si="8"/>
        <v>4</v>
      </c>
      <c r="B556" s="113">
        <v>45397</v>
      </c>
      <c r="C556" s="113">
        <v>45397</v>
      </c>
      <c r="D556" s="108" t="s">
        <v>1382</v>
      </c>
      <c r="E556" s="108" t="s">
        <v>272</v>
      </c>
      <c r="F556" s="108" t="s">
        <v>1383</v>
      </c>
      <c r="G556" s="108" t="s">
        <v>281</v>
      </c>
      <c r="H556" s="108" t="s">
        <v>282</v>
      </c>
      <c r="I556" s="108" t="s">
        <v>276</v>
      </c>
      <c r="J556" s="120">
        <v>-341137500</v>
      </c>
      <c r="K556" s="114">
        <v>0</v>
      </c>
      <c r="L556" s="114">
        <v>-341137500</v>
      </c>
      <c r="M556" s="115" t="s">
        <v>272</v>
      </c>
      <c r="N556" s="108" t="s">
        <v>95</v>
      </c>
      <c r="O556" s="108" t="s">
        <v>170</v>
      </c>
      <c r="P556" s="108" t="s">
        <v>284</v>
      </c>
      <c r="Q556" s="120">
        <v>11000</v>
      </c>
      <c r="R556" s="116" t="s">
        <v>0</v>
      </c>
      <c r="S556" s="108" t="s">
        <v>272</v>
      </c>
      <c r="T556" s="108" t="s">
        <v>272</v>
      </c>
      <c r="U556" s="108" t="s">
        <v>272</v>
      </c>
      <c r="V556" s="108" t="s">
        <v>272</v>
      </c>
      <c r="W556" s="108" t="s">
        <v>272</v>
      </c>
      <c r="X556" s="108" t="s">
        <v>272</v>
      </c>
      <c r="Y556" s="108" t="s">
        <v>272</v>
      </c>
      <c r="Z556" s="108" t="s">
        <v>272</v>
      </c>
      <c r="AA556" s="108" t="s">
        <v>272</v>
      </c>
      <c r="AB556" s="108" t="s">
        <v>272</v>
      </c>
      <c r="AC556" s="108" t="s">
        <v>272</v>
      </c>
      <c r="AD556" s="108" t="s">
        <v>272</v>
      </c>
      <c r="AE556" s="108" t="s">
        <v>272</v>
      </c>
      <c r="AF556" s="108" t="s">
        <v>278</v>
      </c>
    </row>
    <row r="557" spans="1:32" x14ac:dyDescent="0.25">
      <c r="A557" s="107">
        <f t="shared" si="8"/>
        <v>4</v>
      </c>
      <c r="B557" s="113">
        <v>45397</v>
      </c>
      <c r="C557" s="113">
        <v>45397</v>
      </c>
      <c r="D557" s="108" t="s">
        <v>1384</v>
      </c>
      <c r="E557" s="108" t="s">
        <v>272</v>
      </c>
      <c r="F557" s="108" t="s">
        <v>1385</v>
      </c>
      <c r="G557" s="108" t="s">
        <v>281</v>
      </c>
      <c r="H557" s="108" t="s">
        <v>282</v>
      </c>
      <c r="I557" s="108" t="s">
        <v>276</v>
      </c>
      <c r="J557" s="120">
        <v>-193017000</v>
      </c>
      <c r="K557" s="114">
        <v>0</v>
      </c>
      <c r="L557" s="114">
        <v>-193017000</v>
      </c>
      <c r="M557" s="115" t="s">
        <v>272</v>
      </c>
      <c r="N557" s="108" t="s">
        <v>101</v>
      </c>
      <c r="O557" s="108" t="s">
        <v>175</v>
      </c>
      <c r="P557" s="108" t="s">
        <v>284</v>
      </c>
      <c r="Q557" s="120">
        <v>5500</v>
      </c>
      <c r="R557" s="116" t="s">
        <v>1</v>
      </c>
      <c r="S557" s="108" t="s">
        <v>272</v>
      </c>
      <c r="T557" s="108" t="s">
        <v>272</v>
      </c>
      <c r="U557" s="108" t="s">
        <v>272</v>
      </c>
      <c r="V557" s="108" t="s">
        <v>272</v>
      </c>
      <c r="W557" s="108" t="s">
        <v>272</v>
      </c>
      <c r="X557" s="108" t="s">
        <v>272</v>
      </c>
      <c r="Y557" s="108" t="s">
        <v>272</v>
      </c>
      <c r="Z557" s="108" t="s">
        <v>272</v>
      </c>
      <c r="AA557" s="108" t="s">
        <v>272</v>
      </c>
      <c r="AB557" s="108" t="s">
        <v>272</v>
      </c>
      <c r="AC557" s="108" t="s">
        <v>272</v>
      </c>
      <c r="AD557" s="108" t="s">
        <v>272</v>
      </c>
      <c r="AE557" s="108" t="s">
        <v>272</v>
      </c>
      <c r="AF557" s="108" t="s">
        <v>278</v>
      </c>
    </row>
    <row r="558" spans="1:32" x14ac:dyDescent="0.25">
      <c r="A558" s="107">
        <f t="shared" si="8"/>
        <v>4</v>
      </c>
      <c r="B558" s="113">
        <v>45397</v>
      </c>
      <c r="C558" s="113">
        <v>45397</v>
      </c>
      <c r="D558" s="108" t="s">
        <v>1386</v>
      </c>
      <c r="E558" s="108" t="s">
        <v>272</v>
      </c>
      <c r="F558" s="108" t="s">
        <v>1387</v>
      </c>
      <c r="G558" s="108" t="s">
        <v>281</v>
      </c>
      <c r="H558" s="108" t="s">
        <v>282</v>
      </c>
      <c r="I558" s="108" t="s">
        <v>276</v>
      </c>
      <c r="J558" s="120">
        <v>-193017000</v>
      </c>
      <c r="K558" s="114">
        <v>0</v>
      </c>
      <c r="L558" s="114">
        <v>-193017000</v>
      </c>
      <c r="M558" s="115" t="s">
        <v>272</v>
      </c>
      <c r="N558" s="108" t="s">
        <v>101</v>
      </c>
      <c r="O558" s="108" t="s">
        <v>175</v>
      </c>
      <c r="P558" s="108" t="s">
        <v>284</v>
      </c>
      <c r="Q558" s="120">
        <v>5500</v>
      </c>
      <c r="R558" s="116" t="s">
        <v>1</v>
      </c>
      <c r="S558" s="108" t="s">
        <v>272</v>
      </c>
      <c r="T558" s="108" t="s">
        <v>272</v>
      </c>
      <c r="U558" s="108" t="s">
        <v>272</v>
      </c>
      <c r="V558" s="108" t="s">
        <v>272</v>
      </c>
      <c r="W558" s="108" t="s">
        <v>272</v>
      </c>
      <c r="X558" s="108" t="s">
        <v>272</v>
      </c>
      <c r="Y558" s="108" t="s">
        <v>272</v>
      </c>
      <c r="Z558" s="108" t="s">
        <v>272</v>
      </c>
      <c r="AA558" s="108" t="s">
        <v>272</v>
      </c>
      <c r="AB558" s="108" t="s">
        <v>272</v>
      </c>
      <c r="AC558" s="108" t="s">
        <v>272</v>
      </c>
      <c r="AD558" s="108" t="s">
        <v>272</v>
      </c>
      <c r="AE558" s="108" t="s">
        <v>272</v>
      </c>
      <c r="AF558" s="108" t="s">
        <v>278</v>
      </c>
    </row>
    <row r="559" spans="1:32" x14ac:dyDescent="0.25">
      <c r="A559" s="107">
        <f t="shared" si="8"/>
        <v>4</v>
      </c>
      <c r="B559" s="113">
        <v>45397</v>
      </c>
      <c r="C559" s="113">
        <v>45397</v>
      </c>
      <c r="D559" s="108" t="s">
        <v>1388</v>
      </c>
      <c r="E559" s="108" t="s">
        <v>272</v>
      </c>
      <c r="F559" s="108" t="s">
        <v>1389</v>
      </c>
      <c r="G559" s="108" t="s">
        <v>281</v>
      </c>
      <c r="H559" s="108" t="s">
        <v>282</v>
      </c>
      <c r="I559" s="108" t="s">
        <v>276</v>
      </c>
      <c r="J559" s="120">
        <v>-654984000</v>
      </c>
      <c r="K559" s="114">
        <v>0</v>
      </c>
      <c r="L559" s="114">
        <v>-654984000</v>
      </c>
      <c r="M559" s="115" t="s">
        <v>272</v>
      </c>
      <c r="N559" s="108" t="s">
        <v>110</v>
      </c>
      <c r="O559" s="108" t="s">
        <v>192</v>
      </c>
      <c r="P559" s="108" t="s">
        <v>284</v>
      </c>
      <c r="Q559" s="120">
        <v>22000</v>
      </c>
      <c r="R559" s="116" t="s">
        <v>0</v>
      </c>
      <c r="S559" s="108" t="s">
        <v>272</v>
      </c>
      <c r="T559" s="108" t="s">
        <v>272</v>
      </c>
      <c r="U559" s="108" t="s">
        <v>272</v>
      </c>
      <c r="V559" s="108" t="s">
        <v>272</v>
      </c>
      <c r="W559" s="108" t="s">
        <v>272</v>
      </c>
      <c r="X559" s="108" t="s">
        <v>272</v>
      </c>
      <c r="Y559" s="108" t="s">
        <v>272</v>
      </c>
      <c r="Z559" s="108" t="s">
        <v>272</v>
      </c>
      <c r="AA559" s="108" t="s">
        <v>272</v>
      </c>
      <c r="AB559" s="108" t="s">
        <v>272</v>
      </c>
      <c r="AC559" s="108" t="s">
        <v>272</v>
      </c>
      <c r="AD559" s="108" t="s">
        <v>272</v>
      </c>
      <c r="AE559" s="108" t="s">
        <v>272</v>
      </c>
      <c r="AF559" s="108" t="s">
        <v>278</v>
      </c>
    </row>
    <row r="560" spans="1:32" x14ac:dyDescent="0.25">
      <c r="A560" s="107">
        <f t="shared" si="8"/>
        <v>4</v>
      </c>
      <c r="B560" s="113">
        <v>45397</v>
      </c>
      <c r="C560" s="113">
        <v>45397</v>
      </c>
      <c r="D560" s="108" t="s">
        <v>1390</v>
      </c>
      <c r="E560" s="108" t="s">
        <v>272</v>
      </c>
      <c r="F560" s="108" t="s">
        <v>1391</v>
      </c>
      <c r="G560" s="108" t="s">
        <v>281</v>
      </c>
      <c r="H560" s="108" t="s">
        <v>282</v>
      </c>
      <c r="I560" s="108" t="s">
        <v>276</v>
      </c>
      <c r="J560" s="120">
        <v>-193017000</v>
      </c>
      <c r="K560" s="114">
        <v>0</v>
      </c>
      <c r="L560" s="114">
        <v>-193017000</v>
      </c>
      <c r="M560" s="115" t="s">
        <v>272</v>
      </c>
      <c r="N560" s="108" t="s">
        <v>101</v>
      </c>
      <c r="O560" s="108" t="s">
        <v>175</v>
      </c>
      <c r="P560" s="108" t="s">
        <v>284</v>
      </c>
      <c r="Q560" s="120">
        <v>5500</v>
      </c>
      <c r="R560" s="116" t="s">
        <v>1</v>
      </c>
      <c r="S560" s="108" t="s">
        <v>272</v>
      </c>
      <c r="T560" s="108" t="s">
        <v>272</v>
      </c>
      <c r="U560" s="108" t="s">
        <v>272</v>
      </c>
      <c r="V560" s="108" t="s">
        <v>272</v>
      </c>
      <c r="W560" s="108" t="s">
        <v>272</v>
      </c>
      <c r="X560" s="108" t="s">
        <v>272</v>
      </c>
      <c r="Y560" s="108" t="s">
        <v>272</v>
      </c>
      <c r="Z560" s="108" t="s">
        <v>272</v>
      </c>
      <c r="AA560" s="108" t="s">
        <v>272</v>
      </c>
      <c r="AB560" s="108" t="s">
        <v>272</v>
      </c>
      <c r="AC560" s="108" t="s">
        <v>272</v>
      </c>
      <c r="AD560" s="108" t="s">
        <v>272</v>
      </c>
      <c r="AE560" s="108" t="s">
        <v>272</v>
      </c>
      <c r="AF560" s="108" t="s">
        <v>278</v>
      </c>
    </row>
    <row r="561" spans="1:32" x14ac:dyDescent="0.25">
      <c r="A561" s="107">
        <f t="shared" si="8"/>
        <v>4</v>
      </c>
      <c r="B561" s="113">
        <v>45398</v>
      </c>
      <c r="C561" s="113">
        <v>45398</v>
      </c>
      <c r="D561" s="108" t="s">
        <v>1392</v>
      </c>
      <c r="E561" s="108" t="s">
        <v>272</v>
      </c>
      <c r="F561" s="108" t="s">
        <v>1393</v>
      </c>
      <c r="G561" s="108" t="s">
        <v>281</v>
      </c>
      <c r="H561" s="108" t="s">
        <v>282</v>
      </c>
      <c r="I561" s="108" t="s">
        <v>276</v>
      </c>
      <c r="J561" s="120">
        <v>-357423000</v>
      </c>
      <c r="K561" s="114">
        <v>0</v>
      </c>
      <c r="L561" s="114">
        <v>-357423000</v>
      </c>
      <c r="M561" s="115" t="s">
        <v>272</v>
      </c>
      <c r="N561" s="108" t="s">
        <v>110</v>
      </c>
      <c r="O561" s="108" t="s">
        <v>192</v>
      </c>
      <c r="P561" s="108" t="s">
        <v>284</v>
      </c>
      <c r="Q561" s="120">
        <v>11000</v>
      </c>
      <c r="R561" s="116" t="s">
        <v>0</v>
      </c>
      <c r="S561" s="108" t="s">
        <v>272</v>
      </c>
      <c r="T561" s="108" t="s">
        <v>272</v>
      </c>
      <c r="U561" s="108" t="s">
        <v>272</v>
      </c>
      <c r="V561" s="108" t="s">
        <v>272</v>
      </c>
      <c r="W561" s="108" t="s">
        <v>272</v>
      </c>
      <c r="X561" s="108" t="s">
        <v>272</v>
      </c>
      <c r="Y561" s="108" t="s">
        <v>272</v>
      </c>
      <c r="Z561" s="108" t="s">
        <v>272</v>
      </c>
      <c r="AA561" s="108" t="s">
        <v>272</v>
      </c>
      <c r="AB561" s="108" t="s">
        <v>272</v>
      </c>
      <c r="AC561" s="108" t="s">
        <v>272</v>
      </c>
      <c r="AD561" s="108" t="s">
        <v>272</v>
      </c>
      <c r="AE561" s="108" t="s">
        <v>272</v>
      </c>
      <c r="AF561" s="108" t="s">
        <v>278</v>
      </c>
    </row>
    <row r="562" spans="1:32" x14ac:dyDescent="0.25">
      <c r="A562" s="107">
        <f t="shared" si="8"/>
        <v>4</v>
      </c>
      <c r="B562" s="113">
        <v>45398</v>
      </c>
      <c r="C562" s="113">
        <v>45398</v>
      </c>
      <c r="D562" s="108" t="s">
        <v>1394</v>
      </c>
      <c r="E562" s="108" t="s">
        <v>272</v>
      </c>
      <c r="F562" s="108" t="s">
        <v>1395</v>
      </c>
      <c r="G562" s="108" t="s">
        <v>281</v>
      </c>
      <c r="H562" s="108" t="s">
        <v>282</v>
      </c>
      <c r="I562" s="108" t="s">
        <v>276</v>
      </c>
      <c r="J562" s="120">
        <v>-341137500</v>
      </c>
      <c r="K562" s="114">
        <v>0</v>
      </c>
      <c r="L562" s="114">
        <v>-341137500</v>
      </c>
      <c r="M562" s="115" t="s">
        <v>272</v>
      </c>
      <c r="N562" s="108" t="s">
        <v>95</v>
      </c>
      <c r="O562" s="108" t="s">
        <v>170</v>
      </c>
      <c r="P562" s="108" t="s">
        <v>284</v>
      </c>
      <c r="Q562" s="120">
        <v>11000</v>
      </c>
      <c r="R562" s="116" t="s">
        <v>0</v>
      </c>
      <c r="S562" s="108" t="s">
        <v>272</v>
      </c>
      <c r="T562" s="108" t="s">
        <v>272</v>
      </c>
      <c r="U562" s="108" t="s">
        <v>272</v>
      </c>
      <c r="V562" s="108" t="s">
        <v>272</v>
      </c>
      <c r="W562" s="108" t="s">
        <v>272</v>
      </c>
      <c r="X562" s="108" t="s">
        <v>272</v>
      </c>
      <c r="Y562" s="108" t="s">
        <v>272</v>
      </c>
      <c r="Z562" s="108" t="s">
        <v>272</v>
      </c>
      <c r="AA562" s="108" t="s">
        <v>272</v>
      </c>
      <c r="AB562" s="108" t="s">
        <v>272</v>
      </c>
      <c r="AC562" s="108" t="s">
        <v>272</v>
      </c>
      <c r="AD562" s="108" t="s">
        <v>272</v>
      </c>
      <c r="AE562" s="108" t="s">
        <v>272</v>
      </c>
      <c r="AF562" s="108" t="s">
        <v>278</v>
      </c>
    </row>
    <row r="563" spans="1:32" x14ac:dyDescent="0.25">
      <c r="A563" s="107">
        <f t="shared" si="8"/>
        <v>4</v>
      </c>
      <c r="B563" s="113">
        <v>45398</v>
      </c>
      <c r="C563" s="113">
        <v>45398</v>
      </c>
      <c r="D563" s="108" t="s">
        <v>1396</v>
      </c>
      <c r="E563" s="108" t="s">
        <v>272</v>
      </c>
      <c r="F563" s="108" t="s">
        <v>1397</v>
      </c>
      <c r="G563" s="108" t="s">
        <v>281</v>
      </c>
      <c r="H563" s="108" t="s">
        <v>282</v>
      </c>
      <c r="I563" s="108" t="s">
        <v>276</v>
      </c>
      <c r="J563" s="120">
        <v>-654984000</v>
      </c>
      <c r="K563" s="114">
        <v>0</v>
      </c>
      <c r="L563" s="114">
        <v>-654984000</v>
      </c>
      <c r="M563" s="115" t="s">
        <v>272</v>
      </c>
      <c r="N563" s="108" t="s">
        <v>110</v>
      </c>
      <c r="O563" s="108" t="s">
        <v>192</v>
      </c>
      <c r="P563" s="108" t="s">
        <v>284</v>
      </c>
      <c r="Q563" s="120">
        <v>22000</v>
      </c>
      <c r="R563" s="116" t="s">
        <v>0</v>
      </c>
      <c r="S563" s="108" t="s">
        <v>272</v>
      </c>
      <c r="T563" s="108" t="s">
        <v>272</v>
      </c>
      <c r="U563" s="108" t="s">
        <v>272</v>
      </c>
      <c r="V563" s="108" t="s">
        <v>272</v>
      </c>
      <c r="W563" s="108" t="s">
        <v>272</v>
      </c>
      <c r="X563" s="108" t="s">
        <v>272</v>
      </c>
      <c r="Y563" s="108" t="s">
        <v>272</v>
      </c>
      <c r="Z563" s="108" t="s">
        <v>272</v>
      </c>
      <c r="AA563" s="108" t="s">
        <v>272</v>
      </c>
      <c r="AB563" s="108" t="s">
        <v>272</v>
      </c>
      <c r="AC563" s="108" t="s">
        <v>272</v>
      </c>
      <c r="AD563" s="108" t="s">
        <v>272</v>
      </c>
      <c r="AE563" s="108" t="s">
        <v>272</v>
      </c>
      <c r="AF563" s="108" t="s">
        <v>278</v>
      </c>
    </row>
    <row r="564" spans="1:32" x14ac:dyDescent="0.25">
      <c r="A564" s="107">
        <f t="shared" si="8"/>
        <v>4</v>
      </c>
      <c r="B564" s="113">
        <v>45398</v>
      </c>
      <c r="C564" s="113">
        <v>45398</v>
      </c>
      <c r="D564" s="108" t="s">
        <v>1398</v>
      </c>
      <c r="E564" s="108" t="s">
        <v>272</v>
      </c>
      <c r="F564" s="108" t="s">
        <v>1399</v>
      </c>
      <c r="G564" s="108" t="s">
        <v>281</v>
      </c>
      <c r="H564" s="108" t="s">
        <v>282</v>
      </c>
      <c r="I564" s="108" t="s">
        <v>276</v>
      </c>
      <c r="J564" s="120">
        <v>-116082750</v>
      </c>
      <c r="K564" s="114">
        <v>0</v>
      </c>
      <c r="L564" s="114">
        <v>-116082750</v>
      </c>
      <c r="M564" s="115" t="s">
        <v>272</v>
      </c>
      <c r="N564" s="108" t="s">
        <v>151</v>
      </c>
      <c r="O564" s="108" t="s">
        <v>152</v>
      </c>
      <c r="P564" s="108" t="s">
        <v>284</v>
      </c>
      <c r="Q564" s="120">
        <v>5250</v>
      </c>
      <c r="R564" s="116" t="s">
        <v>2</v>
      </c>
      <c r="S564" s="108" t="s">
        <v>272</v>
      </c>
      <c r="T564" s="108" t="s">
        <v>272</v>
      </c>
      <c r="U564" s="108" t="s">
        <v>272</v>
      </c>
      <c r="V564" s="108" t="s">
        <v>272</v>
      </c>
      <c r="W564" s="108" t="s">
        <v>272</v>
      </c>
      <c r="X564" s="108" t="s">
        <v>272</v>
      </c>
      <c r="Y564" s="108" t="s">
        <v>272</v>
      </c>
      <c r="Z564" s="108" t="s">
        <v>272</v>
      </c>
      <c r="AA564" s="108" t="s">
        <v>272</v>
      </c>
      <c r="AB564" s="108" t="s">
        <v>272</v>
      </c>
      <c r="AC564" s="108" t="s">
        <v>272</v>
      </c>
      <c r="AD564" s="108" t="s">
        <v>272</v>
      </c>
      <c r="AE564" s="108" t="s">
        <v>272</v>
      </c>
      <c r="AF564" s="108" t="s">
        <v>278</v>
      </c>
    </row>
    <row r="565" spans="1:32" x14ac:dyDescent="0.25">
      <c r="A565" s="107">
        <f t="shared" si="8"/>
        <v>4</v>
      </c>
      <c r="B565" s="113">
        <v>45398</v>
      </c>
      <c r="C565" s="113">
        <v>45398</v>
      </c>
      <c r="D565" s="108" t="s">
        <v>1400</v>
      </c>
      <c r="E565" s="108" t="s">
        <v>272</v>
      </c>
      <c r="F565" s="108" t="s">
        <v>1401</v>
      </c>
      <c r="G565" s="108" t="s">
        <v>281</v>
      </c>
      <c r="H565" s="108" t="s">
        <v>282</v>
      </c>
      <c r="I565" s="108" t="s">
        <v>276</v>
      </c>
      <c r="J565" s="120">
        <v>-99499500</v>
      </c>
      <c r="K565" s="114">
        <v>0</v>
      </c>
      <c r="L565" s="114">
        <v>-99499500</v>
      </c>
      <c r="M565" s="115" t="s">
        <v>272</v>
      </c>
      <c r="N565" s="108" t="s">
        <v>151</v>
      </c>
      <c r="O565" s="108" t="s">
        <v>152</v>
      </c>
      <c r="P565" s="108" t="s">
        <v>284</v>
      </c>
      <c r="Q565" s="120">
        <v>4500</v>
      </c>
      <c r="R565" s="116" t="s">
        <v>2</v>
      </c>
      <c r="S565" s="108" t="s">
        <v>272</v>
      </c>
      <c r="T565" s="108" t="s">
        <v>272</v>
      </c>
      <c r="U565" s="108" t="s">
        <v>272</v>
      </c>
      <c r="V565" s="108" t="s">
        <v>272</v>
      </c>
      <c r="W565" s="108" t="s">
        <v>272</v>
      </c>
      <c r="X565" s="108" t="s">
        <v>272</v>
      </c>
      <c r="Y565" s="108" t="s">
        <v>272</v>
      </c>
      <c r="Z565" s="108" t="s">
        <v>272</v>
      </c>
      <c r="AA565" s="108" t="s">
        <v>272</v>
      </c>
      <c r="AB565" s="108" t="s">
        <v>272</v>
      </c>
      <c r="AC565" s="108" t="s">
        <v>272</v>
      </c>
      <c r="AD565" s="108" t="s">
        <v>272</v>
      </c>
      <c r="AE565" s="108" t="s">
        <v>272</v>
      </c>
      <c r="AF565" s="108" t="s">
        <v>278</v>
      </c>
    </row>
    <row r="566" spans="1:32" x14ac:dyDescent="0.25">
      <c r="A566" s="107">
        <f t="shared" si="8"/>
        <v>4</v>
      </c>
      <c r="B566" s="113">
        <v>45398</v>
      </c>
      <c r="C566" s="113">
        <v>45398</v>
      </c>
      <c r="D566" s="108" t="s">
        <v>1402</v>
      </c>
      <c r="E566" s="108" t="s">
        <v>272</v>
      </c>
      <c r="F566" s="108" t="s">
        <v>1403</v>
      </c>
      <c r="G566" s="108" t="s">
        <v>281</v>
      </c>
      <c r="H566" s="108" t="s">
        <v>282</v>
      </c>
      <c r="I566" s="108" t="s">
        <v>276</v>
      </c>
      <c r="J566" s="120">
        <v>-777563600</v>
      </c>
      <c r="K566" s="114">
        <v>0</v>
      </c>
      <c r="L566" s="114">
        <v>-777563600</v>
      </c>
      <c r="M566" s="115" t="s">
        <v>272</v>
      </c>
      <c r="N566" s="108" t="s">
        <v>283</v>
      </c>
      <c r="O566" s="108" t="s">
        <v>168</v>
      </c>
      <c r="P566" s="108" t="s">
        <v>284</v>
      </c>
      <c r="Q566" s="120">
        <v>22000</v>
      </c>
      <c r="R566" s="116" t="s">
        <v>0</v>
      </c>
      <c r="S566" s="108" t="s">
        <v>272</v>
      </c>
      <c r="T566" s="108" t="s">
        <v>272</v>
      </c>
      <c r="U566" s="108" t="s">
        <v>272</v>
      </c>
      <c r="V566" s="108" t="s">
        <v>272</v>
      </c>
      <c r="W566" s="108" t="s">
        <v>272</v>
      </c>
      <c r="X566" s="108" t="s">
        <v>272</v>
      </c>
      <c r="Y566" s="108" t="s">
        <v>272</v>
      </c>
      <c r="Z566" s="108" t="s">
        <v>272</v>
      </c>
      <c r="AA566" s="108" t="s">
        <v>272</v>
      </c>
      <c r="AB566" s="108" t="s">
        <v>272</v>
      </c>
      <c r="AC566" s="108" t="s">
        <v>272</v>
      </c>
      <c r="AD566" s="108" t="s">
        <v>272</v>
      </c>
      <c r="AE566" s="108" t="s">
        <v>272</v>
      </c>
      <c r="AF566" s="108" t="s">
        <v>278</v>
      </c>
    </row>
    <row r="567" spans="1:32" ht="50" x14ac:dyDescent="0.25">
      <c r="A567" s="107">
        <f t="shared" si="8"/>
        <v>4</v>
      </c>
      <c r="B567" s="113">
        <v>45399</v>
      </c>
      <c r="C567" s="113">
        <v>45399</v>
      </c>
      <c r="D567" s="108" t="s">
        <v>1404</v>
      </c>
      <c r="E567" s="108" t="s">
        <v>272</v>
      </c>
      <c r="F567" s="108" t="s">
        <v>1405</v>
      </c>
      <c r="G567" s="108" t="s">
        <v>274</v>
      </c>
      <c r="H567" s="108" t="s">
        <v>275</v>
      </c>
      <c r="I567" s="108" t="s">
        <v>276</v>
      </c>
      <c r="J567" s="120">
        <v>-11438889</v>
      </c>
      <c r="K567" s="114">
        <v>0</v>
      </c>
      <c r="L567" s="114">
        <v>-11438889</v>
      </c>
      <c r="M567" s="115" t="s">
        <v>1406</v>
      </c>
      <c r="N567" s="108" t="s">
        <v>272</v>
      </c>
      <c r="O567" s="108" t="s">
        <v>272</v>
      </c>
      <c r="P567" s="108" t="s">
        <v>272</v>
      </c>
      <c r="Q567" s="120">
        <v>0</v>
      </c>
      <c r="R567" s="116" t="s">
        <v>239</v>
      </c>
      <c r="S567" s="108" t="s">
        <v>272</v>
      </c>
      <c r="T567" s="108" t="s">
        <v>272</v>
      </c>
      <c r="U567" s="108" t="s">
        <v>272</v>
      </c>
      <c r="V567" s="108" t="s">
        <v>272</v>
      </c>
      <c r="W567" s="108" t="s">
        <v>272</v>
      </c>
      <c r="X567" s="108" t="s">
        <v>272</v>
      </c>
      <c r="Y567" s="108" t="s">
        <v>272</v>
      </c>
      <c r="Z567" s="108" t="s">
        <v>272</v>
      </c>
      <c r="AA567" s="108" t="s">
        <v>272</v>
      </c>
      <c r="AB567" s="108" t="s">
        <v>272</v>
      </c>
      <c r="AC567" s="108" t="s">
        <v>272</v>
      </c>
      <c r="AD567" s="108" t="s">
        <v>272</v>
      </c>
      <c r="AE567" s="108" t="s">
        <v>272</v>
      </c>
      <c r="AF567" s="108" t="s">
        <v>278</v>
      </c>
    </row>
    <row r="568" spans="1:32" x14ac:dyDescent="0.25">
      <c r="A568" s="107">
        <f t="shared" si="8"/>
        <v>4</v>
      </c>
      <c r="B568" s="113">
        <v>45399</v>
      </c>
      <c r="C568" s="113">
        <v>45399</v>
      </c>
      <c r="D568" s="108" t="s">
        <v>1407</v>
      </c>
      <c r="E568" s="108" t="s">
        <v>272</v>
      </c>
      <c r="F568" s="108" t="s">
        <v>1408</v>
      </c>
      <c r="G568" s="108" t="s">
        <v>281</v>
      </c>
      <c r="H568" s="108" t="s">
        <v>282</v>
      </c>
      <c r="I568" s="108" t="s">
        <v>276</v>
      </c>
      <c r="J568" s="120">
        <v>-88444000</v>
      </c>
      <c r="K568" s="114">
        <v>0</v>
      </c>
      <c r="L568" s="114">
        <v>-88444000</v>
      </c>
      <c r="M568" s="115" t="s">
        <v>272</v>
      </c>
      <c r="N568" s="108" t="s">
        <v>137</v>
      </c>
      <c r="O568" s="108" t="s">
        <v>138</v>
      </c>
      <c r="P568" s="108" t="s">
        <v>284</v>
      </c>
      <c r="Q568" s="120">
        <v>4000</v>
      </c>
      <c r="R568" s="116" t="s">
        <v>1</v>
      </c>
      <c r="S568" s="108" t="s">
        <v>272</v>
      </c>
      <c r="T568" s="108" t="s">
        <v>272</v>
      </c>
      <c r="U568" s="108" t="s">
        <v>272</v>
      </c>
      <c r="V568" s="108" t="s">
        <v>272</v>
      </c>
      <c r="W568" s="108" t="s">
        <v>272</v>
      </c>
      <c r="X568" s="108" t="s">
        <v>272</v>
      </c>
      <c r="Y568" s="108" t="s">
        <v>272</v>
      </c>
      <c r="Z568" s="108" t="s">
        <v>272</v>
      </c>
      <c r="AA568" s="108" t="s">
        <v>272</v>
      </c>
      <c r="AB568" s="108" t="s">
        <v>272</v>
      </c>
      <c r="AC568" s="108" t="s">
        <v>272</v>
      </c>
      <c r="AD568" s="108" t="s">
        <v>272</v>
      </c>
      <c r="AE568" s="108" t="s">
        <v>272</v>
      </c>
      <c r="AF568" s="108" t="s">
        <v>278</v>
      </c>
    </row>
    <row r="569" spans="1:32" x14ac:dyDescent="0.25">
      <c r="A569" s="107">
        <f t="shared" si="8"/>
        <v>4</v>
      </c>
      <c r="B569" s="113">
        <v>45399</v>
      </c>
      <c r="C569" s="113">
        <v>45399</v>
      </c>
      <c r="D569" s="108" t="s">
        <v>1409</v>
      </c>
      <c r="E569" s="108" t="s">
        <v>272</v>
      </c>
      <c r="F569" s="108" t="s">
        <v>1410</v>
      </c>
      <c r="G569" s="108" t="s">
        <v>281</v>
      </c>
      <c r="H569" s="108" t="s">
        <v>282</v>
      </c>
      <c r="I569" s="108" t="s">
        <v>276</v>
      </c>
      <c r="J569" s="120">
        <v>-777563600</v>
      </c>
      <c r="K569" s="114">
        <v>0</v>
      </c>
      <c r="L569" s="114">
        <v>-777563600</v>
      </c>
      <c r="M569" s="115" t="s">
        <v>272</v>
      </c>
      <c r="N569" s="108" t="s">
        <v>283</v>
      </c>
      <c r="O569" s="108" t="s">
        <v>168</v>
      </c>
      <c r="P569" s="108" t="s">
        <v>284</v>
      </c>
      <c r="Q569" s="120">
        <v>22000</v>
      </c>
      <c r="R569" s="116" t="s">
        <v>0</v>
      </c>
      <c r="S569" s="108" t="s">
        <v>272</v>
      </c>
      <c r="T569" s="108" t="s">
        <v>272</v>
      </c>
      <c r="U569" s="108" t="s">
        <v>272</v>
      </c>
      <c r="V569" s="108" t="s">
        <v>272</v>
      </c>
      <c r="W569" s="108" t="s">
        <v>272</v>
      </c>
      <c r="X569" s="108" t="s">
        <v>272</v>
      </c>
      <c r="Y569" s="108" t="s">
        <v>272</v>
      </c>
      <c r="Z569" s="108" t="s">
        <v>272</v>
      </c>
      <c r="AA569" s="108" t="s">
        <v>272</v>
      </c>
      <c r="AB569" s="108" t="s">
        <v>272</v>
      </c>
      <c r="AC569" s="108" t="s">
        <v>272</v>
      </c>
      <c r="AD569" s="108" t="s">
        <v>272</v>
      </c>
      <c r="AE569" s="108" t="s">
        <v>272</v>
      </c>
      <c r="AF569" s="108" t="s">
        <v>278</v>
      </c>
    </row>
    <row r="570" spans="1:32" x14ac:dyDescent="0.25">
      <c r="A570" s="107">
        <f t="shared" si="8"/>
        <v>4</v>
      </c>
      <c r="B570" s="113">
        <v>45399</v>
      </c>
      <c r="C570" s="113">
        <v>45399</v>
      </c>
      <c r="D570" s="108" t="s">
        <v>1411</v>
      </c>
      <c r="E570" s="108" t="s">
        <v>272</v>
      </c>
      <c r="F570" s="108" t="s">
        <v>1412</v>
      </c>
      <c r="G570" s="108" t="s">
        <v>281</v>
      </c>
      <c r="H570" s="108" t="s">
        <v>282</v>
      </c>
      <c r="I570" s="108" t="s">
        <v>276</v>
      </c>
      <c r="J570" s="120">
        <v>-193017000</v>
      </c>
      <c r="K570" s="114">
        <v>0</v>
      </c>
      <c r="L570" s="114">
        <v>-193017000</v>
      </c>
      <c r="M570" s="115" t="s">
        <v>272</v>
      </c>
      <c r="N570" s="108" t="s">
        <v>101</v>
      </c>
      <c r="O570" s="108" t="s">
        <v>175</v>
      </c>
      <c r="P570" s="108" t="s">
        <v>284</v>
      </c>
      <c r="Q570" s="120">
        <v>5500</v>
      </c>
      <c r="R570" s="116" t="s">
        <v>1</v>
      </c>
      <c r="S570" s="108" t="s">
        <v>272</v>
      </c>
      <c r="T570" s="108" t="s">
        <v>272</v>
      </c>
      <c r="U570" s="108" t="s">
        <v>272</v>
      </c>
      <c r="V570" s="108" t="s">
        <v>272</v>
      </c>
      <c r="W570" s="108" t="s">
        <v>272</v>
      </c>
      <c r="X570" s="108" t="s">
        <v>272</v>
      </c>
      <c r="Y570" s="108" t="s">
        <v>272</v>
      </c>
      <c r="Z570" s="108" t="s">
        <v>272</v>
      </c>
      <c r="AA570" s="108" t="s">
        <v>272</v>
      </c>
      <c r="AB570" s="108" t="s">
        <v>272</v>
      </c>
      <c r="AC570" s="108" t="s">
        <v>272</v>
      </c>
      <c r="AD570" s="108" t="s">
        <v>272</v>
      </c>
      <c r="AE570" s="108" t="s">
        <v>272</v>
      </c>
      <c r="AF570" s="108" t="s">
        <v>278</v>
      </c>
    </row>
    <row r="571" spans="1:32" x14ac:dyDescent="0.25">
      <c r="A571" s="107">
        <f t="shared" si="8"/>
        <v>4</v>
      </c>
      <c r="B571" s="113">
        <v>45399</v>
      </c>
      <c r="C571" s="113">
        <v>45399</v>
      </c>
      <c r="D571" s="108" t="s">
        <v>1413</v>
      </c>
      <c r="E571" s="108" t="s">
        <v>272</v>
      </c>
      <c r="F571" s="108" t="s">
        <v>1414</v>
      </c>
      <c r="G571" s="108" t="s">
        <v>281</v>
      </c>
      <c r="H571" s="108" t="s">
        <v>282</v>
      </c>
      <c r="I571" s="108" t="s">
        <v>276</v>
      </c>
      <c r="J571" s="120">
        <v>-193017000</v>
      </c>
      <c r="K571" s="114">
        <v>0</v>
      </c>
      <c r="L571" s="114">
        <v>-193017000</v>
      </c>
      <c r="M571" s="115" t="s">
        <v>272</v>
      </c>
      <c r="N571" s="108" t="s">
        <v>101</v>
      </c>
      <c r="O571" s="108" t="s">
        <v>175</v>
      </c>
      <c r="P571" s="108" t="s">
        <v>284</v>
      </c>
      <c r="Q571" s="120">
        <v>5500</v>
      </c>
      <c r="R571" s="116" t="s">
        <v>1</v>
      </c>
      <c r="S571" s="108" t="s">
        <v>272</v>
      </c>
      <c r="T571" s="108" t="s">
        <v>272</v>
      </c>
      <c r="U571" s="108" t="s">
        <v>272</v>
      </c>
      <c r="V571" s="108" t="s">
        <v>272</v>
      </c>
      <c r="W571" s="108" t="s">
        <v>272</v>
      </c>
      <c r="X571" s="108" t="s">
        <v>272</v>
      </c>
      <c r="Y571" s="108" t="s">
        <v>272</v>
      </c>
      <c r="Z571" s="108" t="s">
        <v>272</v>
      </c>
      <c r="AA571" s="108" t="s">
        <v>272</v>
      </c>
      <c r="AB571" s="108" t="s">
        <v>272</v>
      </c>
      <c r="AC571" s="108" t="s">
        <v>272</v>
      </c>
      <c r="AD571" s="108" t="s">
        <v>272</v>
      </c>
      <c r="AE571" s="108" t="s">
        <v>272</v>
      </c>
      <c r="AF571" s="108" t="s">
        <v>278</v>
      </c>
    </row>
    <row r="572" spans="1:32" x14ac:dyDescent="0.25">
      <c r="A572" s="107">
        <f t="shared" si="8"/>
        <v>4</v>
      </c>
      <c r="B572" s="113">
        <v>45399</v>
      </c>
      <c r="C572" s="113">
        <v>45399</v>
      </c>
      <c r="D572" s="108" t="s">
        <v>1415</v>
      </c>
      <c r="E572" s="108" t="s">
        <v>272</v>
      </c>
      <c r="F572" s="108" t="s">
        <v>1416</v>
      </c>
      <c r="G572" s="108" t="s">
        <v>281</v>
      </c>
      <c r="H572" s="108" t="s">
        <v>282</v>
      </c>
      <c r="I572" s="108" t="s">
        <v>276</v>
      </c>
      <c r="J572" s="120">
        <v>-341137500</v>
      </c>
      <c r="K572" s="114">
        <v>0</v>
      </c>
      <c r="L572" s="114">
        <v>-341137500</v>
      </c>
      <c r="M572" s="115" t="s">
        <v>272</v>
      </c>
      <c r="N572" s="108" t="s">
        <v>95</v>
      </c>
      <c r="O572" s="108" t="s">
        <v>170</v>
      </c>
      <c r="P572" s="108" t="s">
        <v>284</v>
      </c>
      <c r="Q572" s="120">
        <v>11000</v>
      </c>
      <c r="R572" s="116" t="s">
        <v>0</v>
      </c>
      <c r="S572" s="108" t="s">
        <v>272</v>
      </c>
      <c r="T572" s="108" t="s">
        <v>272</v>
      </c>
      <c r="U572" s="108" t="s">
        <v>272</v>
      </c>
      <c r="V572" s="108" t="s">
        <v>272</v>
      </c>
      <c r="W572" s="108" t="s">
        <v>272</v>
      </c>
      <c r="X572" s="108" t="s">
        <v>272</v>
      </c>
      <c r="Y572" s="108" t="s">
        <v>272</v>
      </c>
      <c r="Z572" s="108" t="s">
        <v>272</v>
      </c>
      <c r="AA572" s="108" t="s">
        <v>272</v>
      </c>
      <c r="AB572" s="108" t="s">
        <v>272</v>
      </c>
      <c r="AC572" s="108" t="s">
        <v>272</v>
      </c>
      <c r="AD572" s="108" t="s">
        <v>272</v>
      </c>
      <c r="AE572" s="108" t="s">
        <v>272</v>
      </c>
      <c r="AF572" s="108" t="s">
        <v>278</v>
      </c>
    </row>
    <row r="573" spans="1:32" x14ac:dyDescent="0.25">
      <c r="A573" s="107">
        <f t="shared" si="8"/>
        <v>4</v>
      </c>
      <c r="B573" s="113">
        <v>45399</v>
      </c>
      <c r="C573" s="113">
        <v>45399</v>
      </c>
      <c r="D573" s="108" t="s">
        <v>1417</v>
      </c>
      <c r="E573" s="108" t="s">
        <v>272</v>
      </c>
      <c r="F573" s="108" t="s">
        <v>1418</v>
      </c>
      <c r="G573" s="108" t="s">
        <v>281</v>
      </c>
      <c r="H573" s="108" t="s">
        <v>282</v>
      </c>
      <c r="I573" s="108" t="s">
        <v>276</v>
      </c>
      <c r="J573" s="120">
        <v>-715726000</v>
      </c>
      <c r="K573" s="114">
        <v>0</v>
      </c>
      <c r="L573" s="114">
        <v>-715726000</v>
      </c>
      <c r="M573" s="115" t="s">
        <v>272</v>
      </c>
      <c r="N573" s="108" t="s">
        <v>110</v>
      </c>
      <c r="O573" s="108" t="s">
        <v>192</v>
      </c>
      <c r="P573" s="108" t="s">
        <v>284</v>
      </c>
      <c r="Q573" s="120">
        <v>22000</v>
      </c>
      <c r="R573" s="116" t="s">
        <v>0</v>
      </c>
      <c r="S573" s="108" t="s">
        <v>272</v>
      </c>
      <c r="T573" s="108" t="s">
        <v>272</v>
      </c>
      <c r="U573" s="108" t="s">
        <v>272</v>
      </c>
      <c r="V573" s="108" t="s">
        <v>272</v>
      </c>
      <c r="W573" s="108" t="s">
        <v>272</v>
      </c>
      <c r="X573" s="108" t="s">
        <v>272</v>
      </c>
      <c r="Y573" s="108" t="s">
        <v>272</v>
      </c>
      <c r="Z573" s="108" t="s">
        <v>272</v>
      </c>
      <c r="AA573" s="108" t="s">
        <v>272</v>
      </c>
      <c r="AB573" s="108" t="s">
        <v>272</v>
      </c>
      <c r="AC573" s="108" t="s">
        <v>272</v>
      </c>
      <c r="AD573" s="108" t="s">
        <v>272</v>
      </c>
      <c r="AE573" s="108" t="s">
        <v>272</v>
      </c>
      <c r="AF573" s="108" t="s">
        <v>278</v>
      </c>
    </row>
    <row r="574" spans="1:32" x14ac:dyDescent="0.25">
      <c r="A574" s="107">
        <f t="shared" si="8"/>
        <v>4</v>
      </c>
      <c r="B574" s="113">
        <v>45399</v>
      </c>
      <c r="C574" s="113">
        <v>45399</v>
      </c>
      <c r="D574" s="108" t="s">
        <v>1419</v>
      </c>
      <c r="E574" s="108" t="s">
        <v>272</v>
      </c>
      <c r="F574" s="108" t="s">
        <v>1420</v>
      </c>
      <c r="G574" s="108" t="s">
        <v>281</v>
      </c>
      <c r="H574" s="108" t="s">
        <v>282</v>
      </c>
      <c r="I574" s="108" t="s">
        <v>276</v>
      </c>
      <c r="J574" s="120">
        <v>-99499500</v>
      </c>
      <c r="K574" s="114">
        <v>0</v>
      </c>
      <c r="L574" s="114">
        <v>-99499500</v>
      </c>
      <c r="M574" s="115" t="s">
        <v>272</v>
      </c>
      <c r="N574" s="108" t="s">
        <v>145</v>
      </c>
      <c r="O574" s="108" t="s">
        <v>146</v>
      </c>
      <c r="P574" s="108" t="s">
        <v>284</v>
      </c>
      <c r="Q574" s="120">
        <v>4500</v>
      </c>
      <c r="R574" s="116" t="s">
        <v>1</v>
      </c>
      <c r="S574" s="108" t="s">
        <v>272</v>
      </c>
      <c r="T574" s="108" t="s">
        <v>272</v>
      </c>
      <c r="U574" s="108" t="s">
        <v>272</v>
      </c>
      <c r="V574" s="108" t="s">
        <v>272</v>
      </c>
      <c r="W574" s="108" t="s">
        <v>272</v>
      </c>
      <c r="X574" s="108" t="s">
        <v>272</v>
      </c>
      <c r="Y574" s="108" t="s">
        <v>272</v>
      </c>
      <c r="Z574" s="108" t="s">
        <v>272</v>
      </c>
      <c r="AA574" s="108" t="s">
        <v>272</v>
      </c>
      <c r="AB574" s="108" t="s">
        <v>272</v>
      </c>
      <c r="AC574" s="108" t="s">
        <v>272</v>
      </c>
      <c r="AD574" s="108" t="s">
        <v>272</v>
      </c>
      <c r="AE574" s="108" t="s">
        <v>272</v>
      </c>
      <c r="AF574" s="108" t="s">
        <v>278</v>
      </c>
    </row>
    <row r="575" spans="1:32" x14ac:dyDescent="0.25">
      <c r="A575" s="107">
        <f t="shared" si="8"/>
        <v>4</v>
      </c>
      <c r="B575" s="113">
        <v>45399</v>
      </c>
      <c r="C575" s="113">
        <v>45399</v>
      </c>
      <c r="D575" s="108" t="s">
        <v>1421</v>
      </c>
      <c r="E575" s="108" t="s">
        <v>272</v>
      </c>
      <c r="F575" s="108" t="s">
        <v>1422</v>
      </c>
      <c r="G575" s="108" t="s">
        <v>281</v>
      </c>
      <c r="H575" s="108" t="s">
        <v>282</v>
      </c>
      <c r="I575" s="108" t="s">
        <v>276</v>
      </c>
      <c r="J575" s="120">
        <v>-99499500</v>
      </c>
      <c r="K575" s="114">
        <v>0</v>
      </c>
      <c r="L575" s="114">
        <v>-99499500</v>
      </c>
      <c r="M575" s="115" t="s">
        <v>272</v>
      </c>
      <c r="N575" s="108" t="s">
        <v>145</v>
      </c>
      <c r="O575" s="108" t="s">
        <v>146</v>
      </c>
      <c r="P575" s="108" t="s">
        <v>284</v>
      </c>
      <c r="Q575" s="120">
        <v>4500</v>
      </c>
      <c r="R575" s="116" t="s">
        <v>1</v>
      </c>
      <c r="S575" s="108" t="s">
        <v>272</v>
      </c>
      <c r="T575" s="108" t="s">
        <v>272</v>
      </c>
      <c r="U575" s="108" t="s">
        <v>272</v>
      </c>
      <c r="V575" s="108" t="s">
        <v>272</v>
      </c>
      <c r="W575" s="108" t="s">
        <v>272</v>
      </c>
      <c r="X575" s="108" t="s">
        <v>272</v>
      </c>
      <c r="Y575" s="108" t="s">
        <v>272</v>
      </c>
      <c r="Z575" s="108" t="s">
        <v>272</v>
      </c>
      <c r="AA575" s="108" t="s">
        <v>272</v>
      </c>
      <c r="AB575" s="108" t="s">
        <v>272</v>
      </c>
      <c r="AC575" s="108" t="s">
        <v>272</v>
      </c>
      <c r="AD575" s="108" t="s">
        <v>272</v>
      </c>
      <c r="AE575" s="108" t="s">
        <v>272</v>
      </c>
      <c r="AF575" s="108" t="s">
        <v>278</v>
      </c>
    </row>
    <row r="576" spans="1:32" x14ac:dyDescent="0.25">
      <c r="A576" s="107">
        <f t="shared" si="8"/>
        <v>4</v>
      </c>
      <c r="B576" s="113">
        <v>45399</v>
      </c>
      <c r="C576" s="113">
        <v>45399</v>
      </c>
      <c r="D576" s="108" t="s">
        <v>1423</v>
      </c>
      <c r="E576" s="108" t="s">
        <v>272</v>
      </c>
      <c r="F576" s="108" t="s">
        <v>1424</v>
      </c>
      <c r="G576" s="108" t="s">
        <v>281</v>
      </c>
      <c r="H576" s="108" t="s">
        <v>282</v>
      </c>
      <c r="I576" s="108" t="s">
        <v>276</v>
      </c>
      <c r="J576" s="120">
        <v>-63250000</v>
      </c>
      <c r="K576" s="114">
        <v>0</v>
      </c>
      <c r="L576" s="114">
        <v>-63250000</v>
      </c>
      <c r="M576" s="115" t="s">
        <v>272</v>
      </c>
      <c r="N576" s="108" t="s">
        <v>101</v>
      </c>
      <c r="O576" s="108" t="s">
        <v>175</v>
      </c>
      <c r="P576" s="108" t="s">
        <v>284</v>
      </c>
      <c r="Q576" s="120">
        <v>2000</v>
      </c>
      <c r="R576" s="116" t="s">
        <v>1</v>
      </c>
      <c r="S576" s="108" t="s">
        <v>272</v>
      </c>
      <c r="T576" s="108" t="s">
        <v>272</v>
      </c>
      <c r="U576" s="108" t="s">
        <v>272</v>
      </c>
      <c r="V576" s="108" t="s">
        <v>272</v>
      </c>
      <c r="W576" s="108" t="s">
        <v>272</v>
      </c>
      <c r="X576" s="108" t="s">
        <v>272</v>
      </c>
      <c r="Y576" s="108" t="s">
        <v>272</v>
      </c>
      <c r="Z576" s="108" t="s">
        <v>272</v>
      </c>
      <c r="AA576" s="108" t="s">
        <v>272</v>
      </c>
      <c r="AB576" s="108" t="s">
        <v>272</v>
      </c>
      <c r="AC576" s="108" t="s">
        <v>272</v>
      </c>
      <c r="AD576" s="108" t="s">
        <v>272</v>
      </c>
      <c r="AE576" s="108" t="s">
        <v>272</v>
      </c>
      <c r="AF576" s="108" t="s">
        <v>278</v>
      </c>
    </row>
    <row r="577" spans="1:32" x14ac:dyDescent="0.25">
      <c r="A577" s="107">
        <f t="shared" si="8"/>
        <v>4</v>
      </c>
      <c r="B577" s="113">
        <v>45399</v>
      </c>
      <c r="C577" s="113">
        <v>45399</v>
      </c>
      <c r="D577" s="108" t="s">
        <v>1425</v>
      </c>
      <c r="E577" s="108" t="s">
        <v>272</v>
      </c>
      <c r="F577" s="108" t="s">
        <v>1426</v>
      </c>
      <c r="G577" s="108" t="s">
        <v>281</v>
      </c>
      <c r="H577" s="108" t="s">
        <v>282</v>
      </c>
      <c r="I577" s="108" t="s">
        <v>276</v>
      </c>
      <c r="J577" s="120">
        <v>-7056000</v>
      </c>
      <c r="K577" s="114">
        <v>0</v>
      </c>
      <c r="L577" s="114">
        <v>-7056000</v>
      </c>
      <c r="M577" s="115" t="s">
        <v>272</v>
      </c>
      <c r="N577" s="108" t="s">
        <v>128</v>
      </c>
      <c r="O577" s="108" t="s">
        <v>171</v>
      </c>
      <c r="P577" s="108" t="s">
        <v>284</v>
      </c>
      <c r="Q577" s="120">
        <v>225</v>
      </c>
      <c r="R577" s="116" t="s">
        <v>0</v>
      </c>
      <c r="S577" s="108" t="s">
        <v>272</v>
      </c>
      <c r="T577" s="108" t="s">
        <v>272</v>
      </c>
      <c r="U577" s="108" t="s">
        <v>272</v>
      </c>
      <c r="V577" s="108" t="s">
        <v>272</v>
      </c>
      <c r="W577" s="108" t="s">
        <v>272</v>
      </c>
      <c r="X577" s="108" t="s">
        <v>272</v>
      </c>
      <c r="Y577" s="108" t="s">
        <v>272</v>
      </c>
      <c r="Z577" s="108" t="s">
        <v>272</v>
      </c>
      <c r="AA577" s="108" t="s">
        <v>272</v>
      </c>
      <c r="AB577" s="108" t="s">
        <v>272</v>
      </c>
      <c r="AC577" s="108" t="s">
        <v>272</v>
      </c>
      <c r="AD577" s="108" t="s">
        <v>272</v>
      </c>
      <c r="AE577" s="108" t="s">
        <v>272</v>
      </c>
      <c r="AF577" s="108" t="s">
        <v>278</v>
      </c>
    </row>
    <row r="578" spans="1:32" ht="25" x14ac:dyDescent="0.25">
      <c r="A578" s="107">
        <f t="shared" si="8"/>
        <v>4</v>
      </c>
      <c r="B578" s="113">
        <v>45409</v>
      </c>
      <c r="C578" s="113">
        <v>45401</v>
      </c>
      <c r="D578" s="108" t="s">
        <v>1427</v>
      </c>
      <c r="E578" s="108" t="s">
        <v>272</v>
      </c>
      <c r="F578" s="108" t="s">
        <v>1428</v>
      </c>
      <c r="G578" s="108" t="s">
        <v>274</v>
      </c>
      <c r="H578" s="108" t="s">
        <v>275</v>
      </c>
      <c r="I578" s="108" t="s">
        <v>276</v>
      </c>
      <c r="J578" s="120">
        <v>-593607</v>
      </c>
      <c r="K578" s="114">
        <v>0</v>
      </c>
      <c r="L578" s="114">
        <v>-593607</v>
      </c>
      <c r="M578" s="115" t="s">
        <v>1429</v>
      </c>
      <c r="N578" s="108" t="s">
        <v>272</v>
      </c>
      <c r="O578" s="108" t="s">
        <v>272</v>
      </c>
      <c r="P578" s="108" t="s">
        <v>272</v>
      </c>
      <c r="Q578" s="120">
        <v>0</v>
      </c>
      <c r="R578" s="116" t="s">
        <v>239</v>
      </c>
      <c r="S578" s="108" t="s">
        <v>272</v>
      </c>
      <c r="T578" s="108" t="s">
        <v>272</v>
      </c>
      <c r="U578" s="108" t="s">
        <v>272</v>
      </c>
      <c r="V578" s="108" t="s">
        <v>272</v>
      </c>
      <c r="W578" s="108" t="s">
        <v>272</v>
      </c>
      <c r="X578" s="108" t="s">
        <v>272</v>
      </c>
      <c r="Y578" s="108" t="s">
        <v>272</v>
      </c>
      <c r="Z578" s="108" t="s">
        <v>272</v>
      </c>
      <c r="AA578" s="108" t="s">
        <v>272</v>
      </c>
      <c r="AB578" s="108" t="s">
        <v>272</v>
      </c>
      <c r="AC578" s="108" t="s">
        <v>272</v>
      </c>
      <c r="AD578" s="108" t="s">
        <v>272</v>
      </c>
      <c r="AE578" s="108" t="s">
        <v>272</v>
      </c>
      <c r="AF578" s="108" t="s">
        <v>278</v>
      </c>
    </row>
    <row r="579" spans="1:32" x14ac:dyDescent="0.25">
      <c r="A579" s="107">
        <f t="shared" si="8"/>
        <v>4</v>
      </c>
      <c r="B579" s="113">
        <v>45401</v>
      </c>
      <c r="C579" s="113">
        <v>45401</v>
      </c>
      <c r="D579" s="108" t="s">
        <v>1430</v>
      </c>
      <c r="E579" s="108" t="s">
        <v>272</v>
      </c>
      <c r="F579" s="108" t="s">
        <v>1431</v>
      </c>
      <c r="G579" s="108" t="s">
        <v>315</v>
      </c>
      <c r="H579" s="108" t="s">
        <v>316</v>
      </c>
      <c r="I579" s="108" t="s">
        <v>276</v>
      </c>
      <c r="J579" s="120">
        <v>-33211200</v>
      </c>
      <c r="K579" s="114">
        <v>0</v>
      </c>
      <c r="L579" s="114">
        <v>-33211200</v>
      </c>
      <c r="M579" s="115" t="s">
        <v>272</v>
      </c>
      <c r="N579" s="108" t="s">
        <v>116</v>
      </c>
      <c r="O579" s="108" t="s">
        <v>173</v>
      </c>
      <c r="P579" s="108" t="s">
        <v>284</v>
      </c>
      <c r="Q579" s="120">
        <v>1100</v>
      </c>
      <c r="R579" s="116" t="s">
        <v>0</v>
      </c>
      <c r="S579" s="108" t="s">
        <v>272</v>
      </c>
      <c r="T579" s="108" t="s">
        <v>272</v>
      </c>
      <c r="U579" s="108" t="s">
        <v>272</v>
      </c>
      <c r="V579" s="108" t="s">
        <v>272</v>
      </c>
      <c r="W579" s="108" t="s">
        <v>272</v>
      </c>
      <c r="X579" s="108" t="s">
        <v>272</v>
      </c>
      <c r="Y579" s="108" t="s">
        <v>272</v>
      </c>
      <c r="Z579" s="108" t="s">
        <v>272</v>
      </c>
      <c r="AA579" s="108" t="s">
        <v>272</v>
      </c>
      <c r="AB579" s="108" t="s">
        <v>272</v>
      </c>
      <c r="AC579" s="108" t="s">
        <v>272</v>
      </c>
      <c r="AD579" s="108" t="s">
        <v>272</v>
      </c>
      <c r="AE579" s="108" t="s">
        <v>272</v>
      </c>
      <c r="AF579" s="108" t="s">
        <v>278</v>
      </c>
    </row>
    <row r="580" spans="1:32" x14ac:dyDescent="0.25">
      <c r="A580" s="107">
        <f t="shared" ref="A580:A643" si="9">MONTH(C580)</f>
        <v>4</v>
      </c>
      <c r="B580" s="113">
        <v>45401</v>
      </c>
      <c r="C580" s="113">
        <v>45401</v>
      </c>
      <c r="D580" s="108" t="s">
        <v>1432</v>
      </c>
      <c r="E580" s="108" t="s">
        <v>272</v>
      </c>
      <c r="F580" s="108" t="s">
        <v>1433</v>
      </c>
      <c r="G580" s="108" t="s">
        <v>315</v>
      </c>
      <c r="H580" s="108" t="s">
        <v>316</v>
      </c>
      <c r="I580" s="108" t="s">
        <v>276</v>
      </c>
      <c r="J580" s="120">
        <v>-664224000</v>
      </c>
      <c r="K580" s="114">
        <v>0</v>
      </c>
      <c r="L580" s="114">
        <v>-664224000</v>
      </c>
      <c r="M580" s="115" t="s">
        <v>272</v>
      </c>
      <c r="N580" s="108" t="s">
        <v>110</v>
      </c>
      <c r="O580" s="108" t="s">
        <v>192</v>
      </c>
      <c r="P580" s="108" t="s">
        <v>284</v>
      </c>
      <c r="Q580" s="120">
        <v>22000</v>
      </c>
      <c r="R580" s="116" t="s">
        <v>0</v>
      </c>
      <c r="S580" s="108" t="s">
        <v>272</v>
      </c>
      <c r="T580" s="108" t="s">
        <v>272</v>
      </c>
      <c r="U580" s="108" t="s">
        <v>272</v>
      </c>
      <c r="V580" s="108" t="s">
        <v>272</v>
      </c>
      <c r="W580" s="108" t="s">
        <v>272</v>
      </c>
      <c r="X580" s="108" t="s">
        <v>272</v>
      </c>
      <c r="Y580" s="108" t="s">
        <v>272</v>
      </c>
      <c r="Z580" s="108" t="s">
        <v>272</v>
      </c>
      <c r="AA580" s="108" t="s">
        <v>272</v>
      </c>
      <c r="AB580" s="108" t="s">
        <v>272</v>
      </c>
      <c r="AC580" s="108" t="s">
        <v>272</v>
      </c>
      <c r="AD580" s="108" t="s">
        <v>272</v>
      </c>
      <c r="AE580" s="108" t="s">
        <v>272</v>
      </c>
      <c r="AF580" s="108" t="s">
        <v>278</v>
      </c>
    </row>
    <row r="581" spans="1:32" x14ac:dyDescent="0.25">
      <c r="A581" s="107">
        <f t="shared" si="9"/>
        <v>4</v>
      </c>
      <c r="B581" s="113">
        <v>45401</v>
      </c>
      <c r="C581" s="113">
        <v>45401</v>
      </c>
      <c r="D581" s="108" t="s">
        <v>1434</v>
      </c>
      <c r="E581" s="108" t="s">
        <v>272</v>
      </c>
      <c r="F581" s="108" t="s">
        <v>1435</v>
      </c>
      <c r="G581" s="108" t="s">
        <v>315</v>
      </c>
      <c r="H581" s="108" t="s">
        <v>316</v>
      </c>
      <c r="I581" s="108" t="s">
        <v>276</v>
      </c>
      <c r="J581" s="120">
        <v>-664224000</v>
      </c>
      <c r="K581" s="114">
        <v>0</v>
      </c>
      <c r="L581" s="114">
        <v>-664224000</v>
      </c>
      <c r="M581" s="115" t="s">
        <v>272</v>
      </c>
      <c r="N581" s="108" t="s">
        <v>110</v>
      </c>
      <c r="O581" s="108" t="s">
        <v>192</v>
      </c>
      <c r="P581" s="108" t="s">
        <v>284</v>
      </c>
      <c r="Q581" s="120">
        <v>22000</v>
      </c>
      <c r="R581" s="116" t="s">
        <v>0</v>
      </c>
      <c r="S581" s="108" t="s">
        <v>272</v>
      </c>
      <c r="T581" s="108" t="s">
        <v>272</v>
      </c>
      <c r="U581" s="108" t="s">
        <v>272</v>
      </c>
      <c r="V581" s="108" t="s">
        <v>272</v>
      </c>
      <c r="W581" s="108" t="s">
        <v>272</v>
      </c>
      <c r="X581" s="108" t="s">
        <v>272</v>
      </c>
      <c r="Y581" s="108" t="s">
        <v>272</v>
      </c>
      <c r="Z581" s="108" t="s">
        <v>272</v>
      </c>
      <c r="AA581" s="108" t="s">
        <v>272</v>
      </c>
      <c r="AB581" s="108" t="s">
        <v>272</v>
      </c>
      <c r="AC581" s="108" t="s">
        <v>272</v>
      </c>
      <c r="AD581" s="108" t="s">
        <v>272</v>
      </c>
      <c r="AE581" s="108" t="s">
        <v>272</v>
      </c>
      <c r="AF581" s="108" t="s">
        <v>278</v>
      </c>
    </row>
    <row r="582" spans="1:32" x14ac:dyDescent="0.25">
      <c r="A582" s="107">
        <f t="shared" si="9"/>
        <v>4</v>
      </c>
      <c r="B582" s="113">
        <v>45401</v>
      </c>
      <c r="C582" s="113">
        <v>45401</v>
      </c>
      <c r="D582" s="108" t="s">
        <v>1436</v>
      </c>
      <c r="E582" s="108" t="s">
        <v>272</v>
      </c>
      <c r="F582" s="108" t="s">
        <v>1437</v>
      </c>
      <c r="G582" s="108" t="s">
        <v>315</v>
      </c>
      <c r="H582" s="108" t="s">
        <v>316</v>
      </c>
      <c r="I582" s="108" t="s">
        <v>276</v>
      </c>
      <c r="J582" s="120">
        <v>-664224000</v>
      </c>
      <c r="K582" s="114">
        <v>0</v>
      </c>
      <c r="L582" s="114">
        <v>-664224000</v>
      </c>
      <c r="M582" s="115" t="s">
        <v>272</v>
      </c>
      <c r="N582" s="108" t="s">
        <v>110</v>
      </c>
      <c r="O582" s="108" t="s">
        <v>192</v>
      </c>
      <c r="P582" s="108" t="s">
        <v>284</v>
      </c>
      <c r="Q582" s="120">
        <v>22000</v>
      </c>
      <c r="R582" s="116" t="s">
        <v>0</v>
      </c>
      <c r="S582" s="108" t="s">
        <v>272</v>
      </c>
      <c r="T582" s="108" t="s">
        <v>272</v>
      </c>
      <c r="U582" s="108" t="s">
        <v>272</v>
      </c>
      <c r="V582" s="108" t="s">
        <v>272</v>
      </c>
      <c r="W582" s="108" t="s">
        <v>272</v>
      </c>
      <c r="X582" s="108" t="s">
        <v>272</v>
      </c>
      <c r="Y582" s="108" t="s">
        <v>272</v>
      </c>
      <c r="Z582" s="108" t="s">
        <v>272</v>
      </c>
      <c r="AA582" s="108" t="s">
        <v>272</v>
      </c>
      <c r="AB582" s="108" t="s">
        <v>272</v>
      </c>
      <c r="AC582" s="108" t="s">
        <v>272</v>
      </c>
      <c r="AD582" s="108" t="s">
        <v>272</v>
      </c>
      <c r="AE582" s="108" t="s">
        <v>272</v>
      </c>
      <c r="AF582" s="108" t="s">
        <v>278</v>
      </c>
    </row>
    <row r="583" spans="1:32" x14ac:dyDescent="0.25">
      <c r="A583" s="107">
        <f t="shared" si="9"/>
        <v>4</v>
      </c>
      <c r="B583" s="113">
        <v>45401</v>
      </c>
      <c r="C583" s="113">
        <v>45401</v>
      </c>
      <c r="D583" s="108" t="s">
        <v>1438</v>
      </c>
      <c r="E583" s="108" t="s">
        <v>272</v>
      </c>
      <c r="F583" s="108" t="s">
        <v>1439</v>
      </c>
      <c r="G583" s="108" t="s">
        <v>315</v>
      </c>
      <c r="H583" s="108" t="s">
        <v>316</v>
      </c>
      <c r="I583" s="108" t="s">
        <v>276</v>
      </c>
      <c r="J583" s="120">
        <v>-664224000</v>
      </c>
      <c r="K583" s="114">
        <v>0</v>
      </c>
      <c r="L583" s="114">
        <v>-664224000</v>
      </c>
      <c r="M583" s="115" t="s">
        <v>272</v>
      </c>
      <c r="N583" s="108" t="s">
        <v>110</v>
      </c>
      <c r="O583" s="108" t="s">
        <v>192</v>
      </c>
      <c r="P583" s="108" t="s">
        <v>284</v>
      </c>
      <c r="Q583" s="120">
        <v>22000</v>
      </c>
      <c r="R583" s="116" t="s">
        <v>0</v>
      </c>
      <c r="S583" s="108" t="s">
        <v>272</v>
      </c>
      <c r="T583" s="108" t="s">
        <v>272</v>
      </c>
      <c r="U583" s="108" t="s">
        <v>272</v>
      </c>
      <c r="V583" s="108" t="s">
        <v>272</v>
      </c>
      <c r="W583" s="108" t="s">
        <v>272</v>
      </c>
      <c r="X583" s="108" t="s">
        <v>272</v>
      </c>
      <c r="Y583" s="108" t="s">
        <v>272</v>
      </c>
      <c r="Z583" s="108" t="s">
        <v>272</v>
      </c>
      <c r="AA583" s="108" t="s">
        <v>272</v>
      </c>
      <c r="AB583" s="108" t="s">
        <v>272</v>
      </c>
      <c r="AC583" s="108" t="s">
        <v>272</v>
      </c>
      <c r="AD583" s="108" t="s">
        <v>272</v>
      </c>
      <c r="AE583" s="108" t="s">
        <v>272</v>
      </c>
      <c r="AF583" s="108" t="s">
        <v>278</v>
      </c>
    </row>
    <row r="584" spans="1:32" x14ac:dyDescent="0.25">
      <c r="A584" s="107">
        <f t="shared" si="9"/>
        <v>4</v>
      </c>
      <c r="B584" s="113">
        <v>45401</v>
      </c>
      <c r="C584" s="113">
        <v>45401</v>
      </c>
      <c r="D584" s="108" t="s">
        <v>1440</v>
      </c>
      <c r="E584" s="108" t="s">
        <v>272</v>
      </c>
      <c r="F584" s="108" t="s">
        <v>1441</v>
      </c>
      <c r="G584" s="108" t="s">
        <v>315</v>
      </c>
      <c r="H584" s="108" t="s">
        <v>316</v>
      </c>
      <c r="I584" s="108" t="s">
        <v>276</v>
      </c>
      <c r="J584" s="120">
        <v>-664224000</v>
      </c>
      <c r="K584" s="114">
        <v>0</v>
      </c>
      <c r="L584" s="114">
        <v>-664224000</v>
      </c>
      <c r="M584" s="115" t="s">
        <v>272</v>
      </c>
      <c r="N584" s="108" t="s">
        <v>110</v>
      </c>
      <c r="O584" s="108" t="s">
        <v>192</v>
      </c>
      <c r="P584" s="108" t="s">
        <v>284</v>
      </c>
      <c r="Q584" s="120">
        <v>22000</v>
      </c>
      <c r="R584" s="116" t="s">
        <v>0</v>
      </c>
      <c r="S584" s="108" t="s">
        <v>272</v>
      </c>
      <c r="T584" s="108" t="s">
        <v>272</v>
      </c>
      <c r="U584" s="108" t="s">
        <v>272</v>
      </c>
      <c r="V584" s="108" t="s">
        <v>272</v>
      </c>
      <c r="W584" s="108" t="s">
        <v>272</v>
      </c>
      <c r="X584" s="108" t="s">
        <v>272</v>
      </c>
      <c r="Y584" s="108" t="s">
        <v>272</v>
      </c>
      <c r="Z584" s="108" t="s">
        <v>272</v>
      </c>
      <c r="AA584" s="108" t="s">
        <v>272</v>
      </c>
      <c r="AB584" s="108" t="s">
        <v>272</v>
      </c>
      <c r="AC584" s="108" t="s">
        <v>272</v>
      </c>
      <c r="AD584" s="108" t="s">
        <v>272</v>
      </c>
      <c r="AE584" s="108" t="s">
        <v>272</v>
      </c>
      <c r="AF584" s="108" t="s">
        <v>278</v>
      </c>
    </row>
    <row r="585" spans="1:32" x14ac:dyDescent="0.25">
      <c r="A585" s="107">
        <f t="shared" si="9"/>
        <v>4</v>
      </c>
      <c r="B585" s="113">
        <v>45401</v>
      </c>
      <c r="C585" s="113">
        <v>45401</v>
      </c>
      <c r="D585" s="108" t="s">
        <v>1442</v>
      </c>
      <c r="E585" s="108" t="s">
        <v>272</v>
      </c>
      <c r="F585" s="108" t="s">
        <v>1443</v>
      </c>
      <c r="G585" s="108" t="s">
        <v>281</v>
      </c>
      <c r="H585" s="108" t="s">
        <v>282</v>
      </c>
      <c r="I585" s="108" t="s">
        <v>276</v>
      </c>
      <c r="J585" s="120">
        <v>-341137500</v>
      </c>
      <c r="K585" s="114">
        <v>0</v>
      </c>
      <c r="L585" s="114">
        <v>-341137500</v>
      </c>
      <c r="M585" s="115" t="s">
        <v>272</v>
      </c>
      <c r="N585" s="108" t="s">
        <v>95</v>
      </c>
      <c r="O585" s="108" t="s">
        <v>170</v>
      </c>
      <c r="P585" s="108" t="s">
        <v>284</v>
      </c>
      <c r="Q585" s="120">
        <v>11000</v>
      </c>
      <c r="R585" s="116" t="s">
        <v>0</v>
      </c>
      <c r="S585" s="108" t="s">
        <v>272</v>
      </c>
      <c r="T585" s="108" t="s">
        <v>272</v>
      </c>
      <c r="U585" s="108" t="s">
        <v>272</v>
      </c>
      <c r="V585" s="108" t="s">
        <v>272</v>
      </c>
      <c r="W585" s="108" t="s">
        <v>272</v>
      </c>
      <c r="X585" s="108" t="s">
        <v>272</v>
      </c>
      <c r="Y585" s="108" t="s">
        <v>272</v>
      </c>
      <c r="Z585" s="108" t="s">
        <v>272</v>
      </c>
      <c r="AA585" s="108" t="s">
        <v>272</v>
      </c>
      <c r="AB585" s="108" t="s">
        <v>272</v>
      </c>
      <c r="AC585" s="108" t="s">
        <v>272</v>
      </c>
      <c r="AD585" s="108" t="s">
        <v>272</v>
      </c>
      <c r="AE585" s="108" t="s">
        <v>272</v>
      </c>
      <c r="AF585" s="108" t="s">
        <v>278</v>
      </c>
    </row>
    <row r="586" spans="1:32" x14ac:dyDescent="0.25">
      <c r="A586" s="107">
        <f t="shared" si="9"/>
        <v>4</v>
      </c>
      <c r="B586" s="113">
        <v>45401</v>
      </c>
      <c r="C586" s="113">
        <v>45401</v>
      </c>
      <c r="D586" s="108" t="s">
        <v>1444</v>
      </c>
      <c r="E586" s="108" t="s">
        <v>272</v>
      </c>
      <c r="F586" s="108" t="s">
        <v>1445</v>
      </c>
      <c r="G586" s="108" t="s">
        <v>281</v>
      </c>
      <c r="H586" s="108" t="s">
        <v>282</v>
      </c>
      <c r="I586" s="108" t="s">
        <v>276</v>
      </c>
      <c r="J586" s="120">
        <v>-715726000</v>
      </c>
      <c r="K586" s="114">
        <v>0</v>
      </c>
      <c r="L586" s="114">
        <v>-715726000</v>
      </c>
      <c r="M586" s="115" t="s">
        <v>272</v>
      </c>
      <c r="N586" s="108" t="s">
        <v>110</v>
      </c>
      <c r="O586" s="108" t="s">
        <v>192</v>
      </c>
      <c r="P586" s="108" t="s">
        <v>284</v>
      </c>
      <c r="Q586" s="120">
        <v>22000</v>
      </c>
      <c r="R586" s="116" t="s">
        <v>0</v>
      </c>
      <c r="S586" s="108" t="s">
        <v>272</v>
      </c>
      <c r="T586" s="108" t="s">
        <v>272</v>
      </c>
      <c r="U586" s="108" t="s">
        <v>272</v>
      </c>
      <c r="V586" s="108" t="s">
        <v>272</v>
      </c>
      <c r="W586" s="108" t="s">
        <v>272</v>
      </c>
      <c r="X586" s="108" t="s">
        <v>272</v>
      </c>
      <c r="Y586" s="108" t="s">
        <v>272</v>
      </c>
      <c r="Z586" s="108" t="s">
        <v>272</v>
      </c>
      <c r="AA586" s="108" t="s">
        <v>272</v>
      </c>
      <c r="AB586" s="108" t="s">
        <v>272</v>
      </c>
      <c r="AC586" s="108" t="s">
        <v>272</v>
      </c>
      <c r="AD586" s="108" t="s">
        <v>272</v>
      </c>
      <c r="AE586" s="108" t="s">
        <v>272</v>
      </c>
      <c r="AF586" s="108" t="s">
        <v>278</v>
      </c>
    </row>
    <row r="587" spans="1:32" x14ac:dyDescent="0.25">
      <c r="A587" s="107">
        <f t="shared" si="9"/>
        <v>4</v>
      </c>
      <c r="B587" s="113">
        <v>45401</v>
      </c>
      <c r="C587" s="113">
        <v>45401</v>
      </c>
      <c r="D587" s="108" t="s">
        <v>1446</v>
      </c>
      <c r="E587" s="108" t="s">
        <v>272</v>
      </c>
      <c r="F587" s="108" t="s">
        <v>1447</v>
      </c>
      <c r="G587" s="108" t="s">
        <v>281</v>
      </c>
      <c r="H587" s="108" t="s">
        <v>282</v>
      </c>
      <c r="I587" s="108" t="s">
        <v>276</v>
      </c>
      <c r="J587" s="120">
        <v>-186153000</v>
      </c>
      <c r="K587" s="114">
        <v>0</v>
      </c>
      <c r="L587" s="114">
        <v>-186153000</v>
      </c>
      <c r="M587" s="115" t="s">
        <v>272</v>
      </c>
      <c r="N587" s="108" t="s">
        <v>157</v>
      </c>
      <c r="O587" s="108" t="s">
        <v>180</v>
      </c>
      <c r="P587" s="108" t="s">
        <v>284</v>
      </c>
      <c r="Q587" s="120">
        <v>5500</v>
      </c>
      <c r="R587" s="116" t="s">
        <v>1</v>
      </c>
      <c r="S587" s="108" t="s">
        <v>272</v>
      </c>
      <c r="T587" s="108" t="s">
        <v>272</v>
      </c>
      <c r="U587" s="108" t="s">
        <v>272</v>
      </c>
      <c r="V587" s="108" t="s">
        <v>272</v>
      </c>
      <c r="W587" s="108" t="s">
        <v>272</v>
      </c>
      <c r="X587" s="108" t="s">
        <v>272</v>
      </c>
      <c r="Y587" s="108" t="s">
        <v>272</v>
      </c>
      <c r="Z587" s="108" t="s">
        <v>272</v>
      </c>
      <c r="AA587" s="108" t="s">
        <v>272</v>
      </c>
      <c r="AB587" s="108" t="s">
        <v>272</v>
      </c>
      <c r="AC587" s="108" t="s">
        <v>272</v>
      </c>
      <c r="AD587" s="108" t="s">
        <v>272</v>
      </c>
      <c r="AE587" s="108" t="s">
        <v>272</v>
      </c>
      <c r="AF587" s="108" t="s">
        <v>278</v>
      </c>
    </row>
    <row r="588" spans="1:32" x14ac:dyDescent="0.25">
      <c r="A588" s="107">
        <f t="shared" si="9"/>
        <v>4</v>
      </c>
      <c r="B588" s="113">
        <v>45401</v>
      </c>
      <c r="C588" s="113">
        <v>45401</v>
      </c>
      <c r="D588" s="108" t="s">
        <v>1448</v>
      </c>
      <c r="E588" s="108" t="s">
        <v>272</v>
      </c>
      <c r="F588" s="108" t="s">
        <v>1449</v>
      </c>
      <c r="G588" s="108" t="s">
        <v>281</v>
      </c>
      <c r="H588" s="108" t="s">
        <v>282</v>
      </c>
      <c r="I588" s="108" t="s">
        <v>276</v>
      </c>
      <c r="J588" s="120">
        <v>-186153000</v>
      </c>
      <c r="K588" s="114">
        <v>0</v>
      </c>
      <c r="L588" s="114">
        <v>-186153000</v>
      </c>
      <c r="M588" s="115" t="s">
        <v>272</v>
      </c>
      <c r="N588" s="108" t="s">
        <v>157</v>
      </c>
      <c r="O588" s="108" t="s">
        <v>180</v>
      </c>
      <c r="P588" s="108" t="s">
        <v>284</v>
      </c>
      <c r="Q588" s="120">
        <v>5500</v>
      </c>
      <c r="R588" s="116" t="s">
        <v>1</v>
      </c>
      <c r="S588" s="108" t="s">
        <v>272</v>
      </c>
      <c r="T588" s="108" t="s">
        <v>272</v>
      </c>
      <c r="U588" s="108" t="s">
        <v>272</v>
      </c>
      <c r="V588" s="108" t="s">
        <v>272</v>
      </c>
      <c r="W588" s="108" t="s">
        <v>272</v>
      </c>
      <c r="X588" s="108" t="s">
        <v>272</v>
      </c>
      <c r="Y588" s="108" t="s">
        <v>272</v>
      </c>
      <c r="Z588" s="108" t="s">
        <v>272</v>
      </c>
      <c r="AA588" s="108" t="s">
        <v>272</v>
      </c>
      <c r="AB588" s="108" t="s">
        <v>272</v>
      </c>
      <c r="AC588" s="108" t="s">
        <v>272</v>
      </c>
      <c r="AD588" s="108" t="s">
        <v>272</v>
      </c>
      <c r="AE588" s="108" t="s">
        <v>272</v>
      </c>
      <c r="AF588" s="108" t="s">
        <v>278</v>
      </c>
    </row>
    <row r="589" spans="1:32" x14ac:dyDescent="0.25">
      <c r="A589" s="107">
        <f t="shared" si="9"/>
        <v>4</v>
      </c>
      <c r="B589" s="113">
        <v>45402</v>
      </c>
      <c r="C589" s="113">
        <v>45402</v>
      </c>
      <c r="D589" s="108" t="s">
        <v>1450</v>
      </c>
      <c r="E589" s="108" t="s">
        <v>272</v>
      </c>
      <c r="F589" s="108" t="s">
        <v>1451</v>
      </c>
      <c r="G589" s="108" t="s">
        <v>315</v>
      </c>
      <c r="H589" s="108" t="s">
        <v>316</v>
      </c>
      <c r="I589" s="108" t="s">
        <v>276</v>
      </c>
      <c r="J589" s="120">
        <v>-658688800</v>
      </c>
      <c r="K589" s="114">
        <v>0</v>
      </c>
      <c r="L589" s="114">
        <v>-658688800</v>
      </c>
      <c r="M589" s="115" t="s">
        <v>272</v>
      </c>
      <c r="N589" s="108" t="s">
        <v>110</v>
      </c>
      <c r="O589" s="108" t="s">
        <v>192</v>
      </c>
      <c r="P589" s="108" t="s">
        <v>284</v>
      </c>
      <c r="Q589" s="120">
        <v>22000</v>
      </c>
      <c r="R589" s="116" t="s">
        <v>0</v>
      </c>
      <c r="S589" s="108" t="s">
        <v>272</v>
      </c>
      <c r="T589" s="108" t="s">
        <v>272</v>
      </c>
      <c r="U589" s="108" t="s">
        <v>272</v>
      </c>
      <c r="V589" s="108" t="s">
        <v>272</v>
      </c>
      <c r="W589" s="108" t="s">
        <v>272</v>
      </c>
      <c r="X589" s="108" t="s">
        <v>272</v>
      </c>
      <c r="Y589" s="108" t="s">
        <v>272</v>
      </c>
      <c r="Z589" s="108" t="s">
        <v>272</v>
      </c>
      <c r="AA589" s="108" t="s">
        <v>272</v>
      </c>
      <c r="AB589" s="108" t="s">
        <v>272</v>
      </c>
      <c r="AC589" s="108" t="s">
        <v>272</v>
      </c>
      <c r="AD589" s="108" t="s">
        <v>272</v>
      </c>
      <c r="AE589" s="108" t="s">
        <v>272</v>
      </c>
      <c r="AF589" s="108" t="s">
        <v>278</v>
      </c>
    </row>
    <row r="590" spans="1:32" x14ac:dyDescent="0.25">
      <c r="A590" s="107">
        <f t="shared" si="9"/>
        <v>4</v>
      </c>
      <c r="B590" s="113">
        <v>45402</v>
      </c>
      <c r="C590" s="113">
        <v>45402</v>
      </c>
      <c r="D590" s="108" t="s">
        <v>1452</v>
      </c>
      <c r="E590" s="108" t="s">
        <v>272</v>
      </c>
      <c r="F590" s="108" t="s">
        <v>1453</v>
      </c>
      <c r="G590" s="108" t="s">
        <v>281</v>
      </c>
      <c r="H590" s="108" t="s">
        <v>282</v>
      </c>
      <c r="I590" s="108" t="s">
        <v>276</v>
      </c>
      <c r="J590" s="120">
        <v>-108372000</v>
      </c>
      <c r="K590" s="114">
        <v>0</v>
      </c>
      <c r="L590" s="114">
        <v>-108372000</v>
      </c>
      <c r="M590" s="115" t="s">
        <v>272</v>
      </c>
      <c r="N590" s="108" t="s">
        <v>197</v>
      </c>
      <c r="O590" s="108" t="s">
        <v>198</v>
      </c>
      <c r="P590" s="108" t="s">
        <v>284</v>
      </c>
      <c r="Q590" s="120">
        <v>5500</v>
      </c>
      <c r="R590" s="116" t="s">
        <v>130</v>
      </c>
      <c r="S590" s="108" t="s">
        <v>272</v>
      </c>
      <c r="T590" s="108" t="s">
        <v>272</v>
      </c>
      <c r="U590" s="108" t="s">
        <v>272</v>
      </c>
      <c r="V590" s="108" t="s">
        <v>272</v>
      </c>
      <c r="W590" s="108" t="s">
        <v>272</v>
      </c>
      <c r="X590" s="108" t="s">
        <v>272</v>
      </c>
      <c r="Y590" s="108" t="s">
        <v>272</v>
      </c>
      <c r="Z590" s="108" t="s">
        <v>272</v>
      </c>
      <c r="AA590" s="108" t="s">
        <v>272</v>
      </c>
      <c r="AB590" s="108" t="s">
        <v>272</v>
      </c>
      <c r="AC590" s="108" t="s">
        <v>272</v>
      </c>
      <c r="AD590" s="108" t="s">
        <v>272</v>
      </c>
      <c r="AE590" s="108" t="s">
        <v>272</v>
      </c>
      <c r="AF590" s="108" t="s">
        <v>278</v>
      </c>
    </row>
    <row r="591" spans="1:32" x14ac:dyDescent="0.25">
      <c r="A591" s="107">
        <f t="shared" si="9"/>
        <v>4</v>
      </c>
      <c r="B591" s="113">
        <v>45402</v>
      </c>
      <c r="C591" s="113">
        <v>45402</v>
      </c>
      <c r="D591" s="108" t="s">
        <v>1454</v>
      </c>
      <c r="E591" s="108" t="s">
        <v>272</v>
      </c>
      <c r="F591" s="108" t="s">
        <v>1455</v>
      </c>
      <c r="G591" s="108" t="s">
        <v>281</v>
      </c>
      <c r="H591" s="108" t="s">
        <v>282</v>
      </c>
      <c r="I591" s="108" t="s">
        <v>276</v>
      </c>
      <c r="J591" s="120">
        <v>-193017000</v>
      </c>
      <c r="K591" s="114">
        <v>0</v>
      </c>
      <c r="L591" s="114">
        <v>-193017000</v>
      </c>
      <c r="M591" s="115" t="s">
        <v>272</v>
      </c>
      <c r="N591" s="108" t="s">
        <v>101</v>
      </c>
      <c r="O591" s="108" t="s">
        <v>175</v>
      </c>
      <c r="P591" s="108" t="s">
        <v>284</v>
      </c>
      <c r="Q591" s="120">
        <v>5500</v>
      </c>
      <c r="R591" s="116" t="s">
        <v>1</v>
      </c>
      <c r="S591" s="108" t="s">
        <v>272</v>
      </c>
      <c r="T591" s="108" t="s">
        <v>272</v>
      </c>
      <c r="U591" s="108" t="s">
        <v>272</v>
      </c>
      <c r="V591" s="108" t="s">
        <v>272</v>
      </c>
      <c r="W591" s="108" t="s">
        <v>272</v>
      </c>
      <c r="X591" s="108" t="s">
        <v>272</v>
      </c>
      <c r="Y591" s="108" t="s">
        <v>272</v>
      </c>
      <c r="Z591" s="108" t="s">
        <v>272</v>
      </c>
      <c r="AA591" s="108" t="s">
        <v>272</v>
      </c>
      <c r="AB591" s="108" t="s">
        <v>272</v>
      </c>
      <c r="AC591" s="108" t="s">
        <v>272</v>
      </c>
      <c r="AD591" s="108" t="s">
        <v>272</v>
      </c>
      <c r="AE591" s="108" t="s">
        <v>272</v>
      </c>
      <c r="AF591" s="108" t="s">
        <v>278</v>
      </c>
    </row>
    <row r="592" spans="1:32" x14ac:dyDescent="0.25">
      <c r="A592" s="107">
        <f t="shared" si="9"/>
        <v>4</v>
      </c>
      <c r="B592" s="113">
        <v>45402</v>
      </c>
      <c r="C592" s="113">
        <v>45402</v>
      </c>
      <c r="D592" s="108" t="s">
        <v>1456</v>
      </c>
      <c r="E592" s="108" t="s">
        <v>272</v>
      </c>
      <c r="F592" s="108" t="s">
        <v>1457</v>
      </c>
      <c r="G592" s="108" t="s">
        <v>281</v>
      </c>
      <c r="H592" s="108" t="s">
        <v>282</v>
      </c>
      <c r="I592" s="108" t="s">
        <v>276</v>
      </c>
      <c r="J592" s="120">
        <v>-193017000</v>
      </c>
      <c r="K592" s="114">
        <v>0</v>
      </c>
      <c r="L592" s="114">
        <v>-193017000</v>
      </c>
      <c r="M592" s="115" t="s">
        <v>272</v>
      </c>
      <c r="N592" s="108" t="s">
        <v>101</v>
      </c>
      <c r="O592" s="108" t="s">
        <v>175</v>
      </c>
      <c r="P592" s="108" t="s">
        <v>284</v>
      </c>
      <c r="Q592" s="120">
        <v>5500</v>
      </c>
      <c r="R592" s="116" t="s">
        <v>1</v>
      </c>
      <c r="S592" s="108" t="s">
        <v>272</v>
      </c>
      <c r="T592" s="108" t="s">
        <v>272</v>
      </c>
      <c r="U592" s="108" t="s">
        <v>272</v>
      </c>
      <c r="V592" s="108" t="s">
        <v>272</v>
      </c>
      <c r="W592" s="108" t="s">
        <v>272</v>
      </c>
      <c r="X592" s="108" t="s">
        <v>272</v>
      </c>
      <c r="Y592" s="108" t="s">
        <v>272</v>
      </c>
      <c r="Z592" s="108" t="s">
        <v>272</v>
      </c>
      <c r="AA592" s="108" t="s">
        <v>272</v>
      </c>
      <c r="AB592" s="108" t="s">
        <v>272</v>
      </c>
      <c r="AC592" s="108" t="s">
        <v>272</v>
      </c>
      <c r="AD592" s="108" t="s">
        <v>272</v>
      </c>
      <c r="AE592" s="108" t="s">
        <v>272</v>
      </c>
      <c r="AF592" s="108" t="s">
        <v>278</v>
      </c>
    </row>
    <row r="593" spans="1:32" x14ac:dyDescent="0.25">
      <c r="A593" s="107">
        <f t="shared" si="9"/>
        <v>4</v>
      </c>
      <c r="B593" s="113">
        <v>45402</v>
      </c>
      <c r="C593" s="113">
        <v>45402</v>
      </c>
      <c r="D593" s="108" t="s">
        <v>1458</v>
      </c>
      <c r="E593" s="108" t="s">
        <v>272</v>
      </c>
      <c r="F593" s="108" t="s">
        <v>1459</v>
      </c>
      <c r="G593" s="108" t="s">
        <v>281</v>
      </c>
      <c r="H593" s="108" t="s">
        <v>282</v>
      </c>
      <c r="I593" s="108" t="s">
        <v>276</v>
      </c>
      <c r="J593" s="120">
        <v>-116082750</v>
      </c>
      <c r="K593" s="114">
        <v>0</v>
      </c>
      <c r="L593" s="114">
        <v>-116082750</v>
      </c>
      <c r="M593" s="115" t="s">
        <v>272</v>
      </c>
      <c r="N593" s="108" t="s">
        <v>151</v>
      </c>
      <c r="O593" s="108" t="s">
        <v>152</v>
      </c>
      <c r="P593" s="108" t="s">
        <v>284</v>
      </c>
      <c r="Q593" s="120">
        <v>5250</v>
      </c>
      <c r="R593" s="116" t="s">
        <v>2</v>
      </c>
      <c r="S593" s="108" t="s">
        <v>272</v>
      </c>
      <c r="T593" s="108" t="s">
        <v>272</v>
      </c>
      <c r="U593" s="108" t="s">
        <v>272</v>
      </c>
      <c r="V593" s="108" t="s">
        <v>272</v>
      </c>
      <c r="W593" s="108" t="s">
        <v>272</v>
      </c>
      <c r="X593" s="108" t="s">
        <v>272</v>
      </c>
      <c r="Y593" s="108" t="s">
        <v>272</v>
      </c>
      <c r="Z593" s="108" t="s">
        <v>272</v>
      </c>
      <c r="AA593" s="108" t="s">
        <v>272</v>
      </c>
      <c r="AB593" s="108" t="s">
        <v>272</v>
      </c>
      <c r="AC593" s="108" t="s">
        <v>272</v>
      </c>
      <c r="AD593" s="108" t="s">
        <v>272</v>
      </c>
      <c r="AE593" s="108" t="s">
        <v>272</v>
      </c>
      <c r="AF593" s="108" t="s">
        <v>278</v>
      </c>
    </row>
    <row r="594" spans="1:32" x14ac:dyDescent="0.25">
      <c r="A594" s="107">
        <f t="shared" si="9"/>
        <v>4</v>
      </c>
      <c r="B594" s="113">
        <v>45402</v>
      </c>
      <c r="C594" s="113">
        <v>45402</v>
      </c>
      <c r="D594" s="108" t="s">
        <v>1460</v>
      </c>
      <c r="E594" s="108" t="s">
        <v>272</v>
      </c>
      <c r="F594" s="108" t="s">
        <v>1461</v>
      </c>
      <c r="G594" s="108" t="s">
        <v>281</v>
      </c>
      <c r="H594" s="108" t="s">
        <v>282</v>
      </c>
      <c r="I594" s="108" t="s">
        <v>276</v>
      </c>
      <c r="J594" s="120">
        <v>-99499500</v>
      </c>
      <c r="K594" s="114">
        <v>0</v>
      </c>
      <c r="L594" s="114">
        <v>-99499500</v>
      </c>
      <c r="M594" s="115" t="s">
        <v>272</v>
      </c>
      <c r="N594" s="108" t="s">
        <v>151</v>
      </c>
      <c r="O594" s="108" t="s">
        <v>152</v>
      </c>
      <c r="P594" s="108" t="s">
        <v>284</v>
      </c>
      <c r="Q594" s="120">
        <v>4500</v>
      </c>
      <c r="R594" s="116" t="s">
        <v>2</v>
      </c>
      <c r="S594" s="108" t="s">
        <v>272</v>
      </c>
      <c r="T594" s="108" t="s">
        <v>272</v>
      </c>
      <c r="U594" s="108" t="s">
        <v>272</v>
      </c>
      <c r="V594" s="108" t="s">
        <v>272</v>
      </c>
      <c r="W594" s="108" t="s">
        <v>272</v>
      </c>
      <c r="X594" s="108" t="s">
        <v>272</v>
      </c>
      <c r="Y594" s="108" t="s">
        <v>272</v>
      </c>
      <c r="Z594" s="108" t="s">
        <v>272</v>
      </c>
      <c r="AA594" s="108" t="s">
        <v>272</v>
      </c>
      <c r="AB594" s="108" t="s">
        <v>272</v>
      </c>
      <c r="AC594" s="108" t="s">
        <v>272</v>
      </c>
      <c r="AD594" s="108" t="s">
        <v>272</v>
      </c>
      <c r="AE594" s="108" t="s">
        <v>272</v>
      </c>
      <c r="AF594" s="108" t="s">
        <v>278</v>
      </c>
    </row>
    <row r="595" spans="1:32" x14ac:dyDescent="0.25">
      <c r="A595" s="107">
        <f t="shared" si="9"/>
        <v>4</v>
      </c>
      <c r="B595" s="113">
        <v>45402</v>
      </c>
      <c r="C595" s="113">
        <v>45402</v>
      </c>
      <c r="D595" s="108" t="s">
        <v>1462</v>
      </c>
      <c r="E595" s="108" t="s">
        <v>272</v>
      </c>
      <c r="F595" s="108" t="s">
        <v>1463</v>
      </c>
      <c r="G595" s="108" t="s">
        <v>315</v>
      </c>
      <c r="H595" s="108" t="s">
        <v>316</v>
      </c>
      <c r="I595" s="108" t="s">
        <v>276</v>
      </c>
      <c r="J595" s="120">
        <v>-658688800</v>
      </c>
      <c r="K595" s="114">
        <v>0</v>
      </c>
      <c r="L595" s="114">
        <v>-658688800</v>
      </c>
      <c r="M595" s="115" t="s">
        <v>272</v>
      </c>
      <c r="N595" s="108" t="s">
        <v>110</v>
      </c>
      <c r="O595" s="108" t="s">
        <v>192</v>
      </c>
      <c r="P595" s="108" t="s">
        <v>284</v>
      </c>
      <c r="Q595" s="120">
        <v>22000</v>
      </c>
      <c r="R595" s="116" t="s">
        <v>0</v>
      </c>
      <c r="S595" s="108" t="s">
        <v>272</v>
      </c>
      <c r="T595" s="108" t="s">
        <v>272</v>
      </c>
      <c r="U595" s="108" t="s">
        <v>272</v>
      </c>
      <c r="V595" s="108" t="s">
        <v>272</v>
      </c>
      <c r="W595" s="108" t="s">
        <v>272</v>
      </c>
      <c r="X595" s="108" t="s">
        <v>272</v>
      </c>
      <c r="Y595" s="108" t="s">
        <v>272</v>
      </c>
      <c r="Z595" s="108" t="s">
        <v>272</v>
      </c>
      <c r="AA595" s="108" t="s">
        <v>272</v>
      </c>
      <c r="AB595" s="108" t="s">
        <v>272</v>
      </c>
      <c r="AC595" s="108" t="s">
        <v>272</v>
      </c>
      <c r="AD595" s="108" t="s">
        <v>272</v>
      </c>
      <c r="AE595" s="108" t="s">
        <v>272</v>
      </c>
      <c r="AF595" s="108" t="s">
        <v>278</v>
      </c>
    </row>
    <row r="596" spans="1:32" x14ac:dyDescent="0.25">
      <c r="A596" s="107">
        <f t="shared" si="9"/>
        <v>4</v>
      </c>
      <c r="B596" s="113">
        <v>45402</v>
      </c>
      <c r="C596" s="113">
        <v>45402</v>
      </c>
      <c r="D596" s="108" t="s">
        <v>1464</v>
      </c>
      <c r="E596" s="108" t="s">
        <v>272</v>
      </c>
      <c r="F596" s="108" t="s">
        <v>1465</v>
      </c>
      <c r="G596" s="108" t="s">
        <v>315</v>
      </c>
      <c r="H596" s="108" t="s">
        <v>316</v>
      </c>
      <c r="I596" s="108" t="s">
        <v>276</v>
      </c>
      <c r="J596" s="120">
        <v>-658688800</v>
      </c>
      <c r="K596" s="114">
        <v>0</v>
      </c>
      <c r="L596" s="114">
        <v>-658688800</v>
      </c>
      <c r="M596" s="115" t="s">
        <v>272</v>
      </c>
      <c r="N596" s="108" t="s">
        <v>110</v>
      </c>
      <c r="O596" s="108" t="s">
        <v>192</v>
      </c>
      <c r="P596" s="108" t="s">
        <v>284</v>
      </c>
      <c r="Q596" s="120">
        <v>22000</v>
      </c>
      <c r="R596" s="116" t="s">
        <v>0</v>
      </c>
      <c r="S596" s="108" t="s">
        <v>272</v>
      </c>
      <c r="T596" s="108" t="s">
        <v>272</v>
      </c>
      <c r="U596" s="108" t="s">
        <v>272</v>
      </c>
      <c r="V596" s="108" t="s">
        <v>272</v>
      </c>
      <c r="W596" s="108" t="s">
        <v>272</v>
      </c>
      <c r="X596" s="108" t="s">
        <v>272</v>
      </c>
      <c r="Y596" s="108" t="s">
        <v>272</v>
      </c>
      <c r="Z596" s="108" t="s">
        <v>272</v>
      </c>
      <c r="AA596" s="108" t="s">
        <v>272</v>
      </c>
      <c r="AB596" s="108" t="s">
        <v>272</v>
      </c>
      <c r="AC596" s="108" t="s">
        <v>272</v>
      </c>
      <c r="AD596" s="108" t="s">
        <v>272</v>
      </c>
      <c r="AE596" s="108" t="s">
        <v>272</v>
      </c>
      <c r="AF596" s="108" t="s">
        <v>278</v>
      </c>
    </row>
    <row r="597" spans="1:32" x14ac:dyDescent="0.25">
      <c r="A597" s="107">
        <f t="shared" si="9"/>
        <v>4</v>
      </c>
      <c r="B597" s="113">
        <v>45404</v>
      </c>
      <c r="C597" s="113">
        <v>45404</v>
      </c>
      <c r="D597" s="108" t="s">
        <v>1466</v>
      </c>
      <c r="E597" s="108" t="s">
        <v>272</v>
      </c>
      <c r="F597" s="108" t="s">
        <v>1467</v>
      </c>
      <c r="G597" s="108" t="s">
        <v>281</v>
      </c>
      <c r="H597" s="108" t="s">
        <v>282</v>
      </c>
      <c r="I597" s="108" t="s">
        <v>276</v>
      </c>
      <c r="J597" s="120">
        <v>-2500050</v>
      </c>
      <c r="K597" s="114">
        <v>0</v>
      </c>
      <c r="L597" s="114">
        <v>-2500050</v>
      </c>
      <c r="M597" s="115" t="s">
        <v>272</v>
      </c>
      <c r="N597" s="108" t="s">
        <v>119</v>
      </c>
      <c r="O597" s="108" t="s">
        <v>182</v>
      </c>
      <c r="P597" s="108" t="s">
        <v>284</v>
      </c>
      <c r="Q597" s="120">
        <v>150</v>
      </c>
      <c r="R597" s="116" t="s">
        <v>1</v>
      </c>
      <c r="S597" s="108" t="s">
        <v>272</v>
      </c>
      <c r="T597" s="108" t="s">
        <v>272</v>
      </c>
      <c r="U597" s="108" t="s">
        <v>272</v>
      </c>
      <c r="V597" s="108" t="s">
        <v>272</v>
      </c>
      <c r="W597" s="108" t="s">
        <v>272</v>
      </c>
      <c r="X597" s="108" t="s">
        <v>272</v>
      </c>
      <c r="Y597" s="108" t="s">
        <v>272</v>
      </c>
      <c r="Z597" s="108" t="s">
        <v>272</v>
      </c>
      <c r="AA597" s="108" t="s">
        <v>272</v>
      </c>
      <c r="AB597" s="108" t="s">
        <v>272</v>
      </c>
      <c r="AC597" s="108" t="s">
        <v>272</v>
      </c>
      <c r="AD597" s="108" t="s">
        <v>272</v>
      </c>
      <c r="AE597" s="108" t="s">
        <v>272</v>
      </c>
      <c r="AF597" s="108" t="s">
        <v>278</v>
      </c>
    </row>
    <row r="598" spans="1:32" x14ac:dyDescent="0.25">
      <c r="A598" s="107">
        <f t="shared" si="9"/>
        <v>4</v>
      </c>
      <c r="B598" s="113">
        <v>45404</v>
      </c>
      <c r="C598" s="113">
        <v>45404</v>
      </c>
      <c r="D598" s="108" t="s">
        <v>1468</v>
      </c>
      <c r="E598" s="108" t="s">
        <v>272</v>
      </c>
      <c r="F598" s="108" t="s">
        <v>1469</v>
      </c>
      <c r="G598" s="108" t="s">
        <v>281</v>
      </c>
      <c r="H598" s="108" t="s">
        <v>282</v>
      </c>
      <c r="I598" s="108" t="s">
        <v>276</v>
      </c>
      <c r="J598" s="120">
        <v>-715726000</v>
      </c>
      <c r="K598" s="114">
        <v>0</v>
      </c>
      <c r="L598" s="114">
        <v>-715726000</v>
      </c>
      <c r="M598" s="115" t="s">
        <v>272</v>
      </c>
      <c r="N598" s="108" t="s">
        <v>110</v>
      </c>
      <c r="O598" s="108" t="s">
        <v>192</v>
      </c>
      <c r="P598" s="108" t="s">
        <v>284</v>
      </c>
      <c r="Q598" s="120">
        <v>22000</v>
      </c>
      <c r="R598" s="116" t="s">
        <v>0</v>
      </c>
      <c r="S598" s="108" t="s">
        <v>272</v>
      </c>
      <c r="T598" s="108" t="s">
        <v>272</v>
      </c>
      <c r="U598" s="108" t="s">
        <v>272</v>
      </c>
      <c r="V598" s="108" t="s">
        <v>272</v>
      </c>
      <c r="W598" s="108" t="s">
        <v>272</v>
      </c>
      <c r="X598" s="108" t="s">
        <v>272</v>
      </c>
      <c r="Y598" s="108" t="s">
        <v>272</v>
      </c>
      <c r="Z598" s="108" t="s">
        <v>272</v>
      </c>
      <c r="AA598" s="108" t="s">
        <v>272</v>
      </c>
      <c r="AB598" s="108" t="s">
        <v>272</v>
      </c>
      <c r="AC598" s="108" t="s">
        <v>272</v>
      </c>
      <c r="AD598" s="108" t="s">
        <v>272</v>
      </c>
      <c r="AE598" s="108" t="s">
        <v>272</v>
      </c>
      <c r="AF598" s="108" t="s">
        <v>278</v>
      </c>
    </row>
    <row r="599" spans="1:32" x14ac:dyDescent="0.25">
      <c r="A599" s="107">
        <f t="shared" si="9"/>
        <v>4</v>
      </c>
      <c r="B599" s="113">
        <v>45404</v>
      </c>
      <c r="C599" s="113">
        <v>45404</v>
      </c>
      <c r="D599" s="108" t="s">
        <v>1470</v>
      </c>
      <c r="E599" s="108" t="s">
        <v>272</v>
      </c>
      <c r="F599" s="108" t="s">
        <v>1471</v>
      </c>
      <c r="G599" s="108" t="s">
        <v>281</v>
      </c>
      <c r="H599" s="108" t="s">
        <v>282</v>
      </c>
      <c r="I599" s="108" t="s">
        <v>276</v>
      </c>
      <c r="J599" s="120">
        <v>-341137500</v>
      </c>
      <c r="K599" s="114">
        <v>0</v>
      </c>
      <c r="L599" s="114">
        <v>-341137500</v>
      </c>
      <c r="M599" s="115" t="s">
        <v>272</v>
      </c>
      <c r="N599" s="108" t="s">
        <v>95</v>
      </c>
      <c r="O599" s="108" t="s">
        <v>170</v>
      </c>
      <c r="P599" s="108" t="s">
        <v>284</v>
      </c>
      <c r="Q599" s="120">
        <v>11000</v>
      </c>
      <c r="R599" s="116" t="s">
        <v>0</v>
      </c>
      <c r="S599" s="108" t="s">
        <v>272</v>
      </c>
      <c r="T599" s="108" t="s">
        <v>272</v>
      </c>
      <c r="U599" s="108" t="s">
        <v>272</v>
      </c>
      <c r="V599" s="108" t="s">
        <v>272</v>
      </c>
      <c r="W599" s="108" t="s">
        <v>272</v>
      </c>
      <c r="X599" s="108" t="s">
        <v>272</v>
      </c>
      <c r="Y599" s="108" t="s">
        <v>272</v>
      </c>
      <c r="Z599" s="108" t="s">
        <v>272</v>
      </c>
      <c r="AA599" s="108" t="s">
        <v>272</v>
      </c>
      <c r="AB599" s="108" t="s">
        <v>272</v>
      </c>
      <c r="AC599" s="108" t="s">
        <v>272</v>
      </c>
      <c r="AD599" s="108" t="s">
        <v>272</v>
      </c>
      <c r="AE599" s="108" t="s">
        <v>272</v>
      </c>
      <c r="AF599" s="108" t="s">
        <v>278</v>
      </c>
    </row>
    <row r="600" spans="1:32" x14ac:dyDescent="0.25">
      <c r="A600" s="107">
        <f t="shared" si="9"/>
        <v>4</v>
      </c>
      <c r="B600" s="113">
        <v>45404</v>
      </c>
      <c r="C600" s="113">
        <v>45404</v>
      </c>
      <c r="D600" s="108" t="s">
        <v>1472</v>
      </c>
      <c r="E600" s="108" t="s">
        <v>272</v>
      </c>
      <c r="F600" s="108" t="s">
        <v>1473</v>
      </c>
      <c r="G600" s="108" t="s">
        <v>281</v>
      </c>
      <c r="H600" s="108" t="s">
        <v>282</v>
      </c>
      <c r="I600" s="108" t="s">
        <v>276</v>
      </c>
      <c r="J600" s="120">
        <v>-193017000</v>
      </c>
      <c r="K600" s="114">
        <v>0</v>
      </c>
      <c r="L600" s="114">
        <v>-193017000</v>
      </c>
      <c r="M600" s="115" t="s">
        <v>272</v>
      </c>
      <c r="N600" s="108" t="s">
        <v>101</v>
      </c>
      <c r="O600" s="108" t="s">
        <v>175</v>
      </c>
      <c r="P600" s="108" t="s">
        <v>284</v>
      </c>
      <c r="Q600" s="120">
        <v>5500</v>
      </c>
      <c r="R600" s="116" t="s">
        <v>1</v>
      </c>
      <c r="S600" s="108" t="s">
        <v>272</v>
      </c>
      <c r="T600" s="108" t="s">
        <v>272</v>
      </c>
      <c r="U600" s="108" t="s">
        <v>272</v>
      </c>
      <c r="V600" s="108" t="s">
        <v>272</v>
      </c>
      <c r="W600" s="108" t="s">
        <v>272</v>
      </c>
      <c r="X600" s="108" t="s">
        <v>272</v>
      </c>
      <c r="Y600" s="108" t="s">
        <v>272</v>
      </c>
      <c r="Z600" s="108" t="s">
        <v>272</v>
      </c>
      <c r="AA600" s="108" t="s">
        <v>272</v>
      </c>
      <c r="AB600" s="108" t="s">
        <v>272</v>
      </c>
      <c r="AC600" s="108" t="s">
        <v>272</v>
      </c>
      <c r="AD600" s="108" t="s">
        <v>272</v>
      </c>
      <c r="AE600" s="108" t="s">
        <v>272</v>
      </c>
      <c r="AF600" s="108" t="s">
        <v>278</v>
      </c>
    </row>
    <row r="601" spans="1:32" x14ac:dyDescent="0.25">
      <c r="A601" s="107">
        <f t="shared" si="9"/>
        <v>4</v>
      </c>
      <c r="B601" s="113">
        <v>45404</v>
      </c>
      <c r="C601" s="113">
        <v>45404</v>
      </c>
      <c r="D601" s="108" t="s">
        <v>1474</v>
      </c>
      <c r="E601" s="108" t="s">
        <v>272</v>
      </c>
      <c r="F601" s="108" t="s">
        <v>1475</v>
      </c>
      <c r="G601" s="108" t="s">
        <v>281</v>
      </c>
      <c r="H601" s="108" t="s">
        <v>282</v>
      </c>
      <c r="I601" s="108" t="s">
        <v>276</v>
      </c>
      <c r="J601" s="120">
        <v>-193017000</v>
      </c>
      <c r="K601" s="114">
        <v>0</v>
      </c>
      <c r="L601" s="114">
        <v>-193017000</v>
      </c>
      <c r="M601" s="115" t="s">
        <v>272</v>
      </c>
      <c r="N601" s="108" t="s">
        <v>101</v>
      </c>
      <c r="O601" s="108" t="s">
        <v>175</v>
      </c>
      <c r="P601" s="108" t="s">
        <v>284</v>
      </c>
      <c r="Q601" s="120">
        <v>5500</v>
      </c>
      <c r="R601" s="116" t="s">
        <v>1</v>
      </c>
      <c r="S601" s="108" t="s">
        <v>272</v>
      </c>
      <c r="T601" s="108" t="s">
        <v>272</v>
      </c>
      <c r="U601" s="108" t="s">
        <v>272</v>
      </c>
      <c r="V601" s="108" t="s">
        <v>272</v>
      </c>
      <c r="W601" s="108" t="s">
        <v>272</v>
      </c>
      <c r="X601" s="108" t="s">
        <v>272</v>
      </c>
      <c r="Y601" s="108" t="s">
        <v>272</v>
      </c>
      <c r="Z601" s="108" t="s">
        <v>272</v>
      </c>
      <c r="AA601" s="108" t="s">
        <v>272</v>
      </c>
      <c r="AB601" s="108" t="s">
        <v>272</v>
      </c>
      <c r="AC601" s="108" t="s">
        <v>272</v>
      </c>
      <c r="AD601" s="108" t="s">
        <v>272</v>
      </c>
      <c r="AE601" s="108" t="s">
        <v>272</v>
      </c>
      <c r="AF601" s="108" t="s">
        <v>278</v>
      </c>
    </row>
    <row r="602" spans="1:32" x14ac:dyDescent="0.25">
      <c r="A602" s="107">
        <f t="shared" si="9"/>
        <v>4</v>
      </c>
      <c r="B602" s="113">
        <v>45404</v>
      </c>
      <c r="C602" s="113">
        <v>45404</v>
      </c>
      <c r="D602" s="108" t="s">
        <v>1476</v>
      </c>
      <c r="E602" s="108" t="s">
        <v>272</v>
      </c>
      <c r="F602" s="108" t="s">
        <v>1477</v>
      </c>
      <c r="G602" s="108" t="s">
        <v>315</v>
      </c>
      <c r="H602" s="108" t="s">
        <v>316</v>
      </c>
      <c r="I602" s="108" t="s">
        <v>276</v>
      </c>
      <c r="J602" s="120">
        <v>-757957200</v>
      </c>
      <c r="K602" s="114">
        <v>0</v>
      </c>
      <c r="L602" s="114">
        <v>-757957200</v>
      </c>
      <c r="M602" s="115" t="s">
        <v>272</v>
      </c>
      <c r="N602" s="108" t="s">
        <v>111</v>
      </c>
      <c r="O602" s="108" t="s">
        <v>466</v>
      </c>
      <c r="P602" s="108" t="s">
        <v>284</v>
      </c>
      <c r="Q602" s="120">
        <v>22000</v>
      </c>
      <c r="R602" s="116" t="s">
        <v>0</v>
      </c>
      <c r="S602" s="108" t="s">
        <v>272</v>
      </c>
      <c r="T602" s="108" t="s">
        <v>272</v>
      </c>
      <c r="U602" s="108" t="s">
        <v>272</v>
      </c>
      <c r="V602" s="108" t="s">
        <v>272</v>
      </c>
      <c r="W602" s="108" t="s">
        <v>272</v>
      </c>
      <c r="X602" s="108" t="s">
        <v>272</v>
      </c>
      <c r="Y602" s="108" t="s">
        <v>272</v>
      </c>
      <c r="Z602" s="108" t="s">
        <v>272</v>
      </c>
      <c r="AA602" s="108" t="s">
        <v>272</v>
      </c>
      <c r="AB602" s="108" t="s">
        <v>272</v>
      </c>
      <c r="AC602" s="108" t="s">
        <v>272</v>
      </c>
      <c r="AD602" s="108" t="s">
        <v>272</v>
      </c>
      <c r="AE602" s="108" t="s">
        <v>272</v>
      </c>
      <c r="AF602" s="108" t="s">
        <v>278</v>
      </c>
    </row>
    <row r="603" spans="1:32" x14ac:dyDescent="0.25">
      <c r="A603" s="107">
        <f t="shared" si="9"/>
        <v>4</v>
      </c>
      <c r="B603" s="113">
        <v>45404</v>
      </c>
      <c r="C603" s="113">
        <v>45404</v>
      </c>
      <c r="D603" s="108" t="s">
        <v>1478</v>
      </c>
      <c r="E603" s="108" t="s">
        <v>272</v>
      </c>
      <c r="F603" s="108" t="s">
        <v>1479</v>
      </c>
      <c r="G603" s="108" t="s">
        <v>315</v>
      </c>
      <c r="H603" s="108" t="s">
        <v>316</v>
      </c>
      <c r="I603" s="108" t="s">
        <v>276</v>
      </c>
      <c r="J603" s="120">
        <v>-757957200</v>
      </c>
      <c r="K603" s="114">
        <v>0</v>
      </c>
      <c r="L603" s="114">
        <v>-757957200</v>
      </c>
      <c r="M603" s="115" t="s">
        <v>272</v>
      </c>
      <c r="N603" s="108" t="s">
        <v>111</v>
      </c>
      <c r="O603" s="108" t="s">
        <v>466</v>
      </c>
      <c r="P603" s="108" t="s">
        <v>284</v>
      </c>
      <c r="Q603" s="120">
        <v>22000</v>
      </c>
      <c r="R603" s="116" t="s">
        <v>0</v>
      </c>
      <c r="S603" s="108" t="s">
        <v>272</v>
      </c>
      <c r="T603" s="108" t="s">
        <v>272</v>
      </c>
      <c r="U603" s="108" t="s">
        <v>272</v>
      </c>
      <c r="V603" s="108" t="s">
        <v>272</v>
      </c>
      <c r="W603" s="108" t="s">
        <v>272</v>
      </c>
      <c r="X603" s="108" t="s">
        <v>272</v>
      </c>
      <c r="Y603" s="108" t="s">
        <v>272</v>
      </c>
      <c r="Z603" s="108" t="s">
        <v>272</v>
      </c>
      <c r="AA603" s="108" t="s">
        <v>272</v>
      </c>
      <c r="AB603" s="108" t="s">
        <v>272</v>
      </c>
      <c r="AC603" s="108" t="s">
        <v>272</v>
      </c>
      <c r="AD603" s="108" t="s">
        <v>272</v>
      </c>
      <c r="AE603" s="108" t="s">
        <v>272</v>
      </c>
      <c r="AF603" s="108" t="s">
        <v>278</v>
      </c>
    </row>
    <row r="604" spans="1:32" x14ac:dyDescent="0.25">
      <c r="A604" s="107">
        <f t="shared" si="9"/>
        <v>4</v>
      </c>
      <c r="B604" s="113">
        <v>45404</v>
      </c>
      <c r="C604" s="113">
        <v>45404</v>
      </c>
      <c r="D604" s="108" t="s">
        <v>1480</v>
      </c>
      <c r="E604" s="108" t="s">
        <v>272</v>
      </c>
      <c r="F604" s="108" t="s">
        <v>1481</v>
      </c>
      <c r="G604" s="108" t="s">
        <v>315</v>
      </c>
      <c r="H604" s="108" t="s">
        <v>316</v>
      </c>
      <c r="I604" s="108" t="s">
        <v>276</v>
      </c>
      <c r="J604" s="120">
        <v>-757957200</v>
      </c>
      <c r="K604" s="114">
        <v>0</v>
      </c>
      <c r="L604" s="114">
        <v>-757957200</v>
      </c>
      <c r="M604" s="115" t="s">
        <v>272</v>
      </c>
      <c r="N604" s="108" t="s">
        <v>111</v>
      </c>
      <c r="O604" s="108" t="s">
        <v>466</v>
      </c>
      <c r="P604" s="108" t="s">
        <v>284</v>
      </c>
      <c r="Q604" s="120">
        <v>22000</v>
      </c>
      <c r="R604" s="116" t="s">
        <v>0</v>
      </c>
      <c r="S604" s="108" t="s">
        <v>272</v>
      </c>
      <c r="T604" s="108" t="s">
        <v>272</v>
      </c>
      <c r="U604" s="108" t="s">
        <v>272</v>
      </c>
      <c r="V604" s="108" t="s">
        <v>272</v>
      </c>
      <c r="W604" s="108" t="s">
        <v>272</v>
      </c>
      <c r="X604" s="108" t="s">
        <v>272</v>
      </c>
      <c r="Y604" s="108" t="s">
        <v>272</v>
      </c>
      <c r="Z604" s="108" t="s">
        <v>272</v>
      </c>
      <c r="AA604" s="108" t="s">
        <v>272</v>
      </c>
      <c r="AB604" s="108" t="s">
        <v>272</v>
      </c>
      <c r="AC604" s="108" t="s">
        <v>272</v>
      </c>
      <c r="AD604" s="108" t="s">
        <v>272</v>
      </c>
      <c r="AE604" s="108" t="s">
        <v>272</v>
      </c>
      <c r="AF604" s="108" t="s">
        <v>278</v>
      </c>
    </row>
    <row r="605" spans="1:32" x14ac:dyDescent="0.25">
      <c r="A605" s="107">
        <f t="shared" si="9"/>
        <v>4</v>
      </c>
      <c r="B605" s="113">
        <v>45404</v>
      </c>
      <c r="C605" s="113">
        <v>45404</v>
      </c>
      <c r="D605" s="108" t="s">
        <v>1482</v>
      </c>
      <c r="E605" s="108" t="s">
        <v>272</v>
      </c>
      <c r="F605" s="108" t="s">
        <v>1483</v>
      </c>
      <c r="G605" s="108" t="s">
        <v>315</v>
      </c>
      <c r="H605" s="108" t="s">
        <v>316</v>
      </c>
      <c r="I605" s="108" t="s">
        <v>276</v>
      </c>
      <c r="J605" s="120">
        <v>-757957200</v>
      </c>
      <c r="K605" s="114">
        <v>0</v>
      </c>
      <c r="L605" s="114">
        <v>-757957200</v>
      </c>
      <c r="M605" s="115" t="s">
        <v>272</v>
      </c>
      <c r="N605" s="108" t="s">
        <v>111</v>
      </c>
      <c r="O605" s="108" t="s">
        <v>466</v>
      </c>
      <c r="P605" s="108" t="s">
        <v>284</v>
      </c>
      <c r="Q605" s="120">
        <v>22000</v>
      </c>
      <c r="R605" s="116" t="s">
        <v>0</v>
      </c>
      <c r="S605" s="108" t="s">
        <v>272</v>
      </c>
      <c r="T605" s="108" t="s">
        <v>272</v>
      </c>
      <c r="U605" s="108" t="s">
        <v>272</v>
      </c>
      <c r="V605" s="108" t="s">
        <v>272</v>
      </c>
      <c r="W605" s="108" t="s">
        <v>272</v>
      </c>
      <c r="X605" s="108" t="s">
        <v>272</v>
      </c>
      <c r="Y605" s="108" t="s">
        <v>272</v>
      </c>
      <c r="Z605" s="108" t="s">
        <v>272</v>
      </c>
      <c r="AA605" s="108" t="s">
        <v>272</v>
      </c>
      <c r="AB605" s="108" t="s">
        <v>272</v>
      </c>
      <c r="AC605" s="108" t="s">
        <v>272</v>
      </c>
      <c r="AD605" s="108" t="s">
        <v>272</v>
      </c>
      <c r="AE605" s="108" t="s">
        <v>272</v>
      </c>
      <c r="AF605" s="108" t="s">
        <v>278</v>
      </c>
    </row>
    <row r="606" spans="1:32" x14ac:dyDescent="0.25">
      <c r="A606" s="107">
        <f t="shared" si="9"/>
        <v>4</v>
      </c>
      <c r="B606" s="113">
        <v>45404</v>
      </c>
      <c r="C606" s="113">
        <v>45404</v>
      </c>
      <c r="D606" s="108" t="s">
        <v>1484</v>
      </c>
      <c r="E606" s="108" t="s">
        <v>272</v>
      </c>
      <c r="F606" s="108" t="s">
        <v>1485</v>
      </c>
      <c r="G606" s="108" t="s">
        <v>315</v>
      </c>
      <c r="H606" s="108" t="s">
        <v>316</v>
      </c>
      <c r="I606" s="108" t="s">
        <v>276</v>
      </c>
      <c r="J606" s="120">
        <v>-757957200</v>
      </c>
      <c r="K606" s="114">
        <v>0</v>
      </c>
      <c r="L606" s="114">
        <v>-757957200</v>
      </c>
      <c r="M606" s="115" t="s">
        <v>272</v>
      </c>
      <c r="N606" s="108" t="s">
        <v>111</v>
      </c>
      <c r="O606" s="108" t="s">
        <v>466</v>
      </c>
      <c r="P606" s="108" t="s">
        <v>284</v>
      </c>
      <c r="Q606" s="120">
        <v>22000</v>
      </c>
      <c r="R606" s="116" t="s">
        <v>0</v>
      </c>
      <c r="S606" s="108" t="s">
        <v>272</v>
      </c>
      <c r="T606" s="108" t="s">
        <v>272</v>
      </c>
      <c r="U606" s="108" t="s">
        <v>272</v>
      </c>
      <c r="V606" s="108" t="s">
        <v>272</v>
      </c>
      <c r="W606" s="108" t="s">
        <v>272</v>
      </c>
      <c r="X606" s="108" t="s">
        <v>272</v>
      </c>
      <c r="Y606" s="108" t="s">
        <v>272</v>
      </c>
      <c r="Z606" s="108" t="s">
        <v>272</v>
      </c>
      <c r="AA606" s="108" t="s">
        <v>272</v>
      </c>
      <c r="AB606" s="108" t="s">
        <v>272</v>
      </c>
      <c r="AC606" s="108" t="s">
        <v>272</v>
      </c>
      <c r="AD606" s="108" t="s">
        <v>272</v>
      </c>
      <c r="AE606" s="108" t="s">
        <v>272</v>
      </c>
      <c r="AF606" s="108" t="s">
        <v>278</v>
      </c>
    </row>
    <row r="607" spans="1:32" x14ac:dyDescent="0.25">
      <c r="A607" s="107">
        <f t="shared" si="9"/>
        <v>4</v>
      </c>
      <c r="B607" s="113">
        <v>45404</v>
      </c>
      <c r="C607" s="113">
        <v>45404</v>
      </c>
      <c r="D607" s="108" t="s">
        <v>1486</v>
      </c>
      <c r="E607" s="108" t="s">
        <v>272</v>
      </c>
      <c r="F607" s="108" t="s">
        <v>1487</v>
      </c>
      <c r="G607" s="108" t="s">
        <v>315</v>
      </c>
      <c r="H607" s="108" t="s">
        <v>316</v>
      </c>
      <c r="I607" s="108" t="s">
        <v>276</v>
      </c>
      <c r="J607" s="120">
        <v>-757957200</v>
      </c>
      <c r="K607" s="114">
        <v>0</v>
      </c>
      <c r="L607" s="114">
        <v>-757957200</v>
      </c>
      <c r="M607" s="115" t="s">
        <v>272</v>
      </c>
      <c r="N607" s="108" t="s">
        <v>111</v>
      </c>
      <c r="O607" s="108" t="s">
        <v>466</v>
      </c>
      <c r="P607" s="108" t="s">
        <v>284</v>
      </c>
      <c r="Q607" s="120">
        <v>22000</v>
      </c>
      <c r="R607" s="116" t="s">
        <v>0</v>
      </c>
      <c r="S607" s="108" t="s">
        <v>272</v>
      </c>
      <c r="T607" s="108" t="s">
        <v>272</v>
      </c>
      <c r="U607" s="108" t="s">
        <v>272</v>
      </c>
      <c r="V607" s="108" t="s">
        <v>272</v>
      </c>
      <c r="W607" s="108" t="s">
        <v>272</v>
      </c>
      <c r="X607" s="108" t="s">
        <v>272</v>
      </c>
      <c r="Y607" s="108" t="s">
        <v>272</v>
      </c>
      <c r="Z607" s="108" t="s">
        <v>272</v>
      </c>
      <c r="AA607" s="108" t="s">
        <v>272</v>
      </c>
      <c r="AB607" s="108" t="s">
        <v>272</v>
      </c>
      <c r="AC607" s="108" t="s">
        <v>272</v>
      </c>
      <c r="AD607" s="108" t="s">
        <v>272</v>
      </c>
      <c r="AE607" s="108" t="s">
        <v>272</v>
      </c>
      <c r="AF607" s="108" t="s">
        <v>278</v>
      </c>
    </row>
    <row r="608" spans="1:32" x14ac:dyDescent="0.25">
      <c r="A608" s="107">
        <f t="shared" si="9"/>
        <v>4</v>
      </c>
      <c r="B608" s="113">
        <v>45404</v>
      </c>
      <c r="C608" s="113">
        <v>45404</v>
      </c>
      <c r="D608" s="108" t="s">
        <v>1488</v>
      </c>
      <c r="E608" s="108" t="s">
        <v>272</v>
      </c>
      <c r="F608" s="108" t="s">
        <v>1489</v>
      </c>
      <c r="G608" s="108" t="s">
        <v>315</v>
      </c>
      <c r="H608" s="108" t="s">
        <v>316</v>
      </c>
      <c r="I608" s="108" t="s">
        <v>276</v>
      </c>
      <c r="J608" s="120">
        <v>-757957200</v>
      </c>
      <c r="K608" s="114">
        <v>0</v>
      </c>
      <c r="L608" s="114">
        <v>-757957200</v>
      </c>
      <c r="M608" s="115" t="s">
        <v>272</v>
      </c>
      <c r="N608" s="108" t="s">
        <v>111</v>
      </c>
      <c r="O608" s="108" t="s">
        <v>466</v>
      </c>
      <c r="P608" s="108" t="s">
        <v>284</v>
      </c>
      <c r="Q608" s="120">
        <v>22000</v>
      </c>
      <c r="R608" s="116" t="s">
        <v>0</v>
      </c>
      <c r="S608" s="108" t="s">
        <v>272</v>
      </c>
      <c r="T608" s="108" t="s">
        <v>272</v>
      </c>
      <c r="U608" s="108" t="s">
        <v>272</v>
      </c>
      <c r="V608" s="108" t="s">
        <v>272</v>
      </c>
      <c r="W608" s="108" t="s">
        <v>272</v>
      </c>
      <c r="X608" s="108" t="s">
        <v>272</v>
      </c>
      <c r="Y608" s="108" t="s">
        <v>272</v>
      </c>
      <c r="Z608" s="108" t="s">
        <v>272</v>
      </c>
      <c r="AA608" s="108" t="s">
        <v>272</v>
      </c>
      <c r="AB608" s="108" t="s">
        <v>272</v>
      </c>
      <c r="AC608" s="108" t="s">
        <v>272</v>
      </c>
      <c r="AD608" s="108" t="s">
        <v>272</v>
      </c>
      <c r="AE608" s="108" t="s">
        <v>272</v>
      </c>
      <c r="AF608" s="108" t="s">
        <v>278</v>
      </c>
    </row>
    <row r="609" spans="1:32" x14ac:dyDescent="0.25">
      <c r="A609" s="107">
        <f t="shared" si="9"/>
        <v>4</v>
      </c>
      <c r="B609" s="113">
        <v>45404</v>
      </c>
      <c r="C609" s="113">
        <v>45404</v>
      </c>
      <c r="D609" s="108" t="s">
        <v>1490</v>
      </c>
      <c r="E609" s="108" t="s">
        <v>272</v>
      </c>
      <c r="F609" s="108" t="s">
        <v>1491</v>
      </c>
      <c r="G609" s="108" t="s">
        <v>315</v>
      </c>
      <c r="H609" s="108" t="s">
        <v>316</v>
      </c>
      <c r="I609" s="108" t="s">
        <v>276</v>
      </c>
      <c r="J609" s="120">
        <v>-757957200</v>
      </c>
      <c r="K609" s="114">
        <v>0</v>
      </c>
      <c r="L609" s="114">
        <v>-757957200</v>
      </c>
      <c r="M609" s="115" t="s">
        <v>272</v>
      </c>
      <c r="N609" s="108" t="s">
        <v>111</v>
      </c>
      <c r="O609" s="108" t="s">
        <v>466</v>
      </c>
      <c r="P609" s="108" t="s">
        <v>284</v>
      </c>
      <c r="Q609" s="120">
        <v>22000</v>
      </c>
      <c r="R609" s="116" t="s">
        <v>0</v>
      </c>
      <c r="S609" s="108" t="s">
        <v>272</v>
      </c>
      <c r="T609" s="108" t="s">
        <v>272</v>
      </c>
      <c r="U609" s="108" t="s">
        <v>272</v>
      </c>
      <c r="V609" s="108" t="s">
        <v>272</v>
      </c>
      <c r="W609" s="108" t="s">
        <v>272</v>
      </c>
      <c r="X609" s="108" t="s">
        <v>272</v>
      </c>
      <c r="Y609" s="108" t="s">
        <v>272</v>
      </c>
      <c r="Z609" s="108" t="s">
        <v>272</v>
      </c>
      <c r="AA609" s="108" t="s">
        <v>272</v>
      </c>
      <c r="AB609" s="108" t="s">
        <v>272</v>
      </c>
      <c r="AC609" s="108" t="s">
        <v>272</v>
      </c>
      <c r="AD609" s="108" t="s">
        <v>272</v>
      </c>
      <c r="AE609" s="108" t="s">
        <v>272</v>
      </c>
      <c r="AF609" s="108" t="s">
        <v>278</v>
      </c>
    </row>
    <row r="610" spans="1:32" x14ac:dyDescent="0.25">
      <c r="A610" s="107">
        <f t="shared" si="9"/>
        <v>4</v>
      </c>
      <c r="B610" s="113">
        <v>45405</v>
      </c>
      <c r="C610" s="113">
        <v>45405</v>
      </c>
      <c r="D610" s="108" t="s">
        <v>1492</v>
      </c>
      <c r="E610" s="108" t="s">
        <v>272</v>
      </c>
      <c r="F610" s="108" t="s">
        <v>1493</v>
      </c>
      <c r="G610" s="108" t="s">
        <v>281</v>
      </c>
      <c r="H610" s="108" t="s">
        <v>282</v>
      </c>
      <c r="I610" s="108" t="s">
        <v>276</v>
      </c>
      <c r="J610" s="120">
        <v>-193017000</v>
      </c>
      <c r="K610" s="114">
        <v>0</v>
      </c>
      <c r="L610" s="114">
        <v>-193017000</v>
      </c>
      <c r="M610" s="115" t="s">
        <v>272</v>
      </c>
      <c r="N610" s="108" t="s">
        <v>101</v>
      </c>
      <c r="O610" s="108" t="s">
        <v>175</v>
      </c>
      <c r="P610" s="108" t="s">
        <v>284</v>
      </c>
      <c r="Q610" s="120">
        <v>5500</v>
      </c>
      <c r="R610" s="116" t="s">
        <v>1</v>
      </c>
      <c r="S610" s="108" t="s">
        <v>272</v>
      </c>
      <c r="T610" s="108" t="s">
        <v>272</v>
      </c>
      <c r="U610" s="108" t="s">
        <v>272</v>
      </c>
      <c r="V610" s="108" t="s">
        <v>272</v>
      </c>
      <c r="W610" s="108" t="s">
        <v>272</v>
      </c>
      <c r="X610" s="108" t="s">
        <v>272</v>
      </c>
      <c r="Y610" s="108" t="s">
        <v>272</v>
      </c>
      <c r="Z610" s="108" t="s">
        <v>272</v>
      </c>
      <c r="AA610" s="108" t="s">
        <v>272</v>
      </c>
      <c r="AB610" s="108" t="s">
        <v>272</v>
      </c>
      <c r="AC610" s="108" t="s">
        <v>272</v>
      </c>
      <c r="AD610" s="108" t="s">
        <v>272</v>
      </c>
      <c r="AE610" s="108" t="s">
        <v>272</v>
      </c>
      <c r="AF610" s="108" t="s">
        <v>278</v>
      </c>
    </row>
    <row r="611" spans="1:32" x14ac:dyDescent="0.25">
      <c r="A611" s="107">
        <f t="shared" si="9"/>
        <v>4</v>
      </c>
      <c r="B611" s="113">
        <v>45405</v>
      </c>
      <c r="C611" s="113">
        <v>45405</v>
      </c>
      <c r="D611" s="108" t="s">
        <v>1494</v>
      </c>
      <c r="E611" s="108" t="s">
        <v>272</v>
      </c>
      <c r="F611" s="108" t="s">
        <v>1495</v>
      </c>
      <c r="G611" s="108" t="s">
        <v>281</v>
      </c>
      <c r="H611" s="108" t="s">
        <v>282</v>
      </c>
      <c r="I611" s="108" t="s">
        <v>276</v>
      </c>
      <c r="J611" s="120">
        <v>-193017000</v>
      </c>
      <c r="K611" s="114">
        <v>0</v>
      </c>
      <c r="L611" s="114">
        <v>-193017000</v>
      </c>
      <c r="M611" s="115" t="s">
        <v>272</v>
      </c>
      <c r="N611" s="108" t="s">
        <v>101</v>
      </c>
      <c r="O611" s="108" t="s">
        <v>175</v>
      </c>
      <c r="P611" s="108" t="s">
        <v>284</v>
      </c>
      <c r="Q611" s="120">
        <v>5500</v>
      </c>
      <c r="R611" s="116" t="s">
        <v>1</v>
      </c>
      <c r="S611" s="108" t="s">
        <v>272</v>
      </c>
      <c r="T611" s="108" t="s">
        <v>272</v>
      </c>
      <c r="U611" s="108" t="s">
        <v>272</v>
      </c>
      <c r="V611" s="108" t="s">
        <v>272</v>
      </c>
      <c r="W611" s="108" t="s">
        <v>272</v>
      </c>
      <c r="X611" s="108" t="s">
        <v>272</v>
      </c>
      <c r="Y611" s="108" t="s">
        <v>272</v>
      </c>
      <c r="Z611" s="108" t="s">
        <v>272</v>
      </c>
      <c r="AA611" s="108" t="s">
        <v>272</v>
      </c>
      <c r="AB611" s="108" t="s">
        <v>272</v>
      </c>
      <c r="AC611" s="108" t="s">
        <v>272</v>
      </c>
      <c r="AD611" s="108" t="s">
        <v>272</v>
      </c>
      <c r="AE611" s="108" t="s">
        <v>272</v>
      </c>
      <c r="AF611" s="108" t="s">
        <v>278</v>
      </c>
    </row>
    <row r="612" spans="1:32" x14ac:dyDescent="0.25">
      <c r="A612" s="107">
        <f t="shared" si="9"/>
        <v>4</v>
      </c>
      <c r="B612" s="113">
        <v>45405</v>
      </c>
      <c r="C612" s="113">
        <v>45405</v>
      </c>
      <c r="D612" s="108" t="s">
        <v>1496</v>
      </c>
      <c r="E612" s="108" t="s">
        <v>272</v>
      </c>
      <c r="F612" s="108" t="s">
        <v>1497</v>
      </c>
      <c r="G612" s="108" t="s">
        <v>315</v>
      </c>
      <c r="H612" s="108" t="s">
        <v>316</v>
      </c>
      <c r="I612" s="108" t="s">
        <v>276</v>
      </c>
      <c r="J612" s="120">
        <v>-757957200</v>
      </c>
      <c r="K612" s="114">
        <v>0</v>
      </c>
      <c r="L612" s="114">
        <v>-757957200</v>
      </c>
      <c r="M612" s="115" t="s">
        <v>272</v>
      </c>
      <c r="N612" s="108" t="s">
        <v>111</v>
      </c>
      <c r="O612" s="108" t="s">
        <v>466</v>
      </c>
      <c r="P612" s="108" t="s">
        <v>284</v>
      </c>
      <c r="Q612" s="120">
        <v>22000</v>
      </c>
      <c r="R612" s="116" t="s">
        <v>0</v>
      </c>
      <c r="S612" s="108" t="s">
        <v>272</v>
      </c>
      <c r="T612" s="108" t="s">
        <v>272</v>
      </c>
      <c r="U612" s="108" t="s">
        <v>272</v>
      </c>
      <c r="V612" s="108" t="s">
        <v>272</v>
      </c>
      <c r="W612" s="108" t="s">
        <v>272</v>
      </c>
      <c r="X612" s="108" t="s">
        <v>272</v>
      </c>
      <c r="Y612" s="108" t="s">
        <v>272</v>
      </c>
      <c r="Z612" s="108" t="s">
        <v>272</v>
      </c>
      <c r="AA612" s="108" t="s">
        <v>272</v>
      </c>
      <c r="AB612" s="108" t="s">
        <v>272</v>
      </c>
      <c r="AC612" s="108" t="s">
        <v>272</v>
      </c>
      <c r="AD612" s="108" t="s">
        <v>272</v>
      </c>
      <c r="AE612" s="108" t="s">
        <v>272</v>
      </c>
      <c r="AF612" s="108" t="s">
        <v>278</v>
      </c>
    </row>
    <row r="613" spans="1:32" x14ac:dyDescent="0.25">
      <c r="A613" s="107">
        <f t="shared" si="9"/>
        <v>4</v>
      </c>
      <c r="B613" s="113">
        <v>45405</v>
      </c>
      <c r="C613" s="113">
        <v>45405</v>
      </c>
      <c r="D613" s="108" t="s">
        <v>1498</v>
      </c>
      <c r="E613" s="108" t="s">
        <v>272</v>
      </c>
      <c r="F613" s="108" t="s">
        <v>1499</v>
      </c>
      <c r="G613" s="108" t="s">
        <v>315</v>
      </c>
      <c r="H613" s="108" t="s">
        <v>316</v>
      </c>
      <c r="I613" s="108" t="s">
        <v>276</v>
      </c>
      <c r="J613" s="120">
        <v>-757957200</v>
      </c>
      <c r="K613" s="114">
        <v>0</v>
      </c>
      <c r="L613" s="114">
        <v>-757957200</v>
      </c>
      <c r="M613" s="115" t="s">
        <v>272</v>
      </c>
      <c r="N613" s="108" t="s">
        <v>111</v>
      </c>
      <c r="O613" s="108" t="s">
        <v>466</v>
      </c>
      <c r="P613" s="108" t="s">
        <v>284</v>
      </c>
      <c r="Q613" s="120">
        <v>22000</v>
      </c>
      <c r="R613" s="116" t="s">
        <v>0</v>
      </c>
      <c r="S613" s="108" t="s">
        <v>272</v>
      </c>
      <c r="T613" s="108" t="s">
        <v>272</v>
      </c>
      <c r="U613" s="108" t="s">
        <v>272</v>
      </c>
      <c r="V613" s="108" t="s">
        <v>272</v>
      </c>
      <c r="W613" s="108" t="s">
        <v>272</v>
      </c>
      <c r="X613" s="108" t="s">
        <v>272</v>
      </c>
      <c r="Y613" s="108" t="s">
        <v>272</v>
      </c>
      <c r="Z613" s="108" t="s">
        <v>272</v>
      </c>
      <c r="AA613" s="108" t="s">
        <v>272</v>
      </c>
      <c r="AB613" s="108" t="s">
        <v>272</v>
      </c>
      <c r="AC613" s="108" t="s">
        <v>272</v>
      </c>
      <c r="AD613" s="108" t="s">
        <v>272</v>
      </c>
      <c r="AE613" s="108" t="s">
        <v>272</v>
      </c>
      <c r="AF613" s="108" t="s">
        <v>278</v>
      </c>
    </row>
    <row r="614" spans="1:32" x14ac:dyDescent="0.25">
      <c r="A614" s="107">
        <f t="shared" si="9"/>
        <v>4</v>
      </c>
      <c r="B614" s="113">
        <v>45405</v>
      </c>
      <c r="C614" s="113">
        <v>45405</v>
      </c>
      <c r="D614" s="108" t="s">
        <v>1500</v>
      </c>
      <c r="E614" s="108" t="s">
        <v>272</v>
      </c>
      <c r="F614" s="108" t="s">
        <v>1501</v>
      </c>
      <c r="G614" s="108" t="s">
        <v>315</v>
      </c>
      <c r="H614" s="108" t="s">
        <v>316</v>
      </c>
      <c r="I614" s="108" t="s">
        <v>276</v>
      </c>
      <c r="J614" s="120">
        <v>-757957200</v>
      </c>
      <c r="K614" s="114">
        <v>0</v>
      </c>
      <c r="L614" s="114">
        <v>-757957200</v>
      </c>
      <c r="M614" s="115" t="s">
        <v>272</v>
      </c>
      <c r="N614" s="108" t="s">
        <v>111</v>
      </c>
      <c r="O614" s="108" t="s">
        <v>466</v>
      </c>
      <c r="P614" s="108" t="s">
        <v>284</v>
      </c>
      <c r="Q614" s="120">
        <v>22000</v>
      </c>
      <c r="R614" s="116" t="s">
        <v>0</v>
      </c>
      <c r="S614" s="108" t="s">
        <v>272</v>
      </c>
      <c r="T614" s="108" t="s">
        <v>272</v>
      </c>
      <c r="U614" s="108" t="s">
        <v>272</v>
      </c>
      <c r="V614" s="108" t="s">
        <v>272</v>
      </c>
      <c r="W614" s="108" t="s">
        <v>272</v>
      </c>
      <c r="X614" s="108" t="s">
        <v>272</v>
      </c>
      <c r="Y614" s="108" t="s">
        <v>272</v>
      </c>
      <c r="Z614" s="108" t="s">
        <v>272</v>
      </c>
      <c r="AA614" s="108" t="s">
        <v>272</v>
      </c>
      <c r="AB614" s="108" t="s">
        <v>272</v>
      </c>
      <c r="AC614" s="108" t="s">
        <v>272</v>
      </c>
      <c r="AD614" s="108" t="s">
        <v>272</v>
      </c>
      <c r="AE614" s="108" t="s">
        <v>272</v>
      </c>
      <c r="AF614" s="108" t="s">
        <v>278</v>
      </c>
    </row>
    <row r="615" spans="1:32" x14ac:dyDescent="0.25">
      <c r="A615" s="107">
        <f t="shared" si="9"/>
        <v>4</v>
      </c>
      <c r="B615" s="113">
        <v>45405</v>
      </c>
      <c r="C615" s="113">
        <v>45405</v>
      </c>
      <c r="D615" s="108" t="s">
        <v>1502</v>
      </c>
      <c r="E615" s="108" t="s">
        <v>272</v>
      </c>
      <c r="F615" s="108" t="s">
        <v>1503</v>
      </c>
      <c r="G615" s="108" t="s">
        <v>315</v>
      </c>
      <c r="H615" s="108" t="s">
        <v>316</v>
      </c>
      <c r="I615" s="108" t="s">
        <v>276</v>
      </c>
      <c r="J615" s="120">
        <v>-757957200</v>
      </c>
      <c r="K615" s="114">
        <v>0</v>
      </c>
      <c r="L615" s="114">
        <v>-757957200</v>
      </c>
      <c r="M615" s="115" t="s">
        <v>272</v>
      </c>
      <c r="N615" s="108" t="s">
        <v>111</v>
      </c>
      <c r="O615" s="108" t="s">
        <v>466</v>
      </c>
      <c r="P615" s="108" t="s">
        <v>284</v>
      </c>
      <c r="Q615" s="120">
        <v>22000</v>
      </c>
      <c r="R615" s="116" t="s">
        <v>0</v>
      </c>
      <c r="S615" s="108" t="s">
        <v>272</v>
      </c>
      <c r="T615" s="108" t="s">
        <v>272</v>
      </c>
      <c r="U615" s="108" t="s">
        <v>272</v>
      </c>
      <c r="V615" s="108" t="s">
        <v>272</v>
      </c>
      <c r="W615" s="108" t="s">
        <v>272</v>
      </c>
      <c r="X615" s="108" t="s">
        <v>272</v>
      </c>
      <c r="Y615" s="108" t="s">
        <v>272</v>
      </c>
      <c r="Z615" s="108" t="s">
        <v>272</v>
      </c>
      <c r="AA615" s="108" t="s">
        <v>272</v>
      </c>
      <c r="AB615" s="108" t="s">
        <v>272</v>
      </c>
      <c r="AC615" s="108" t="s">
        <v>272</v>
      </c>
      <c r="AD615" s="108" t="s">
        <v>272</v>
      </c>
      <c r="AE615" s="108" t="s">
        <v>272</v>
      </c>
      <c r="AF615" s="108" t="s">
        <v>278</v>
      </c>
    </row>
    <row r="616" spans="1:32" x14ac:dyDescent="0.25">
      <c r="A616" s="107">
        <f t="shared" si="9"/>
        <v>4</v>
      </c>
      <c r="B616" s="113">
        <v>45405</v>
      </c>
      <c r="C616" s="113">
        <v>45405</v>
      </c>
      <c r="D616" s="108" t="s">
        <v>1504</v>
      </c>
      <c r="E616" s="108" t="s">
        <v>272</v>
      </c>
      <c r="F616" s="108" t="s">
        <v>1505</v>
      </c>
      <c r="G616" s="108" t="s">
        <v>315</v>
      </c>
      <c r="H616" s="108" t="s">
        <v>316</v>
      </c>
      <c r="I616" s="108" t="s">
        <v>276</v>
      </c>
      <c r="J616" s="120">
        <v>-757957200</v>
      </c>
      <c r="K616" s="114">
        <v>0</v>
      </c>
      <c r="L616" s="114">
        <v>-757957200</v>
      </c>
      <c r="M616" s="115" t="s">
        <v>272</v>
      </c>
      <c r="N616" s="108" t="s">
        <v>111</v>
      </c>
      <c r="O616" s="108" t="s">
        <v>466</v>
      </c>
      <c r="P616" s="108" t="s">
        <v>284</v>
      </c>
      <c r="Q616" s="120">
        <v>22000</v>
      </c>
      <c r="R616" s="116" t="s">
        <v>0</v>
      </c>
      <c r="S616" s="108" t="s">
        <v>272</v>
      </c>
      <c r="T616" s="108" t="s">
        <v>272</v>
      </c>
      <c r="U616" s="108" t="s">
        <v>272</v>
      </c>
      <c r="V616" s="108" t="s">
        <v>272</v>
      </c>
      <c r="W616" s="108" t="s">
        <v>272</v>
      </c>
      <c r="X616" s="108" t="s">
        <v>272</v>
      </c>
      <c r="Y616" s="108" t="s">
        <v>272</v>
      </c>
      <c r="Z616" s="108" t="s">
        <v>272</v>
      </c>
      <c r="AA616" s="108" t="s">
        <v>272</v>
      </c>
      <c r="AB616" s="108" t="s">
        <v>272</v>
      </c>
      <c r="AC616" s="108" t="s">
        <v>272</v>
      </c>
      <c r="AD616" s="108" t="s">
        <v>272</v>
      </c>
      <c r="AE616" s="108" t="s">
        <v>272</v>
      </c>
      <c r="AF616" s="108" t="s">
        <v>278</v>
      </c>
    </row>
    <row r="617" spans="1:32" x14ac:dyDescent="0.25">
      <c r="A617" s="107">
        <f t="shared" si="9"/>
        <v>4</v>
      </c>
      <c r="B617" s="113">
        <v>45405</v>
      </c>
      <c r="C617" s="113">
        <v>45405</v>
      </c>
      <c r="D617" s="108" t="s">
        <v>1506</v>
      </c>
      <c r="E617" s="108" t="s">
        <v>272</v>
      </c>
      <c r="F617" s="108" t="s">
        <v>1507</v>
      </c>
      <c r="G617" s="108" t="s">
        <v>315</v>
      </c>
      <c r="H617" s="108" t="s">
        <v>316</v>
      </c>
      <c r="I617" s="108" t="s">
        <v>276</v>
      </c>
      <c r="J617" s="120">
        <v>-757957200</v>
      </c>
      <c r="K617" s="114">
        <v>0</v>
      </c>
      <c r="L617" s="114">
        <v>-757957200</v>
      </c>
      <c r="M617" s="115" t="s">
        <v>272</v>
      </c>
      <c r="N617" s="108" t="s">
        <v>111</v>
      </c>
      <c r="O617" s="108" t="s">
        <v>466</v>
      </c>
      <c r="P617" s="108" t="s">
        <v>284</v>
      </c>
      <c r="Q617" s="120">
        <v>22000</v>
      </c>
      <c r="R617" s="116" t="s">
        <v>0</v>
      </c>
      <c r="S617" s="108" t="s">
        <v>272</v>
      </c>
      <c r="T617" s="108" t="s">
        <v>272</v>
      </c>
      <c r="U617" s="108" t="s">
        <v>272</v>
      </c>
      <c r="V617" s="108" t="s">
        <v>272</v>
      </c>
      <c r="W617" s="108" t="s">
        <v>272</v>
      </c>
      <c r="X617" s="108" t="s">
        <v>272</v>
      </c>
      <c r="Y617" s="108" t="s">
        <v>272</v>
      </c>
      <c r="Z617" s="108" t="s">
        <v>272</v>
      </c>
      <c r="AA617" s="108" t="s">
        <v>272</v>
      </c>
      <c r="AB617" s="108" t="s">
        <v>272</v>
      </c>
      <c r="AC617" s="108" t="s">
        <v>272</v>
      </c>
      <c r="AD617" s="108" t="s">
        <v>272</v>
      </c>
      <c r="AE617" s="108" t="s">
        <v>272</v>
      </c>
      <c r="AF617" s="108" t="s">
        <v>278</v>
      </c>
    </row>
    <row r="618" spans="1:32" x14ac:dyDescent="0.25">
      <c r="A618" s="107">
        <f t="shared" si="9"/>
        <v>4</v>
      </c>
      <c r="B618" s="113">
        <v>45405</v>
      </c>
      <c r="C618" s="113">
        <v>45405</v>
      </c>
      <c r="D618" s="108" t="s">
        <v>1508</v>
      </c>
      <c r="E618" s="108" t="s">
        <v>272</v>
      </c>
      <c r="F618" s="108" t="s">
        <v>1509</v>
      </c>
      <c r="G618" s="108" t="s">
        <v>315</v>
      </c>
      <c r="H618" s="108" t="s">
        <v>316</v>
      </c>
      <c r="I618" s="108" t="s">
        <v>276</v>
      </c>
      <c r="J618" s="120">
        <v>-757957200</v>
      </c>
      <c r="K618" s="114">
        <v>0</v>
      </c>
      <c r="L618" s="114">
        <v>-757957200</v>
      </c>
      <c r="M618" s="115" t="s">
        <v>272</v>
      </c>
      <c r="N618" s="108" t="s">
        <v>111</v>
      </c>
      <c r="O618" s="108" t="s">
        <v>466</v>
      </c>
      <c r="P618" s="108" t="s">
        <v>284</v>
      </c>
      <c r="Q618" s="120">
        <v>22000</v>
      </c>
      <c r="R618" s="116" t="s">
        <v>0</v>
      </c>
      <c r="S618" s="108" t="s">
        <v>272</v>
      </c>
      <c r="T618" s="108" t="s">
        <v>272</v>
      </c>
      <c r="U618" s="108" t="s">
        <v>272</v>
      </c>
      <c r="V618" s="108" t="s">
        <v>272</v>
      </c>
      <c r="W618" s="108" t="s">
        <v>272</v>
      </c>
      <c r="X618" s="108" t="s">
        <v>272</v>
      </c>
      <c r="Y618" s="108" t="s">
        <v>272</v>
      </c>
      <c r="Z618" s="108" t="s">
        <v>272</v>
      </c>
      <c r="AA618" s="108" t="s">
        <v>272</v>
      </c>
      <c r="AB618" s="108" t="s">
        <v>272</v>
      </c>
      <c r="AC618" s="108" t="s">
        <v>272</v>
      </c>
      <c r="AD618" s="108" t="s">
        <v>272</v>
      </c>
      <c r="AE618" s="108" t="s">
        <v>272</v>
      </c>
      <c r="AF618" s="108" t="s">
        <v>278</v>
      </c>
    </row>
    <row r="619" spans="1:32" x14ac:dyDescent="0.25">
      <c r="A619" s="107">
        <f t="shared" si="9"/>
        <v>4</v>
      </c>
      <c r="B619" s="113">
        <v>45405</v>
      </c>
      <c r="C619" s="113">
        <v>45405</v>
      </c>
      <c r="D619" s="108" t="s">
        <v>1510</v>
      </c>
      <c r="E619" s="108" t="s">
        <v>272</v>
      </c>
      <c r="F619" s="108" t="s">
        <v>1511</v>
      </c>
      <c r="G619" s="108" t="s">
        <v>315</v>
      </c>
      <c r="H619" s="108" t="s">
        <v>316</v>
      </c>
      <c r="I619" s="108" t="s">
        <v>276</v>
      </c>
      <c r="J619" s="120">
        <v>-757957200</v>
      </c>
      <c r="K619" s="114">
        <v>0</v>
      </c>
      <c r="L619" s="114">
        <v>-757957200</v>
      </c>
      <c r="M619" s="115" t="s">
        <v>272</v>
      </c>
      <c r="N619" s="108" t="s">
        <v>111</v>
      </c>
      <c r="O619" s="108" t="s">
        <v>466</v>
      </c>
      <c r="P619" s="108" t="s">
        <v>284</v>
      </c>
      <c r="Q619" s="120">
        <v>22000</v>
      </c>
      <c r="R619" s="116" t="s">
        <v>0</v>
      </c>
      <c r="S619" s="108" t="s">
        <v>272</v>
      </c>
      <c r="T619" s="108" t="s">
        <v>272</v>
      </c>
      <c r="U619" s="108" t="s">
        <v>272</v>
      </c>
      <c r="V619" s="108" t="s">
        <v>272</v>
      </c>
      <c r="W619" s="108" t="s">
        <v>272</v>
      </c>
      <c r="X619" s="108" t="s">
        <v>272</v>
      </c>
      <c r="Y619" s="108" t="s">
        <v>272</v>
      </c>
      <c r="Z619" s="108" t="s">
        <v>272</v>
      </c>
      <c r="AA619" s="108" t="s">
        <v>272</v>
      </c>
      <c r="AB619" s="108" t="s">
        <v>272</v>
      </c>
      <c r="AC619" s="108" t="s">
        <v>272</v>
      </c>
      <c r="AD619" s="108" t="s">
        <v>272</v>
      </c>
      <c r="AE619" s="108" t="s">
        <v>272</v>
      </c>
      <c r="AF619" s="108" t="s">
        <v>278</v>
      </c>
    </row>
    <row r="620" spans="1:32" x14ac:dyDescent="0.25">
      <c r="A620" s="107">
        <f t="shared" si="9"/>
        <v>4</v>
      </c>
      <c r="B620" s="113">
        <v>45406</v>
      </c>
      <c r="C620" s="113">
        <v>45406</v>
      </c>
      <c r="D620" s="108" t="s">
        <v>1512</v>
      </c>
      <c r="E620" s="108" t="s">
        <v>272</v>
      </c>
      <c r="F620" s="108" t="s">
        <v>1513</v>
      </c>
      <c r="G620" s="108" t="s">
        <v>315</v>
      </c>
      <c r="H620" s="108" t="s">
        <v>316</v>
      </c>
      <c r="I620" s="108" t="s">
        <v>276</v>
      </c>
      <c r="J620" s="120">
        <v>-757957200</v>
      </c>
      <c r="K620" s="114">
        <v>0</v>
      </c>
      <c r="L620" s="114">
        <v>-757957200</v>
      </c>
      <c r="M620" s="115" t="s">
        <v>272</v>
      </c>
      <c r="N620" s="108" t="s">
        <v>111</v>
      </c>
      <c r="O620" s="108" t="s">
        <v>466</v>
      </c>
      <c r="P620" s="108" t="s">
        <v>284</v>
      </c>
      <c r="Q620" s="120">
        <v>22000</v>
      </c>
      <c r="R620" s="116" t="s">
        <v>0</v>
      </c>
      <c r="S620" s="108" t="s">
        <v>272</v>
      </c>
      <c r="T620" s="108" t="s">
        <v>272</v>
      </c>
      <c r="U620" s="108" t="s">
        <v>272</v>
      </c>
      <c r="V620" s="108" t="s">
        <v>272</v>
      </c>
      <c r="W620" s="108" t="s">
        <v>272</v>
      </c>
      <c r="X620" s="108" t="s">
        <v>272</v>
      </c>
      <c r="Y620" s="108" t="s">
        <v>272</v>
      </c>
      <c r="Z620" s="108" t="s">
        <v>272</v>
      </c>
      <c r="AA620" s="108" t="s">
        <v>272</v>
      </c>
      <c r="AB620" s="108" t="s">
        <v>272</v>
      </c>
      <c r="AC620" s="108" t="s">
        <v>272</v>
      </c>
      <c r="AD620" s="108" t="s">
        <v>272</v>
      </c>
      <c r="AE620" s="108" t="s">
        <v>272</v>
      </c>
      <c r="AF620" s="108" t="s">
        <v>278</v>
      </c>
    </row>
    <row r="621" spans="1:32" x14ac:dyDescent="0.25">
      <c r="A621" s="107">
        <f t="shared" si="9"/>
        <v>4</v>
      </c>
      <c r="B621" s="113">
        <v>45406</v>
      </c>
      <c r="C621" s="113">
        <v>45406</v>
      </c>
      <c r="D621" s="108" t="s">
        <v>1514</v>
      </c>
      <c r="E621" s="108" t="s">
        <v>272</v>
      </c>
      <c r="F621" s="108" t="s">
        <v>1515</v>
      </c>
      <c r="G621" s="108" t="s">
        <v>315</v>
      </c>
      <c r="H621" s="108" t="s">
        <v>316</v>
      </c>
      <c r="I621" s="108" t="s">
        <v>276</v>
      </c>
      <c r="J621" s="120">
        <v>-757957200</v>
      </c>
      <c r="K621" s="114">
        <v>0</v>
      </c>
      <c r="L621" s="114">
        <v>-757957200</v>
      </c>
      <c r="M621" s="115" t="s">
        <v>272</v>
      </c>
      <c r="N621" s="108" t="s">
        <v>111</v>
      </c>
      <c r="O621" s="108" t="s">
        <v>466</v>
      </c>
      <c r="P621" s="108" t="s">
        <v>284</v>
      </c>
      <c r="Q621" s="120">
        <v>22000</v>
      </c>
      <c r="R621" s="116" t="s">
        <v>0</v>
      </c>
      <c r="S621" s="108" t="s">
        <v>272</v>
      </c>
      <c r="T621" s="108" t="s">
        <v>272</v>
      </c>
      <c r="U621" s="108" t="s">
        <v>272</v>
      </c>
      <c r="V621" s="108" t="s">
        <v>272</v>
      </c>
      <c r="W621" s="108" t="s">
        <v>272</v>
      </c>
      <c r="X621" s="108" t="s">
        <v>272</v>
      </c>
      <c r="Y621" s="108" t="s">
        <v>272</v>
      </c>
      <c r="Z621" s="108" t="s">
        <v>272</v>
      </c>
      <c r="AA621" s="108" t="s">
        <v>272</v>
      </c>
      <c r="AB621" s="108" t="s">
        <v>272</v>
      </c>
      <c r="AC621" s="108" t="s">
        <v>272</v>
      </c>
      <c r="AD621" s="108" t="s">
        <v>272</v>
      </c>
      <c r="AE621" s="108" t="s">
        <v>272</v>
      </c>
      <c r="AF621" s="108" t="s">
        <v>278</v>
      </c>
    </row>
    <row r="622" spans="1:32" x14ac:dyDescent="0.25">
      <c r="A622" s="107">
        <f t="shared" si="9"/>
        <v>4</v>
      </c>
      <c r="B622" s="113">
        <v>45406</v>
      </c>
      <c r="C622" s="113">
        <v>45406</v>
      </c>
      <c r="D622" s="108" t="s">
        <v>1516</v>
      </c>
      <c r="E622" s="108" t="s">
        <v>272</v>
      </c>
      <c r="F622" s="108" t="s">
        <v>1517</v>
      </c>
      <c r="G622" s="108" t="s">
        <v>315</v>
      </c>
      <c r="H622" s="108" t="s">
        <v>316</v>
      </c>
      <c r="I622" s="108" t="s">
        <v>276</v>
      </c>
      <c r="J622" s="120">
        <v>-757957200</v>
      </c>
      <c r="K622" s="114">
        <v>0</v>
      </c>
      <c r="L622" s="114">
        <v>-757957200</v>
      </c>
      <c r="M622" s="115" t="s">
        <v>272</v>
      </c>
      <c r="N622" s="108" t="s">
        <v>111</v>
      </c>
      <c r="O622" s="108" t="s">
        <v>466</v>
      </c>
      <c r="P622" s="108" t="s">
        <v>284</v>
      </c>
      <c r="Q622" s="120">
        <v>22000</v>
      </c>
      <c r="R622" s="116" t="s">
        <v>0</v>
      </c>
      <c r="S622" s="108" t="s">
        <v>272</v>
      </c>
      <c r="T622" s="108" t="s">
        <v>272</v>
      </c>
      <c r="U622" s="108" t="s">
        <v>272</v>
      </c>
      <c r="V622" s="108" t="s">
        <v>272</v>
      </c>
      <c r="W622" s="108" t="s">
        <v>272</v>
      </c>
      <c r="X622" s="108" t="s">
        <v>272</v>
      </c>
      <c r="Y622" s="108" t="s">
        <v>272</v>
      </c>
      <c r="Z622" s="108" t="s">
        <v>272</v>
      </c>
      <c r="AA622" s="108" t="s">
        <v>272</v>
      </c>
      <c r="AB622" s="108" t="s">
        <v>272</v>
      </c>
      <c r="AC622" s="108" t="s">
        <v>272</v>
      </c>
      <c r="AD622" s="108" t="s">
        <v>272</v>
      </c>
      <c r="AE622" s="108" t="s">
        <v>272</v>
      </c>
      <c r="AF622" s="108" t="s">
        <v>278</v>
      </c>
    </row>
    <row r="623" spans="1:32" x14ac:dyDescent="0.25">
      <c r="A623" s="107">
        <f t="shared" si="9"/>
        <v>4</v>
      </c>
      <c r="B623" s="113">
        <v>45406</v>
      </c>
      <c r="C623" s="113">
        <v>45406</v>
      </c>
      <c r="D623" s="108" t="s">
        <v>1518</v>
      </c>
      <c r="E623" s="108" t="s">
        <v>272</v>
      </c>
      <c r="F623" s="108" t="s">
        <v>1519</v>
      </c>
      <c r="G623" s="108" t="s">
        <v>315</v>
      </c>
      <c r="H623" s="108" t="s">
        <v>316</v>
      </c>
      <c r="I623" s="108" t="s">
        <v>276</v>
      </c>
      <c r="J623" s="120">
        <v>-757957200</v>
      </c>
      <c r="K623" s="114">
        <v>0</v>
      </c>
      <c r="L623" s="114">
        <v>-757957200</v>
      </c>
      <c r="M623" s="115" t="s">
        <v>272</v>
      </c>
      <c r="N623" s="108" t="s">
        <v>111</v>
      </c>
      <c r="O623" s="108" t="s">
        <v>466</v>
      </c>
      <c r="P623" s="108" t="s">
        <v>284</v>
      </c>
      <c r="Q623" s="120">
        <v>22000</v>
      </c>
      <c r="R623" s="116" t="s">
        <v>0</v>
      </c>
      <c r="S623" s="108" t="s">
        <v>272</v>
      </c>
      <c r="T623" s="108" t="s">
        <v>272</v>
      </c>
      <c r="U623" s="108" t="s">
        <v>272</v>
      </c>
      <c r="V623" s="108" t="s">
        <v>272</v>
      </c>
      <c r="W623" s="108" t="s">
        <v>272</v>
      </c>
      <c r="X623" s="108" t="s">
        <v>272</v>
      </c>
      <c r="Y623" s="108" t="s">
        <v>272</v>
      </c>
      <c r="Z623" s="108" t="s">
        <v>272</v>
      </c>
      <c r="AA623" s="108" t="s">
        <v>272</v>
      </c>
      <c r="AB623" s="108" t="s">
        <v>272</v>
      </c>
      <c r="AC623" s="108" t="s">
        <v>272</v>
      </c>
      <c r="AD623" s="108" t="s">
        <v>272</v>
      </c>
      <c r="AE623" s="108" t="s">
        <v>272</v>
      </c>
      <c r="AF623" s="108" t="s">
        <v>278</v>
      </c>
    </row>
    <row r="624" spans="1:32" x14ac:dyDescent="0.25">
      <c r="A624" s="107">
        <f t="shared" si="9"/>
        <v>4</v>
      </c>
      <c r="B624" s="113">
        <v>45406</v>
      </c>
      <c r="C624" s="113">
        <v>45406</v>
      </c>
      <c r="D624" s="108" t="s">
        <v>1520</v>
      </c>
      <c r="E624" s="108" t="s">
        <v>272</v>
      </c>
      <c r="F624" s="108" t="s">
        <v>1521</v>
      </c>
      <c r="G624" s="108" t="s">
        <v>315</v>
      </c>
      <c r="H624" s="108" t="s">
        <v>316</v>
      </c>
      <c r="I624" s="108" t="s">
        <v>276</v>
      </c>
      <c r="J624" s="120">
        <v>-757957200</v>
      </c>
      <c r="K624" s="114">
        <v>0</v>
      </c>
      <c r="L624" s="114">
        <v>-757957200</v>
      </c>
      <c r="M624" s="115" t="s">
        <v>272</v>
      </c>
      <c r="N624" s="108" t="s">
        <v>111</v>
      </c>
      <c r="O624" s="108" t="s">
        <v>466</v>
      </c>
      <c r="P624" s="108" t="s">
        <v>284</v>
      </c>
      <c r="Q624" s="120">
        <v>22000</v>
      </c>
      <c r="R624" s="116" t="s">
        <v>0</v>
      </c>
      <c r="S624" s="108" t="s">
        <v>272</v>
      </c>
      <c r="T624" s="108" t="s">
        <v>272</v>
      </c>
      <c r="U624" s="108" t="s">
        <v>272</v>
      </c>
      <c r="V624" s="108" t="s">
        <v>272</v>
      </c>
      <c r="W624" s="108" t="s">
        <v>272</v>
      </c>
      <c r="X624" s="108" t="s">
        <v>272</v>
      </c>
      <c r="Y624" s="108" t="s">
        <v>272</v>
      </c>
      <c r="Z624" s="108" t="s">
        <v>272</v>
      </c>
      <c r="AA624" s="108" t="s">
        <v>272</v>
      </c>
      <c r="AB624" s="108" t="s">
        <v>272</v>
      </c>
      <c r="AC624" s="108" t="s">
        <v>272</v>
      </c>
      <c r="AD624" s="108" t="s">
        <v>272</v>
      </c>
      <c r="AE624" s="108" t="s">
        <v>272</v>
      </c>
      <c r="AF624" s="108" t="s">
        <v>278</v>
      </c>
    </row>
    <row r="625" spans="1:32" x14ac:dyDescent="0.25">
      <c r="A625" s="107">
        <f t="shared" si="9"/>
        <v>4</v>
      </c>
      <c r="B625" s="113">
        <v>45406</v>
      </c>
      <c r="C625" s="113">
        <v>45406</v>
      </c>
      <c r="D625" s="108" t="s">
        <v>1522</v>
      </c>
      <c r="E625" s="108" t="s">
        <v>272</v>
      </c>
      <c r="F625" s="108" t="s">
        <v>1523</v>
      </c>
      <c r="G625" s="108" t="s">
        <v>315</v>
      </c>
      <c r="H625" s="108" t="s">
        <v>316</v>
      </c>
      <c r="I625" s="108" t="s">
        <v>276</v>
      </c>
      <c r="J625" s="120">
        <v>-757957200</v>
      </c>
      <c r="K625" s="114">
        <v>0</v>
      </c>
      <c r="L625" s="114">
        <v>-757957200</v>
      </c>
      <c r="M625" s="115" t="s">
        <v>272</v>
      </c>
      <c r="N625" s="108" t="s">
        <v>111</v>
      </c>
      <c r="O625" s="108" t="s">
        <v>466</v>
      </c>
      <c r="P625" s="108" t="s">
        <v>284</v>
      </c>
      <c r="Q625" s="120">
        <v>22000</v>
      </c>
      <c r="R625" s="116" t="s">
        <v>0</v>
      </c>
      <c r="S625" s="108" t="s">
        <v>272</v>
      </c>
      <c r="T625" s="108" t="s">
        <v>272</v>
      </c>
      <c r="U625" s="108" t="s">
        <v>272</v>
      </c>
      <c r="V625" s="108" t="s">
        <v>272</v>
      </c>
      <c r="W625" s="108" t="s">
        <v>272</v>
      </c>
      <c r="X625" s="108" t="s">
        <v>272</v>
      </c>
      <c r="Y625" s="108" t="s">
        <v>272</v>
      </c>
      <c r="Z625" s="108" t="s">
        <v>272</v>
      </c>
      <c r="AA625" s="108" t="s">
        <v>272</v>
      </c>
      <c r="AB625" s="108" t="s">
        <v>272</v>
      </c>
      <c r="AC625" s="108" t="s">
        <v>272</v>
      </c>
      <c r="AD625" s="108" t="s">
        <v>272</v>
      </c>
      <c r="AE625" s="108" t="s">
        <v>272</v>
      </c>
      <c r="AF625" s="108" t="s">
        <v>278</v>
      </c>
    </row>
    <row r="626" spans="1:32" x14ac:dyDescent="0.25">
      <c r="A626" s="107">
        <f t="shared" si="9"/>
        <v>4</v>
      </c>
      <c r="B626" s="113">
        <v>45406</v>
      </c>
      <c r="C626" s="113">
        <v>45406</v>
      </c>
      <c r="D626" s="108" t="s">
        <v>1524</v>
      </c>
      <c r="E626" s="108" t="s">
        <v>272</v>
      </c>
      <c r="F626" s="108" t="s">
        <v>1525</v>
      </c>
      <c r="G626" s="108" t="s">
        <v>315</v>
      </c>
      <c r="H626" s="108" t="s">
        <v>316</v>
      </c>
      <c r="I626" s="108" t="s">
        <v>276</v>
      </c>
      <c r="J626" s="120">
        <v>-757957200</v>
      </c>
      <c r="K626" s="114">
        <v>0</v>
      </c>
      <c r="L626" s="114">
        <v>-757957200</v>
      </c>
      <c r="M626" s="115" t="s">
        <v>272</v>
      </c>
      <c r="N626" s="108" t="s">
        <v>111</v>
      </c>
      <c r="O626" s="108" t="s">
        <v>466</v>
      </c>
      <c r="P626" s="108" t="s">
        <v>284</v>
      </c>
      <c r="Q626" s="120">
        <v>22000</v>
      </c>
      <c r="R626" s="116" t="s">
        <v>0</v>
      </c>
      <c r="S626" s="108" t="s">
        <v>272</v>
      </c>
      <c r="T626" s="108" t="s">
        <v>272</v>
      </c>
      <c r="U626" s="108" t="s">
        <v>272</v>
      </c>
      <c r="V626" s="108" t="s">
        <v>272</v>
      </c>
      <c r="W626" s="108" t="s">
        <v>272</v>
      </c>
      <c r="X626" s="108" t="s">
        <v>272</v>
      </c>
      <c r="Y626" s="108" t="s">
        <v>272</v>
      </c>
      <c r="Z626" s="108" t="s">
        <v>272</v>
      </c>
      <c r="AA626" s="108" t="s">
        <v>272</v>
      </c>
      <c r="AB626" s="108" t="s">
        <v>272</v>
      </c>
      <c r="AC626" s="108" t="s">
        <v>272</v>
      </c>
      <c r="AD626" s="108" t="s">
        <v>272</v>
      </c>
      <c r="AE626" s="108" t="s">
        <v>272</v>
      </c>
      <c r="AF626" s="108" t="s">
        <v>278</v>
      </c>
    </row>
    <row r="627" spans="1:32" x14ac:dyDescent="0.25">
      <c r="A627" s="107">
        <f t="shared" si="9"/>
        <v>4</v>
      </c>
      <c r="B627" s="113">
        <v>45406</v>
      </c>
      <c r="C627" s="113">
        <v>45406</v>
      </c>
      <c r="D627" s="108" t="s">
        <v>1526</v>
      </c>
      <c r="E627" s="108" t="s">
        <v>272</v>
      </c>
      <c r="F627" s="108" t="s">
        <v>1527</v>
      </c>
      <c r="G627" s="108" t="s">
        <v>315</v>
      </c>
      <c r="H627" s="108" t="s">
        <v>316</v>
      </c>
      <c r="I627" s="108" t="s">
        <v>276</v>
      </c>
      <c r="J627" s="120">
        <v>-757957200</v>
      </c>
      <c r="K627" s="114">
        <v>0</v>
      </c>
      <c r="L627" s="114">
        <v>-757957200</v>
      </c>
      <c r="M627" s="115" t="s">
        <v>272</v>
      </c>
      <c r="N627" s="108" t="s">
        <v>111</v>
      </c>
      <c r="O627" s="108" t="s">
        <v>466</v>
      </c>
      <c r="P627" s="108" t="s">
        <v>284</v>
      </c>
      <c r="Q627" s="120">
        <v>22000</v>
      </c>
      <c r="R627" s="116" t="s">
        <v>0</v>
      </c>
      <c r="S627" s="108" t="s">
        <v>272</v>
      </c>
      <c r="T627" s="108" t="s">
        <v>272</v>
      </c>
      <c r="U627" s="108" t="s">
        <v>272</v>
      </c>
      <c r="V627" s="108" t="s">
        <v>272</v>
      </c>
      <c r="W627" s="108" t="s">
        <v>272</v>
      </c>
      <c r="X627" s="108" t="s">
        <v>272</v>
      </c>
      <c r="Y627" s="108" t="s">
        <v>272</v>
      </c>
      <c r="Z627" s="108" t="s">
        <v>272</v>
      </c>
      <c r="AA627" s="108" t="s">
        <v>272</v>
      </c>
      <c r="AB627" s="108" t="s">
        <v>272</v>
      </c>
      <c r="AC627" s="108" t="s">
        <v>272</v>
      </c>
      <c r="AD627" s="108" t="s">
        <v>272</v>
      </c>
      <c r="AE627" s="108" t="s">
        <v>272</v>
      </c>
      <c r="AF627" s="108" t="s">
        <v>278</v>
      </c>
    </row>
    <row r="628" spans="1:32" x14ac:dyDescent="0.25">
      <c r="A628" s="107">
        <f t="shared" si="9"/>
        <v>4</v>
      </c>
      <c r="B628" s="113">
        <v>45406</v>
      </c>
      <c r="C628" s="113">
        <v>45406</v>
      </c>
      <c r="D628" s="108" t="s">
        <v>1528</v>
      </c>
      <c r="E628" s="108" t="s">
        <v>272</v>
      </c>
      <c r="F628" s="108" t="s">
        <v>1529</v>
      </c>
      <c r="G628" s="108" t="s">
        <v>281</v>
      </c>
      <c r="H628" s="108" t="s">
        <v>282</v>
      </c>
      <c r="I628" s="108" t="s">
        <v>276</v>
      </c>
      <c r="J628" s="120">
        <v>-357423000</v>
      </c>
      <c r="K628" s="114">
        <v>0</v>
      </c>
      <c r="L628" s="114">
        <v>-357423000</v>
      </c>
      <c r="M628" s="115" t="s">
        <v>272</v>
      </c>
      <c r="N628" s="108" t="s">
        <v>110</v>
      </c>
      <c r="O628" s="108" t="s">
        <v>192</v>
      </c>
      <c r="P628" s="108" t="s">
        <v>284</v>
      </c>
      <c r="Q628" s="120">
        <v>11000</v>
      </c>
      <c r="R628" s="116" t="s">
        <v>0</v>
      </c>
      <c r="S628" s="108" t="s">
        <v>272</v>
      </c>
      <c r="T628" s="108" t="s">
        <v>272</v>
      </c>
      <c r="U628" s="108" t="s">
        <v>272</v>
      </c>
      <c r="V628" s="108" t="s">
        <v>272</v>
      </c>
      <c r="W628" s="108" t="s">
        <v>272</v>
      </c>
      <c r="X628" s="108" t="s">
        <v>272</v>
      </c>
      <c r="Y628" s="108" t="s">
        <v>272</v>
      </c>
      <c r="Z628" s="108" t="s">
        <v>272</v>
      </c>
      <c r="AA628" s="108" t="s">
        <v>272</v>
      </c>
      <c r="AB628" s="108" t="s">
        <v>272</v>
      </c>
      <c r="AC628" s="108" t="s">
        <v>272</v>
      </c>
      <c r="AD628" s="108" t="s">
        <v>272</v>
      </c>
      <c r="AE628" s="108" t="s">
        <v>272</v>
      </c>
      <c r="AF628" s="108" t="s">
        <v>278</v>
      </c>
    </row>
    <row r="629" spans="1:32" x14ac:dyDescent="0.25">
      <c r="A629" s="107">
        <f t="shared" si="9"/>
        <v>4</v>
      </c>
      <c r="B629" s="113">
        <v>45406</v>
      </c>
      <c r="C629" s="113">
        <v>45406</v>
      </c>
      <c r="D629" s="108" t="s">
        <v>1530</v>
      </c>
      <c r="E629" s="108" t="s">
        <v>272</v>
      </c>
      <c r="F629" s="108" t="s">
        <v>1531</v>
      </c>
      <c r="G629" s="108" t="s">
        <v>281</v>
      </c>
      <c r="H629" s="108" t="s">
        <v>282</v>
      </c>
      <c r="I629" s="108" t="s">
        <v>276</v>
      </c>
      <c r="J629" s="120">
        <v>-715726000</v>
      </c>
      <c r="K629" s="114">
        <v>0</v>
      </c>
      <c r="L629" s="114">
        <v>-715726000</v>
      </c>
      <c r="M629" s="115" t="s">
        <v>272</v>
      </c>
      <c r="N629" s="108" t="s">
        <v>110</v>
      </c>
      <c r="O629" s="108" t="s">
        <v>192</v>
      </c>
      <c r="P629" s="108" t="s">
        <v>284</v>
      </c>
      <c r="Q629" s="120">
        <v>22000</v>
      </c>
      <c r="R629" s="116" t="s">
        <v>0</v>
      </c>
      <c r="S629" s="108" t="s">
        <v>272</v>
      </c>
      <c r="T629" s="108" t="s">
        <v>272</v>
      </c>
      <c r="U629" s="108" t="s">
        <v>272</v>
      </c>
      <c r="V629" s="108" t="s">
        <v>272</v>
      </c>
      <c r="W629" s="108" t="s">
        <v>272</v>
      </c>
      <c r="X629" s="108" t="s">
        <v>272</v>
      </c>
      <c r="Y629" s="108" t="s">
        <v>272</v>
      </c>
      <c r="Z629" s="108" t="s">
        <v>272</v>
      </c>
      <c r="AA629" s="108" t="s">
        <v>272</v>
      </c>
      <c r="AB629" s="108" t="s">
        <v>272</v>
      </c>
      <c r="AC629" s="108" t="s">
        <v>272</v>
      </c>
      <c r="AD629" s="108" t="s">
        <v>272</v>
      </c>
      <c r="AE629" s="108" t="s">
        <v>272</v>
      </c>
      <c r="AF629" s="108" t="s">
        <v>278</v>
      </c>
    </row>
    <row r="630" spans="1:32" x14ac:dyDescent="0.25">
      <c r="A630" s="107">
        <f t="shared" si="9"/>
        <v>4</v>
      </c>
      <c r="B630" s="113">
        <v>45406</v>
      </c>
      <c r="C630" s="113">
        <v>45406</v>
      </c>
      <c r="D630" s="108" t="s">
        <v>1532</v>
      </c>
      <c r="E630" s="108" t="s">
        <v>272</v>
      </c>
      <c r="F630" s="108" t="s">
        <v>1533</v>
      </c>
      <c r="G630" s="108" t="s">
        <v>281</v>
      </c>
      <c r="H630" s="108" t="s">
        <v>282</v>
      </c>
      <c r="I630" s="108" t="s">
        <v>276</v>
      </c>
      <c r="J630" s="120">
        <v>-120361500</v>
      </c>
      <c r="K630" s="114">
        <v>0</v>
      </c>
      <c r="L630" s="114">
        <v>-120361500</v>
      </c>
      <c r="M630" s="115" t="s">
        <v>272</v>
      </c>
      <c r="N630" s="108" t="s">
        <v>137</v>
      </c>
      <c r="O630" s="108" t="s">
        <v>138</v>
      </c>
      <c r="P630" s="108" t="s">
        <v>284</v>
      </c>
      <c r="Q630" s="120">
        <v>5250</v>
      </c>
      <c r="R630" s="116" t="s">
        <v>1</v>
      </c>
      <c r="S630" s="108" t="s">
        <v>272</v>
      </c>
      <c r="T630" s="108" t="s">
        <v>272</v>
      </c>
      <c r="U630" s="108" t="s">
        <v>272</v>
      </c>
      <c r="V630" s="108" t="s">
        <v>272</v>
      </c>
      <c r="W630" s="108" t="s">
        <v>272</v>
      </c>
      <c r="X630" s="108" t="s">
        <v>272</v>
      </c>
      <c r="Y630" s="108" t="s">
        <v>272</v>
      </c>
      <c r="Z630" s="108" t="s">
        <v>272</v>
      </c>
      <c r="AA630" s="108" t="s">
        <v>272</v>
      </c>
      <c r="AB630" s="108" t="s">
        <v>272</v>
      </c>
      <c r="AC630" s="108" t="s">
        <v>272</v>
      </c>
      <c r="AD630" s="108" t="s">
        <v>272</v>
      </c>
      <c r="AE630" s="108" t="s">
        <v>272</v>
      </c>
      <c r="AF630" s="108" t="s">
        <v>278</v>
      </c>
    </row>
    <row r="631" spans="1:32" x14ac:dyDescent="0.25">
      <c r="A631" s="107">
        <f t="shared" si="9"/>
        <v>4</v>
      </c>
      <c r="B631" s="113">
        <v>45406</v>
      </c>
      <c r="C631" s="113">
        <v>45406</v>
      </c>
      <c r="D631" s="108" t="s">
        <v>1534</v>
      </c>
      <c r="E631" s="108" t="s">
        <v>272</v>
      </c>
      <c r="F631" s="108" t="s">
        <v>1535</v>
      </c>
      <c r="G631" s="108" t="s">
        <v>281</v>
      </c>
      <c r="H631" s="108" t="s">
        <v>282</v>
      </c>
      <c r="I631" s="108" t="s">
        <v>276</v>
      </c>
      <c r="J631" s="120">
        <v>-103167000</v>
      </c>
      <c r="K631" s="114">
        <v>0</v>
      </c>
      <c r="L631" s="114">
        <v>-103167000</v>
      </c>
      <c r="M631" s="115" t="s">
        <v>272</v>
      </c>
      <c r="N631" s="108" t="s">
        <v>137</v>
      </c>
      <c r="O631" s="108" t="s">
        <v>138</v>
      </c>
      <c r="P631" s="108" t="s">
        <v>284</v>
      </c>
      <c r="Q631" s="120">
        <v>4500</v>
      </c>
      <c r="R631" s="116" t="s">
        <v>1</v>
      </c>
      <c r="S631" s="108" t="s">
        <v>272</v>
      </c>
      <c r="T631" s="108" t="s">
        <v>272</v>
      </c>
      <c r="U631" s="108" t="s">
        <v>272</v>
      </c>
      <c r="V631" s="108" t="s">
        <v>272</v>
      </c>
      <c r="W631" s="108" t="s">
        <v>272</v>
      </c>
      <c r="X631" s="108" t="s">
        <v>272</v>
      </c>
      <c r="Y631" s="108" t="s">
        <v>272</v>
      </c>
      <c r="Z631" s="108" t="s">
        <v>272</v>
      </c>
      <c r="AA631" s="108" t="s">
        <v>272</v>
      </c>
      <c r="AB631" s="108" t="s">
        <v>272</v>
      </c>
      <c r="AC631" s="108" t="s">
        <v>272</v>
      </c>
      <c r="AD631" s="108" t="s">
        <v>272</v>
      </c>
      <c r="AE631" s="108" t="s">
        <v>272</v>
      </c>
      <c r="AF631" s="108" t="s">
        <v>278</v>
      </c>
    </row>
    <row r="632" spans="1:32" x14ac:dyDescent="0.25">
      <c r="A632" s="107">
        <f t="shared" si="9"/>
        <v>4</v>
      </c>
      <c r="B632" s="113">
        <v>45406</v>
      </c>
      <c r="C632" s="113">
        <v>45406</v>
      </c>
      <c r="D632" s="108" t="s">
        <v>1536</v>
      </c>
      <c r="E632" s="108" t="s">
        <v>272</v>
      </c>
      <c r="F632" s="108" t="s">
        <v>1537</v>
      </c>
      <c r="G632" s="108" t="s">
        <v>281</v>
      </c>
      <c r="H632" s="108" t="s">
        <v>282</v>
      </c>
      <c r="I632" s="108" t="s">
        <v>276</v>
      </c>
      <c r="J632" s="120">
        <v>-186153000</v>
      </c>
      <c r="K632" s="114">
        <v>0</v>
      </c>
      <c r="L632" s="114">
        <v>-186153000</v>
      </c>
      <c r="M632" s="115" t="s">
        <v>272</v>
      </c>
      <c r="N632" s="108" t="s">
        <v>157</v>
      </c>
      <c r="O632" s="108" t="s">
        <v>180</v>
      </c>
      <c r="P632" s="108" t="s">
        <v>284</v>
      </c>
      <c r="Q632" s="120">
        <v>5500</v>
      </c>
      <c r="R632" s="116" t="s">
        <v>1</v>
      </c>
      <c r="S632" s="108" t="s">
        <v>272</v>
      </c>
      <c r="T632" s="108" t="s">
        <v>272</v>
      </c>
      <c r="U632" s="108" t="s">
        <v>272</v>
      </c>
      <c r="V632" s="108" t="s">
        <v>272</v>
      </c>
      <c r="W632" s="108" t="s">
        <v>272</v>
      </c>
      <c r="X632" s="108" t="s">
        <v>272</v>
      </c>
      <c r="Y632" s="108" t="s">
        <v>272</v>
      </c>
      <c r="Z632" s="108" t="s">
        <v>272</v>
      </c>
      <c r="AA632" s="108" t="s">
        <v>272</v>
      </c>
      <c r="AB632" s="108" t="s">
        <v>272</v>
      </c>
      <c r="AC632" s="108" t="s">
        <v>272</v>
      </c>
      <c r="AD632" s="108" t="s">
        <v>272</v>
      </c>
      <c r="AE632" s="108" t="s">
        <v>272</v>
      </c>
      <c r="AF632" s="108" t="s">
        <v>278</v>
      </c>
    </row>
    <row r="633" spans="1:32" x14ac:dyDescent="0.25">
      <c r="A633" s="107">
        <f t="shared" si="9"/>
        <v>4</v>
      </c>
      <c r="B633" s="113">
        <v>45406</v>
      </c>
      <c r="C633" s="113">
        <v>45406</v>
      </c>
      <c r="D633" s="108" t="s">
        <v>1538</v>
      </c>
      <c r="E633" s="108" t="s">
        <v>272</v>
      </c>
      <c r="F633" s="108" t="s">
        <v>1539</v>
      </c>
      <c r="G633" s="108" t="s">
        <v>281</v>
      </c>
      <c r="H633" s="108" t="s">
        <v>282</v>
      </c>
      <c r="I633" s="108" t="s">
        <v>276</v>
      </c>
      <c r="J633" s="120">
        <v>-186153000</v>
      </c>
      <c r="K633" s="114">
        <v>0</v>
      </c>
      <c r="L633" s="114">
        <v>-186153000</v>
      </c>
      <c r="M633" s="115" t="s">
        <v>272</v>
      </c>
      <c r="N633" s="108" t="s">
        <v>157</v>
      </c>
      <c r="O633" s="108" t="s">
        <v>180</v>
      </c>
      <c r="P633" s="108" t="s">
        <v>284</v>
      </c>
      <c r="Q633" s="120">
        <v>5500</v>
      </c>
      <c r="R633" s="116" t="s">
        <v>1</v>
      </c>
      <c r="S633" s="108" t="s">
        <v>272</v>
      </c>
      <c r="T633" s="108" t="s">
        <v>272</v>
      </c>
      <c r="U633" s="108" t="s">
        <v>272</v>
      </c>
      <c r="V633" s="108" t="s">
        <v>272</v>
      </c>
      <c r="W633" s="108" t="s">
        <v>272</v>
      </c>
      <c r="X633" s="108" t="s">
        <v>272</v>
      </c>
      <c r="Y633" s="108" t="s">
        <v>272</v>
      </c>
      <c r="Z633" s="108" t="s">
        <v>272</v>
      </c>
      <c r="AA633" s="108" t="s">
        <v>272</v>
      </c>
      <c r="AB633" s="108" t="s">
        <v>272</v>
      </c>
      <c r="AC633" s="108" t="s">
        <v>272</v>
      </c>
      <c r="AD633" s="108" t="s">
        <v>272</v>
      </c>
      <c r="AE633" s="108" t="s">
        <v>272</v>
      </c>
      <c r="AF633" s="108" t="s">
        <v>278</v>
      </c>
    </row>
    <row r="634" spans="1:32" ht="25" x14ac:dyDescent="0.25">
      <c r="A634" s="107">
        <f t="shared" si="9"/>
        <v>4</v>
      </c>
      <c r="B634" s="113">
        <v>45409</v>
      </c>
      <c r="C634" s="113">
        <v>45407</v>
      </c>
      <c r="D634" s="108" t="s">
        <v>1540</v>
      </c>
      <c r="E634" s="108" t="s">
        <v>272</v>
      </c>
      <c r="F634" s="108" t="s">
        <v>1541</v>
      </c>
      <c r="G634" s="108" t="s">
        <v>274</v>
      </c>
      <c r="H634" s="108" t="s">
        <v>275</v>
      </c>
      <c r="I634" s="108" t="s">
        <v>276</v>
      </c>
      <c r="J634" s="120">
        <v>-200428</v>
      </c>
      <c r="K634" s="114">
        <v>0</v>
      </c>
      <c r="L634" s="114">
        <v>-200428</v>
      </c>
      <c r="M634" s="115" t="s">
        <v>1542</v>
      </c>
      <c r="N634" s="108" t="s">
        <v>272</v>
      </c>
      <c r="O634" s="108" t="s">
        <v>272</v>
      </c>
      <c r="P634" s="108" t="s">
        <v>272</v>
      </c>
      <c r="Q634" s="120">
        <v>0</v>
      </c>
      <c r="R634" s="116" t="s">
        <v>239</v>
      </c>
      <c r="S634" s="108" t="s">
        <v>272</v>
      </c>
      <c r="T634" s="108" t="s">
        <v>272</v>
      </c>
      <c r="U634" s="108" t="s">
        <v>272</v>
      </c>
      <c r="V634" s="108" t="s">
        <v>272</v>
      </c>
      <c r="W634" s="108" t="s">
        <v>272</v>
      </c>
      <c r="X634" s="108" t="s">
        <v>272</v>
      </c>
      <c r="Y634" s="108" t="s">
        <v>272</v>
      </c>
      <c r="Z634" s="108" t="s">
        <v>272</v>
      </c>
      <c r="AA634" s="108" t="s">
        <v>272</v>
      </c>
      <c r="AB634" s="108" t="s">
        <v>272</v>
      </c>
      <c r="AC634" s="108" t="s">
        <v>272</v>
      </c>
      <c r="AD634" s="108" t="s">
        <v>272</v>
      </c>
      <c r="AE634" s="108" t="s">
        <v>272</v>
      </c>
      <c r="AF634" s="108" t="s">
        <v>278</v>
      </c>
    </row>
    <row r="635" spans="1:32" x14ac:dyDescent="0.25">
      <c r="A635" s="107">
        <f t="shared" si="9"/>
        <v>4</v>
      </c>
      <c r="B635" s="113">
        <v>45407</v>
      </c>
      <c r="C635" s="113">
        <v>45407</v>
      </c>
      <c r="D635" s="108" t="s">
        <v>1543</v>
      </c>
      <c r="E635" s="108" t="s">
        <v>272</v>
      </c>
      <c r="F635" s="108" t="s">
        <v>1544</v>
      </c>
      <c r="G635" s="108" t="s">
        <v>281</v>
      </c>
      <c r="H635" s="108" t="s">
        <v>282</v>
      </c>
      <c r="I635" s="108" t="s">
        <v>276</v>
      </c>
      <c r="J635" s="120">
        <v>-179856750</v>
      </c>
      <c r="K635" s="114">
        <v>0</v>
      </c>
      <c r="L635" s="114">
        <v>-179856750</v>
      </c>
      <c r="M635" s="115" t="s">
        <v>272</v>
      </c>
      <c r="N635" s="108" t="s">
        <v>101</v>
      </c>
      <c r="O635" s="108" t="s">
        <v>175</v>
      </c>
      <c r="P635" s="108" t="s">
        <v>284</v>
      </c>
      <c r="Q635" s="120">
        <v>5125</v>
      </c>
      <c r="R635" s="116" t="s">
        <v>1</v>
      </c>
      <c r="S635" s="108" t="s">
        <v>272</v>
      </c>
      <c r="T635" s="108" t="s">
        <v>272</v>
      </c>
      <c r="U635" s="108" t="s">
        <v>272</v>
      </c>
      <c r="V635" s="108" t="s">
        <v>272</v>
      </c>
      <c r="W635" s="108" t="s">
        <v>272</v>
      </c>
      <c r="X635" s="108" t="s">
        <v>272</v>
      </c>
      <c r="Y635" s="108" t="s">
        <v>272</v>
      </c>
      <c r="Z635" s="108" t="s">
        <v>272</v>
      </c>
      <c r="AA635" s="108" t="s">
        <v>272</v>
      </c>
      <c r="AB635" s="108" t="s">
        <v>272</v>
      </c>
      <c r="AC635" s="108" t="s">
        <v>272</v>
      </c>
      <c r="AD635" s="108" t="s">
        <v>272</v>
      </c>
      <c r="AE635" s="108" t="s">
        <v>272</v>
      </c>
      <c r="AF635" s="108" t="s">
        <v>278</v>
      </c>
    </row>
    <row r="636" spans="1:32" x14ac:dyDescent="0.25">
      <c r="A636" s="107">
        <f t="shared" si="9"/>
        <v>4</v>
      </c>
      <c r="B636" s="113">
        <v>45407</v>
      </c>
      <c r="C636" s="113">
        <v>45407</v>
      </c>
      <c r="D636" s="108" t="s">
        <v>1545</v>
      </c>
      <c r="E636" s="108" t="s">
        <v>272</v>
      </c>
      <c r="F636" s="108" t="s">
        <v>1546</v>
      </c>
      <c r="G636" s="108" t="s">
        <v>281</v>
      </c>
      <c r="H636" s="108" t="s">
        <v>282</v>
      </c>
      <c r="I636" s="108" t="s">
        <v>276</v>
      </c>
      <c r="J636" s="120">
        <v>-738685420</v>
      </c>
      <c r="K636" s="114">
        <v>0</v>
      </c>
      <c r="L636" s="114">
        <v>-738685420</v>
      </c>
      <c r="M636" s="115" t="s">
        <v>272</v>
      </c>
      <c r="N636" s="108" t="s">
        <v>283</v>
      </c>
      <c r="O636" s="108" t="s">
        <v>168</v>
      </c>
      <c r="P636" s="108" t="s">
        <v>284</v>
      </c>
      <c r="Q636" s="120">
        <v>20900</v>
      </c>
      <c r="R636" s="116" t="s">
        <v>0</v>
      </c>
      <c r="S636" s="108" t="s">
        <v>272</v>
      </c>
      <c r="T636" s="108" t="s">
        <v>272</v>
      </c>
      <c r="U636" s="108" t="s">
        <v>272</v>
      </c>
      <c r="V636" s="108" t="s">
        <v>272</v>
      </c>
      <c r="W636" s="108" t="s">
        <v>272</v>
      </c>
      <c r="X636" s="108" t="s">
        <v>272</v>
      </c>
      <c r="Y636" s="108" t="s">
        <v>272</v>
      </c>
      <c r="Z636" s="108" t="s">
        <v>272</v>
      </c>
      <c r="AA636" s="108" t="s">
        <v>272</v>
      </c>
      <c r="AB636" s="108" t="s">
        <v>272</v>
      </c>
      <c r="AC636" s="108" t="s">
        <v>272</v>
      </c>
      <c r="AD636" s="108" t="s">
        <v>272</v>
      </c>
      <c r="AE636" s="108" t="s">
        <v>272</v>
      </c>
      <c r="AF636" s="108" t="s">
        <v>278</v>
      </c>
    </row>
    <row r="637" spans="1:32" x14ac:dyDescent="0.25">
      <c r="A637" s="107">
        <f t="shared" si="9"/>
        <v>4</v>
      </c>
      <c r="B637" s="113">
        <v>45407</v>
      </c>
      <c r="C637" s="113">
        <v>45407</v>
      </c>
      <c r="D637" s="108" t="s">
        <v>1547</v>
      </c>
      <c r="E637" s="108" t="s">
        <v>272</v>
      </c>
      <c r="F637" s="108" t="s">
        <v>1548</v>
      </c>
      <c r="G637" s="108" t="s">
        <v>315</v>
      </c>
      <c r="H637" s="108" t="s">
        <v>316</v>
      </c>
      <c r="I637" s="108" t="s">
        <v>276</v>
      </c>
      <c r="J637" s="120">
        <v>-756756000</v>
      </c>
      <c r="K637" s="114">
        <v>0</v>
      </c>
      <c r="L637" s="114">
        <v>-756756000</v>
      </c>
      <c r="M637" s="115" t="s">
        <v>272</v>
      </c>
      <c r="N637" s="108" t="s">
        <v>111</v>
      </c>
      <c r="O637" s="108" t="s">
        <v>466</v>
      </c>
      <c r="P637" s="108" t="s">
        <v>284</v>
      </c>
      <c r="Q637" s="120">
        <v>22000</v>
      </c>
      <c r="R637" s="116" t="s">
        <v>0</v>
      </c>
      <c r="S637" s="108" t="s">
        <v>272</v>
      </c>
      <c r="T637" s="108" t="s">
        <v>272</v>
      </c>
      <c r="U637" s="108" t="s">
        <v>272</v>
      </c>
      <c r="V637" s="108" t="s">
        <v>272</v>
      </c>
      <c r="W637" s="108" t="s">
        <v>272</v>
      </c>
      <c r="X637" s="108" t="s">
        <v>272</v>
      </c>
      <c r="Y637" s="108" t="s">
        <v>272</v>
      </c>
      <c r="Z637" s="108" t="s">
        <v>272</v>
      </c>
      <c r="AA637" s="108" t="s">
        <v>272</v>
      </c>
      <c r="AB637" s="108" t="s">
        <v>272</v>
      </c>
      <c r="AC637" s="108" t="s">
        <v>272</v>
      </c>
      <c r="AD637" s="108" t="s">
        <v>272</v>
      </c>
      <c r="AE637" s="108" t="s">
        <v>272</v>
      </c>
      <c r="AF637" s="108" t="s">
        <v>278</v>
      </c>
    </row>
    <row r="638" spans="1:32" x14ac:dyDescent="0.25">
      <c r="A638" s="107">
        <f t="shared" si="9"/>
        <v>4</v>
      </c>
      <c r="B638" s="113">
        <v>45407</v>
      </c>
      <c r="C638" s="113">
        <v>45407</v>
      </c>
      <c r="D638" s="108" t="s">
        <v>1549</v>
      </c>
      <c r="E638" s="108" t="s">
        <v>272</v>
      </c>
      <c r="F638" s="108" t="s">
        <v>1550</v>
      </c>
      <c r="G638" s="108" t="s">
        <v>315</v>
      </c>
      <c r="H638" s="108" t="s">
        <v>316</v>
      </c>
      <c r="I638" s="108" t="s">
        <v>276</v>
      </c>
      <c r="J638" s="120">
        <v>-756756000</v>
      </c>
      <c r="K638" s="114">
        <v>0</v>
      </c>
      <c r="L638" s="114">
        <v>-756756000</v>
      </c>
      <c r="M638" s="115" t="s">
        <v>272</v>
      </c>
      <c r="N638" s="108" t="s">
        <v>111</v>
      </c>
      <c r="O638" s="108" t="s">
        <v>466</v>
      </c>
      <c r="P638" s="108" t="s">
        <v>284</v>
      </c>
      <c r="Q638" s="120">
        <v>22000</v>
      </c>
      <c r="R638" s="116" t="s">
        <v>0</v>
      </c>
      <c r="S638" s="108" t="s">
        <v>272</v>
      </c>
      <c r="T638" s="108" t="s">
        <v>272</v>
      </c>
      <c r="U638" s="108" t="s">
        <v>272</v>
      </c>
      <c r="V638" s="108" t="s">
        <v>272</v>
      </c>
      <c r="W638" s="108" t="s">
        <v>272</v>
      </c>
      <c r="X638" s="108" t="s">
        <v>272</v>
      </c>
      <c r="Y638" s="108" t="s">
        <v>272</v>
      </c>
      <c r="Z638" s="108" t="s">
        <v>272</v>
      </c>
      <c r="AA638" s="108" t="s">
        <v>272</v>
      </c>
      <c r="AB638" s="108" t="s">
        <v>272</v>
      </c>
      <c r="AC638" s="108" t="s">
        <v>272</v>
      </c>
      <c r="AD638" s="108" t="s">
        <v>272</v>
      </c>
      <c r="AE638" s="108" t="s">
        <v>272</v>
      </c>
      <c r="AF638" s="108" t="s">
        <v>278</v>
      </c>
    </row>
    <row r="639" spans="1:32" x14ac:dyDescent="0.25">
      <c r="A639" s="107">
        <f t="shared" si="9"/>
        <v>4</v>
      </c>
      <c r="B639" s="113">
        <v>45407</v>
      </c>
      <c r="C639" s="113">
        <v>45407</v>
      </c>
      <c r="D639" s="108" t="s">
        <v>1551</v>
      </c>
      <c r="E639" s="108" t="s">
        <v>272</v>
      </c>
      <c r="F639" s="108" t="s">
        <v>1552</v>
      </c>
      <c r="G639" s="108" t="s">
        <v>315</v>
      </c>
      <c r="H639" s="108" t="s">
        <v>316</v>
      </c>
      <c r="I639" s="108" t="s">
        <v>276</v>
      </c>
      <c r="J639" s="120">
        <v>-756756000</v>
      </c>
      <c r="K639" s="114">
        <v>0</v>
      </c>
      <c r="L639" s="114">
        <v>-756756000</v>
      </c>
      <c r="M639" s="115" t="s">
        <v>272</v>
      </c>
      <c r="N639" s="108" t="s">
        <v>111</v>
      </c>
      <c r="O639" s="108" t="s">
        <v>466</v>
      </c>
      <c r="P639" s="108" t="s">
        <v>284</v>
      </c>
      <c r="Q639" s="120">
        <v>22000</v>
      </c>
      <c r="R639" s="116" t="s">
        <v>0</v>
      </c>
      <c r="S639" s="108" t="s">
        <v>272</v>
      </c>
      <c r="T639" s="108" t="s">
        <v>272</v>
      </c>
      <c r="U639" s="108" t="s">
        <v>272</v>
      </c>
      <c r="V639" s="108" t="s">
        <v>272</v>
      </c>
      <c r="W639" s="108" t="s">
        <v>272</v>
      </c>
      <c r="X639" s="108" t="s">
        <v>272</v>
      </c>
      <c r="Y639" s="108" t="s">
        <v>272</v>
      </c>
      <c r="Z639" s="108" t="s">
        <v>272</v>
      </c>
      <c r="AA639" s="108" t="s">
        <v>272</v>
      </c>
      <c r="AB639" s="108" t="s">
        <v>272</v>
      </c>
      <c r="AC639" s="108" t="s">
        <v>272</v>
      </c>
      <c r="AD639" s="108" t="s">
        <v>272</v>
      </c>
      <c r="AE639" s="108" t="s">
        <v>272</v>
      </c>
      <c r="AF639" s="108" t="s">
        <v>278</v>
      </c>
    </row>
    <row r="640" spans="1:32" x14ac:dyDescent="0.25">
      <c r="A640" s="107">
        <f t="shared" si="9"/>
        <v>4</v>
      </c>
      <c r="B640" s="113">
        <v>45407</v>
      </c>
      <c r="C640" s="113">
        <v>45407</v>
      </c>
      <c r="D640" s="108" t="s">
        <v>1553</v>
      </c>
      <c r="E640" s="108" t="s">
        <v>272</v>
      </c>
      <c r="F640" s="108" t="s">
        <v>1554</v>
      </c>
      <c r="G640" s="108" t="s">
        <v>315</v>
      </c>
      <c r="H640" s="108" t="s">
        <v>316</v>
      </c>
      <c r="I640" s="108" t="s">
        <v>276</v>
      </c>
      <c r="J640" s="120">
        <v>-756756000</v>
      </c>
      <c r="K640" s="114">
        <v>0</v>
      </c>
      <c r="L640" s="114">
        <v>-756756000</v>
      </c>
      <c r="M640" s="115" t="s">
        <v>272</v>
      </c>
      <c r="N640" s="108" t="s">
        <v>111</v>
      </c>
      <c r="O640" s="108" t="s">
        <v>466</v>
      </c>
      <c r="P640" s="108" t="s">
        <v>284</v>
      </c>
      <c r="Q640" s="120">
        <v>22000</v>
      </c>
      <c r="R640" s="116" t="s">
        <v>0</v>
      </c>
      <c r="S640" s="108" t="s">
        <v>272</v>
      </c>
      <c r="T640" s="108" t="s">
        <v>272</v>
      </c>
      <c r="U640" s="108" t="s">
        <v>272</v>
      </c>
      <c r="V640" s="108" t="s">
        <v>272</v>
      </c>
      <c r="W640" s="108" t="s">
        <v>272</v>
      </c>
      <c r="X640" s="108" t="s">
        <v>272</v>
      </c>
      <c r="Y640" s="108" t="s">
        <v>272</v>
      </c>
      <c r="Z640" s="108" t="s">
        <v>272</v>
      </c>
      <c r="AA640" s="108" t="s">
        <v>272</v>
      </c>
      <c r="AB640" s="108" t="s">
        <v>272</v>
      </c>
      <c r="AC640" s="108" t="s">
        <v>272</v>
      </c>
      <c r="AD640" s="108" t="s">
        <v>272</v>
      </c>
      <c r="AE640" s="108" t="s">
        <v>272</v>
      </c>
      <c r="AF640" s="108" t="s">
        <v>278</v>
      </c>
    </row>
    <row r="641" spans="1:32" x14ac:dyDescent="0.25">
      <c r="A641" s="107">
        <f t="shared" si="9"/>
        <v>4</v>
      </c>
      <c r="B641" s="113">
        <v>45407</v>
      </c>
      <c r="C641" s="113">
        <v>45407</v>
      </c>
      <c r="D641" s="108" t="s">
        <v>1555</v>
      </c>
      <c r="E641" s="108" t="s">
        <v>272</v>
      </c>
      <c r="F641" s="108" t="s">
        <v>1556</v>
      </c>
      <c r="G641" s="108" t="s">
        <v>315</v>
      </c>
      <c r="H641" s="108" t="s">
        <v>316</v>
      </c>
      <c r="I641" s="108" t="s">
        <v>276</v>
      </c>
      <c r="J641" s="120">
        <v>-756756000</v>
      </c>
      <c r="K641" s="114">
        <v>0</v>
      </c>
      <c r="L641" s="114">
        <v>-756756000</v>
      </c>
      <c r="M641" s="115" t="s">
        <v>272</v>
      </c>
      <c r="N641" s="108" t="s">
        <v>111</v>
      </c>
      <c r="O641" s="108" t="s">
        <v>466</v>
      </c>
      <c r="P641" s="108" t="s">
        <v>284</v>
      </c>
      <c r="Q641" s="120">
        <v>22000</v>
      </c>
      <c r="R641" s="116" t="s">
        <v>0</v>
      </c>
      <c r="S641" s="108" t="s">
        <v>272</v>
      </c>
      <c r="T641" s="108" t="s">
        <v>272</v>
      </c>
      <c r="U641" s="108" t="s">
        <v>272</v>
      </c>
      <c r="V641" s="108" t="s">
        <v>272</v>
      </c>
      <c r="W641" s="108" t="s">
        <v>272</v>
      </c>
      <c r="X641" s="108" t="s">
        <v>272</v>
      </c>
      <c r="Y641" s="108" t="s">
        <v>272</v>
      </c>
      <c r="Z641" s="108" t="s">
        <v>272</v>
      </c>
      <c r="AA641" s="108" t="s">
        <v>272</v>
      </c>
      <c r="AB641" s="108" t="s">
        <v>272</v>
      </c>
      <c r="AC641" s="108" t="s">
        <v>272</v>
      </c>
      <c r="AD641" s="108" t="s">
        <v>272</v>
      </c>
      <c r="AE641" s="108" t="s">
        <v>272</v>
      </c>
      <c r="AF641" s="108" t="s">
        <v>278</v>
      </c>
    </row>
    <row r="642" spans="1:32" x14ac:dyDescent="0.25">
      <c r="A642" s="107">
        <f t="shared" si="9"/>
        <v>4</v>
      </c>
      <c r="B642" s="113">
        <v>45407</v>
      </c>
      <c r="C642" s="113">
        <v>45407</v>
      </c>
      <c r="D642" s="108" t="s">
        <v>1557</v>
      </c>
      <c r="E642" s="108" t="s">
        <v>272</v>
      </c>
      <c r="F642" s="108" t="s">
        <v>1558</v>
      </c>
      <c r="G642" s="108" t="s">
        <v>315</v>
      </c>
      <c r="H642" s="108" t="s">
        <v>316</v>
      </c>
      <c r="I642" s="108" t="s">
        <v>276</v>
      </c>
      <c r="J642" s="120">
        <v>-756756000</v>
      </c>
      <c r="K642" s="114">
        <v>0</v>
      </c>
      <c r="L642" s="114">
        <v>-756756000</v>
      </c>
      <c r="M642" s="115" t="s">
        <v>272</v>
      </c>
      <c r="N642" s="108" t="s">
        <v>111</v>
      </c>
      <c r="O642" s="108" t="s">
        <v>466</v>
      </c>
      <c r="P642" s="108" t="s">
        <v>284</v>
      </c>
      <c r="Q642" s="120">
        <v>22000</v>
      </c>
      <c r="R642" s="116" t="s">
        <v>0</v>
      </c>
      <c r="S642" s="108" t="s">
        <v>272</v>
      </c>
      <c r="T642" s="108" t="s">
        <v>272</v>
      </c>
      <c r="U642" s="108" t="s">
        <v>272</v>
      </c>
      <c r="V642" s="108" t="s">
        <v>272</v>
      </c>
      <c r="W642" s="108" t="s">
        <v>272</v>
      </c>
      <c r="X642" s="108" t="s">
        <v>272</v>
      </c>
      <c r="Y642" s="108" t="s">
        <v>272</v>
      </c>
      <c r="Z642" s="108" t="s">
        <v>272</v>
      </c>
      <c r="AA642" s="108" t="s">
        <v>272</v>
      </c>
      <c r="AB642" s="108" t="s">
        <v>272</v>
      </c>
      <c r="AC642" s="108" t="s">
        <v>272</v>
      </c>
      <c r="AD642" s="108" t="s">
        <v>272</v>
      </c>
      <c r="AE642" s="108" t="s">
        <v>272</v>
      </c>
      <c r="AF642" s="108" t="s">
        <v>278</v>
      </c>
    </row>
    <row r="643" spans="1:32" x14ac:dyDescent="0.25">
      <c r="A643" s="107">
        <f t="shared" si="9"/>
        <v>4</v>
      </c>
      <c r="B643" s="113">
        <v>45407</v>
      </c>
      <c r="C643" s="113">
        <v>45407</v>
      </c>
      <c r="D643" s="108" t="s">
        <v>1559</v>
      </c>
      <c r="E643" s="108" t="s">
        <v>272</v>
      </c>
      <c r="F643" s="108" t="s">
        <v>1560</v>
      </c>
      <c r="G643" s="108" t="s">
        <v>281</v>
      </c>
      <c r="H643" s="108" t="s">
        <v>282</v>
      </c>
      <c r="I643" s="108" t="s">
        <v>276</v>
      </c>
      <c r="J643" s="120">
        <v>-341137500</v>
      </c>
      <c r="K643" s="114">
        <v>0</v>
      </c>
      <c r="L643" s="114">
        <v>-341137500</v>
      </c>
      <c r="M643" s="115" t="s">
        <v>272</v>
      </c>
      <c r="N643" s="108" t="s">
        <v>95</v>
      </c>
      <c r="O643" s="108" t="s">
        <v>170</v>
      </c>
      <c r="P643" s="108" t="s">
        <v>284</v>
      </c>
      <c r="Q643" s="120">
        <v>11000</v>
      </c>
      <c r="R643" s="116" t="s">
        <v>0</v>
      </c>
      <c r="S643" s="108" t="s">
        <v>272</v>
      </c>
      <c r="T643" s="108" t="s">
        <v>272</v>
      </c>
      <c r="U643" s="108" t="s">
        <v>272</v>
      </c>
      <c r="V643" s="108" t="s">
        <v>272</v>
      </c>
      <c r="W643" s="108" t="s">
        <v>272</v>
      </c>
      <c r="X643" s="108" t="s">
        <v>272</v>
      </c>
      <c r="Y643" s="108" t="s">
        <v>272</v>
      </c>
      <c r="Z643" s="108" t="s">
        <v>272</v>
      </c>
      <c r="AA643" s="108" t="s">
        <v>272</v>
      </c>
      <c r="AB643" s="108" t="s">
        <v>272</v>
      </c>
      <c r="AC643" s="108" t="s">
        <v>272</v>
      </c>
      <c r="AD643" s="108" t="s">
        <v>272</v>
      </c>
      <c r="AE643" s="108" t="s">
        <v>272</v>
      </c>
      <c r="AF643" s="108" t="s">
        <v>278</v>
      </c>
    </row>
    <row r="644" spans="1:32" x14ac:dyDescent="0.25">
      <c r="A644" s="107">
        <f t="shared" ref="A644:A707" si="10">MONTH(C644)</f>
        <v>4</v>
      </c>
      <c r="B644" s="113">
        <v>45407</v>
      </c>
      <c r="C644" s="113">
        <v>45407</v>
      </c>
      <c r="D644" s="108" t="s">
        <v>1561</v>
      </c>
      <c r="E644" s="108" t="s">
        <v>272</v>
      </c>
      <c r="F644" s="108" t="s">
        <v>1562</v>
      </c>
      <c r="G644" s="108" t="s">
        <v>281</v>
      </c>
      <c r="H644" s="108" t="s">
        <v>282</v>
      </c>
      <c r="I644" s="108" t="s">
        <v>276</v>
      </c>
      <c r="J644" s="120">
        <v>-357423000</v>
      </c>
      <c r="K644" s="114">
        <v>0</v>
      </c>
      <c r="L644" s="114">
        <v>-357423000</v>
      </c>
      <c r="M644" s="115" t="s">
        <v>272</v>
      </c>
      <c r="N644" s="108" t="s">
        <v>110</v>
      </c>
      <c r="O644" s="108" t="s">
        <v>192</v>
      </c>
      <c r="P644" s="108" t="s">
        <v>284</v>
      </c>
      <c r="Q644" s="120">
        <v>11000</v>
      </c>
      <c r="R644" s="116" t="s">
        <v>0</v>
      </c>
      <c r="S644" s="108" t="s">
        <v>272</v>
      </c>
      <c r="T644" s="108" t="s">
        <v>272</v>
      </c>
      <c r="U644" s="108" t="s">
        <v>272</v>
      </c>
      <c r="V644" s="108" t="s">
        <v>272</v>
      </c>
      <c r="W644" s="108" t="s">
        <v>272</v>
      </c>
      <c r="X644" s="108" t="s">
        <v>272</v>
      </c>
      <c r="Y644" s="108" t="s">
        <v>272</v>
      </c>
      <c r="Z644" s="108" t="s">
        <v>272</v>
      </c>
      <c r="AA644" s="108" t="s">
        <v>272</v>
      </c>
      <c r="AB644" s="108" t="s">
        <v>272</v>
      </c>
      <c r="AC644" s="108" t="s">
        <v>272</v>
      </c>
      <c r="AD644" s="108" t="s">
        <v>272</v>
      </c>
      <c r="AE644" s="108" t="s">
        <v>272</v>
      </c>
      <c r="AF644" s="108" t="s">
        <v>278</v>
      </c>
    </row>
    <row r="645" spans="1:32" x14ac:dyDescent="0.25">
      <c r="A645" s="107">
        <f t="shared" si="10"/>
        <v>4</v>
      </c>
      <c r="B645" s="113">
        <v>45408</v>
      </c>
      <c r="C645" s="113">
        <v>45408</v>
      </c>
      <c r="D645" s="108" t="s">
        <v>1563</v>
      </c>
      <c r="E645" s="108" t="s">
        <v>272</v>
      </c>
      <c r="F645" s="108" t="s">
        <v>1564</v>
      </c>
      <c r="G645" s="108" t="s">
        <v>281</v>
      </c>
      <c r="H645" s="108" t="s">
        <v>282</v>
      </c>
      <c r="I645" s="108" t="s">
        <v>276</v>
      </c>
      <c r="J645" s="120">
        <v>-715726000</v>
      </c>
      <c r="K645" s="114">
        <v>0</v>
      </c>
      <c r="L645" s="114">
        <v>-715726000</v>
      </c>
      <c r="M645" s="115" t="s">
        <v>272</v>
      </c>
      <c r="N645" s="108" t="s">
        <v>110</v>
      </c>
      <c r="O645" s="108" t="s">
        <v>192</v>
      </c>
      <c r="P645" s="108" t="s">
        <v>284</v>
      </c>
      <c r="Q645" s="120">
        <v>22000</v>
      </c>
      <c r="R645" s="116" t="s">
        <v>0</v>
      </c>
      <c r="S645" s="108" t="s">
        <v>272</v>
      </c>
      <c r="T645" s="108" t="s">
        <v>272</v>
      </c>
      <c r="U645" s="108" t="s">
        <v>272</v>
      </c>
      <c r="V645" s="108" t="s">
        <v>272</v>
      </c>
      <c r="W645" s="108" t="s">
        <v>272</v>
      </c>
      <c r="X645" s="108" t="s">
        <v>272</v>
      </c>
      <c r="Y645" s="108" t="s">
        <v>272</v>
      </c>
      <c r="Z645" s="108" t="s">
        <v>272</v>
      </c>
      <c r="AA645" s="108" t="s">
        <v>272</v>
      </c>
      <c r="AB645" s="108" t="s">
        <v>272</v>
      </c>
      <c r="AC645" s="108" t="s">
        <v>272</v>
      </c>
      <c r="AD645" s="108" t="s">
        <v>272</v>
      </c>
      <c r="AE645" s="108" t="s">
        <v>272</v>
      </c>
      <c r="AF645" s="108" t="s">
        <v>278</v>
      </c>
    </row>
    <row r="646" spans="1:32" x14ac:dyDescent="0.25">
      <c r="A646" s="107">
        <f t="shared" si="10"/>
        <v>4</v>
      </c>
      <c r="B646" s="113">
        <v>45408</v>
      </c>
      <c r="C646" s="113">
        <v>45408</v>
      </c>
      <c r="D646" s="108" t="s">
        <v>1565</v>
      </c>
      <c r="E646" s="108" t="s">
        <v>272</v>
      </c>
      <c r="F646" s="108" t="s">
        <v>1566</v>
      </c>
      <c r="G646" s="108" t="s">
        <v>315</v>
      </c>
      <c r="H646" s="108" t="s">
        <v>316</v>
      </c>
      <c r="I646" s="108" t="s">
        <v>276</v>
      </c>
      <c r="J646" s="120">
        <v>-605863500</v>
      </c>
      <c r="K646" s="114">
        <v>0</v>
      </c>
      <c r="L646" s="114">
        <v>-605863500</v>
      </c>
      <c r="M646" s="115" t="s">
        <v>272</v>
      </c>
      <c r="N646" s="108" t="s">
        <v>116</v>
      </c>
      <c r="O646" s="108" t="s">
        <v>173</v>
      </c>
      <c r="P646" s="108" t="s">
        <v>284</v>
      </c>
      <c r="Q646" s="120">
        <v>22000</v>
      </c>
      <c r="R646" s="116" t="s">
        <v>0</v>
      </c>
      <c r="S646" s="108" t="s">
        <v>272</v>
      </c>
      <c r="T646" s="108" t="s">
        <v>272</v>
      </c>
      <c r="U646" s="108" t="s">
        <v>272</v>
      </c>
      <c r="V646" s="108" t="s">
        <v>272</v>
      </c>
      <c r="W646" s="108" t="s">
        <v>272</v>
      </c>
      <c r="X646" s="108" t="s">
        <v>272</v>
      </c>
      <c r="Y646" s="108" t="s">
        <v>272</v>
      </c>
      <c r="Z646" s="108" t="s">
        <v>272</v>
      </c>
      <c r="AA646" s="108" t="s">
        <v>272</v>
      </c>
      <c r="AB646" s="108" t="s">
        <v>272</v>
      </c>
      <c r="AC646" s="108" t="s">
        <v>272</v>
      </c>
      <c r="AD646" s="108" t="s">
        <v>272</v>
      </c>
      <c r="AE646" s="108" t="s">
        <v>272</v>
      </c>
      <c r="AF646" s="108" t="s">
        <v>278</v>
      </c>
    </row>
    <row r="647" spans="1:32" x14ac:dyDescent="0.25">
      <c r="A647" s="107">
        <f t="shared" si="10"/>
        <v>4</v>
      </c>
      <c r="B647" s="113">
        <v>45408</v>
      </c>
      <c r="C647" s="113">
        <v>45408</v>
      </c>
      <c r="D647" s="108" t="s">
        <v>1567</v>
      </c>
      <c r="E647" s="108" t="s">
        <v>272</v>
      </c>
      <c r="F647" s="108" t="s">
        <v>1568</v>
      </c>
      <c r="G647" s="108" t="s">
        <v>315</v>
      </c>
      <c r="H647" s="108" t="s">
        <v>316</v>
      </c>
      <c r="I647" s="108" t="s">
        <v>276</v>
      </c>
      <c r="J647" s="120">
        <v>-605863500</v>
      </c>
      <c r="K647" s="114">
        <v>0</v>
      </c>
      <c r="L647" s="114">
        <v>-605863500</v>
      </c>
      <c r="M647" s="115" t="s">
        <v>272</v>
      </c>
      <c r="N647" s="108" t="s">
        <v>116</v>
      </c>
      <c r="O647" s="108" t="s">
        <v>173</v>
      </c>
      <c r="P647" s="108" t="s">
        <v>284</v>
      </c>
      <c r="Q647" s="120">
        <v>22000</v>
      </c>
      <c r="R647" s="116" t="s">
        <v>0</v>
      </c>
      <c r="S647" s="108" t="s">
        <v>272</v>
      </c>
      <c r="T647" s="108" t="s">
        <v>272</v>
      </c>
      <c r="U647" s="108" t="s">
        <v>272</v>
      </c>
      <c r="V647" s="108" t="s">
        <v>272</v>
      </c>
      <c r="W647" s="108" t="s">
        <v>272</v>
      </c>
      <c r="X647" s="108" t="s">
        <v>272</v>
      </c>
      <c r="Y647" s="108" t="s">
        <v>272</v>
      </c>
      <c r="Z647" s="108" t="s">
        <v>272</v>
      </c>
      <c r="AA647" s="108" t="s">
        <v>272</v>
      </c>
      <c r="AB647" s="108" t="s">
        <v>272</v>
      </c>
      <c r="AC647" s="108" t="s">
        <v>272</v>
      </c>
      <c r="AD647" s="108" t="s">
        <v>272</v>
      </c>
      <c r="AE647" s="108" t="s">
        <v>272</v>
      </c>
      <c r="AF647" s="108" t="s">
        <v>278</v>
      </c>
    </row>
    <row r="648" spans="1:32" x14ac:dyDescent="0.25">
      <c r="A648" s="107">
        <f t="shared" si="10"/>
        <v>4</v>
      </c>
      <c r="B648" s="113">
        <v>45408</v>
      </c>
      <c r="C648" s="113">
        <v>45408</v>
      </c>
      <c r="D648" s="108" t="s">
        <v>1569</v>
      </c>
      <c r="E648" s="108" t="s">
        <v>272</v>
      </c>
      <c r="F648" s="108" t="s">
        <v>1570</v>
      </c>
      <c r="G648" s="108" t="s">
        <v>315</v>
      </c>
      <c r="H648" s="108" t="s">
        <v>316</v>
      </c>
      <c r="I648" s="108" t="s">
        <v>276</v>
      </c>
      <c r="J648" s="120">
        <v>-605863500</v>
      </c>
      <c r="K648" s="114">
        <v>0</v>
      </c>
      <c r="L648" s="114">
        <v>-605863500</v>
      </c>
      <c r="M648" s="115" t="s">
        <v>272</v>
      </c>
      <c r="N648" s="108" t="s">
        <v>116</v>
      </c>
      <c r="O648" s="108" t="s">
        <v>173</v>
      </c>
      <c r="P648" s="108" t="s">
        <v>284</v>
      </c>
      <c r="Q648" s="120">
        <v>22000</v>
      </c>
      <c r="R648" s="116" t="s">
        <v>0</v>
      </c>
      <c r="S648" s="108" t="s">
        <v>272</v>
      </c>
      <c r="T648" s="108" t="s">
        <v>272</v>
      </c>
      <c r="U648" s="108" t="s">
        <v>272</v>
      </c>
      <c r="V648" s="108" t="s">
        <v>272</v>
      </c>
      <c r="W648" s="108" t="s">
        <v>272</v>
      </c>
      <c r="X648" s="108" t="s">
        <v>272</v>
      </c>
      <c r="Y648" s="108" t="s">
        <v>272</v>
      </c>
      <c r="Z648" s="108" t="s">
        <v>272</v>
      </c>
      <c r="AA648" s="108" t="s">
        <v>272</v>
      </c>
      <c r="AB648" s="108" t="s">
        <v>272</v>
      </c>
      <c r="AC648" s="108" t="s">
        <v>272</v>
      </c>
      <c r="AD648" s="108" t="s">
        <v>272</v>
      </c>
      <c r="AE648" s="108" t="s">
        <v>272</v>
      </c>
      <c r="AF648" s="108" t="s">
        <v>278</v>
      </c>
    </row>
    <row r="649" spans="1:32" x14ac:dyDescent="0.25">
      <c r="A649" s="107">
        <f t="shared" si="10"/>
        <v>4</v>
      </c>
      <c r="B649" s="113">
        <v>45408</v>
      </c>
      <c r="C649" s="113">
        <v>45408</v>
      </c>
      <c r="D649" s="108" t="s">
        <v>1571</v>
      </c>
      <c r="E649" s="108" t="s">
        <v>272</v>
      </c>
      <c r="F649" s="108" t="s">
        <v>1572</v>
      </c>
      <c r="G649" s="108" t="s">
        <v>315</v>
      </c>
      <c r="H649" s="108" t="s">
        <v>316</v>
      </c>
      <c r="I649" s="108" t="s">
        <v>276</v>
      </c>
      <c r="J649" s="120">
        <v>-605863500</v>
      </c>
      <c r="K649" s="114">
        <v>0</v>
      </c>
      <c r="L649" s="114">
        <v>-605863500</v>
      </c>
      <c r="M649" s="115" t="s">
        <v>272</v>
      </c>
      <c r="N649" s="108" t="s">
        <v>116</v>
      </c>
      <c r="O649" s="108" t="s">
        <v>173</v>
      </c>
      <c r="P649" s="108" t="s">
        <v>284</v>
      </c>
      <c r="Q649" s="120">
        <v>22000</v>
      </c>
      <c r="R649" s="116" t="s">
        <v>0</v>
      </c>
      <c r="S649" s="108" t="s">
        <v>272</v>
      </c>
      <c r="T649" s="108" t="s">
        <v>272</v>
      </c>
      <c r="U649" s="108" t="s">
        <v>272</v>
      </c>
      <c r="V649" s="108" t="s">
        <v>272</v>
      </c>
      <c r="W649" s="108" t="s">
        <v>272</v>
      </c>
      <c r="X649" s="108" t="s">
        <v>272</v>
      </c>
      <c r="Y649" s="108" t="s">
        <v>272</v>
      </c>
      <c r="Z649" s="108" t="s">
        <v>272</v>
      </c>
      <c r="AA649" s="108" t="s">
        <v>272</v>
      </c>
      <c r="AB649" s="108" t="s">
        <v>272</v>
      </c>
      <c r="AC649" s="108" t="s">
        <v>272</v>
      </c>
      <c r="AD649" s="108" t="s">
        <v>272</v>
      </c>
      <c r="AE649" s="108" t="s">
        <v>272</v>
      </c>
      <c r="AF649" s="108" t="s">
        <v>278</v>
      </c>
    </row>
    <row r="650" spans="1:32" x14ac:dyDescent="0.25">
      <c r="A650" s="107">
        <f t="shared" si="10"/>
        <v>4</v>
      </c>
      <c r="B650" s="113">
        <v>45408</v>
      </c>
      <c r="C650" s="113">
        <v>45408</v>
      </c>
      <c r="D650" s="108" t="s">
        <v>1573</v>
      </c>
      <c r="E650" s="108" t="s">
        <v>272</v>
      </c>
      <c r="F650" s="108" t="s">
        <v>1574</v>
      </c>
      <c r="G650" s="108" t="s">
        <v>315</v>
      </c>
      <c r="H650" s="108" t="s">
        <v>316</v>
      </c>
      <c r="I650" s="108" t="s">
        <v>276</v>
      </c>
      <c r="J650" s="120">
        <v>-605863500</v>
      </c>
      <c r="K650" s="114">
        <v>0</v>
      </c>
      <c r="L650" s="114">
        <v>-605863500</v>
      </c>
      <c r="M650" s="115" t="s">
        <v>272</v>
      </c>
      <c r="N650" s="108" t="s">
        <v>116</v>
      </c>
      <c r="O650" s="108" t="s">
        <v>173</v>
      </c>
      <c r="P650" s="108" t="s">
        <v>284</v>
      </c>
      <c r="Q650" s="120">
        <v>22000</v>
      </c>
      <c r="R650" s="116" t="s">
        <v>0</v>
      </c>
      <c r="S650" s="108" t="s">
        <v>272</v>
      </c>
      <c r="T650" s="108" t="s">
        <v>272</v>
      </c>
      <c r="U650" s="108" t="s">
        <v>272</v>
      </c>
      <c r="V650" s="108" t="s">
        <v>272</v>
      </c>
      <c r="W650" s="108" t="s">
        <v>272</v>
      </c>
      <c r="X650" s="108" t="s">
        <v>272</v>
      </c>
      <c r="Y650" s="108" t="s">
        <v>272</v>
      </c>
      <c r="Z650" s="108" t="s">
        <v>272</v>
      </c>
      <c r="AA650" s="108" t="s">
        <v>272</v>
      </c>
      <c r="AB650" s="108" t="s">
        <v>272</v>
      </c>
      <c r="AC650" s="108" t="s">
        <v>272</v>
      </c>
      <c r="AD650" s="108" t="s">
        <v>272</v>
      </c>
      <c r="AE650" s="108" t="s">
        <v>272</v>
      </c>
      <c r="AF650" s="108" t="s">
        <v>278</v>
      </c>
    </row>
    <row r="651" spans="1:32" x14ac:dyDescent="0.25">
      <c r="A651" s="107">
        <f t="shared" si="10"/>
        <v>4</v>
      </c>
      <c r="B651" s="113">
        <v>45408</v>
      </c>
      <c r="C651" s="113">
        <v>45408</v>
      </c>
      <c r="D651" s="108" t="s">
        <v>1575</v>
      </c>
      <c r="E651" s="108" t="s">
        <v>272</v>
      </c>
      <c r="F651" s="108" t="s">
        <v>1576</v>
      </c>
      <c r="G651" s="108" t="s">
        <v>315</v>
      </c>
      <c r="H651" s="108" t="s">
        <v>316</v>
      </c>
      <c r="I651" s="108" t="s">
        <v>276</v>
      </c>
      <c r="J651" s="120">
        <v>-605863500</v>
      </c>
      <c r="K651" s="114">
        <v>0</v>
      </c>
      <c r="L651" s="114">
        <v>-605863500</v>
      </c>
      <c r="M651" s="115" t="s">
        <v>272</v>
      </c>
      <c r="N651" s="108" t="s">
        <v>116</v>
      </c>
      <c r="O651" s="108" t="s">
        <v>173</v>
      </c>
      <c r="P651" s="108" t="s">
        <v>284</v>
      </c>
      <c r="Q651" s="120">
        <v>22000</v>
      </c>
      <c r="R651" s="116" t="s">
        <v>0</v>
      </c>
      <c r="S651" s="108" t="s">
        <v>272</v>
      </c>
      <c r="T651" s="108" t="s">
        <v>272</v>
      </c>
      <c r="U651" s="108" t="s">
        <v>272</v>
      </c>
      <c r="V651" s="108" t="s">
        <v>272</v>
      </c>
      <c r="W651" s="108" t="s">
        <v>272</v>
      </c>
      <c r="X651" s="108" t="s">
        <v>272</v>
      </c>
      <c r="Y651" s="108" t="s">
        <v>272</v>
      </c>
      <c r="Z651" s="108" t="s">
        <v>272</v>
      </c>
      <c r="AA651" s="108" t="s">
        <v>272</v>
      </c>
      <c r="AB651" s="108" t="s">
        <v>272</v>
      </c>
      <c r="AC651" s="108" t="s">
        <v>272</v>
      </c>
      <c r="AD651" s="108" t="s">
        <v>272</v>
      </c>
      <c r="AE651" s="108" t="s">
        <v>272</v>
      </c>
      <c r="AF651" s="108" t="s">
        <v>278</v>
      </c>
    </row>
    <row r="652" spans="1:32" x14ac:dyDescent="0.25">
      <c r="A652" s="107">
        <f t="shared" si="10"/>
        <v>4</v>
      </c>
      <c r="B652" s="113">
        <v>45408</v>
      </c>
      <c r="C652" s="113">
        <v>45408</v>
      </c>
      <c r="D652" s="108" t="s">
        <v>1577</v>
      </c>
      <c r="E652" s="108" t="s">
        <v>272</v>
      </c>
      <c r="F652" s="108" t="s">
        <v>1578</v>
      </c>
      <c r="G652" s="108" t="s">
        <v>315</v>
      </c>
      <c r="H652" s="108" t="s">
        <v>316</v>
      </c>
      <c r="I652" s="108" t="s">
        <v>276</v>
      </c>
      <c r="J652" s="120">
        <v>-605863500</v>
      </c>
      <c r="K652" s="114">
        <v>0</v>
      </c>
      <c r="L652" s="114">
        <v>-605863500</v>
      </c>
      <c r="M652" s="115" t="s">
        <v>272</v>
      </c>
      <c r="N652" s="108" t="s">
        <v>116</v>
      </c>
      <c r="O652" s="108" t="s">
        <v>173</v>
      </c>
      <c r="P652" s="108" t="s">
        <v>284</v>
      </c>
      <c r="Q652" s="120">
        <v>22000</v>
      </c>
      <c r="R652" s="116" t="s">
        <v>0</v>
      </c>
      <c r="S652" s="108" t="s">
        <v>272</v>
      </c>
      <c r="T652" s="108" t="s">
        <v>272</v>
      </c>
      <c r="U652" s="108" t="s">
        <v>272</v>
      </c>
      <c r="V652" s="108" t="s">
        <v>272</v>
      </c>
      <c r="W652" s="108" t="s">
        <v>272</v>
      </c>
      <c r="X652" s="108" t="s">
        <v>272</v>
      </c>
      <c r="Y652" s="108" t="s">
        <v>272</v>
      </c>
      <c r="Z652" s="108" t="s">
        <v>272</v>
      </c>
      <c r="AA652" s="108" t="s">
        <v>272</v>
      </c>
      <c r="AB652" s="108" t="s">
        <v>272</v>
      </c>
      <c r="AC652" s="108" t="s">
        <v>272</v>
      </c>
      <c r="AD652" s="108" t="s">
        <v>272</v>
      </c>
      <c r="AE652" s="108" t="s">
        <v>272</v>
      </c>
      <c r="AF652" s="108" t="s">
        <v>278</v>
      </c>
    </row>
    <row r="653" spans="1:32" x14ac:dyDescent="0.25">
      <c r="A653" s="107">
        <f t="shared" si="10"/>
        <v>4</v>
      </c>
      <c r="B653" s="113">
        <v>45408</v>
      </c>
      <c r="C653" s="113">
        <v>45408</v>
      </c>
      <c r="D653" s="108" t="s">
        <v>1579</v>
      </c>
      <c r="E653" s="108" t="s">
        <v>272</v>
      </c>
      <c r="F653" s="108" t="s">
        <v>1580</v>
      </c>
      <c r="G653" s="108" t="s">
        <v>315</v>
      </c>
      <c r="H653" s="108" t="s">
        <v>316</v>
      </c>
      <c r="I653" s="108" t="s">
        <v>276</v>
      </c>
      <c r="J653" s="120">
        <v>-605863500</v>
      </c>
      <c r="K653" s="114">
        <v>0</v>
      </c>
      <c r="L653" s="114">
        <v>-605863500</v>
      </c>
      <c r="M653" s="115" t="s">
        <v>272</v>
      </c>
      <c r="N653" s="108" t="s">
        <v>116</v>
      </c>
      <c r="O653" s="108" t="s">
        <v>173</v>
      </c>
      <c r="P653" s="108" t="s">
        <v>284</v>
      </c>
      <c r="Q653" s="120">
        <v>22000</v>
      </c>
      <c r="R653" s="116" t="s">
        <v>0</v>
      </c>
      <c r="S653" s="108" t="s">
        <v>272</v>
      </c>
      <c r="T653" s="108" t="s">
        <v>272</v>
      </c>
      <c r="U653" s="108" t="s">
        <v>272</v>
      </c>
      <c r="V653" s="108" t="s">
        <v>272</v>
      </c>
      <c r="W653" s="108" t="s">
        <v>272</v>
      </c>
      <c r="X653" s="108" t="s">
        <v>272</v>
      </c>
      <c r="Y653" s="108" t="s">
        <v>272</v>
      </c>
      <c r="Z653" s="108" t="s">
        <v>272</v>
      </c>
      <c r="AA653" s="108" t="s">
        <v>272</v>
      </c>
      <c r="AB653" s="108" t="s">
        <v>272</v>
      </c>
      <c r="AC653" s="108" t="s">
        <v>272</v>
      </c>
      <c r="AD653" s="108" t="s">
        <v>272</v>
      </c>
      <c r="AE653" s="108" t="s">
        <v>272</v>
      </c>
      <c r="AF653" s="108" t="s">
        <v>278</v>
      </c>
    </row>
    <row r="654" spans="1:32" x14ac:dyDescent="0.25">
      <c r="A654" s="107">
        <f t="shared" si="10"/>
        <v>4</v>
      </c>
      <c r="B654" s="113">
        <v>45408</v>
      </c>
      <c r="C654" s="113">
        <v>45408</v>
      </c>
      <c r="D654" s="108" t="s">
        <v>1581</v>
      </c>
      <c r="E654" s="108" t="s">
        <v>272</v>
      </c>
      <c r="F654" s="108" t="s">
        <v>1582</v>
      </c>
      <c r="G654" s="108" t="s">
        <v>315</v>
      </c>
      <c r="H654" s="108" t="s">
        <v>316</v>
      </c>
      <c r="I654" s="108" t="s">
        <v>276</v>
      </c>
      <c r="J654" s="120">
        <v>-605863500</v>
      </c>
      <c r="K654" s="114">
        <v>0</v>
      </c>
      <c r="L654" s="114">
        <v>-605863500</v>
      </c>
      <c r="M654" s="115" t="s">
        <v>272</v>
      </c>
      <c r="N654" s="108" t="s">
        <v>116</v>
      </c>
      <c r="O654" s="108" t="s">
        <v>173</v>
      </c>
      <c r="P654" s="108" t="s">
        <v>284</v>
      </c>
      <c r="Q654" s="120">
        <v>22000</v>
      </c>
      <c r="R654" s="116" t="s">
        <v>0</v>
      </c>
      <c r="S654" s="108" t="s">
        <v>272</v>
      </c>
      <c r="T654" s="108" t="s">
        <v>272</v>
      </c>
      <c r="U654" s="108" t="s">
        <v>272</v>
      </c>
      <c r="V654" s="108" t="s">
        <v>272</v>
      </c>
      <c r="W654" s="108" t="s">
        <v>272</v>
      </c>
      <c r="X654" s="108" t="s">
        <v>272</v>
      </c>
      <c r="Y654" s="108" t="s">
        <v>272</v>
      </c>
      <c r="Z654" s="108" t="s">
        <v>272</v>
      </c>
      <c r="AA654" s="108" t="s">
        <v>272</v>
      </c>
      <c r="AB654" s="108" t="s">
        <v>272</v>
      </c>
      <c r="AC654" s="108" t="s">
        <v>272</v>
      </c>
      <c r="AD654" s="108" t="s">
        <v>272</v>
      </c>
      <c r="AE654" s="108" t="s">
        <v>272</v>
      </c>
      <c r="AF654" s="108" t="s">
        <v>278</v>
      </c>
    </row>
    <row r="655" spans="1:32" x14ac:dyDescent="0.25">
      <c r="A655" s="107">
        <f t="shared" si="10"/>
        <v>4</v>
      </c>
      <c r="B655" s="113">
        <v>45408</v>
      </c>
      <c r="C655" s="113">
        <v>45408</v>
      </c>
      <c r="D655" s="108" t="s">
        <v>1583</v>
      </c>
      <c r="E655" s="108" t="s">
        <v>272</v>
      </c>
      <c r="F655" s="108" t="s">
        <v>1584</v>
      </c>
      <c r="G655" s="108" t="s">
        <v>315</v>
      </c>
      <c r="H655" s="108" t="s">
        <v>316</v>
      </c>
      <c r="I655" s="108" t="s">
        <v>276</v>
      </c>
      <c r="J655" s="120">
        <v>-605863500</v>
      </c>
      <c r="K655" s="114">
        <v>0</v>
      </c>
      <c r="L655" s="114">
        <v>-605863500</v>
      </c>
      <c r="M655" s="115" t="s">
        <v>272</v>
      </c>
      <c r="N655" s="108" t="s">
        <v>116</v>
      </c>
      <c r="O655" s="108" t="s">
        <v>173</v>
      </c>
      <c r="P655" s="108" t="s">
        <v>284</v>
      </c>
      <c r="Q655" s="120">
        <v>22000</v>
      </c>
      <c r="R655" s="116" t="s">
        <v>0</v>
      </c>
      <c r="S655" s="108" t="s">
        <v>272</v>
      </c>
      <c r="T655" s="108" t="s">
        <v>272</v>
      </c>
      <c r="U655" s="108" t="s">
        <v>272</v>
      </c>
      <c r="V655" s="108" t="s">
        <v>272</v>
      </c>
      <c r="W655" s="108" t="s">
        <v>272</v>
      </c>
      <c r="X655" s="108" t="s">
        <v>272</v>
      </c>
      <c r="Y655" s="108" t="s">
        <v>272</v>
      </c>
      <c r="Z655" s="108" t="s">
        <v>272</v>
      </c>
      <c r="AA655" s="108" t="s">
        <v>272</v>
      </c>
      <c r="AB655" s="108" t="s">
        <v>272</v>
      </c>
      <c r="AC655" s="108" t="s">
        <v>272</v>
      </c>
      <c r="AD655" s="108" t="s">
        <v>272</v>
      </c>
      <c r="AE655" s="108" t="s">
        <v>272</v>
      </c>
      <c r="AF655" s="108" t="s">
        <v>278</v>
      </c>
    </row>
    <row r="656" spans="1:32" ht="37.5" x14ac:dyDescent="0.25">
      <c r="A656" s="107">
        <f t="shared" si="10"/>
        <v>4</v>
      </c>
      <c r="B656" s="113">
        <v>45409</v>
      </c>
      <c r="C656" s="113">
        <v>45409</v>
      </c>
      <c r="D656" s="108" t="s">
        <v>1585</v>
      </c>
      <c r="E656" s="108" t="s">
        <v>272</v>
      </c>
      <c r="F656" s="108" t="s">
        <v>1586</v>
      </c>
      <c r="G656" s="108" t="s">
        <v>274</v>
      </c>
      <c r="H656" s="108" t="s">
        <v>275</v>
      </c>
      <c r="I656" s="108" t="s">
        <v>276</v>
      </c>
      <c r="J656" s="120">
        <v>-57000000</v>
      </c>
      <c r="K656" s="114">
        <v>0</v>
      </c>
      <c r="L656" s="114">
        <v>-57000000</v>
      </c>
      <c r="M656" s="115" t="s">
        <v>1587</v>
      </c>
      <c r="N656" s="108" t="s">
        <v>272</v>
      </c>
      <c r="O656" s="108" t="s">
        <v>272</v>
      </c>
      <c r="P656" s="108" t="s">
        <v>272</v>
      </c>
      <c r="Q656" s="120">
        <v>0</v>
      </c>
      <c r="R656" s="116" t="s">
        <v>239</v>
      </c>
      <c r="S656" s="108" t="s">
        <v>272</v>
      </c>
      <c r="T656" s="108" t="s">
        <v>272</v>
      </c>
      <c r="U656" s="108" t="s">
        <v>272</v>
      </c>
      <c r="V656" s="108" t="s">
        <v>272</v>
      </c>
      <c r="W656" s="108" t="s">
        <v>272</v>
      </c>
      <c r="X656" s="108" t="s">
        <v>272</v>
      </c>
      <c r="Y656" s="108" t="s">
        <v>272</v>
      </c>
      <c r="Z656" s="108" t="s">
        <v>272</v>
      </c>
      <c r="AA656" s="108" t="s">
        <v>272</v>
      </c>
      <c r="AB656" s="108" t="s">
        <v>272</v>
      </c>
      <c r="AC656" s="108" t="s">
        <v>272</v>
      </c>
      <c r="AD656" s="108" t="s">
        <v>272</v>
      </c>
      <c r="AE656" s="108" t="s">
        <v>272</v>
      </c>
      <c r="AF656" s="108" t="s">
        <v>278</v>
      </c>
    </row>
    <row r="657" spans="1:32" ht="50" x14ac:dyDescent="0.25">
      <c r="A657" s="107">
        <f t="shared" si="10"/>
        <v>4</v>
      </c>
      <c r="B657" s="113">
        <v>45409</v>
      </c>
      <c r="C657" s="113">
        <v>45409</v>
      </c>
      <c r="D657" s="108" t="s">
        <v>1588</v>
      </c>
      <c r="E657" s="108" t="s">
        <v>272</v>
      </c>
      <c r="F657" s="108" t="s">
        <v>1589</v>
      </c>
      <c r="G657" s="108" t="s">
        <v>274</v>
      </c>
      <c r="H657" s="108" t="s">
        <v>275</v>
      </c>
      <c r="I657" s="108" t="s">
        <v>276</v>
      </c>
      <c r="J657" s="120">
        <v>-4500000</v>
      </c>
      <c r="K657" s="114">
        <v>0</v>
      </c>
      <c r="L657" s="114">
        <v>-4500000</v>
      </c>
      <c r="M657" s="115" t="s">
        <v>1590</v>
      </c>
      <c r="N657" s="108" t="s">
        <v>272</v>
      </c>
      <c r="O657" s="108" t="s">
        <v>272</v>
      </c>
      <c r="P657" s="108" t="s">
        <v>272</v>
      </c>
      <c r="Q657" s="120">
        <v>0</v>
      </c>
      <c r="R657" s="116" t="s">
        <v>239</v>
      </c>
      <c r="S657" s="108" t="s">
        <v>272</v>
      </c>
      <c r="T657" s="108" t="s">
        <v>272</v>
      </c>
      <c r="U657" s="108" t="s">
        <v>272</v>
      </c>
      <c r="V657" s="108" t="s">
        <v>272</v>
      </c>
      <c r="W657" s="108" t="s">
        <v>272</v>
      </c>
      <c r="X657" s="108" t="s">
        <v>272</v>
      </c>
      <c r="Y657" s="108" t="s">
        <v>272</v>
      </c>
      <c r="Z657" s="108" t="s">
        <v>272</v>
      </c>
      <c r="AA657" s="108" t="s">
        <v>272</v>
      </c>
      <c r="AB657" s="108" t="s">
        <v>272</v>
      </c>
      <c r="AC657" s="108" t="s">
        <v>272</v>
      </c>
      <c r="AD657" s="108" t="s">
        <v>272</v>
      </c>
      <c r="AE657" s="108" t="s">
        <v>272</v>
      </c>
      <c r="AF657" s="108" t="s">
        <v>278</v>
      </c>
    </row>
    <row r="658" spans="1:32" ht="37.5" x14ac:dyDescent="0.25">
      <c r="A658" s="107">
        <f t="shared" si="10"/>
        <v>4</v>
      </c>
      <c r="B658" s="113">
        <v>45409</v>
      </c>
      <c r="C658" s="113">
        <v>45409</v>
      </c>
      <c r="D658" s="108" t="s">
        <v>1591</v>
      </c>
      <c r="E658" s="108" t="s">
        <v>272</v>
      </c>
      <c r="F658" s="108" t="s">
        <v>1592</v>
      </c>
      <c r="G658" s="108" t="s">
        <v>274</v>
      </c>
      <c r="H658" s="108" t="s">
        <v>275</v>
      </c>
      <c r="I658" s="108" t="s">
        <v>276</v>
      </c>
      <c r="J658" s="120">
        <v>-5400000</v>
      </c>
      <c r="K658" s="114">
        <v>0</v>
      </c>
      <c r="L658" s="114">
        <v>-5400000</v>
      </c>
      <c r="M658" s="115" t="s">
        <v>1593</v>
      </c>
      <c r="N658" s="108" t="s">
        <v>272</v>
      </c>
      <c r="O658" s="108" t="s">
        <v>272</v>
      </c>
      <c r="P658" s="108" t="s">
        <v>272</v>
      </c>
      <c r="Q658" s="120">
        <v>0</v>
      </c>
      <c r="R658" s="116" t="s">
        <v>239</v>
      </c>
      <c r="S658" s="108" t="s">
        <v>272</v>
      </c>
      <c r="T658" s="108" t="s">
        <v>272</v>
      </c>
      <c r="U658" s="108" t="s">
        <v>272</v>
      </c>
      <c r="V658" s="108" t="s">
        <v>272</v>
      </c>
      <c r="W658" s="108" t="s">
        <v>272</v>
      </c>
      <c r="X658" s="108" t="s">
        <v>272</v>
      </c>
      <c r="Y658" s="108" t="s">
        <v>272</v>
      </c>
      <c r="Z658" s="108" t="s">
        <v>272</v>
      </c>
      <c r="AA658" s="108" t="s">
        <v>272</v>
      </c>
      <c r="AB658" s="108" t="s">
        <v>272</v>
      </c>
      <c r="AC658" s="108" t="s">
        <v>272</v>
      </c>
      <c r="AD658" s="108" t="s">
        <v>272</v>
      </c>
      <c r="AE658" s="108" t="s">
        <v>272</v>
      </c>
      <c r="AF658" s="108" t="s">
        <v>278</v>
      </c>
    </row>
    <row r="659" spans="1:32" x14ac:dyDescent="0.25">
      <c r="A659" s="107">
        <f t="shared" si="10"/>
        <v>4</v>
      </c>
      <c r="B659" s="113">
        <v>45409</v>
      </c>
      <c r="C659" s="113">
        <v>45409</v>
      </c>
      <c r="D659" s="108" t="s">
        <v>1594</v>
      </c>
      <c r="E659" s="108" t="s">
        <v>272</v>
      </c>
      <c r="F659" s="108" t="s">
        <v>1595</v>
      </c>
      <c r="G659" s="108" t="s">
        <v>281</v>
      </c>
      <c r="H659" s="108" t="s">
        <v>282</v>
      </c>
      <c r="I659" s="108" t="s">
        <v>276</v>
      </c>
      <c r="J659" s="120">
        <v>-715726000</v>
      </c>
      <c r="K659" s="114">
        <v>0</v>
      </c>
      <c r="L659" s="114">
        <v>-715726000</v>
      </c>
      <c r="M659" s="115" t="s">
        <v>272</v>
      </c>
      <c r="N659" s="108" t="s">
        <v>110</v>
      </c>
      <c r="O659" s="108" t="s">
        <v>192</v>
      </c>
      <c r="P659" s="108" t="s">
        <v>284</v>
      </c>
      <c r="Q659" s="120">
        <v>22000</v>
      </c>
      <c r="R659" s="116" t="s">
        <v>0</v>
      </c>
      <c r="S659" s="108" t="s">
        <v>272</v>
      </c>
      <c r="T659" s="108" t="s">
        <v>272</v>
      </c>
      <c r="U659" s="108" t="s">
        <v>272</v>
      </c>
      <c r="V659" s="108" t="s">
        <v>272</v>
      </c>
      <c r="W659" s="108" t="s">
        <v>272</v>
      </c>
      <c r="X659" s="108" t="s">
        <v>272</v>
      </c>
      <c r="Y659" s="108" t="s">
        <v>272</v>
      </c>
      <c r="Z659" s="108" t="s">
        <v>272</v>
      </c>
      <c r="AA659" s="108" t="s">
        <v>272</v>
      </c>
      <c r="AB659" s="108" t="s">
        <v>272</v>
      </c>
      <c r="AC659" s="108" t="s">
        <v>272</v>
      </c>
      <c r="AD659" s="108" t="s">
        <v>272</v>
      </c>
      <c r="AE659" s="108" t="s">
        <v>272</v>
      </c>
      <c r="AF659" s="108" t="s">
        <v>278</v>
      </c>
    </row>
    <row r="660" spans="1:32" x14ac:dyDescent="0.25">
      <c r="A660" s="107">
        <f t="shared" si="10"/>
        <v>4</v>
      </c>
      <c r="B660" s="113">
        <v>45409</v>
      </c>
      <c r="C660" s="113">
        <v>45409</v>
      </c>
      <c r="D660" s="108" t="s">
        <v>1596</v>
      </c>
      <c r="E660" s="108" t="s">
        <v>272</v>
      </c>
      <c r="F660" s="108" t="s">
        <v>1597</v>
      </c>
      <c r="G660" s="108" t="s">
        <v>281</v>
      </c>
      <c r="H660" s="108" t="s">
        <v>282</v>
      </c>
      <c r="I660" s="108" t="s">
        <v>276</v>
      </c>
      <c r="J660" s="120">
        <v>-816441780</v>
      </c>
      <c r="K660" s="114">
        <v>0</v>
      </c>
      <c r="L660" s="114">
        <v>-816441780</v>
      </c>
      <c r="M660" s="115" t="s">
        <v>272</v>
      </c>
      <c r="N660" s="108" t="s">
        <v>283</v>
      </c>
      <c r="O660" s="108" t="s">
        <v>168</v>
      </c>
      <c r="P660" s="108" t="s">
        <v>284</v>
      </c>
      <c r="Q660" s="120">
        <v>23100</v>
      </c>
      <c r="R660" s="116" t="s">
        <v>0</v>
      </c>
      <c r="S660" s="108" t="s">
        <v>272</v>
      </c>
      <c r="T660" s="108" t="s">
        <v>272</v>
      </c>
      <c r="U660" s="108" t="s">
        <v>272</v>
      </c>
      <c r="V660" s="108" t="s">
        <v>272</v>
      </c>
      <c r="W660" s="108" t="s">
        <v>272</v>
      </c>
      <c r="X660" s="108" t="s">
        <v>272</v>
      </c>
      <c r="Y660" s="108" t="s">
        <v>272</v>
      </c>
      <c r="Z660" s="108" t="s">
        <v>272</v>
      </c>
      <c r="AA660" s="108" t="s">
        <v>272</v>
      </c>
      <c r="AB660" s="108" t="s">
        <v>272</v>
      </c>
      <c r="AC660" s="108" t="s">
        <v>272</v>
      </c>
      <c r="AD660" s="108" t="s">
        <v>272</v>
      </c>
      <c r="AE660" s="108" t="s">
        <v>272</v>
      </c>
      <c r="AF660" s="108" t="s">
        <v>278</v>
      </c>
    </row>
    <row r="661" spans="1:32" x14ac:dyDescent="0.25">
      <c r="A661" s="107">
        <f t="shared" si="10"/>
        <v>4</v>
      </c>
      <c r="B661" s="113">
        <v>45409</v>
      </c>
      <c r="C661" s="113">
        <v>45409</v>
      </c>
      <c r="D661" s="108" t="s">
        <v>1598</v>
      </c>
      <c r="E661" s="108" t="s">
        <v>272</v>
      </c>
      <c r="F661" s="108" t="s">
        <v>1599</v>
      </c>
      <c r="G661" s="108" t="s">
        <v>315</v>
      </c>
      <c r="H661" s="108" t="s">
        <v>316</v>
      </c>
      <c r="I661" s="108" t="s">
        <v>276</v>
      </c>
      <c r="J661" s="120">
        <v>-605863500</v>
      </c>
      <c r="K661" s="114">
        <v>0</v>
      </c>
      <c r="L661" s="114">
        <v>-605863500</v>
      </c>
      <c r="M661" s="115" t="s">
        <v>272</v>
      </c>
      <c r="N661" s="108" t="s">
        <v>116</v>
      </c>
      <c r="O661" s="108" t="s">
        <v>173</v>
      </c>
      <c r="P661" s="108" t="s">
        <v>284</v>
      </c>
      <c r="Q661" s="120">
        <v>22000</v>
      </c>
      <c r="R661" s="116" t="s">
        <v>0</v>
      </c>
      <c r="S661" s="108" t="s">
        <v>272</v>
      </c>
      <c r="T661" s="108" t="s">
        <v>272</v>
      </c>
      <c r="U661" s="108" t="s">
        <v>272</v>
      </c>
      <c r="V661" s="108" t="s">
        <v>272</v>
      </c>
      <c r="W661" s="108" t="s">
        <v>272</v>
      </c>
      <c r="X661" s="108" t="s">
        <v>272</v>
      </c>
      <c r="Y661" s="108" t="s">
        <v>272</v>
      </c>
      <c r="Z661" s="108" t="s">
        <v>272</v>
      </c>
      <c r="AA661" s="108" t="s">
        <v>272</v>
      </c>
      <c r="AB661" s="108" t="s">
        <v>272</v>
      </c>
      <c r="AC661" s="108" t="s">
        <v>272</v>
      </c>
      <c r="AD661" s="108" t="s">
        <v>272</v>
      </c>
      <c r="AE661" s="108" t="s">
        <v>272</v>
      </c>
      <c r="AF661" s="108" t="s">
        <v>278</v>
      </c>
    </row>
    <row r="662" spans="1:32" x14ac:dyDescent="0.25">
      <c r="A662" s="107">
        <f t="shared" si="10"/>
        <v>4</v>
      </c>
      <c r="B662" s="113">
        <v>45409</v>
      </c>
      <c r="C662" s="113">
        <v>45409</v>
      </c>
      <c r="D662" s="108" t="s">
        <v>1600</v>
      </c>
      <c r="E662" s="108" t="s">
        <v>272</v>
      </c>
      <c r="F662" s="108" t="s">
        <v>1601</v>
      </c>
      <c r="G662" s="108" t="s">
        <v>315</v>
      </c>
      <c r="H662" s="108" t="s">
        <v>316</v>
      </c>
      <c r="I662" s="108" t="s">
        <v>276</v>
      </c>
      <c r="J662" s="120">
        <v>-605863500</v>
      </c>
      <c r="K662" s="114">
        <v>0</v>
      </c>
      <c r="L662" s="114">
        <v>-605863500</v>
      </c>
      <c r="M662" s="115" t="s">
        <v>272</v>
      </c>
      <c r="N662" s="108" t="s">
        <v>116</v>
      </c>
      <c r="O662" s="108" t="s">
        <v>173</v>
      </c>
      <c r="P662" s="108" t="s">
        <v>284</v>
      </c>
      <c r="Q662" s="120">
        <v>22000</v>
      </c>
      <c r="R662" s="116" t="s">
        <v>0</v>
      </c>
      <c r="S662" s="108" t="s">
        <v>272</v>
      </c>
      <c r="T662" s="108" t="s">
        <v>272</v>
      </c>
      <c r="U662" s="108" t="s">
        <v>272</v>
      </c>
      <c r="V662" s="108" t="s">
        <v>272</v>
      </c>
      <c r="W662" s="108" t="s">
        <v>272</v>
      </c>
      <c r="X662" s="108" t="s">
        <v>272</v>
      </c>
      <c r="Y662" s="108" t="s">
        <v>272</v>
      </c>
      <c r="Z662" s="108" t="s">
        <v>272</v>
      </c>
      <c r="AA662" s="108" t="s">
        <v>272</v>
      </c>
      <c r="AB662" s="108" t="s">
        <v>272</v>
      </c>
      <c r="AC662" s="108" t="s">
        <v>272</v>
      </c>
      <c r="AD662" s="108" t="s">
        <v>272</v>
      </c>
      <c r="AE662" s="108" t="s">
        <v>272</v>
      </c>
      <c r="AF662" s="108" t="s">
        <v>278</v>
      </c>
    </row>
    <row r="663" spans="1:32" x14ac:dyDescent="0.25">
      <c r="A663" s="107">
        <f t="shared" si="10"/>
        <v>4</v>
      </c>
      <c r="B663" s="113">
        <v>45409</v>
      </c>
      <c r="C663" s="113">
        <v>45409</v>
      </c>
      <c r="D663" s="108" t="s">
        <v>1602</v>
      </c>
      <c r="E663" s="108" t="s">
        <v>272</v>
      </c>
      <c r="F663" s="108" t="s">
        <v>1603</v>
      </c>
      <c r="G663" s="108" t="s">
        <v>315</v>
      </c>
      <c r="H663" s="108" t="s">
        <v>316</v>
      </c>
      <c r="I663" s="108" t="s">
        <v>276</v>
      </c>
      <c r="J663" s="120">
        <v>-605863500</v>
      </c>
      <c r="K663" s="114">
        <v>0</v>
      </c>
      <c r="L663" s="114">
        <v>-605863500</v>
      </c>
      <c r="M663" s="115" t="s">
        <v>272</v>
      </c>
      <c r="N663" s="108" t="s">
        <v>116</v>
      </c>
      <c r="O663" s="108" t="s">
        <v>173</v>
      </c>
      <c r="P663" s="108" t="s">
        <v>284</v>
      </c>
      <c r="Q663" s="120">
        <v>22000</v>
      </c>
      <c r="R663" s="116" t="s">
        <v>0</v>
      </c>
      <c r="S663" s="108" t="s">
        <v>272</v>
      </c>
      <c r="T663" s="108" t="s">
        <v>272</v>
      </c>
      <c r="U663" s="108" t="s">
        <v>272</v>
      </c>
      <c r="V663" s="108" t="s">
        <v>272</v>
      </c>
      <c r="W663" s="108" t="s">
        <v>272</v>
      </c>
      <c r="X663" s="108" t="s">
        <v>272</v>
      </c>
      <c r="Y663" s="108" t="s">
        <v>272</v>
      </c>
      <c r="Z663" s="108" t="s">
        <v>272</v>
      </c>
      <c r="AA663" s="108" t="s">
        <v>272</v>
      </c>
      <c r="AB663" s="108" t="s">
        <v>272</v>
      </c>
      <c r="AC663" s="108" t="s">
        <v>272</v>
      </c>
      <c r="AD663" s="108" t="s">
        <v>272</v>
      </c>
      <c r="AE663" s="108" t="s">
        <v>272</v>
      </c>
      <c r="AF663" s="108" t="s">
        <v>278</v>
      </c>
    </row>
    <row r="664" spans="1:32" x14ac:dyDescent="0.25">
      <c r="A664" s="107">
        <f t="shared" si="10"/>
        <v>4</v>
      </c>
      <c r="B664" s="113">
        <v>45409</v>
      </c>
      <c r="C664" s="113">
        <v>45409</v>
      </c>
      <c r="D664" s="108" t="s">
        <v>1604</v>
      </c>
      <c r="E664" s="108" t="s">
        <v>272</v>
      </c>
      <c r="F664" s="108" t="s">
        <v>1605</v>
      </c>
      <c r="G664" s="108" t="s">
        <v>315</v>
      </c>
      <c r="H664" s="108" t="s">
        <v>316</v>
      </c>
      <c r="I664" s="108" t="s">
        <v>276</v>
      </c>
      <c r="J664" s="120">
        <v>-605863500</v>
      </c>
      <c r="K664" s="114">
        <v>0</v>
      </c>
      <c r="L664" s="114">
        <v>-605863500</v>
      </c>
      <c r="M664" s="115" t="s">
        <v>272</v>
      </c>
      <c r="N664" s="108" t="s">
        <v>116</v>
      </c>
      <c r="O664" s="108" t="s">
        <v>173</v>
      </c>
      <c r="P664" s="108" t="s">
        <v>284</v>
      </c>
      <c r="Q664" s="120">
        <v>22000</v>
      </c>
      <c r="R664" s="116" t="s">
        <v>0</v>
      </c>
      <c r="S664" s="108" t="s">
        <v>272</v>
      </c>
      <c r="T664" s="108" t="s">
        <v>272</v>
      </c>
      <c r="U664" s="108" t="s">
        <v>272</v>
      </c>
      <c r="V664" s="108" t="s">
        <v>272</v>
      </c>
      <c r="W664" s="108" t="s">
        <v>272</v>
      </c>
      <c r="X664" s="108" t="s">
        <v>272</v>
      </c>
      <c r="Y664" s="108" t="s">
        <v>272</v>
      </c>
      <c r="Z664" s="108" t="s">
        <v>272</v>
      </c>
      <c r="AA664" s="108" t="s">
        <v>272</v>
      </c>
      <c r="AB664" s="108" t="s">
        <v>272</v>
      </c>
      <c r="AC664" s="108" t="s">
        <v>272</v>
      </c>
      <c r="AD664" s="108" t="s">
        <v>272</v>
      </c>
      <c r="AE664" s="108" t="s">
        <v>272</v>
      </c>
      <c r="AF664" s="108" t="s">
        <v>278</v>
      </c>
    </row>
    <row r="665" spans="1:32" x14ac:dyDescent="0.25">
      <c r="A665" s="107">
        <f t="shared" si="10"/>
        <v>4</v>
      </c>
      <c r="B665" s="113">
        <v>45409</v>
      </c>
      <c r="C665" s="113">
        <v>45409</v>
      </c>
      <c r="D665" s="108" t="s">
        <v>1606</v>
      </c>
      <c r="E665" s="108" t="s">
        <v>272</v>
      </c>
      <c r="F665" s="108" t="s">
        <v>1607</v>
      </c>
      <c r="G665" s="108" t="s">
        <v>281</v>
      </c>
      <c r="H665" s="108" t="s">
        <v>282</v>
      </c>
      <c r="I665" s="108" t="s">
        <v>276</v>
      </c>
      <c r="J665" s="120">
        <v>-186153000</v>
      </c>
      <c r="K665" s="114">
        <v>0</v>
      </c>
      <c r="L665" s="114">
        <v>-186153000</v>
      </c>
      <c r="M665" s="115" t="s">
        <v>272</v>
      </c>
      <c r="N665" s="108" t="s">
        <v>157</v>
      </c>
      <c r="O665" s="108" t="s">
        <v>180</v>
      </c>
      <c r="P665" s="108" t="s">
        <v>284</v>
      </c>
      <c r="Q665" s="120">
        <v>5500</v>
      </c>
      <c r="R665" s="116" t="s">
        <v>1</v>
      </c>
      <c r="S665" s="108" t="s">
        <v>272</v>
      </c>
      <c r="T665" s="108" t="s">
        <v>272</v>
      </c>
      <c r="U665" s="108" t="s">
        <v>272</v>
      </c>
      <c r="V665" s="108" t="s">
        <v>272</v>
      </c>
      <c r="W665" s="108" t="s">
        <v>272</v>
      </c>
      <c r="X665" s="108" t="s">
        <v>272</v>
      </c>
      <c r="Y665" s="108" t="s">
        <v>272</v>
      </c>
      <c r="Z665" s="108" t="s">
        <v>272</v>
      </c>
      <c r="AA665" s="108" t="s">
        <v>272</v>
      </c>
      <c r="AB665" s="108" t="s">
        <v>272</v>
      </c>
      <c r="AC665" s="108" t="s">
        <v>272</v>
      </c>
      <c r="AD665" s="108" t="s">
        <v>272</v>
      </c>
      <c r="AE665" s="108" t="s">
        <v>272</v>
      </c>
      <c r="AF665" s="108" t="s">
        <v>278</v>
      </c>
    </row>
    <row r="666" spans="1:32" x14ac:dyDescent="0.25">
      <c r="A666" s="107">
        <f t="shared" si="10"/>
        <v>4</v>
      </c>
      <c r="B666" s="113">
        <v>45409</v>
      </c>
      <c r="C666" s="113">
        <v>45409</v>
      </c>
      <c r="D666" s="108" t="s">
        <v>1608</v>
      </c>
      <c r="E666" s="108" t="s">
        <v>272</v>
      </c>
      <c r="F666" s="108" t="s">
        <v>1609</v>
      </c>
      <c r="G666" s="108" t="s">
        <v>281</v>
      </c>
      <c r="H666" s="108" t="s">
        <v>282</v>
      </c>
      <c r="I666" s="108" t="s">
        <v>276</v>
      </c>
      <c r="J666" s="120">
        <v>-186153000</v>
      </c>
      <c r="K666" s="114">
        <v>0</v>
      </c>
      <c r="L666" s="114">
        <v>-186153000</v>
      </c>
      <c r="M666" s="115" t="s">
        <v>272</v>
      </c>
      <c r="N666" s="108" t="s">
        <v>157</v>
      </c>
      <c r="O666" s="108" t="s">
        <v>180</v>
      </c>
      <c r="P666" s="108" t="s">
        <v>284</v>
      </c>
      <c r="Q666" s="120">
        <v>5500</v>
      </c>
      <c r="R666" s="116" t="s">
        <v>1</v>
      </c>
      <c r="S666" s="108" t="s">
        <v>272</v>
      </c>
      <c r="T666" s="108" t="s">
        <v>272</v>
      </c>
      <c r="U666" s="108" t="s">
        <v>272</v>
      </c>
      <c r="V666" s="108" t="s">
        <v>272</v>
      </c>
      <c r="W666" s="108" t="s">
        <v>272</v>
      </c>
      <c r="X666" s="108" t="s">
        <v>272</v>
      </c>
      <c r="Y666" s="108" t="s">
        <v>272</v>
      </c>
      <c r="Z666" s="108" t="s">
        <v>272</v>
      </c>
      <c r="AA666" s="108" t="s">
        <v>272</v>
      </c>
      <c r="AB666" s="108" t="s">
        <v>272</v>
      </c>
      <c r="AC666" s="108" t="s">
        <v>272</v>
      </c>
      <c r="AD666" s="108" t="s">
        <v>272</v>
      </c>
      <c r="AE666" s="108" t="s">
        <v>272</v>
      </c>
      <c r="AF666" s="108" t="s">
        <v>278</v>
      </c>
    </row>
    <row r="667" spans="1:32" x14ac:dyDescent="0.25">
      <c r="A667" s="107">
        <f t="shared" si="10"/>
        <v>4</v>
      </c>
      <c r="B667" s="113">
        <v>45409</v>
      </c>
      <c r="C667" s="113">
        <v>45409</v>
      </c>
      <c r="D667" s="108" t="s">
        <v>1610</v>
      </c>
      <c r="E667" s="108" t="s">
        <v>272</v>
      </c>
      <c r="F667" s="108" t="s">
        <v>1611</v>
      </c>
      <c r="G667" s="108" t="s">
        <v>281</v>
      </c>
      <c r="H667" s="108" t="s">
        <v>282</v>
      </c>
      <c r="I667" s="108" t="s">
        <v>276</v>
      </c>
      <c r="J667" s="120">
        <v>-62658750</v>
      </c>
      <c r="K667" s="114">
        <v>0</v>
      </c>
      <c r="L667" s="114">
        <v>-62658750</v>
      </c>
      <c r="M667" s="115" t="s">
        <v>272</v>
      </c>
      <c r="N667" s="108" t="s">
        <v>120</v>
      </c>
      <c r="O667" s="108" t="s">
        <v>186</v>
      </c>
      <c r="P667" s="108" t="s">
        <v>284</v>
      </c>
      <c r="Q667" s="120">
        <v>2750</v>
      </c>
      <c r="R667" s="116" t="s">
        <v>1</v>
      </c>
      <c r="S667" s="108" t="s">
        <v>272</v>
      </c>
      <c r="T667" s="108" t="s">
        <v>272</v>
      </c>
      <c r="U667" s="108" t="s">
        <v>272</v>
      </c>
      <c r="V667" s="108" t="s">
        <v>272</v>
      </c>
      <c r="W667" s="108" t="s">
        <v>272</v>
      </c>
      <c r="X667" s="108" t="s">
        <v>272</v>
      </c>
      <c r="Y667" s="108" t="s">
        <v>272</v>
      </c>
      <c r="Z667" s="108" t="s">
        <v>272</v>
      </c>
      <c r="AA667" s="108" t="s">
        <v>272</v>
      </c>
      <c r="AB667" s="108" t="s">
        <v>272</v>
      </c>
      <c r="AC667" s="108" t="s">
        <v>272</v>
      </c>
      <c r="AD667" s="108" t="s">
        <v>272</v>
      </c>
      <c r="AE667" s="108" t="s">
        <v>272</v>
      </c>
      <c r="AF667" s="108" t="s">
        <v>278</v>
      </c>
    </row>
    <row r="668" spans="1:32" x14ac:dyDescent="0.25">
      <c r="A668" s="107">
        <f t="shared" si="10"/>
        <v>4</v>
      </c>
      <c r="B668" s="113">
        <v>45409</v>
      </c>
      <c r="C668" s="113">
        <v>45409</v>
      </c>
      <c r="D668" s="108" t="s">
        <v>1610</v>
      </c>
      <c r="E668" s="108" t="s">
        <v>272</v>
      </c>
      <c r="F668" s="108" t="s">
        <v>1611</v>
      </c>
      <c r="G668" s="108" t="s">
        <v>281</v>
      </c>
      <c r="H668" s="108" t="s">
        <v>282</v>
      </c>
      <c r="I668" s="108" t="s">
        <v>276</v>
      </c>
      <c r="J668" s="120">
        <v>-62658750</v>
      </c>
      <c r="K668" s="114">
        <v>0</v>
      </c>
      <c r="L668" s="114">
        <v>-62658750</v>
      </c>
      <c r="M668" s="115" t="s">
        <v>272</v>
      </c>
      <c r="N668" s="108" t="s">
        <v>125</v>
      </c>
      <c r="O668" s="108" t="s">
        <v>178</v>
      </c>
      <c r="P668" s="108" t="s">
        <v>284</v>
      </c>
      <c r="Q668" s="120">
        <v>2750</v>
      </c>
      <c r="R668" s="116" t="s">
        <v>1</v>
      </c>
      <c r="S668" s="108" t="s">
        <v>272</v>
      </c>
      <c r="T668" s="108" t="s">
        <v>272</v>
      </c>
      <c r="U668" s="108" t="s">
        <v>272</v>
      </c>
      <c r="V668" s="108" t="s">
        <v>272</v>
      </c>
      <c r="W668" s="108" t="s">
        <v>272</v>
      </c>
      <c r="X668" s="108" t="s">
        <v>272</v>
      </c>
      <c r="Y668" s="108" t="s">
        <v>272</v>
      </c>
      <c r="Z668" s="108" t="s">
        <v>272</v>
      </c>
      <c r="AA668" s="108" t="s">
        <v>272</v>
      </c>
      <c r="AB668" s="108" t="s">
        <v>272</v>
      </c>
      <c r="AC668" s="108" t="s">
        <v>272</v>
      </c>
      <c r="AD668" s="108" t="s">
        <v>272</v>
      </c>
      <c r="AE668" s="108" t="s">
        <v>272</v>
      </c>
      <c r="AF668" s="108" t="s">
        <v>278</v>
      </c>
    </row>
    <row r="669" spans="1:32" x14ac:dyDescent="0.25">
      <c r="A669" s="107">
        <f t="shared" si="10"/>
        <v>4</v>
      </c>
      <c r="B669" s="113">
        <v>45411</v>
      </c>
      <c r="C669" s="113">
        <v>45411</v>
      </c>
      <c r="D669" s="108" t="s">
        <v>1612</v>
      </c>
      <c r="E669" s="108" t="s">
        <v>272</v>
      </c>
      <c r="F669" s="108" t="s">
        <v>1613</v>
      </c>
      <c r="G669" s="108" t="s">
        <v>315</v>
      </c>
      <c r="H669" s="108" t="s">
        <v>316</v>
      </c>
      <c r="I669" s="108" t="s">
        <v>276</v>
      </c>
      <c r="J669" s="120">
        <v>-605863500</v>
      </c>
      <c r="K669" s="114">
        <v>0</v>
      </c>
      <c r="L669" s="114">
        <v>-605863500</v>
      </c>
      <c r="M669" s="115" t="s">
        <v>272</v>
      </c>
      <c r="N669" s="108" t="s">
        <v>116</v>
      </c>
      <c r="O669" s="108" t="s">
        <v>173</v>
      </c>
      <c r="P669" s="108" t="s">
        <v>284</v>
      </c>
      <c r="Q669" s="120">
        <v>22000</v>
      </c>
      <c r="R669" s="116" t="s">
        <v>0</v>
      </c>
      <c r="S669" s="108" t="s">
        <v>272</v>
      </c>
      <c r="T669" s="108" t="s">
        <v>272</v>
      </c>
      <c r="U669" s="108" t="s">
        <v>272</v>
      </c>
      <c r="V669" s="108" t="s">
        <v>272</v>
      </c>
      <c r="W669" s="108" t="s">
        <v>272</v>
      </c>
      <c r="X669" s="108" t="s">
        <v>272</v>
      </c>
      <c r="Y669" s="108" t="s">
        <v>272</v>
      </c>
      <c r="Z669" s="108" t="s">
        <v>272</v>
      </c>
      <c r="AA669" s="108" t="s">
        <v>272</v>
      </c>
      <c r="AB669" s="108" t="s">
        <v>272</v>
      </c>
      <c r="AC669" s="108" t="s">
        <v>272</v>
      </c>
      <c r="AD669" s="108" t="s">
        <v>272</v>
      </c>
      <c r="AE669" s="108" t="s">
        <v>272</v>
      </c>
      <c r="AF669" s="108" t="s">
        <v>278</v>
      </c>
    </row>
    <row r="670" spans="1:32" x14ac:dyDescent="0.25">
      <c r="A670" s="107">
        <f t="shared" si="10"/>
        <v>4</v>
      </c>
      <c r="B670" s="113">
        <v>45411</v>
      </c>
      <c r="C670" s="113">
        <v>45411</v>
      </c>
      <c r="D670" s="108" t="s">
        <v>1614</v>
      </c>
      <c r="E670" s="108" t="s">
        <v>272</v>
      </c>
      <c r="F670" s="108" t="s">
        <v>1615</v>
      </c>
      <c r="G670" s="108" t="s">
        <v>315</v>
      </c>
      <c r="H670" s="108" t="s">
        <v>316</v>
      </c>
      <c r="I670" s="108" t="s">
        <v>276</v>
      </c>
      <c r="J670" s="120">
        <v>-605863500</v>
      </c>
      <c r="K670" s="114">
        <v>0</v>
      </c>
      <c r="L670" s="114">
        <v>-605863500</v>
      </c>
      <c r="M670" s="115" t="s">
        <v>272</v>
      </c>
      <c r="N670" s="108" t="s">
        <v>116</v>
      </c>
      <c r="O670" s="108" t="s">
        <v>173</v>
      </c>
      <c r="P670" s="108" t="s">
        <v>284</v>
      </c>
      <c r="Q670" s="120">
        <v>22000</v>
      </c>
      <c r="R670" s="116" t="s">
        <v>0</v>
      </c>
      <c r="S670" s="108" t="s">
        <v>272</v>
      </c>
      <c r="T670" s="108" t="s">
        <v>272</v>
      </c>
      <c r="U670" s="108" t="s">
        <v>272</v>
      </c>
      <c r="V670" s="108" t="s">
        <v>272</v>
      </c>
      <c r="W670" s="108" t="s">
        <v>272</v>
      </c>
      <c r="X670" s="108" t="s">
        <v>272</v>
      </c>
      <c r="Y670" s="108" t="s">
        <v>272</v>
      </c>
      <c r="Z670" s="108" t="s">
        <v>272</v>
      </c>
      <c r="AA670" s="108" t="s">
        <v>272</v>
      </c>
      <c r="AB670" s="108" t="s">
        <v>272</v>
      </c>
      <c r="AC670" s="108" t="s">
        <v>272</v>
      </c>
      <c r="AD670" s="108" t="s">
        <v>272</v>
      </c>
      <c r="AE670" s="108" t="s">
        <v>272</v>
      </c>
      <c r="AF670" s="108" t="s">
        <v>278</v>
      </c>
    </row>
    <row r="671" spans="1:32" x14ac:dyDescent="0.25">
      <c r="A671" s="107">
        <f t="shared" si="10"/>
        <v>4</v>
      </c>
      <c r="B671" s="113">
        <v>45411</v>
      </c>
      <c r="C671" s="113">
        <v>45411</v>
      </c>
      <c r="D671" s="108" t="s">
        <v>1616</v>
      </c>
      <c r="E671" s="108" t="s">
        <v>272</v>
      </c>
      <c r="F671" s="108" t="s">
        <v>1617</v>
      </c>
      <c r="G671" s="108" t="s">
        <v>315</v>
      </c>
      <c r="H671" s="108" t="s">
        <v>316</v>
      </c>
      <c r="I671" s="108" t="s">
        <v>276</v>
      </c>
      <c r="J671" s="120">
        <v>-605863500</v>
      </c>
      <c r="K671" s="114">
        <v>0</v>
      </c>
      <c r="L671" s="114">
        <v>-605863500</v>
      </c>
      <c r="M671" s="115" t="s">
        <v>272</v>
      </c>
      <c r="N671" s="108" t="s">
        <v>116</v>
      </c>
      <c r="O671" s="108" t="s">
        <v>173</v>
      </c>
      <c r="P671" s="108" t="s">
        <v>284</v>
      </c>
      <c r="Q671" s="120">
        <v>22000</v>
      </c>
      <c r="R671" s="116" t="s">
        <v>0</v>
      </c>
      <c r="S671" s="108" t="s">
        <v>272</v>
      </c>
      <c r="T671" s="108" t="s">
        <v>272</v>
      </c>
      <c r="U671" s="108" t="s">
        <v>272</v>
      </c>
      <c r="V671" s="108" t="s">
        <v>272</v>
      </c>
      <c r="W671" s="108" t="s">
        <v>272</v>
      </c>
      <c r="X671" s="108" t="s">
        <v>272</v>
      </c>
      <c r="Y671" s="108" t="s">
        <v>272</v>
      </c>
      <c r="Z671" s="108" t="s">
        <v>272</v>
      </c>
      <c r="AA671" s="108" t="s">
        <v>272</v>
      </c>
      <c r="AB671" s="108" t="s">
        <v>272</v>
      </c>
      <c r="AC671" s="108" t="s">
        <v>272</v>
      </c>
      <c r="AD671" s="108" t="s">
        <v>272</v>
      </c>
      <c r="AE671" s="108" t="s">
        <v>272</v>
      </c>
      <c r="AF671" s="108" t="s">
        <v>278</v>
      </c>
    </row>
    <row r="672" spans="1:32" x14ac:dyDescent="0.25">
      <c r="A672" s="107">
        <f t="shared" si="10"/>
        <v>4</v>
      </c>
      <c r="B672" s="113">
        <v>45411</v>
      </c>
      <c r="C672" s="113">
        <v>45411</v>
      </c>
      <c r="D672" s="108" t="s">
        <v>1618</v>
      </c>
      <c r="E672" s="108" t="s">
        <v>272</v>
      </c>
      <c r="F672" s="108" t="s">
        <v>1619</v>
      </c>
      <c r="G672" s="108" t="s">
        <v>315</v>
      </c>
      <c r="H672" s="108" t="s">
        <v>316</v>
      </c>
      <c r="I672" s="108" t="s">
        <v>276</v>
      </c>
      <c r="J672" s="120">
        <v>-605863500</v>
      </c>
      <c r="K672" s="114">
        <v>0</v>
      </c>
      <c r="L672" s="114">
        <v>-605863500</v>
      </c>
      <c r="M672" s="115" t="s">
        <v>272</v>
      </c>
      <c r="N672" s="108" t="s">
        <v>116</v>
      </c>
      <c r="O672" s="108" t="s">
        <v>173</v>
      </c>
      <c r="P672" s="108" t="s">
        <v>284</v>
      </c>
      <c r="Q672" s="120">
        <v>22000</v>
      </c>
      <c r="R672" s="116" t="s">
        <v>0</v>
      </c>
      <c r="S672" s="108" t="s">
        <v>272</v>
      </c>
      <c r="T672" s="108" t="s">
        <v>272</v>
      </c>
      <c r="U672" s="108" t="s">
        <v>272</v>
      </c>
      <c r="V672" s="108" t="s">
        <v>272</v>
      </c>
      <c r="W672" s="108" t="s">
        <v>272</v>
      </c>
      <c r="X672" s="108" t="s">
        <v>272</v>
      </c>
      <c r="Y672" s="108" t="s">
        <v>272</v>
      </c>
      <c r="Z672" s="108" t="s">
        <v>272</v>
      </c>
      <c r="AA672" s="108" t="s">
        <v>272</v>
      </c>
      <c r="AB672" s="108" t="s">
        <v>272</v>
      </c>
      <c r="AC672" s="108" t="s">
        <v>272</v>
      </c>
      <c r="AD672" s="108" t="s">
        <v>272</v>
      </c>
      <c r="AE672" s="108" t="s">
        <v>272</v>
      </c>
      <c r="AF672" s="108" t="s">
        <v>278</v>
      </c>
    </row>
    <row r="673" spans="1:32" x14ac:dyDescent="0.25">
      <c r="A673" s="107">
        <f t="shared" si="10"/>
        <v>4</v>
      </c>
      <c r="B673" s="113">
        <v>45411</v>
      </c>
      <c r="C673" s="113">
        <v>45411</v>
      </c>
      <c r="D673" s="108" t="s">
        <v>1620</v>
      </c>
      <c r="E673" s="108" t="s">
        <v>272</v>
      </c>
      <c r="F673" s="108" t="s">
        <v>1621</v>
      </c>
      <c r="G673" s="108" t="s">
        <v>315</v>
      </c>
      <c r="H673" s="108" t="s">
        <v>316</v>
      </c>
      <c r="I673" s="108" t="s">
        <v>276</v>
      </c>
      <c r="J673" s="120">
        <v>-605863500</v>
      </c>
      <c r="K673" s="114">
        <v>0</v>
      </c>
      <c r="L673" s="114">
        <v>-605863500</v>
      </c>
      <c r="M673" s="115" t="s">
        <v>272</v>
      </c>
      <c r="N673" s="108" t="s">
        <v>116</v>
      </c>
      <c r="O673" s="108" t="s">
        <v>173</v>
      </c>
      <c r="P673" s="108" t="s">
        <v>284</v>
      </c>
      <c r="Q673" s="120">
        <v>22000</v>
      </c>
      <c r="R673" s="116" t="s">
        <v>0</v>
      </c>
      <c r="S673" s="108" t="s">
        <v>272</v>
      </c>
      <c r="T673" s="108" t="s">
        <v>272</v>
      </c>
      <c r="U673" s="108" t="s">
        <v>272</v>
      </c>
      <c r="V673" s="108" t="s">
        <v>272</v>
      </c>
      <c r="W673" s="108" t="s">
        <v>272</v>
      </c>
      <c r="X673" s="108" t="s">
        <v>272</v>
      </c>
      <c r="Y673" s="108" t="s">
        <v>272</v>
      </c>
      <c r="Z673" s="108" t="s">
        <v>272</v>
      </c>
      <c r="AA673" s="108" t="s">
        <v>272</v>
      </c>
      <c r="AB673" s="108" t="s">
        <v>272</v>
      </c>
      <c r="AC673" s="108" t="s">
        <v>272</v>
      </c>
      <c r="AD673" s="108" t="s">
        <v>272</v>
      </c>
      <c r="AE673" s="108" t="s">
        <v>272</v>
      </c>
      <c r="AF673" s="108" t="s">
        <v>278</v>
      </c>
    </row>
    <row r="674" spans="1:32" x14ac:dyDescent="0.25">
      <c r="A674" s="107">
        <f t="shared" si="10"/>
        <v>4</v>
      </c>
      <c r="B674" s="113">
        <v>45411</v>
      </c>
      <c r="C674" s="113">
        <v>45411</v>
      </c>
      <c r="D674" s="108" t="s">
        <v>1622</v>
      </c>
      <c r="E674" s="108" t="s">
        <v>272</v>
      </c>
      <c r="F674" s="108" t="s">
        <v>1623</v>
      </c>
      <c r="G674" s="108" t="s">
        <v>315</v>
      </c>
      <c r="H674" s="108" t="s">
        <v>316</v>
      </c>
      <c r="I674" s="108" t="s">
        <v>276</v>
      </c>
      <c r="J674" s="120">
        <v>-605863500</v>
      </c>
      <c r="K674" s="114">
        <v>0</v>
      </c>
      <c r="L674" s="114">
        <v>-605863500</v>
      </c>
      <c r="M674" s="115" t="s">
        <v>272</v>
      </c>
      <c r="N674" s="108" t="s">
        <v>116</v>
      </c>
      <c r="O674" s="108" t="s">
        <v>173</v>
      </c>
      <c r="P674" s="108" t="s">
        <v>284</v>
      </c>
      <c r="Q674" s="120">
        <v>22000</v>
      </c>
      <c r="R674" s="116" t="s">
        <v>0</v>
      </c>
      <c r="S674" s="108" t="s">
        <v>272</v>
      </c>
      <c r="T674" s="108" t="s">
        <v>272</v>
      </c>
      <c r="U674" s="108" t="s">
        <v>272</v>
      </c>
      <c r="V674" s="108" t="s">
        <v>272</v>
      </c>
      <c r="W674" s="108" t="s">
        <v>272</v>
      </c>
      <c r="X674" s="108" t="s">
        <v>272</v>
      </c>
      <c r="Y674" s="108" t="s">
        <v>272</v>
      </c>
      <c r="Z674" s="108" t="s">
        <v>272</v>
      </c>
      <c r="AA674" s="108" t="s">
        <v>272</v>
      </c>
      <c r="AB674" s="108" t="s">
        <v>272</v>
      </c>
      <c r="AC674" s="108" t="s">
        <v>272</v>
      </c>
      <c r="AD674" s="108" t="s">
        <v>272</v>
      </c>
      <c r="AE674" s="108" t="s">
        <v>272</v>
      </c>
      <c r="AF674" s="108" t="s">
        <v>278</v>
      </c>
    </row>
    <row r="675" spans="1:32" x14ac:dyDescent="0.25">
      <c r="A675" s="107">
        <f t="shared" si="10"/>
        <v>4</v>
      </c>
      <c r="B675" s="113">
        <v>45411</v>
      </c>
      <c r="C675" s="113">
        <v>45411</v>
      </c>
      <c r="D675" s="108" t="s">
        <v>1624</v>
      </c>
      <c r="E675" s="108" t="s">
        <v>272</v>
      </c>
      <c r="F675" s="108" t="s">
        <v>1625</v>
      </c>
      <c r="G675" s="108" t="s">
        <v>315</v>
      </c>
      <c r="H675" s="108" t="s">
        <v>316</v>
      </c>
      <c r="I675" s="108" t="s">
        <v>276</v>
      </c>
      <c r="J675" s="120">
        <v>-442640000</v>
      </c>
      <c r="K675" s="114">
        <v>0</v>
      </c>
      <c r="L675" s="114">
        <v>-442640000</v>
      </c>
      <c r="M675" s="115" t="s">
        <v>272</v>
      </c>
      <c r="N675" s="108" t="s">
        <v>197</v>
      </c>
      <c r="O675" s="108" t="s">
        <v>198</v>
      </c>
      <c r="P675" s="108" t="s">
        <v>284</v>
      </c>
      <c r="Q675" s="120">
        <v>22000</v>
      </c>
      <c r="R675" s="116" t="s">
        <v>130</v>
      </c>
      <c r="S675" s="108" t="s">
        <v>272</v>
      </c>
      <c r="T675" s="108" t="s">
        <v>272</v>
      </c>
      <c r="U675" s="108" t="s">
        <v>272</v>
      </c>
      <c r="V675" s="108" t="s">
        <v>272</v>
      </c>
      <c r="W675" s="108" t="s">
        <v>272</v>
      </c>
      <c r="X675" s="108" t="s">
        <v>272</v>
      </c>
      <c r="Y675" s="108" t="s">
        <v>272</v>
      </c>
      <c r="Z675" s="108" t="s">
        <v>272</v>
      </c>
      <c r="AA675" s="108" t="s">
        <v>272</v>
      </c>
      <c r="AB675" s="108" t="s">
        <v>272</v>
      </c>
      <c r="AC675" s="108" t="s">
        <v>272</v>
      </c>
      <c r="AD675" s="108" t="s">
        <v>272</v>
      </c>
      <c r="AE675" s="108" t="s">
        <v>272</v>
      </c>
      <c r="AF675" s="108" t="s">
        <v>278</v>
      </c>
    </row>
    <row r="676" spans="1:32" x14ac:dyDescent="0.25">
      <c r="A676" s="107">
        <f t="shared" si="10"/>
        <v>4</v>
      </c>
      <c r="B676" s="113">
        <v>45411</v>
      </c>
      <c r="C676" s="113">
        <v>45411</v>
      </c>
      <c r="D676" s="108" t="s">
        <v>1626</v>
      </c>
      <c r="E676" s="108" t="s">
        <v>272</v>
      </c>
      <c r="F676" s="108" t="s">
        <v>1627</v>
      </c>
      <c r="G676" s="108" t="s">
        <v>315</v>
      </c>
      <c r="H676" s="108" t="s">
        <v>316</v>
      </c>
      <c r="I676" s="108" t="s">
        <v>276</v>
      </c>
      <c r="J676" s="120">
        <v>-442640000</v>
      </c>
      <c r="K676" s="114">
        <v>0</v>
      </c>
      <c r="L676" s="114">
        <v>-442640000</v>
      </c>
      <c r="M676" s="115" t="s">
        <v>272</v>
      </c>
      <c r="N676" s="108" t="s">
        <v>197</v>
      </c>
      <c r="O676" s="108" t="s">
        <v>198</v>
      </c>
      <c r="P676" s="108" t="s">
        <v>284</v>
      </c>
      <c r="Q676" s="120">
        <v>22000</v>
      </c>
      <c r="R676" s="116" t="s">
        <v>130</v>
      </c>
      <c r="S676" s="108" t="s">
        <v>272</v>
      </c>
      <c r="T676" s="108" t="s">
        <v>272</v>
      </c>
      <c r="U676" s="108" t="s">
        <v>272</v>
      </c>
      <c r="V676" s="108" t="s">
        <v>272</v>
      </c>
      <c r="W676" s="108" t="s">
        <v>272</v>
      </c>
      <c r="X676" s="108" t="s">
        <v>272</v>
      </c>
      <c r="Y676" s="108" t="s">
        <v>272</v>
      </c>
      <c r="Z676" s="108" t="s">
        <v>272</v>
      </c>
      <c r="AA676" s="108" t="s">
        <v>272</v>
      </c>
      <c r="AB676" s="108" t="s">
        <v>272</v>
      </c>
      <c r="AC676" s="108" t="s">
        <v>272</v>
      </c>
      <c r="AD676" s="108" t="s">
        <v>272</v>
      </c>
      <c r="AE676" s="108" t="s">
        <v>272</v>
      </c>
      <c r="AF676" s="108" t="s">
        <v>278</v>
      </c>
    </row>
    <row r="677" spans="1:32" x14ac:dyDescent="0.25">
      <c r="A677" s="107">
        <f t="shared" si="10"/>
        <v>4</v>
      </c>
      <c r="B677" s="113">
        <v>45411</v>
      </c>
      <c r="C677" s="113">
        <v>45411</v>
      </c>
      <c r="D677" s="108" t="s">
        <v>1628</v>
      </c>
      <c r="E677" s="108" t="s">
        <v>272</v>
      </c>
      <c r="F677" s="108" t="s">
        <v>1629</v>
      </c>
      <c r="G677" s="108" t="s">
        <v>315</v>
      </c>
      <c r="H677" s="108" t="s">
        <v>316</v>
      </c>
      <c r="I677" s="108" t="s">
        <v>276</v>
      </c>
      <c r="J677" s="120">
        <v>-442640000</v>
      </c>
      <c r="K677" s="114">
        <v>0</v>
      </c>
      <c r="L677" s="114">
        <v>-442640000</v>
      </c>
      <c r="M677" s="115" t="s">
        <v>272</v>
      </c>
      <c r="N677" s="108" t="s">
        <v>197</v>
      </c>
      <c r="O677" s="108" t="s">
        <v>198</v>
      </c>
      <c r="P677" s="108" t="s">
        <v>284</v>
      </c>
      <c r="Q677" s="120">
        <v>22000</v>
      </c>
      <c r="R677" s="116" t="s">
        <v>130</v>
      </c>
      <c r="S677" s="108" t="s">
        <v>272</v>
      </c>
      <c r="T677" s="108" t="s">
        <v>272</v>
      </c>
      <c r="U677" s="108" t="s">
        <v>272</v>
      </c>
      <c r="V677" s="108" t="s">
        <v>272</v>
      </c>
      <c r="W677" s="108" t="s">
        <v>272</v>
      </c>
      <c r="X677" s="108" t="s">
        <v>272</v>
      </c>
      <c r="Y677" s="108" t="s">
        <v>272</v>
      </c>
      <c r="Z677" s="108" t="s">
        <v>272</v>
      </c>
      <c r="AA677" s="108" t="s">
        <v>272</v>
      </c>
      <c r="AB677" s="108" t="s">
        <v>272</v>
      </c>
      <c r="AC677" s="108" t="s">
        <v>272</v>
      </c>
      <c r="AD677" s="108" t="s">
        <v>272</v>
      </c>
      <c r="AE677" s="108" t="s">
        <v>272</v>
      </c>
      <c r="AF677" s="108" t="s">
        <v>278</v>
      </c>
    </row>
    <row r="678" spans="1:32" x14ac:dyDescent="0.25">
      <c r="A678" s="107">
        <f t="shared" si="10"/>
        <v>4</v>
      </c>
      <c r="B678" s="113">
        <v>45411</v>
      </c>
      <c r="C678" s="113">
        <v>45411</v>
      </c>
      <c r="D678" s="108" t="s">
        <v>1630</v>
      </c>
      <c r="E678" s="108" t="s">
        <v>272</v>
      </c>
      <c r="F678" s="108" t="s">
        <v>1631</v>
      </c>
      <c r="G678" s="108" t="s">
        <v>315</v>
      </c>
      <c r="H678" s="108" t="s">
        <v>316</v>
      </c>
      <c r="I678" s="108" t="s">
        <v>276</v>
      </c>
      <c r="J678" s="120">
        <v>-442640000</v>
      </c>
      <c r="K678" s="114">
        <v>0</v>
      </c>
      <c r="L678" s="114">
        <v>-442640000</v>
      </c>
      <c r="M678" s="115" t="s">
        <v>272</v>
      </c>
      <c r="N678" s="108" t="s">
        <v>197</v>
      </c>
      <c r="O678" s="108" t="s">
        <v>198</v>
      </c>
      <c r="P678" s="108" t="s">
        <v>284</v>
      </c>
      <c r="Q678" s="120">
        <v>22000</v>
      </c>
      <c r="R678" s="116" t="s">
        <v>130</v>
      </c>
      <c r="S678" s="108" t="s">
        <v>272</v>
      </c>
      <c r="T678" s="108" t="s">
        <v>272</v>
      </c>
      <c r="U678" s="108" t="s">
        <v>272</v>
      </c>
      <c r="V678" s="108" t="s">
        <v>272</v>
      </c>
      <c r="W678" s="108" t="s">
        <v>272</v>
      </c>
      <c r="X678" s="108" t="s">
        <v>272</v>
      </c>
      <c r="Y678" s="108" t="s">
        <v>272</v>
      </c>
      <c r="Z678" s="108" t="s">
        <v>272</v>
      </c>
      <c r="AA678" s="108" t="s">
        <v>272</v>
      </c>
      <c r="AB678" s="108" t="s">
        <v>272</v>
      </c>
      <c r="AC678" s="108" t="s">
        <v>272</v>
      </c>
      <c r="AD678" s="108" t="s">
        <v>272</v>
      </c>
      <c r="AE678" s="108" t="s">
        <v>272</v>
      </c>
      <c r="AF678" s="108" t="s">
        <v>278</v>
      </c>
    </row>
    <row r="679" spans="1:32" x14ac:dyDescent="0.25">
      <c r="A679" s="107">
        <f t="shared" si="10"/>
        <v>4</v>
      </c>
      <c r="B679" s="113">
        <v>45411</v>
      </c>
      <c r="C679" s="113">
        <v>45411</v>
      </c>
      <c r="D679" s="108" t="s">
        <v>1632</v>
      </c>
      <c r="E679" s="108" t="s">
        <v>272</v>
      </c>
      <c r="F679" s="108" t="s">
        <v>1633</v>
      </c>
      <c r="G679" s="108" t="s">
        <v>315</v>
      </c>
      <c r="H679" s="108" t="s">
        <v>316</v>
      </c>
      <c r="I679" s="108" t="s">
        <v>276</v>
      </c>
      <c r="J679" s="120">
        <v>-442640000</v>
      </c>
      <c r="K679" s="114">
        <v>0</v>
      </c>
      <c r="L679" s="114">
        <v>-442640000</v>
      </c>
      <c r="M679" s="115" t="s">
        <v>272</v>
      </c>
      <c r="N679" s="108" t="s">
        <v>197</v>
      </c>
      <c r="O679" s="108" t="s">
        <v>198</v>
      </c>
      <c r="P679" s="108" t="s">
        <v>284</v>
      </c>
      <c r="Q679" s="120">
        <v>22000</v>
      </c>
      <c r="R679" s="116" t="s">
        <v>130</v>
      </c>
      <c r="S679" s="108" t="s">
        <v>272</v>
      </c>
      <c r="T679" s="108" t="s">
        <v>272</v>
      </c>
      <c r="U679" s="108" t="s">
        <v>272</v>
      </c>
      <c r="V679" s="108" t="s">
        <v>272</v>
      </c>
      <c r="W679" s="108" t="s">
        <v>272</v>
      </c>
      <c r="X679" s="108" t="s">
        <v>272</v>
      </c>
      <c r="Y679" s="108" t="s">
        <v>272</v>
      </c>
      <c r="Z679" s="108" t="s">
        <v>272</v>
      </c>
      <c r="AA679" s="108" t="s">
        <v>272</v>
      </c>
      <c r="AB679" s="108" t="s">
        <v>272</v>
      </c>
      <c r="AC679" s="108" t="s">
        <v>272</v>
      </c>
      <c r="AD679" s="108" t="s">
        <v>272</v>
      </c>
      <c r="AE679" s="108" t="s">
        <v>272</v>
      </c>
      <c r="AF679" s="108" t="s">
        <v>278</v>
      </c>
    </row>
    <row r="680" spans="1:32" x14ac:dyDescent="0.25">
      <c r="A680" s="107">
        <f t="shared" si="10"/>
        <v>4</v>
      </c>
      <c r="B680" s="113">
        <v>45411</v>
      </c>
      <c r="C680" s="113">
        <v>45411</v>
      </c>
      <c r="D680" s="108" t="s">
        <v>1634</v>
      </c>
      <c r="E680" s="108" t="s">
        <v>272</v>
      </c>
      <c r="F680" s="108" t="s">
        <v>1635</v>
      </c>
      <c r="G680" s="108" t="s">
        <v>315</v>
      </c>
      <c r="H680" s="108" t="s">
        <v>316</v>
      </c>
      <c r="I680" s="108" t="s">
        <v>276</v>
      </c>
      <c r="J680" s="120">
        <v>-442640000</v>
      </c>
      <c r="K680" s="114">
        <v>0</v>
      </c>
      <c r="L680" s="114">
        <v>-442640000</v>
      </c>
      <c r="M680" s="115" t="s">
        <v>272</v>
      </c>
      <c r="N680" s="108" t="s">
        <v>197</v>
      </c>
      <c r="O680" s="108" t="s">
        <v>198</v>
      </c>
      <c r="P680" s="108" t="s">
        <v>284</v>
      </c>
      <c r="Q680" s="120">
        <v>22000</v>
      </c>
      <c r="R680" s="116" t="s">
        <v>130</v>
      </c>
      <c r="S680" s="108" t="s">
        <v>272</v>
      </c>
      <c r="T680" s="108" t="s">
        <v>272</v>
      </c>
      <c r="U680" s="108" t="s">
        <v>272</v>
      </c>
      <c r="V680" s="108" t="s">
        <v>272</v>
      </c>
      <c r="W680" s="108" t="s">
        <v>272</v>
      </c>
      <c r="X680" s="108" t="s">
        <v>272</v>
      </c>
      <c r="Y680" s="108" t="s">
        <v>272</v>
      </c>
      <c r="Z680" s="108" t="s">
        <v>272</v>
      </c>
      <c r="AA680" s="108" t="s">
        <v>272</v>
      </c>
      <c r="AB680" s="108" t="s">
        <v>272</v>
      </c>
      <c r="AC680" s="108" t="s">
        <v>272</v>
      </c>
      <c r="AD680" s="108" t="s">
        <v>272</v>
      </c>
      <c r="AE680" s="108" t="s">
        <v>272</v>
      </c>
      <c r="AF680" s="108" t="s">
        <v>278</v>
      </c>
    </row>
    <row r="681" spans="1:32" x14ac:dyDescent="0.25">
      <c r="A681" s="107">
        <f t="shared" si="10"/>
        <v>4</v>
      </c>
      <c r="B681" s="113">
        <v>45411</v>
      </c>
      <c r="C681" s="113">
        <v>45411</v>
      </c>
      <c r="D681" s="108" t="s">
        <v>1636</v>
      </c>
      <c r="E681" s="108" t="s">
        <v>272</v>
      </c>
      <c r="F681" s="108" t="s">
        <v>1637</v>
      </c>
      <c r="G681" s="108" t="s">
        <v>315</v>
      </c>
      <c r="H681" s="108" t="s">
        <v>316</v>
      </c>
      <c r="I681" s="108" t="s">
        <v>276</v>
      </c>
      <c r="J681" s="120">
        <v>-442640000</v>
      </c>
      <c r="K681" s="114">
        <v>0</v>
      </c>
      <c r="L681" s="114">
        <v>-442640000</v>
      </c>
      <c r="M681" s="115" t="s">
        <v>272</v>
      </c>
      <c r="N681" s="108" t="s">
        <v>197</v>
      </c>
      <c r="O681" s="108" t="s">
        <v>198</v>
      </c>
      <c r="P681" s="108" t="s">
        <v>284</v>
      </c>
      <c r="Q681" s="120">
        <v>22000</v>
      </c>
      <c r="R681" s="116" t="s">
        <v>130</v>
      </c>
      <c r="S681" s="108" t="s">
        <v>272</v>
      </c>
      <c r="T681" s="108" t="s">
        <v>272</v>
      </c>
      <c r="U681" s="108" t="s">
        <v>272</v>
      </c>
      <c r="V681" s="108" t="s">
        <v>272</v>
      </c>
      <c r="W681" s="108" t="s">
        <v>272</v>
      </c>
      <c r="X681" s="108" t="s">
        <v>272</v>
      </c>
      <c r="Y681" s="108" t="s">
        <v>272</v>
      </c>
      <c r="Z681" s="108" t="s">
        <v>272</v>
      </c>
      <c r="AA681" s="108" t="s">
        <v>272</v>
      </c>
      <c r="AB681" s="108" t="s">
        <v>272</v>
      </c>
      <c r="AC681" s="108" t="s">
        <v>272</v>
      </c>
      <c r="AD681" s="108" t="s">
        <v>272</v>
      </c>
      <c r="AE681" s="108" t="s">
        <v>272</v>
      </c>
      <c r="AF681" s="108" t="s">
        <v>278</v>
      </c>
    </row>
    <row r="682" spans="1:32" x14ac:dyDescent="0.25">
      <c r="A682" s="107">
        <f t="shared" si="10"/>
        <v>4</v>
      </c>
      <c r="B682" s="113">
        <v>45411</v>
      </c>
      <c r="C682" s="113">
        <v>45411</v>
      </c>
      <c r="D682" s="108" t="s">
        <v>1638</v>
      </c>
      <c r="E682" s="108" t="s">
        <v>272</v>
      </c>
      <c r="F682" s="108" t="s">
        <v>1639</v>
      </c>
      <c r="G682" s="108" t="s">
        <v>315</v>
      </c>
      <c r="H682" s="108" t="s">
        <v>316</v>
      </c>
      <c r="I682" s="108" t="s">
        <v>276</v>
      </c>
      <c r="J682" s="120">
        <v>-442640000</v>
      </c>
      <c r="K682" s="114">
        <v>0</v>
      </c>
      <c r="L682" s="114">
        <v>-442640000</v>
      </c>
      <c r="M682" s="115" t="s">
        <v>272</v>
      </c>
      <c r="N682" s="108" t="s">
        <v>197</v>
      </c>
      <c r="O682" s="108" t="s">
        <v>198</v>
      </c>
      <c r="P682" s="108" t="s">
        <v>284</v>
      </c>
      <c r="Q682" s="120">
        <v>22000</v>
      </c>
      <c r="R682" s="116" t="s">
        <v>130</v>
      </c>
      <c r="S682" s="108" t="s">
        <v>272</v>
      </c>
      <c r="T682" s="108" t="s">
        <v>272</v>
      </c>
      <c r="U682" s="108" t="s">
        <v>272</v>
      </c>
      <c r="V682" s="108" t="s">
        <v>272</v>
      </c>
      <c r="W682" s="108" t="s">
        <v>272</v>
      </c>
      <c r="X682" s="108" t="s">
        <v>272</v>
      </c>
      <c r="Y682" s="108" t="s">
        <v>272</v>
      </c>
      <c r="Z682" s="108" t="s">
        <v>272</v>
      </c>
      <c r="AA682" s="108" t="s">
        <v>272</v>
      </c>
      <c r="AB682" s="108" t="s">
        <v>272</v>
      </c>
      <c r="AC682" s="108" t="s">
        <v>272</v>
      </c>
      <c r="AD682" s="108" t="s">
        <v>272</v>
      </c>
      <c r="AE682" s="108" t="s">
        <v>272</v>
      </c>
      <c r="AF682" s="108" t="s">
        <v>278</v>
      </c>
    </row>
    <row r="683" spans="1:32" x14ac:dyDescent="0.25">
      <c r="A683" s="107">
        <f t="shared" si="10"/>
        <v>4</v>
      </c>
      <c r="B683" s="113">
        <v>45411</v>
      </c>
      <c r="C683" s="113">
        <v>45411</v>
      </c>
      <c r="D683" s="108" t="s">
        <v>1640</v>
      </c>
      <c r="E683" s="108" t="s">
        <v>272</v>
      </c>
      <c r="F683" s="108" t="s">
        <v>1641</v>
      </c>
      <c r="G683" s="108" t="s">
        <v>315</v>
      </c>
      <c r="H683" s="108" t="s">
        <v>316</v>
      </c>
      <c r="I683" s="108" t="s">
        <v>276</v>
      </c>
      <c r="J683" s="120">
        <v>-442640000</v>
      </c>
      <c r="K683" s="114">
        <v>0</v>
      </c>
      <c r="L683" s="114">
        <v>-442640000</v>
      </c>
      <c r="M683" s="115" t="s">
        <v>272</v>
      </c>
      <c r="N683" s="108" t="s">
        <v>197</v>
      </c>
      <c r="O683" s="108" t="s">
        <v>198</v>
      </c>
      <c r="P683" s="108" t="s">
        <v>284</v>
      </c>
      <c r="Q683" s="120">
        <v>22000</v>
      </c>
      <c r="R683" s="116" t="s">
        <v>130</v>
      </c>
      <c r="S683" s="108" t="s">
        <v>272</v>
      </c>
      <c r="T683" s="108" t="s">
        <v>272</v>
      </c>
      <c r="U683" s="108" t="s">
        <v>272</v>
      </c>
      <c r="V683" s="108" t="s">
        <v>272</v>
      </c>
      <c r="W683" s="108" t="s">
        <v>272</v>
      </c>
      <c r="X683" s="108" t="s">
        <v>272</v>
      </c>
      <c r="Y683" s="108" t="s">
        <v>272</v>
      </c>
      <c r="Z683" s="108" t="s">
        <v>272</v>
      </c>
      <c r="AA683" s="108" t="s">
        <v>272</v>
      </c>
      <c r="AB683" s="108" t="s">
        <v>272</v>
      </c>
      <c r="AC683" s="108" t="s">
        <v>272</v>
      </c>
      <c r="AD683" s="108" t="s">
        <v>272</v>
      </c>
      <c r="AE683" s="108" t="s">
        <v>272</v>
      </c>
      <c r="AF683" s="108" t="s">
        <v>278</v>
      </c>
    </row>
    <row r="684" spans="1:32" x14ac:dyDescent="0.25">
      <c r="A684" s="107">
        <f t="shared" si="10"/>
        <v>4</v>
      </c>
      <c r="B684" s="113">
        <v>45411</v>
      </c>
      <c r="C684" s="113">
        <v>45411</v>
      </c>
      <c r="D684" s="108" t="s">
        <v>1642</v>
      </c>
      <c r="E684" s="108" t="s">
        <v>272</v>
      </c>
      <c r="F684" s="108" t="s">
        <v>1643</v>
      </c>
      <c r="G684" s="108" t="s">
        <v>315</v>
      </c>
      <c r="H684" s="108" t="s">
        <v>316</v>
      </c>
      <c r="I684" s="108" t="s">
        <v>276</v>
      </c>
      <c r="J684" s="120">
        <v>-442640000</v>
      </c>
      <c r="K684" s="114">
        <v>0</v>
      </c>
      <c r="L684" s="114">
        <v>-442640000</v>
      </c>
      <c r="M684" s="115" t="s">
        <v>272</v>
      </c>
      <c r="N684" s="108" t="s">
        <v>197</v>
      </c>
      <c r="O684" s="108" t="s">
        <v>198</v>
      </c>
      <c r="P684" s="108" t="s">
        <v>284</v>
      </c>
      <c r="Q684" s="120">
        <v>22000</v>
      </c>
      <c r="R684" s="116" t="s">
        <v>130</v>
      </c>
      <c r="S684" s="108" t="s">
        <v>272</v>
      </c>
      <c r="T684" s="108" t="s">
        <v>272</v>
      </c>
      <c r="U684" s="108" t="s">
        <v>272</v>
      </c>
      <c r="V684" s="108" t="s">
        <v>272</v>
      </c>
      <c r="W684" s="108" t="s">
        <v>272</v>
      </c>
      <c r="X684" s="108" t="s">
        <v>272</v>
      </c>
      <c r="Y684" s="108" t="s">
        <v>272</v>
      </c>
      <c r="Z684" s="108" t="s">
        <v>272</v>
      </c>
      <c r="AA684" s="108" t="s">
        <v>272</v>
      </c>
      <c r="AB684" s="108" t="s">
        <v>272</v>
      </c>
      <c r="AC684" s="108" t="s">
        <v>272</v>
      </c>
      <c r="AD684" s="108" t="s">
        <v>272</v>
      </c>
      <c r="AE684" s="108" t="s">
        <v>272</v>
      </c>
      <c r="AF684" s="108" t="s">
        <v>278</v>
      </c>
    </row>
    <row r="685" spans="1:32" x14ac:dyDescent="0.25">
      <c r="A685" s="107">
        <f t="shared" si="10"/>
        <v>5</v>
      </c>
      <c r="B685" s="113">
        <v>45414</v>
      </c>
      <c r="C685" s="113">
        <v>45414</v>
      </c>
      <c r="D685" s="108" t="s">
        <v>1644</v>
      </c>
      <c r="E685" s="108" t="s">
        <v>272</v>
      </c>
      <c r="F685" s="108" t="s">
        <v>1645</v>
      </c>
      <c r="G685" s="108" t="s">
        <v>281</v>
      </c>
      <c r="H685" s="108" t="s">
        <v>282</v>
      </c>
      <c r="I685" s="108" t="s">
        <v>276</v>
      </c>
      <c r="J685" s="120">
        <v>-36379200</v>
      </c>
      <c r="K685" s="114">
        <v>0</v>
      </c>
      <c r="L685" s="114">
        <v>-36379200</v>
      </c>
      <c r="M685" s="115" t="s">
        <v>272</v>
      </c>
      <c r="N685" s="108" t="s">
        <v>111</v>
      </c>
      <c r="O685" s="108" t="s">
        <v>466</v>
      </c>
      <c r="P685" s="108" t="s">
        <v>284</v>
      </c>
      <c r="Q685" s="120">
        <v>1100</v>
      </c>
      <c r="R685" s="116" t="s">
        <v>0</v>
      </c>
      <c r="S685" s="108" t="s">
        <v>272</v>
      </c>
      <c r="T685" s="108" t="s">
        <v>272</v>
      </c>
      <c r="U685" s="108" t="s">
        <v>272</v>
      </c>
      <c r="V685" s="108" t="s">
        <v>272</v>
      </c>
      <c r="W685" s="108" t="s">
        <v>272</v>
      </c>
      <c r="X685" s="108" t="s">
        <v>272</v>
      </c>
      <c r="Y685" s="108" t="s">
        <v>272</v>
      </c>
      <c r="Z685" s="108" t="s">
        <v>272</v>
      </c>
      <c r="AA685" s="108" t="s">
        <v>272</v>
      </c>
      <c r="AB685" s="108" t="s">
        <v>272</v>
      </c>
      <c r="AC685" s="108" t="s">
        <v>272</v>
      </c>
      <c r="AD685" s="108" t="s">
        <v>272</v>
      </c>
      <c r="AE685" s="108" t="s">
        <v>272</v>
      </c>
      <c r="AF685" s="108" t="s">
        <v>278</v>
      </c>
    </row>
    <row r="686" spans="1:32" x14ac:dyDescent="0.25">
      <c r="A686" s="107">
        <f t="shared" si="10"/>
        <v>5</v>
      </c>
      <c r="B686" s="113">
        <v>45415</v>
      </c>
      <c r="C686" s="113">
        <v>45415</v>
      </c>
      <c r="D686" s="108" t="s">
        <v>1646</v>
      </c>
      <c r="E686" s="108" t="s">
        <v>272</v>
      </c>
      <c r="F686" s="108" t="s">
        <v>1647</v>
      </c>
      <c r="G686" s="108" t="s">
        <v>274</v>
      </c>
      <c r="H686" s="108" t="s">
        <v>275</v>
      </c>
      <c r="I686" s="108" t="s">
        <v>276</v>
      </c>
      <c r="J686" s="120">
        <v>-1166667</v>
      </c>
      <c r="K686" s="114">
        <v>0</v>
      </c>
      <c r="L686" s="114">
        <v>-1166667</v>
      </c>
      <c r="M686" s="115" t="s">
        <v>1648</v>
      </c>
      <c r="N686" s="108" t="s">
        <v>272</v>
      </c>
      <c r="O686" s="108" t="s">
        <v>272</v>
      </c>
      <c r="P686" s="108" t="s">
        <v>272</v>
      </c>
      <c r="Q686" s="120">
        <v>0</v>
      </c>
      <c r="R686" s="116" t="s">
        <v>239</v>
      </c>
      <c r="S686" s="108" t="s">
        <v>272</v>
      </c>
      <c r="T686" s="108" t="s">
        <v>272</v>
      </c>
      <c r="U686" s="108" t="s">
        <v>272</v>
      </c>
      <c r="V686" s="108" t="s">
        <v>272</v>
      </c>
      <c r="W686" s="108" t="s">
        <v>272</v>
      </c>
      <c r="X686" s="108" t="s">
        <v>272</v>
      </c>
      <c r="Y686" s="108" t="s">
        <v>272</v>
      </c>
      <c r="Z686" s="108" t="s">
        <v>272</v>
      </c>
      <c r="AA686" s="108" t="s">
        <v>272</v>
      </c>
      <c r="AB686" s="108" t="s">
        <v>272</v>
      </c>
      <c r="AC686" s="108" t="s">
        <v>272</v>
      </c>
      <c r="AD686" s="108" t="s">
        <v>272</v>
      </c>
      <c r="AE686" s="108" t="s">
        <v>272</v>
      </c>
      <c r="AF686" s="108" t="s">
        <v>278</v>
      </c>
    </row>
    <row r="687" spans="1:32" x14ac:dyDescent="0.25">
      <c r="A687" s="107">
        <f t="shared" si="10"/>
        <v>5</v>
      </c>
      <c r="B687" s="113">
        <v>45415</v>
      </c>
      <c r="C687" s="113">
        <v>45415</v>
      </c>
      <c r="D687" s="108" t="s">
        <v>1649</v>
      </c>
      <c r="E687" s="108" t="s">
        <v>272</v>
      </c>
      <c r="F687" s="108" t="s">
        <v>1650</v>
      </c>
      <c r="G687" s="108" t="s">
        <v>281</v>
      </c>
      <c r="H687" s="108" t="s">
        <v>282</v>
      </c>
      <c r="I687" s="108" t="s">
        <v>276</v>
      </c>
      <c r="J687" s="120">
        <v>-339781750</v>
      </c>
      <c r="K687" s="114">
        <v>0</v>
      </c>
      <c r="L687" s="114">
        <v>-339781750</v>
      </c>
      <c r="M687" s="115" t="s">
        <v>272</v>
      </c>
      <c r="N687" s="108" t="s">
        <v>101</v>
      </c>
      <c r="O687" s="108" t="s">
        <v>175</v>
      </c>
      <c r="P687" s="108" t="s">
        <v>284</v>
      </c>
      <c r="Q687" s="120">
        <v>9625</v>
      </c>
      <c r="R687" s="116" t="s">
        <v>1</v>
      </c>
      <c r="S687" s="108" t="s">
        <v>272</v>
      </c>
      <c r="T687" s="108" t="s">
        <v>272</v>
      </c>
      <c r="U687" s="108" t="s">
        <v>272</v>
      </c>
      <c r="V687" s="108" t="s">
        <v>272</v>
      </c>
      <c r="W687" s="108" t="s">
        <v>272</v>
      </c>
      <c r="X687" s="108" t="s">
        <v>272</v>
      </c>
      <c r="Y687" s="108" t="s">
        <v>272</v>
      </c>
      <c r="Z687" s="108" t="s">
        <v>272</v>
      </c>
      <c r="AA687" s="108" t="s">
        <v>272</v>
      </c>
      <c r="AB687" s="108" t="s">
        <v>272</v>
      </c>
      <c r="AC687" s="108" t="s">
        <v>272</v>
      </c>
      <c r="AD687" s="108" t="s">
        <v>272</v>
      </c>
      <c r="AE687" s="108" t="s">
        <v>272</v>
      </c>
      <c r="AF687" s="108" t="s">
        <v>278</v>
      </c>
    </row>
    <row r="688" spans="1:32" x14ac:dyDescent="0.25">
      <c r="A688" s="107">
        <f t="shared" si="10"/>
        <v>5</v>
      </c>
      <c r="B688" s="113">
        <v>45415</v>
      </c>
      <c r="C688" s="113">
        <v>45415</v>
      </c>
      <c r="D688" s="108" t="s">
        <v>1651</v>
      </c>
      <c r="E688" s="108" t="s">
        <v>272</v>
      </c>
      <c r="F688" s="108" t="s">
        <v>1652</v>
      </c>
      <c r="G688" s="108" t="s">
        <v>281</v>
      </c>
      <c r="H688" s="108" t="s">
        <v>282</v>
      </c>
      <c r="I688" s="108" t="s">
        <v>276</v>
      </c>
      <c r="J688" s="120">
        <v>-116082750</v>
      </c>
      <c r="K688" s="114">
        <v>0</v>
      </c>
      <c r="L688" s="114">
        <v>-116082750</v>
      </c>
      <c r="M688" s="115" t="s">
        <v>272</v>
      </c>
      <c r="N688" s="108" t="s">
        <v>151</v>
      </c>
      <c r="O688" s="108" t="s">
        <v>152</v>
      </c>
      <c r="P688" s="108" t="s">
        <v>284</v>
      </c>
      <c r="Q688" s="120">
        <v>5250</v>
      </c>
      <c r="R688" s="116" t="s">
        <v>2</v>
      </c>
      <c r="S688" s="108" t="s">
        <v>272</v>
      </c>
      <c r="T688" s="108" t="s">
        <v>272</v>
      </c>
      <c r="U688" s="108" t="s">
        <v>272</v>
      </c>
      <c r="V688" s="108" t="s">
        <v>272</v>
      </c>
      <c r="W688" s="108" t="s">
        <v>272</v>
      </c>
      <c r="X688" s="108" t="s">
        <v>272</v>
      </c>
      <c r="Y688" s="108" t="s">
        <v>272</v>
      </c>
      <c r="Z688" s="108" t="s">
        <v>272</v>
      </c>
      <c r="AA688" s="108" t="s">
        <v>272</v>
      </c>
      <c r="AB688" s="108" t="s">
        <v>272</v>
      </c>
      <c r="AC688" s="108" t="s">
        <v>272</v>
      </c>
      <c r="AD688" s="108" t="s">
        <v>272</v>
      </c>
      <c r="AE688" s="108" t="s">
        <v>272</v>
      </c>
      <c r="AF688" s="108" t="s">
        <v>278</v>
      </c>
    </row>
    <row r="689" spans="1:32" x14ac:dyDescent="0.25">
      <c r="A689" s="107">
        <f t="shared" si="10"/>
        <v>5</v>
      </c>
      <c r="B689" s="113">
        <v>45415</v>
      </c>
      <c r="C689" s="113">
        <v>45415</v>
      </c>
      <c r="D689" s="108" t="s">
        <v>1653</v>
      </c>
      <c r="E689" s="108" t="s">
        <v>272</v>
      </c>
      <c r="F689" s="108" t="s">
        <v>1654</v>
      </c>
      <c r="G689" s="108" t="s">
        <v>281</v>
      </c>
      <c r="H689" s="108" t="s">
        <v>282</v>
      </c>
      <c r="I689" s="108" t="s">
        <v>276</v>
      </c>
      <c r="J689" s="120">
        <v>-165191250</v>
      </c>
      <c r="K689" s="114">
        <v>0</v>
      </c>
      <c r="L689" s="114">
        <v>-165191250</v>
      </c>
      <c r="M689" s="115" t="s">
        <v>272</v>
      </c>
      <c r="N689" s="108" t="s">
        <v>120</v>
      </c>
      <c r="O689" s="108" t="s">
        <v>186</v>
      </c>
      <c r="P689" s="108" t="s">
        <v>284</v>
      </c>
      <c r="Q689" s="120">
        <v>7250</v>
      </c>
      <c r="R689" s="116" t="s">
        <v>1</v>
      </c>
      <c r="S689" s="108" t="s">
        <v>272</v>
      </c>
      <c r="T689" s="108" t="s">
        <v>272</v>
      </c>
      <c r="U689" s="108" t="s">
        <v>272</v>
      </c>
      <c r="V689" s="108" t="s">
        <v>272</v>
      </c>
      <c r="W689" s="108" t="s">
        <v>272</v>
      </c>
      <c r="X689" s="108" t="s">
        <v>272</v>
      </c>
      <c r="Y689" s="108" t="s">
        <v>272</v>
      </c>
      <c r="Z689" s="108" t="s">
        <v>272</v>
      </c>
      <c r="AA689" s="108" t="s">
        <v>272</v>
      </c>
      <c r="AB689" s="108" t="s">
        <v>272</v>
      </c>
      <c r="AC689" s="108" t="s">
        <v>272</v>
      </c>
      <c r="AD689" s="108" t="s">
        <v>272</v>
      </c>
      <c r="AE689" s="108" t="s">
        <v>272</v>
      </c>
      <c r="AF689" s="108" t="s">
        <v>278</v>
      </c>
    </row>
    <row r="690" spans="1:32" x14ac:dyDescent="0.25">
      <c r="A690" s="107">
        <f t="shared" si="10"/>
        <v>5</v>
      </c>
      <c r="B690" s="113">
        <v>45416</v>
      </c>
      <c r="C690" s="113">
        <v>45416</v>
      </c>
      <c r="D690" s="108" t="s">
        <v>1655</v>
      </c>
      <c r="E690" s="108" t="s">
        <v>272</v>
      </c>
      <c r="F690" s="108" t="s">
        <v>1656</v>
      </c>
      <c r="G690" s="108" t="s">
        <v>281</v>
      </c>
      <c r="H690" s="108" t="s">
        <v>282</v>
      </c>
      <c r="I690" s="108" t="s">
        <v>276</v>
      </c>
      <c r="J690" s="120">
        <v>-108372000</v>
      </c>
      <c r="K690" s="114">
        <v>0</v>
      </c>
      <c r="L690" s="114">
        <v>-108372000</v>
      </c>
      <c r="M690" s="115" t="s">
        <v>272</v>
      </c>
      <c r="N690" s="108" t="s">
        <v>197</v>
      </c>
      <c r="O690" s="108" t="s">
        <v>198</v>
      </c>
      <c r="P690" s="108" t="s">
        <v>284</v>
      </c>
      <c r="Q690" s="120">
        <v>5500</v>
      </c>
      <c r="R690" s="116" t="s">
        <v>130</v>
      </c>
      <c r="S690" s="108" t="s">
        <v>272</v>
      </c>
      <c r="T690" s="108" t="s">
        <v>272</v>
      </c>
      <c r="U690" s="108" t="s">
        <v>272</v>
      </c>
      <c r="V690" s="108" t="s">
        <v>272</v>
      </c>
      <c r="W690" s="108" t="s">
        <v>272</v>
      </c>
      <c r="X690" s="108" t="s">
        <v>272</v>
      </c>
      <c r="Y690" s="108" t="s">
        <v>272</v>
      </c>
      <c r="Z690" s="108" t="s">
        <v>272</v>
      </c>
      <c r="AA690" s="108" t="s">
        <v>272</v>
      </c>
      <c r="AB690" s="108" t="s">
        <v>272</v>
      </c>
      <c r="AC690" s="108" t="s">
        <v>272</v>
      </c>
      <c r="AD690" s="108" t="s">
        <v>272</v>
      </c>
      <c r="AE690" s="108" t="s">
        <v>272</v>
      </c>
      <c r="AF690" s="108" t="s">
        <v>278</v>
      </c>
    </row>
    <row r="691" spans="1:32" x14ac:dyDescent="0.25">
      <c r="A691" s="107">
        <f t="shared" si="10"/>
        <v>5</v>
      </c>
      <c r="B691" s="113">
        <v>45416</v>
      </c>
      <c r="C691" s="113">
        <v>45416</v>
      </c>
      <c r="D691" s="108" t="s">
        <v>1657</v>
      </c>
      <c r="E691" s="108" t="s">
        <v>272</v>
      </c>
      <c r="F691" s="108" t="s">
        <v>1658</v>
      </c>
      <c r="G691" s="108" t="s">
        <v>281</v>
      </c>
      <c r="H691" s="108" t="s">
        <v>282</v>
      </c>
      <c r="I691" s="108" t="s">
        <v>276</v>
      </c>
      <c r="J691" s="120">
        <v>-99499500</v>
      </c>
      <c r="K691" s="114">
        <v>0</v>
      </c>
      <c r="L691" s="114">
        <v>-99499500</v>
      </c>
      <c r="M691" s="115" t="s">
        <v>272</v>
      </c>
      <c r="N691" s="108" t="s">
        <v>151</v>
      </c>
      <c r="O691" s="108" t="s">
        <v>152</v>
      </c>
      <c r="P691" s="108" t="s">
        <v>284</v>
      </c>
      <c r="Q691" s="120">
        <v>4500</v>
      </c>
      <c r="R691" s="116" t="s">
        <v>2</v>
      </c>
      <c r="S691" s="108" t="s">
        <v>272</v>
      </c>
      <c r="T691" s="108" t="s">
        <v>272</v>
      </c>
      <c r="U691" s="108" t="s">
        <v>272</v>
      </c>
      <c r="V691" s="108" t="s">
        <v>272</v>
      </c>
      <c r="W691" s="108" t="s">
        <v>272</v>
      </c>
      <c r="X691" s="108" t="s">
        <v>272</v>
      </c>
      <c r="Y691" s="108" t="s">
        <v>272</v>
      </c>
      <c r="Z691" s="108" t="s">
        <v>272</v>
      </c>
      <c r="AA691" s="108" t="s">
        <v>272</v>
      </c>
      <c r="AB691" s="108" t="s">
        <v>272</v>
      </c>
      <c r="AC691" s="108" t="s">
        <v>272</v>
      </c>
      <c r="AD691" s="108" t="s">
        <v>272</v>
      </c>
      <c r="AE691" s="108" t="s">
        <v>272</v>
      </c>
      <c r="AF691" s="108" t="s">
        <v>278</v>
      </c>
    </row>
    <row r="692" spans="1:32" x14ac:dyDescent="0.25">
      <c r="A692" s="107">
        <f t="shared" si="10"/>
        <v>5</v>
      </c>
      <c r="B692" s="113">
        <v>45416</v>
      </c>
      <c r="C692" s="113">
        <v>45416</v>
      </c>
      <c r="D692" s="108" t="s">
        <v>1659</v>
      </c>
      <c r="E692" s="108" t="s">
        <v>272</v>
      </c>
      <c r="F692" s="108" t="s">
        <v>1660</v>
      </c>
      <c r="G692" s="108" t="s">
        <v>281</v>
      </c>
      <c r="H692" s="108" t="s">
        <v>282</v>
      </c>
      <c r="I692" s="108" t="s">
        <v>276</v>
      </c>
      <c r="J692" s="120">
        <v>-165191250</v>
      </c>
      <c r="K692" s="114">
        <v>0</v>
      </c>
      <c r="L692" s="114">
        <v>-165191250</v>
      </c>
      <c r="M692" s="115" t="s">
        <v>272</v>
      </c>
      <c r="N692" s="108" t="s">
        <v>125</v>
      </c>
      <c r="O692" s="108" t="s">
        <v>178</v>
      </c>
      <c r="P692" s="108" t="s">
        <v>284</v>
      </c>
      <c r="Q692" s="120">
        <v>7250</v>
      </c>
      <c r="R692" s="116" t="s">
        <v>1</v>
      </c>
      <c r="S692" s="108" t="s">
        <v>272</v>
      </c>
      <c r="T692" s="108" t="s">
        <v>272</v>
      </c>
      <c r="U692" s="108" t="s">
        <v>272</v>
      </c>
      <c r="V692" s="108" t="s">
        <v>272</v>
      </c>
      <c r="W692" s="108" t="s">
        <v>272</v>
      </c>
      <c r="X692" s="108" t="s">
        <v>272</v>
      </c>
      <c r="Y692" s="108" t="s">
        <v>272</v>
      </c>
      <c r="Z692" s="108" t="s">
        <v>272</v>
      </c>
      <c r="AA692" s="108" t="s">
        <v>272</v>
      </c>
      <c r="AB692" s="108" t="s">
        <v>272</v>
      </c>
      <c r="AC692" s="108" t="s">
        <v>272</v>
      </c>
      <c r="AD692" s="108" t="s">
        <v>272</v>
      </c>
      <c r="AE692" s="108" t="s">
        <v>272</v>
      </c>
      <c r="AF692" s="108" t="s">
        <v>278</v>
      </c>
    </row>
    <row r="693" spans="1:32" x14ac:dyDescent="0.25">
      <c r="A693" s="107">
        <f t="shared" si="10"/>
        <v>5</v>
      </c>
      <c r="B693" s="113">
        <v>45418</v>
      </c>
      <c r="C693" s="113">
        <v>45418</v>
      </c>
      <c r="D693" s="108" t="s">
        <v>1661</v>
      </c>
      <c r="E693" s="108" t="s">
        <v>272</v>
      </c>
      <c r="F693" s="108" t="s">
        <v>1662</v>
      </c>
      <c r="G693" s="108" t="s">
        <v>281</v>
      </c>
      <c r="H693" s="108" t="s">
        <v>282</v>
      </c>
      <c r="I693" s="108" t="s">
        <v>276</v>
      </c>
      <c r="J693" s="120">
        <v>-4012500000</v>
      </c>
      <c r="K693" s="114">
        <v>0</v>
      </c>
      <c r="L693" s="114">
        <v>-4012500000</v>
      </c>
      <c r="M693" s="115" t="s">
        <v>272</v>
      </c>
      <c r="N693" s="108" t="s">
        <v>705</v>
      </c>
      <c r="O693" s="108" t="s">
        <v>706</v>
      </c>
      <c r="P693" s="108" t="s">
        <v>284</v>
      </c>
      <c r="Q693" s="120">
        <v>222000</v>
      </c>
      <c r="R693" s="116" t="s">
        <v>241</v>
      </c>
      <c r="S693" s="108" t="s">
        <v>272</v>
      </c>
      <c r="T693" s="108" t="s">
        <v>272</v>
      </c>
      <c r="U693" s="108" t="s">
        <v>272</v>
      </c>
      <c r="V693" s="108" t="s">
        <v>272</v>
      </c>
      <c r="W693" s="108" t="s">
        <v>272</v>
      </c>
      <c r="X693" s="108" t="s">
        <v>272</v>
      </c>
      <c r="Y693" s="108" t="s">
        <v>272</v>
      </c>
      <c r="Z693" s="108" t="s">
        <v>272</v>
      </c>
      <c r="AA693" s="108" t="s">
        <v>272</v>
      </c>
      <c r="AB693" s="108" t="s">
        <v>272</v>
      </c>
      <c r="AC693" s="108" t="s">
        <v>272</v>
      </c>
      <c r="AD693" s="108" t="s">
        <v>272</v>
      </c>
      <c r="AE693" s="108" t="s">
        <v>272</v>
      </c>
      <c r="AF693" s="108" t="s">
        <v>278</v>
      </c>
    </row>
    <row r="694" spans="1:32" x14ac:dyDescent="0.25">
      <c r="A694" s="107">
        <f t="shared" si="10"/>
        <v>5</v>
      </c>
      <c r="B694" s="113">
        <v>45418</v>
      </c>
      <c r="C694" s="113">
        <v>45418</v>
      </c>
      <c r="D694" s="108" t="s">
        <v>1663</v>
      </c>
      <c r="E694" s="108" t="s">
        <v>272</v>
      </c>
      <c r="F694" s="108" t="s">
        <v>1664</v>
      </c>
      <c r="G694" s="108" t="s">
        <v>281</v>
      </c>
      <c r="H694" s="108" t="s">
        <v>282</v>
      </c>
      <c r="I694" s="108" t="s">
        <v>276</v>
      </c>
      <c r="J694" s="120">
        <v>-125563200</v>
      </c>
      <c r="K694" s="114">
        <v>0</v>
      </c>
      <c r="L694" s="114">
        <v>-125563200</v>
      </c>
      <c r="M694" s="115" t="s">
        <v>272</v>
      </c>
      <c r="N694" s="108" t="s">
        <v>337</v>
      </c>
      <c r="O694" s="108" t="s">
        <v>338</v>
      </c>
      <c r="P694" s="108" t="s">
        <v>284</v>
      </c>
      <c r="Q694" s="120">
        <v>6216</v>
      </c>
      <c r="R694" s="116" t="s">
        <v>239</v>
      </c>
      <c r="S694" s="108" t="s">
        <v>272</v>
      </c>
      <c r="T694" s="108" t="s">
        <v>272</v>
      </c>
      <c r="U694" s="108" t="s">
        <v>272</v>
      </c>
      <c r="V694" s="108" t="s">
        <v>272</v>
      </c>
      <c r="W694" s="108" t="s">
        <v>272</v>
      </c>
      <c r="X694" s="108" t="s">
        <v>272</v>
      </c>
      <c r="Y694" s="108" t="s">
        <v>272</v>
      </c>
      <c r="Z694" s="108" t="s">
        <v>272</v>
      </c>
      <c r="AA694" s="108" t="s">
        <v>272</v>
      </c>
      <c r="AB694" s="108" t="s">
        <v>272</v>
      </c>
      <c r="AC694" s="108" t="s">
        <v>272</v>
      </c>
      <c r="AD694" s="108" t="s">
        <v>272</v>
      </c>
      <c r="AE694" s="108" t="s">
        <v>272</v>
      </c>
      <c r="AF694" s="108" t="s">
        <v>278</v>
      </c>
    </row>
    <row r="695" spans="1:32" x14ac:dyDescent="0.25">
      <c r="A695" s="107">
        <f t="shared" si="10"/>
        <v>5</v>
      </c>
      <c r="B695" s="113">
        <v>45418</v>
      </c>
      <c r="C695" s="113">
        <v>45418</v>
      </c>
      <c r="D695" s="108" t="s">
        <v>1665</v>
      </c>
      <c r="E695" s="108" t="s">
        <v>272</v>
      </c>
      <c r="F695" s="108" t="s">
        <v>1666</v>
      </c>
      <c r="G695" s="108" t="s">
        <v>315</v>
      </c>
      <c r="H695" s="108" t="s">
        <v>316</v>
      </c>
      <c r="I695" s="108" t="s">
        <v>276</v>
      </c>
      <c r="J695" s="120">
        <v>-697712400</v>
      </c>
      <c r="K695" s="114">
        <v>0</v>
      </c>
      <c r="L695" s="114">
        <v>-697712400</v>
      </c>
      <c r="M695" s="115" t="s">
        <v>272</v>
      </c>
      <c r="N695" s="108" t="s">
        <v>110</v>
      </c>
      <c r="O695" s="108" t="s">
        <v>192</v>
      </c>
      <c r="P695" s="108" t="s">
        <v>284</v>
      </c>
      <c r="Q695" s="120">
        <v>22000</v>
      </c>
      <c r="R695" s="116" t="s">
        <v>0</v>
      </c>
      <c r="S695" s="108" t="s">
        <v>272</v>
      </c>
      <c r="T695" s="108" t="s">
        <v>272</v>
      </c>
      <c r="U695" s="108" t="s">
        <v>272</v>
      </c>
      <c r="V695" s="108" t="s">
        <v>272</v>
      </c>
      <c r="W695" s="108" t="s">
        <v>272</v>
      </c>
      <c r="X695" s="108" t="s">
        <v>272</v>
      </c>
      <c r="Y695" s="108" t="s">
        <v>272</v>
      </c>
      <c r="Z695" s="108" t="s">
        <v>272</v>
      </c>
      <c r="AA695" s="108" t="s">
        <v>272</v>
      </c>
      <c r="AB695" s="108" t="s">
        <v>272</v>
      </c>
      <c r="AC695" s="108" t="s">
        <v>272</v>
      </c>
      <c r="AD695" s="108" t="s">
        <v>272</v>
      </c>
      <c r="AE695" s="108" t="s">
        <v>272</v>
      </c>
      <c r="AF695" s="108" t="s">
        <v>278</v>
      </c>
    </row>
    <row r="696" spans="1:32" x14ac:dyDescent="0.25">
      <c r="A696" s="107">
        <f t="shared" si="10"/>
        <v>5</v>
      </c>
      <c r="B696" s="113">
        <v>45419</v>
      </c>
      <c r="C696" s="113">
        <v>45419</v>
      </c>
      <c r="D696" s="108" t="s">
        <v>1667</v>
      </c>
      <c r="E696" s="108" t="s">
        <v>272</v>
      </c>
      <c r="F696" s="108" t="s">
        <v>1668</v>
      </c>
      <c r="G696" s="108" t="s">
        <v>281</v>
      </c>
      <c r="H696" s="108" t="s">
        <v>282</v>
      </c>
      <c r="I696" s="108" t="s">
        <v>276</v>
      </c>
      <c r="J696" s="120">
        <v>-40238400</v>
      </c>
      <c r="K696" s="114">
        <v>0</v>
      </c>
      <c r="L696" s="114">
        <v>-40238400</v>
      </c>
      <c r="M696" s="115" t="s">
        <v>272</v>
      </c>
      <c r="N696" s="108" t="s">
        <v>337</v>
      </c>
      <c r="O696" s="108" t="s">
        <v>338</v>
      </c>
      <c r="P696" s="108" t="s">
        <v>284</v>
      </c>
      <c r="Q696" s="120">
        <v>1992</v>
      </c>
      <c r="R696" s="116" t="s">
        <v>239</v>
      </c>
      <c r="S696" s="108" t="s">
        <v>272</v>
      </c>
      <c r="T696" s="108" t="s">
        <v>272</v>
      </c>
      <c r="U696" s="108" t="s">
        <v>272</v>
      </c>
      <c r="V696" s="108" t="s">
        <v>272</v>
      </c>
      <c r="W696" s="108" t="s">
        <v>272</v>
      </c>
      <c r="X696" s="108" t="s">
        <v>272</v>
      </c>
      <c r="Y696" s="108" t="s">
        <v>272</v>
      </c>
      <c r="Z696" s="108" t="s">
        <v>272</v>
      </c>
      <c r="AA696" s="108" t="s">
        <v>272</v>
      </c>
      <c r="AB696" s="108" t="s">
        <v>272</v>
      </c>
      <c r="AC696" s="108" t="s">
        <v>272</v>
      </c>
      <c r="AD696" s="108" t="s">
        <v>272</v>
      </c>
      <c r="AE696" s="108" t="s">
        <v>272</v>
      </c>
      <c r="AF696" s="108" t="s">
        <v>278</v>
      </c>
    </row>
    <row r="697" spans="1:32" x14ac:dyDescent="0.25">
      <c r="A697" s="107">
        <f t="shared" si="10"/>
        <v>5</v>
      </c>
      <c r="B697" s="113">
        <v>45419</v>
      </c>
      <c r="C697" s="113">
        <v>45419</v>
      </c>
      <c r="D697" s="108" t="s">
        <v>1669</v>
      </c>
      <c r="E697" s="108" t="s">
        <v>272</v>
      </c>
      <c r="F697" s="108" t="s">
        <v>1670</v>
      </c>
      <c r="G697" s="108" t="s">
        <v>281</v>
      </c>
      <c r="H697" s="108" t="s">
        <v>282</v>
      </c>
      <c r="I697" s="108" t="s">
        <v>276</v>
      </c>
      <c r="J697" s="120">
        <v>-193017000</v>
      </c>
      <c r="K697" s="114">
        <v>0</v>
      </c>
      <c r="L697" s="114">
        <v>-193017000</v>
      </c>
      <c r="M697" s="115" t="s">
        <v>272</v>
      </c>
      <c r="N697" s="108" t="s">
        <v>101</v>
      </c>
      <c r="O697" s="108" t="s">
        <v>175</v>
      </c>
      <c r="P697" s="108" t="s">
        <v>284</v>
      </c>
      <c r="Q697" s="120">
        <v>5500</v>
      </c>
      <c r="R697" s="116" t="s">
        <v>1</v>
      </c>
      <c r="S697" s="108" t="s">
        <v>272</v>
      </c>
      <c r="T697" s="108" t="s">
        <v>272</v>
      </c>
      <c r="U697" s="108" t="s">
        <v>272</v>
      </c>
      <c r="V697" s="108" t="s">
        <v>272</v>
      </c>
      <c r="W697" s="108" t="s">
        <v>272</v>
      </c>
      <c r="X697" s="108" t="s">
        <v>272</v>
      </c>
      <c r="Y697" s="108" t="s">
        <v>272</v>
      </c>
      <c r="Z697" s="108" t="s">
        <v>272</v>
      </c>
      <c r="AA697" s="108" t="s">
        <v>272</v>
      </c>
      <c r="AB697" s="108" t="s">
        <v>272</v>
      </c>
      <c r="AC697" s="108" t="s">
        <v>272</v>
      </c>
      <c r="AD697" s="108" t="s">
        <v>272</v>
      </c>
      <c r="AE697" s="108" t="s">
        <v>272</v>
      </c>
      <c r="AF697" s="108" t="s">
        <v>278</v>
      </c>
    </row>
    <row r="698" spans="1:32" x14ac:dyDescent="0.25">
      <c r="A698" s="107">
        <f t="shared" si="10"/>
        <v>5</v>
      </c>
      <c r="B698" s="113">
        <v>45419</v>
      </c>
      <c r="C698" s="113">
        <v>45419</v>
      </c>
      <c r="D698" s="108" t="s">
        <v>1671</v>
      </c>
      <c r="E698" s="108" t="s">
        <v>272</v>
      </c>
      <c r="F698" s="108" t="s">
        <v>1672</v>
      </c>
      <c r="G698" s="108" t="s">
        <v>281</v>
      </c>
      <c r="H698" s="108" t="s">
        <v>282</v>
      </c>
      <c r="I698" s="108" t="s">
        <v>276</v>
      </c>
      <c r="J698" s="120">
        <v>-897550000</v>
      </c>
      <c r="K698" s="114">
        <v>0</v>
      </c>
      <c r="L698" s="114">
        <v>-897550000</v>
      </c>
      <c r="M698" s="115" t="s">
        <v>272</v>
      </c>
      <c r="N698" s="108" t="s">
        <v>101</v>
      </c>
      <c r="O698" s="108" t="s">
        <v>175</v>
      </c>
      <c r="P698" s="108" t="s">
        <v>284</v>
      </c>
      <c r="Q698" s="120">
        <v>25000</v>
      </c>
      <c r="R698" s="116" t="s">
        <v>1</v>
      </c>
      <c r="S698" s="108" t="s">
        <v>272</v>
      </c>
      <c r="T698" s="108" t="s">
        <v>272</v>
      </c>
      <c r="U698" s="108" t="s">
        <v>272</v>
      </c>
      <c r="V698" s="108" t="s">
        <v>272</v>
      </c>
      <c r="W698" s="108" t="s">
        <v>272</v>
      </c>
      <c r="X698" s="108" t="s">
        <v>272</v>
      </c>
      <c r="Y698" s="108" t="s">
        <v>272</v>
      </c>
      <c r="Z698" s="108" t="s">
        <v>272</v>
      </c>
      <c r="AA698" s="108" t="s">
        <v>272</v>
      </c>
      <c r="AB698" s="108" t="s">
        <v>272</v>
      </c>
      <c r="AC698" s="108" t="s">
        <v>272</v>
      </c>
      <c r="AD698" s="108" t="s">
        <v>272</v>
      </c>
      <c r="AE698" s="108" t="s">
        <v>272</v>
      </c>
      <c r="AF698" s="108" t="s">
        <v>278</v>
      </c>
    </row>
    <row r="699" spans="1:32" x14ac:dyDescent="0.25">
      <c r="A699" s="107">
        <f t="shared" si="10"/>
        <v>5</v>
      </c>
      <c r="B699" s="113">
        <v>45420</v>
      </c>
      <c r="C699" s="113">
        <v>45420</v>
      </c>
      <c r="D699" s="108" t="s">
        <v>1673</v>
      </c>
      <c r="E699" s="108" t="s">
        <v>272</v>
      </c>
      <c r="F699" s="108" t="s">
        <v>1674</v>
      </c>
      <c r="G699" s="108" t="s">
        <v>281</v>
      </c>
      <c r="H699" s="108" t="s">
        <v>282</v>
      </c>
      <c r="I699" s="108" t="s">
        <v>276</v>
      </c>
      <c r="J699" s="120">
        <v>-714846000</v>
      </c>
      <c r="K699" s="114">
        <v>0</v>
      </c>
      <c r="L699" s="114">
        <v>-714846000</v>
      </c>
      <c r="M699" s="115" t="s">
        <v>272</v>
      </c>
      <c r="N699" s="108" t="s">
        <v>110</v>
      </c>
      <c r="O699" s="108" t="s">
        <v>192</v>
      </c>
      <c r="P699" s="108" t="s">
        <v>284</v>
      </c>
      <c r="Q699" s="120">
        <v>22000</v>
      </c>
      <c r="R699" s="116" t="s">
        <v>0</v>
      </c>
      <c r="S699" s="108" t="s">
        <v>272</v>
      </c>
      <c r="T699" s="108" t="s">
        <v>272</v>
      </c>
      <c r="U699" s="108" t="s">
        <v>272</v>
      </c>
      <c r="V699" s="108" t="s">
        <v>272</v>
      </c>
      <c r="W699" s="108" t="s">
        <v>272</v>
      </c>
      <c r="X699" s="108" t="s">
        <v>272</v>
      </c>
      <c r="Y699" s="108" t="s">
        <v>272</v>
      </c>
      <c r="Z699" s="108" t="s">
        <v>272</v>
      </c>
      <c r="AA699" s="108" t="s">
        <v>272</v>
      </c>
      <c r="AB699" s="108" t="s">
        <v>272</v>
      </c>
      <c r="AC699" s="108" t="s">
        <v>272</v>
      </c>
      <c r="AD699" s="108" t="s">
        <v>272</v>
      </c>
      <c r="AE699" s="108" t="s">
        <v>272</v>
      </c>
      <c r="AF699" s="108" t="s">
        <v>278</v>
      </c>
    </row>
    <row r="700" spans="1:32" x14ac:dyDescent="0.25">
      <c r="A700" s="107">
        <f t="shared" si="10"/>
        <v>5</v>
      </c>
      <c r="B700" s="113">
        <v>45420</v>
      </c>
      <c r="C700" s="113">
        <v>45420</v>
      </c>
      <c r="D700" s="108" t="s">
        <v>1675</v>
      </c>
      <c r="E700" s="108" t="s">
        <v>272</v>
      </c>
      <c r="F700" s="108" t="s">
        <v>1676</v>
      </c>
      <c r="G700" s="108" t="s">
        <v>281</v>
      </c>
      <c r="H700" s="108" t="s">
        <v>282</v>
      </c>
      <c r="I700" s="108" t="s">
        <v>276</v>
      </c>
      <c r="J700" s="120">
        <v>-357423000</v>
      </c>
      <c r="K700" s="114">
        <v>0</v>
      </c>
      <c r="L700" s="114">
        <v>-357423000</v>
      </c>
      <c r="M700" s="115" t="s">
        <v>272</v>
      </c>
      <c r="N700" s="108" t="s">
        <v>110</v>
      </c>
      <c r="O700" s="108" t="s">
        <v>192</v>
      </c>
      <c r="P700" s="108" t="s">
        <v>284</v>
      </c>
      <c r="Q700" s="120">
        <v>11000</v>
      </c>
      <c r="R700" s="116" t="s">
        <v>0</v>
      </c>
      <c r="S700" s="108" t="s">
        <v>272</v>
      </c>
      <c r="T700" s="108" t="s">
        <v>272</v>
      </c>
      <c r="U700" s="108" t="s">
        <v>272</v>
      </c>
      <c r="V700" s="108" t="s">
        <v>272</v>
      </c>
      <c r="W700" s="108" t="s">
        <v>272</v>
      </c>
      <c r="X700" s="108" t="s">
        <v>272</v>
      </c>
      <c r="Y700" s="108" t="s">
        <v>272</v>
      </c>
      <c r="Z700" s="108" t="s">
        <v>272</v>
      </c>
      <c r="AA700" s="108" t="s">
        <v>272</v>
      </c>
      <c r="AB700" s="108" t="s">
        <v>272</v>
      </c>
      <c r="AC700" s="108" t="s">
        <v>272</v>
      </c>
      <c r="AD700" s="108" t="s">
        <v>272</v>
      </c>
      <c r="AE700" s="108" t="s">
        <v>272</v>
      </c>
      <c r="AF700" s="108" t="s">
        <v>278</v>
      </c>
    </row>
    <row r="701" spans="1:32" x14ac:dyDescent="0.25">
      <c r="A701" s="107">
        <f t="shared" si="10"/>
        <v>5</v>
      </c>
      <c r="B701" s="113">
        <v>45420</v>
      </c>
      <c r="C701" s="113">
        <v>45420</v>
      </c>
      <c r="D701" s="108" t="s">
        <v>1677</v>
      </c>
      <c r="E701" s="108" t="s">
        <v>272</v>
      </c>
      <c r="F701" s="108" t="s">
        <v>1678</v>
      </c>
      <c r="G701" s="108" t="s">
        <v>281</v>
      </c>
      <c r="H701" s="108" t="s">
        <v>282</v>
      </c>
      <c r="I701" s="108" t="s">
        <v>276</v>
      </c>
      <c r="J701" s="120">
        <v>-357423000</v>
      </c>
      <c r="K701" s="114">
        <v>0</v>
      </c>
      <c r="L701" s="114">
        <v>-357423000</v>
      </c>
      <c r="M701" s="115" t="s">
        <v>272</v>
      </c>
      <c r="N701" s="108" t="s">
        <v>110</v>
      </c>
      <c r="O701" s="108" t="s">
        <v>192</v>
      </c>
      <c r="P701" s="108" t="s">
        <v>284</v>
      </c>
      <c r="Q701" s="120">
        <v>11000</v>
      </c>
      <c r="R701" s="116" t="s">
        <v>0</v>
      </c>
      <c r="S701" s="108" t="s">
        <v>272</v>
      </c>
      <c r="T701" s="108" t="s">
        <v>272</v>
      </c>
      <c r="U701" s="108" t="s">
        <v>272</v>
      </c>
      <c r="V701" s="108" t="s">
        <v>272</v>
      </c>
      <c r="W701" s="108" t="s">
        <v>272</v>
      </c>
      <c r="X701" s="108" t="s">
        <v>272</v>
      </c>
      <c r="Y701" s="108" t="s">
        <v>272</v>
      </c>
      <c r="Z701" s="108" t="s">
        <v>272</v>
      </c>
      <c r="AA701" s="108" t="s">
        <v>272</v>
      </c>
      <c r="AB701" s="108" t="s">
        <v>272</v>
      </c>
      <c r="AC701" s="108" t="s">
        <v>272</v>
      </c>
      <c r="AD701" s="108" t="s">
        <v>272</v>
      </c>
      <c r="AE701" s="108" t="s">
        <v>272</v>
      </c>
      <c r="AF701" s="108" t="s">
        <v>278</v>
      </c>
    </row>
    <row r="702" spans="1:32" x14ac:dyDescent="0.25">
      <c r="A702" s="107">
        <f t="shared" si="10"/>
        <v>5</v>
      </c>
      <c r="B702" s="113">
        <v>45420</v>
      </c>
      <c r="C702" s="113">
        <v>45420</v>
      </c>
      <c r="D702" s="108" t="s">
        <v>1679</v>
      </c>
      <c r="E702" s="108" t="s">
        <v>272</v>
      </c>
      <c r="F702" s="108" t="s">
        <v>1680</v>
      </c>
      <c r="G702" s="108" t="s">
        <v>281</v>
      </c>
      <c r="H702" s="108" t="s">
        <v>282</v>
      </c>
      <c r="I702" s="108" t="s">
        <v>276</v>
      </c>
      <c r="J702" s="120">
        <v>-227850000</v>
      </c>
      <c r="K702" s="114">
        <v>0</v>
      </c>
      <c r="L702" s="114">
        <v>-227850000</v>
      </c>
      <c r="M702" s="115" t="s">
        <v>272</v>
      </c>
      <c r="N702" s="108" t="s">
        <v>118</v>
      </c>
      <c r="O702" s="108" t="s">
        <v>184</v>
      </c>
      <c r="P702" s="108" t="s">
        <v>284</v>
      </c>
      <c r="Q702" s="120">
        <v>10000</v>
      </c>
      <c r="R702" s="116" t="s">
        <v>1</v>
      </c>
      <c r="S702" s="108" t="s">
        <v>272</v>
      </c>
      <c r="T702" s="108" t="s">
        <v>272</v>
      </c>
      <c r="U702" s="108" t="s">
        <v>272</v>
      </c>
      <c r="V702" s="108" t="s">
        <v>272</v>
      </c>
      <c r="W702" s="108" t="s">
        <v>272</v>
      </c>
      <c r="X702" s="108" t="s">
        <v>272</v>
      </c>
      <c r="Y702" s="108" t="s">
        <v>272</v>
      </c>
      <c r="Z702" s="108" t="s">
        <v>272</v>
      </c>
      <c r="AA702" s="108" t="s">
        <v>272</v>
      </c>
      <c r="AB702" s="108" t="s">
        <v>272</v>
      </c>
      <c r="AC702" s="108" t="s">
        <v>272</v>
      </c>
      <c r="AD702" s="108" t="s">
        <v>272</v>
      </c>
      <c r="AE702" s="108" t="s">
        <v>272</v>
      </c>
      <c r="AF702" s="108" t="s">
        <v>278</v>
      </c>
    </row>
    <row r="703" spans="1:32" x14ac:dyDescent="0.25">
      <c r="A703" s="107">
        <f t="shared" si="10"/>
        <v>5</v>
      </c>
      <c r="B703" s="113">
        <v>45421</v>
      </c>
      <c r="C703" s="113">
        <v>45421</v>
      </c>
      <c r="D703" s="108" t="s">
        <v>1681</v>
      </c>
      <c r="E703" s="108" t="s">
        <v>272</v>
      </c>
      <c r="F703" s="108" t="s">
        <v>1682</v>
      </c>
      <c r="G703" s="108" t="s">
        <v>281</v>
      </c>
      <c r="H703" s="108" t="s">
        <v>282</v>
      </c>
      <c r="I703" s="108" t="s">
        <v>276</v>
      </c>
      <c r="J703" s="120">
        <v>-186153000</v>
      </c>
      <c r="K703" s="114">
        <v>0</v>
      </c>
      <c r="L703" s="114">
        <v>-186153000</v>
      </c>
      <c r="M703" s="115" t="s">
        <v>272</v>
      </c>
      <c r="N703" s="108" t="s">
        <v>155</v>
      </c>
      <c r="O703" s="108" t="s">
        <v>179</v>
      </c>
      <c r="P703" s="108" t="s">
        <v>284</v>
      </c>
      <c r="Q703" s="120">
        <v>5500</v>
      </c>
      <c r="R703" s="116" t="s">
        <v>1</v>
      </c>
      <c r="S703" s="108" t="s">
        <v>272</v>
      </c>
      <c r="T703" s="108" t="s">
        <v>272</v>
      </c>
      <c r="U703" s="108" t="s">
        <v>272</v>
      </c>
      <c r="V703" s="108" t="s">
        <v>272</v>
      </c>
      <c r="W703" s="108" t="s">
        <v>272</v>
      </c>
      <c r="X703" s="108" t="s">
        <v>272</v>
      </c>
      <c r="Y703" s="108" t="s">
        <v>272</v>
      </c>
      <c r="Z703" s="108" t="s">
        <v>272</v>
      </c>
      <c r="AA703" s="108" t="s">
        <v>272</v>
      </c>
      <c r="AB703" s="108" t="s">
        <v>272</v>
      </c>
      <c r="AC703" s="108" t="s">
        <v>272</v>
      </c>
      <c r="AD703" s="108" t="s">
        <v>272</v>
      </c>
      <c r="AE703" s="108" t="s">
        <v>272</v>
      </c>
      <c r="AF703" s="108" t="s">
        <v>278</v>
      </c>
    </row>
    <row r="704" spans="1:32" x14ac:dyDescent="0.25">
      <c r="A704" s="107">
        <f t="shared" si="10"/>
        <v>5</v>
      </c>
      <c r="B704" s="113">
        <v>45421</v>
      </c>
      <c r="C704" s="113">
        <v>45421</v>
      </c>
      <c r="D704" s="108" t="s">
        <v>1683</v>
      </c>
      <c r="E704" s="108" t="s">
        <v>272</v>
      </c>
      <c r="F704" s="108" t="s">
        <v>1684</v>
      </c>
      <c r="G704" s="108" t="s">
        <v>281</v>
      </c>
      <c r="H704" s="108" t="s">
        <v>282</v>
      </c>
      <c r="I704" s="108" t="s">
        <v>276</v>
      </c>
      <c r="J704" s="120">
        <v>-186153000</v>
      </c>
      <c r="K704" s="114">
        <v>0</v>
      </c>
      <c r="L704" s="114">
        <v>-186153000</v>
      </c>
      <c r="M704" s="115" t="s">
        <v>272</v>
      </c>
      <c r="N704" s="108" t="s">
        <v>155</v>
      </c>
      <c r="O704" s="108" t="s">
        <v>179</v>
      </c>
      <c r="P704" s="108" t="s">
        <v>284</v>
      </c>
      <c r="Q704" s="120">
        <v>5500</v>
      </c>
      <c r="R704" s="116" t="s">
        <v>1</v>
      </c>
      <c r="S704" s="108" t="s">
        <v>272</v>
      </c>
      <c r="T704" s="108" t="s">
        <v>272</v>
      </c>
      <c r="U704" s="108" t="s">
        <v>272</v>
      </c>
      <c r="V704" s="108" t="s">
        <v>272</v>
      </c>
      <c r="W704" s="108" t="s">
        <v>272</v>
      </c>
      <c r="X704" s="108" t="s">
        <v>272</v>
      </c>
      <c r="Y704" s="108" t="s">
        <v>272</v>
      </c>
      <c r="Z704" s="108" t="s">
        <v>272</v>
      </c>
      <c r="AA704" s="108" t="s">
        <v>272</v>
      </c>
      <c r="AB704" s="108" t="s">
        <v>272</v>
      </c>
      <c r="AC704" s="108" t="s">
        <v>272</v>
      </c>
      <c r="AD704" s="108" t="s">
        <v>272</v>
      </c>
      <c r="AE704" s="108" t="s">
        <v>272</v>
      </c>
      <c r="AF704" s="108" t="s">
        <v>278</v>
      </c>
    </row>
    <row r="705" spans="1:32" x14ac:dyDescent="0.25">
      <c r="A705" s="107">
        <f t="shared" si="10"/>
        <v>5</v>
      </c>
      <c r="B705" s="113">
        <v>45422</v>
      </c>
      <c r="C705" s="113">
        <v>45422</v>
      </c>
      <c r="D705" s="108" t="s">
        <v>1685</v>
      </c>
      <c r="E705" s="108" t="s">
        <v>272</v>
      </c>
      <c r="F705" s="108" t="s">
        <v>1686</v>
      </c>
      <c r="G705" s="108" t="s">
        <v>281</v>
      </c>
      <c r="H705" s="108" t="s">
        <v>282</v>
      </c>
      <c r="I705" s="108" t="s">
        <v>276</v>
      </c>
      <c r="J705" s="120">
        <v>-714846000</v>
      </c>
      <c r="K705" s="114">
        <v>0</v>
      </c>
      <c r="L705" s="114">
        <v>-714846000</v>
      </c>
      <c r="M705" s="115" t="s">
        <v>272</v>
      </c>
      <c r="N705" s="108" t="s">
        <v>110</v>
      </c>
      <c r="O705" s="108" t="s">
        <v>192</v>
      </c>
      <c r="P705" s="108" t="s">
        <v>284</v>
      </c>
      <c r="Q705" s="120">
        <v>22000</v>
      </c>
      <c r="R705" s="116" t="s">
        <v>0</v>
      </c>
      <c r="S705" s="108" t="s">
        <v>272</v>
      </c>
      <c r="T705" s="108" t="s">
        <v>272</v>
      </c>
      <c r="U705" s="108" t="s">
        <v>272</v>
      </c>
      <c r="V705" s="108" t="s">
        <v>272</v>
      </c>
      <c r="W705" s="108" t="s">
        <v>272</v>
      </c>
      <c r="X705" s="108" t="s">
        <v>272</v>
      </c>
      <c r="Y705" s="108" t="s">
        <v>272</v>
      </c>
      <c r="Z705" s="108" t="s">
        <v>272</v>
      </c>
      <c r="AA705" s="108" t="s">
        <v>272</v>
      </c>
      <c r="AB705" s="108" t="s">
        <v>272</v>
      </c>
      <c r="AC705" s="108" t="s">
        <v>272</v>
      </c>
      <c r="AD705" s="108" t="s">
        <v>272</v>
      </c>
      <c r="AE705" s="108" t="s">
        <v>272</v>
      </c>
      <c r="AF705" s="108" t="s">
        <v>278</v>
      </c>
    </row>
    <row r="706" spans="1:32" x14ac:dyDescent="0.25">
      <c r="A706" s="107">
        <f t="shared" si="10"/>
        <v>5</v>
      </c>
      <c r="B706" s="113">
        <v>45422</v>
      </c>
      <c r="C706" s="113">
        <v>45422</v>
      </c>
      <c r="D706" s="108" t="s">
        <v>1687</v>
      </c>
      <c r="E706" s="108" t="s">
        <v>272</v>
      </c>
      <c r="F706" s="108" t="s">
        <v>1688</v>
      </c>
      <c r="G706" s="108" t="s">
        <v>315</v>
      </c>
      <c r="H706" s="108" t="s">
        <v>316</v>
      </c>
      <c r="I706" s="108" t="s">
        <v>276</v>
      </c>
      <c r="J706" s="120">
        <v>-666072000</v>
      </c>
      <c r="K706" s="114">
        <v>0</v>
      </c>
      <c r="L706" s="114">
        <v>-666072000</v>
      </c>
      <c r="M706" s="115" t="s">
        <v>272</v>
      </c>
      <c r="N706" s="108" t="s">
        <v>110</v>
      </c>
      <c r="O706" s="108" t="s">
        <v>192</v>
      </c>
      <c r="P706" s="108" t="s">
        <v>284</v>
      </c>
      <c r="Q706" s="120">
        <v>22000</v>
      </c>
      <c r="R706" s="116" t="s">
        <v>0</v>
      </c>
      <c r="S706" s="108" t="s">
        <v>272</v>
      </c>
      <c r="T706" s="108" t="s">
        <v>272</v>
      </c>
      <c r="U706" s="108" t="s">
        <v>272</v>
      </c>
      <c r="V706" s="108" t="s">
        <v>272</v>
      </c>
      <c r="W706" s="108" t="s">
        <v>272</v>
      </c>
      <c r="X706" s="108" t="s">
        <v>272</v>
      </c>
      <c r="Y706" s="108" t="s">
        <v>272</v>
      </c>
      <c r="Z706" s="108" t="s">
        <v>272</v>
      </c>
      <c r="AA706" s="108" t="s">
        <v>272</v>
      </c>
      <c r="AB706" s="108" t="s">
        <v>272</v>
      </c>
      <c r="AC706" s="108" t="s">
        <v>272</v>
      </c>
      <c r="AD706" s="108" t="s">
        <v>272</v>
      </c>
      <c r="AE706" s="108" t="s">
        <v>272</v>
      </c>
      <c r="AF706" s="108" t="s">
        <v>278</v>
      </c>
    </row>
    <row r="707" spans="1:32" x14ac:dyDescent="0.25">
      <c r="A707" s="107">
        <f t="shared" si="10"/>
        <v>5</v>
      </c>
      <c r="B707" s="113">
        <v>45422</v>
      </c>
      <c r="C707" s="113">
        <v>45422</v>
      </c>
      <c r="D707" s="108" t="s">
        <v>1689</v>
      </c>
      <c r="E707" s="108" t="s">
        <v>272</v>
      </c>
      <c r="F707" s="108" t="s">
        <v>1690</v>
      </c>
      <c r="G707" s="108" t="s">
        <v>315</v>
      </c>
      <c r="H707" s="108" t="s">
        <v>316</v>
      </c>
      <c r="I707" s="108" t="s">
        <v>276</v>
      </c>
      <c r="J707" s="120">
        <v>-666072000</v>
      </c>
      <c r="K707" s="114">
        <v>0</v>
      </c>
      <c r="L707" s="114">
        <v>-666072000</v>
      </c>
      <c r="M707" s="115" t="s">
        <v>272</v>
      </c>
      <c r="N707" s="108" t="s">
        <v>110</v>
      </c>
      <c r="O707" s="108" t="s">
        <v>192</v>
      </c>
      <c r="P707" s="108" t="s">
        <v>284</v>
      </c>
      <c r="Q707" s="120">
        <v>22000</v>
      </c>
      <c r="R707" s="116" t="s">
        <v>0</v>
      </c>
      <c r="S707" s="108" t="s">
        <v>272</v>
      </c>
      <c r="T707" s="108" t="s">
        <v>272</v>
      </c>
      <c r="U707" s="108" t="s">
        <v>272</v>
      </c>
      <c r="V707" s="108" t="s">
        <v>272</v>
      </c>
      <c r="W707" s="108" t="s">
        <v>272</v>
      </c>
      <c r="X707" s="108" t="s">
        <v>272</v>
      </c>
      <c r="Y707" s="108" t="s">
        <v>272</v>
      </c>
      <c r="Z707" s="108" t="s">
        <v>272</v>
      </c>
      <c r="AA707" s="108" t="s">
        <v>272</v>
      </c>
      <c r="AB707" s="108" t="s">
        <v>272</v>
      </c>
      <c r="AC707" s="108" t="s">
        <v>272</v>
      </c>
      <c r="AD707" s="108" t="s">
        <v>272</v>
      </c>
      <c r="AE707" s="108" t="s">
        <v>272</v>
      </c>
      <c r="AF707" s="108" t="s">
        <v>278</v>
      </c>
    </row>
    <row r="708" spans="1:32" x14ac:dyDescent="0.25">
      <c r="A708" s="107">
        <f t="shared" ref="A708:A771" si="11">MONTH(C708)</f>
        <v>5</v>
      </c>
      <c r="B708" s="113">
        <v>45422</v>
      </c>
      <c r="C708" s="113">
        <v>45422</v>
      </c>
      <c r="D708" s="108" t="s">
        <v>1691</v>
      </c>
      <c r="E708" s="108" t="s">
        <v>272</v>
      </c>
      <c r="F708" s="108" t="s">
        <v>1692</v>
      </c>
      <c r="G708" s="108" t="s">
        <v>315</v>
      </c>
      <c r="H708" s="108" t="s">
        <v>316</v>
      </c>
      <c r="I708" s="108" t="s">
        <v>276</v>
      </c>
      <c r="J708" s="120">
        <v>-666072000</v>
      </c>
      <c r="K708" s="114">
        <v>0</v>
      </c>
      <c r="L708" s="114">
        <v>-666072000</v>
      </c>
      <c r="M708" s="115" t="s">
        <v>272</v>
      </c>
      <c r="N708" s="108" t="s">
        <v>110</v>
      </c>
      <c r="O708" s="108" t="s">
        <v>192</v>
      </c>
      <c r="P708" s="108" t="s">
        <v>284</v>
      </c>
      <c r="Q708" s="120">
        <v>22000</v>
      </c>
      <c r="R708" s="116" t="s">
        <v>0</v>
      </c>
      <c r="S708" s="108" t="s">
        <v>272</v>
      </c>
      <c r="T708" s="108" t="s">
        <v>272</v>
      </c>
      <c r="U708" s="108" t="s">
        <v>272</v>
      </c>
      <c r="V708" s="108" t="s">
        <v>272</v>
      </c>
      <c r="W708" s="108" t="s">
        <v>272</v>
      </c>
      <c r="X708" s="108" t="s">
        <v>272</v>
      </c>
      <c r="Y708" s="108" t="s">
        <v>272</v>
      </c>
      <c r="Z708" s="108" t="s">
        <v>272</v>
      </c>
      <c r="AA708" s="108" t="s">
        <v>272</v>
      </c>
      <c r="AB708" s="108" t="s">
        <v>272</v>
      </c>
      <c r="AC708" s="108" t="s">
        <v>272</v>
      </c>
      <c r="AD708" s="108" t="s">
        <v>272</v>
      </c>
      <c r="AE708" s="108" t="s">
        <v>272</v>
      </c>
      <c r="AF708" s="108" t="s">
        <v>278</v>
      </c>
    </row>
    <row r="709" spans="1:32" x14ac:dyDescent="0.25">
      <c r="A709" s="107">
        <f t="shared" si="11"/>
        <v>5</v>
      </c>
      <c r="B709" s="113">
        <v>45422</v>
      </c>
      <c r="C709" s="113">
        <v>45422</v>
      </c>
      <c r="D709" s="108" t="s">
        <v>1693</v>
      </c>
      <c r="E709" s="108" t="s">
        <v>272</v>
      </c>
      <c r="F709" s="108" t="s">
        <v>1694</v>
      </c>
      <c r="G709" s="108" t="s">
        <v>315</v>
      </c>
      <c r="H709" s="108" t="s">
        <v>316</v>
      </c>
      <c r="I709" s="108" t="s">
        <v>276</v>
      </c>
      <c r="J709" s="120">
        <v>-666072000</v>
      </c>
      <c r="K709" s="114">
        <v>0</v>
      </c>
      <c r="L709" s="114">
        <v>-666072000</v>
      </c>
      <c r="M709" s="115" t="s">
        <v>272</v>
      </c>
      <c r="N709" s="108" t="s">
        <v>110</v>
      </c>
      <c r="O709" s="108" t="s">
        <v>192</v>
      </c>
      <c r="P709" s="108" t="s">
        <v>284</v>
      </c>
      <c r="Q709" s="120">
        <v>22000</v>
      </c>
      <c r="R709" s="116" t="s">
        <v>0</v>
      </c>
      <c r="S709" s="108" t="s">
        <v>272</v>
      </c>
      <c r="T709" s="108" t="s">
        <v>272</v>
      </c>
      <c r="U709" s="108" t="s">
        <v>272</v>
      </c>
      <c r="V709" s="108" t="s">
        <v>272</v>
      </c>
      <c r="W709" s="108" t="s">
        <v>272</v>
      </c>
      <c r="X709" s="108" t="s">
        <v>272</v>
      </c>
      <c r="Y709" s="108" t="s">
        <v>272</v>
      </c>
      <c r="Z709" s="108" t="s">
        <v>272</v>
      </c>
      <c r="AA709" s="108" t="s">
        <v>272</v>
      </c>
      <c r="AB709" s="108" t="s">
        <v>272</v>
      </c>
      <c r="AC709" s="108" t="s">
        <v>272</v>
      </c>
      <c r="AD709" s="108" t="s">
        <v>272</v>
      </c>
      <c r="AE709" s="108" t="s">
        <v>272</v>
      </c>
      <c r="AF709" s="108" t="s">
        <v>278</v>
      </c>
    </row>
    <row r="710" spans="1:32" x14ac:dyDescent="0.25">
      <c r="A710" s="107">
        <f t="shared" si="11"/>
        <v>5</v>
      </c>
      <c r="B710" s="113">
        <v>45422</v>
      </c>
      <c r="C710" s="113">
        <v>45422</v>
      </c>
      <c r="D710" s="108" t="s">
        <v>1695</v>
      </c>
      <c r="E710" s="108" t="s">
        <v>272</v>
      </c>
      <c r="F710" s="108" t="s">
        <v>1696</v>
      </c>
      <c r="G710" s="108" t="s">
        <v>281</v>
      </c>
      <c r="H710" s="108" t="s">
        <v>282</v>
      </c>
      <c r="I710" s="108" t="s">
        <v>276</v>
      </c>
      <c r="J710" s="120">
        <v>-36429250</v>
      </c>
      <c r="K710" s="114">
        <v>0</v>
      </c>
      <c r="L710" s="114">
        <v>-36429250</v>
      </c>
      <c r="M710" s="115" t="s">
        <v>272</v>
      </c>
      <c r="N710" s="108" t="s">
        <v>110</v>
      </c>
      <c r="O710" s="108" t="s">
        <v>192</v>
      </c>
      <c r="P710" s="108" t="s">
        <v>284</v>
      </c>
      <c r="Q710" s="120">
        <v>1100</v>
      </c>
      <c r="R710" s="116" t="s">
        <v>0</v>
      </c>
      <c r="S710" s="108" t="s">
        <v>272</v>
      </c>
      <c r="T710" s="108" t="s">
        <v>272</v>
      </c>
      <c r="U710" s="108" t="s">
        <v>272</v>
      </c>
      <c r="V710" s="108" t="s">
        <v>272</v>
      </c>
      <c r="W710" s="108" t="s">
        <v>272</v>
      </c>
      <c r="X710" s="108" t="s">
        <v>272</v>
      </c>
      <c r="Y710" s="108" t="s">
        <v>272</v>
      </c>
      <c r="Z710" s="108" t="s">
        <v>272</v>
      </c>
      <c r="AA710" s="108" t="s">
        <v>272</v>
      </c>
      <c r="AB710" s="108" t="s">
        <v>272</v>
      </c>
      <c r="AC710" s="108" t="s">
        <v>272</v>
      </c>
      <c r="AD710" s="108" t="s">
        <v>272</v>
      </c>
      <c r="AE710" s="108" t="s">
        <v>272</v>
      </c>
      <c r="AF710" s="108" t="s">
        <v>278</v>
      </c>
    </row>
    <row r="711" spans="1:32" x14ac:dyDescent="0.25">
      <c r="A711" s="107">
        <f t="shared" si="11"/>
        <v>5</v>
      </c>
      <c r="B711" s="113">
        <v>45422</v>
      </c>
      <c r="C711" s="113">
        <v>45422</v>
      </c>
      <c r="D711" s="108" t="s">
        <v>1697</v>
      </c>
      <c r="E711" s="108" t="s">
        <v>272</v>
      </c>
      <c r="F711" s="108" t="s">
        <v>1698</v>
      </c>
      <c r="G711" s="108" t="s">
        <v>281</v>
      </c>
      <c r="H711" s="108" t="s">
        <v>282</v>
      </c>
      <c r="I711" s="108" t="s">
        <v>276</v>
      </c>
      <c r="J711" s="120">
        <v>-21691250000</v>
      </c>
      <c r="K711" s="114">
        <v>0</v>
      </c>
      <c r="L711" s="114">
        <v>-21691250000</v>
      </c>
      <c r="M711" s="115" t="s">
        <v>272</v>
      </c>
      <c r="N711" s="108" t="s">
        <v>95</v>
      </c>
      <c r="O711" s="108" t="s">
        <v>170</v>
      </c>
      <c r="P711" s="108" t="s">
        <v>284</v>
      </c>
      <c r="Q711" s="120">
        <v>700000</v>
      </c>
      <c r="R711" s="116" t="s">
        <v>0</v>
      </c>
      <c r="S711" s="108" t="s">
        <v>272</v>
      </c>
      <c r="T711" s="108" t="s">
        <v>272</v>
      </c>
      <c r="U711" s="108" t="s">
        <v>272</v>
      </c>
      <c r="V711" s="108" t="s">
        <v>272</v>
      </c>
      <c r="W711" s="108" t="s">
        <v>272</v>
      </c>
      <c r="X711" s="108" t="s">
        <v>272</v>
      </c>
      <c r="Y711" s="108" t="s">
        <v>272</v>
      </c>
      <c r="Z711" s="108" t="s">
        <v>272</v>
      </c>
      <c r="AA711" s="108" t="s">
        <v>272</v>
      </c>
      <c r="AB711" s="108" t="s">
        <v>272</v>
      </c>
      <c r="AC711" s="108" t="s">
        <v>272</v>
      </c>
      <c r="AD711" s="108" t="s">
        <v>272</v>
      </c>
      <c r="AE711" s="108" t="s">
        <v>272</v>
      </c>
      <c r="AF711" s="108" t="s">
        <v>278</v>
      </c>
    </row>
    <row r="712" spans="1:32" x14ac:dyDescent="0.25">
      <c r="A712" s="107">
        <f t="shared" si="11"/>
        <v>5</v>
      </c>
      <c r="B712" s="113">
        <v>45423</v>
      </c>
      <c r="C712" s="113">
        <v>45423</v>
      </c>
      <c r="D712" s="108" t="s">
        <v>1699</v>
      </c>
      <c r="E712" s="108" t="s">
        <v>272</v>
      </c>
      <c r="F712" s="108" t="s">
        <v>1700</v>
      </c>
      <c r="G712" s="108" t="s">
        <v>281</v>
      </c>
      <c r="H712" s="108" t="s">
        <v>282</v>
      </c>
      <c r="I712" s="108" t="s">
        <v>276</v>
      </c>
      <c r="J712" s="120">
        <v>-714846000</v>
      </c>
      <c r="K712" s="114">
        <v>0</v>
      </c>
      <c r="L712" s="114">
        <v>-714846000</v>
      </c>
      <c r="M712" s="115" t="s">
        <v>272</v>
      </c>
      <c r="N712" s="108" t="s">
        <v>110</v>
      </c>
      <c r="O712" s="108" t="s">
        <v>192</v>
      </c>
      <c r="P712" s="108" t="s">
        <v>284</v>
      </c>
      <c r="Q712" s="120">
        <v>22000</v>
      </c>
      <c r="R712" s="116" t="s">
        <v>0</v>
      </c>
      <c r="S712" s="108" t="s">
        <v>272</v>
      </c>
      <c r="T712" s="108" t="s">
        <v>272</v>
      </c>
      <c r="U712" s="108" t="s">
        <v>272</v>
      </c>
      <c r="V712" s="108" t="s">
        <v>272</v>
      </c>
      <c r="W712" s="108" t="s">
        <v>272</v>
      </c>
      <c r="X712" s="108" t="s">
        <v>272</v>
      </c>
      <c r="Y712" s="108" t="s">
        <v>272</v>
      </c>
      <c r="Z712" s="108" t="s">
        <v>272</v>
      </c>
      <c r="AA712" s="108" t="s">
        <v>272</v>
      </c>
      <c r="AB712" s="108" t="s">
        <v>272</v>
      </c>
      <c r="AC712" s="108" t="s">
        <v>272</v>
      </c>
      <c r="AD712" s="108" t="s">
        <v>272</v>
      </c>
      <c r="AE712" s="108" t="s">
        <v>272</v>
      </c>
      <c r="AF712" s="108" t="s">
        <v>278</v>
      </c>
    </row>
    <row r="713" spans="1:32" x14ac:dyDescent="0.25">
      <c r="A713" s="107">
        <f t="shared" si="11"/>
        <v>5</v>
      </c>
      <c r="B713" s="113">
        <v>45423</v>
      </c>
      <c r="C713" s="113">
        <v>45423</v>
      </c>
      <c r="D713" s="108" t="s">
        <v>1701</v>
      </c>
      <c r="E713" s="108" t="s">
        <v>272</v>
      </c>
      <c r="F713" s="108" t="s">
        <v>1702</v>
      </c>
      <c r="G713" s="108" t="s">
        <v>281</v>
      </c>
      <c r="H713" s="108" t="s">
        <v>282</v>
      </c>
      <c r="I713" s="108" t="s">
        <v>276</v>
      </c>
      <c r="J713" s="120">
        <v>-223982000</v>
      </c>
      <c r="K713" s="114">
        <v>0</v>
      </c>
      <c r="L713" s="114">
        <v>-223982000</v>
      </c>
      <c r="M713" s="115" t="s">
        <v>272</v>
      </c>
      <c r="N713" s="108" t="s">
        <v>197</v>
      </c>
      <c r="O713" s="108" t="s">
        <v>198</v>
      </c>
      <c r="P713" s="108" t="s">
        <v>284</v>
      </c>
      <c r="Q713" s="120">
        <v>11000</v>
      </c>
      <c r="R713" s="116" t="s">
        <v>130</v>
      </c>
      <c r="S713" s="108" t="s">
        <v>272</v>
      </c>
      <c r="T713" s="108" t="s">
        <v>272</v>
      </c>
      <c r="U713" s="108" t="s">
        <v>272</v>
      </c>
      <c r="V713" s="108" t="s">
        <v>272</v>
      </c>
      <c r="W713" s="108" t="s">
        <v>272</v>
      </c>
      <c r="X713" s="108" t="s">
        <v>272</v>
      </c>
      <c r="Y713" s="108" t="s">
        <v>272</v>
      </c>
      <c r="Z713" s="108" t="s">
        <v>272</v>
      </c>
      <c r="AA713" s="108" t="s">
        <v>272</v>
      </c>
      <c r="AB713" s="108" t="s">
        <v>272</v>
      </c>
      <c r="AC713" s="108" t="s">
        <v>272</v>
      </c>
      <c r="AD713" s="108" t="s">
        <v>272</v>
      </c>
      <c r="AE713" s="108" t="s">
        <v>272</v>
      </c>
      <c r="AF713" s="108" t="s">
        <v>278</v>
      </c>
    </row>
    <row r="714" spans="1:32" x14ac:dyDescent="0.25">
      <c r="A714" s="107">
        <f t="shared" si="11"/>
        <v>5</v>
      </c>
      <c r="B714" s="113">
        <v>45425</v>
      </c>
      <c r="C714" s="113">
        <v>45425</v>
      </c>
      <c r="D714" s="108" t="s">
        <v>1703</v>
      </c>
      <c r="E714" s="108" t="s">
        <v>272</v>
      </c>
      <c r="F714" s="108" t="s">
        <v>1704</v>
      </c>
      <c r="G714" s="108" t="s">
        <v>281</v>
      </c>
      <c r="H714" s="108" t="s">
        <v>282</v>
      </c>
      <c r="I714" s="108" t="s">
        <v>276</v>
      </c>
      <c r="J714" s="120">
        <v>-357423000</v>
      </c>
      <c r="K714" s="114">
        <v>0</v>
      </c>
      <c r="L714" s="114">
        <v>-357423000</v>
      </c>
      <c r="M714" s="115" t="s">
        <v>272</v>
      </c>
      <c r="N714" s="108" t="s">
        <v>110</v>
      </c>
      <c r="O714" s="108" t="s">
        <v>192</v>
      </c>
      <c r="P714" s="108" t="s">
        <v>284</v>
      </c>
      <c r="Q714" s="120">
        <v>11000</v>
      </c>
      <c r="R714" s="116" t="s">
        <v>0</v>
      </c>
      <c r="S714" s="108" t="s">
        <v>272</v>
      </c>
      <c r="T714" s="108" t="s">
        <v>272</v>
      </c>
      <c r="U714" s="108" t="s">
        <v>272</v>
      </c>
      <c r="V714" s="108" t="s">
        <v>272</v>
      </c>
      <c r="W714" s="108" t="s">
        <v>272</v>
      </c>
      <c r="X714" s="108" t="s">
        <v>272</v>
      </c>
      <c r="Y714" s="108" t="s">
        <v>272</v>
      </c>
      <c r="Z714" s="108" t="s">
        <v>272</v>
      </c>
      <c r="AA714" s="108" t="s">
        <v>272</v>
      </c>
      <c r="AB714" s="108" t="s">
        <v>272</v>
      </c>
      <c r="AC714" s="108" t="s">
        <v>272</v>
      </c>
      <c r="AD714" s="108" t="s">
        <v>272</v>
      </c>
      <c r="AE714" s="108" t="s">
        <v>272</v>
      </c>
      <c r="AF714" s="108" t="s">
        <v>278</v>
      </c>
    </row>
    <row r="715" spans="1:32" x14ac:dyDescent="0.25">
      <c r="A715" s="107">
        <f t="shared" si="11"/>
        <v>5</v>
      </c>
      <c r="B715" s="113">
        <v>45425</v>
      </c>
      <c r="C715" s="113">
        <v>45425</v>
      </c>
      <c r="D715" s="108" t="s">
        <v>1705</v>
      </c>
      <c r="E715" s="108" t="s">
        <v>272</v>
      </c>
      <c r="F715" s="108" t="s">
        <v>1706</v>
      </c>
      <c r="G715" s="108" t="s">
        <v>281</v>
      </c>
      <c r="H715" s="108" t="s">
        <v>282</v>
      </c>
      <c r="I715" s="108" t="s">
        <v>276</v>
      </c>
      <c r="J715" s="120">
        <v>-357423000</v>
      </c>
      <c r="K715" s="114">
        <v>0</v>
      </c>
      <c r="L715" s="114">
        <v>-357423000</v>
      </c>
      <c r="M715" s="115" t="s">
        <v>272</v>
      </c>
      <c r="N715" s="108" t="s">
        <v>110</v>
      </c>
      <c r="O715" s="108" t="s">
        <v>192</v>
      </c>
      <c r="P715" s="108" t="s">
        <v>284</v>
      </c>
      <c r="Q715" s="120">
        <v>11000</v>
      </c>
      <c r="R715" s="116" t="s">
        <v>0</v>
      </c>
      <c r="S715" s="108" t="s">
        <v>272</v>
      </c>
      <c r="T715" s="108" t="s">
        <v>272</v>
      </c>
      <c r="U715" s="108" t="s">
        <v>272</v>
      </c>
      <c r="V715" s="108" t="s">
        <v>272</v>
      </c>
      <c r="W715" s="108" t="s">
        <v>272</v>
      </c>
      <c r="X715" s="108" t="s">
        <v>272</v>
      </c>
      <c r="Y715" s="108" t="s">
        <v>272</v>
      </c>
      <c r="Z715" s="108" t="s">
        <v>272</v>
      </c>
      <c r="AA715" s="108" t="s">
        <v>272</v>
      </c>
      <c r="AB715" s="108" t="s">
        <v>272</v>
      </c>
      <c r="AC715" s="108" t="s">
        <v>272</v>
      </c>
      <c r="AD715" s="108" t="s">
        <v>272</v>
      </c>
      <c r="AE715" s="108" t="s">
        <v>272</v>
      </c>
      <c r="AF715" s="108" t="s">
        <v>278</v>
      </c>
    </row>
    <row r="716" spans="1:32" x14ac:dyDescent="0.25">
      <c r="A716" s="107">
        <f t="shared" si="11"/>
        <v>5</v>
      </c>
      <c r="B716" s="113">
        <v>45425</v>
      </c>
      <c r="C716" s="113">
        <v>45425</v>
      </c>
      <c r="D716" s="108" t="s">
        <v>1707</v>
      </c>
      <c r="E716" s="108" t="s">
        <v>272</v>
      </c>
      <c r="F716" s="108" t="s">
        <v>1708</v>
      </c>
      <c r="G716" s="108" t="s">
        <v>281</v>
      </c>
      <c r="H716" s="108" t="s">
        <v>282</v>
      </c>
      <c r="I716" s="108" t="s">
        <v>276</v>
      </c>
      <c r="J716" s="120">
        <v>-116082750</v>
      </c>
      <c r="K716" s="114">
        <v>0</v>
      </c>
      <c r="L716" s="114">
        <v>-116082750</v>
      </c>
      <c r="M716" s="115" t="s">
        <v>272</v>
      </c>
      <c r="N716" s="108" t="s">
        <v>151</v>
      </c>
      <c r="O716" s="108" t="s">
        <v>152</v>
      </c>
      <c r="P716" s="108" t="s">
        <v>284</v>
      </c>
      <c r="Q716" s="120">
        <v>5250</v>
      </c>
      <c r="R716" s="116" t="s">
        <v>2</v>
      </c>
      <c r="S716" s="108" t="s">
        <v>272</v>
      </c>
      <c r="T716" s="108" t="s">
        <v>272</v>
      </c>
      <c r="U716" s="108" t="s">
        <v>272</v>
      </c>
      <c r="V716" s="108" t="s">
        <v>272</v>
      </c>
      <c r="W716" s="108" t="s">
        <v>272</v>
      </c>
      <c r="X716" s="108" t="s">
        <v>272</v>
      </c>
      <c r="Y716" s="108" t="s">
        <v>272</v>
      </c>
      <c r="Z716" s="108" t="s">
        <v>272</v>
      </c>
      <c r="AA716" s="108" t="s">
        <v>272</v>
      </c>
      <c r="AB716" s="108" t="s">
        <v>272</v>
      </c>
      <c r="AC716" s="108" t="s">
        <v>272</v>
      </c>
      <c r="AD716" s="108" t="s">
        <v>272</v>
      </c>
      <c r="AE716" s="108" t="s">
        <v>272</v>
      </c>
      <c r="AF716" s="108" t="s">
        <v>278</v>
      </c>
    </row>
    <row r="717" spans="1:32" x14ac:dyDescent="0.25">
      <c r="A717" s="107">
        <f t="shared" si="11"/>
        <v>5</v>
      </c>
      <c r="B717" s="113">
        <v>45425</v>
      </c>
      <c r="C717" s="113">
        <v>45425</v>
      </c>
      <c r="D717" s="108" t="s">
        <v>1709</v>
      </c>
      <c r="E717" s="108" t="s">
        <v>272</v>
      </c>
      <c r="F717" s="108" t="s">
        <v>1710</v>
      </c>
      <c r="G717" s="108" t="s">
        <v>281</v>
      </c>
      <c r="H717" s="108" t="s">
        <v>282</v>
      </c>
      <c r="I717" s="108" t="s">
        <v>276</v>
      </c>
      <c r="J717" s="120">
        <v>-116082750</v>
      </c>
      <c r="K717" s="114">
        <v>0</v>
      </c>
      <c r="L717" s="114">
        <v>-116082750</v>
      </c>
      <c r="M717" s="115" t="s">
        <v>272</v>
      </c>
      <c r="N717" s="108" t="s">
        <v>151</v>
      </c>
      <c r="O717" s="108" t="s">
        <v>152</v>
      </c>
      <c r="P717" s="108" t="s">
        <v>284</v>
      </c>
      <c r="Q717" s="120">
        <v>5250</v>
      </c>
      <c r="R717" s="116" t="s">
        <v>2</v>
      </c>
      <c r="S717" s="108" t="s">
        <v>272</v>
      </c>
      <c r="T717" s="108" t="s">
        <v>272</v>
      </c>
      <c r="U717" s="108" t="s">
        <v>272</v>
      </c>
      <c r="V717" s="108" t="s">
        <v>272</v>
      </c>
      <c r="W717" s="108" t="s">
        <v>272</v>
      </c>
      <c r="X717" s="108" t="s">
        <v>272</v>
      </c>
      <c r="Y717" s="108" t="s">
        <v>272</v>
      </c>
      <c r="Z717" s="108" t="s">
        <v>272</v>
      </c>
      <c r="AA717" s="108" t="s">
        <v>272</v>
      </c>
      <c r="AB717" s="108" t="s">
        <v>272</v>
      </c>
      <c r="AC717" s="108" t="s">
        <v>272</v>
      </c>
      <c r="AD717" s="108" t="s">
        <v>272</v>
      </c>
      <c r="AE717" s="108" t="s">
        <v>272</v>
      </c>
      <c r="AF717" s="108" t="s">
        <v>278</v>
      </c>
    </row>
    <row r="718" spans="1:32" x14ac:dyDescent="0.25">
      <c r="A718" s="107">
        <f t="shared" si="11"/>
        <v>5</v>
      </c>
      <c r="B718" s="113">
        <v>45425</v>
      </c>
      <c r="C718" s="113">
        <v>45425</v>
      </c>
      <c r="D718" s="108" t="s">
        <v>1711</v>
      </c>
      <c r="E718" s="108" t="s">
        <v>272</v>
      </c>
      <c r="F718" s="108" t="s">
        <v>1712</v>
      </c>
      <c r="G718" s="108" t="s">
        <v>281</v>
      </c>
      <c r="H718" s="108" t="s">
        <v>282</v>
      </c>
      <c r="I718" s="108" t="s">
        <v>276</v>
      </c>
      <c r="J718" s="120">
        <v>-99499500</v>
      </c>
      <c r="K718" s="114">
        <v>0</v>
      </c>
      <c r="L718" s="114">
        <v>-99499500</v>
      </c>
      <c r="M718" s="115" t="s">
        <v>272</v>
      </c>
      <c r="N718" s="108" t="s">
        <v>151</v>
      </c>
      <c r="O718" s="108" t="s">
        <v>152</v>
      </c>
      <c r="P718" s="108" t="s">
        <v>284</v>
      </c>
      <c r="Q718" s="120">
        <v>4500</v>
      </c>
      <c r="R718" s="116" t="s">
        <v>2</v>
      </c>
      <c r="S718" s="108" t="s">
        <v>272</v>
      </c>
      <c r="T718" s="108" t="s">
        <v>272</v>
      </c>
      <c r="U718" s="108" t="s">
        <v>272</v>
      </c>
      <c r="V718" s="108" t="s">
        <v>272</v>
      </c>
      <c r="W718" s="108" t="s">
        <v>272</v>
      </c>
      <c r="X718" s="108" t="s">
        <v>272</v>
      </c>
      <c r="Y718" s="108" t="s">
        <v>272</v>
      </c>
      <c r="Z718" s="108" t="s">
        <v>272</v>
      </c>
      <c r="AA718" s="108" t="s">
        <v>272</v>
      </c>
      <c r="AB718" s="108" t="s">
        <v>272</v>
      </c>
      <c r="AC718" s="108" t="s">
        <v>272</v>
      </c>
      <c r="AD718" s="108" t="s">
        <v>272</v>
      </c>
      <c r="AE718" s="108" t="s">
        <v>272</v>
      </c>
      <c r="AF718" s="108" t="s">
        <v>278</v>
      </c>
    </row>
    <row r="719" spans="1:32" x14ac:dyDescent="0.25">
      <c r="A719" s="107">
        <f t="shared" si="11"/>
        <v>5</v>
      </c>
      <c r="B719" s="113">
        <v>45425</v>
      </c>
      <c r="C719" s="113">
        <v>45425</v>
      </c>
      <c r="D719" s="108" t="s">
        <v>1713</v>
      </c>
      <c r="E719" s="108" t="s">
        <v>272</v>
      </c>
      <c r="F719" s="108" t="s">
        <v>1714</v>
      </c>
      <c r="G719" s="108" t="s">
        <v>281</v>
      </c>
      <c r="H719" s="108" t="s">
        <v>282</v>
      </c>
      <c r="I719" s="108" t="s">
        <v>276</v>
      </c>
      <c r="J719" s="120">
        <v>-714846000</v>
      </c>
      <c r="K719" s="114">
        <v>0</v>
      </c>
      <c r="L719" s="114">
        <v>-714846000</v>
      </c>
      <c r="M719" s="115" t="s">
        <v>272</v>
      </c>
      <c r="N719" s="108" t="s">
        <v>110</v>
      </c>
      <c r="O719" s="108" t="s">
        <v>192</v>
      </c>
      <c r="P719" s="108" t="s">
        <v>284</v>
      </c>
      <c r="Q719" s="120">
        <v>22000</v>
      </c>
      <c r="R719" s="116" t="s">
        <v>0</v>
      </c>
      <c r="S719" s="108" t="s">
        <v>272</v>
      </c>
      <c r="T719" s="108" t="s">
        <v>272</v>
      </c>
      <c r="U719" s="108" t="s">
        <v>272</v>
      </c>
      <c r="V719" s="108" t="s">
        <v>272</v>
      </c>
      <c r="W719" s="108" t="s">
        <v>272</v>
      </c>
      <c r="X719" s="108" t="s">
        <v>272</v>
      </c>
      <c r="Y719" s="108" t="s">
        <v>272</v>
      </c>
      <c r="Z719" s="108" t="s">
        <v>272</v>
      </c>
      <c r="AA719" s="108" t="s">
        <v>272</v>
      </c>
      <c r="AB719" s="108" t="s">
        <v>272</v>
      </c>
      <c r="AC719" s="108" t="s">
        <v>272</v>
      </c>
      <c r="AD719" s="108" t="s">
        <v>272</v>
      </c>
      <c r="AE719" s="108" t="s">
        <v>272</v>
      </c>
      <c r="AF719" s="108" t="s">
        <v>278</v>
      </c>
    </row>
    <row r="720" spans="1:32" x14ac:dyDescent="0.25">
      <c r="A720" s="107">
        <f t="shared" si="11"/>
        <v>5</v>
      </c>
      <c r="B720" s="113">
        <v>45425</v>
      </c>
      <c r="C720" s="113">
        <v>45425</v>
      </c>
      <c r="D720" s="108" t="s">
        <v>1715</v>
      </c>
      <c r="E720" s="108" t="s">
        <v>272</v>
      </c>
      <c r="F720" s="108" t="s">
        <v>1716</v>
      </c>
      <c r="G720" s="108" t="s">
        <v>281</v>
      </c>
      <c r="H720" s="108" t="s">
        <v>282</v>
      </c>
      <c r="I720" s="108" t="s">
        <v>276</v>
      </c>
      <c r="J720" s="120">
        <v>-694276000</v>
      </c>
      <c r="K720" s="114">
        <v>0</v>
      </c>
      <c r="L720" s="114">
        <v>-694276000</v>
      </c>
      <c r="M720" s="115" t="s">
        <v>272</v>
      </c>
      <c r="N720" s="108" t="s">
        <v>110</v>
      </c>
      <c r="O720" s="108" t="s">
        <v>192</v>
      </c>
      <c r="P720" s="108" t="s">
        <v>284</v>
      </c>
      <c r="Q720" s="120">
        <v>22000</v>
      </c>
      <c r="R720" s="116" t="s">
        <v>0</v>
      </c>
      <c r="S720" s="108" t="s">
        <v>272</v>
      </c>
      <c r="T720" s="108" t="s">
        <v>272</v>
      </c>
      <c r="U720" s="108" t="s">
        <v>272</v>
      </c>
      <c r="V720" s="108" t="s">
        <v>272</v>
      </c>
      <c r="W720" s="108" t="s">
        <v>272</v>
      </c>
      <c r="X720" s="108" t="s">
        <v>272</v>
      </c>
      <c r="Y720" s="108" t="s">
        <v>272</v>
      </c>
      <c r="Z720" s="108" t="s">
        <v>272</v>
      </c>
      <c r="AA720" s="108" t="s">
        <v>272</v>
      </c>
      <c r="AB720" s="108" t="s">
        <v>272</v>
      </c>
      <c r="AC720" s="108" t="s">
        <v>272</v>
      </c>
      <c r="AD720" s="108" t="s">
        <v>272</v>
      </c>
      <c r="AE720" s="108" t="s">
        <v>272</v>
      </c>
      <c r="AF720" s="108" t="s">
        <v>278</v>
      </c>
    </row>
    <row r="721" spans="1:32" x14ac:dyDescent="0.25">
      <c r="A721" s="107">
        <f t="shared" si="11"/>
        <v>5</v>
      </c>
      <c r="B721" s="113">
        <v>45426</v>
      </c>
      <c r="C721" s="113">
        <v>45426</v>
      </c>
      <c r="D721" s="108" t="s">
        <v>1717</v>
      </c>
      <c r="E721" s="108" t="s">
        <v>272</v>
      </c>
      <c r="F721" s="108" t="s">
        <v>1718</v>
      </c>
      <c r="G721" s="108" t="s">
        <v>281</v>
      </c>
      <c r="H721" s="108" t="s">
        <v>282</v>
      </c>
      <c r="I721" s="108" t="s">
        <v>276</v>
      </c>
      <c r="J721" s="120">
        <v>-193017000</v>
      </c>
      <c r="K721" s="114">
        <v>0</v>
      </c>
      <c r="L721" s="114">
        <v>-193017000</v>
      </c>
      <c r="M721" s="115" t="s">
        <v>272</v>
      </c>
      <c r="N721" s="108" t="s">
        <v>101</v>
      </c>
      <c r="O721" s="108" t="s">
        <v>175</v>
      </c>
      <c r="P721" s="108" t="s">
        <v>284</v>
      </c>
      <c r="Q721" s="120">
        <v>5500</v>
      </c>
      <c r="R721" s="116" t="s">
        <v>1</v>
      </c>
      <c r="S721" s="108" t="s">
        <v>272</v>
      </c>
      <c r="T721" s="108" t="s">
        <v>272</v>
      </c>
      <c r="U721" s="108" t="s">
        <v>272</v>
      </c>
      <c r="V721" s="108" t="s">
        <v>272</v>
      </c>
      <c r="W721" s="108" t="s">
        <v>272</v>
      </c>
      <c r="X721" s="108" t="s">
        <v>272</v>
      </c>
      <c r="Y721" s="108" t="s">
        <v>272</v>
      </c>
      <c r="Z721" s="108" t="s">
        <v>272</v>
      </c>
      <c r="AA721" s="108" t="s">
        <v>272</v>
      </c>
      <c r="AB721" s="108" t="s">
        <v>272</v>
      </c>
      <c r="AC721" s="108" t="s">
        <v>272</v>
      </c>
      <c r="AD721" s="108" t="s">
        <v>272</v>
      </c>
      <c r="AE721" s="108" t="s">
        <v>272</v>
      </c>
      <c r="AF721" s="108" t="s">
        <v>278</v>
      </c>
    </row>
    <row r="722" spans="1:32" x14ac:dyDescent="0.25">
      <c r="A722" s="107">
        <f t="shared" si="11"/>
        <v>5</v>
      </c>
      <c r="B722" s="113">
        <v>45426</v>
      </c>
      <c r="C722" s="113">
        <v>45426</v>
      </c>
      <c r="D722" s="108" t="s">
        <v>1719</v>
      </c>
      <c r="E722" s="108" t="s">
        <v>272</v>
      </c>
      <c r="F722" s="108" t="s">
        <v>1720</v>
      </c>
      <c r="G722" s="108" t="s">
        <v>281</v>
      </c>
      <c r="H722" s="108" t="s">
        <v>282</v>
      </c>
      <c r="I722" s="108" t="s">
        <v>276</v>
      </c>
      <c r="J722" s="120">
        <v>-193017000</v>
      </c>
      <c r="K722" s="114">
        <v>0</v>
      </c>
      <c r="L722" s="114">
        <v>-193017000</v>
      </c>
      <c r="M722" s="115" t="s">
        <v>272</v>
      </c>
      <c r="N722" s="108" t="s">
        <v>101</v>
      </c>
      <c r="O722" s="108" t="s">
        <v>175</v>
      </c>
      <c r="P722" s="108" t="s">
        <v>284</v>
      </c>
      <c r="Q722" s="120">
        <v>5500</v>
      </c>
      <c r="R722" s="116" t="s">
        <v>1</v>
      </c>
      <c r="S722" s="108" t="s">
        <v>272</v>
      </c>
      <c r="T722" s="108" t="s">
        <v>272</v>
      </c>
      <c r="U722" s="108" t="s">
        <v>272</v>
      </c>
      <c r="V722" s="108" t="s">
        <v>272</v>
      </c>
      <c r="W722" s="108" t="s">
        <v>272</v>
      </c>
      <c r="X722" s="108" t="s">
        <v>272</v>
      </c>
      <c r="Y722" s="108" t="s">
        <v>272</v>
      </c>
      <c r="Z722" s="108" t="s">
        <v>272</v>
      </c>
      <c r="AA722" s="108" t="s">
        <v>272</v>
      </c>
      <c r="AB722" s="108" t="s">
        <v>272</v>
      </c>
      <c r="AC722" s="108" t="s">
        <v>272</v>
      </c>
      <c r="AD722" s="108" t="s">
        <v>272</v>
      </c>
      <c r="AE722" s="108" t="s">
        <v>272</v>
      </c>
      <c r="AF722" s="108" t="s">
        <v>278</v>
      </c>
    </row>
    <row r="723" spans="1:32" x14ac:dyDescent="0.25">
      <c r="A723" s="107">
        <f t="shared" si="11"/>
        <v>5</v>
      </c>
      <c r="B723" s="113">
        <v>45426</v>
      </c>
      <c r="C723" s="113">
        <v>45426</v>
      </c>
      <c r="D723" s="108" t="s">
        <v>1721</v>
      </c>
      <c r="E723" s="108" t="s">
        <v>272</v>
      </c>
      <c r="F723" s="108" t="s">
        <v>1722</v>
      </c>
      <c r="G723" s="108" t="s">
        <v>315</v>
      </c>
      <c r="H723" s="108" t="s">
        <v>316</v>
      </c>
      <c r="I723" s="108" t="s">
        <v>276</v>
      </c>
      <c r="J723" s="120">
        <v>-665544000</v>
      </c>
      <c r="K723" s="114">
        <v>0</v>
      </c>
      <c r="L723" s="114">
        <v>-665544000</v>
      </c>
      <c r="M723" s="115" t="s">
        <v>272</v>
      </c>
      <c r="N723" s="108" t="s">
        <v>110</v>
      </c>
      <c r="O723" s="108" t="s">
        <v>192</v>
      </c>
      <c r="P723" s="108" t="s">
        <v>284</v>
      </c>
      <c r="Q723" s="120">
        <v>22000</v>
      </c>
      <c r="R723" s="116" t="s">
        <v>0</v>
      </c>
      <c r="S723" s="108" t="s">
        <v>272</v>
      </c>
      <c r="T723" s="108" t="s">
        <v>272</v>
      </c>
      <c r="U723" s="108" t="s">
        <v>272</v>
      </c>
      <c r="V723" s="108" t="s">
        <v>272</v>
      </c>
      <c r="W723" s="108" t="s">
        <v>272</v>
      </c>
      <c r="X723" s="108" t="s">
        <v>272</v>
      </c>
      <c r="Y723" s="108" t="s">
        <v>272</v>
      </c>
      <c r="Z723" s="108" t="s">
        <v>272</v>
      </c>
      <c r="AA723" s="108" t="s">
        <v>272</v>
      </c>
      <c r="AB723" s="108" t="s">
        <v>272</v>
      </c>
      <c r="AC723" s="108" t="s">
        <v>272</v>
      </c>
      <c r="AD723" s="108" t="s">
        <v>272</v>
      </c>
      <c r="AE723" s="108" t="s">
        <v>272</v>
      </c>
      <c r="AF723" s="108" t="s">
        <v>278</v>
      </c>
    </row>
    <row r="724" spans="1:32" x14ac:dyDescent="0.25">
      <c r="A724" s="107">
        <f t="shared" si="11"/>
        <v>5</v>
      </c>
      <c r="B724" s="113">
        <v>45426</v>
      </c>
      <c r="C724" s="113">
        <v>45426</v>
      </c>
      <c r="D724" s="108" t="s">
        <v>1723</v>
      </c>
      <c r="E724" s="108" t="s">
        <v>272</v>
      </c>
      <c r="F724" s="108" t="s">
        <v>1724</v>
      </c>
      <c r="G724" s="108" t="s">
        <v>315</v>
      </c>
      <c r="H724" s="108" t="s">
        <v>316</v>
      </c>
      <c r="I724" s="108" t="s">
        <v>276</v>
      </c>
      <c r="J724" s="120">
        <v>-665544000</v>
      </c>
      <c r="K724" s="114">
        <v>0</v>
      </c>
      <c r="L724" s="114">
        <v>-665544000</v>
      </c>
      <c r="M724" s="115" t="s">
        <v>272</v>
      </c>
      <c r="N724" s="108" t="s">
        <v>110</v>
      </c>
      <c r="O724" s="108" t="s">
        <v>192</v>
      </c>
      <c r="P724" s="108" t="s">
        <v>284</v>
      </c>
      <c r="Q724" s="120">
        <v>22000</v>
      </c>
      <c r="R724" s="116" t="s">
        <v>0</v>
      </c>
      <c r="S724" s="108" t="s">
        <v>272</v>
      </c>
      <c r="T724" s="108" t="s">
        <v>272</v>
      </c>
      <c r="U724" s="108" t="s">
        <v>272</v>
      </c>
      <c r="V724" s="108" t="s">
        <v>272</v>
      </c>
      <c r="W724" s="108" t="s">
        <v>272</v>
      </c>
      <c r="X724" s="108" t="s">
        <v>272</v>
      </c>
      <c r="Y724" s="108" t="s">
        <v>272</v>
      </c>
      <c r="Z724" s="108" t="s">
        <v>272</v>
      </c>
      <c r="AA724" s="108" t="s">
        <v>272</v>
      </c>
      <c r="AB724" s="108" t="s">
        <v>272</v>
      </c>
      <c r="AC724" s="108" t="s">
        <v>272</v>
      </c>
      <c r="AD724" s="108" t="s">
        <v>272</v>
      </c>
      <c r="AE724" s="108" t="s">
        <v>272</v>
      </c>
      <c r="AF724" s="108" t="s">
        <v>278</v>
      </c>
    </row>
    <row r="725" spans="1:32" x14ac:dyDescent="0.25">
      <c r="A725" s="107">
        <f t="shared" si="11"/>
        <v>5</v>
      </c>
      <c r="B725" s="113">
        <v>45426</v>
      </c>
      <c r="C725" s="113">
        <v>45426</v>
      </c>
      <c r="D725" s="108" t="s">
        <v>1725</v>
      </c>
      <c r="E725" s="108" t="s">
        <v>272</v>
      </c>
      <c r="F725" s="108" t="s">
        <v>1726</v>
      </c>
      <c r="G725" s="108" t="s">
        <v>315</v>
      </c>
      <c r="H725" s="108" t="s">
        <v>316</v>
      </c>
      <c r="I725" s="108" t="s">
        <v>276</v>
      </c>
      <c r="J725" s="120">
        <v>-665544000</v>
      </c>
      <c r="K725" s="114">
        <v>0</v>
      </c>
      <c r="L725" s="114">
        <v>-665544000</v>
      </c>
      <c r="M725" s="115" t="s">
        <v>272</v>
      </c>
      <c r="N725" s="108" t="s">
        <v>110</v>
      </c>
      <c r="O725" s="108" t="s">
        <v>192</v>
      </c>
      <c r="P725" s="108" t="s">
        <v>284</v>
      </c>
      <c r="Q725" s="120">
        <v>22000</v>
      </c>
      <c r="R725" s="116" t="s">
        <v>0</v>
      </c>
      <c r="S725" s="108" t="s">
        <v>272</v>
      </c>
      <c r="T725" s="108" t="s">
        <v>272</v>
      </c>
      <c r="U725" s="108" t="s">
        <v>272</v>
      </c>
      <c r="V725" s="108" t="s">
        <v>272</v>
      </c>
      <c r="W725" s="108" t="s">
        <v>272</v>
      </c>
      <c r="X725" s="108" t="s">
        <v>272</v>
      </c>
      <c r="Y725" s="108" t="s">
        <v>272</v>
      </c>
      <c r="Z725" s="108" t="s">
        <v>272</v>
      </c>
      <c r="AA725" s="108" t="s">
        <v>272</v>
      </c>
      <c r="AB725" s="108" t="s">
        <v>272</v>
      </c>
      <c r="AC725" s="108" t="s">
        <v>272</v>
      </c>
      <c r="AD725" s="108" t="s">
        <v>272</v>
      </c>
      <c r="AE725" s="108" t="s">
        <v>272</v>
      </c>
      <c r="AF725" s="108" t="s">
        <v>278</v>
      </c>
    </row>
    <row r="726" spans="1:32" x14ac:dyDescent="0.25">
      <c r="A726" s="107">
        <f t="shared" si="11"/>
        <v>5</v>
      </c>
      <c r="B726" s="113">
        <v>45426</v>
      </c>
      <c r="C726" s="113">
        <v>45426</v>
      </c>
      <c r="D726" s="108" t="s">
        <v>1727</v>
      </c>
      <c r="E726" s="108" t="s">
        <v>272</v>
      </c>
      <c r="F726" s="108" t="s">
        <v>1728</v>
      </c>
      <c r="G726" s="108" t="s">
        <v>315</v>
      </c>
      <c r="H726" s="108" t="s">
        <v>316</v>
      </c>
      <c r="I726" s="108" t="s">
        <v>276</v>
      </c>
      <c r="J726" s="120">
        <v>-665544000</v>
      </c>
      <c r="K726" s="114">
        <v>0</v>
      </c>
      <c r="L726" s="114">
        <v>-665544000</v>
      </c>
      <c r="M726" s="115" t="s">
        <v>272</v>
      </c>
      <c r="N726" s="108" t="s">
        <v>110</v>
      </c>
      <c r="O726" s="108" t="s">
        <v>192</v>
      </c>
      <c r="P726" s="108" t="s">
        <v>284</v>
      </c>
      <c r="Q726" s="120">
        <v>22000</v>
      </c>
      <c r="R726" s="116" t="s">
        <v>0</v>
      </c>
      <c r="S726" s="108" t="s">
        <v>272</v>
      </c>
      <c r="T726" s="108" t="s">
        <v>272</v>
      </c>
      <c r="U726" s="108" t="s">
        <v>272</v>
      </c>
      <c r="V726" s="108" t="s">
        <v>272</v>
      </c>
      <c r="W726" s="108" t="s">
        <v>272</v>
      </c>
      <c r="X726" s="108" t="s">
        <v>272</v>
      </c>
      <c r="Y726" s="108" t="s">
        <v>272</v>
      </c>
      <c r="Z726" s="108" t="s">
        <v>272</v>
      </c>
      <c r="AA726" s="108" t="s">
        <v>272</v>
      </c>
      <c r="AB726" s="108" t="s">
        <v>272</v>
      </c>
      <c r="AC726" s="108" t="s">
        <v>272</v>
      </c>
      <c r="AD726" s="108" t="s">
        <v>272</v>
      </c>
      <c r="AE726" s="108" t="s">
        <v>272</v>
      </c>
      <c r="AF726" s="108" t="s">
        <v>278</v>
      </c>
    </row>
    <row r="727" spans="1:32" x14ac:dyDescent="0.25">
      <c r="A727" s="107">
        <f t="shared" si="11"/>
        <v>5</v>
      </c>
      <c r="B727" s="113">
        <v>45426</v>
      </c>
      <c r="C727" s="113">
        <v>45426</v>
      </c>
      <c r="D727" s="108" t="s">
        <v>1729</v>
      </c>
      <c r="E727" s="108" t="s">
        <v>272</v>
      </c>
      <c r="F727" s="108" t="s">
        <v>1730</v>
      </c>
      <c r="G727" s="108" t="s">
        <v>315</v>
      </c>
      <c r="H727" s="108" t="s">
        <v>316</v>
      </c>
      <c r="I727" s="108" t="s">
        <v>276</v>
      </c>
      <c r="J727" s="120">
        <v>-665544000</v>
      </c>
      <c r="K727" s="114">
        <v>0</v>
      </c>
      <c r="L727" s="114">
        <v>-665544000</v>
      </c>
      <c r="M727" s="115" t="s">
        <v>272</v>
      </c>
      <c r="N727" s="108" t="s">
        <v>110</v>
      </c>
      <c r="O727" s="108" t="s">
        <v>192</v>
      </c>
      <c r="P727" s="108" t="s">
        <v>284</v>
      </c>
      <c r="Q727" s="120">
        <v>22000</v>
      </c>
      <c r="R727" s="116" t="s">
        <v>0</v>
      </c>
      <c r="S727" s="108" t="s">
        <v>272</v>
      </c>
      <c r="T727" s="108" t="s">
        <v>272</v>
      </c>
      <c r="U727" s="108" t="s">
        <v>272</v>
      </c>
      <c r="V727" s="108" t="s">
        <v>272</v>
      </c>
      <c r="W727" s="108" t="s">
        <v>272</v>
      </c>
      <c r="X727" s="108" t="s">
        <v>272</v>
      </c>
      <c r="Y727" s="108" t="s">
        <v>272</v>
      </c>
      <c r="Z727" s="108" t="s">
        <v>272</v>
      </c>
      <c r="AA727" s="108" t="s">
        <v>272</v>
      </c>
      <c r="AB727" s="108" t="s">
        <v>272</v>
      </c>
      <c r="AC727" s="108" t="s">
        <v>272</v>
      </c>
      <c r="AD727" s="108" t="s">
        <v>272</v>
      </c>
      <c r="AE727" s="108" t="s">
        <v>272</v>
      </c>
      <c r="AF727" s="108" t="s">
        <v>278</v>
      </c>
    </row>
    <row r="728" spans="1:32" x14ac:dyDescent="0.25">
      <c r="A728" s="107">
        <f t="shared" si="11"/>
        <v>5</v>
      </c>
      <c r="B728" s="113">
        <v>45426</v>
      </c>
      <c r="C728" s="113">
        <v>45426</v>
      </c>
      <c r="D728" s="108" t="s">
        <v>1731</v>
      </c>
      <c r="E728" s="108" t="s">
        <v>272</v>
      </c>
      <c r="F728" s="108" t="s">
        <v>1732</v>
      </c>
      <c r="G728" s="108" t="s">
        <v>281</v>
      </c>
      <c r="H728" s="108" t="s">
        <v>282</v>
      </c>
      <c r="I728" s="108" t="s">
        <v>276</v>
      </c>
      <c r="J728" s="120">
        <v>-11943000</v>
      </c>
      <c r="K728" s="114">
        <v>0</v>
      </c>
      <c r="L728" s="114">
        <v>-11943000</v>
      </c>
      <c r="M728" s="115" t="s">
        <v>272</v>
      </c>
      <c r="N728" s="108" t="s">
        <v>101</v>
      </c>
      <c r="O728" s="108" t="s">
        <v>175</v>
      </c>
      <c r="P728" s="108" t="s">
        <v>284</v>
      </c>
      <c r="Q728" s="120">
        <v>375</v>
      </c>
      <c r="R728" s="116" t="s">
        <v>1</v>
      </c>
      <c r="S728" s="108" t="s">
        <v>272</v>
      </c>
      <c r="T728" s="108" t="s">
        <v>272</v>
      </c>
      <c r="U728" s="108" t="s">
        <v>272</v>
      </c>
      <c r="V728" s="108" t="s">
        <v>272</v>
      </c>
      <c r="W728" s="108" t="s">
        <v>272</v>
      </c>
      <c r="X728" s="108" t="s">
        <v>272</v>
      </c>
      <c r="Y728" s="108" t="s">
        <v>272</v>
      </c>
      <c r="Z728" s="108" t="s">
        <v>272</v>
      </c>
      <c r="AA728" s="108" t="s">
        <v>272</v>
      </c>
      <c r="AB728" s="108" t="s">
        <v>272</v>
      </c>
      <c r="AC728" s="108" t="s">
        <v>272</v>
      </c>
      <c r="AD728" s="108" t="s">
        <v>272</v>
      </c>
      <c r="AE728" s="108" t="s">
        <v>272</v>
      </c>
      <c r="AF728" s="108" t="s">
        <v>278</v>
      </c>
    </row>
    <row r="729" spans="1:32" x14ac:dyDescent="0.25">
      <c r="A729" s="107">
        <f t="shared" si="11"/>
        <v>5</v>
      </c>
      <c r="B729" s="113">
        <v>45426</v>
      </c>
      <c r="C729" s="113">
        <v>45426</v>
      </c>
      <c r="D729" s="108" t="s">
        <v>2191</v>
      </c>
      <c r="E729" s="108" t="s">
        <v>272</v>
      </c>
      <c r="F729" s="108" t="s">
        <v>2192</v>
      </c>
      <c r="G729" s="108" t="s">
        <v>2189</v>
      </c>
      <c r="H729" s="108" t="s">
        <v>2190</v>
      </c>
      <c r="I729" s="108" t="s">
        <v>276</v>
      </c>
      <c r="J729" s="120">
        <v>136455000</v>
      </c>
      <c r="K729" s="114">
        <v>136455000</v>
      </c>
      <c r="L729" s="114">
        <v>0</v>
      </c>
      <c r="M729" s="115" t="s">
        <v>272</v>
      </c>
      <c r="N729" s="108" t="s">
        <v>95</v>
      </c>
      <c r="O729" s="108" t="s">
        <v>170</v>
      </c>
      <c r="P729" s="108" t="s">
        <v>284</v>
      </c>
      <c r="Q729" s="120">
        <v>4400</v>
      </c>
      <c r="R729" s="116" t="s">
        <v>0</v>
      </c>
      <c r="S729" s="108" t="s">
        <v>272</v>
      </c>
      <c r="T729" s="108" t="s">
        <v>272</v>
      </c>
      <c r="U729" s="108" t="s">
        <v>272</v>
      </c>
      <c r="V729" s="108" t="s">
        <v>272</v>
      </c>
      <c r="W729" s="108" t="s">
        <v>272</v>
      </c>
      <c r="X729" s="108" t="s">
        <v>272</v>
      </c>
      <c r="Y729" s="108" t="s">
        <v>272</v>
      </c>
      <c r="Z729" s="108" t="s">
        <v>272</v>
      </c>
      <c r="AA729" s="108" t="s">
        <v>272</v>
      </c>
      <c r="AB729" s="108" t="s">
        <v>272</v>
      </c>
      <c r="AC729" s="108" t="s">
        <v>272</v>
      </c>
      <c r="AD729" s="108" t="s">
        <v>272</v>
      </c>
      <c r="AE729" s="108" t="s">
        <v>272</v>
      </c>
      <c r="AF729" s="108" t="s">
        <v>278</v>
      </c>
    </row>
    <row r="730" spans="1:32" ht="37.5" x14ac:dyDescent="0.25">
      <c r="A730" s="107">
        <f t="shared" si="11"/>
        <v>5</v>
      </c>
      <c r="B730" s="113">
        <v>45427</v>
      </c>
      <c r="C730" s="113">
        <v>45427</v>
      </c>
      <c r="D730" s="108" t="s">
        <v>1733</v>
      </c>
      <c r="E730" s="108" t="s">
        <v>272</v>
      </c>
      <c r="F730" s="108" t="s">
        <v>1734</v>
      </c>
      <c r="G730" s="108" t="s">
        <v>274</v>
      </c>
      <c r="H730" s="108" t="s">
        <v>275</v>
      </c>
      <c r="I730" s="108" t="s">
        <v>276</v>
      </c>
      <c r="J730" s="120">
        <v>-13203704</v>
      </c>
      <c r="K730" s="114">
        <v>0</v>
      </c>
      <c r="L730" s="114">
        <v>-13203704</v>
      </c>
      <c r="M730" s="115" t="s">
        <v>1735</v>
      </c>
      <c r="N730" s="108" t="s">
        <v>272</v>
      </c>
      <c r="O730" s="108" t="s">
        <v>272</v>
      </c>
      <c r="P730" s="108" t="s">
        <v>272</v>
      </c>
      <c r="Q730" s="120">
        <v>0</v>
      </c>
      <c r="R730" s="116" t="s">
        <v>239</v>
      </c>
      <c r="S730" s="108" t="s">
        <v>272</v>
      </c>
      <c r="T730" s="108" t="s">
        <v>272</v>
      </c>
      <c r="U730" s="108" t="s">
        <v>272</v>
      </c>
      <c r="V730" s="108" t="s">
        <v>272</v>
      </c>
      <c r="W730" s="108" t="s">
        <v>272</v>
      </c>
      <c r="X730" s="108" t="s">
        <v>272</v>
      </c>
      <c r="Y730" s="108" t="s">
        <v>272</v>
      </c>
      <c r="Z730" s="108" t="s">
        <v>272</v>
      </c>
      <c r="AA730" s="108" t="s">
        <v>272</v>
      </c>
      <c r="AB730" s="108" t="s">
        <v>272</v>
      </c>
      <c r="AC730" s="108" t="s">
        <v>272</v>
      </c>
      <c r="AD730" s="108" t="s">
        <v>272</v>
      </c>
      <c r="AE730" s="108" t="s">
        <v>272</v>
      </c>
      <c r="AF730" s="108" t="s">
        <v>278</v>
      </c>
    </row>
    <row r="731" spans="1:32" x14ac:dyDescent="0.25">
      <c r="A731" s="107">
        <f t="shared" si="11"/>
        <v>5</v>
      </c>
      <c r="B731" s="113">
        <v>45427</v>
      </c>
      <c r="C731" s="113">
        <v>45427</v>
      </c>
      <c r="D731" s="108" t="s">
        <v>1736</v>
      </c>
      <c r="E731" s="108" t="s">
        <v>272</v>
      </c>
      <c r="F731" s="108" t="s">
        <v>1737</v>
      </c>
      <c r="G731" s="108" t="s">
        <v>315</v>
      </c>
      <c r="H731" s="108" t="s">
        <v>316</v>
      </c>
      <c r="I731" s="108" t="s">
        <v>276</v>
      </c>
      <c r="J731" s="120">
        <v>-666336000</v>
      </c>
      <c r="K731" s="114">
        <v>0</v>
      </c>
      <c r="L731" s="114">
        <v>-666336000</v>
      </c>
      <c r="M731" s="115" t="s">
        <v>272</v>
      </c>
      <c r="N731" s="108" t="s">
        <v>110</v>
      </c>
      <c r="O731" s="108" t="s">
        <v>192</v>
      </c>
      <c r="P731" s="108" t="s">
        <v>284</v>
      </c>
      <c r="Q731" s="120">
        <v>22000</v>
      </c>
      <c r="R731" s="116" t="s">
        <v>0</v>
      </c>
      <c r="S731" s="108" t="s">
        <v>272</v>
      </c>
      <c r="T731" s="108" t="s">
        <v>272</v>
      </c>
      <c r="U731" s="108" t="s">
        <v>272</v>
      </c>
      <c r="V731" s="108" t="s">
        <v>272</v>
      </c>
      <c r="W731" s="108" t="s">
        <v>272</v>
      </c>
      <c r="X731" s="108" t="s">
        <v>272</v>
      </c>
      <c r="Y731" s="108" t="s">
        <v>272</v>
      </c>
      <c r="Z731" s="108" t="s">
        <v>272</v>
      </c>
      <c r="AA731" s="108" t="s">
        <v>272</v>
      </c>
      <c r="AB731" s="108" t="s">
        <v>272</v>
      </c>
      <c r="AC731" s="108" t="s">
        <v>272</v>
      </c>
      <c r="AD731" s="108" t="s">
        <v>272</v>
      </c>
      <c r="AE731" s="108" t="s">
        <v>272</v>
      </c>
      <c r="AF731" s="108" t="s">
        <v>278</v>
      </c>
    </row>
    <row r="732" spans="1:32" x14ac:dyDescent="0.25">
      <c r="A732" s="107">
        <f t="shared" si="11"/>
        <v>5</v>
      </c>
      <c r="B732" s="113">
        <v>45427</v>
      </c>
      <c r="C732" s="113">
        <v>45427</v>
      </c>
      <c r="D732" s="108" t="s">
        <v>1738</v>
      </c>
      <c r="E732" s="108" t="s">
        <v>272</v>
      </c>
      <c r="F732" s="108" t="s">
        <v>1739</v>
      </c>
      <c r="G732" s="108" t="s">
        <v>315</v>
      </c>
      <c r="H732" s="108" t="s">
        <v>316</v>
      </c>
      <c r="I732" s="108" t="s">
        <v>276</v>
      </c>
      <c r="J732" s="120">
        <v>-666336000</v>
      </c>
      <c r="K732" s="114">
        <v>0</v>
      </c>
      <c r="L732" s="114">
        <v>-666336000</v>
      </c>
      <c r="M732" s="115" t="s">
        <v>272</v>
      </c>
      <c r="N732" s="108" t="s">
        <v>110</v>
      </c>
      <c r="O732" s="108" t="s">
        <v>192</v>
      </c>
      <c r="P732" s="108" t="s">
        <v>284</v>
      </c>
      <c r="Q732" s="120">
        <v>22000</v>
      </c>
      <c r="R732" s="116" t="s">
        <v>0</v>
      </c>
      <c r="S732" s="108" t="s">
        <v>272</v>
      </c>
      <c r="T732" s="108" t="s">
        <v>272</v>
      </c>
      <c r="U732" s="108" t="s">
        <v>272</v>
      </c>
      <c r="V732" s="108" t="s">
        <v>272</v>
      </c>
      <c r="W732" s="108" t="s">
        <v>272</v>
      </c>
      <c r="X732" s="108" t="s">
        <v>272</v>
      </c>
      <c r="Y732" s="108" t="s">
        <v>272</v>
      </c>
      <c r="Z732" s="108" t="s">
        <v>272</v>
      </c>
      <c r="AA732" s="108" t="s">
        <v>272</v>
      </c>
      <c r="AB732" s="108" t="s">
        <v>272</v>
      </c>
      <c r="AC732" s="108" t="s">
        <v>272</v>
      </c>
      <c r="AD732" s="108" t="s">
        <v>272</v>
      </c>
      <c r="AE732" s="108" t="s">
        <v>272</v>
      </c>
      <c r="AF732" s="108" t="s">
        <v>278</v>
      </c>
    </row>
    <row r="733" spans="1:32" x14ac:dyDescent="0.25">
      <c r="A733" s="107">
        <f t="shared" si="11"/>
        <v>5</v>
      </c>
      <c r="B733" s="113">
        <v>45427</v>
      </c>
      <c r="C733" s="113">
        <v>45427</v>
      </c>
      <c r="D733" s="108" t="s">
        <v>1740</v>
      </c>
      <c r="E733" s="108" t="s">
        <v>272</v>
      </c>
      <c r="F733" s="108" t="s">
        <v>1741</v>
      </c>
      <c r="G733" s="108" t="s">
        <v>315</v>
      </c>
      <c r="H733" s="108" t="s">
        <v>316</v>
      </c>
      <c r="I733" s="108" t="s">
        <v>276</v>
      </c>
      <c r="J733" s="120">
        <v>-666336000</v>
      </c>
      <c r="K733" s="114">
        <v>0</v>
      </c>
      <c r="L733" s="114">
        <v>-666336000</v>
      </c>
      <c r="M733" s="115" t="s">
        <v>272</v>
      </c>
      <c r="N733" s="108" t="s">
        <v>110</v>
      </c>
      <c r="O733" s="108" t="s">
        <v>192</v>
      </c>
      <c r="P733" s="108" t="s">
        <v>284</v>
      </c>
      <c r="Q733" s="120">
        <v>22000</v>
      </c>
      <c r="R733" s="116" t="s">
        <v>0</v>
      </c>
      <c r="S733" s="108" t="s">
        <v>272</v>
      </c>
      <c r="T733" s="108" t="s">
        <v>272</v>
      </c>
      <c r="U733" s="108" t="s">
        <v>272</v>
      </c>
      <c r="V733" s="108" t="s">
        <v>272</v>
      </c>
      <c r="W733" s="108" t="s">
        <v>272</v>
      </c>
      <c r="X733" s="108" t="s">
        <v>272</v>
      </c>
      <c r="Y733" s="108" t="s">
        <v>272</v>
      </c>
      <c r="Z733" s="108" t="s">
        <v>272</v>
      </c>
      <c r="AA733" s="108" t="s">
        <v>272</v>
      </c>
      <c r="AB733" s="108" t="s">
        <v>272</v>
      </c>
      <c r="AC733" s="108" t="s">
        <v>272</v>
      </c>
      <c r="AD733" s="108" t="s">
        <v>272</v>
      </c>
      <c r="AE733" s="108" t="s">
        <v>272</v>
      </c>
      <c r="AF733" s="108" t="s">
        <v>278</v>
      </c>
    </row>
    <row r="734" spans="1:32" x14ac:dyDescent="0.25">
      <c r="A734" s="107">
        <f t="shared" si="11"/>
        <v>5</v>
      </c>
      <c r="B734" s="113">
        <v>45427</v>
      </c>
      <c r="C734" s="113">
        <v>45427</v>
      </c>
      <c r="D734" s="108" t="s">
        <v>1742</v>
      </c>
      <c r="E734" s="108" t="s">
        <v>272</v>
      </c>
      <c r="F734" s="108" t="s">
        <v>1743</v>
      </c>
      <c r="G734" s="108" t="s">
        <v>315</v>
      </c>
      <c r="H734" s="108" t="s">
        <v>316</v>
      </c>
      <c r="I734" s="108" t="s">
        <v>276</v>
      </c>
      <c r="J734" s="120">
        <v>-666336000</v>
      </c>
      <c r="K734" s="114">
        <v>0</v>
      </c>
      <c r="L734" s="114">
        <v>-666336000</v>
      </c>
      <c r="M734" s="115" t="s">
        <v>272</v>
      </c>
      <c r="N734" s="108" t="s">
        <v>110</v>
      </c>
      <c r="O734" s="108" t="s">
        <v>192</v>
      </c>
      <c r="P734" s="108" t="s">
        <v>284</v>
      </c>
      <c r="Q734" s="120">
        <v>22000</v>
      </c>
      <c r="R734" s="116" t="s">
        <v>0</v>
      </c>
      <c r="S734" s="108" t="s">
        <v>272</v>
      </c>
      <c r="T734" s="108" t="s">
        <v>272</v>
      </c>
      <c r="U734" s="108" t="s">
        <v>272</v>
      </c>
      <c r="V734" s="108" t="s">
        <v>272</v>
      </c>
      <c r="W734" s="108" t="s">
        <v>272</v>
      </c>
      <c r="X734" s="108" t="s">
        <v>272</v>
      </c>
      <c r="Y734" s="108" t="s">
        <v>272</v>
      </c>
      <c r="Z734" s="108" t="s">
        <v>272</v>
      </c>
      <c r="AA734" s="108" t="s">
        <v>272</v>
      </c>
      <c r="AB734" s="108" t="s">
        <v>272</v>
      </c>
      <c r="AC734" s="108" t="s">
        <v>272</v>
      </c>
      <c r="AD734" s="108" t="s">
        <v>272</v>
      </c>
      <c r="AE734" s="108" t="s">
        <v>272</v>
      </c>
      <c r="AF734" s="108" t="s">
        <v>278</v>
      </c>
    </row>
    <row r="735" spans="1:32" x14ac:dyDescent="0.25">
      <c r="A735" s="107">
        <f t="shared" si="11"/>
        <v>5</v>
      </c>
      <c r="B735" s="113">
        <v>45427</v>
      </c>
      <c r="C735" s="113">
        <v>45427</v>
      </c>
      <c r="D735" s="108" t="s">
        <v>1744</v>
      </c>
      <c r="E735" s="108" t="s">
        <v>272</v>
      </c>
      <c r="F735" s="108" t="s">
        <v>1745</v>
      </c>
      <c r="G735" s="108" t="s">
        <v>315</v>
      </c>
      <c r="H735" s="108" t="s">
        <v>316</v>
      </c>
      <c r="I735" s="108" t="s">
        <v>276</v>
      </c>
      <c r="J735" s="120">
        <v>-666336000</v>
      </c>
      <c r="K735" s="114">
        <v>0</v>
      </c>
      <c r="L735" s="114">
        <v>-666336000</v>
      </c>
      <c r="M735" s="115" t="s">
        <v>272</v>
      </c>
      <c r="N735" s="108" t="s">
        <v>110</v>
      </c>
      <c r="O735" s="108" t="s">
        <v>192</v>
      </c>
      <c r="P735" s="108" t="s">
        <v>284</v>
      </c>
      <c r="Q735" s="120">
        <v>22000</v>
      </c>
      <c r="R735" s="116" t="s">
        <v>0</v>
      </c>
      <c r="S735" s="108" t="s">
        <v>272</v>
      </c>
      <c r="T735" s="108" t="s">
        <v>272</v>
      </c>
      <c r="U735" s="108" t="s">
        <v>272</v>
      </c>
      <c r="V735" s="108" t="s">
        <v>272</v>
      </c>
      <c r="W735" s="108" t="s">
        <v>272</v>
      </c>
      <c r="X735" s="108" t="s">
        <v>272</v>
      </c>
      <c r="Y735" s="108" t="s">
        <v>272</v>
      </c>
      <c r="Z735" s="108" t="s">
        <v>272</v>
      </c>
      <c r="AA735" s="108" t="s">
        <v>272</v>
      </c>
      <c r="AB735" s="108" t="s">
        <v>272</v>
      </c>
      <c r="AC735" s="108" t="s">
        <v>272</v>
      </c>
      <c r="AD735" s="108" t="s">
        <v>272</v>
      </c>
      <c r="AE735" s="108" t="s">
        <v>272</v>
      </c>
      <c r="AF735" s="108" t="s">
        <v>278</v>
      </c>
    </row>
    <row r="736" spans="1:32" x14ac:dyDescent="0.25">
      <c r="A736" s="107">
        <f t="shared" si="11"/>
        <v>5</v>
      </c>
      <c r="B736" s="113">
        <v>45427</v>
      </c>
      <c r="C736" s="113">
        <v>45427</v>
      </c>
      <c r="D736" s="108" t="s">
        <v>1746</v>
      </c>
      <c r="E736" s="108" t="s">
        <v>272</v>
      </c>
      <c r="F736" s="108" t="s">
        <v>1747</v>
      </c>
      <c r="G736" s="108" t="s">
        <v>281</v>
      </c>
      <c r="H736" s="108" t="s">
        <v>282</v>
      </c>
      <c r="I736" s="108" t="s">
        <v>276</v>
      </c>
      <c r="J736" s="120">
        <v>-714846000</v>
      </c>
      <c r="K736" s="114">
        <v>0</v>
      </c>
      <c r="L736" s="114">
        <v>-714846000</v>
      </c>
      <c r="M736" s="115" t="s">
        <v>272</v>
      </c>
      <c r="N736" s="108" t="s">
        <v>110</v>
      </c>
      <c r="O736" s="108" t="s">
        <v>192</v>
      </c>
      <c r="P736" s="108" t="s">
        <v>284</v>
      </c>
      <c r="Q736" s="120">
        <v>22000</v>
      </c>
      <c r="R736" s="116" t="s">
        <v>0</v>
      </c>
      <c r="S736" s="108" t="s">
        <v>272</v>
      </c>
      <c r="T736" s="108" t="s">
        <v>272</v>
      </c>
      <c r="U736" s="108" t="s">
        <v>272</v>
      </c>
      <c r="V736" s="108" t="s">
        <v>272</v>
      </c>
      <c r="W736" s="108" t="s">
        <v>272</v>
      </c>
      <c r="X736" s="108" t="s">
        <v>272</v>
      </c>
      <c r="Y736" s="108" t="s">
        <v>272</v>
      </c>
      <c r="Z736" s="108" t="s">
        <v>272</v>
      </c>
      <c r="AA736" s="108" t="s">
        <v>272</v>
      </c>
      <c r="AB736" s="108" t="s">
        <v>272</v>
      </c>
      <c r="AC736" s="108" t="s">
        <v>272</v>
      </c>
      <c r="AD736" s="108" t="s">
        <v>272</v>
      </c>
      <c r="AE736" s="108" t="s">
        <v>272</v>
      </c>
      <c r="AF736" s="108" t="s">
        <v>278</v>
      </c>
    </row>
    <row r="737" spans="1:32" x14ac:dyDescent="0.25">
      <c r="A737" s="107">
        <f t="shared" si="11"/>
        <v>5</v>
      </c>
      <c r="B737" s="113">
        <v>45427</v>
      </c>
      <c r="C737" s="113">
        <v>45427</v>
      </c>
      <c r="D737" s="108" t="s">
        <v>1748</v>
      </c>
      <c r="E737" s="108" t="s">
        <v>272</v>
      </c>
      <c r="F737" s="108" t="s">
        <v>1749</v>
      </c>
      <c r="G737" s="108" t="s">
        <v>315</v>
      </c>
      <c r="H737" s="108" t="s">
        <v>316</v>
      </c>
      <c r="I737" s="108" t="s">
        <v>276</v>
      </c>
      <c r="J737" s="120">
        <v>-749628000</v>
      </c>
      <c r="K737" s="114">
        <v>0</v>
      </c>
      <c r="L737" s="114">
        <v>-749628000</v>
      </c>
      <c r="M737" s="115" t="s">
        <v>272</v>
      </c>
      <c r="N737" s="108" t="s">
        <v>111</v>
      </c>
      <c r="O737" s="108" t="s">
        <v>466</v>
      </c>
      <c r="P737" s="108" t="s">
        <v>284</v>
      </c>
      <c r="Q737" s="120">
        <v>22000</v>
      </c>
      <c r="R737" s="116" t="s">
        <v>0</v>
      </c>
      <c r="S737" s="108" t="s">
        <v>272</v>
      </c>
      <c r="T737" s="108" t="s">
        <v>272</v>
      </c>
      <c r="U737" s="108" t="s">
        <v>272</v>
      </c>
      <c r="V737" s="108" t="s">
        <v>272</v>
      </c>
      <c r="W737" s="108" t="s">
        <v>272</v>
      </c>
      <c r="X737" s="108" t="s">
        <v>272</v>
      </c>
      <c r="Y737" s="108" t="s">
        <v>272</v>
      </c>
      <c r="Z737" s="108" t="s">
        <v>272</v>
      </c>
      <c r="AA737" s="108" t="s">
        <v>272</v>
      </c>
      <c r="AB737" s="108" t="s">
        <v>272</v>
      </c>
      <c r="AC737" s="108" t="s">
        <v>272</v>
      </c>
      <c r="AD737" s="108" t="s">
        <v>272</v>
      </c>
      <c r="AE737" s="108" t="s">
        <v>272</v>
      </c>
      <c r="AF737" s="108" t="s">
        <v>278</v>
      </c>
    </row>
    <row r="738" spans="1:32" x14ac:dyDescent="0.25">
      <c r="A738" s="107">
        <f t="shared" si="11"/>
        <v>5</v>
      </c>
      <c r="B738" s="113">
        <v>45427</v>
      </c>
      <c r="C738" s="113">
        <v>45427</v>
      </c>
      <c r="D738" s="108" t="s">
        <v>1750</v>
      </c>
      <c r="E738" s="108" t="s">
        <v>272</v>
      </c>
      <c r="F738" s="108" t="s">
        <v>1751</v>
      </c>
      <c r="G738" s="108" t="s">
        <v>281</v>
      </c>
      <c r="H738" s="108" t="s">
        <v>282</v>
      </c>
      <c r="I738" s="108" t="s">
        <v>276</v>
      </c>
      <c r="J738" s="120">
        <v>-193017000</v>
      </c>
      <c r="K738" s="114">
        <v>0</v>
      </c>
      <c r="L738" s="114">
        <v>-193017000</v>
      </c>
      <c r="M738" s="115" t="s">
        <v>272</v>
      </c>
      <c r="N738" s="108" t="s">
        <v>101</v>
      </c>
      <c r="O738" s="108" t="s">
        <v>175</v>
      </c>
      <c r="P738" s="108" t="s">
        <v>284</v>
      </c>
      <c r="Q738" s="120">
        <v>5500</v>
      </c>
      <c r="R738" s="116" t="s">
        <v>1</v>
      </c>
      <c r="S738" s="108" t="s">
        <v>272</v>
      </c>
      <c r="T738" s="108" t="s">
        <v>272</v>
      </c>
      <c r="U738" s="108" t="s">
        <v>272</v>
      </c>
      <c r="V738" s="108" t="s">
        <v>272</v>
      </c>
      <c r="W738" s="108" t="s">
        <v>272</v>
      </c>
      <c r="X738" s="108" t="s">
        <v>272</v>
      </c>
      <c r="Y738" s="108" t="s">
        <v>272</v>
      </c>
      <c r="Z738" s="108" t="s">
        <v>272</v>
      </c>
      <c r="AA738" s="108" t="s">
        <v>272</v>
      </c>
      <c r="AB738" s="108" t="s">
        <v>272</v>
      </c>
      <c r="AC738" s="108" t="s">
        <v>272</v>
      </c>
      <c r="AD738" s="108" t="s">
        <v>272</v>
      </c>
      <c r="AE738" s="108" t="s">
        <v>272</v>
      </c>
      <c r="AF738" s="108" t="s">
        <v>278</v>
      </c>
    </row>
    <row r="739" spans="1:32" x14ac:dyDescent="0.25">
      <c r="A739" s="107">
        <f t="shared" si="11"/>
        <v>5</v>
      </c>
      <c r="B739" s="113">
        <v>45427</v>
      </c>
      <c r="C739" s="113">
        <v>45427</v>
      </c>
      <c r="D739" s="108" t="s">
        <v>1752</v>
      </c>
      <c r="E739" s="108" t="s">
        <v>272</v>
      </c>
      <c r="F739" s="108" t="s">
        <v>1753</v>
      </c>
      <c r="G739" s="108" t="s">
        <v>281</v>
      </c>
      <c r="H739" s="108" t="s">
        <v>282</v>
      </c>
      <c r="I739" s="108" t="s">
        <v>276</v>
      </c>
      <c r="J739" s="120">
        <v>-193017000</v>
      </c>
      <c r="K739" s="114">
        <v>0</v>
      </c>
      <c r="L739" s="114">
        <v>-193017000</v>
      </c>
      <c r="M739" s="115" t="s">
        <v>272</v>
      </c>
      <c r="N739" s="108" t="s">
        <v>101</v>
      </c>
      <c r="O739" s="108" t="s">
        <v>175</v>
      </c>
      <c r="P739" s="108" t="s">
        <v>284</v>
      </c>
      <c r="Q739" s="120">
        <v>5500</v>
      </c>
      <c r="R739" s="116" t="s">
        <v>1</v>
      </c>
      <c r="S739" s="108" t="s">
        <v>272</v>
      </c>
      <c r="T739" s="108" t="s">
        <v>272</v>
      </c>
      <c r="U739" s="108" t="s">
        <v>272</v>
      </c>
      <c r="V739" s="108" t="s">
        <v>272</v>
      </c>
      <c r="W739" s="108" t="s">
        <v>272</v>
      </c>
      <c r="X739" s="108" t="s">
        <v>272</v>
      </c>
      <c r="Y739" s="108" t="s">
        <v>272</v>
      </c>
      <c r="Z739" s="108" t="s">
        <v>272</v>
      </c>
      <c r="AA739" s="108" t="s">
        <v>272</v>
      </c>
      <c r="AB739" s="108" t="s">
        <v>272</v>
      </c>
      <c r="AC739" s="108" t="s">
        <v>272</v>
      </c>
      <c r="AD739" s="108" t="s">
        <v>272</v>
      </c>
      <c r="AE739" s="108" t="s">
        <v>272</v>
      </c>
      <c r="AF739" s="108" t="s">
        <v>278</v>
      </c>
    </row>
    <row r="740" spans="1:32" x14ac:dyDescent="0.25">
      <c r="A740" s="107">
        <f t="shared" si="11"/>
        <v>5</v>
      </c>
      <c r="B740" s="113">
        <v>45427</v>
      </c>
      <c r="C740" s="113">
        <v>45427</v>
      </c>
      <c r="D740" s="108" t="s">
        <v>1754</v>
      </c>
      <c r="E740" s="108" t="s">
        <v>272</v>
      </c>
      <c r="F740" s="108" t="s">
        <v>1755</v>
      </c>
      <c r="G740" s="108" t="s">
        <v>281</v>
      </c>
      <c r="H740" s="108" t="s">
        <v>282</v>
      </c>
      <c r="I740" s="108" t="s">
        <v>276</v>
      </c>
      <c r="J740" s="120">
        <v>-31848000</v>
      </c>
      <c r="K740" s="114">
        <v>0</v>
      </c>
      <c r="L740" s="114">
        <v>-31848000</v>
      </c>
      <c r="M740" s="115" t="s">
        <v>272</v>
      </c>
      <c r="N740" s="108" t="s">
        <v>101</v>
      </c>
      <c r="O740" s="108" t="s">
        <v>175</v>
      </c>
      <c r="P740" s="108" t="s">
        <v>284</v>
      </c>
      <c r="Q740" s="120">
        <v>1000</v>
      </c>
      <c r="R740" s="116" t="s">
        <v>1</v>
      </c>
      <c r="S740" s="108" t="s">
        <v>272</v>
      </c>
      <c r="T740" s="108" t="s">
        <v>272</v>
      </c>
      <c r="U740" s="108" t="s">
        <v>272</v>
      </c>
      <c r="V740" s="108" t="s">
        <v>272</v>
      </c>
      <c r="W740" s="108" t="s">
        <v>272</v>
      </c>
      <c r="X740" s="108" t="s">
        <v>272</v>
      </c>
      <c r="Y740" s="108" t="s">
        <v>272</v>
      </c>
      <c r="Z740" s="108" t="s">
        <v>272</v>
      </c>
      <c r="AA740" s="108" t="s">
        <v>272</v>
      </c>
      <c r="AB740" s="108" t="s">
        <v>272</v>
      </c>
      <c r="AC740" s="108" t="s">
        <v>272</v>
      </c>
      <c r="AD740" s="108" t="s">
        <v>272</v>
      </c>
      <c r="AE740" s="108" t="s">
        <v>272</v>
      </c>
      <c r="AF740" s="108" t="s">
        <v>278</v>
      </c>
    </row>
    <row r="741" spans="1:32" x14ac:dyDescent="0.25">
      <c r="A741" s="107">
        <f t="shared" si="11"/>
        <v>5</v>
      </c>
      <c r="B741" s="113">
        <v>45428</v>
      </c>
      <c r="C741" s="113">
        <v>45428</v>
      </c>
      <c r="D741" s="108" t="s">
        <v>1756</v>
      </c>
      <c r="E741" s="108" t="s">
        <v>272</v>
      </c>
      <c r="F741" s="108" t="s">
        <v>1757</v>
      </c>
      <c r="G741" s="108" t="s">
        <v>315</v>
      </c>
      <c r="H741" s="108" t="s">
        <v>316</v>
      </c>
      <c r="I741" s="108" t="s">
        <v>276</v>
      </c>
      <c r="J741" s="120">
        <v>-665544000</v>
      </c>
      <c r="K741" s="114">
        <v>0</v>
      </c>
      <c r="L741" s="114">
        <v>-665544000</v>
      </c>
      <c r="M741" s="115" t="s">
        <v>272</v>
      </c>
      <c r="N741" s="108" t="s">
        <v>110</v>
      </c>
      <c r="O741" s="108" t="s">
        <v>192</v>
      </c>
      <c r="P741" s="108" t="s">
        <v>284</v>
      </c>
      <c r="Q741" s="120">
        <v>22000</v>
      </c>
      <c r="R741" s="116" t="s">
        <v>0</v>
      </c>
      <c r="S741" s="108" t="s">
        <v>272</v>
      </c>
      <c r="T741" s="108" t="s">
        <v>272</v>
      </c>
      <c r="U741" s="108" t="s">
        <v>272</v>
      </c>
      <c r="V741" s="108" t="s">
        <v>272</v>
      </c>
      <c r="W741" s="108" t="s">
        <v>272</v>
      </c>
      <c r="X741" s="108" t="s">
        <v>272</v>
      </c>
      <c r="Y741" s="108" t="s">
        <v>272</v>
      </c>
      <c r="Z741" s="108" t="s">
        <v>272</v>
      </c>
      <c r="AA741" s="108" t="s">
        <v>272</v>
      </c>
      <c r="AB741" s="108" t="s">
        <v>272</v>
      </c>
      <c r="AC741" s="108" t="s">
        <v>272</v>
      </c>
      <c r="AD741" s="108" t="s">
        <v>272</v>
      </c>
      <c r="AE741" s="108" t="s">
        <v>272</v>
      </c>
      <c r="AF741" s="108" t="s">
        <v>278</v>
      </c>
    </row>
    <row r="742" spans="1:32" x14ac:dyDescent="0.25">
      <c r="A742" s="107">
        <f t="shared" si="11"/>
        <v>5</v>
      </c>
      <c r="B742" s="113">
        <v>45428</v>
      </c>
      <c r="C742" s="113">
        <v>45428</v>
      </c>
      <c r="D742" s="108" t="s">
        <v>1758</v>
      </c>
      <c r="E742" s="108" t="s">
        <v>272</v>
      </c>
      <c r="F742" s="108" t="s">
        <v>1759</v>
      </c>
      <c r="G742" s="108" t="s">
        <v>315</v>
      </c>
      <c r="H742" s="108" t="s">
        <v>316</v>
      </c>
      <c r="I742" s="108" t="s">
        <v>276</v>
      </c>
      <c r="J742" s="120">
        <v>-665544000</v>
      </c>
      <c r="K742" s="114">
        <v>0</v>
      </c>
      <c r="L742" s="114">
        <v>-665544000</v>
      </c>
      <c r="M742" s="115" t="s">
        <v>272</v>
      </c>
      <c r="N742" s="108" t="s">
        <v>110</v>
      </c>
      <c r="O742" s="108" t="s">
        <v>192</v>
      </c>
      <c r="P742" s="108" t="s">
        <v>284</v>
      </c>
      <c r="Q742" s="120">
        <v>22000</v>
      </c>
      <c r="R742" s="116" t="s">
        <v>0</v>
      </c>
      <c r="S742" s="108" t="s">
        <v>272</v>
      </c>
      <c r="T742" s="108" t="s">
        <v>272</v>
      </c>
      <c r="U742" s="108" t="s">
        <v>272</v>
      </c>
      <c r="V742" s="108" t="s">
        <v>272</v>
      </c>
      <c r="W742" s="108" t="s">
        <v>272</v>
      </c>
      <c r="X742" s="108" t="s">
        <v>272</v>
      </c>
      <c r="Y742" s="108" t="s">
        <v>272</v>
      </c>
      <c r="Z742" s="108" t="s">
        <v>272</v>
      </c>
      <c r="AA742" s="108" t="s">
        <v>272</v>
      </c>
      <c r="AB742" s="108" t="s">
        <v>272</v>
      </c>
      <c r="AC742" s="108" t="s">
        <v>272</v>
      </c>
      <c r="AD742" s="108" t="s">
        <v>272</v>
      </c>
      <c r="AE742" s="108" t="s">
        <v>272</v>
      </c>
      <c r="AF742" s="108" t="s">
        <v>278</v>
      </c>
    </row>
    <row r="743" spans="1:32" x14ac:dyDescent="0.25">
      <c r="A743" s="107">
        <f t="shared" si="11"/>
        <v>5</v>
      </c>
      <c r="B743" s="113">
        <v>45428</v>
      </c>
      <c r="C743" s="113">
        <v>45428</v>
      </c>
      <c r="D743" s="108" t="s">
        <v>1760</v>
      </c>
      <c r="E743" s="108" t="s">
        <v>272</v>
      </c>
      <c r="F743" s="108" t="s">
        <v>1761</v>
      </c>
      <c r="G743" s="108" t="s">
        <v>315</v>
      </c>
      <c r="H743" s="108" t="s">
        <v>316</v>
      </c>
      <c r="I743" s="108" t="s">
        <v>276</v>
      </c>
      <c r="J743" s="120">
        <v>-665544000</v>
      </c>
      <c r="K743" s="114">
        <v>0</v>
      </c>
      <c r="L743" s="114">
        <v>-665544000</v>
      </c>
      <c r="M743" s="115" t="s">
        <v>272</v>
      </c>
      <c r="N743" s="108" t="s">
        <v>110</v>
      </c>
      <c r="O743" s="108" t="s">
        <v>192</v>
      </c>
      <c r="P743" s="108" t="s">
        <v>284</v>
      </c>
      <c r="Q743" s="120">
        <v>22000</v>
      </c>
      <c r="R743" s="116" t="s">
        <v>0</v>
      </c>
      <c r="S743" s="108" t="s">
        <v>272</v>
      </c>
      <c r="T743" s="108" t="s">
        <v>272</v>
      </c>
      <c r="U743" s="108" t="s">
        <v>272</v>
      </c>
      <c r="V743" s="108" t="s">
        <v>272</v>
      </c>
      <c r="W743" s="108" t="s">
        <v>272</v>
      </c>
      <c r="X743" s="108" t="s">
        <v>272</v>
      </c>
      <c r="Y743" s="108" t="s">
        <v>272</v>
      </c>
      <c r="Z743" s="108" t="s">
        <v>272</v>
      </c>
      <c r="AA743" s="108" t="s">
        <v>272</v>
      </c>
      <c r="AB743" s="108" t="s">
        <v>272</v>
      </c>
      <c r="AC743" s="108" t="s">
        <v>272</v>
      </c>
      <c r="AD743" s="108" t="s">
        <v>272</v>
      </c>
      <c r="AE743" s="108" t="s">
        <v>272</v>
      </c>
      <c r="AF743" s="108" t="s">
        <v>278</v>
      </c>
    </row>
    <row r="744" spans="1:32" x14ac:dyDescent="0.25">
      <c r="A744" s="107">
        <f t="shared" si="11"/>
        <v>5</v>
      </c>
      <c r="B744" s="113">
        <v>45428</v>
      </c>
      <c r="C744" s="113">
        <v>45428</v>
      </c>
      <c r="D744" s="108" t="s">
        <v>1762</v>
      </c>
      <c r="E744" s="108" t="s">
        <v>272</v>
      </c>
      <c r="F744" s="108" t="s">
        <v>1763</v>
      </c>
      <c r="G744" s="108" t="s">
        <v>315</v>
      </c>
      <c r="H744" s="108" t="s">
        <v>316</v>
      </c>
      <c r="I744" s="108" t="s">
        <v>276</v>
      </c>
      <c r="J744" s="120">
        <v>-665544000</v>
      </c>
      <c r="K744" s="114">
        <v>0</v>
      </c>
      <c r="L744" s="114">
        <v>-665544000</v>
      </c>
      <c r="M744" s="115" t="s">
        <v>272</v>
      </c>
      <c r="N744" s="108" t="s">
        <v>110</v>
      </c>
      <c r="O744" s="108" t="s">
        <v>192</v>
      </c>
      <c r="P744" s="108" t="s">
        <v>284</v>
      </c>
      <c r="Q744" s="120">
        <v>22000</v>
      </c>
      <c r="R744" s="116" t="s">
        <v>0</v>
      </c>
      <c r="S744" s="108" t="s">
        <v>272</v>
      </c>
      <c r="T744" s="108" t="s">
        <v>272</v>
      </c>
      <c r="U744" s="108" t="s">
        <v>272</v>
      </c>
      <c r="V744" s="108" t="s">
        <v>272</v>
      </c>
      <c r="W744" s="108" t="s">
        <v>272</v>
      </c>
      <c r="X744" s="108" t="s">
        <v>272</v>
      </c>
      <c r="Y744" s="108" t="s">
        <v>272</v>
      </c>
      <c r="Z744" s="108" t="s">
        <v>272</v>
      </c>
      <c r="AA744" s="108" t="s">
        <v>272</v>
      </c>
      <c r="AB744" s="108" t="s">
        <v>272</v>
      </c>
      <c r="AC744" s="108" t="s">
        <v>272</v>
      </c>
      <c r="AD744" s="108" t="s">
        <v>272</v>
      </c>
      <c r="AE744" s="108" t="s">
        <v>272</v>
      </c>
      <c r="AF744" s="108" t="s">
        <v>278</v>
      </c>
    </row>
    <row r="745" spans="1:32" x14ac:dyDescent="0.25">
      <c r="A745" s="107">
        <f t="shared" si="11"/>
        <v>5</v>
      </c>
      <c r="B745" s="113">
        <v>45428</v>
      </c>
      <c r="C745" s="113">
        <v>45428</v>
      </c>
      <c r="D745" s="108" t="s">
        <v>1764</v>
      </c>
      <c r="E745" s="108" t="s">
        <v>272</v>
      </c>
      <c r="F745" s="108" t="s">
        <v>1765</v>
      </c>
      <c r="G745" s="108" t="s">
        <v>281</v>
      </c>
      <c r="H745" s="108" t="s">
        <v>282</v>
      </c>
      <c r="I745" s="108" t="s">
        <v>276</v>
      </c>
      <c r="J745" s="120">
        <v>-193017000</v>
      </c>
      <c r="K745" s="114">
        <v>0</v>
      </c>
      <c r="L745" s="114">
        <v>-193017000</v>
      </c>
      <c r="M745" s="115" t="s">
        <v>272</v>
      </c>
      <c r="N745" s="108" t="s">
        <v>101</v>
      </c>
      <c r="O745" s="108" t="s">
        <v>175</v>
      </c>
      <c r="P745" s="108" t="s">
        <v>284</v>
      </c>
      <c r="Q745" s="120">
        <v>5500</v>
      </c>
      <c r="R745" s="116" t="s">
        <v>1</v>
      </c>
      <c r="S745" s="108" t="s">
        <v>272</v>
      </c>
      <c r="T745" s="108" t="s">
        <v>272</v>
      </c>
      <c r="U745" s="108" t="s">
        <v>272</v>
      </c>
      <c r="V745" s="108" t="s">
        <v>272</v>
      </c>
      <c r="W745" s="108" t="s">
        <v>272</v>
      </c>
      <c r="X745" s="108" t="s">
        <v>272</v>
      </c>
      <c r="Y745" s="108" t="s">
        <v>272</v>
      </c>
      <c r="Z745" s="108" t="s">
        <v>272</v>
      </c>
      <c r="AA745" s="108" t="s">
        <v>272</v>
      </c>
      <c r="AB745" s="108" t="s">
        <v>272</v>
      </c>
      <c r="AC745" s="108" t="s">
        <v>272</v>
      </c>
      <c r="AD745" s="108" t="s">
        <v>272</v>
      </c>
      <c r="AE745" s="108" t="s">
        <v>272</v>
      </c>
      <c r="AF745" s="108" t="s">
        <v>278</v>
      </c>
    </row>
    <row r="746" spans="1:32" x14ac:dyDescent="0.25">
      <c r="A746" s="107">
        <f t="shared" si="11"/>
        <v>5</v>
      </c>
      <c r="B746" s="113">
        <v>45428</v>
      </c>
      <c r="C746" s="113">
        <v>45428</v>
      </c>
      <c r="D746" s="108" t="s">
        <v>1766</v>
      </c>
      <c r="E746" s="108" t="s">
        <v>272</v>
      </c>
      <c r="F746" s="108" t="s">
        <v>1767</v>
      </c>
      <c r="G746" s="108" t="s">
        <v>281</v>
      </c>
      <c r="H746" s="108" t="s">
        <v>282</v>
      </c>
      <c r="I746" s="108" t="s">
        <v>276</v>
      </c>
      <c r="J746" s="120">
        <v>-193017000</v>
      </c>
      <c r="K746" s="114">
        <v>0</v>
      </c>
      <c r="L746" s="114">
        <v>-193017000</v>
      </c>
      <c r="M746" s="115" t="s">
        <v>272</v>
      </c>
      <c r="N746" s="108" t="s">
        <v>101</v>
      </c>
      <c r="O746" s="108" t="s">
        <v>175</v>
      </c>
      <c r="P746" s="108" t="s">
        <v>284</v>
      </c>
      <c r="Q746" s="120">
        <v>5500</v>
      </c>
      <c r="R746" s="116" t="s">
        <v>1</v>
      </c>
      <c r="S746" s="108" t="s">
        <v>272</v>
      </c>
      <c r="T746" s="108" t="s">
        <v>272</v>
      </c>
      <c r="U746" s="108" t="s">
        <v>272</v>
      </c>
      <c r="V746" s="108" t="s">
        <v>272</v>
      </c>
      <c r="W746" s="108" t="s">
        <v>272</v>
      </c>
      <c r="X746" s="108" t="s">
        <v>272</v>
      </c>
      <c r="Y746" s="108" t="s">
        <v>272</v>
      </c>
      <c r="Z746" s="108" t="s">
        <v>272</v>
      </c>
      <c r="AA746" s="108" t="s">
        <v>272</v>
      </c>
      <c r="AB746" s="108" t="s">
        <v>272</v>
      </c>
      <c r="AC746" s="108" t="s">
        <v>272</v>
      </c>
      <c r="AD746" s="108" t="s">
        <v>272</v>
      </c>
      <c r="AE746" s="108" t="s">
        <v>272</v>
      </c>
      <c r="AF746" s="108" t="s">
        <v>278</v>
      </c>
    </row>
    <row r="747" spans="1:32" x14ac:dyDescent="0.25">
      <c r="A747" s="107">
        <f t="shared" si="11"/>
        <v>5</v>
      </c>
      <c r="B747" s="113">
        <v>45428</v>
      </c>
      <c r="C747" s="113">
        <v>45428</v>
      </c>
      <c r="D747" s="108" t="s">
        <v>1768</v>
      </c>
      <c r="E747" s="108" t="s">
        <v>272</v>
      </c>
      <c r="F747" s="108" t="s">
        <v>1769</v>
      </c>
      <c r="G747" s="108" t="s">
        <v>281</v>
      </c>
      <c r="H747" s="108" t="s">
        <v>282</v>
      </c>
      <c r="I747" s="108" t="s">
        <v>276</v>
      </c>
      <c r="J747" s="120">
        <v>-766700000</v>
      </c>
      <c r="K747" s="114">
        <v>0</v>
      </c>
      <c r="L747" s="114">
        <v>-766700000</v>
      </c>
      <c r="M747" s="115" t="s">
        <v>272</v>
      </c>
      <c r="N747" s="108" t="s">
        <v>283</v>
      </c>
      <c r="O747" s="108" t="s">
        <v>168</v>
      </c>
      <c r="P747" s="108" t="s">
        <v>284</v>
      </c>
      <c r="Q747" s="120">
        <v>22000</v>
      </c>
      <c r="R747" s="116" t="s">
        <v>0</v>
      </c>
      <c r="S747" s="108" t="s">
        <v>272</v>
      </c>
      <c r="T747" s="108" t="s">
        <v>272</v>
      </c>
      <c r="U747" s="108" t="s">
        <v>272</v>
      </c>
      <c r="V747" s="108" t="s">
        <v>272</v>
      </c>
      <c r="W747" s="108" t="s">
        <v>272</v>
      </c>
      <c r="X747" s="108" t="s">
        <v>272</v>
      </c>
      <c r="Y747" s="108" t="s">
        <v>272</v>
      </c>
      <c r="Z747" s="108" t="s">
        <v>272</v>
      </c>
      <c r="AA747" s="108" t="s">
        <v>272</v>
      </c>
      <c r="AB747" s="108" t="s">
        <v>272</v>
      </c>
      <c r="AC747" s="108" t="s">
        <v>272</v>
      </c>
      <c r="AD747" s="108" t="s">
        <v>272</v>
      </c>
      <c r="AE747" s="108" t="s">
        <v>272</v>
      </c>
      <c r="AF747" s="108" t="s">
        <v>278</v>
      </c>
    </row>
    <row r="748" spans="1:32" x14ac:dyDescent="0.25">
      <c r="A748" s="107">
        <f t="shared" si="11"/>
        <v>5</v>
      </c>
      <c r="B748" s="113">
        <v>45428</v>
      </c>
      <c r="C748" s="113">
        <v>45428</v>
      </c>
      <c r="D748" s="108" t="s">
        <v>1770</v>
      </c>
      <c r="E748" s="108" t="s">
        <v>272</v>
      </c>
      <c r="F748" s="108" t="s">
        <v>1771</v>
      </c>
      <c r="G748" s="108" t="s">
        <v>281</v>
      </c>
      <c r="H748" s="108" t="s">
        <v>282</v>
      </c>
      <c r="I748" s="108" t="s">
        <v>276</v>
      </c>
      <c r="J748" s="120">
        <v>-40440400</v>
      </c>
      <c r="K748" s="114">
        <v>0</v>
      </c>
      <c r="L748" s="114">
        <v>-40440400</v>
      </c>
      <c r="M748" s="115" t="s">
        <v>272</v>
      </c>
      <c r="N748" s="108" t="s">
        <v>337</v>
      </c>
      <c r="O748" s="108" t="s">
        <v>338</v>
      </c>
      <c r="P748" s="108" t="s">
        <v>284</v>
      </c>
      <c r="Q748" s="120">
        <v>2002</v>
      </c>
      <c r="R748" s="116" t="s">
        <v>239</v>
      </c>
      <c r="S748" s="108" t="s">
        <v>272</v>
      </c>
      <c r="T748" s="108" t="s">
        <v>272</v>
      </c>
      <c r="U748" s="108" t="s">
        <v>272</v>
      </c>
      <c r="V748" s="108" t="s">
        <v>272</v>
      </c>
      <c r="W748" s="108" t="s">
        <v>272</v>
      </c>
      <c r="X748" s="108" t="s">
        <v>272</v>
      </c>
      <c r="Y748" s="108" t="s">
        <v>272</v>
      </c>
      <c r="Z748" s="108" t="s">
        <v>272</v>
      </c>
      <c r="AA748" s="108" t="s">
        <v>272</v>
      </c>
      <c r="AB748" s="108" t="s">
        <v>272</v>
      </c>
      <c r="AC748" s="108" t="s">
        <v>272</v>
      </c>
      <c r="AD748" s="108" t="s">
        <v>272</v>
      </c>
      <c r="AE748" s="108" t="s">
        <v>272</v>
      </c>
      <c r="AF748" s="108" t="s">
        <v>278</v>
      </c>
    </row>
    <row r="749" spans="1:32" x14ac:dyDescent="0.25">
      <c r="A749" s="107">
        <f t="shared" si="11"/>
        <v>5</v>
      </c>
      <c r="B749" s="113">
        <v>45428</v>
      </c>
      <c r="C749" s="113">
        <v>45428</v>
      </c>
      <c r="D749" s="108" t="s">
        <v>1772</v>
      </c>
      <c r="E749" s="108" t="s">
        <v>272</v>
      </c>
      <c r="F749" s="108" t="s">
        <v>1773</v>
      </c>
      <c r="G749" s="108" t="s">
        <v>281</v>
      </c>
      <c r="H749" s="108" t="s">
        <v>282</v>
      </c>
      <c r="I749" s="108" t="s">
        <v>276</v>
      </c>
      <c r="J749" s="120">
        <v>-40238400</v>
      </c>
      <c r="K749" s="114">
        <v>0</v>
      </c>
      <c r="L749" s="114">
        <v>-40238400</v>
      </c>
      <c r="M749" s="115" t="s">
        <v>272</v>
      </c>
      <c r="N749" s="108" t="s">
        <v>337</v>
      </c>
      <c r="O749" s="108" t="s">
        <v>338</v>
      </c>
      <c r="P749" s="108" t="s">
        <v>284</v>
      </c>
      <c r="Q749" s="120">
        <v>1992</v>
      </c>
      <c r="R749" s="116" t="s">
        <v>239</v>
      </c>
      <c r="S749" s="108" t="s">
        <v>272</v>
      </c>
      <c r="T749" s="108" t="s">
        <v>272</v>
      </c>
      <c r="U749" s="108" t="s">
        <v>272</v>
      </c>
      <c r="V749" s="108" t="s">
        <v>272</v>
      </c>
      <c r="W749" s="108" t="s">
        <v>272</v>
      </c>
      <c r="X749" s="108" t="s">
        <v>272</v>
      </c>
      <c r="Y749" s="108" t="s">
        <v>272</v>
      </c>
      <c r="Z749" s="108" t="s">
        <v>272</v>
      </c>
      <c r="AA749" s="108" t="s">
        <v>272</v>
      </c>
      <c r="AB749" s="108" t="s">
        <v>272</v>
      </c>
      <c r="AC749" s="108" t="s">
        <v>272</v>
      </c>
      <c r="AD749" s="108" t="s">
        <v>272</v>
      </c>
      <c r="AE749" s="108" t="s">
        <v>272</v>
      </c>
      <c r="AF749" s="108" t="s">
        <v>278</v>
      </c>
    </row>
    <row r="750" spans="1:32" x14ac:dyDescent="0.25">
      <c r="A750" s="107">
        <f t="shared" si="11"/>
        <v>5</v>
      </c>
      <c r="B750" s="113">
        <v>45428</v>
      </c>
      <c r="C750" s="113">
        <v>45428</v>
      </c>
      <c r="D750" s="108" t="s">
        <v>1774</v>
      </c>
      <c r="E750" s="108" t="s">
        <v>272</v>
      </c>
      <c r="F750" s="108" t="s">
        <v>1775</v>
      </c>
      <c r="G750" s="108" t="s">
        <v>281</v>
      </c>
      <c r="H750" s="108" t="s">
        <v>282</v>
      </c>
      <c r="I750" s="108" t="s">
        <v>276</v>
      </c>
      <c r="J750" s="120">
        <v>-1401350</v>
      </c>
      <c r="K750" s="114">
        <v>0</v>
      </c>
      <c r="L750" s="114">
        <v>-1401350</v>
      </c>
      <c r="M750" s="115" t="s">
        <v>272</v>
      </c>
      <c r="N750" s="108" t="s">
        <v>131</v>
      </c>
      <c r="O750" s="108" t="s">
        <v>169</v>
      </c>
      <c r="P750" s="108" t="s">
        <v>284</v>
      </c>
      <c r="Q750" s="120">
        <v>50</v>
      </c>
      <c r="R750" s="116" t="s">
        <v>130</v>
      </c>
      <c r="S750" s="108" t="s">
        <v>272</v>
      </c>
      <c r="T750" s="108" t="s">
        <v>272</v>
      </c>
      <c r="U750" s="108" t="s">
        <v>272</v>
      </c>
      <c r="V750" s="108" t="s">
        <v>272</v>
      </c>
      <c r="W750" s="108" t="s">
        <v>272</v>
      </c>
      <c r="X750" s="108" t="s">
        <v>272</v>
      </c>
      <c r="Y750" s="108" t="s">
        <v>272</v>
      </c>
      <c r="Z750" s="108" t="s">
        <v>272</v>
      </c>
      <c r="AA750" s="108" t="s">
        <v>272</v>
      </c>
      <c r="AB750" s="108" t="s">
        <v>272</v>
      </c>
      <c r="AC750" s="108" t="s">
        <v>272</v>
      </c>
      <c r="AD750" s="108" t="s">
        <v>272</v>
      </c>
      <c r="AE750" s="108" t="s">
        <v>272</v>
      </c>
      <c r="AF750" s="108" t="s">
        <v>278</v>
      </c>
    </row>
    <row r="751" spans="1:32" x14ac:dyDescent="0.25">
      <c r="A751" s="107">
        <f t="shared" si="11"/>
        <v>5</v>
      </c>
      <c r="B751" s="113">
        <v>45429</v>
      </c>
      <c r="C751" s="113">
        <v>45429</v>
      </c>
      <c r="D751" s="108" t="s">
        <v>1776</v>
      </c>
      <c r="E751" s="108" t="s">
        <v>272</v>
      </c>
      <c r="F751" s="108" t="s">
        <v>1777</v>
      </c>
      <c r="G751" s="108" t="s">
        <v>281</v>
      </c>
      <c r="H751" s="108" t="s">
        <v>282</v>
      </c>
      <c r="I751" s="108" t="s">
        <v>276</v>
      </c>
      <c r="J751" s="120">
        <v>-714846000</v>
      </c>
      <c r="K751" s="114">
        <v>0</v>
      </c>
      <c r="L751" s="114">
        <v>-714846000</v>
      </c>
      <c r="M751" s="115" t="s">
        <v>272</v>
      </c>
      <c r="N751" s="108" t="s">
        <v>110</v>
      </c>
      <c r="O751" s="108" t="s">
        <v>192</v>
      </c>
      <c r="P751" s="108" t="s">
        <v>284</v>
      </c>
      <c r="Q751" s="120">
        <v>22000</v>
      </c>
      <c r="R751" s="116" t="s">
        <v>0</v>
      </c>
      <c r="S751" s="108" t="s">
        <v>272</v>
      </c>
      <c r="T751" s="108" t="s">
        <v>272</v>
      </c>
      <c r="U751" s="108" t="s">
        <v>272</v>
      </c>
      <c r="V751" s="108" t="s">
        <v>272</v>
      </c>
      <c r="W751" s="108" t="s">
        <v>272</v>
      </c>
      <c r="X751" s="108" t="s">
        <v>272</v>
      </c>
      <c r="Y751" s="108" t="s">
        <v>272</v>
      </c>
      <c r="Z751" s="108" t="s">
        <v>272</v>
      </c>
      <c r="AA751" s="108" t="s">
        <v>272</v>
      </c>
      <c r="AB751" s="108" t="s">
        <v>272</v>
      </c>
      <c r="AC751" s="108" t="s">
        <v>272</v>
      </c>
      <c r="AD751" s="108" t="s">
        <v>272</v>
      </c>
      <c r="AE751" s="108" t="s">
        <v>272</v>
      </c>
      <c r="AF751" s="108" t="s">
        <v>278</v>
      </c>
    </row>
    <row r="752" spans="1:32" x14ac:dyDescent="0.25">
      <c r="A752" s="107">
        <f t="shared" si="11"/>
        <v>5</v>
      </c>
      <c r="B752" s="113">
        <v>45429</v>
      </c>
      <c r="C752" s="113">
        <v>45429</v>
      </c>
      <c r="D752" s="108" t="s">
        <v>1778</v>
      </c>
      <c r="E752" s="108" t="s">
        <v>272</v>
      </c>
      <c r="F752" s="108" t="s">
        <v>1779</v>
      </c>
      <c r="G752" s="108" t="s">
        <v>281</v>
      </c>
      <c r="H752" s="108" t="s">
        <v>282</v>
      </c>
      <c r="I752" s="108" t="s">
        <v>276</v>
      </c>
      <c r="J752" s="120">
        <v>-348500000</v>
      </c>
      <c r="K752" s="114">
        <v>0</v>
      </c>
      <c r="L752" s="114">
        <v>-348500000</v>
      </c>
      <c r="M752" s="115" t="s">
        <v>272</v>
      </c>
      <c r="N752" s="108" t="s">
        <v>283</v>
      </c>
      <c r="O752" s="108" t="s">
        <v>168</v>
      </c>
      <c r="P752" s="108" t="s">
        <v>284</v>
      </c>
      <c r="Q752" s="120">
        <v>10000</v>
      </c>
      <c r="R752" s="116" t="s">
        <v>0</v>
      </c>
      <c r="S752" s="108" t="s">
        <v>272</v>
      </c>
      <c r="T752" s="108" t="s">
        <v>272</v>
      </c>
      <c r="U752" s="108" t="s">
        <v>272</v>
      </c>
      <c r="V752" s="108" t="s">
        <v>272</v>
      </c>
      <c r="W752" s="108" t="s">
        <v>272</v>
      </c>
      <c r="X752" s="108" t="s">
        <v>272</v>
      </c>
      <c r="Y752" s="108" t="s">
        <v>272</v>
      </c>
      <c r="Z752" s="108" t="s">
        <v>272</v>
      </c>
      <c r="AA752" s="108" t="s">
        <v>272</v>
      </c>
      <c r="AB752" s="108" t="s">
        <v>272</v>
      </c>
      <c r="AC752" s="108" t="s">
        <v>272</v>
      </c>
      <c r="AD752" s="108" t="s">
        <v>272</v>
      </c>
      <c r="AE752" s="108" t="s">
        <v>272</v>
      </c>
      <c r="AF752" s="108" t="s">
        <v>278</v>
      </c>
    </row>
    <row r="753" spans="1:32" x14ac:dyDescent="0.25">
      <c r="A753" s="107">
        <f t="shared" si="11"/>
        <v>5</v>
      </c>
      <c r="B753" s="113">
        <v>45429</v>
      </c>
      <c r="C753" s="113">
        <v>45429</v>
      </c>
      <c r="D753" s="108" t="s">
        <v>1780</v>
      </c>
      <c r="E753" s="108" t="s">
        <v>272</v>
      </c>
      <c r="F753" s="108" t="s">
        <v>1781</v>
      </c>
      <c r="G753" s="108" t="s">
        <v>281</v>
      </c>
      <c r="H753" s="108" t="s">
        <v>282</v>
      </c>
      <c r="I753" s="108" t="s">
        <v>276</v>
      </c>
      <c r="J753" s="120">
        <v>-431112000</v>
      </c>
      <c r="K753" s="114">
        <v>0</v>
      </c>
      <c r="L753" s="114">
        <v>-431112000</v>
      </c>
      <c r="M753" s="115" t="s">
        <v>272</v>
      </c>
      <c r="N753" s="108" t="s">
        <v>283</v>
      </c>
      <c r="O753" s="108" t="s">
        <v>168</v>
      </c>
      <c r="P753" s="108" t="s">
        <v>284</v>
      </c>
      <c r="Q753" s="120">
        <v>12000</v>
      </c>
      <c r="R753" s="116" t="s">
        <v>0</v>
      </c>
      <c r="S753" s="108" t="s">
        <v>272</v>
      </c>
      <c r="T753" s="108" t="s">
        <v>272</v>
      </c>
      <c r="U753" s="108" t="s">
        <v>272</v>
      </c>
      <c r="V753" s="108" t="s">
        <v>272</v>
      </c>
      <c r="W753" s="108" t="s">
        <v>272</v>
      </c>
      <c r="X753" s="108" t="s">
        <v>272</v>
      </c>
      <c r="Y753" s="108" t="s">
        <v>272</v>
      </c>
      <c r="Z753" s="108" t="s">
        <v>272</v>
      </c>
      <c r="AA753" s="108" t="s">
        <v>272</v>
      </c>
      <c r="AB753" s="108" t="s">
        <v>272</v>
      </c>
      <c r="AC753" s="108" t="s">
        <v>272</v>
      </c>
      <c r="AD753" s="108" t="s">
        <v>272</v>
      </c>
      <c r="AE753" s="108" t="s">
        <v>272</v>
      </c>
      <c r="AF753" s="108" t="s">
        <v>278</v>
      </c>
    </row>
    <row r="754" spans="1:32" x14ac:dyDescent="0.25">
      <c r="A754" s="107">
        <f t="shared" si="11"/>
        <v>5</v>
      </c>
      <c r="B754" s="113">
        <v>45429</v>
      </c>
      <c r="C754" s="113">
        <v>45429</v>
      </c>
      <c r="D754" s="108" t="s">
        <v>1782</v>
      </c>
      <c r="E754" s="108" t="s">
        <v>272</v>
      </c>
      <c r="F754" s="108" t="s">
        <v>1783</v>
      </c>
      <c r="G754" s="108" t="s">
        <v>281</v>
      </c>
      <c r="H754" s="108" t="s">
        <v>282</v>
      </c>
      <c r="I754" s="108" t="s">
        <v>276</v>
      </c>
      <c r="J754" s="120">
        <v>-36400400</v>
      </c>
      <c r="K754" s="114">
        <v>0</v>
      </c>
      <c r="L754" s="114">
        <v>-36400400</v>
      </c>
      <c r="M754" s="115" t="s">
        <v>272</v>
      </c>
      <c r="N754" s="108" t="s">
        <v>337</v>
      </c>
      <c r="O754" s="108" t="s">
        <v>338</v>
      </c>
      <c r="P754" s="108" t="s">
        <v>284</v>
      </c>
      <c r="Q754" s="120">
        <v>1802</v>
      </c>
      <c r="R754" s="116" t="s">
        <v>239</v>
      </c>
      <c r="S754" s="108" t="s">
        <v>272</v>
      </c>
      <c r="T754" s="108" t="s">
        <v>272</v>
      </c>
      <c r="U754" s="108" t="s">
        <v>272</v>
      </c>
      <c r="V754" s="108" t="s">
        <v>272</v>
      </c>
      <c r="W754" s="108" t="s">
        <v>272</v>
      </c>
      <c r="X754" s="108" t="s">
        <v>272</v>
      </c>
      <c r="Y754" s="108" t="s">
        <v>272</v>
      </c>
      <c r="Z754" s="108" t="s">
        <v>272</v>
      </c>
      <c r="AA754" s="108" t="s">
        <v>272</v>
      </c>
      <c r="AB754" s="108" t="s">
        <v>272</v>
      </c>
      <c r="AC754" s="108" t="s">
        <v>272</v>
      </c>
      <c r="AD754" s="108" t="s">
        <v>272</v>
      </c>
      <c r="AE754" s="108" t="s">
        <v>272</v>
      </c>
      <c r="AF754" s="108" t="s">
        <v>278</v>
      </c>
    </row>
    <row r="755" spans="1:32" x14ac:dyDescent="0.25">
      <c r="A755" s="107">
        <f t="shared" si="11"/>
        <v>5</v>
      </c>
      <c r="B755" s="113">
        <v>45430</v>
      </c>
      <c r="C755" s="113">
        <v>45430</v>
      </c>
      <c r="D755" s="108" t="s">
        <v>1784</v>
      </c>
      <c r="E755" s="108" t="s">
        <v>272</v>
      </c>
      <c r="F755" s="108" t="s">
        <v>1785</v>
      </c>
      <c r="G755" s="108" t="s">
        <v>281</v>
      </c>
      <c r="H755" s="108" t="s">
        <v>282</v>
      </c>
      <c r="I755" s="108" t="s">
        <v>276</v>
      </c>
      <c r="J755" s="120">
        <v>-714846000</v>
      </c>
      <c r="K755" s="114">
        <v>0</v>
      </c>
      <c r="L755" s="114">
        <v>-714846000</v>
      </c>
      <c r="M755" s="115" t="s">
        <v>272</v>
      </c>
      <c r="N755" s="108" t="s">
        <v>110</v>
      </c>
      <c r="O755" s="108" t="s">
        <v>192</v>
      </c>
      <c r="P755" s="108" t="s">
        <v>284</v>
      </c>
      <c r="Q755" s="120">
        <v>22000</v>
      </c>
      <c r="R755" s="116" t="s">
        <v>0</v>
      </c>
      <c r="S755" s="108" t="s">
        <v>272</v>
      </c>
      <c r="T755" s="108" t="s">
        <v>272</v>
      </c>
      <c r="U755" s="108" t="s">
        <v>272</v>
      </c>
      <c r="V755" s="108" t="s">
        <v>272</v>
      </c>
      <c r="W755" s="108" t="s">
        <v>272</v>
      </c>
      <c r="X755" s="108" t="s">
        <v>272</v>
      </c>
      <c r="Y755" s="108" t="s">
        <v>272</v>
      </c>
      <c r="Z755" s="108" t="s">
        <v>272</v>
      </c>
      <c r="AA755" s="108" t="s">
        <v>272</v>
      </c>
      <c r="AB755" s="108" t="s">
        <v>272</v>
      </c>
      <c r="AC755" s="108" t="s">
        <v>272</v>
      </c>
      <c r="AD755" s="108" t="s">
        <v>272</v>
      </c>
      <c r="AE755" s="108" t="s">
        <v>272</v>
      </c>
      <c r="AF755" s="108" t="s">
        <v>278</v>
      </c>
    </row>
    <row r="756" spans="1:32" x14ac:dyDescent="0.25">
      <c r="A756" s="107">
        <f t="shared" si="11"/>
        <v>5</v>
      </c>
      <c r="B756" s="113">
        <v>45430</v>
      </c>
      <c r="C756" s="113">
        <v>45430</v>
      </c>
      <c r="D756" s="108" t="s">
        <v>1786</v>
      </c>
      <c r="E756" s="108" t="s">
        <v>272</v>
      </c>
      <c r="F756" s="108" t="s">
        <v>1787</v>
      </c>
      <c r="G756" s="108" t="s">
        <v>281</v>
      </c>
      <c r="H756" s="108" t="s">
        <v>282</v>
      </c>
      <c r="I756" s="108" t="s">
        <v>276</v>
      </c>
      <c r="J756" s="120">
        <v>-193017000</v>
      </c>
      <c r="K756" s="114">
        <v>0</v>
      </c>
      <c r="L756" s="114">
        <v>-193017000</v>
      </c>
      <c r="M756" s="115" t="s">
        <v>272</v>
      </c>
      <c r="N756" s="108" t="s">
        <v>101</v>
      </c>
      <c r="O756" s="108" t="s">
        <v>175</v>
      </c>
      <c r="P756" s="108" t="s">
        <v>284</v>
      </c>
      <c r="Q756" s="120">
        <v>5500</v>
      </c>
      <c r="R756" s="116" t="s">
        <v>1</v>
      </c>
      <c r="S756" s="108" t="s">
        <v>272</v>
      </c>
      <c r="T756" s="108" t="s">
        <v>272</v>
      </c>
      <c r="U756" s="108" t="s">
        <v>272</v>
      </c>
      <c r="V756" s="108" t="s">
        <v>272</v>
      </c>
      <c r="W756" s="108" t="s">
        <v>272</v>
      </c>
      <c r="X756" s="108" t="s">
        <v>272</v>
      </c>
      <c r="Y756" s="108" t="s">
        <v>272</v>
      </c>
      <c r="Z756" s="108" t="s">
        <v>272</v>
      </c>
      <c r="AA756" s="108" t="s">
        <v>272</v>
      </c>
      <c r="AB756" s="108" t="s">
        <v>272</v>
      </c>
      <c r="AC756" s="108" t="s">
        <v>272</v>
      </c>
      <c r="AD756" s="108" t="s">
        <v>272</v>
      </c>
      <c r="AE756" s="108" t="s">
        <v>272</v>
      </c>
      <c r="AF756" s="108" t="s">
        <v>278</v>
      </c>
    </row>
    <row r="757" spans="1:32" x14ac:dyDescent="0.25">
      <c r="A757" s="107">
        <f t="shared" si="11"/>
        <v>5</v>
      </c>
      <c r="B757" s="113">
        <v>45430</v>
      </c>
      <c r="C757" s="113">
        <v>45430</v>
      </c>
      <c r="D757" s="108" t="s">
        <v>1788</v>
      </c>
      <c r="E757" s="108" t="s">
        <v>272</v>
      </c>
      <c r="F757" s="108" t="s">
        <v>1789</v>
      </c>
      <c r="G757" s="108" t="s">
        <v>281</v>
      </c>
      <c r="H757" s="108" t="s">
        <v>282</v>
      </c>
      <c r="I757" s="108" t="s">
        <v>276</v>
      </c>
      <c r="J757" s="120">
        <v>-193017000</v>
      </c>
      <c r="K757" s="114">
        <v>0</v>
      </c>
      <c r="L757" s="114">
        <v>-193017000</v>
      </c>
      <c r="M757" s="115" t="s">
        <v>272</v>
      </c>
      <c r="N757" s="108" t="s">
        <v>101</v>
      </c>
      <c r="O757" s="108" t="s">
        <v>175</v>
      </c>
      <c r="P757" s="108" t="s">
        <v>284</v>
      </c>
      <c r="Q757" s="120">
        <v>5500</v>
      </c>
      <c r="R757" s="116" t="s">
        <v>1</v>
      </c>
      <c r="S757" s="108" t="s">
        <v>272</v>
      </c>
      <c r="T757" s="108" t="s">
        <v>272</v>
      </c>
      <c r="U757" s="108" t="s">
        <v>272</v>
      </c>
      <c r="V757" s="108" t="s">
        <v>272</v>
      </c>
      <c r="W757" s="108" t="s">
        <v>272</v>
      </c>
      <c r="X757" s="108" t="s">
        <v>272</v>
      </c>
      <c r="Y757" s="108" t="s">
        <v>272</v>
      </c>
      <c r="Z757" s="108" t="s">
        <v>272</v>
      </c>
      <c r="AA757" s="108" t="s">
        <v>272</v>
      </c>
      <c r="AB757" s="108" t="s">
        <v>272</v>
      </c>
      <c r="AC757" s="108" t="s">
        <v>272</v>
      </c>
      <c r="AD757" s="108" t="s">
        <v>272</v>
      </c>
      <c r="AE757" s="108" t="s">
        <v>272</v>
      </c>
      <c r="AF757" s="108" t="s">
        <v>278</v>
      </c>
    </row>
    <row r="758" spans="1:32" x14ac:dyDescent="0.25">
      <c r="A758" s="107">
        <f t="shared" si="11"/>
        <v>5</v>
      </c>
      <c r="B758" s="113">
        <v>45430</v>
      </c>
      <c r="C758" s="113">
        <v>45430</v>
      </c>
      <c r="D758" s="108" t="s">
        <v>1790</v>
      </c>
      <c r="E758" s="108" t="s">
        <v>272</v>
      </c>
      <c r="F758" s="108" t="s">
        <v>1791</v>
      </c>
      <c r="G758" s="108" t="s">
        <v>281</v>
      </c>
      <c r="H758" s="108" t="s">
        <v>282</v>
      </c>
      <c r="I758" s="108" t="s">
        <v>276</v>
      </c>
      <c r="J758" s="120">
        <v>-364035100</v>
      </c>
      <c r="K758" s="114">
        <v>0</v>
      </c>
      <c r="L758" s="114">
        <v>-364035100</v>
      </c>
      <c r="M758" s="115" t="s">
        <v>272</v>
      </c>
      <c r="N758" s="108" t="s">
        <v>110</v>
      </c>
      <c r="O758" s="108" t="s">
        <v>192</v>
      </c>
      <c r="P758" s="108" t="s">
        <v>284</v>
      </c>
      <c r="Q758" s="120">
        <v>11000</v>
      </c>
      <c r="R758" s="116" t="s">
        <v>0</v>
      </c>
      <c r="S758" s="108" t="s">
        <v>272</v>
      </c>
      <c r="T758" s="108" t="s">
        <v>272</v>
      </c>
      <c r="U758" s="108" t="s">
        <v>272</v>
      </c>
      <c r="V758" s="108" t="s">
        <v>272</v>
      </c>
      <c r="W758" s="108" t="s">
        <v>272</v>
      </c>
      <c r="X758" s="108" t="s">
        <v>272</v>
      </c>
      <c r="Y758" s="108" t="s">
        <v>272</v>
      </c>
      <c r="Z758" s="108" t="s">
        <v>272</v>
      </c>
      <c r="AA758" s="108" t="s">
        <v>272</v>
      </c>
      <c r="AB758" s="108" t="s">
        <v>272</v>
      </c>
      <c r="AC758" s="108" t="s">
        <v>272</v>
      </c>
      <c r="AD758" s="108" t="s">
        <v>272</v>
      </c>
      <c r="AE758" s="108" t="s">
        <v>272</v>
      </c>
      <c r="AF758" s="108" t="s">
        <v>278</v>
      </c>
    </row>
    <row r="759" spans="1:32" x14ac:dyDescent="0.25">
      <c r="A759" s="107">
        <f t="shared" si="11"/>
        <v>5</v>
      </c>
      <c r="B759" s="113">
        <v>45432</v>
      </c>
      <c r="C759" s="113">
        <v>45432</v>
      </c>
      <c r="D759" s="108" t="s">
        <v>1792</v>
      </c>
      <c r="E759" s="108" t="s">
        <v>272</v>
      </c>
      <c r="F759" s="108" t="s">
        <v>1793</v>
      </c>
      <c r="G759" s="108" t="s">
        <v>281</v>
      </c>
      <c r="H759" s="108" t="s">
        <v>282</v>
      </c>
      <c r="I759" s="108" t="s">
        <v>276</v>
      </c>
      <c r="J759" s="120">
        <v>-714846000</v>
      </c>
      <c r="K759" s="114">
        <v>0</v>
      </c>
      <c r="L759" s="114">
        <v>-714846000</v>
      </c>
      <c r="M759" s="115" t="s">
        <v>272</v>
      </c>
      <c r="N759" s="108" t="s">
        <v>110</v>
      </c>
      <c r="O759" s="108" t="s">
        <v>192</v>
      </c>
      <c r="P759" s="108" t="s">
        <v>284</v>
      </c>
      <c r="Q759" s="120">
        <v>22000</v>
      </c>
      <c r="R759" s="116" t="s">
        <v>0</v>
      </c>
      <c r="S759" s="108" t="s">
        <v>272</v>
      </c>
      <c r="T759" s="108" t="s">
        <v>272</v>
      </c>
      <c r="U759" s="108" t="s">
        <v>272</v>
      </c>
      <c r="V759" s="108" t="s">
        <v>272</v>
      </c>
      <c r="W759" s="108" t="s">
        <v>272</v>
      </c>
      <c r="X759" s="108" t="s">
        <v>272</v>
      </c>
      <c r="Y759" s="108" t="s">
        <v>272</v>
      </c>
      <c r="Z759" s="108" t="s">
        <v>272</v>
      </c>
      <c r="AA759" s="108" t="s">
        <v>272</v>
      </c>
      <c r="AB759" s="108" t="s">
        <v>272</v>
      </c>
      <c r="AC759" s="108" t="s">
        <v>272</v>
      </c>
      <c r="AD759" s="108" t="s">
        <v>272</v>
      </c>
      <c r="AE759" s="108" t="s">
        <v>272</v>
      </c>
      <c r="AF759" s="108" t="s">
        <v>278</v>
      </c>
    </row>
    <row r="760" spans="1:32" x14ac:dyDescent="0.25">
      <c r="A760" s="107">
        <f t="shared" si="11"/>
        <v>5</v>
      </c>
      <c r="B760" s="113">
        <v>45433</v>
      </c>
      <c r="C760" s="113">
        <v>45433</v>
      </c>
      <c r="D760" s="108" t="s">
        <v>1794</v>
      </c>
      <c r="E760" s="108" t="s">
        <v>272</v>
      </c>
      <c r="F760" s="108" t="s">
        <v>1795</v>
      </c>
      <c r="G760" s="108" t="s">
        <v>281</v>
      </c>
      <c r="H760" s="108" t="s">
        <v>282</v>
      </c>
      <c r="I760" s="108" t="s">
        <v>276</v>
      </c>
      <c r="J760" s="120">
        <v>-193017000</v>
      </c>
      <c r="K760" s="114">
        <v>0</v>
      </c>
      <c r="L760" s="114">
        <v>-193017000</v>
      </c>
      <c r="M760" s="115" t="s">
        <v>272</v>
      </c>
      <c r="N760" s="108" t="s">
        <v>101</v>
      </c>
      <c r="O760" s="108" t="s">
        <v>175</v>
      </c>
      <c r="P760" s="108" t="s">
        <v>284</v>
      </c>
      <c r="Q760" s="120">
        <v>5500</v>
      </c>
      <c r="R760" s="116" t="s">
        <v>1</v>
      </c>
      <c r="S760" s="108" t="s">
        <v>272</v>
      </c>
      <c r="T760" s="108" t="s">
        <v>272</v>
      </c>
      <c r="U760" s="108" t="s">
        <v>272</v>
      </c>
      <c r="V760" s="108" t="s">
        <v>272</v>
      </c>
      <c r="W760" s="108" t="s">
        <v>272</v>
      </c>
      <c r="X760" s="108" t="s">
        <v>272</v>
      </c>
      <c r="Y760" s="108" t="s">
        <v>272</v>
      </c>
      <c r="Z760" s="108" t="s">
        <v>272</v>
      </c>
      <c r="AA760" s="108" t="s">
        <v>272</v>
      </c>
      <c r="AB760" s="108" t="s">
        <v>272</v>
      </c>
      <c r="AC760" s="108" t="s">
        <v>272</v>
      </c>
      <c r="AD760" s="108" t="s">
        <v>272</v>
      </c>
      <c r="AE760" s="108" t="s">
        <v>272</v>
      </c>
      <c r="AF760" s="108" t="s">
        <v>278</v>
      </c>
    </row>
    <row r="761" spans="1:32" x14ac:dyDescent="0.25">
      <c r="A761" s="107">
        <f t="shared" si="11"/>
        <v>5</v>
      </c>
      <c r="B761" s="113">
        <v>45433</v>
      </c>
      <c r="C761" s="113">
        <v>45433</v>
      </c>
      <c r="D761" s="108" t="s">
        <v>1796</v>
      </c>
      <c r="E761" s="108" t="s">
        <v>272</v>
      </c>
      <c r="F761" s="108" t="s">
        <v>1797</v>
      </c>
      <c r="G761" s="108" t="s">
        <v>281</v>
      </c>
      <c r="H761" s="108" t="s">
        <v>282</v>
      </c>
      <c r="I761" s="108" t="s">
        <v>276</v>
      </c>
      <c r="J761" s="120">
        <v>-193017000</v>
      </c>
      <c r="K761" s="114">
        <v>0</v>
      </c>
      <c r="L761" s="114">
        <v>-193017000</v>
      </c>
      <c r="M761" s="115" t="s">
        <v>272</v>
      </c>
      <c r="N761" s="108" t="s">
        <v>101</v>
      </c>
      <c r="O761" s="108" t="s">
        <v>175</v>
      </c>
      <c r="P761" s="108" t="s">
        <v>284</v>
      </c>
      <c r="Q761" s="120">
        <v>5500</v>
      </c>
      <c r="R761" s="116" t="s">
        <v>1</v>
      </c>
      <c r="S761" s="108" t="s">
        <v>272</v>
      </c>
      <c r="T761" s="108" t="s">
        <v>272</v>
      </c>
      <c r="U761" s="108" t="s">
        <v>272</v>
      </c>
      <c r="V761" s="108" t="s">
        <v>272</v>
      </c>
      <c r="W761" s="108" t="s">
        <v>272</v>
      </c>
      <c r="X761" s="108" t="s">
        <v>272</v>
      </c>
      <c r="Y761" s="108" t="s">
        <v>272</v>
      </c>
      <c r="Z761" s="108" t="s">
        <v>272</v>
      </c>
      <c r="AA761" s="108" t="s">
        <v>272</v>
      </c>
      <c r="AB761" s="108" t="s">
        <v>272</v>
      </c>
      <c r="AC761" s="108" t="s">
        <v>272</v>
      </c>
      <c r="AD761" s="108" t="s">
        <v>272</v>
      </c>
      <c r="AE761" s="108" t="s">
        <v>272</v>
      </c>
      <c r="AF761" s="108" t="s">
        <v>278</v>
      </c>
    </row>
    <row r="762" spans="1:32" x14ac:dyDescent="0.25">
      <c r="A762" s="107">
        <f t="shared" si="11"/>
        <v>5</v>
      </c>
      <c r="B762" s="113">
        <v>45433</v>
      </c>
      <c r="C762" s="113">
        <v>45433</v>
      </c>
      <c r="D762" s="108" t="s">
        <v>1798</v>
      </c>
      <c r="E762" s="108" t="s">
        <v>272</v>
      </c>
      <c r="F762" s="108" t="s">
        <v>1799</v>
      </c>
      <c r="G762" s="108" t="s">
        <v>281</v>
      </c>
      <c r="H762" s="108" t="s">
        <v>282</v>
      </c>
      <c r="I762" s="108" t="s">
        <v>276</v>
      </c>
      <c r="J762" s="120">
        <v>-24565800</v>
      </c>
      <c r="K762" s="114">
        <v>0</v>
      </c>
      <c r="L762" s="114">
        <v>-24565800</v>
      </c>
      <c r="M762" s="115" t="s">
        <v>272</v>
      </c>
      <c r="N762" s="108" t="s">
        <v>101</v>
      </c>
      <c r="O762" s="108" t="s">
        <v>175</v>
      </c>
      <c r="P762" s="108" t="s">
        <v>284</v>
      </c>
      <c r="Q762" s="120">
        <v>700</v>
      </c>
      <c r="R762" s="116" t="s">
        <v>1</v>
      </c>
      <c r="S762" s="108" t="s">
        <v>272</v>
      </c>
      <c r="T762" s="108" t="s">
        <v>272</v>
      </c>
      <c r="U762" s="108" t="s">
        <v>272</v>
      </c>
      <c r="V762" s="108" t="s">
        <v>272</v>
      </c>
      <c r="W762" s="108" t="s">
        <v>272</v>
      </c>
      <c r="X762" s="108" t="s">
        <v>272</v>
      </c>
      <c r="Y762" s="108" t="s">
        <v>272</v>
      </c>
      <c r="Z762" s="108" t="s">
        <v>272</v>
      </c>
      <c r="AA762" s="108" t="s">
        <v>272</v>
      </c>
      <c r="AB762" s="108" t="s">
        <v>272</v>
      </c>
      <c r="AC762" s="108" t="s">
        <v>272</v>
      </c>
      <c r="AD762" s="108" t="s">
        <v>272</v>
      </c>
      <c r="AE762" s="108" t="s">
        <v>272</v>
      </c>
      <c r="AF762" s="108" t="s">
        <v>278</v>
      </c>
    </row>
    <row r="763" spans="1:32" x14ac:dyDescent="0.25">
      <c r="A763" s="107">
        <f t="shared" si="11"/>
        <v>5</v>
      </c>
      <c r="B763" s="113">
        <v>45434</v>
      </c>
      <c r="C763" s="113">
        <v>45434</v>
      </c>
      <c r="D763" s="108" t="s">
        <v>1800</v>
      </c>
      <c r="E763" s="108" t="s">
        <v>272</v>
      </c>
      <c r="F763" s="108" t="s">
        <v>1801</v>
      </c>
      <c r="G763" s="108" t="s">
        <v>281</v>
      </c>
      <c r="H763" s="108" t="s">
        <v>282</v>
      </c>
      <c r="I763" s="108" t="s">
        <v>276</v>
      </c>
      <c r="J763" s="120">
        <v>-714846000</v>
      </c>
      <c r="K763" s="114">
        <v>0</v>
      </c>
      <c r="L763" s="114">
        <v>-714846000</v>
      </c>
      <c r="M763" s="115" t="s">
        <v>272</v>
      </c>
      <c r="N763" s="108" t="s">
        <v>110</v>
      </c>
      <c r="O763" s="108" t="s">
        <v>192</v>
      </c>
      <c r="P763" s="108" t="s">
        <v>284</v>
      </c>
      <c r="Q763" s="120">
        <v>22000</v>
      </c>
      <c r="R763" s="116" t="s">
        <v>0</v>
      </c>
      <c r="S763" s="108" t="s">
        <v>272</v>
      </c>
      <c r="T763" s="108" t="s">
        <v>272</v>
      </c>
      <c r="U763" s="108" t="s">
        <v>272</v>
      </c>
      <c r="V763" s="108" t="s">
        <v>272</v>
      </c>
      <c r="W763" s="108" t="s">
        <v>272</v>
      </c>
      <c r="X763" s="108" t="s">
        <v>272</v>
      </c>
      <c r="Y763" s="108" t="s">
        <v>272</v>
      </c>
      <c r="Z763" s="108" t="s">
        <v>272</v>
      </c>
      <c r="AA763" s="108" t="s">
        <v>272</v>
      </c>
      <c r="AB763" s="108" t="s">
        <v>272</v>
      </c>
      <c r="AC763" s="108" t="s">
        <v>272</v>
      </c>
      <c r="AD763" s="108" t="s">
        <v>272</v>
      </c>
      <c r="AE763" s="108" t="s">
        <v>272</v>
      </c>
      <c r="AF763" s="108" t="s">
        <v>278</v>
      </c>
    </row>
    <row r="764" spans="1:32" x14ac:dyDescent="0.25">
      <c r="A764" s="107">
        <f t="shared" si="11"/>
        <v>5</v>
      </c>
      <c r="B764" s="113">
        <v>45435</v>
      </c>
      <c r="C764" s="113">
        <v>45435</v>
      </c>
      <c r="D764" s="108" t="s">
        <v>1802</v>
      </c>
      <c r="E764" s="108" t="s">
        <v>272</v>
      </c>
      <c r="F764" s="108" t="s">
        <v>1803</v>
      </c>
      <c r="G764" s="108" t="s">
        <v>281</v>
      </c>
      <c r="H764" s="108" t="s">
        <v>282</v>
      </c>
      <c r="I764" s="108" t="s">
        <v>276</v>
      </c>
      <c r="J764" s="120">
        <v>-193017000</v>
      </c>
      <c r="K764" s="114">
        <v>0</v>
      </c>
      <c r="L764" s="114">
        <v>-193017000</v>
      </c>
      <c r="M764" s="115" t="s">
        <v>272</v>
      </c>
      <c r="N764" s="108" t="s">
        <v>101</v>
      </c>
      <c r="O764" s="108" t="s">
        <v>175</v>
      </c>
      <c r="P764" s="108" t="s">
        <v>284</v>
      </c>
      <c r="Q764" s="120">
        <v>5500</v>
      </c>
      <c r="R764" s="116" t="s">
        <v>1</v>
      </c>
      <c r="S764" s="108" t="s">
        <v>272</v>
      </c>
      <c r="T764" s="108" t="s">
        <v>272</v>
      </c>
      <c r="U764" s="108" t="s">
        <v>272</v>
      </c>
      <c r="V764" s="108" t="s">
        <v>272</v>
      </c>
      <c r="W764" s="108" t="s">
        <v>272</v>
      </c>
      <c r="X764" s="108" t="s">
        <v>272</v>
      </c>
      <c r="Y764" s="108" t="s">
        <v>272</v>
      </c>
      <c r="Z764" s="108" t="s">
        <v>272</v>
      </c>
      <c r="AA764" s="108" t="s">
        <v>272</v>
      </c>
      <c r="AB764" s="108" t="s">
        <v>272</v>
      </c>
      <c r="AC764" s="108" t="s">
        <v>272</v>
      </c>
      <c r="AD764" s="108" t="s">
        <v>272</v>
      </c>
      <c r="AE764" s="108" t="s">
        <v>272</v>
      </c>
      <c r="AF764" s="108" t="s">
        <v>278</v>
      </c>
    </row>
    <row r="765" spans="1:32" x14ac:dyDescent="0.25">
      <c r="A765" s="107">
        <f t="shared" si="11"/>
        <v>5</v>
      </c>
      <c r="B765" s="113">
        <v>45435</v>
      </c>
      <c r="C765" s="113">
        <v>45435</v>
      </c>
      <c r="D765" s="108" t="s">
        <v>1804</v>
      </c>
      <c r="E765" s="108" t="s">
        <v>272</v>
      </c>
      <c r="F765" s="108" t="s">
        <v>1805</v>
      </c>
      <c r="G765" s="108" t="s">
        <v>281</v>
      </c>
      <c r="H765" s="108" t="s">
        <v>282</v>
      </c>
      <c r="I765" s="108" t="s">
        <v>276</v>
      </c>
      <c r="J765" s="120">
        <v>-193017000</v>
      </c>
      <c r="K765" s="114">
        <v>0</v>
      </c>
      <c r="L765" s="114">
        <v>-193017000</v>
      </c>
      <c r="M765" s="115" t="s">
        <v>272</v>
      </c>
      <c r="N765" s="108" t="s">
        <v>101</v>
      </c>
      <c r="O765" s="108" t="s">
        <v>175</v>
      </c>
      <c r="P765" s="108" t="s">
        <v>284</v>
      </c>
      <c r="Q765" s="120">
        <v>5500</v>
      </c>
      <c r="R765" s="116" t="s">
        <v>1</v>
      </c>
      <c r="S765" s="108" t="s">
        <v>272</v>
      </c>
      <c r="T765" s="108" t="s">
        <v>272</v>
      </c>
      <c r="U765" s="108" t="s">
        <v>272</v>
      </c>
      <c r="V765" s="108" t="s">
        <v>272</v>
      </c>
      <c r="W765" s="108" t="s">
        <v>272</v>
      </c>
      <c r="X765" s="108" t="s">
        <v>272</v>
      </c>
      <c r="Y765" s="108" t="s">
        <v>272</v>
      </c>
      <c r="Z765" s="108" t="s">
        <v>272</v>
      </c>
      <c r="AA765" s="108" t="s">
        <v>272</v>
      </c>
      <c r="AB765" s="108" t="s">
        <v>272</v>
      </c>
      <c r="AC765" s="108" t="s">
        <v>272</v>
      </c>
      <c r="AD765" s="108" t="s">
        <v>272</v>
      </c>
      <c r="AE765" s="108" t="s">
        <v>272</v>
      </c>
      <c r="AF765" s="108" t="s">
        <v>278</v>
      </c>
    </row>
    <row r="766" spans="1:32" x14ac:dyDescent="0.25">
      <c r="A766" s="107">
        <f t="shared" si="11"/>
        <v>5</v>
      </c>
      <c r="B766" s="113">
        <v>45435</v>
      </c>
      <c r="C766" s="113">
        <v>45435</v>
      </c>
      <c r="D766" s="108" t="s">
        <v>1806</v>
      </c>
      <c r="E766" s="108" t="s">
        <v>272</v>
      </c>
      <c r="F766" s="108" t="s">
        <v>1807</v>
      </c>
      <c r="G766" s="108" t="s">
        <v>281</v>
      </c>
      <c r="H766" s="108" t="s">
        <v>282</v>
      </c>
      <c r="I766" s="108" t="s">
        <v>276</v>
      </c>
      <c r="J766" s="120">
        <v>-756558000</v>
      </c>
      <c r="K766" s="114">
        <v>0</v>
      </c>
      <c r="L766" s="114">
        <v>-756558000</v>
      </c>
      <c r="M766" s="115" t="s">
        <v>272</v>
      </c>
      <c r="N766" s="108" t="s">
        <v>283</v>
      </c>
      <c r="O766" s="108" t="s">
        <v>168</v>
      </c>
      <c r="P766" s="108" t="s">
        <v>284</v>
      </c>
      <c r="Q766" s="120">
        <v>22000</v>
      </c>
      <c r="R766" s="116" t="s">
        <v>0</v>
      </c>
      <c r="S766" s="108" t="s">
        <v>272</v>
      </c>
      <c r="T766" s="108" t="s">
        <v>272</v>
      </c>
      <c r="U766" s="108" t="s">
        <v>272</v>
      </c>
      <c r="V766" s="108" t="s">
        <v>272</v>
      </c>
      <c r="W766" s="108" t="s">
        <v>272</v>
      </c>
      <c r="X766" s="108" t="s">
        <v>272</v>
      </c>
      <c r="Y766" s="108" t="s">
        <v>272</v>
      </c>
      <c r="Z766" s="108" t="s">
        <v>272</v>
      </c>
      <c r="AA766" s="108" t="s">
        <v>272</v>
      </c>
      <c r="AB766" s="108" t="s">
        <v>272</v>
      </c>
      <c r="AC766" s="108" t="s">
        <v>272</v>
      </c>
      <c r="AD766" s="108" t="s">
        <v>272</v>
      </c>
      <c r="AE766" s="108" t="s">
        <v>272</v>
      </c>
      <c r="AF766" s="108" t="s">
        <v>278</v>
      </c>
    </row>
    <row r="767" spans="1:32" x14ac:dyDescent="0.25">
      <c r="A767" s="107">
        <f t="shared" si="11"/>
        <v>5</v>
      </c>
      <c r="B767" s="113">
        <v>45435</v>
      </c>
      <c r="C767" s="113">
        <v>45435</v>
      </c>
      <c r="D767" s="108" t="s">
        <v>1808</v>
      </c>
      <c r="E767" s="108" t="s">
        <v>272</v>
      </c>
      <c r="F767" s="108" t="s">
        <v>1809</v>
      </c>
      <c r="G767" s="108" t="s">
        <v>281</v>
      </c>
      <c r="H767" s="108" t="s">
        <v>282</v>
      </c>
      <c r="I767" s="108" t="s">
        <v>276</v>
      </c>
      <c r="J767" s="120">
        <v>-756558000</v>
      </c>
      <c r="K767" s="114">
        <v>0</v>
      </c>
      <c r="L767" s="114">
        <v>-756558000</v>
      </c>
      <c r="M767" s="115" t="s">
        <v>272</v>
      </c>
      <c r="N767" s="108" t="s">
        <v>283</v>
      </c>
      <c r="O767" s="108" t="s">
        <v>168</v>
      </c>
      <c r="P767" s="108" t="s">
        <v>284</v>
      </c>
      <c r="Q767" s="120">
        <v>22000</v>
      </c>
      <c r="R767" s="116" t="s">
        <v>0</v>
      </c>
      <c r="S767" s="108" t="s">
        <v>272</v>
      </c>
      <c r="T767" s="108" t="s">
        <v>272</v>
      </c>
      <c r="U767" s="108" t="s">
        <v>272</v>
      </c>
      <c r="V767" s="108" t="s">
        <v>272</v>
      </c>
      <c r="W767" s="108" t="s">
        <v>272</v>
      </c>
      <c r="X767" s="108" t="s">
        <v>272</v>
      </c>
      <c r="Y767" s="108" t="s">
        <v>272</v>
      </c>
      <c r="Z767" s="108" t="s">
        <v>272</v>
      </c>
      <c r="AA767" s="108" t="s">
        <v>272</v>
      </c>
      <c r="AB767" s="108" t="s">
        <v>272</v>
      </c>
      <c r="AC767" s="108" t="s">
        <v>272</v>
      </c>
      <c r="AD767" s="108" t="s">
        <v>272</v>
      </c>
      <c r="AE767" s="108" t="s">
        <v>272</v>
      </c>
      <c r="AF767" s="108" t="s">
        <v>278</v>
      </c>
    </row>
    <row r="768" spans="1:32" x14ac:dyDescent="0.25">
      <c r="A768" s="107">
        <f t="shared" si="11"/>
        <v>5</v>
      </c>
      <c r="B768" s="113">
        <v>45435</v>
      </c>
      <c r="C768" s="113">
        <v>45435</v>
      </c>
      <c r="D768" s="108" t="s">
        <v>1810</v>
      </c>
      <c r="E768" s="108" t="s">
        <v>272</v>
      </c>
      <c r="F768" s="108" t="s">
        <v>1811</v>
      </c>
      <c r="G768" s="108" t="s">
        <v>281</v>
      </c>
      <c r="H768" s="108" t="s">
        <v>282</v>
      </c>
      <c r="I768" s="108" t="s">
        <v>276</v>
      </c>
      <c r="J768" s="120">
        <v>-35188400</v>
      </c>
      <c r="K768" s="114">
        <v>0</v>
      </c>
      <c r="L768" s="114">
        <v>-35188400</v>
      </c>
      <c r="M768" s="115" t="s">
        <v>272</v>
      </c>
      <c r="N768" s="108" t="s">
        <v>337</v>
      </c>
      <c r="O768" s="108" t="s">
        <v>338</v>
      </c>
      <c r="P768" s="108" t="s">
        <v>284</v>
      </c>
      <c r="Q768" s="120">
        <v>1742</v>
      </c>
      <c r="R768" s="116" t="s">
        <v>239</v>
      </c>
      <c r="S768" s="108" t="s">
        <v>272</v>
      </c>
      <c r="T768" s="108" t="s">
        <v>272</v>
      </c>
      <c r="U768" s="108" t="s">
        <v>272</v>
      </c>
      <c r="V768" s="108" t="s">
        <v>272</v>
      </c>
      <c r="W768" s="108" t="s">
        <v>272</v>
      </c>
      <c r="X768" s="108" t="s">
        <v>272</v>
      </c>
      <c r="Y768" s="108" t="s">
        <v>272</v>
      </c>
      <c r="Z768" s="108" t="s">
        <v>272</v>
      </c>
      <c r="AA768" s="108" t="s">
        <v>272</v>
      </c>
      <c r="AB768" s="108" t="s">
        <v>272</v>
      </c>
      <c r="AC768" s="108" t="s">
        <v>272</v>
      </c>
      <c r="AD768" s="108" t="s">
        <v>272</v>
      </c>
      <c r="AE768" s="108" t="s">
        <v>272</v>
      </c>
      <c r="AF768" s="108" t="s">
        <v>278</v>
      </c>
    </row>
    <row r="769" spans="1:32" x14ac:dyDescent="0.25">
      <c r="A769" s="107">
        <f t="shared" si="11"/>
        <v>5</v>
      </c>
      <c r="B769" s="113">
        <v>45436</v>
      </c>
      <c r="C769" s="113">
        <v>45436</v>
      </c>
      <c r="D769" s="108" t="s">
        <v>1812</v>
      </c>
      <c r="E769" s="108" t="s">
        <v>272</v>
      </c>
      <c r="F769" s="108" t="s">
        <v>1813</v>
      </c>
      <c r="G769" s="108" t="s">
        <v>281</v>
      </c>
      <c r="H769" s="108" t="s">
        <v>282</v>
      </c>
      <c r="I769" s="108" t="s">
        <v>276</v>
      </c>
      <c r="J769" s="120">
        <v>-90750000</v>
      </c>
      <c r="K769" s="114">
        <v>0</v>
      </c>
      <c r="L769" s="114">
        <v>-90750000</v>
      </c>
      <c r="M769" s="115" t="s">
        <v>272</v>
      </c>
      <c r="N769" s="108" t="s">
        <v>197</v>
      </c>
      <c r="O769" s="108" t="s">
        <v>198</v>
      </c>
      <c r="P769" s="108" t="s">
        <v>284</v>
      </c>
      <c r="Q769" s="120">
        <v>5500</v>
      </c>
      <c r="R769" s="116" t="s">
        <v>130</v>
      </c>
      <c r="S769" s="108" t="s">
        <v>272</v>
      </c>
      <c r="T769" s="108" t="s">
        <v>272</v>
      </c>
      <c r="U769" s="108" t="s">
        <v>272</v>
      </c>
      <c r="V769" s="108" t="s">
        <v>272</v>
      </c>
      <c r="W769" s="108" t="s">
        <v>272</v>
      </c>
      <c r="X769" s="108" t="s">
        <v>272</v>
      </c>
      <c r="Y769" s="108" t="s">
        <v>272</v>
      </c>
      <c r="Z769" s="108" t="s">
        <v>272</v>
      </c>
      <c r="AA769" s="108" t="s">
        <v>272</v>
      </c>
      <c r="AB769" s="108" t="s">
        <v>272</v>
      </c>
      <c r="AC769" s="108" t="s">
        <v>272</v>
      </c>
      <c r="AD769" s="108" t="s">
        <v>272</v>
      </c>
      <c r="AE769" s="108" t="s">
        <v>272</v>
      </c>
      <c r="AF769" s="108" t="s">
        <v>278</v>
      </c>
    </row>
    <row r="770" spans="1:32" x14ac:dyDescent="0.25">
      <c r="A770" s="107">
        <f t="shared" si="11"/>
        <v>5</v>
      </c>
      <c r="B770" s="113">
        <v>45436</v>
      </c>
      <c r="C770" s="113">
        <v>45436</v>
      </c>
      <c r="D770" s="108" t="s">
        <v>1814</v>
      </c>
      <c r="E770" s="108" t="s">
        <v>272</v>
      </c>
      <c r="F770" s="108" t="s">
        <v>1815</v>
      </c>
      <c r="G770" s="108" t="s">
        <v>281</v>
      </c>
      <c r="H770" s="108" t="s">
        <v>282</v>
      </c>
      <c r="I770" s="108" t="s">
        <v>276</v>
      </c>
      <c r="J770" s="120">
        <v>-90750000</v>
      </c>
      <c r="K770" s="114">
        <v>0</v>
      </c>
      <c r="L770" s="114">
        <v>-90750000</v>
      </c>
      <c r="M770" s="115" t="s">
        <v>272</v>
      </c>
      <c r="N770" s="108" t="s">
        <v>197</v>
      </c>
      <c r="O770" s="108" t="s">
        <v>198</v>
      </c>
      <c r="P770" s="108" t="s">
        <v>284</v>
      </c>
      <c r="Q770" s="120">
        <v>5500</v>
      </c>
      <c r="R770" s="116" t="s">
        <v>130</v>
      </c>
      <c r="S770" s="108" t="s">
        <v>272</v>
      </c>
      <c r="T770" s="108" t="s">
        <v>272</v>
      </c>
      <c r="U770" s="108" t="s">
        <v>272</v>
      </c>
      <c r="V770" s="108" t="s">
        <v>272</v>
      </c>
      <c r="W770" s="108" t="s">
        <v>272</v>
      </c>
      <c r="X770" s="108" t="s">
        <v>272</v>
      </c>
      <c r="Y770" s="108" t="s">
        <v>272</v>
      </c>
      <c r="Z770" s="108" t="s">
        <v>272</v>
      </c>
      <c r="AA770" s="108" t="s">
        <v>272</v>
      </c>
      <c r="AB770" s="108" t="s">
        <v>272</v>
      </c>
      <c r="AC770" s="108" t="s">
        <v>272</v>
      </c>
      <c r="AD770" s="108" t="s">
        <v>272</v>
      </c>
      <c r="AE770" s="108" t="s">
        <v>272</v>
      </c>
      <c r="AF770" s="108" t="s">
        <v>278</v>
      </c>
    </row>
    <row r="771" spans="1:32" x14ac:dyDescent="0.25">
      <c r="A771" s="107">
        <f t="shared" si="11"/>
        <v>5</v>
      </c>
      <c r="B771" s="113">
        <v>45436</v>
      </c>
      <c r="C771" s="113">
        <v>45436</v>
      </c>
      <c r="D771" s="108" t="s">
        <v>1816</v>
      </c>
      <c r="E771" s="108" t="s">
        <v>272</v>
      </c>
      <c r="F771" s="108" t="s">
        <v>1817</v>
      </c>
      <c r="G771" s="108" t="s">
        <v>315</v>
      </c>
      <c r="H771" s="108" t="s">
        <v>316</v>
      </c>
      <c r="I771" s="108" t="s">
        <v>276</v>
      </c>
      <c r="J771" s="120">
        <v>-671575520</v>
      </c>
      <c r="K771" s="114">
        <v>0</v>
      </c>
      <c r="L771" s="114">
        <v>-671575520</v>
      </c>
      <c r="M771" s="115" t="s">
        <v>272</v>
      </c>
      <c r="N771" s="108" t="s">
        <v>110</v>
      </c>
      <c r="O771" s="108" t="s">
        <v>192</v>
      </c>
      <c r="P771" s="108" t="s">
        <v>284</v>
      </c>
      <c r="Q771" s="120">
        <v>22000</v>
      </c>
      <c r="R771" s="116" t="s">
        <v>0</v>
      </c>
      <c r="S771" s="108" t="s">
        <v>272</v>
      </c>
      <c r="T771" s="108" t="s">
        <v>272</v>
      </c>
      <c r="U771" s="108" t="s">
        <v>272</v>
      </c>
      <c r="V771" s="108" t="s">
        <v>272</v>
      </c>
      <c r="W771" s="108" t="s">
        <v>272</v>
      </c>
      <c r="X771" s="108" t="s">
        <v>272</v>
      </c>
      <c r="Y771" s="108" t="s">
        <v>272</v>
      </c>
      <c r="Z771" s="108" t="s">
        <v>272</v>
      </c>
      <c r="AA771" s="108" t="s">
        <v>272</v>
      </c>
      <c r="AB771" s="108" t="s">
        <v>272</v>
      </c>
      <c r="AC771" s="108" t="s">
        <v>272</v>
      </c>
      <c r="AD771" s="108" t="s">
        <v>272</v>
      </c>
      <c r="AE771" s="108" t="s">
        <v>272</v>
      </c>
      <c r="AF771" s="108" t="s">
        <v>278</v>
      </c>
    </row>
    <row r="772" spans="1:32" x14ac:dyDescent="0.25">
      <c r="A772" s="107">
        <f t="shared" ref="A772:A835" si="12">MONTH(C772)</f>
        <v>5</v>
      </c>
      <c r="B772" s="113">
        <v>45436</v>
      </c>
      <c r="C772" s="113">
        <v>45436</v>
      </c>
      <c r="D772" s="108" t="s">
        <v>1818</v>
      </c>
      <c r="E772" s="108" t="s">
        <v>272</v>
      </c>
      <c r="F772" s="108" t="s">
        <v>1819</v>
      </c>
      <c r="G772" s="108" t="s">
        <v>315</v>
      </c>
      <c r="H772" s="108" t="s">
        <v>316</v>
      </c>
      <c r="I772" s="108" t="s">
        <v>276</v>
      </c>
      <c r="J772" s="120">
        <v>-671575520</v>
      </c>
      <c r="K772" s="114">
        <v>0</v>
      </c>
      <c r="L772" s="114">
        <v>-671575520</v>
      </c>
      <c r="M772" s="115" t="s">
        <v>272</v>
      </c>
      <c r="N772" s="108" t="s">
        <v>110</v>
      </c>
      <c r="O772" s="108" t="s">
        <v>192</v>
      </c>
      <c r="P772" s="108" t="s">
        <v>284</v>
      </c>
      <c r="Q772" s="120">
        <v>22000</v>
      </c>
      <c r="R772" s="116" t="s">
        <v>0</v>
      </c>
      <c r="S772" s="108" t="s">
        <v>272</v>
      </c>
      <c r="T772" s="108" t="s">
        <v>272</v>
      </c>
      <c r="U772" s="108" t="s">
        <v>272</v>
      </c>
      <c r="V772" s="108" t="s">
        <v>272</v>
      </c>
      <c r="W772" s="108" t="s">
        <v>272</v>
      </c>
      <c r="X772" s="108" t="s">
        <v>272</v>
      </c>
      <c r="Y772" s="108" t="s">
        <v>272</v>
      </c>
      <c r="Z772" s="108" t="s">
        <v>272</v>
      </c>
      <c r="AA772" s="108" t="s">
        <v>272</v>
      </c>
      <c r="AB772" s="108" t="s">
        <v>272</v>
      </c>
      <c r="AC772" s="108" t="s">
        <v>272</v>
      </c>
      <c r="AD772" s="108" t="s">
        <v>272</v>
      </c>
      <c r="AE772" s="108" t="s">
        <v>272</v>
      </c>
      <c r="AF772" s="108" t="s">
        <v>278</v>
      </c>
    </row>
    <row r="773" spans="1:32" x14ac:dyDescent="0.25">
      <c r="A773" s="107">
        <f t="shared" si="12"/>
        <v>5</v>
      </c>
      <c r="B773" s="113">
        <v>45436</v>
      </c>
      <c r="C773" s="113">
        <v>45436</v>
      </c>
      <c r="D773" s="108" t="s">
        <v>1820</v>
      </c>
      <c r="E773" s="108" t="s">
        <v>272</v>
      </c>
      <c r="F773" s="108" t="s">
        <v>1821</v>
      </c>
      <c r="G773" s="108" t="s">
        <v>281</v>
      </c>
      <c r="H773" s="108" t="s">
        <v>282</v>
      </c>
      <c r="I773" s="108" t="s">
        <v>276</v>
      </c>
      <c r="J773" s="120">
        <v>-714846000</v>
      </c>
      <c r="K773" s="114">
        <v>0</v>
      </c>
      <c r="L773" s="114">
        <v>-714846000</v>
      </c>
      <c r="M773" s="115" t="s">
        <v>272</v>
      </c>
      <c r="N773" s="108" t="s">
        <v>110</v>
      </c>
      <c r="O773" s="108" t="s">
        <v>192</v>
      </c>
      <c r="P773" s="108" t="s">
        <v>284</v>
      </c>
      <c r="Q773" s="120">
        <v>22000</v>
      </c>
      <c r="R773" s="116" t="s">
        <v>0</v>
      </c>
      <c r="S773" s="108" t="s">
        <v>272</v>
      </c>
      <c r="T773" s="108" t="s">
        <v>272</v>
      </c>
      <c r="U773" s="108" t="s">
        <v>272</v>
      </c>
      <c r="V773" s="108" t="s">
        <v>272</v>
      </c>
      <c r="W773" s="108" t="s">
        <v>272</v>
      </c>
      <c r="X773" s="108" t="s">
        <v>272</v>
      </c>
      <c r="Y773" s="108" t="s">
        <v>272</v>
      </c>
      <c r="Z773" s="108" t="s">
        <v>272</v>
      </c>
      <c r="AA773" s="108" t="s">
        <v>272</v>
      </c>
      <c r="AB773" s="108" t="s">
        <v>272</v>
      </c>
      <c r="AC773" s="108" t="s">
        <v>272</v>
      </c>
      <c r="AD773" s="108" t="s">
        <v>272</v>
      </c>
      <c r="AE773" s="108" t="s">
        <v>272</v>
      </c>
      <c r="AF773" s="108" t="s">
        <v>278</v>
      </c>
    </row>
    <row r="774" spans="1:32" x14ac:dyDescent="0.25">
      <c r="A774" s="107">
        <f t="shared" si="12"/>
        <v>5</v>
      </c>
      <c r="B774" s="113">
        <v>45437</v>
      </c>
      <c r="C774" s="113">
        <v>45437</v>
      </c>
      <c r="D774" s="108" t="s">
        <v>1822</v>
      </c>
      <c r="E774" s="108" t="s">
        <v>272</v>
      </c>
      <c r="F774" s="108" t="s">
        <v>1823</v>
      </c>
      <c r="G774" s="108" t="s">
        <v>281</v>
      </c>
      <c r="H774" s="108" t="s">
        <v>282</v>
      </c>
      <c r="I774" s="108" t="s">
        <v>276</v>
      </c>
      <c r="J774" s="120">
        <v>-714846000</v>
      </c>
      <c r="K774" s="114">
        <v>0</v>
      </c>
      <c r="L774" s="114">
        <v>-714846000</v>
      </c>
      <c r="M774" s="115" t="s">
        <v>272</v>
      </c>
      <c r="N774" s="108" t="s">
        <v>110</v>
      </c>
      <c r="O774" s="108" t="s">
        <v>192</v>
      </c>
      <c r="P774" s="108" t="s">
        <v>284</v>
      </c>
      <c r="Q774" s="120">
        <v>22000</v>
      </c>
      <c r="R774" s="116" t="s">
        <v>0</v>
      </c>
      <c r="S774" s="108" t="s">
        <v>272</v>
      </c>
      <c r="T774" s="108" t="s">
        <v>272</v>
      </c>
      <c r="U774" s="108" t="s">
        <v>272</v>
      </c>
      <c r="V774" s="108" t="s">
        <v>272</v>
      </c>
      <c r="W774" s="108" t="s">
        <v>272</v>
      </c>
      <c r="X774" s="108" t="s">
        <v>272</v>
      </c>
      <c r="Y774" s="108" t="s">
        <v>272</v>
      </c>
      <c r="Z774" s="108" t="s">
        <v>272</v>
      </c>
      <c r="AA774" s="108" t="s">
        <v>272</v>
      </c>
      <c r="AB774" s="108" t="s">
        <v>272</v>
      </c>
      <c r="AC774" s="108" t="s">
        <v>272</v>
      </c>
      <c r="AD774" s="108" t="s">
        <v>272</v>
      </c>
      <c r="AE774" s="108" t="s">
        <v>272</v>
      </c>
      <c r="AF774" s="108" t="s">
        <v>278</v>
      </c>
    </row>
    <row r="775" spans="1:32" x14ac:dyDescent="0.25">
      <c r="A775" s="107">
        <f t="shared" si="12"/>
        <v>5</v>
      </c>
      <c r="B775" s="113">
        <v>45437</v>
      </c>
      <c r="C775" s="113">
        <v>45437</v>
      </c>
      <c r="D775" s="108" t="s">
        <v>1824</v>
      </c>
      <c r="E775" s="108" t="s">
        <v>272</v>
      </c>
      <c r="F775" s="108" t="s">
        <v>1825</v>
      </c>
      <c r="G775" s="108" t="s">
        <v>281</v>
      </c>
      <c r="H775" s="108" t="s">
        <v>282</v>
      </c>
      <c r="I775" s="108" t="s">
        <v>276</v>
      </c>
      <c r="J775" s="120">
        <v>-193017000</v>
      </c>
      <c r="K775" s="114">
        <v>0</v>
      </c>
      <c r="L775" s="114">
        <v>-193017000</v>
      </c>
      <c r="M775" s="115" t="s">
        <v>272</v>
      </c>
      <c r="N775" s="108" t="s">
        <v>101</v>
      </c>
      <c r="O775" s="108" t="s">
        <v>175</v>
      </c>
      <c r="P775" s="108" t="s">
        <v>284</v>
      </c>
      <c r="Q775" s="120">
        <v>5500</v>
      </c>
      <c r="R775" s="116" t="s">
        <v>1</v>
      </c>
      <c r="S775" s="108" t="s">
        <v>272</v>
      </c>
      <c r="T775" s="108" t="s">
        <v>272</v>
      </c>
      <c r="U775" s="108" t="s">
        <v>272</v>
      </c>
      <c r="V775" s="108" t="s">
        <v>272</v>
      </c>
      <c r="W775" s="108" t="s">
        <v>272</v>
      </c>
      <c r="X775" s="108" t="s">
        <v>272</v>
      </c>
      <c r="Y775" s="108" t="s">
        <v>272</v>
      </c>
      <c r="Z775" s="108" t="s">
        <v>272</v>
      </c>
      <c r="AA775" s="108" t="s">
        <v>272</v>
      </c>
      <c r="AB775" s="108" t="s">
        <v>272</v>
      </c>
      <c r="AC775" s="108" t="s">
        <v>272</v>
      </c>
      <c r="AD775" s="108" t="s">
        <v>272</v>
      </c>
      <c r="AE775" s="108" t="s">
        <v>272</v>
      </c>
      <c r="AF775" s="108" t="s">
        <v>278</v>
      </c>
    </row>
    <row r="776" spans="1:32" x14ac:dyDescent="0.25">
      <c r="A776" s="107">
        <f t="shared" si="12"/>
        <v>5</v>
      </c>
      <c r="B776" s="113">
        <v>45437</v>
      </c>
      <c r="C776" s="113">
        <v>45437</v>
      </c>
      <c r="D776" s="108" t="s">
        <v>1826</v>
      </c>
      <c r="E776" s="108" t="s">
        <v>272</v>
      </c>
      <c r="F776" s="108" t="s">
        <v>1827</v>
      </c>
      <c r="G776" s="108" t="s">
        <v>281</v>
      </c>
      <c r="H776" s="108" t="s">
        <v>282</v>
      </c>
      <c r="I776" s="108" t="s">
        <v>276</v>
      </c>
      <c r="J776" s="120">
        <v>-193017000</v>
      </c>
      <c r="K776" s="114">
        <v>0</v>
      </c>
      <c r="L776" s="114">
        <v>-193017000</v>
      </c>
      <c r="M776" s="115" t="s">
        <v>272</v>
      </c>
      <c r="N776" s="108" t="s">
        <v>101</v>
      </c>
      <c r="O776" s="108" t="s">
        <v>175</v>
      </c>
      <c r="P776" s="108" t="s">
        <v>284</v>
      </c>
      <c r="Q776" s="120">
        <v>5500</v>
      </c>
      <c r="R776" s="116" t="s">
        <v>1</v>
      </c>
      <c r="S776" s="108" t="s">
        <v>272</v>
      </c>
      <c r="T776" s="108" t="s">
        <v>272</v>
      </c>
      <c r="U776" s="108" t="s">
        <v>272</v>
      </c>
      <c r="V776" s="108" t="s">
        <v>272</v>
      </c>
      <c r="W776" s="108" t="s">
        <v>272</v>
      </c>
      <c r="X776" s="108" t="s">
        <v>272</v>
      </c>
      <c r="Y776" s="108" t="s">
        <v>272</v>
      </c>
      <c r="Z776" s="108" t="s">
        <v>272</v>
      </c>
      <c r="AA776" s="108" t="s">
        <v>272</v>
      </c>
      <c r="AB776" s="108" t="s">
        <v>272</v>
      </c>
      <c r="AC776" s="108" t="s">
        <v>272</v>
      </c>
      <c r="AD776" s="108" t="s">
        <v>272</v>
      </c>
      <c r="AE776" s="108" t="s">
        <v>272</v>
      </c>
      <c r="AF776" s="108" t="s">
        <v>278</v>
      </c>
    </row>
    <row r="777" spans="1:32" x14ac:dyDescent="0.25">
      <c r="A777" s="107">
        <f t="shared" si="12"/>
        <v>5</v>
      </c>
      <c r="B777" s="113">
        <v>45437</v>
      </c>
      <c r="C777" s="113">
        <v>45437</v>
      </c>
      <c r="D777" s="108" t="s">
        <v>1828</v>
      </c>
      <c r="E777" s="108" t="s">
        <v>272</v>
      </c>
      <c r="F777" s="108" t="s">
        <v>1829</v>
      </c>
      <c r="G777" s="108" t="s">
        <v>315</v>
      </c>
      <c r="H777" s="108" t="s">
        <v>316</v>
      </c>
      <c r="I777" s="108" t="s">
        <v>276</v>
      </c>
      <c r="J777" s="120">
        <v>-667128000</v>
      </c>
      <c r="K777" s="114">
        <v>0</v>
      </c>
      <c r="L777" s="114">
        <v>-667128000</v>
      </c>
      <c r="M777" s="115" t="s">
        <v>272</v>
      </c>
      <c r="N777" s="108" t="s">
        <v>110</v>
      </c>
      <c r="O777" s="108" t="s">
        <v>192</v>
      </c>
      <c r="P777" s="108" t="s">
        <v>284</v>
      </c>
      <c r="Q777" s="120">
        <v>22000</v>
      </c>
      <c r="R777" s="116" t="s">
        <v>0</v>
      </c>
      <c r="S777" s="108" t="s">
        <v>272</v>
      </c>
      <c r="T777" s="108" t="s">
        <v>272</v>
      </c>
      <c r="U777" s="108" t="s">
        <v>272</v>
      </c>
      <c r="V777" s="108" t="s">
        <v>272</v>
      </c>
      <c r="W777" s="108" t="s">
        <v>272</v>
      </c>
      <c r="X777" s="108" t="s">
        <v>272</v>
      </c>
      <c r="Y777" s="108" t="s">
        <v>272</v>
      </c>
      <c r="Z777" s="108" t="s">
        <v>272</v>
      </c>
      <c r="AA777" s="108" t="s">
        <v>272</v>
      </c>
      <c r="AB777" s="108" t="s">
        <v>272</v>
      </c>
      <c r="AC777" s="108" t="s">
        <v>272</v>
      </c>
      <c r="AD777" s="108" t="s">
        <v>272</v>
      </c>
      <c r="AE777" s="108" t="s">
        <v>272</v>
      </c>
      <c r="AF777" s="108" t="s">
        <v>278</v>
      </c>
    </row>
    <row r="778" spans="1:32" x14ac:dyDescent="0.25">
      <c r="A778" s="107">
        <f t="shared" si="12"/>
        <v>5</v>
      </c>
      <c r="B778" s="113">
        <v>45437</v>
      </c>
      <c r="C778" s="113">
        <v>45437</v>
      </c>
      <c r="D778" s="108" t="s">
        <v>1830</v>
      </c>
      <c r="E778" s="108" t="s">
        <v>272</v>
      </c>
      <c r="F778" s="108" t="s">
        <v>1831</v>
      </c>
      <c r="G778" s="108" t="s">
        <v>315</v>
      </c>
      <c r="H778" s="108" t="s">
        <v>316</v>
      </c>
      <c r="I778" s="108" t="s">
        <v>276</v>
      </c>
      <c r="J778" s="120">
        <v>-667128000</v>
      </c>
      <c r="K778" s="114">
        <v>0</v>
      </c>
      <c r="L778" s="114">
        <v>-667128000</v>
      </c>
      <c r="M778" s="115" t="s">
        <v>272</v>
      </c>
      <c r="N778" s="108" t="s">
        <v>110</v>
      </c>
      <c r="O778" s="108" t="s">
        <v>192</v>
      </c>
      <c r="P778" s="108" t="s">
        <v>284</v>
      </c>
      <c r="Q778" s="120">
        <v>22000</v>
      </c>
      <c r="R778" s="116" t="s">
        <v>0</v>
      </c>
      <c r="S778" s="108" t="s">
        <v>272</v>
      </c>
      <c r="T778" s="108" t="s">
        <v>272</v>
      </c>
      <c r="U778" s="108" t="s">
        <v>272</v>
      </c>
      <c r="V778" s="108" t="s">
        <v>272</v>
      </c>
      <c r="W778" s="108" t="s">
        <v>272</v>
      </c>
      <c r="X778" s="108" t="s">
        <v>272</v>
      </c>
      <c r="Y778" s="108" t="s">
        <v>272</v>
      </c>
      <c r="Z778" s="108" t="s">
        <v>272</v>
      </c>
      <c r="AA778" s="108" t="s">
        <v>272</v>
      </c>
      <c r="AB778" s="108" t="s">
        <v>272</v>
      </c>
      <c r="AC778" s="108" t="s">
        <v>272</v>
      </c>
      <c r="AD778" s="108" t="s">
        <v>272</v>
      </c>
      <c r="AE778" s="108" t="s">
        <v>272</v>
      </c>
      <c r="AF778" s="108" t="s">
        <v>278</v>
      </c>
    </row>
    <row r="779" spans="1:32" x14ac:dyDescent="0.25">
      <c r="A779" s="107">
        <f t="shared" si="12"/>
        <v>5</v>
      </c>
      <c r="B779" s="113">
        <v>45437</v>
      </c>
      <c r="C779" s="113">
        <v>45437</v>
      </c>
      <c r="D779" s="108" t="s">
        <v>1832</v>
      </c>
      <c r="E779" s="108" t="s">
        <v>272</v>
      </c>
      <c r="F779" s="108" t="s">
        <v>1833</v>
      </c>
      <c r="G779" s="108" t="s">
        <v>315</v>
      </c>
      <c r="H779" s="108" t="s">
        <v>316</v>
      </c>
      <c r="I779" s="108" t="s">
        <v>276</v>
      </c>
      <c r="J779" s="120">
        <v>-667128000</v>
      </c>
      <c r="K779" s="114">
        <v>0</v>
      </c>
      <c r="L779" s="114">
        <v>-667128000</v>
      </c>
      <c r="M779" s="115" t="s">
        <v>272</v>
      </c>
      <c r="N779" s="108" t="s">
        <v>110</v>
      </c>
      <c r="O779" s="108" t="s">
        <v>192</v>
      </c>
      <c r="P779" s="108" t="s">
        <v>284</v>
      </c>
      <c r="Q779" s="120">
        <v>22000</v>
      </c>
      <c r="R779" s="116" t="s">
        <v>0</v>
      </c>
      <c r="S779" s="108" t="s">
        <v>272</v>
      </c>
      <c r="T779" s="108" t="s">
        <v>272</v>
      </c>
      <c r="U779" s="108" t="s">
        <v>272</v>
      </c>
      <c r="V779" s="108" t="s">
        <v>272</v>
      </c>
      <c r="W779" s="108" t="s">
        <v>272</v>
      </c>
      <c r="X779" s="108" t="s">
        <v>272</v>
      </c>
      <c r="Y779" s="108" t="s">
        <v>272</v>
      </c>
      <c r="Z779" s="108" t="s">
        <v>272</v>
      </c>
      <c r="AA779" s="108" t="s">
        <v>272</v>
      </c>
      <c r="AB779" s="108" t="s">
        <v>272</v>
      </c>
      <c r="AC779" s="108" t="s">
        <v>272</v>
      </c>
      <c r="AD779" s="108" t="s">
        <v>272</v>
      </c>
      <c r="AE779" s="108" t="s">
        <v>272</v>
      </c>
      <c r="AF779" s="108" t="s">
        <v>278</v>
      </c>
    </row>
    <row r="780" spans="1:32" x14ac:dyDescent="0.25">
      <c r="A780" s="107">
        <f t="shared" si="12"/>
        <v>5</v>
      </c>
      <c r="B780" s="113">
        <v>45437</v>
      </c>
      <c r="C780" s="113">
        <v>45437</v>
      </c>
      <c r="D780" s="108" t="s">
        <v>1834</v>
      </c>
      <c r="E780" s="108" t="s">
        <v>272</v>
      </c>
      <c r="F780" s="108" t="s">
        <v>1835</v>
      </c>
      <c r="G780" s="108" t="s">
        <v>315</v>
      </c>
      <c r="H780" s="108" t="s">
        <v>316</v>
      </c>
      <c r="I780" s="108" t="s">
        <v>276</v>
      </c>
      <c r="J780" s="120">
        <v>-667128000</v>
      </c>
      <c r="K780" s="114">
        <v>0</v>
      </c>
      <c r="L780" s="114">
        <v>-667128000</v>
      </c>
      <c r="M780" s="115" t="s">
        <v>272</v>
      </c>
      <c r="N780" s="108" t="s">
        <v>110</v>
      </c>
      <c r="O780" s="108" t="s">
        <v>192</v>
      </c>
      <c r="P780" s="108" t="s">
        <v>284</v>
      </c>
      <c r="Q780" s="120">
        <v>22000</v>
      </c>
      <c r="R780" s="116" t="s">
        <v>0</v>
      </c>
      <c r="S780" s="108" t="s">
        <v>272</v>
      </c>
      <c r="T780" s="108" t="s">
        <v>272</v>
      </c>
      <c r="U780" s="108" t="s">
        <v>272</v>
      </c>
      <c r="V780" s="108" t="s">
        <v>272</v>
      </c>
      <c r="W780" s="108" t="s">
        <v>272</v>
      </c>
      <c r="X780" s="108" t="s">
        <v>272</v>
      </c>
      <c r="Y780" s="108" t="s">
        <v>272</v>
      </c>
      <c r="Z780" s="108" t="s">
        <v>272</v>
      </c>
      <c r="AA780" s="108" t="s">
        <v>272</v>
      </c>
      <c r="AB780" s="108" t="s">
        <v>272</v>
      </c>
      <c r="AC780" s="108" t="s">
        <v>272</v>
      </c>
      <c r="AD780" s="108" t="s">
        <v>272</v>
      </c>
      <c r="AE780" s="108" t="s">
        <v>272</v>
      </c>
      <c r="AF780" s="108" t="s">
        <v>278</v>
      </c>
    </row>
    <row r="781" spans="1:32" x14ac:dyDescent="0.25">
      <c r="A781" s="107">
        <f t="shared" si="12"/>
        <v>5</v>
      </c>
      <c r="B781" s="113">
        <v>45437</v>
      </c>
      <c r="C781" s="113">
        <v>45437</v>
      </c>
      <c r="D781" s="108" t="s">
        <v>1836</v>
      </c>
      <c r="E781" s="108" t="s">
        <v>272</v>
      </c>
      <c r="F781" s="108" t="s">
        <v>1837</v>
      </c>
      <c r="G781" s="108" t="s">
        <v>281</v>
      </c>
      <c r="H781" s="108" t="s">
        <v>282</v>
      </c>
      <c r="I781" s="108" t="s">
        <v>276</v>
      </c>
      <c r="J781" s="120">
        <v>-125878500</v>
      </c>
      <c r="K781" s="114">
        <v>0</v>
      </c>
      <c r="L781" s="114">
        <v>-125878500</v>
      </c>
      <c r="M781" s="115" t="s">
        <v>272</v>
      </c>
      <c r="N781" s="108" t="s">
        <v>120</v>
      </c>
      <c r="O781" s="108" t="s">
        <v>186</v>
      </c>
      <c r="P781" s="108" t="s">
        <v>284</v>
      </c>
      <c r="Q781" s="120">
        <v>5500</v>
      </c>
      <c r="R781" s="116" t="s">
        <v>1</v>
      </c>
      <c r="S781" s="108" t="s">
        <v>272</v>
      </c>
      <c r="T781" s="108" t="s">
        <v>272</v>
      </c>
      <c r="U781" s="108" t="s">
        <v>272</v>
      </c>
      <c r="V781" s="108" t="s">
        <v>272</v>
      </c>
      <c r="W781" s="108" t="s">
        <v>272</v>
      </c>
      <c r="X781" s="108" t="s">
        <v>272</v>
      </c>
      <c r="Y781" s="108" t="s">
        <v>272</v>
      </c>
      <c r="Z781" s="108" t="s">
        <v>272</v>
      </c>
      <c r="AA781" s="108" t="s">
        <v>272</v>
      </c>
      <c r="AB781" s="108" t="s">
        <v>272</v>
      </c>
      <c r="AC781" s="108" t="s">
        <v>272</v>
      </c>
      <c r="AD781" s="108" t="s">
        <v>272</v>
      </c>
      <c r="AE781" s="108" t="s">
        <v>272</v>
      </c>
      <c r="AF781" s="108" t="s">
        <v>278</v>
      </c>
    </row>
    <row r="782" spans="1:32" x14ac:dyDescent="0.25">
      <c r="A782" s="107">
        <f t="shared" si="12"/>
        <v>5</v>
      </c>
      <c r="B782" s="113">
        <v>45437</v>
      </c>
      <c r="C782" s="113">
        <v>45437</v>
      </c>
      <c r="D782" s="108" t="s">
        <v>1838</v>
      </c>
      <c r="E782" s="108" t="s">
        <v>272</v>
      </c>
      <c r="F782" s="108" t="s">
        <v>1839</v>
      </c>
      <c r="G782" s="108" t="s">
        <v>281</v>
      </c>
      <c r="H782" s="108" t="s">
        <v>282</v>
      </c>
      <c r="I782" s="108" t="s">
        <v>276</v>
      </c>
      <c r="J782" s="120">
        <v>-125878500</v>
      </c>
      <c r="K782" s="114">
        <v>0</v>
      </c>
      <c r="L782" s="114">
        <v>-125878500</v>
      </c>
      <c r="M782" s="115" t="s">
        <v>272</v>
      </c>
      <c r="N782" s="108" t="s">
        <v>125</v>
      </c>
      <c r="O782" s="108" t="s">
        <v>178</v>
      </c>
      <c r="P782" s="108" t="s">
        <v>284</v>
      </c>
      <c r="Q782" s="120">
        <v>5500</v>
      </c>
      <c r="R782" s="116" t="s">
        <v>1</v>
      </c>
      <c r="S782" s="108" t="s">
        <v>272</v>
      </c>
      <c r="T782" s="108" t="s">
        <v>272</v>
      </c>
      <c r="U782" s="108" t="s">
        <v>272</v>
      </c>
      <c r="V782" s="108" t="s">
        <v>272</v>
      </c>
      <c r="W782" s="108" t="s">
        <v>272</v>
      </c>
      <c r="X782" s="108" t="s">
        <v>272</v>
      </c>
      <c r="Y782" s="108" t="s">
        <v>272</v>
      </c>
      <c r="Z782" s="108" t="s">
        <v>272</v>
      </c>
      <c r="AA782" s="108" t="s">
        <v>272</v>
      </c>
      <c r="AB782" s="108" t="s">
        <v>272</v>
      </c>
      <c r="AC782" s="108" t="s">
        <v>272</v>
      </c>
      <c r="AD782" s="108" t="s">
        <v>272</v>
      </c>
      <c r="AE782" s="108" t="s">
        <v>272</v>
      </c>
      <c r="AF782" s="108" t="s">
        <v>278</v>
      </c>
    </row>
    <row r="783" spans="1:32" x14ac:dyDescent="0.25">
      <c r="A783" s="107">
        <f t="shared" si="12"/>
        <v>5</v>
      </c>
      <c r="B783" s="113">
        <v>45437</v>
      </c>
      <c r="C783" s="113">
        <v>45437</v>
      </c>
      <c r="D783" s="108" t="s">
        <v>1840</v>
      </c>
      <c r="E783" s="108" t="s">
        <v>272</v>
      </c>
      <c r="F783" s="108" t="s">
        <v>1841</v>
      </c>
      <c r="G783" s="108" t="s">
        <v>281</v>
      </c>
      <c r="H783" s="108" t="s">
        <v>282</v>
      </c>
      <c r="I783" s="108" t="s">
        <v>276</v>
      </c>
      <c r="J783" s="120">
        <v>-291176600</v>
      </c>
      <c r="K783" s="114">
        <v>0</v>
      </c>
      <c r="L783" s="114">
        <v>-291176600</v>
      </c>
      <c r="M783" s="115" t="s">
        <v>272</v>
      </c>
      <c r="N783" s="108" t="s">
        <v>197</v>
      </c>
      <c r="O783" s="108" t="s">
        <v>198</v>
      </c>
      <c r="P783" s="108" t="s">
        <v>284</v>
      </c>
      <c r="Q783" s="120">
        <v>14300</v>
      </c>
      <c r="R783" s="116" t="s">
        <v>130</v>
      </c>
      <c r="S783" s="108" t="s">
        <v>272</v>
      </c>
      <c r="T783" s="108" t="s">
        <v>272</v>
      </c>
      <c r="U783" s="108" t="s">
        <v>272</v>
      </c>
      <c r="V783" s="108" t="s">
        <v>272</v>
      </c>
      <c r="W783" s="108" t="s">
        <v>272</v>
      </c>
      <c r="X783" s="108" t="s">
        <v>272</v>
      </c>
      <c r="Y783" s="108" t="s">
        <v>272</v>
      </c>
      <c r="Z783" s="108" t="s">
        <v>272</v>
      </c>
      <c r="AA783" s="108" t="s">
        <v>272</v>
      </c>
      <c r="AB783" s="108" t="s">
        <v>272</v>
      </c>
      <c r="AC783" s="108" t="s">
        <v>272</v>
      </c>
      <c r="AD783" s="108" t="s">
        <v>272</v>
      </c>
      <c r="AE783" s="108" t="s">
        <v>272</v>
      </c>
      <c r="AF783" s="108" t="s">
        <v>278</v>
      </c>
    </row>
    <row r="784" spans="1:32" x14ac:dyDescent="0.25">
      <c r="A784" s="107">
        <f t="shared" si="12"/>
        <v>5</v>
      </c>
      <c r="B784" s="113">
        <v>45439</v>
      </c>
      <c r="C784" s="113">
        <v>45439</v>
      </c>
      <c r="D784" s="108" t="s">
        <v>1842</v>
      </c>
      <c r="E784" s="108" t="s">
        <v>272</v>
      </c>
      <c r="F784" s="108" t="s">
        <v>1843</v>
      </c>
      <c r="G784" s="108" t="s">
        <v>281</v>
      </c>
      <c r="H784" s="108" t="s">
        <v>282</v>
      </c>
      <c r="I784" s="108" t="s">
        <v>276</v>
      </c>
      <c r="J784" s="120">
        <v>-714846000</v>
      </c>
      <c r="K784" s="114">
        <v>0</v>
      </c>
      <c r="L784" s="114">
        <v>-714846000</v>
      </c>
      <c r="M784" s="115" t="s">
        <v>272</v>
      </c>
      <c r="N784" s="108" t="s">
        <v>110</v>
      </c>
      <c r="O784" s="108" t="s">
        <v>192</v>
      </c>
      <c r="P784" s="108" t="s">
        <v>284</v>
      </c>
      <c r="Q784" s="120">
        <v>22000</v>
      </c>
      <c r="R784" s="116" t="s">
        <v>0</v>
      </c>
      <c r="S784" s="108" t="s">
        <v>272</v>
      </c>
      <c r="T784" s="108" t="s">
        <v>272</v>
      </c>
      <c r="U784" s="108" t="s">
        <v>272</v>
      </c>
      <c r="V784" s="108" t="s">
        <v>272</v>
      </c>
      <c r="W784" s="108" t="s">
        <v>272</v>
      </c>
      <c r="X784" s="108" t="s">
        <v>272</v>
      </c>
      <c r="Y784" s="108" t="s">
        <v>272</v>
      </c>
      <c r="Z784" s="108" t="s">
        <v>272</v>
      </c>
      <c r="AA784" s="108" t="s">
        <v>272</v>
      </c>
      <c r="AB784" s="108" t="s">
        <v>272</v>
      </c>
      <c r="AC784" s="108" t="s">
        <v>272</v>
      </c>
      <c r="AD784" s="108" t="s">
        <v>272</v>
      </c>
      <c r="AE784" s="108" t="s">
        <v>272</v>
      </c>
      <c r="AF784" s="108" t="s">
        <v>278</v>
      </c>
    </row>
    <row r="785" spans="1:32" x14ac:dyDescent="0.25">
      <c r="A785" s="107">
        <f t="shared" si="12"/>
        <v>5</v>
      </c>
      <c r="B785" s="113">
        <v>45439</v>
      </c>
      <c r="C785" s="113">
        <v>45439</v>
      </c>
      <c r="D785" s="108" t="s">
        <v>1844</v>
      </c>
      <c r="E785" s="108" t="s">
        <v>272</v>
      </c>
      <c r="F785" s="108" t="s">
        <v>1845</v>
      </c>
      <c r="G785" s="108" t="s">
        <v>281</v>
      </c>
      <c r="H785" s="108" t="s">
        <v>282</v>
      </c>
      <c r="I785" s="108" t="s">
        <v>276</v>
      </c>
      <c r="J785" s="120">
        <v>-3310200</v>
      </c>
      <c r="K785" s="114">
        <v>0</v>
      </c>
      <c r="L785" s="114">
        <v>-3310200</v>
      </c>
      <c r="M785" s="115" t="s">
        <v>272</v>
      </c>
      <c r="N785" s="108" t="s">
        <v>95</v>
      </c>
      <c r="O785" s="108" t="s">
        <v>170</v>
      </c>
      <c r="P785" s="108" t="s">
        <v>284</v>
      </c>
      <c r="Q785" s="120">
        <v>100</v>
      </c>
      <c r="R785" s="116" t="s">
        <v>0</v>
      </c>
      <c r="S785" s="108" t="s">
        <v>272</v>
      </c>
      <c r="T785" s="108" t="s">
        <v>272</v>
      </c>
      <c r="U785" s="108" t="s">
        <v>272</v>
      </c>
      <c r="V785" s="108" t="s">
        <v>272</v>
      </c>
      <c r="W785" s="108" t="s">
        <v>272</v>
      </c>
      <c r="X785" s="108" t="s">
        <v>272</v>
      </c>
      <c r="Y785" s="108" t="s">
        <v>272</v>
      </c>
      <c r="Z785" s="108" t="s">
        <v>272</v>
      </c>
      <c r="AA785" s="108" t="s">
        <v>272</v>
      </c>
      <c r="AB785" s="108" t="s">
        <v>272</v>
      </c>
      <c r="AC785" s="108" t="s">
        <v>272</v>
      </c>
      <c r="AD785" s="108" t="s">
        <v>272</v>
      </c>
      <c r="AE785" s="108" t="s">
        <v>272</v>
      </c>
      <c r="AF785" s="108" t="s">
        <v>278</v>
      </c>
    </row>
    <row r="786" spans="1:32" x14ac:dyDescent="0.25">
      <c r="A786" s="107">
        <f t="shared" si="12"/>
        <v>5</v>
      </c>
      <c r="B786" s="113">
        <v>45439</v>
      </c>
      <c r="C786" s="113">
        <v>45439</v>
      </c>
      <c r="D786" s="108" t="s">
        <v>1846</v>
      </c>
      <c r="E786" s="108" t="s">
        <v>272</v>
      </c>
      <c r="F786" s="108" t="s">
        <v>1847</v>
      </c>
      <c r="G786" s="108" t="s">
        <v>281</v>
      </c>
      <c r="H786" s="108" t="s">
        <v>282</v>
      </c>
      <c r="I786" s="108" t="s">
        <v>276</v>
      </c>
      <c r="J786" s="120">
        <v>-6873000</v>
      </c>
      <c r="K786" s="114">
        <v>0</v>
      </c>
      <c r="L786" s="114">
        <v>-6873000</v>
      </c>
      <c r="M786" s="115" t="s">
        <v>272</v>
      </c>
      <c r="N786" s="108" t="s">
        <v>126</v>
      </c>
      <c r="O786" s="108" t="s">
        <v>190</v>
      </c>
      <c r="P786" s="108" t="s">
        <v>284</v>
      </c>
      <c r="Q786" s="120">
        <v>200</v>
      </c>
      <c r="R786" s="116" t="s">
        <v>1</v>
      </c>
      <c r="S786" s="108" t="s">
        <v>272</v>
      </c>
      <c r="T786" s="108" t="s">
        <v>272</v>
      </c>
      <c r="U786" s="108" t="s">
        <v>272</v>
      </c>
      <c r="V786" s="108" t="s">
        <v>272</v>
      </c>
      <c r="W786" s="108" t="s">
        <v>272</v>
      </c>
      <c r="X786" s="108" t="s">
        <v>272</v>
      </c>
      <c r="Y786" s="108" t="s">
        <v>272</v>
      </c>
      <c r="Z786" s="108" t="s">
        <v>272</v>
      </c>
      <c r="AA786" s="108" t="s">
        <v>272</v>
      </c>
      <c r="AB786" s="108" t="s">
        <v>272</v>
      </c>
      <c r="AC786" s="108" t="s">
        <v>272</v>
      </c>
      <c r="AD786" s="108" t="s">
        <v>272</v>
      </c>
      <c r="AE786" s="108" t="s">
        <v>272</v>
      </c>
      <c r="AF786" s="108" t="s">
        <v>278</v>
      </c>
    </row>
    <row r="787" spans="1:32" ht="25" x14ac:dyDescent="0.25">
      <c r="A787" s="107">
        <f t="shared" si="12"/>
        <v>5</v>
      </c>
      <c r="B787" s="113">
        <v>45440</v>
      </c>
      <c r="C787" s="113">
        <v>45440</v>
      </c>
      <c r="D787" s="108" t="s">
        <v>1848</v>
      </c>
      <c r="E787" s="108" t="s">
        <v>272</v>
      </c>
      <c r="F787" s="108" t="s">
        <v>1849</v>
      </c>
      <c r="G787" s="108" t="s">
        <v>274</v>
      </c>
      <c r="H787" s="108" t="s">
        <v>275</v>
      </c>
      <c r="I787" s="108" t="s">
        <v>276</v>
      </c>
      <c r="J787" s="120">
        <v>-7388889</v>
      </c>
      <c r="K787" s="114">
        <v>0</v>
      </c>
      <c r="L787" s="114">
        <v>-7388889</v>
      </c>
      <c r="M787" s="115" t="s">
        <v>1381</v>
      </c>
      <c r="N787" s="108" t="s">
        <v>272</v>
      </c>
      <c r="O787" s="108" t="s">
        <v>272</v>
      </c>
      <c r="P787" s="108" t="s">
        <v>272</v>
      </c>
      <c r="Q787" s="120">
        <v>0</v>
      </c>
      <c r="R787" s="116" t="s">
        <v>239</v>
      </c>
      <c r="S787" s="108" t="s">
        <v>272</v>
      </c>
      <c r="T787" s="108" t="s">
        <v>272</v>
      </c>
      <c r="U787" s="108" t="s">
        <v>272</v>
      </c>
      <c r="V787" s="108" t="s">
        <v>272</v>
      </c>
      <c r="W787" s="108" t="s">
        <v>272</v>
      </c>
      <c r="X787" s="108" t="s">
        <v>272</v>
      </c>
      <c r="Y787" s="108" t="s">
        <v>272</v>
      </c>
      <c r="Z787" s="108" t="s">
        <v>272</v>
      </c>
      <c r="AA787" s="108" t="s">
        <v>272</v>
      </c>
      <c r="AB787" s="108" t="s">
        <v>272</v>
      </c>
      <c r="AC787" s="108" t="s">
        <v>272</v>
      </c>
      <c r="AD787" s="108" t="s">
        <v>272</v>
      </c>
      <c r="AE787" s="108" t="s">
        <v>272</v>
      </c>
      <c r="AF787" s="108" t="s">
        <v>278</v>
      </c>
    </row>
    <row r="788" spans="1:32" x14ac:dyDescent="0.25">
      <c r="A788" s="107">
        <f t="shared" si="12"/>
        <v>5</v>
      </c>
      <c r="B788" s="113">
        <v>45440</v>
      </c>
      <c r="C788" s="113">
        <v>45440</v>
      </c>
      <c r="D788" s="108" t="s">
        <v>1850</v>
      </c>
      <c r="E788" s="108" t="s">
        <v>272</v>
      </c>
      <c r="F788" s="108" t="s">
        <v>1851</v>
      </c>
      <c r="G788" s="108" t="s">
        <v>315</v>
      </c>
      <c r="H788" s="108" t="s">
        <v>316</v>
      </c>
      <c r="I788" s="108" t="s">
        <v>276</v>
      </c>
      <c r="J788" s="120">
        <v>-667128000</v>
      </c>
      <c r="K788" s="114">
        <v>0</v>
      </c>
      <c r="L788" s="114">
        <v>-667128000</v>
      </c>
      <c r="M788" s="115" t="s">
        <v>272</v>
      </c>
      <c r="N788" s="108" t="s">
        <v>110</v>
      </c>
      <c r="O788" s="108" t="s">
        <v>192</v>
      </c>
      <c r="P788" s="108" t="s">
        <v>284</v>
      </c>
      <c r="Q788" s="120">
        <v>22000</v>
      </c>
      <c r="R788" s="116" t="s">
        <v>0</v>
      </c>
      <c r="S788" s="108" t="s">
        <v>272</v>
      </c>
      <c r="T788" s="108" t="s">
        <v>272</v>
      </c>
      <c r="U788" s="108" t="s">
        <v>272</v>
      </c>
      <c r="V788" s="108" t="s">
        <v>272</v>
      </c>
      <c r="W788" s="108" t="s">
        <v>272</v>
      </c>
      <c r="X788" s="108" t="s">
        <v>272</v>
      </c>
      <c r="Y788" s="108" t="s">
        <v>272</v>
      </c>
      <c r="Z788" s="108" t="s">
        <v>272</v>
      </c>
      <c r="AA788" s="108" t="s">
        <v>272</v>
      </c>
      <c r="AB788" s="108" t="s">
        <v>272</v>
      </c>
      <c r="AC788" s="108" t="s">
        <v>272</v>
      </c>
      <c r="AD788" s="108" t="s">
        <v>272</v>
      </c>
      <c r="AE788" s="108" t="s">
        <v>272</v>
      </c>
      <c r="AF788" s="108" t="s">
        <v>278</v>
      </c>
    </row>
    <row r="789" spans="1:32" x14ac:dyDescent="0.25">
      <c r="A789" s="107">
        <f t="shared" si="12"/>
        <v>5</v>
      </c>
      <c r="B789" s="113">
        <v>45440</v>
      </c>
      <c r="C789" s="113">
        <v>45440</v>
      </c>
      <c r="D789" s="108" t="s">
        <v>1852</v>
      </c>
      <c r="E789" s="108" t="s">
        <v>272</v>
      </c>
      <c r="F789" s="108" t="s">
        <v>1853</v>
      </c>
      <c r="G789" s="108" t="s">
        <v>315</v>
      </c>
      <c r="H789" s="108" t="s">
        <v>316</v>
      </c>
      <c r="I789" s="108" t="s">
        <v>276</v>
      </c>
      <c r="J789" s="120">
        <v>-667128000</v>
      </c>
      <c r="K789" s="114">
        <v>0</v>
      </c>
      <c r="L789" s="114">
        <v>-667128000</v>
      </c>
      <c r="M789" s="115" t="s">
        <v>272</v>
      </c>
      <c r="N789" s="108" t="s">
        <v>110</v>
      </c>
      <c r="O789" s="108" t="s">
        <v>192</v>
      </c>
      <c r="P789" s="108" t="s">
        <v>284</v>
      </c>
      <c r="Q789" s="120">
        <v>22000</v>
      </c>
      <c r="R789" s="116" t="s">
        <v>0</v>
      </c>
      <c r="S789" s="108" t="s">
        <v>272</v>
      </c>
      <c r="T789" s="108" t="s">
        <v>272</v>
      </c>
      <c r="U789" s="108" t="s">
        <v>272</v>
      </c>
      <c r="V789" s="108" t="s">
        <v>272</v>
      </c>
      <c r="W789" s="108" t="s">
        <v>272</v>
      </c>
      <c r="X789" s="108" t="s">
        <v>272</v>
      </c>
      <c r="Y789" s="108" t="s">
        <v>272</v>
      </c>
      <c r="Z789" s="108" t="s">
        <v>272</v>
      </c>
      <c r="AA789" s="108" t="s">
        <v>272</v>
      </c>
      <c r="AB789" s="108" t="s">
        <v>272</v>
      </c>
      <c r="AC789" s="108" t="s">
        <v>272</v>
      </c>
      <c r="AD789" s="108" t="s">
        <v>272</v>
      </c>
      <c r="AE789" s="108" t="s">
        <v>272</v>
      </c>
      <c r="AF789" s="108" t="s">
        <v>278</v>
      </c>
    </row>
    <row r="790" spans="1:32" x14ac:dyDescent="0.25">
      <c r="A790" s="107">
        <f t="shared" si="12"/>
        <v>5</v>
      </c>
      <c r="B790" s="113">
        <v>45440</v>
      </c>
      <c r="C790" s="113">
        <v>45440</v>
      </c>
      <c r="D790" s="108" t="s">
        <v>1854</v>
      </c>
      <c r="E790" s="108" t="s">
        <v>272</v>
      </c>
      <c r="F790" s="108" t="s">
        <v>1855</v>
      </c>
      <c r="G790" s="108" t="s">
        <v>315</v>
      </c>
      <c r="H790" s="108" t="s">
        <v>316</v>
      </c>
      <c r="I790" s="108" t="s">
        <v>276</v>
      </c>
      <c r="J790" s="120">
        <v>-667128000</v>
      </c>
      <c r="K790" s="114">
        <v>0</v>
      </c>
      <c r="L790" s="114">
        <v>-667128000</v>
      </c>
      <c r="M790" s="115" t="s">
        <v>272</v>
      </c>
      <c r="N790" s="108" t="s">
        <v>110</v>
      </c>
      <c r="O790" s="108" t="s">
        <v>192</v>
      </c>
      <c r="P790" s="108" t="s">
        <v>284</v>
      </c>
      <c r="Q790" s="120">
        <v>22000</v>
      </c>
      <c r="R790" s="116" t="s">
        <v>0</v>
      </c>
      <c r="S790" s="108" t="s">
        <v>272</v>
      </c>
      <c r="T790" s="108" t="s">
        <v>272</v>
      </c>
      <c r="U790" s="108" t="s">
        <v>272</v>
      </c>
      <c r="V790" s="108" t="s">
        <v>272</v>
      </c>
      <c r="W790" s="108" t="s">
        <v>272</v>
      </c>
      <c r="X790" s="108" t="s">
        <v>272</v>
      </c>
      <c r="Y790" s="108" t="s">
        <v>272</v>
      </c>
      <c r="Z790" s="108" t="s">
        <v>272</v>
      </c>
      <c r="AA790" s="108" t="s">
        <v>272</v>
      </c>
      <c r="AB790" s="108" t="s">
        <v>272</v>
      </c>
      <c r="AC790" s="108" t="s">
        <v>272</v>
      </c>
      <c r="AD790" s="108" t="s">
        <v>272</v>
      </c>
      <c r="AE790" s="108" t="s">
        <v>272</v>
      </c>
      <c r="AF790" s="108" t="s">
        <v>278</v>
      </c>
    </row>
    <row r="791" spans="1:32" x14ac:dyDescent="0.25">
      <c r="A791" s="107">
        <f t="shared" si="12"/>
        <v>5</v>
      </c>
      <c r="B791" s="113">
        <v>45440</v>
      </c>
      <c r="C791" s="113">
        <v>45440</v>
      </c>
      <c r="D791" s="108" t="s">
        <v>1856</v>
      </c>
      <c r="E791" s="108" t="s">
        <v>272</v>
      </c>
      <c r="F791" s="108" t="s">
        <v>1857</v>
      </c>
      <c r="G791" s="108" t="s">
        <v>315</v>
      </c>
      <c r="H791" s="108" t="s">
        <v>316</v>
      </c>
      <c r="I791" s="108" t="s">
        <v>276</v>
      </c>
      <c r="J791" s="120">
        <v>-667128000</v>
      </c>
      <c r="K791" s="114">
        <v>0</v>
      </c>
      <c r="L791" s="114">
        <v>-667128000</v>
      </c>
      <c r="M791" s="115" t="s">
        <v>272</v>
      </c>
      <c r="N791" s="108" t="s">
        <v>110</v>
      </c>
      <c r="O791" s="108" t="s">
        <v>192</v>
      </c>
      <c r="P791" s="108" t="s">
        <v>284</v>
      </c>
      <c r="Q791" s="120">
        <v>22000</v>
      </c>
      <c r="R791" s="116" t="s">
        <v>0</v>
      </c>
      <c r="S791" s="108" t="s">
        <v>272</v>
      </c>
      <c r="T791" s="108" t="s">
        <v>272</v>
      </c>
      <c r="U791" s="108" t="s">
        <v>272</v>
      </c>
      <c r="V791" s="108" t="s">
        <v>272</v>
      </c>
      <c r="W791" s="108" t="s">
        <v>272</v>
      </c>
      <c r="X791" s="108" t="s">
        <v>272</v>
      </c>
      <c r="Y791" s="108" t="s">
        <v>272</v>
      </c>
      <c r="Z791" s="108" t="s">
        <v>272</v>
      </c>
      <c r="AA791" s="108" t="s">
        <v>272</v>
      </c>
      <c r="AB791" s="108" t="s">
        <v>272</v>
      </c>
      <c r="AC791" s="108" t="s">
        <v>272</v>
      </c>
      <c r="AD791" s="108" t="s">
        <v>272</v>
      </c>
      <c r="AE791" s="108" t="s">
        <v>272</v>
      </c>
      <c r="AF791" s="108" t="s">
        <v>278</v>
      </c>
    </row>
    <row r="792" spans="1:32" x14ac:dyDescent="0.25">
      <c r="A792" s="107">
        <f t="shared" si="12"/>
        <v>5</v>
      </c>
      <c r="B792" s="113">
        <v>45440</v>
      </c>
      <c r="C792" s="113">
        <v>45440</v>
      </c>
      <c r="D792" s="108" t="s">
        <v>1858</v>
      </c>
      <c r="E792" s="108" t="s">
        <v>272</v>
      </c>
      <c r="F792" s="108" t="s">
        <v>1859</v>
      </c>
      <c r="G792" s="108" t="s">
        <v>281</v>
      </c>
      <c r="H792" s="108" t="s">
        <v>282</v>
      </c>
      <c r="I792" s="108" t="s">
        <v>276</v>
      </c>
      <c r="J792" s="120">
        <v>-193017000</v>
      </c>
      <c r="K792" s="114">
        <v>0</v>
      </c>
      <c r="L792" s="114">
        <v>-193017000</v>
      </c>
      <c r="M792" s="115" t="s">
        <v>272</v>
      </c>
      <c r="N792" s="108" t="s">
        <v>101</v>
      </c>
      <c r="O792" s="108" t="s">
        <v>175</v>
      </c>
      <c r="P792" s="108" t="s">
        <v>284</v>
      </c>
      <c r="Q792" s="120">
        <v>5500</v>
      </c>
      <c r="R792" s="116" t="s">
        <v>1</v>
      </c>
      <c r="S792" s="108" t="s">
        <v>272</v>
      </c>
      <c r="T792" s="108" t="s">
        <v>272</v>
      </c>
      <c r="U792" s="108" t="s">
        <v>272</v>
      </c>
      <c r="V792" s="108" t="s">
        <v>272</v>
      </c>
      <c r="W792" s="108" t="s">
        <v>272</v>
      </c>
      <c r="X792" s="108" t="s">
        <v>272</v>
      </c>
      <c r="Y792" s="108" t="s">
        <v>272</v>
      </c>
      <c r="Z792" s="108" t="s">
        <v>272</v>
      </c>
      <c r="AA792" s="108" t="s">
        <v>272</v>
      </c>
      <c r="AB792" s="108" t="s">
        <v>272</v>
      </c>
      <c r="AC792" s="108" t="s">
        <v>272</v>
      </c>
      <c r="AD792" s="108" t="s">
        <v>272</v>
      </c>
      <c r="AE792" s="108" t="s">
        <v>272</v>
      </c>
      <c r="AF792" s="108" t="s">
        <v>278</v>
      </c>
    </row>
    <row r="793" spans="1:32" x14ac:dyDescent="0.25">
      <c r="A793" s="107">
        <f t="shared" si="12"/>
        <v>5</v>
      </c>
      <c r="B793" s="113">
        <v>45440</v>
      </c>
      <c r="C793" s="113">
        <v>45440</v>
      </c>
      <c r="D793" s="108" t="s">
        <v>1860</v>
      </c>
      <c r="E793" s="108" t="s">
        <v>272</v>
      </c>
      <c r="F793" s="108" t="s">
        <v>1861</v>
      </c>
      <c r="G793" s="108" t="s">
        <v>281</v>
      </c>
      <c r="H793" s="108" t="s">
        <v>282</v>
      </c>
      <c r="I793" s="108" t="s">
        <v>276</v>
      </c>
      <c r="J793" s="120">
        <v>-193017000</v>
      </c>
      <c r="K793" s="114">
        <v>0</v>
      </c>
      <c r="L793" s="114">
        <v>-193017000</v>
      </c>
      <c r="M793" s="115" t="s">
        <v>272</v>
      </c>
      <c r="N793" s="108" t="s">
        <v>101</v>
      </c>
      <c r="O793" s="108" t="s">
        <v>175</v>
      </c>
      <c r="P793" s="108" t="s">
        <v>284</v>
      </c>
      <c r="Q793" s="120">
        <v>5500</v>
      </c>
      <c r="R793" s="116" t="s">
        <v>1</v>
      </c>
      <c r="S793" s="108" t="s">
        <v>272</v>
      </c>
      <c r="T793" s="108" t="s">
        <v>272</v>
      </c>
      <c r="U793" s="108" t="s">
        <v>272</v>
      </c>
      <c r="V793" s="108" t="s">
        <v>272</v>
      </c>
      <c r="W793" s="108" t="s">
        <v>272</v>
      </c>
      <c r="X793" s="108" t="s">
        <v>272</v>
      </c>
      <c r="Y793" s="108" t="s">
        <v>272</v>
      </c>
      <c r="Z793" s="108" t="s">
        <v>272</v>
      </c>
      <c r="AA793" s="108" t="s">
        <v>272</v>
      </c>
      <c r="AB793" s="108" t="s">
        <v>272</v>
      </c>
      <c r="AC793" s="108" t="s">
        <v>272</v>
      </c>
      <c r="AD793" s="108" t="s">
        <v>272</v>
      </c>
      <c r="AE793" s="108" t="s">
        <v>272</v>
      </c>
      <c r="AF793" s="108" t="s">
        <v>278</v>
      </c>
    </row>
    <row r="794" spans="1:32" x14ac:dyDescent="0.25">
      <c r="A794" s="107">
        <f t="shared" si="12"/>
        <v>5</v>
      </c>
      <c r="B794" s="113">
        <v>45440</v>
      </c>
      <c r="C794" s="113">
        <v>45440</v>
      </c>
      <c r="D794" s="108" t="s">
        <v>1862</v>
      </c>
      <c r="E794" s="108" t="s">
        <v>272</v>
      </c>
      <c r="F794" s="108" t="s">
        <v>1863</v>
      </c>
      <c r="G794" s="108" t="s">
        <v>281</v>
      </c>
      <c r="H794" s="108" t="s">
        <v>282</v>
      </c>
      <c r="I794" s="108" t="s">
        <v>276</v>
      </c>
      <c r="J794" s="120">
        <v>-116082750</v>
      </c>
      <c r="K794" s="114">
        <v>0</v>
      </c>
      <c r="L794" s="114">
        <v>-116082750</v>
      </c>
      <c r="M794" s="115" t="s">
        <v>272</v>
      </c>
      <c r="N794" s="108" t="s">
        <v>151</v>
      </c>
      <c r="O794" s="108" t="s">
        <v>152</v>
      </c>
      <c r="P794" s="108" t="s">
        <v>284</v>
      </c>
      <c r="Q794" s="120">
        <v>5250</v>
      </c>
      <c r="R794" s="116" t="s">
        <v>2</v>
      </c>
      <c r="S794" s="108" t="s">
        <v>272</v>
      </c>
      <c r="T794" s="108" t="s">
        <v>272</v>
      </c>
      <c r="U794" s="108" t="s">
        <v>272</v>
      </c>
      <c r="V794" s="108" t="s">
        <v>272</v>
      </c>
      <c r="W794" s="108" t="s">
        <v>272</v>
      </c>
      <c r="X794" s="108" t="s">
        <v>272</v>
      </c>
      <c r="Y794" s="108" t="s">
        <v>272</v>
      </c>
      <c r="Z794" s="108" t="s">
        <v>272</v>
      </c>
      <c r="AA794" s="108" t="s">
        <v>272</v>
      </c>
      <c r="AB794" s="108" t="s">
        <v>272</v>
      </c>
      <c r="AC794" s="108" t="s">
        <v>272</v>
      </c>
      <c r="AD794" s="108" t="s">
        <v>272</v>
      </c>
      <c r="AE794" s="108" t="s">
        <v>272</v>
      </c>
      <c r="AF794" s="108" t="s">
        <v>278</v>
      </c>
    </row>
    <row r="795" spans="1:32" x14ac:dyDescent="0.25">
      <c r="A795" s="107">
        <f t="shared" si="12"/>
        <v>5</v>
      </c>
      <c r="B795" s="113">
        <v>45440</v>
      </c>
      <c r="C795" s="113">
        <v>45440</v>
      </c>
      <c r="D795" s="108" t="s">
        <v>1864</v>
      </c>
      <c r="E795" s="108" t="s">
        <v>272</v>
      </c>
      <c r="F795" s="108" t="s">
        <v>1865</v>
      </c>
      <c r="G795" s="108" t="s">
        <v>281</v>
      </c>
      <c r="H795" s="108" t="s">
        <v>282</v>
      </c>
      <c r="I795" s="108" t="s">
        <v>276</v>
      </c>
      <c r="J795" s="120">
        <v>-116082750</v>
      </c>
      <c r="K795" s="114">
        <v>0</v>
      </c>
      <c r="L795" s="114">
        <v>-116082750</v>
      </c>
      <c r="M795" s="115" t="s">
        <v>272</v>
      </c>
      <c r="N795" s="108" t="s">
        <v>151</v>
      </c>
      <c r="O795" s="108" t="s">
        <v>152</v>
      </c>
      <c r="P795" s="108" t="s">
        <v>284</v>
      </c>
      <c r="Q795" s="120">
        <v>5250</v>
      </c>
      <c r="R795" s="116" t="s">
        <v>2</v>
      </c>
      <c r="S795" s="108" t="s">
        <v>272</v>
      </c>
      <c r="T795" s="108" t="s">
        <v>272</v>
      </c>
      <c r="U795" s="108" t="s">
        <v>272</v>
      </c>
      <c r="V795" s="108" t="s">
        <v>272</v>
      </c>
      <c r="W795" s="108" t="s">
        <v>272</v>
      </c>
      <c r="X795" s="108" t="s">
        <v>272</v>
      </c>
      <c r="Y795" s="108" t="s">
        <v>272</v>
      </c>
      <c r="Z795" s="108" t="s">
        <v>272</v>
      </c>
      <c r="AA795" s="108" t="s">
        <v>272</v>
      </c>
      <c r="AB795" s="108" t="s">
        <v>272</v>
      </c>
      <c r="AC795" s="108" t="s">
        <v>272</v>
      </c>
      <c r="AD795" s="108" t="s">
        <v>272</v>
      </c>
      <c r="AE795" s="108" t="s">
        <v>272</v>
      </c>
      <c r="AF795" s="108" t="s">
        <v>278</v>
      </c>
    </row>
    <row r="796" spans="1:32" x14ac:dyDescent="0.25">
      <c r="A796" s="107">
        <f t="shared" si="12"/>
        <v>5</v>
      </c>
      <c r="B796" s="113">
        <v>45441</v>
      </c>
      <c r="C796" s="113">
        <v>45441</v>
      </c>
      <c r="D796" s="108" t="s">
        <v>1866</v>
      </c>
      <c r="E796" s="108" t="s">
        <v>272</v>
      </c>
      <c r="F796" s="108" t="s">
        <v>1867</v>
      </c>
      <c r="G796" s="108" t="s">
        <v>281</v>
      </c>
      <c r="H796" s="108" t="s">
        <v>282</v>
      </c>
      <c r="I796" s="108" t="s">
        <v>276</v>
      </c>
      <c r="J796" s="120">
        <v>-291176600</v>
      </c>
      <c r="K796" s="114">
        <v>0</v>
      </c>
      <c r="L796" s="114">
        <v>-291176600</v>
      </c>
      <c r="M796" s="115" t="s">
        <v>272</v>
      </c>
      <c r="N796" s="108" t="s">
        <v>197</v>
      </c>
      <c r="O796" s="108" t="s">
        <v>198</v>
      </c>
      <c r="P796" s="108" t="s">
        <v>284</v>
      </c>
      <c r="Q796" s="120">
        <v>14300</v>
      </c>
      <c r="R796" s="116" t="s">
        <v>130</v>
      </c>
      <c r="S796" s="108" t="s">
        <v>272</v>
      </c>
      <c r="T796" s="108" t="s">
        <v>272</v>
      </c>
      <c r="U796" s="108" t="s">
        <v>272</v>
      </c>
      <c r="V796" s="108" t="s">
        <v>272</v>
      </c>
      <c r="W796" s="108" t="s">
        <v>272</v>
      </c>
      <c r="X796" s="108" t="s">
        <v>272</v>
      </c>
      <c r="Y796" s="108" t="s">
        <v>272</v>
      </c>
      <c r="Z796" s="108" t="s">
        <v>272</v>
      </c>
      <c r="AA796" s="108" t="s">
        <v>272</v>
      </c>
      <c r="AB796" s="108" t="s">
        <v>272</v>
      </c>
      <c r="AC796" s="108" t="s">
        <v>272</v>
      </c>
      <c r="AD796" s="108" t="s">
        <v>272</v>
      </c>
      <c r="AE796" s="108" t="s">
        <v>272</v>
      </c>
      <c r="AF796" s="108" t="s">
        <v>278</v>
      </c>
    </row>
    <row r="797" spans="1:32" x14ac:dyDescent="0.25">
      <c r="A797" s="107">
        <f t="shared" si="12"/>
        <v>5</v>
      </c>
      <c r="B797" s="113">
        <v>45441</v>
      </c>
      <c r="C797" s="113">
        <v>45441</v>
      </c>
      <c r="D797" s="108" t="s">
        <v>1868</v>
      </c>
      <c r="E797" s="108" t="s">
        <v>272</v>
      </c>
      <c r="F797" s="108" t="s">
        <v>1869</v>
      </c>
      <c r="G797" s="108" t="s">
        <v>315</v>
      </c>
      <c r="H797" s="108" t="s">
        <v>316</v>
      </c>
      <c r="I797" s="108" t="s">
        <v>276</v>
      </c>
      <c r="J797" s="120">
        <v>-605974600</v>
      </c>
      <c r="K797" s="114">
        <v>0</v>
      </c>
      <c r="L797" s="114">
        <v>-605974600</v>
      </c>
      <c r="M797" s="115" t="s">
        <v>272</v>
      </c>
      <c r="N797" s="108" t="s">
        <v>116</v>
      </c>
      <c r="O797" s="108" t="s">
        <v>173</v>
      </c>
      <c r="P797" s="108" t="s">
        <v>284</v>
      </c>
      <c r="Q797" s="120">
        <v>22000</v>
      </c>
      <c r="R797" s="116" t="s">
        <v>0</v>
      </c>
      <c r="S797" s="108" t="s">
        <v>272</v>
      </c>
      <c r="T797" s="108" t="s">
        <v>272</v>
      </c>
      <c r="U797" s="108" t="s">
        <v>272</v>
      </c>
      <c r="V797" s="108" t="s">
        <v>272</v>
      </c>
      <c r="W797" s="108" t="s">
        <v>272</v>
      </c>
      <c r="X797" s="108" t="s">
        <v>272</v>
      </c>
      <c r="Y797" s="108" t="s">
        <v>272</v>
      </c>
      <c r="Z797" s="108" t="s">
        <v>272</v>
      </c>
      <c r="AA797" s="108" t="s">
        <v>272</v>
      </c>
      <c r="AB797" s="108" t="s">
        <v>272</v>
      </c>
      <c r="AC797" s="108" t="s">
        <v>272</v>
      </c>
      <c r="AD797" s="108" t="s">
        <v>272</v>
      </c>
      <c r="AE797" s="108" t="s">
        <v>272</v>
      </c>
      <c r="AF797" s="108" t="s">
        <v>278</v>
      </c>
    </row>
    <row r="798" spans="1:32" x14ac:dyDescent="0.25">
      <c r="A798" s="107">
        <f t="shared" si="12"/>
        <v>5</v>
      </c>
      <c r="B798" s="113">
        <v>45441</v>
      </c>
      <c r="C798" s="113">
        <v>45441</v>
      </c>
      <c r="D798" s="108" t="s">
        <v>1870</v>
      </c>
      <c r="E798" s="108" t="s">
        <v>272</v>
      </c>
      <c r="F798" s="108" t="s">
        <v>1871</v>
      </c>
      <c r="G798" s="108" t="s">
        <v>315</v>
      </c>
      <c r="H798" s="108" t="s">
        <v>316</v>
      </c>
      <c r="I798" s="108" t="s">
        <v>276</v>
      </c>
      <c r="J798" s="120">
        <v>-605974600</v>
      </c>
      <c r="K798" s="114">
        <v>0</v>
      </c>
      <c r="L798" s="114">
        <v>-605974600</v>
      </c>
      <c r="M798" s="115" t="s">
        <v>272</v>
      </c>
      <c r="N798" s="108" t="s">
        <v>116</v>
      </c>
      <c r="O798" s="108" t="s">
        <v>173</v>
      </c>
      <c r="P798" s="108" t="s">
        <v>284</v>
      </c>
      <c r="Q798" s="120">
        <v>22000</v>
      </c>
      <c r="R798" s="116" t="s">
        <v>0</v>
      </c>
      <c r="S798" s="108" t="s">
        <v>272</v>
      </c>
      <c r="T798" s="108" t="s">
        <v>272</v>
      </c>
      <c r="U798" s="108" t="s">
        <v>272</v>
      </c>
      <c r="V798" s="108" t="s">
        <v>272</v>
      </c>
      <c r="W798" s="108" t="s">
        <v>272</v>
      </c>
      <c r="X798" s="108" t="s">
        <v>272</v>
      </c>
      <c r="Y798" s="108" t="s">
        <v>272</v>
      </c>
      <c r="Z798" s="108" t="s">
        <v>272</v>
      </c>
      <c r="AA798" s="108" t="s">
        <v>272</v>
      </c>
      <c r="AB798" s="108" t="s">
        <v>272</v>
      </c>
      <c r="AC798" s="108" t="s">
        <v>272</v>
      </c>
      <c r="AD798" s="108" t="s">
        <v>272</v>
      </c>
      <c r="AE798" s="108" t="s">
        <v>272</v>
      </c>
      <c r="AF798" s="108" t="s">
        <v>278</v>
      </c>
    </row>
    <row r="799" spans="1:32" x14ac:dyDescent="0.25">
      <c r="A799" s="107">
        <f t="shared" si="12"/>
        <v>5</v>
      </c>
      <c r="B799" s="113">
        <v>45441</v>
      </c>
      <c r="C799" s="113">
        <v>45441</v>
      </c>
      <c r="D799" s="108" t="s">
        <v>1872</v>
      </c>
      <c r="E799" s="108" t="s">
        <v>272</v>
      </c>
      <c r="F799" s="108" t="s">
        <v>1873</v>
      </c>
      <c r="G799" s="108" t="s">
        <v>315</v>
      </c>
      <c r="H799" s="108" t="s">
        <v>316</v>
      </c>
      <c r="I799" s="108" t="s">
        <v>276</v>
      </c>
      <c r="J799" s="120">
        <v>-605974600</v>
      </c>
      <c r="K799" s="114">
        <v>0</v>
      </c>
      <c r="L799" s="114">
        <v>-605974600</v>
      </c>
      <c r="M799" s="115" t="s">
        <v>272</v>
      </c>
      <c r="N799" s="108" t="s">
        <v>116</v>
      </c>
      <c r="O799" s="108" t="s">
        <v>173</v>
      </c>
      <c r="P799" s="108" t="s">
        <v>284</v>
      </c>
      <c r="Q799" s="120">
        <v>22000</v>
      </c>
      <c r="R799" s="116" t="s">
        <v>0</v>
      </c>
      <c r="S799" s="108" t="s">
        <v>272</v>
      </c>
      <c r="T799" s="108" t="s">
        <v>272</v>
      </c>
      <c r="U799" s="108" t="s">
        <v>272</v>
      </c>
      <c r="V799" s="108" t="s">
        <v>272</v>
      </c>
      <c r="W799" s="108" t="s">
        <v>272</v>
      </c>
      <c r="X799" s="108" t="s">
        <v>272</v>
      </c>
      <c r="Y799" s="108" t="s">
        <v>272</v>
      </c>
      <c r="Z799" s="108" t="s">
        <v>272</v>
      </c>
      <c r="AA799" s="108" t="s">
        <v>272</v>
      </c>
      <c r="AB799" s="108" t="s">
        <v>272</v>
      </c>
      <c r="AC799" s="108" t="s">
        <v>272</v>
      </c>
      <c r="AD799" s="108" t="s">
        <v>272</v>
      </c>
      <c r="AE799" s="108" t="s">
        <v>272</v>
      </c>
      <c r="AF799" s="108" t="s">
        <v>278</v>
      </c>
    </row>
    <row r="800" spans="1:32" x14ac:dyDescent="0.25">
      <c r="A800" s="107">
        <f t="shared" si="12"/>
        <v>5</v>
      </c>
      <c r="B800" s="113">
        <v>45441</v>
      </c>
      <c r="C800" s="113">
        <v>45441</v>
      </c>
      <c r="D800" s="108" t="s">
        <v>1874</v>
      </c>
      <c r="E800" s="108" t="s">
        <v>272</v>
      </c>
      <c r="F800" s="108" t="s">
        <v>1875</v>
      </c>
      <c r="G800" s="108" t="s">
        <v>315</v>
      </c>
      <c r="H800" s="108" t="s">
        <v>316</v>
      </c>
      <c r="I800" s="108" t="s">
        <v>276</v>
      </c>
      <c r="J800" s="120">
        <v>-605974600</v>
      </c>
      <c r="K800" s="114">
        <v>0</v>
      </c>
      <c r="L800" s="114">
        <v>-605974600</v>
      </c>
      <c r="M800" s="115" t="s">
        <v>272</v>
      </c>
      <c r="N800" s="108" t="s">
        <v>116</v>
      </c>
      <c r="O800" s="108" t="s">
        <v>173</v>
      </c>
      <c r="P800" s="108" t="s">
        <v>284</v>
      </c>
      <c r="Q800" s="120">
        <v>22000</v>
      </c>
      <c r="R800" s="116" t="s">
        <v>0</v>
      </c>
      <c r="S800" s="108" t="s">
        <v>272</v>
      </c>
      <c r="T800" s="108" t="s">
        <v>272</v>
      </c>
      <c r="U800" s="108" t="s">
        <v>272</v>
      </c>
      <c r="V800" s="108" t="s">
        <v>272</v>
      </c>
      <c r="W800" s="108" t="s">
        <v>272</v>
      </c>
      <c r="X800" s="108" t="s">
        <v>272</v>
      </c>
      <c r="Y800" s="108" t="s">
        <v>272</v>
      </c>
      <c r="Z800" s="108" t="s">
        <v>272</v>
      </c>
      <c r="AA800" s="108" t="s">
        <v>272</v>
      </c>
      <c r="AB800" s="108" t="s">
        <v>272</v>
      </c>
      <c r="AC800" s="108" t="s">
        <v>272</v>
      </c>
      <c r="AD800" s="108" t="s">
        <v>272</v>
      </c>
      <c r="AE800" s="108" t="s">
        <v>272</v>
      </c>
      <c r="AF800" s="108" t="s">
        <v>278</v>
      </c>
    </row>
    <row r="801" spans="1:32" x14ac:dyDescent="0.25">
      <c r="A801" s="107">
        <f t="shared" si="12"/>
        <v>5</v>
      </c>
      <c r="B801" s="113">
        <v>45441</v>
      </c>
      <c r="C801" s="113">
        <v>45441</v>
      </c>
      <c r="D801" s="108" t="s">
        <v>1876</v>
      </c>
      <c r="E801" s="108" t="s">
        <v>272</v>
      </c>
      <c r="F801" s="108" t="s">
        <v>1877</v>
      </c>
      <c r="G801" s="108" t="s">
        <v>315</v>
      </c>
      <c r="H801" s="108" t="s">
        <v>316</v>
      </c>
      <c r="I801" s="108" t="s">
        <v>276</v>
      </c>
      <c r="J801" s="120">
        <v>-605974600</v>
      </c>
      <c r="K801" s="114">
        <v>0</v>
      </c>
      <c r="L801" s="114">
        <v>-605974600</v>
      </c>
      <c r="M801" s="115" t="s">
        <v>272</v>
      </c>
      <c r="N801" s="108" t="s">
        <v>116</v>
      </c>
      <c r="O801" s="108" t="s">
        <v>173</v>
      </c>
      <c r="P801" s="108" t="s">
        <v>284</v>
      </c>
      <c r="Q801" s="120">
        <v>22000</v>
      </c>
      <c r="R801" s="116" t="s">
        <v>0</v>
      </c>
      <c r="S801" s="108" t="s">
        <v>272</v>
      </c>
      <c r="T801" s="108" t="s">
        <v>272</v>
      </c>
      <c r="U801" s="108" t="s">
        <v>272</v>
      </c>
      <c r="V801" s="108" t="s">
        <v>272</v>
      </c>
      <c r="W801" s="108" t="s">
        <v>272</v>
      </c>
      <c r="X801" s="108" t="s">
        <v>272</v>
      </c>
      <c r="Y801" s="108" t="s">
        <v>272</v>
      </c>
      <c r="Z801" s="108" t="s">
        <v>272</v>
      </c>
      <c r="AA801" s="108" t="s">
        <v>272</v>
      </c>
      <c r="AB801" s="108" t="s">
        <v>272</v>
      </c>
      <c r="AC801" s="108" t="s">
        <v>272</v>
      </c>
      <c r="AD801" s="108" t="s">
        <v>272</v>
      </c>
      <c r="AE801" s="108" t="s">
        <v>272</v>
      </c>
      <c r="AF801" s="108" t="s">
        <v>278</v>
      </c>
    </row>
    <row r="802" spans="1:32" x14ac:dyDescent="0.25">
      <c r="A802" s="107">
        <f t="shared" si="12"/>
        <v>5</v>
      </c>
      <c r="B802" s="113">
        <v>45442</v>
      </c>
      <c r="C802" s="113">
        <v>45442</v>
      </c>
      <c r="D802" s="108" t="s">
        <v>1878</v>
      </c>
      <c r="E802" s="108" t="s">
        <v>272</v>
      </c>
      <c r="F802" s="108" t="s">
        <v>1879</v>
      </c>
      <c r="G802" s="108" t="s">
        <v>315</v>
      </c>
      <c r="H802" s="108" t="s">
        <v>316</v>
      </c>
      <c r="I802" s="108" t="s">
        <v>276</v>
      </c>
      <c r="J802" s="120">
        <v>-605974600</v>
      </c>
      <c r="K802" s="114">
        <v>0</v>
      </c>
      <c r="L802" s="114">
        <v>-605974600</v>
      </c>
      <c r="M802" s="115" t="s">
        <v>272</v>
      </c>
      <c r="N802" s="108" t="s">
        <v>116</v>
      </c>
      <c r="O802" s="108" t="s">
        <v>173</v>
      </c>
      <c r="P802" s="108" t="s">
        <v>284</v>
      </c>
      <c r="Q802" s="120">
        <v>22000</v>
      </c>
      <c r="R802" s="116" t="s">
        <v>0</v>
      </c>
      <c r="S802" s="108" t="s">
        <v>272</v>
      </c>
      <c r="T802" s="108" t="s">
        <v>272</v>
      </c>
      <c r="U802" s="108" t="s">
        <v>272</v>
      </c>
      <c r="V802" s="108" t="s">
        <v>272</v>
      </c>
      <c r="W802" s="108" t="s">
        <v>272</v>
      </c>
      <c r="X802" s="108" t="s">
        <v>272</v>
      </c>
      <c r="Y802" s="108" t="s">
        <v>272</v>
      </c>
      <c r="Z802" s="108" t="s">
        <v>272</v>
      </c>
      <c r="AA802" s="108" t="s">
        <v>272</v>
      </c>
      <c r="AB802" s="108" t="s">
        <v>272</v>
      </c>
      <c r="AC802" s="108" t="s">
        <v>272</v>
      </c>
      <c r="AD802" s="108" t="s">
        <v>272</v>
      </c>
      <c r="AE802" s="108" t="s">
        <v>272</v>
      </c>
      <c r="AF802" s="108" t="s">
        <v>278</v>
      </c>
    </row>
    <row r="803" spans="1:32" x14ac:dyDescent="0.25">
      <c r="A803" s="107">
        <f t="shared" si="12"/>
        <v>5</v>
      </c>
      <c r="B803" s="113">
        <v>45442</v>
      </c>
      <c r="C803" s="113">
        <v>45442</v>
      </c>
      <c r="D803" s="108" t="s">
        <v>1880</v>
      </c>
      <c r="E803" s="108" t="s">
        <v>272</v>
      </c>
      <c r="F803" s="108" t="s">
        <v>1881</v>
      </c>
      <c r="G803" s="108" t="s">
        <v>315</v>
      </c>
      <c r="H803" s="108" t="s">
        <v>316</v>
      </c>
      <c r="I803" s="108" t="s">
        <v>276</v>
      </c>
      <c r="J803" s="120">
        <v>-605974600</v>
      </c>
      <c r="K803" s="114">
        <v>0</v>
      </c>
      <c r="L803" s="114">
        <v>-605974600</v>
      </c>
      <c r="M803" s="115" t="s">
        <v>272</v>
      </c>
      <c r="N803" s="108" t="s">
        <v>116</v>
      </c>
      <c r="O803" s="108" t="s">
        <v>173</v>
      </c>
      <c r="P803" s="108" t="s">
        <v>284</v>
      </c>
      <c r="Q803" s="120">
        <v>22000</v>
      </c>
      <c r="R803" s="116" t="s">
        <v>0</v>
      </c>
      <c r="S803" s="108" t="s">
        <v>272</v>
      </c>
      <c r="T803" s="108" t="s">
        <v>272</v>
      </c>
      <c r="U803" s="108" t="s">
        <v>272</v>
      </c>
      <c r="V803" s="108" t="s">
        <v>272</v>
      </c>
      <c r="W803" s="108" t="s">
        <v>272</v>
      </c>
      <c r="X803" s="108" t="s">
        <v>272</v>
      </c>
      <c r="Y803" s="108" t="s">
        <v>272</v>
      </c>
      <c r="Z803" s="108" t="s">
        <v>272</v>
      </c>
      <c r="AA803" s="108" t="s">
        <v>272</v>
      </c>
      <c r="AB803" s="108" t="s">
        <v>272</v>
      </c>
      <c r="AC803" s="108" t="s">
        <v>272</v>
      </c>
      <c r="AD803" s="108" t="s">
        <v>272</v>
      </c>
      <c r="AE803" s="108" t="s">
        <v>272</v>
      </c>
      <c r="AF803" s="108" t="s">
        <v>278</v>
      </c>
    </row>
    <row r="804" spans="1:32" x14ac:dyDescent="0.25">
      <c r="A804" s="107">
        <f t="shared" si="12"/>
        <v>5</v>
      </c>
      <c r="B804" s="113">
        <v>45442</v>
      </c>
      <c r="C804" s="113">
        <v>45442</v>
      </c>
      <c r="D804" s="108" t="s">
        <v>1882</v>
      </c>
      <c r="E804" s="108" t="s">
        <v>272</v>
      </c>
      <c r="F804" s="108" t="s">
        <v>1883</v>
      </c>
      <c r="G804" s="108" t="s">
        <v>315</v>
      </c>
      <c r="H804" s="108" t="s">
        <v>316</v>
      </c>
      <c r="I804" s="108" t="s">
        <v>276</v>
      </c>
      <c r="J804" s="120">
        <v>-605974600</v>
      </c>
      <c r="K804" s="114">
        <v>0</v>
      </c>
      <c r="L804" s="114">
        <v>-605974600</v>
      </c>
      <c r="M804" s="115" t="s">
        <v>272</v>
      </c>
      <c r="N804" s="108" t="s">
        <v>116</v>
      </c>
      <c r="O804" s="108" t="s">
        <v>173</v>
      </c>
      <c r="P804" s="108" t="s">
        <v>284</v>
      </c>
      <c r="Q804" s="120">
        <v>22000</v>
      </c>
      <c r="R804" s="116" t="s">
        <v>0</v>
      </c>
      <c r="S804" s="108" t="s">
        <v>272</v>
      </c>
      <c r="T804" s="108" t="s">
        <v>272</v>
      </c>
      <c r="U804" s="108" t="s">
        <v>272</v>
      </c>
      <c r="V804" s="108" t="s">
        <v>272</v>
      </c>
      <c r="W804" s="108" t="s">
        <v>272</v>
      </c>
      <c r="X804" s="108" t="s">
        <v>272</v>
      </c>
      <c r="Y804" s="108" t="s">
        <v>272</v>
      </c>
      <c r="Z804" s="108" t="s">
        <v>272</v>
      </c>
      <c r="AA804" s="108" t="s">
        <v>272</v>
      </c>
      <c r="AB804" s="108" t="s">
        <v>272</v>
      </c>
      <c r="AC804" s="108" t="s">
        <v>272</v>
      </c>
      <c r="AD804" s="108" t="s">
        <v>272</v>
      </c>
      <c r="AE804" s="108" t="s">
        <v>272</v>
      </c>
      <c r="AF804" s="108" t="s">
        <v>278</v>
      </c>
    </row>
    <row r="805" spans="1:32" x14ac:dyDescent="0.25">
      <c r="A805" s="107">
        <f t="shared" si="12"/>
        <v>5</v>
      </c>
      <c r="B805" s="113">
        <v>45442</v>
      </c>
      <c r="C805" s="113">
        <v>45442</v>
      </c>
      <c r="D805" s="108" t="s">
        <v>1884</v>
      </c>
      <c r="E805" s="108" t="s">
        <v>272</v>
      </c>
      <c r="F805" s="108" t="s">
        <v>1885</v>
      </c>
      <c r="G805" s="108" t="s">
        <v>315</v>
      </c>
      <c r="H805" s="108" t="s">
        <v>316</v>
      </c>
      <c r="I805" s="108" t="s">
        <v>276</v>
      </c>
      <c r="J805" s="120">
        <v>-605974600</v>
      </c>
      <c r="K805" s="114">
        <v>0</v>
      </c>
      <c r="L805" s="114">
        <v>-605974600</v>
      </c>
      <c r="M805" s="115" t="s">
        <v>272</v>
      </c>
      <c r="N805" s="108" t="s">
        <v>116</v>
      </c>
      <c r="O805" s="108" t="s">
        <v>173</v>
      </c>
      <c r="P805" s="108" t="s">
        <v>284</v>
      </c>
      <c r="Q805" s="120">
        <v>22000</v>
      </c>
      <c r="R805" s="116" t="s">
        <v>0</v>
      </c>
      <c r="S805" s="108" t="s">
        <v>272</v>
      </c>
      <c r="T805" s="108" t="s">
        <v>272</v>
      </c>
      <c r="U805" s="108" t="s">
        <v>272</v>
      </c>
      <c r="V805" s="108" t="s">
        <v>272</v>
      </c>
      <c r="W805" s="108" t="s">
        <v>272</v>
      </c>
      <c r="X805" s="108" t="s">
        <v>272</v>
      </c>
      <c r="Y805" s="108" t="s">
        <v>272</v>
      </c>
      <c r="Z805" s="108" t="s">
        <v>272</v>
      </c>
      <c r="AA805" s="108" t="s">
        <v>272</v>
      </c>
      <c r="AB805" s="108" t="s">
        <v>272</v>
      </c>
      <c r="AC805" s="108" t="s">
        <v>272</v>
      </c>
      <c r="AD805" s="108" t="s">
        <v>272</v>
      </c>
      <c r="AE805" s="108" t="s">
        <v>272</v>
      </c>
      <c r="AF805" s="108" t="s">
        <v>278</v>
      </c>
    </row>
    <row r="806" spans="1:32" x14ac:dyDescent="0.25">
      <c r="A806" s="107">
        <f t="shared" si="12"/>
        <v>5</v>
      </c>
      <c r="B806" s="113">
        <v>45442</v>
      </c>
      <c r="C806" s="113">
        <v>45442</v>
      </c>
      <c r="D806" s="108" t="s">
        <v>1886</v>
      </c>
      <c r="E806" s="108" t="s">
        <v>272</v>
      </c>
      <c r="F806" s="108" t="s">
        <v>1887</v>
      </c>
      <c r="G806" s="108" t="s">
        <v>315</v>
      </c>
      <c r="H806" s="108" t="s">
        <v>316</v>
      </c>
      <c r="I806" s="108" t="s">
        <v>276</v>
      </c>
      <c r="J806" s="120">
        <v>-605974600</v>
      </c>
      <c r="K806" s="114">
        <v>0</v>
      </c>
      <c r="L806" s="114">
        <v>-605974600</v>
      </c>
      <c r="M806" s="115" t="s">
        <v>272</v>
      </c>
      <c r="N806" s="108" t="s">
        <v>116</v>
      </c>
      <c r="O806" s="108" t="s">
        <v>173</v>
      </c>
      <c r="P806" s="108" t="s">
        <v>284</v>
      </c>
      <c r="Q806" s="120">
        <v>22000</v>
      </c>
      <c r="R806" s="116" t="s">
        <v>0</v>
      </c>
      <c r="S806" s="108" t="s">
        <v>272</v>
      </c>
      <c r="T806" s="108" t="s">
        <v>272</v>
      </c>
      <c r="U806" s="108" t="s">
        <v>272</v>
      </c>
      <c r="V806" s="108" t="s">
        <v>272</v>
      </c>
      <c r="W806" s="108" t="s">
        <v>272</v>
      </c>
      <c r="X806" s="108" t="s">
        <v>272</v>
      </c>
      <c r="Y806" s="108" t="s">
        <v>272</v>
      </c>
      <c r="Z806" s="108" t="s">
        <v>272</v>
      </c>
      <c r="AA806" s="108" t="s">
        <v>272</v>
      </c>
      <c r="AB806" s="108" t="s">
        <v>272</v>
      </c>
      <c r="AC806" s="108" t="s">
        <v>272</v>
      </c>
      <c r="AD806" s="108" t="s">
        <v>272</v>
      </c>
      <c r="AE806" s="108" t="s">
        <v>272</v>
      </c>
      <c r="AF806" s="108" t="s">
        <v>278</v>
      </c>
    </row>
    <row r="807" spans="1:32" x14ac:dyDescent="0.25">
      <c r="A807" s="107">
        <f t="shared" si="12"/>
        <v>5</v>
      </c>
      <c r="B807" s="113">
        <v>45442</v>
      </c>
      <c r="C807" s="113">
        <v>45442</v>
      </c>
      <c r="D807" s="108" t="s">
        <v>1888</v>
      </c>
      <c r="E807" s="108" t="s">
        <v>272</v>
      </c>
      <c r="F807" s="108" t="s">
        <v>1889</v>
      </c>
      <c r="G807" s="108" t="s">
        <v>315</v>
      </c>
      <c r="H807" s="108" t="s">
        <v>316</v>
      </c>
      <c r="I807" s="108" t="s">
        <v>276</v>
      </c>
      <c r="J807" s="120">
        <v>-671575520</v>
      </c>
      <c r="K807" s="114">
        <v>0</v>
      </c>
      <c r="L807" s="114">
        <v>-671575520</v>
      </c>
      <c r="M807" s="115" t="s">
        <v>272</v>
      </c>
      <c r="N807" s="108" t="s">
        <v>110</v>
      </c>
      <c r="O807" s="108" t="s">
        <v>192</v>
      </c>
      <c r="P807" s="108" t="s">
        <v>284</v>
      </c>
      <c r="Q807" s="120">
        <v>22000</v>
      </c>
      <c r="R807" s="116" t="s">
        <v>0</v>
      </c>
      <c r="S807" s="108" t="s">
        <v>272</v>
      </c>
      <c r="T807" s="108" t="s">
        <v>272</v>
      </c>
      <c r="U807" s="108" t="s">
        <v>272</v>
      </c>
      <c r="V807" s="108" t="s">
        <v>272</v>
      </c>
      <c r="W807" s="108" t="s">
        <v>272</v>
      </c>
      <c r="X807" s="108" t="s">
        <v>272</v>
      </c>
      <c r="Y807" s="108" t="s">
        <v>272</v>
      </c>
      <c r="Z807" s="108" t="s">
        <v>272</v>
      </c>
      <c r="AA807" s="108" t="s">
        <v>272</v>
      </c>
      <c r="AB807" s="108" t="s">
        <v>272</v>
      </c>
      <c r="AC807" s="108" t="s">
        <v>272</v>
      </c>
      <c r="AD807" s="108" t="s">
        <v>272</v>
      </c>
      <c r="AE807" s="108" t="s">
        <v>272</v>
      </c>
      <c r="AF807" s="108" t="s">
        <v>278</v>
      </c>
    </row>
    <row r="808" spans="1:32" x14ac:dyDescent="0.25">
      <c r="A808" s="107">
        <f t="shared" si="12"/>
        <v>5</v>
      </c>
      <c r="B808" s="113">
        <v>45442</v>
      </c>
      <c r="C808" s="113">
        <v>45442</v>
      </c>
      <c r="D808" s="108" t="s">
        <v>1890</v>
      </c>
      <c r="E808" s="108" t="s">
        <v>272</v>
      </c>
      <c r="F808" s="108" t="s">
        <v>1891</v>
      </c>
      <c r="G808" s="108" t="s">
        <v>281</v>
      </c>
      <c r="H808" s="108" t="s">
        <v>282</v>
      </c>
      <c r="I808" s="108" t="s">
        <v>276</v>
      </c>
      <c r="J808" s="120">
        <v>-291176600</v>
      </c>
      <c r="K808" s="114">
        <v>0</v>
      </c>
      <c r="L808" s="114">
        <v>-291176600</v>
      </c>
      <c r="M808" s="115" t="s">
        <v>272</v>
      </c>
      <c r="N808" s="108" t="s">
        <v>197</v>
      </c>
      <c r="O808" s="108" t="s">
        <v>198</v>
      </c>
      <c r="P808" s="108" t="s">
        <v>284</v>
      </c>
      <c r="Q808" s="120">
        <v>14300</v>
      </c>
      <c r="R808" s="116" t="s">
        <v>130</v>
      </c>
      <c r="S808" s="108" t="s">
        <v>272</v>
      </c>
      <c r="T808" s="108" t="s">
        <v>272</v>
      </c>
      <c r="U808" s="108" t="s">
        <v>272</v>
      </c>
      <c r="V808" s="108" t="s">
        <v>272</v>
      </c>
      <c r="W808" s="108" t="s">
        <v>272</v>
      </c>
      <c r="X808" s="108" t="s">
        <v>272</v>
      </c>
      <c r="Y808" s="108" t="s">
        <v>272</v>
      </c>
      <c r="Z808" s="108" t="s">
        <v>272</v>
      </c>
      <c r="AA808" s="108" t="s">
        <v>272</v>
      </c>
      <c r="AB808" s="108" t="s">
        <v>272</v>
      </c>
      <c r="AC808" s="108" t="s">
        <v>272</v>
      </c>
      <c r="AD808" s="108" t="s">
        <v>272</v>
      </c>
      <c r="AE808" s="108" t="s">
        <v>272</v>
      </c>
      <c r="AF808" s="108" t="s">
        <v>278</v>
      </c>
    </row>
    <row r="809" spans="1:32" x14ac:dyDescent="0.25">
      <c r="A809" s="107">
        <f t="shared" si="12"/>
        <v>5</v>
      </c>
      <c r="B809" s="113">
        <v>45442</v>
      </c>
      <c r="C809" s="113">
        <v>45442</v>
      </c>
      <c r="D809" s="108" t="s">
        <v>1892</v>
      </c>
      <c r="E809" s="108" t="s">
        <v>272</v>
      </c>
      <c r="F809" s="108" t="s">
        <v>1893</v>
      </c>
      <c r="G809" s="108" t="s">
        <v>315</v>
      </c>
      <c r="H809" s="108" t="s">
        <v>316</v>
      </c>
      <c r="I809" s="108" t="s">
        <v>276</v>
      </c>
      <c r="J809" s="120">
        <v>-671575520</v>
      </c>
      <c r="K809" s="114">
        <v>0</v>
      </c>
      <c r="L809" s="114">
        <v>-671575520</v>
      </c>
      <c r="M809" s="115" t="s">
        <v>272</v>
      </c>
      <c r="N809" s="108" t="s">
        <v>110</v>
      </c>
      <c r="O809" s="108" t="s">
        <v>192</v>
      </c>
      <c r="P809" s="108" t="s">
        <v>284</v>
      </c>
      <c r="Q809" s="120">
        <v>22000</v>
      </c>
      <c r="R809" s="116" t="s">
        <v>0</v>
      </c>
      <c r="S809" s="108" t="s">
        <v>272</v>
      </c>
      <c r="T809" s="108" t="s">
        <v>272</v>
      </c>
      <c r="U809" s="108" t="s">
        <v>272</v>
      </c>
      <c r="V809" s="108" t="s">
        <v>272</v>
      </c>
      <c r="W809" s="108" t="s">
        <v>272</v>
      </c>
      <c r="X809" s="108" t="s">
        <v>272</v>
      </c>
      <c r="Y809" s="108" t="s">
        <v>272</v>
      </c>
      <c r="Z809" s="108" t="s">
        <v>272</v>
      </c>
      <c r="AA809" s="108" t="s">
        <v>272</v>
      </c>
      <c r="AB809" s="108" t="s">
        <v>272</v>
      </c>
      <c r="AC809" s="108" t="s">
        <v>272</v>
      </c>
      <c r="AD809" s="108" t="s">
        <v>272</v>
      </c>
      <c r="AE809" s="108" t="s">
        <v>272</v>
      </c>
      <c r="AF809" s="108" t="s">
        <v>278</v>
      </c>
    </row>
    <row r="810" spans="1:32" x14ac:dyDescent="0.25">
      <c r="A810" s="107">
        <f t="shared" si="12"/>
        <v>5</v>
      </c>
      <c r="B810" s="113">
        <v>45442</v>
      </c>
      <c r="C810" s="113">
        <v>45442</v>
      </c>
      <c r="D810" s="108" t="s">
        <v>1894</v>
      </c>
      <c r="E810" s="108" t="s">
        <v>272</v>
      </c>
      <c r="F810" s="108" t="s">
        <v>1895</v>
      </c>
      <c r="G810" s="108" t="s">
        <v>281</v>
      </c>
      <c r="H810" s="108" t="s">
        <v>282</v>
      </c>
      <c r="I810" s="108" t="s">
        <v>276</v>
      </c>
      <c r="J810" s="120">
        <v>-125878500</v>
      </c>
      <c r="K810" s="114">
        <v>0</v>
      </c>
      <c r="L810" s="114">
        <v>-125878500</v>
      </c>
      <c r="M810" s="115" t="s">
        <v>272</v>
      </c>
      <c r="N810" s="108" t="s">
        <v>120</v>
      </c>
      <c r="O810" s="108" t="s">
        <v>186</v>
      </c>
      <c r="P810" s="108" t="s">
        <v>284</v>
      </c>
      <c r="Q810" s="120">
        <v>5500</v>
      </c>
      <c r="R810" s="116" t="s">
        <v>1</v>
      </c>
      <c r="S810" s="108" t="s">
        <v>272</v>
      </c>
      <c r="T810" s="108" t="s">
        <v>272</v>
      </c>
      <c r="U810" s="108" t="s">
        <v>272</v>
      </c>
      <c r="V810" s="108" t="s">
        <v>272</v>
      </c>
      <c r="W810" s="108" t="s">
        <v>272</v>
      </c>
      <c r="X810" s="108" t="s">
        <v>272</v>
      </c>
      <c r="Y810" s="108" t="s">
        <v>272</v>
      </c>
      <c r="Z810" s="108" t="s">
        <v>272</v>
      </c>
      <c r="AA810" s="108" t="s">
        <v>272</v>
      </c>
      <c r="AB810" s="108" t="s">
        <v>272</v>
      </c>
      <c r="AC810" s="108" t="s">
        <v>272</v>
      </c>
      <c r="AD810" s="108" t="s">
        <v>272</v>
      </c>
      <c r="AE810" s="108" t="s">
        <v>272</v>
      </c>
      <c r="AF810" s="108" t="s">
        <v>278</v>
      </c>
    </row>
    <row r="811" spans="1:32" ht="37.5" x14ac:dyDescent="0.25">
      <c r="A811" s="107">
        <f t="shared" si="12"/>
        <v>5</v>
      </c>
      <c r="B811" s="113">
        <v>45443</v>
      </c>
      <c r="C811" s="113">
        <v>45443</v>
      </c>
      <c r="D811" s="108" t="s">
        <v>1896</v>
      </c>
      <c r="E811" s="108" t="s">
        <v>272</v>
      </c>
      <c r="F811" s="108" t="s">
        <v>1897</v>
      </c>
      <c r="G811" s="108" t="s">
        <v>274</v>
      </c>
      <c r="H811" s="108" t="s">
        <v>275</v>
      </c>
      <c r="I811" s="108" t="s">
        <v>276</v>
      </c>
      <c r="J811" s="120">
        <v>-2700000</v>
      </c>
      <c r="K811" s="114">
        <v>0</v>
      </c>
      <c r="L811" s="114">
        <v>-2700000</v>
      </c>
      <c r="M811" s="115" t="s">
        <v>1898</v>
      </c>
      <c r="N811" s="108" t="s">
        <v>272</v>
      </c>
      <c r="O811" s="108" t="s">
        <v>272</v>
      </c>
      <c r="P811" s="108" t="s">
        <v>272</v>
      </c>
      <c r="Q811" s="120">
        <v>0</v>
      </c>
      <c r="R811" s="116" t="s">
        <v>239</v>
      </c>
      <c r="S811" s="108" t="s">
        <v>272</v>
      </c>
      <c r="T811" s="108" t="s">
        <v>272</v>
      </c>
      <c r="U811" s="108" t="s">
        <v>272</v>
      </c>
      <c r="V811" s="108" t="s">
        <v>272</v>
      </c>
      <c r="W811" s="108" t="s">
        <v>272</v>
      </c>
      <c r="X811" s="108" t="s">
        <v>272</v>
      </c>
      <c r="Y811" s="108" t="s">
        <v>272</v>
      </c>
      <c r="Z811" s="108" t="s">
        <v>272</v>
      </c>
      <c r="AA811" s="108" t="s">
        <v>272</v>
      </c>
      <c r="AB811" s="108" t="s">
        <v>272</v>
      </c>
      <c r="AC811" s="108" t="s">
        <v>272</v>
      </c>
      <c r="AD811" s="108" t="s">
        <v>272</v>
      </c>
      <c r="AE811" s="108" t="s">
        <v>272</v>
      </c>
      <c r="AF811" s="108" t="s">
        <v>278</v>
      </c>
    </row>
    <row r="812" spans="1:32" ht="37.5" x14ac:dyDescent="0.25">
      <c r="A812" s="107">
        <f t="shared" si="12"/>
        <v>5</v>
      </c>
      <c r="B812" s="113">
        <v>45443</v>
      </c>
      <c r="C812" s="113">
        <v>45443</v>
      </c>
      <c r="D812" s="108" t="s">
        <v>1899</v>
      </c>
      <c r="E812" s="108" t="s">
        <v>272</v>
      </c>
      <c r="F812" s="108" t="s">
        <v>1900</v>
      </c>
      <c r="G812" s="108" t="s">
        <v>274</v>
      </c>
      <c r="H812" s="108" t="s">
        <v>275</v>
      </c>
      <c r="I812" s="108" t="s">
        <v>276</v>
      </c>
      <c r="J812" s="120">
        <v>-77000000</v>
      </c>
      <c r="K812" s="114">
        <v>0</v>
      </c>
      <c r="L812" s="114">
        <v>-77000000</v>
      </c>
      <c r="M812" s="115" t="s">
        <v>1901</v>
      </c>
      <c r="N812" s="108" t="s">
        <v>272</v>
      </c>
      <c r="O812" s="108" t="s">
        <v>272</v>
      </c>
      <c r="P812" s="108" t="s">
        <v>272</v>
      </c>
      <c r="Q812" s="120">
        <v>0</v>
      </c>
      <c r="R812" s="116" t="s">
        <v>239</v>
      </c>
      <c r="S812" s="108" t="s">
        <v>272</v>
      </c>
      <c r="T812" s="108" t="s">
        <v>272</v>
      </c>
      <c r="U812" s="108" t="s">
        <v>272</v>
      </c>
      <c r="V812" s="108" t="s">
        <v>272</v>
      </c>
      <c r="W812" s="108" t="s">
        <v>272</v>
      </c>
      <c r="X812" s="108" t="s">
        <v>272</v>
      </c>
      <c r="Y812" s="108" t="s">
        <v>272</v>
      </c>
      <c r="Z812" s="108" t="s">
        <v>272</v>
      </c>
      <c r="AA812" s="108" t="s">
        <v>272</v>
      </c>
      <c r="AB812" s="108" t="s">
        <v>272</v>
      </c>
      <c r="AC812" s="108" t="s">
        <v>272</v>
      </c>
      <c r="AD812" s="108" t="s">
        <v>272</v>
      </c>
      <c r="AE812" s="108" t="s">
        <v>272</v>
      </c>
      <c r="AF812" s="108" t="s">
        <v>278</v>
      </c>
    </row>
    <row r="813" spans="1:32" ht="50" x14ac:dyDescent="0.25">
      <c r="A813" s="107">
        <f t="shared" si="12"/>
        <v>5</v>
      </c>
      <c r="B813" s="113">
        <v>45443</v>
      </c>
      <c r="C813" s="113">
        <v>45443</v>
      </c>
      <c r="D813" s="108" t="s">
        <v>1902</v>
      </c>
      <c r="E813" s="108" t="s">
        <v>272</v>
      </c>
      <c r="F813" s="108" t="s">
        <v>1903</v>
      </c>
      <c r="G813" s="108" t="s">
        <v>274</v>
      </c>
      <c r="H813" s="108" t="s">
        <v>275</v>
      </c>
      <c r="I813" s="108" t="s">
        <v>276</v>
      </c>
      <c r="J813" s="120">
        <v>-16500000</v>
      </c>
      <c r="K813" s="114">
        <v>0</v>
      </c>
      <c r="L813" s="114">
        <v>-16500000</v>
      </c>
      <c r="M813" s="115" t="s">
        <v>1904</v>
      </c>
      <c r="N813" s="108" t="s">
        <v>272</v>
      </c>
      <c r="O813" s="108" t="s">
        <v>272</v>
      </c>
      <c r="P813" s="108" t="s">
        <v>272</v>
      </c>
      <c r="Q813" s="120">
        <v>0</v>
      </c>
      <c r="R813" s="116" t="s">
        <v>239</v>
      </c>
      <c r="S813" s="108" t="s">
        <v>272</v>
      </c>
      <c r="T813" s="108" t="s">
        <v>272</v>
      </c>
      <c r="U813" s="108" t="s">
        <v>272</v>
      </c>
      <c r="V813" s="108" t="s">
        <v>272</v>
      </c>
      <c r="W813" s="108" t="s">
        <v>272</v>
      </c>
      <c r="X813" s="108" t="s">
        <v>272</v>
      </c>
      <c r="Y813" s="108" t="s">
        <v>272</v>
      </c>
      <c r="Z813" s="108" t="s">
        <v>272</v>
      </c>
      <c r="AA813" s="108" t="s">
        <v>272</v>
      </c>
      <c r="AB813" s="108" t="s">
        <v>272</v>
      </c>
      <c r="AC813" s="108" t="s">
        <v>272</v>
      </c>
      <c r="AD813" s="108" t="s">
        <v>272</v>
      </c>
      <c r="AE813" s="108" t="s">
        <v>272</v>
      </c>
      <c r="AF813" s="108" t="s">
        <v>278</v>
      </c>
    </row>
    <row r="814" spans="1:32" ht="37.5" x14ac:dyDescent="0.25">
      <c r="A814" s="107">
        <f t="shared" si="12"/>
        <v>5</v>
      </c>
      <c r="B814" s="113">
        <v>45443</v>
      </c>
      <c r="C814" s="113">
        <v>45443</v>
      </c>
      <c r="D814" s="108" t="s">
        <v>1905</v>
      </c>
      <c r="E814" s="108" t="s">
        <v>272</v>
      </c>
      <c r="F814" s="108" t="s">
        <v>1906</v>
      </c>
      <c r="G814" s="108" t="s">
        <v>274</v>
      </c>
      <c r="H814" s="108" t="s">
        <v>275</v>
      </c>
      <c r="I814" s="108" t="s">
        <v>276</v>
      </c>
      <c r="J814" s="120">
        <v>-69547</v>
      </c>
      <c r="K814" s="114">
        <v>0</v>
      </c>
      <c r="L814" s="114">
        <v>-69547</v>
      </c>
      <c r="M814" s="115" t="s">
        <v>1907</v>
      </c>
      <c r="N814" s="108" t="s">
        <v>272</v>
      </c>
      <c r="O814" s="108" t="s">
        <v>272</v>
      </c>
      <c r="P814" s="108" t="s">
        <v>272</v>
      </c>
      <c r="Q814" s="120">
        <v>0</v>
      </c>
      <c r="R814" s="116" t="s">
        <v>239</v>
      </c>
      <c r="S814" s="108" t="s">
        <v>272</v>
      </c>
      <c r="T814" s="108" t="s">
        <v>272</v>
      </c>
      <c r="U814" s="108" t="s">
        <v>272</v>
      </c>
      <c r="V814" s="108" t="s">
        <v>272</v>
      </c>
      <c r="W814" s="108" t="s">
        <v>272</v>
      </c>
      <c r="X814" s="108" t="s">
        <v>272</v>
      </c>
      <c r="Y814" s="108" t="s">
        <v>272</v>
      </c>
      <c r="Z814" s="108" t="s">
        <v>272</v>
      </c>
      <c r="AA814" s="108" t="s">
        <v>272</v>
      </c>
      <c r="AB814" s="108" t="s">
        <v>272</v>
      </c>
      <c r="AC814" s="108" t="s">
        <v>272</v>
      </c>
      <c r="AD814" s="108" t="s">
        <v>272</v>
      </c>
      <c r="AE814" s="108" t="s">
        <v>272</v>
      </c>
      <c r="AF814" s="108" t="s">
        <v>278</v>
      </c>
    </row>
    <row r="815" spans="1:32" ht="37.5" x14ac:dyDescent="0.25">
      <c r="A815" s="107">
        <f t="shared" si="12"/>
        <v>5</v>
      </c>
      <c r="B815" s="113">
        <v>45443</v>
      </c>
      <c r="C815" s="113">
        <v>45443</v>
      </c>
      <c r="D815" s="108" t="s">
        <v>1908</v>
      </c>
      <c r="E815" s="108" t="s">
        <v>272</v>
      </c>
      <c r="F815" s="108" t="s">
        <v>1909</v>
      </c>
      <c r="G815" s="108" t="s">
        <v>274</v>
      </c>
      <c r="H815" s="108" t="s">
        <v>275</v>
      </c>
      <c r="I815" s="108" t="s">
        <v>276</v>
      </c>
      <c r="J815" s="120">
        <v>-468333</v>
      </c>
      <c r="K815" s="114">
        <v>0</v>
      </c>
      <c r="L815" s="114">
        <v>-468333</v>
      </c>
      <c r="M815" s="115" t="s">
        <v>1910</v>
      </c>
      <c r="N815" s="108" t="s">
        <v>272</v>
      </c>
      <c r="O815" s="108" t="s">
        <v>272</v>
      </c>
      <c r="P815" s="108" t="s">
        <v>272</v>
      </c>
      <c r="Q815" s="120">
        <v>0</v>
      </c>
      <c r="R815" s="116" t="s">
        <v>239</v>
      </c>
      <c r="S815" s="108" t="s">
        <v>272</v>
      </c>
      <c r="T815" s="108" t="s">
        <v>272</v>
      </c>
      <c r="U815" s="108" t="s">
        <v>272</v>
      </c>
      <c r="V815" s="108" t="s">
        <v>272</v>
      </c>
      <c r="W815" s="108" t="s">
        <v>272</v>
      </c>
      <c r="X815" s="108" t="s">
        <v>272</v>
      </c>
      <c r="Y815" s="108" t="s">
        <v>272</v>
      </c>
      <c r="Z815" s="108" t="s">
        <v>272</v>
      </c>
      <c r="AA815" s="108" t="s">
        <v>272</v>
      </c>
      <c r="AB815" s="108" t="s">
        <v>272</v>
      </c>
      <c r="AC815" s="108" t="s">
        <v>272</v>
      </c>
      <c r="AD815" s="108" t="s">
        <v>272</v>
      </c>
      <c r="AE815" s="108" t="s">
        <v>272</v>
      </c>
      <c r="AF815" s="108" t="s">
        <v>278</v>
      </c>
    </row>
    <row r="816" spans="1:32" x14ac:dyDescent="0.25">
      <c r="A816" s="107">
        <f t="shared" si="12"/>
        <v>5</v>
      </c>
      <c r="B816" s="113">
        <v>45443</v>
      </c>
      <c r="C816" s="113">
        <v>45443</v>
      </c>
      <c r="D816" s="108" t="s">
        <v>1911</v>
      </c>
      <c r="E816" s="108" t="s">
        <v>272</v>
      </c>
      <c r="F816" s="108" t="s">
        <v>1912</v>
      </c>
      <c r="G816" s="108" t="s">
        <v>281</v>
      </c>
      <c r="H816" s="108" t="s">
        <v>282</v>
      </c>
      <c r="I816" s="108" t="s">
        <v>276</v>
      </c>
      <c r="J816" s="120">
        <v>-9500000</v>
      </c>
      <c r="K816" s="114">
        <v>0</v>
      </c>
      <c r="L816" s="114">
        <v>-9500000</v>
      </c>
      <c r="M816" s="115" t="s">
        <v>272</v>
      </c>
      <c r="N816" s="108" t="s">
        <v>1913</v>
      </c>
      <c r="O816" s="108" t="s">
        <v>1914</v>
      </c>
      <c r="P816" s="108" t="s">
        <v>284</v>
      </c>
      <c r="Q816" s="120">
        <v>500</v>
      </c>
      <c r="R816" s="116" t="s">
        <v>239</v>
      </c>
      <c r="S816" s="108" t="s">
        <v>272</v>
      </c>
      <c r="T816" s="108" t="s">
        <v>272</v>
      </c>
      <c r="U816" s="108" t="s">
        <v>272</v>
      </c>
      <c r="V816" s="108" t="s">
        <v>272</v>
      </c>
      <c r="W816" s="108" t="s">
        <v>272</v>
      </c>
      <c r="X816" s="108" t="s">
        <v>272</v>
      </c>
      <c r="Y816" s="108" t="s">
        <v>272</v>
      </c>
      <c r="Z816" s="108" t="s">
        <v>272</v>
      </c>
      <c r="AA816" s="108" t="s">
        <v>272</v>
      </c>
      <c r="AB816" s="108" t="s">
        <v>272</v>
      </c>
      <c r="AC816" s="108" t="s">
        <v>272</v>
      </c>
      <c r="AD816" s="108" t="s">
        <v>272</v>
      </c>
      <c r="AE816" s="108" t="s">
        <v>272</v>
      </c>
      <c r="AF816" s="108" t="s">
        <v>278</v>
      </c>
    </row>
    <row r="817" spans="1:32" x14ac:dyDescent="0.25">
      <c r="A817" s="107">
        <f t="shared" si="12"/>
        <v>5</v>
      </c>
      <c r="B817" s="113">
        <v>45443</v>
      </c>
      <c r="C817" s="113">
        <v>45443</v>
      </c>
      <c r="D817" s="108" t="s">
        <v>1911</v>
      </c>
      <c r="E817" s="108" t="s">
        <v>272</v>
      </c>
      <c r="F817" s="108" t="s">
        <v>1912</v>
      </c>
      <c r="G817" s="108" t="s">
        <v>281</v>
      </c>
      <c r="H817" s="108" t="s">
        <v>282</v>
      </c>
      <c r="I817" s="108" t="s">
        <v>276</v>
      </c>
      <c r="J817" s="120">
        <v>-10488000</v>
      </c>
      <c r="K817" s="114">
        <v>0</v>
      </c>
      <c r="L817" s="114">
        <v>-10488000</v>
      </c>
      <c r="M817" s="115" t="s">
        <v>272</v>
      </c>
      <c r="N817" s="108" t="s">
        <v>1915</v>
      </c>
      <c r="O817" s="108" t="s">
        <v>1916</v>
      </c>
      <c r="P817" s="108" t="s">
        <v>284</v>
      </c>
      <c r="Q817" s="120">
        <v>552</v>
      </c>
      <c r="R817" s="116" t="s">
        <v>239</v>
      </c>
      <c r="S817" s="108" t="s">
        <v>272</v>
      </c>
      <c r="T817" s="108" t="s">
        <v>272</v>
      </c>
      <c r="U817" s="108" t="s">
        <v>272</v>
      </c>
      <c r="V817" s="108" t="s">
        <v>272</v>
      </c>
      <c r="W817" s="108" t="s">
        <v>272</v>
      </c>
      <c r="X817" s="108" t="s">
        <v>272</v>
      </c>
      <c r="Y817" s="108" t="s">
        <v>272</v>
      </c>
      <c r="Z817" s="108" t="s">
        <v>272</v>
      </c>
      <c r="AA817" s="108" t="s">
        <v>272</v>
      </c>
      <c r="AB817" s="108" t="s">
        <v>272</v>
      </c>
      <c r="AC817" s="108" t="s">
        <v>272</v>
      </c>
      <c r="AD817" s="108" t="s">
        <v>272</v>
      </c>
      <c r="AE817" s="108" t="s">
        <v>272</v>
      </c>
      <c r="AF817" s="108" t="s">
        <v>278</v>
      </c>
    </row>
    <row r="818" spans="1:32" x14ac:dyDescent="0.25">
      <c r="A818" s="107">
        <f t="shared" si="12"/>
        <v>5</v>
      </c>
      <c r="B818" s="113">
        <v>45443</v>
      </c>
      <c r="C818" s="113">
        <v>45443</v>
      </c>
      <c r="D818" s="108" t="s">
        <v>1911</v>
      </c>
      <c r="E818" s="108" t="s">
        <v>272</v>
      </c>
      <c r="F818" s="108" t="s">
        <v>1912</v>
      </c>
      <c r="G818" s="108" t="s">
        <v>281</v>
      </c>
      <c r="H818" s="108" t="s">
        <v>282</v>
      </c>
      <c r="I818" s="108" t="s">
        <v>276</v>
      </c>
      <c r="J818" s="120">
        <v>-171000000</v>
      </c>
      <c r="K818" s="114">
        <v>0</v>
      </c>
      <c r="L818" s="114">
        <v>-171000000</v>
      </c>
      <c r="M818" s="115" t="s">
        <v>272</v>
      </c>
      <c r="N818" s="108" t="s">
        <v>1917</v>
      </c>
      <c r="O818" s="108" t="s">
        <v>1918</v>
      </c>
      <c r="P818" s="108" t="s">
        <v>284</v>
      </c>
      <c r="Q818" s="120">
        <v>9000</v>
      </c>
      <c r="R818" s="116" t="s">
        <v>239</v>
      </c>
      <c r="S818" s="108" t="s">
        <v>272</v>
      </c>
      <c r="T818" s="108" t="s">
        <v>272</v>
      </c>
      <c r="U818" s="108" t="s">
        <v>272</v>
      </c>
      <c r="V818" s="108" t="s">
        <v>272</v>
      </c>
      <c r="W818" s="108" t="s">
        <v>272</v>
      </c>
      <c r="X818" s="108" t="s">
        <v>272</v>
      </c>
      <c r="Y818" s="108" t="s">
        <v>272</v>
      </c>
      <c r="Z818" s="108" t="s">
        <v>272</v>
      </c>
      <c r="AA818" s="108" t="s">
        <v>272</v>
      </c>
      <c r="AB818" s="108" t="s">
        <v>272</v>
      </c>
      <c r="AC818" s="108" t="s">
        <v>272</v>
      </c>
      <c r="AD818" s="108" t="s">
        <v>272</v>
      </c>
      <c r="AE818" s="108" t="s">
        <v>272</v>
      </c>
      <c r="AF818" s="108" t="s">
        <v>278</v>
      </c>
    </row>
    <row r="819" spans="1:32" x14ac:dyDescent="0.25">
      <c r="A819" s="107">
        <f t="shared" si="12"/>
        <v>5</v>
      </c>
      <c r="B819" s="113">
        <v>45443</v>
      </c>
      <c r="C819" s="113">
        <v>45443</v>
      </c>
      <c r="D819" s="108" t="s">
        <v>1911</v>
      </c>
      <c r="E819" s="108" t="s">
        <v>272</v>
      </c>
      <c r="F819" s="108" t="s">
        <v>1912</v>
      </c>
      <c r="G819" s="108" t="s">
        <v>281</v>
      </c>
      <c r="H819" s="108" t="s">
        <v>282</v>
      </c>
      <c r="I819" s="108" t="s">
        <v>276</v>
      </c>
      <c r="J819" s="120">
        <v>-82460000</v>
      </c>
      <c r="K819" s="114">
        <v>0</v>
      </c>
      <c r="L819" s="114">
        <v>-82460000</v>
      </c>
      <c r="M819" s="115" t="s">
        <v>272</v>
      </c>
      <c r="N819" s="108" t="s">
        <v>1919</v>
      </c>
      <c r="O819" s="108" t="s">
        <v>1920</v>
      </c>
      <c r="P819" s="108" t="s">
        <v>284</v>
      </c>
      <c r="Q819" s="120">
        <v>4340</v>
      </c>
      <c r="R819" s="116" t="s">
        <v>239</v>
      </c>
      <c r="S819" s="108" t="s">
        <v>272</v>
      </c>
      <c r="T819" s="108" t="s">
        <v>272</v>
      </c>
      <c r="U819" s="108" t="s">
        <v>272</v>
      </c>
      <c r="V819" s="108" t="s">
        <v>272</v>
      </c>
      <c r="W819" s="108" t="s">
        <v>272</v>
      </c>
      <c r="X819" s="108" t="s">
        <v>272</v>
      </c>
      <c r="Y819" s="108" t="s">
        <v>272</v>
      </c>
      <c r="Z819" s="108" t="s">
        <v>272</v>
      </c>
      <c r="AA819" s="108" t="s">
        <v>272</v>
      </c>
      <c r="AB819" s="108" t="s">
        <v>272</v>
      </c>
      <c r="AC819" s="108" t="s">
        <v>272</v>
      </c>
      <c r="AD819" s="108" t="s">
        <v>272</v>
      </c>
      <c r="AE819" s="108" t="s">
        <v>272</v>
      </c>
      <c r="AF819" s="108" t="s">
        <v>278</v>
      </c>
    </row>
    <row r="820" spans="1:32" x14ac:dyDescent="0.25">
      <c r="A820" s="107">
        <f t="shared" si="12"/>
        <v>5</v>
      </c>
      <c r="B820" s="113">
        <v>45443</v>
      </c>
      <c r="C820" s="113">
        <v>45443</v>
      </c>
      <c r="D820" s="108" t="s">
        <v>1921</v>
      </c>
      <c r="E820" s="108" t="s">
        <v>272</v>
      </c>
      <c r="F820" s="108" t="s">
        <v>1922</v>
      </c>
      <c r="G820" s="108" t="s">
        <v>281</v>
      </c>
      <c r="H820" s="108" t="s">
        <v>282</v>
      </c>
      <c r="I820" s="108" t="s">
        <v>276</v>
      </c>
      <c r="J820" s="120">
        <v>-246380200</v>
      </c>
      <c r="K820" s="114">
        <v>0</v>
      </c>
      <c r="L820" s="114">
        <v>-246380200</v>
      </c>
      <c r="M820" s="115" t="s">
        <v>272</v>
      </c>
      <c r="N820" s="108" t="s">
        <v>197</v>
      </c>
      <c r="O820" s="108" t="s">
        <v>198</v>
      </c>
      <c r="P820" s="108" t="s">
        <v>284</v>
      </c>
      <c r="Q820" s="120">
        <v>12100</v>
      </c>
      <c r="R820" s="116" t="s">
        <v>130</v>
      </c>
      <c r="S820" s="108" t="s">
        <v>272</v>
      </c>
      <c r="T820" s="108" t="s">
        <v>272</v>
      </c>
      <c r="U820" s="108" t="s">
        <v>272</v>
      </c>
      <c r="V820" s="108" t="s">
        <v>272</v>
      </c>
      <c r="W820" s="108" t="s">
        <v>272</v>
      </c>
      <c r="X820" s="108" t="s">
        <v>272</v>
      </c>
      <c r="Y820" s="108" t="s">
        <v>272</v>
      </c>
      <c r="Z820" s="108" t="s">
        <v>272</v>
      </c>
      <c r="AA820" s="108" t="s">
        <v>272</v>
      </c>
      <c r="AB820" s="108" t="s">
        <v>272</v>
      </c>
      <c r="AC820" s="108" t="s">
        <v>272</v>
      </c>
      <c r="AD820" s="108" t="s">
        <v>272</v>
      </c>
      <c r="AE820" s="108" t="s">
        <v>272</v>
      </c>
      <c r="AF820" s="108" t="s">
        <v>278</v>
      </c>
    </row>
    <row r="821" spans="1:32" x14ac:dyDescent="0.25">
      <c r="A821" s="107">
        <f t="shared" si="12"/>
        <v>5</v>
      </c>
      <c r="B821" s="113">
        <v>45443</v>
      </c>
      <c r="C821" s="113">
        <v>45443</v>
      </c>
      <c r="D821" s="108" t="s">
        <v>1923</v>
      </c>
      <c r="E821" s="108" t="s">
        <v>272</v>
      </c>
      <c r="F821" s="108" t="s">
        <v>1924</v>
      </c>
      <c r="G821" s="108" t="s">
        <v>315</v>
      </c>
      <c r="H821" s="108" t="s">
        <v>316</v>
      </c>
      <c r="I821" s="108" t="s">
        <v>276</v>
      </c>
      <c r="J821" s="120">
        <v>-606214400</v>
      </c>
      <c r="K821" s="114">
        <v>0</v>
      </c>
      <c r="L821" s="114">
        <v>-606214400</v>
      </c>
      <c r="M821" s="115" t="s">
        <v>272</v>
      </c>
      <c r="N821" s="108" t="s">
        <v>116</v>
      </c>
      <c r="O821" s="108" t="s">
        <v>173</v>
      </c>
      <c r="P821" s="108" t="s">
        <v>284</v>
      </c>
      <c r="Q821" s="120">
        <v>22000</v>
      </c>
      <c r="R821" s="116" t="s">
        <v>0</v>
      </c>
      <c r="S821" s="108" t="s">
        <v>272</v>
      </c>
      <c r="T821" s="108" t="s">
        <v>272</v>
      </c>
      <c r="U821" s="108" t="s">
        <v>272</v>
      </c>
      <c r="V821" s="108" t="s">
        <v>272</v>
      </c>
      <c r="W821" s="108" t="s">
        <v>272</v>
      </c>
      <c r="X821" s="108" t="s">
        <v>272</v>
      </c>
      <c r="Y821" s="108" t="s">
        <v>272</v>
      </c>
      <c r="Z821" s="108" t="s">
        <v>272</v>
      </c>
      <c r="AA821" s="108" t="s">
        <v>272</v>
      </c>
      <c r="AB821" s="108" t="s">
        <v>272</v>
      </c>
      <c r="AC821" s="108" t="s">
        <v>272</v>
      </c>
      <c r="AD821" s="108" t="s">
        <v>272</v>
      </c>
      <c r="AE821" s="108" t="s">
        <v>272</v>
      </c>
      <c r="AF821" s="108" t="s">
        <v>278</v>
      </c>
    </row>
    <row r="822" spans="1:32" x14ac:dyDescent="0.25">
      <c r="A822" s="107">
        <f t="shared" si="12"/>
        <v>5</v>
      </c>
      <c r="B822" s="113">
        <v>45443</v>
      </c>
      <c r="C822" s="113">
        <v>45443</v>
      </c>
      <c r="D822" s="108" t="s">
        <v>1925</v>
      </c>
      <c r="E822" s="108" t="s">
        <v>272</v>
      </c>
      <c r="F822" s="108" t="s">
        <v>1926</v>
      </c>
      <c r="G822" s="108" t="s">
        <v>315</v>
      </c>
      <c r="H822" s="108" t="s">
        <v>316</v>
      </c>
      <c r="I822" s="108" t="s">
        <v>276</v>
      </c>
      <c r="J822" s="120">
        <v>-606214400</v>
      </c>
      <c r="K822" s="114">
        <v>0</v>
      </c>
      <c r="L822" s="114">
        <v>-606214400</v>
      </c>
      <c r="M822" s="115" t="s">
        <v>272</v>
      </c>
      <c r="N822" s="108" t="s">
        <v>116</v>
      </c>
      <c r="O822" s="108" t="s">
        <v>173</v>
      </c>
      <c r="P822" s="108" t="s">
        <v>284</v>
      </c>
      <c r="Q822" s="120">
        <v>22000</v>
      </c>
      <c r="R822" s="116" t="s">
        <v>0</v>
      </c>
      <c r="S822" s="108" t="s">
        <v>272</v>
      </c>
      <c r="T822" s="108" t="s">
        <v>272</v>
      </c>
      <c r="U822" s="108" t="s">
        <v>272</v>
      </c>
      <c r="V822" s="108" t="s">
        <v>272</v>
      </c>
      <c r="W822" s="108" t="s">
        <v>272</v>
      </c>
      <c r="X822" s="108" t="s">
        <v>272</v>
      </c>
      <c r="Y822" s="108" t="s">
        <v>272</v>
      </c>
      <c r="Z822" s="108" t="s">
        <v>272</v>
      </c>
      <c r="AA822" s="108" t="s">
        <v>272</v>
      </c>
      <c r="AB822" s="108" t="s">
        <v>272</v>
      </c>
      <c r="AC822" s="108" t="s">
        <v>272</v>
      </c>
      <c r="AD822" s="108" t="s">
        <v>272</v>
      </c>
      <c r="AE822" s="108" t="s">
        <v>272</v>
      </c>
      <c r="AF822" s="108" t="s">
        <v>278</v>
      </c>
    </row>
    <row r="823" spans="1:32" x14ac:dyDescent="0.25">
      <c r="A823" s="107">
        <f t="shared" si="12"/>
        <v>5</v>
      </c>
      <c r="B823" s="113">
        <v>45443</v>
      </c>
      <c r="C823" s="113">
        <v>45443</v>
      </c>
      <c r="D823" s="108" t="s">
        <v>1927</v>
      </c>
      <c r="E823" s="108" t="s">
        <v>272</v>
      </c>
      <c r="F823" s="108" t="s">
        <v>1928</v>
      </c>
      <c r="G823" s="108" t="s">
        <v>315</v>
      </c>
      <c r="H823" s="108" t="s">
        <v>316</v>
      </c>
      <c r="I823" s="108" t="s">
        <v>276</v>
      </c>
      <c r="J823" s="120">
        <v>-606214400</v>
      </c>
      <c r="K823" s="114">
        <v>0</v>
      </c>
      <c r="L823" s="114">
        <v>-606214400</v>
      </c>
      <c r="M823" s="115" t="s">
        <v>272</v>
      </c>
      <c r="N823" s="108" t="s">
        <v>116</v>
      </c>
      <c r="O823" s="108" t="s">
        <v>173</v>
      </c>
      <c r="P823" s="108" t="s">
        <v>284</v>
      </c>
      <c r="Q823" s="120">
        <v>22000</v>
      </c>
      <c r="R823" s="116" t="s">
        <v>0</v>
      </c>
      <c r="S823" s="108" t="s">
        <v>272</v>
      </c>
      <c r="T823" s="108" t="s">
        <v>272</v>
      </c>
      <c r="U823" s="108" t="s">
        <v>272</v>
      </c>
      <c r="V823" s="108" t="s">
        <v>272</v>
      </c>
      <c r="W823" s="108" t="s">
        <v>272</v>
      </c>
      <c r="X823" s="108" t="s">
        <v>272</v>
      </c>
      <c r="Y823" s="108" t="s">
        <v>272</v>
      </c>
      <c r="Z823" s="108" t="s">
        <v>272</v>
      </c>
      <c r="AA823" s="108" t="s">
        <v>272</v>
      </c>
      <c r="AB823" s="108" t="s">
        <v>272</v>
      </c>
      <c r="AC823" s="108" t="s">
        <v>272</v>
      </c>
      <c r="AD823" s="108" t="s">
        <v>272</v>
      </c>
      <c r="AE823" s="108" t="s">
        <v>272</v>
      </c>
      <c r="AF823" s="108" t="s">
        <v>278</v>
      </c>
    </row>
    <row r="824" spans="1:32" x14ac:dyDescent="0.25">
      <c r="A824" s="107">
        <f t="shared" si="12"/>
        <v>5</v>
      </c>
      <c r="B824" s="113">
        <v>45443</v>
      </c>
      <c r="C824" s="113">
        <v>45443</v>
      </c>
      <c r="D824" s="108" t="s">
        <v>1929</v>
      </c>
      <c r="E824" s="108" t="s">
        <v>272</v>
      </c>
      <c r="F824" s="108" t="s">
        <v>1930</v>
      </c>
      <c r="G824" s="108" t="s">
        <v>315</v>
      </c>
      <c r="H824" s="108" t="s">
        <v>316</v>
      </c>
      <c r="I824" s="108" t="s">
        <v>276</v>
      </c>
      <c r="J824" s="120">
        <v>-606214400</v>
      </c>
      <c r="K824" s="114">
        <v>0</v>
      </c>
      <c r="L824" s="114">
        <v>-606214400</v>
      </c>
      <c r="M824" s="115" t="s">
        <v>272</v>
      </c>
      <c r="N824" s="108" t="s">
        <v>116</v>
      </c>
      <c r="O824" s="108" t="s">
        <v>173</v>
      </c>
      <c r="P824" s="108" t="s">
        <v>284</v>
      </c>
      <c r="Q824" s="120">
        <v>22000</v>
      </c>
      <c r="R824" s="116" t="s">
        <v>0</v>
      </c>
      <c r="S824" s="108" t="s">
        <v>272</v>
      </c>
      <c r="T824" s="108" t="s">
        <v>272</v>
      </c>
      <c r="U824" s="108" t="s">
        <v>272</v>
      </c>
      <c r="V824" s="108" t="s">
        <v>272</v>
      </c>
      <c r="W824" s="108" t="s">
        <v>272</v>
      </c>
      <c r="X824" s="108" t="s">
        <v>272</v>
      </c>
      <c r="Y824" s="108" t="s">
        <v>272</v>
      </c>
      <c r="Z824" s="108" t="s">
        <v>272</v>
      </c>
      <c r="AA824" s="108" t="s">
        <v>272</v>
      </c>
      <c r="AB824" s="108" t="s">
        <v>272</v>
      </c>
      <c r="AC824" s="108" t="s">
        <v>272</v>
      </c>
      <c r="AD824" s="108" t="s">
        <v>272</v>
      </c>
      <c r="AE824" s="108" t="s">
        <v>272</v>
      </c>
      <c r="AF824" s="108" t="s">
        <v>278</v>
      </c>
    </row>
    <row r="825" spans="1:32" x14ac:dyDescent="0.25">
      <c r="A825" s="107">
        <f t="shared" si="12"/>
        <v>5</v>
      </c>
      <c r="B825" s="113">
        <v>45443</v>
      </c>
      <c r="C825" s="113">
        <v>45443</v>
      </c>
      <c r="D825" s="108" t="s">
        <v>1931</v>
      </c>
      <c r="E825" s="108" t="s">
        <v>272</v>
      </c>
      <c r="F825" s="108" t="s">
        <v>1932</v>
      </c>
      <c r="G825" s="108" t="s">
        <v>315</v>
      </c>
      <c r="H825" s="108" t="s">
        <v>316</v>
      </c>
      <c r="I825" s="108" t="s">
        <v>276</v>
      </c>
      <c r="J825" s="120">
        <v>-606214400</v>
      </c>
      <c r="K825" s="114">
        <v>0</v>
      </c>
      <c r="L825" s="114">
        <v>-606214400</v>
      </c>
      <c r="M825" s="115" t="s">
        <v>272</v>
      </c>
      <c r="N825" s="108" t="s">
        <v>116</v>
      </c>
      <c r="O825" s="108" t="s">
        <v>173</v>
      </c>
      <c r="P825" s="108" t="s">
        <v>284</v>
      </c>
      <c r="Q825" s="120">
        <v>22000</v>
      </c>
      <c r="R825" s="116" t="s">
        <v>0</v>
      </c>
      <c r="S825" s="108" t="s">
        <v>272</v>
      </c>
      <c r="T825" s="108" t="s">
        <v>272</v>
      </c>
      <c r="U825" s="108" t="s">
        <v>272</v>
      </c>
      <c r="V825" s="108" t="s">
        <v>272</v>
      </c>
      <c r="W825" s="108" t="s">
        <v>272</v>
      </c>
      <c r="X825" s="108" t="s">
        <v>272</v>
      </c>
      <c r="Y825" s="108" t="s">
        <v>272</v>
      </c>
      <c r="Z825" s="108" t="s">
        <v>272</v>
      </c>
      <c r="AA825" s="108" t="s">
        <v>272</v>
      </c>
      <c r="AB825" s="108" t="s">
        <v>272</v>
      </c>
      <c r="AC825" s="108" t="s">
        <v>272</v>
      </c>
      <c r="AD825" s="108" t="s">
        <v>272</v>
      </c>
      <c r="AE825" s="108" t="s">
        <v>272</v>
      </c>
      <c r="AF825" s="108" t="s">
        <v>278</v>
      </c>
    </row>
    <row r="826" spans="1:32" x14ac:dyDescent="0.25">
      <c r="A826" s="107">
        <f t="shared" si="12"/>
        <v>5</v>
      </c>
      <c r="B826" s="113">
        <v>45443</v>
      </c>
      <c r="C826" s="113">
        <v>45443</v>
      </c>
      <c r="D826" s="108" t="s">
        <v>1933</v>
      </c>
      <c r="E826" s="108" t="s">
        <v>272</v>
      </c>
      <c r="F826" s="108" t="s">
        <v>1934</v>
      </c>
      <c r="G826" s="108" t="s">
        <v>281</v>
      </c>
      <c r="H826" s="108" t="s">
        <v>282</v>
      </c>
      <c r="I826" s="108" t="s">
        <v>276</v>
      </c>
      <c r="J826" s="120">
        <v>-125878500</v>
      </c>
      <c r="K826" s="114">
        <v>0</v>
      </c>
      <c r="L826" s="114">
        <v>-125878500</v>
      </c>
      <c r="M826" s="115" t="s">
        <v>272</v>
      </c>
      <c r="N826" s="108" t="s">
        <v>125</v>
      </c>
      <c r="O826" s="108" t="s">
        <v>178</v>
      </c>
      <c r="P826" s="108" t="s">
        <v>284</v>
      </c>
      <c r="Q826" s="120">
        <v>5500</v>
      </c>
      <c r="R826" s="116" t="s">
        <v>1</v>
      </c>
      <c r="S826" s="108" t="s">
        <v>272</v>
      </c>
      <c r="T826" s="108" t="s">
        <v>272</v>
      </c>
      <c r="U826" s="108" t="s">
        <v>272</v>
      </c>
      <c r="V826" s="108" t="s">
        <v>272</v>
      </c>
      <c r="W826" s="108" t="s">
        <v>272</v>
      </c>
      <c r="X826" s="108" t="s">
        <v>272</v>
      </c>
      <c r="Y826" s="108" t="s">
        <v>272</v>
      </c>
      <c r="Z826" s="108" t="s">
        <v>272</v>
      </c>
      <c r="AA826" s="108" t="s">
        <v>272</v>
      </c>
      <c r="AB826" s="108" t="s">
        <v>272</v>
      </c>
      <c r="AC826" s="108" t="s">
        <v>272</v>
      </c>
      <c r="AD826" s="108" t="s">
        <v>272</v>
      </c>
      <c r="AE826" s="108" t="s">
        <v>272</v>
      </c>
      <c r="AF826" s="108" t="s">
        <v>278</v>
      </c>
    </row>
    <row r="827" spans="1:32" x14ac:dyDescent="0.25">
      <c r="A827" s="107">
        <f t="shared" si="12"/>
        <v>5</v>
      </c>
      <c r="B827" s="113">
        <v>45443</v>
      </c>
      <c r="C827" s="113">
        <v>45443</v>
      </c>
      <c r="D827" s="108" t="s">
        <v>1935</v>
      </c>
      <c r="E827" s="108" t="s">
        <v>272</v>
      </c>
      <c r="F827" s="108" t="s">
        <v>1936</v>
      </c>
      <c r="G827" s="108" t="s">
        <v>281</v>
      </c>
      <c r="H827" s="108" t="s">
        <v>282</v>
      </c>
      <c r="I827" s="108" t="s">
        <v>276</v>
      </c>
      <c r="J827" s="120">
        <v>-193017000</v>
      </c>
      <c r="K827" s="114">
        <v>0</v>
      </c>
      <c r="L827" s="114">
        <v>-193017000</v>
      </c>
      <c r="M827" s="115" t="s">
        <v>272</v>
      </c>
      <c r="N827" s="108" t="s">
        <v>101</v>
      </c>
      <c r="O827" s="108" t="s">
        <v>175</v>
      </c>
      <c r="P827" s="108" t="s">
        <v>284</v>
      </c>
      <c r="Q827" s="120">
        <v>5500</v>
      </c>
      <c r="R827" s="116" t="s">
        <v>1</v>
      </c>
      <c r="S827" s="108" t="s">
        <v>272</v>
      </c>
      <c r="T827" s="108" t="s">
        <v>272</v>
      </c>
      <c r="U827" s="108" t="s">
        <v>272</v>
      </c>
      <c r="V827" s="108" t="s">
        <v>272</v>
      </c>
      <c r="W827" s="108" t="s">
        <v>272</v>
      </c>
      <c r="X827" s="108" t="s">
        <v>272</v>
      </c>
      <c r="Y827" s="108" t="s">
        <v>272</v>
      </c>
      <c r="Z827" s="108" t="s">
        <v>272</v>
      </c>
      <c r="AA827" s="108" t="s">
        <v>272</v>
      </c>
      <c r="AB827" s="108" t="s">
        <v>272</v>
      </c>
      <c r="AC827" s="108" t="s">
        <v>272</v>
      </c>
      <c r="AD827" s="108" t="s">
        <v>272</v>
      </c>
      <c r="AE827" s="108" t="s">
        <v>272</v>
      </c>
      <c r="AF827" s="108" t="s">
        <v>278</v>
      </c>
    </row>
    <row r="828" spans="1:32" x14ac:dyDescent="0.25">
      <c r="A828" s="107">
        <f t="shared" si="12"/>
        <v>5</v>
      </c>
      <c r="B828" s="113">
        <v>45443</v>
      </c>
      <c r="C828" s="113">
        <v>45443</v>
      </c>
      <c r="D828" s="108" t="s">
        <v>1937</v>
      </c>
      <c r="E828" s="108" t="s">
        <v>272</v>
      </c>
      <c r="F828" s="108" t="s">
        <v>1938</v>
      </c>
      <c r="G828" s="108" t="s">
        <v>315</v>
      </c>
      <c r="H828" s="108" t="s">
        <v>316</v>
      </c>
      <c r="I828" s="108" t="s">
        <v>276</v>
      </c>
      <c r="J828" s="120">
        <v>-700761600</v>
      </c>
      <c r="K828" s="114">
        <v>0</v>
      </c>
      <c r="L828" s="114">
        <v>-700761600</v>
      </c>
      <c r="M828" s="115" t="s">
        <v>272</v>
      </c>
      <c r="N828" s="108" t="s">
        <v>110</v>
      </c>
      <c r="O828" s="108" t="s">
        <v>192</v>
      </c>
      <c r="P828" s="108" t="s">
        <v>284</v>
      </c>
      <c r="Q828" s="120">
        <v>22000</v>
      </c>
      <c r="R828" s="116" t="s">
        <v>0</v>
      </c>
      <c r="S828" s="108" t="s">
        <v>272</v>
      </c>
      <c r="T828" s="108" t="s">
        <v>272</v>
      </c>
      <c r="U828" s="108" t="s">
        <v>272</v>
      </c>
      <c r="V828" s="108" t="s">
        <v>272</v>
      </c>
      <c r="W828" s="108" t="s">
        <v>272</v>
      </c>
      <c r="X828" s="108" t="s">
        <v>272</v>
      </c>
      <c r="Y828" s="108" t="s">
        <v>272</v>
      </c>
      <c r="Z828" s="108" t="s">
        <v>272</v>
      </c>
      <c r="AA828" s="108" t="s">
        <v>272</v>
      </c>
      <c r="AB828" s="108" t="s">
        <v>272</v>
      </c>
      <c r="AC828" s="108" t="s">
        <v>272</v>
      </c>
      <c r="AD828" s="108" t="s">
        <v>272</v>
      </c>
      <c r="AE828" s="108" t="s">
        <v>272</v>
      </c>
      <c r="AF828" s="108" t="s">
        <v>278</v>
      </c>
    </row>
    <row r="829" spans="1:32" x14ac:dyDescent="0.25">
      <c r="A829" s="107">
        <f t="shared" si="12"/>
        <v>5</v>
      </c>
      <c r="B829" s="113">
        <v>45443</v>
      </c>
      <c r="C829" s="113">
        <v>45443</v>
      </c>
      <c r="D829" s="108" t="s">
        <v>1939</v>
      </c>
      <c r="E829" s="108" t="s">
        <v>272</v>
      </c>
      <c r="F829" s="108" t="s">
        <v>1940</v>
      </c>
      <c r="G829" s="108" t="s">
        <v>281</v>
      </c>
      <c r="H829" s="108" t="s">
        <v>282</v>
      </c>
      <c r="I829" s="108" t="s">
        <v>276</v>
      </c>
      <c r="J829" s="120">
        <v>-45288400</v>
      </c>
      <c r="K829" s="114">
        <v>0</v>
      </c>
      <c r="L829" s="114">
        <v>-45288400</v>
      </c>
      <c r="M829" s="115" t="s">
        <v>272</v>
      </c>
      <c r="N829" s="108" t="s">
        <v>337</v>
      </c>
      <c r="O829" s="108" t="s">
        <v>338</v>
      </c>
      <c r="P829" s="108" t="s">
        <v>284</v>
      </c>
      <c r="Q829" s="120">
        <v>2242</v>
      </c>
      <c r="R829" s="116" t="s">
        <v>239</v>
      </c>
      <c r="S829" s="108" t="s">
        <v>272</v>
      </c>
      <c r="T829" s="108" t="s">
        <v>272</v>
      </c>
      <c r="U829" s="108" t="s">
        <v>272</v>
      </c>
      <c r="V829" s="108" t="s">
        <v>272</v>
      </c>
      <c r="W829" s="108" t="s">
        <v>272</v>
      </c>
      <c r="X829" s="108" t="s">
        <v>272</v>
      </c>
      <c r="Y829" s="108" t="s">
        <v>272</v>
      </c>
      <c r="Z829" s="108" t="s">
        <v>272</v>
      </c>
      <c r="AA829" s="108" t="s">
        <v>272</v>
      </c>
      <c r="AB829" s="108" t="s">
        <v>272</v>
      </c>
      <c r="AC829" s="108" t="s">
        <v>272</v>
      </c>
      <c r="AD829" s="108" t="s">
        <v>272</v>
      </c>
      <c r="AE829" s="108" t="s">
        <v>272</v>
      </c>
      <c r="AF829" s="108" t="s">
        <v>278</v>
      </c>
    </row>
    <row r="830" spans="1:32" x14ac:dyDescent="0.25">
      <c r="A830" s="107">
        <f t="shared" si="12"/>
        <v>5</v>
      </c>
      <c r="B830" s="113">
        <v>45443</v>
      </c>
      <c r="C830" s="113">
        <v>45443</v>
      </c>
      <c r="D830" s="108" t="s">
        <v>1941</v>
      </c>
      <c r="E830" s="108" t="s">
        <v>272</v>
      </c>
      <c r="F830" s="108" t="s">
        <v>1942</v>
      </c>
      <c r="G830" s="108" t="s">
        <v>281</v>
      </c>
      <c r="H830" s="108" t="s">
        <v>282</v>
      </c>
      <c r="I830" s="108" t="s">
        <v>276</v>
      </c>
      <c r="J830" s="120">
        <v>-800000</v>
      </c>
      <c r="K830" s="114">
        <v>0</v>
      </c>
      <c r="L830" s="114">
        <v>-800000</v>
      </c>
      <c r="M830" s="115" t="s">
        <v>272</v>
      </c>
      <c r="N830" s="108" t="s">
        <v>99</v>
      </c>
      <c r="O830" s="108" t="s">
        <v>204</v>
      </c>
      <c r="P830" s="108" t="s">
        <v>284</v>
      </c>
      <c r="Q830" s="120">
        <v>25</v>
      </c>
      <c r="R830" s="116" t="s">
        <v>0</v>
      </c>
      <c r="S830" s="108" t="s">
        <v>272</v>
      </c>
      <c r="T830" s="108" t="s">
        <v>272</v>
      </c>
      <c r="U830" s="108" t="s">
        <v>272</v>
      </c>
      <c r="V830" s="108" t="s">
        <v>272</v>
      </c>
      <c r="W830" s="108" t="s">
        <v>272</v>
      </c>
      <c r="X830" s="108" t="s">
        <v>272</v>
      </c>
      <c r="Y830" s="108" t="s">
        <v>272</v>
      </c>
      <c r="Z830" s="108" t="s">
        <v>272</v>
      </c>
      <c r="AA830" s="108" t="s">
        <v>272</v>
      </c>
      <c r="AB830" s="108" t="s">
        <v>272</v>
      </c>
      <c r="AC830" s="108" t="s">
        <v>272</v>
      </c>
      <c r="AD830" s="108" t="s">
        <v>272</v>
      </c>
      <c r="AE830" s="108" t="s">
        <v>272</v>
      </c>
      <c r="AF830" s="108" t="s">
        <v>278</v>
      </c>
    </row>
    <row r="831" spans="1:32" x14ac:dyDescent="0.25">
      <c r="A831" s="107">
        <f t="shared" si="12"/>
        <v>5</v>
      </c>
      <c r="B831" s="113">
        <v>45443</v>
      </c>
      <c r="C831" s="113">
        <v>45443</v>
      </c>
      <c r="D831" s="108" t="s">
        <v>1943</v>
      </c>
      <c r="E831" s="108" t="s">
        <v>272</v>
      </c>
      <c r="F831" s="108" t="s">
        <v>1944</v>
      </c>
      <c r="G831" s="108" t="s">
        <v>281</v>
      </c>
      <c r="H831" s="108" t="s">
        <v>282</v>
      </c>
      <c r="I831" s="108" t="s">
        <v>276</v>
      </c>
      <c r="J831" s="120">
        <v>-21691250000</v>
      </c>
      <c r="K831" s="114">
        <v>0</v>
      </c>
      <c r="L831" s="114">
        <v>-21691250000</v>
      </c>
      <c r="M831" s="115" t="s">
        <v>272</v>
      </c>
      <c r="N831" s="108" t="s">
        <v>95</v>
      </c>
      <c r="O831" s="108" t="s">
        <v>170</v>
      </c>
      <c r="P831" s="108" t="s">
        <v>284</v>
      </c>
      <c r="Q831" s="120">
        <v>700000</v>
      </c>
      <c r="R831" s="116" t="s">
        <v>0</v>
      </c>
      <c r="S831" s="108" t="s">
        <v>272</v>
      </c>
      <c r="T831" s="108" t="s">
        <v>272</v>
      </c>
      <c r="U831" s="108" t="s">
        <v>272</v>
      </c>
      <c r="V831" s="108" t="s">
        <v>272</v>
      </c>
      <c r="W831" s="108" t="s">
        <v>272</v>
      </c>
      <c r="X831" s="108" t="s">
        <v>272</v>
      </c>
      <c r="Y831" s="108" t="s">
        <v>272</v>
      </c>
      <c r="Z831" s="108" t="s">
        <v>272</v>
      </c>
      <c r="AA831" s="108" t="s">
        <v>272</v>
      </c>
      <c r="AB831" s="108" t="s">
        <v>272</v>
      </c>
      <c r="AC831" s="108" t="s">
        <v>272</v>
      </c>
      <c r="AD831" s="108" t="s">
        <v>272</v>
      </c>
      <c r="AE831" s="108" t="s">
        <v>272</v>
      </c>
      <c r="AF831" s="108" t="s">
        <v>278</v>
      </c>
    </row>
    <row r="832" spans="1:32" x14ac:dyDescent="0.25">
      <c r="A832" s="107">
        <f t="shared" si="12"/>
        <v>5</v>
      </c>
      <c r="B832" s="113">
        <v>45443</v>
      </c>
      <c r="C832" s="113">
        <v>45443</v>
      </c>
      <c r="D832" s="108" t="s">
        <v>1945</v>
      </c>
      <c r="E832" s="108" t="s">
        <v>272</v>
      </c>
      <c r="F832" s="108" t="s">
        <v>1946</v>
      </c>
      <c r="G832" s="108" t="s">
        <v>281</v>
      </c>
      <c r="H832" s="108" t="s">
        <v>282</v>
      </c>
      <c r="I832" s="108" t="s">
        <v>276</v>
      </c>
      <c r="J832" s="120">
        <v>-685185</v>
      </c>
      <c r="K832" s="114">
        <v>0</v>
      </c>
      <c r="L832" s="114">
        <v>-685185</v>
      </c>
      <c r="M832" s="115" t="s">
        <v>272</v>
      </c>
      <c r="N832" s="108" t="s">
        <v>1947</v>
      </c>
      <c r="O832" s="108" t="s">
        <v>1948</v>
      </c>
      <c r="P832" s="108" t="s">
        <v>1949</v>
      </c>
      <c r="Q832" s="120">
        <v>4</v>
      </c>
      <c r="R832" s="116" t="s">
        <v>239</v>
      </c>
      <c r="S832" s="108" t="s">
        <v>272</v>
      </c>
      <c r="T832" s="108" t="s">
        <v>272</v>
      </c>
      <c r="U832" s="108" t="s">
        <v>272</v>
      </c>
      <c r="V832" s="108" t="s">
        <v>272</v>
      </c>
      <c r="W832" s="108" t="s">
        <v>272</v>
      </c>
      <c r="X832" s="108" t="s">
        <v>272</v>
      </c>
      <c r="Y832" s="108" t="s">
        <v>272</v>
      </c>
      <c r="Z832" s="108" t="s">
        <v>272</v>
      </c>
      <c r="AA832" s="108" t="s">
        <v>272</v>
      </c>
      <c r="AB832" s="108" t="s">
        <v>272</v>
      </c>
      <c r="AC832" s="108" t="s">
        <v>272</v>
      </c>
      <c r="AD832" s="108" t="s">
        <v>272</v>
      </c>
      <c r="AE832" s="108" t="s">
        <v>272</v>
      </c>
      <c r="AF832" s="108" t="s">
        <v>278</v>
      </c>
    </row>
    <row r="833" spans="1:32" x14ac:dyDescent="0.25">
      <c r="A833" s="107">
        <f t="shared" si="12"/>
        <v>5</v>
      </c>
      <c r="B833" s="113">
        <v>45443</v>
      </c>
      <c r="C833" s="113">
        <v>45443</v>
      </c>
      <c r="D833" s="108" t="s">
        <v>1945</v>
      </c>
      <c r="E833" s="108" t="s">
        <v>272</v>
      </c>
      <c r="F833" s="108" t="s">
        <v>1946</v>
      </c>
      <c r="G833" s="108" t="s">
        <v>281</v>
      </c>
      <c r="H833" s="108" t="s">
        <v>282</v>
      </c>
      <c r="I833" s="108" t="s">
        <v>276</v>
      </c>
      <c r="J833" s="120">
        <v>-172740439</v>
      </c>
      <c r="K833" s="114">
        <v>0</v>
      </c>
      <c r="L833" s="114">
        <v>-172740439</v>
      </c>
      <c r="M833" s="115" t="s">
        <v>272</v>
      </c>
      <c r="N833" s="108" t="s">
        <v>160</v>
      </c>
      <c r="O833" s="108" t="s">
        <v>185</v>
      </c>
      <c r="P833" s="108" t="s">
        <v>284</v>
      </c>
      <c r="Q833" s="120">
        <v>4885</v>
      </c>
      <c r="R833" s="116" t="s">
        <v>239</v>
      </c>
      <c r="S833" s="108" t="s">
        <v>272</v>
      </c>
      <c r="T833" s="108" t="s">
        <v>272</v>
      </c>
      <c r="U833" s="108" t="s">
        <v>272</v>
      </c>
      <c r="V833" s="108" t="s">
        <v>272</v>
      </c>
      <c r="W833" s="108" t="s">
        <v>272</v>
      </c>
      <c r="X833" s="108" t="s">
        <v>272</v>
      </c>
      <c r="Y833" s="108" t="s">
        <v>272</v>
      </c>
      <c r="Z833" s="108" t="s">
        <v>272</v>
      </c>
      <c r="AA833" s="108" t="s">
        <v>272</v>
      </c>
      <c r="AB833" s="108" t="s">
        <v>272</v>
      </c>
      <c r="AC833" s="108" t="s">
        <v>272</v>
      </c>
      <c r="AD833" s="108" t="s">
        <v>272</v>
      </c>
      <c r="AE833" s="108" t="s">
        <v>272</v>
      </c>
      <c r="AF833" s="108" t="s">
        <v>278</v>
      </c>
    </row>
    <row r="834" spans="1:32" x14ac:dyDescent="0.25">
      <c r="A834" s="107">
        <f t="shared" si="12"/>
        <v>5</v>
      </c>
      <c r="B834" s="113">
        <v>45443</v>
      </c>
      <c r="C834" s="113">
        <v>45443</v>
      </c>
      <c r="D834" s="108" t="s">
        <v>1950</v>
      </c>
      <c r="E834" s="108" t="s">
        <v>272</v>
      </c>
      <c r="F834" s="108" t="s">
        <v>1951</v>
      </c>
      <c r="G834" s="108" t="s">
        <v>281</v>
      </c>
      <c r="H834" s="108" t="s">
        <v>282</v>
      </c>
      <c r="I834" s="108" t="s">
        <v>276</v>
      </c>
      <c r="J834" s="120">
        <v>-91615000</v>
      </c>
      <c r="K834" s="114">
        <v>0</v>
      </c>
      <c r="L834" s="114">
        <v>-91615000</v>
      </c>
      <c r="M834" s="115" t="s">
        <v>272</v>
      </c>
      <c r="N834" s="108" t="s">
        <v>157</v>
      </c>
      <c r="O834" s="108" t="s">
        <v>180</v>
      </c>
      <c r="P834" s="108" t="s">
        <v>284</v>
      </c>
      <c r="Q834" s="120">
        <v>2500</v>
      </c>
      <c r="R834" s="116" t="s">
        <v>1</v>
      </c>
      <c r="S834" s="108" t="s">
        <v>272</v>
      </c>
      <c r="T834" s="108" t="s">
        <v>272</v>
      </c>
      <c r="U834" s="108" t="s">
        <v>272</v>
      </c>
      <c r="V834" s="108" t="s">
        <v>272</v>
      </c>
      <c r="W834" s="108" t="s">
        <v>272</v>
      </c>
      <c r="X834" s="108" t="s">
        <v>272</v>
      </c>
      <c r="Y834" s="108" t="s">
        <v>272</v>
      </c>
      <c r="Z834" s="108" t="s">
        <v>272</v>
      </c>
      <c r="AA834" s="108" t="s">
        <v>272</v>
      </c>
      <c r="AB834" s="108" t="s">
        <v>272</v>
      </c>
      <c r="AC834" s="108" t="s">
        <v>272</v>
      </c>
      <c r="AD834" s="108" t="s">
        <v>272</v>
      </c>
      <c r="AE834" s="108" t="s">
        <v>272</v>
      </c>
      <c r="AF834" s="108" t="s">
        <v>278</v>
      </c>
    </row>
    <row r="835" spans="1:32" ht="50" x14ac:dyDescent="0.25">
      <c r="A835" s="107">
        <f t="shared" si="12"/>
        <v>6</v>
      </c>
      <c r="B835" s="113">
        <v>45446</v>
      </c>
      <c r="C835" s="113">
        <v>45446</v>
      </c>
      <c r="D835" s="108" t="s">
        <v>1952</v>
      </c>
      <c r="E835" s="108" t="s">
        <v>272</v>
      </c>
      <c r="F835" s="108" t="s">
        <v>1953</v>
      </c>
      <c r="G835" s="108" t="s">
        <v>274</v>
      </c>
      <c r="H835" s="108" t="s">
        <v>275</v>
      </c>
      <c r="I835" s="108" t="s">
        <v>276</v>
      </c>
      <c r="J835" s="120">
        <v>-1168519</v>
      </c>
      <c r="K835" s="114">
        <v>0</v>
      </c>
      <c r="L835" s="114">
        <v>-1168519</v>
      </c>
      <c r="M835" s="115" t="s">
        <v>1954</v>
      </c>
      <c r="N835" s="108" t="s">
        <v>272</v>
      </c>
      <c r="O835" s="108" t="s">
        <v>272</v>
      </c>
      <c r="P835" s="108" t="s">
        <v>272</v>
      </c>
      <c r="Q835" s="120">
        <v>0</v>
      </c>
      <c r="R835" s="116" t="s">
        <v>239</v>
      </c>
      <c r="S835" s="108" t="s">
        <v>272</v>
      </c>
      <c r="T835" s="108" t="s">
        <v>272</v>
      </c>
      <c r="U835" s="108" t="s">
        <v>272</v>
      </c>
      <c r="V835" s="108" t="s">
        <v>272</v>
      </c>
      <c r="W835" s="108" t="s">
        <v>272</v>
      </c>
      <c r="X835" s="108" t="s">
        <v>272</v>
      </c>
      <c r="Y835" s="108" t="s">
        <v>272</v>
      </c>
      <c r="Z835" s="108" t="s">
        <v>272</v>
      </c>
      <c r="AA835" s="108" t="s">
        <v>272</v>
      </c>
      <c r="AB835" s="108" t="s">
        <v>272</v>
      </c>
      <c r="AC835" s="108" t="s">
        <v>272</v>
      </c>
      <c r="AD835" s="108" t="s">
        <v>272</v>
      </c>
      <c r="AE835" s="108" t="s">
        <v>272</v>
      </c>
      <c r="AF835" s="108" t="s">
        <v>278</v>
      </c>
    </row>
    <row r="836" spans="1:32" ht="50" x14ac:dyDescent="0.25">
      <c r="A836" s="107">
        <f t="shared" ref="A836:A899" si="13">MONTH(C836)</f>
        <v>6</v>
      </c>
      <c r="B836" s="113">
        <v>45446</v>
      </c>
      <c r="C836" s="113">
        <v>45446</v>
      </c>
      <c r="D836" s="108" t="s">
        <v>1955</v>
      </c>
      <c r="E836" s="108" t="s">
        <v>272</v>
      </c>
      <c r="F836" s="108" t="s">
        <v>1956</v>
      </c>
      <c r="G836" s="108" t="s">
        <v>274</v>
      </c>
      <c r="H836" s="108" t="s">
        <v>275</v>
      </c>
      <c r="I836" s="108" t="s">
        <v>276</v>
      </c>
      <c r="J836" s="120">
        <v>-7361667</v>
      </c>
      <c r="K836" s="114">
        <v>0</v>
      </c>
      <c r="L836" s="114">
        <v>-7361667</v>
      </c>
      <c r="M836" s="115" t="s">
        <v>1957</v>
      </c>
      <c r="N836" s="108" t="s">
        <v>272</v>
      </c>
      <c r="O836" s="108" t="s">
        <v>272</v>
      </c>
      <c r="P836" s="108" t="s">
        <v>272</v>
      </c>
      <c r="Q836" s="120">
        <v>0</v>
      </c>
      <c r="R836" s="116" t="s">
        <v>239</v>
      </c>
      <c r="S836" s="108" t="s">
        <v>272</v>
      </c>
      <c r="T836" s="108" t="s">
        <v>272</v>
      </c>
      <c r="U836" s="108" t="s">
        <v>272</v>
      </c>
      <c r="V836" s="108" t="s">
        <v>272</v>
      </c>
      <c r="W836" s="108" t="s">
        <v>272</v>
      </c>
      <c r="X836" s="108" t="s">
        <v>272</v>
      </c>
      <c r="Y836" s="108" t="s">
        <v>272</v>
      </c>
      <c r="Z836" s="108" t="s">
        <v>272</v>
      </c>
      <c r="AA836" s="108" t="s">
        <v>272</v>
      </c>
      <c r="AB836" s="108" t="s">
        <v>272</v>
      </c>
      <c r="AC836" s="108" t="s">
        <v>272</v>
      </c>
      <c r="AD836" s="108" t="s">
        <v>272</v>
      </c>
      <c r="AE836" s="108" t="s">
        <v>272</v>
      </c>
      <c r="AF836" s="108" t="s">
        <v>278</v>
      </c>
    </row>
    <row r="837" spans="1:32" x14ac:dyDescent="0.25">
      <c r="A837" s="107">
        <f t="shared" si="13"/>
        <v>6</v>
      </c>
      <c r="B837" s="113">
        <v>45446</v>
      </c>
      <c r="C837" s="113">
        <v>45446</v>
      </c>
      <c r="D837" s="108" t="s">
        <v>1958</v>
      </c>
      <c r="E837" s="108" t="s">
        <v>272</v>
      </c>
      <c r="F837" s="108" t="s">
        <v>1959</v>
      </c>
      <c r="G837" s="108" t="s">
        <v>281</v>
      </c>
      <c r="H837" s="108" t="s">
        <v>282</v>
      </c>
      <c r="I837" s="108" t="s">
        <v>276</v>
      </c>
      <c r="J837" s="120">
        <v>-787644000</v>
      </c>
      <c r="K837" s="114">
        <v>0</v>
      </c>
      <c r="L837" s="114">
        <v>-787644000</v>
      </c>
      <c r="M837" s="115" t="s">
        <v>272</v>
      </c>
      <c r="N837" s="108" t="s">
        <v>283</v>
      </c>
      <c r="O837" s="108" t="s">
        <v>168</v>
      </c>
      <c r="P837" s="108" t="s">
        <v>284</v>
      </c>
      <c r="Q837" s="120">
        <v>22000</v>
      </c>
      <c r="R837" s="116" t="s">
        <v>0</v>
      </c>
      <c r="S837" s="108" t="s">
        <v>272</v>
      </c>
      <c r="T837" s="108" t="s">
        <v>272</v>
      </c>
      <c r="U837" s="108" t="s">
        <v>272</v>
      </c>
      <c r="V837" s="108" t="s">
        <v>272</v>
      </c>
      <c r="W837" s="108" t="s">
        <v>272</v>
      </c>
      <c r="X837" s="108" t="s">
        <v>272</v>
      </c>
      <c r="Y837" s="108" t="s">
        <v>272</v>
      </c>
      <c r="Z837" s="108" t="s">
        <v>272</v>
      </c>
      <c r="AA837" s="108" t="s">
        <v>272</v>
      </c>
      <c r="AB837" s="108" t="s">
        <v>272</v>
      </c>
      <c r="AC837" s="108" t="s">
        <v>272</v>
      </c>
      <c r="AD837" s="108" t="s">
        <v>272</v>
      </c>
      <c r="AE837" s="108" t="s">
        <v>272</v>
      </c>
      <c r="AF837" s="108" t="s">
        <v>278</v>
      </c>
    </row>
    <row r="838" spans="1:32" x14ac:dyDescent="0.25">
      <c r="A838" s="107">
        <f t="shared" si="13"/>
        <v>6</v>
      </c>
      <c r="B838" s="113">
        <v>45447</v>
      </c>
      <c r="C838" s="113">
        <v>45447</v>
      </c>
      <c r="D838" s="108" t="s">
        <v>1960</v>
      </c>
      <c r="E838" s="108" t="s">
        <v>272</v>
      </c>
      <c r="F838" s="108" t="s">
        <v>1961</v>
      </c>
      <c r="G838" s="108" t="s">
        <v>281</v>
      </c>
      <c r="H838" s="108" t="s">
        <v>282</v>
      </c>
      <c r="I838" s="108" t="s">
        <v>276</v>
      </c>
      <c r="J838" s="120">
        <v>-742654000</v>
      </c>
      <c r="K838" s="114">
        <v>0</v>
      </c>
      <c r="L838" s="114">
        <v>-742654000</v>
      </c>
      <c r="M838" s="115" t="s">
        <v>272</v>
      </c>
      <c r="N838" s="108" t="s">
        <v>283</v>
      </c>
      <c r="O838" s="108" t="s">
        <v>168</v>
      </c>
      <c r="P838" s="108" t="s">
        <v>284</v>
      </c>
      <c r="Q838" s="120">
        <v>22000</v>
      </c>
      <c r="R838" s="116" t="s">
        <v>0</v>
      </c>
      <c r="S838" s="108" t="s">
        <v>272</v>
      </c>
      <c r="T838" s="108" t="s">
        <v>272</v>
      </c>
      <c r="U838" s="108" t="s">
        <v>272</v>
      </c>
      <c r="V838" s="108" t="s">
        <v>272</v>
      </c>
      <c r="W838" s="108" t="s">
        <v>272</v>
      </c>
      <c r="X838" s="108" t="s">
        <v>272</v>
      </c>
      <c r="Y838" s="108" t="s">
        <v>272</v>
      </c>
      <c r="Z838" s="108" t="s">
        <v>272</v>
      </c>
      <c r="AA838" s="108" t="s">
        <v>272</v>
      </c>
      <c r="AB838" s="108" t="s">
        <v>272</v>
      </c>
      <c r="AC838" s="108" t="s">
        <v>272</v>
      </c>
      <c r="AD838" s="108" t="s">
        <v>272</v>
      </c>
      <c r="AE838" s="108" t="s">
        <v>272</v>
      </c>
      <c r="AF838" s="108" t="s">
        <v>278</v>
      </c>
    </row>
    <row r="839" spans="1:32" x14ac:dyDescent="0.25">
      <c r="A839" s="107">
        <f t="shared" si="13"/>
        <v>6</v>
      </c>
      <c r="B839" s="113">
        <v>45448</v>
      </c>
      <c r="C839" s="113">
        <v>45448</v>
      </c>
      <c r="D839" s="108" t="s">
        <v>1962</v>
      </c>
      <c r="E839" s="108" t="s">
        <v>272</v>
      </c>
      <c r="F839" s="108" t="s">
        <v>1963</v>
      </c>
      <c r="G839" s="108" t="s">
        <v>281</v>
      </c>
      <c r="H839" s="108" t="s">
        <v>282</v>
      </c>
      <c r="I839" s="108" t="s">
        <v>276</v>
      </c>
      <c r="J839" s="120">
        <v>-742654000</v>
      </c>
      <c r="K839" s="114">
        <v>0</v>
      </c>
      <c r="L839" s="114">
        <v>-742654000</v>
      </c>
      <c r="M839" s="115" t="s">
        <v>272</v>
      </c>
      <c r="N839" s="108" t="s">
        <v>283</v>
      </c>
      <c r="O839" s="108" t="s">
        <v>168</v>
      </c>
      <c r="P839" s="108" t="s">
        <v>284</v>
      </c>
      <c r="Q839" s="120">
        <v>22000</v>
      </c>
      <c r="R839" s="116" t="s">
        <v>0</v>
      </c>
      <c r="S839" s="108" t="s">
        <v>272</v>
      </c>
      <c r="T839" s="108" t="s">
        <v>272</v>
      </c>
      <c r="U839" s="108" t="s">
        <v>272</v>
      </c>
      <c r="V839" s="108" t="s">
        <v>272</v>
      </c>
      <c r="W839" s="108" t="s">
        <v>272</v>
      </c>
      <c r="X839" s="108" t="s">
        <v>272</v>
      </c>
      <c r="Y839" s="108" t="s">
        <v>272</v>
      </c>
      <c r="Z839" s="108" t="s">
        <v>272</v>
      </c>
      <c r="AA839" s="108" t="s">
        <v>272</v>
      </c>
      <c r="AB839" s="108" t="s">
        <v>272</v>
      </c>
      <c r="AC839" s="108" t="s">
        <v>272</v>
      </c>
      <c r="AD839" s="108" t="s">
        <v>272</v>
      </c>
      <c r="AE839" s="108" t="s">
        <v>272</v>
      </c>
      <c r="AF839" s="108" t="s">
        <v>278</v>
      </c>
    </row>
    <row r="840" spans="1:32" x14ac:dyDescent="0.25">
      <c r="A840" s="107">
        <f t="shared" si="13"/>
        <v>6</v>
      </c>
      <c r="B840" s="113">
        <v>45449</v>
      </c>
      <c r="C840" s="113">
        <v>45449</v>
      </c>
      <c r="D840" s="108" t="s">
        <v>1964</v>
      </c>
      <c r="E840" s="108" t="s">
        <v>272</v>
      </c>
      <c r="F840" s="108" t="s">
        <v>1965</v>
      </c>
      <c r="G840" s="108" t="s">
        <v>281</v>
      </c>
      <c r="H840" s="108" t="s">
        <v>282</v>
      </c>
      <c r="I840" s="108" t="s">
        <v>276</v>
      </c>
      <c r="J840" s="120">
        <v>-68629815</v>
      </c>
      <c r="K840" s="114">
        <v>0</v>
      </c>
      <c r="L840" s="114">
        <v>-68629815</v>
      </c>
      <c r="M840" s="115" t="s">
        <v>272</v>
      </c>
      <c r="N840" s="108" t="s">
        <v>1966</v>
      </c>
      <c r="O840" s="108" t="s">
        <v>1967</v>
      </c>
      <c r="P840" s="108" t="s">
        <v>284</v>
      </c>
      <c r="Q840" s="120">
        <v>4990</v>
      </c>
      <c r="R840" s="116" t="s">
        <v>239</v>
      </c>
      <c r="S840" s="108" t="s">
        <v>272</v>
      </c>
      <c r="T840" s="108" t="s">
        <v>272</v>
      </c>
      <c r="U840" s="108" t="s">
        <v>272</v>
      </c>
      <c r="V840" s="108" t="s">
        <v>272</v>
      </c>
      <c r="W840" s="108" t="s">
        <v>272</v>
      </c>
      <c r="X840" s="108" t="s">
        <v>272</v>
      </c>
      <c r="Y840" s="108" t="s">
        <v>272</v>
      </c>
      <c r="Z840" s="108" t="s">
        <v>272</v>
      </c>
      <c r="AA840" s="108" t="s">
        <v>272</v>
      </c>
      <c r="AB840" s="108" t="s">
        <v>272</v>
      </c>
      <c r="AC840" s="108" t="s">
        <v>272</v>
      </c>
      <c r="AD840" s="108" t="s">
        <v>272</v>
      </c>
      <c r="AE840" s="108" t="s">
        <v>272</v>
      </c>
      <c r="AF840" s="108" t="s">
        <v>278</v>
      </c>
    </row>
    <row r="841" spans="1:32" x14ac:dyDescent="0.25">
      <c r="A841" s="107">
        <f t="shared" si="13"/>
        <v>6</v>
      </c>
      <c r="B841" s="113">
        <v>45449</v>
      </c>
      <c r="C841" s="113">
        <v>45449</v>
      </c>
      <c r="D841" s="108" t="s">
        <v>1964</v>
      </c>
      <c r="E841" s="108" t="s">
        <v>272</v>
      </c>
      <c r="F841" s="108" t="s">
        <v>1965</v>
      </c>
      <c r="G841" s="108" t="s">
        <v>281</v>
      </c>
      <c r="H841" s="108" t="s">
        <v>282</v>
      </c>
      <c r="I841" s="108" t="s">
        <v>276</v>
      </c>
      <c r="J841" s="120">
        <v>-4813715</v>
      </c>
      <c r="K841" s="114">
        <v>0</v>
      </c>
      <c r="L841" s="114">
        <v>-4813715</v>
      </c>
      <c r="M841" s="115" t="s">
        <v>272</v>
      </c>
      <c r="N841" s="108" t="s">
        <v>1968</v>
      </c>
      <c r="O841" s="108" t="s">
        <v>1969</v>
      </c>
      <c r="P841" s="108" t="s">
        <v>284</v>
      </c>
      <c r="Q841" s="120">
        <v>350</v>
      </c>
      <c r="R841" s="116" t="s">
        <v>239</v>
      </c>
      <c r="S841" s="108" t="s">
        <v>272</v>
      </c>
      <c r="T841" s="108" t="s">
        <v>272</v>
      </c>
      <c r="U841" s="108" t="s">
        <v>272</v>
      </c>
      <c r="V841" s="108" t="s">
        <v>272</v>
      </c>
      <c r="W841" s="108" t="s">
        <v>272</v>
      </c>
      <c r="X841" s="108" t="s">
        <v>272</v>
      </c>
      <c r="Y841" s="108" t="s">
        <v>272</v>
      </c>
      <c r="Z841" s="108" t="s">
        <v>272</v>
      </c>
      <c r="AA841" s="108" t="s">
        <v>272</v>
      </c>
      <c r="AB841" s="108" t="s">
        <v>272</v>
      </c>
      <c r="AC841" s="108" t="s">
        <v>272</v>
      </c>
      <c r="AD841" s="108" t="s">
        <v>272</v>
      </c>
      <c r="AE841" s="108" t="s">
        <v>272</v>
      </c>
      <c r="AF841" s="108" t="s">
        <v>278</v>
      </c>
    </row>
    <row r="842" spans="1:32" x14ac:dyDescent="0.25">
      <c r="A842" s="107">
        <f t="shared" si="13"/>
        <v>6</v>
      </c>
      <c r="B842" s="113">
        <v>45449</v>
      </c>
      <c r="C842" s="113">
        <v>45449</v>
      </c>
      <c r="D842" s="108" t="s">
        <v>1964</v>
      </c>
      <c r="E842" s="108" t="s">
        <v>272</v>
      </c>
      <c r="F842" s="108" t="s">
        <v>1965</v>
      </c>
      <c r="G842" s="108" t="s">
        <v>281</v>
      </c>
      <c r="H842" s="108" t="s">
        <v>282</v>
      </c>
      <c r="I842" s="108" t="s">
        <v>276</v>
      </c>
      <c r="J842" s="120">
        <v>-47353197</v>
      </c>
      <c r="K842" s="114">
        <v>0</v>
      </c>
      <c r="L842" s="114">
        <v>-47353197</v>
      </c>
      <c r="M842" s="115" t="s">
        <v>272</v>
      </c>
      <c r="N842" s="108" t="s">
        <v>1970</v>
      </c>
      <c r="O842" s="108" t="s">
        <v>1971</v>
      </c>
      <c r="P842" s="108" t="s">
        <v>284</v>
      </c>
      <c r="Q842" s="120">
        <v>3443</v>
      </c>
      <c r="R842" s="116" t="s">
        <v>239</v>
      </c>
      <c r="S842" s="108" t="s">
        <v>272</v>
      </c>
      <c r="T842" s="108" t="s">
        <v>272</v>
      </c>
      <c r="U842" s="108" t="s">
        <v>272</v>
      </c>
      <c r="V842" s="108" t="s">
        <v>272</v>
      </c>
      <c r="W842" s="108" t="s">
        <v>272</v>
      </c>
      <c r="X842" s="108" t="s">
        <v>272</v>
      </c>
      <c r="Y842" s="108" t="s">
        <v>272</v>
      </c>
      <c r="Z842" s="108" t="s">
        <v>272</v>
      </c>
      <c r="AA842" s="108" t="s">
        <v>272</v>
      </c>
      <c r="AB842" s="108" t="s">
        <v>272</v>
      </c>
      <c r="AC842" s="108" t="s">
        <v>272</v>
      </c>
      <c r="AD842" s="108" t="s">
        <v>272</v>
      </c>
      <c r="AE842" s="108" t="s">
        <v>272</v>
      </c>
      <c r="AF842" s="108" t="s">
        <v>278</v>
      </c>
    </row>
    <row r="843" spans="1:32" x14ac:dyDescent="0.25">
      <c r="A843" s="107">
        <f t="shared" si="13"/>
        <v>6</v>
      </c>
      <c r="B843" s="113">
        <v>45449</v>
      </c>
      <c r="C843" s="113">
        <v>45449</v>
      </c>
      <c r="D843" s="108" t="s">
        <v>1972</v>
      </c>
      <c r="E843" s="108" t="s">
        <v>272</v>
      </c>
      <c r="F843" s="108" t="s">
        <v>1973</v>
      </c>
      <c r="G843" s="108" t="s">
        <v>281</v>
      </c>
      <c r="H843" s="108" t="s">
        <v>282</v>
      </c>
      <c r="I843" s="108" t="s">
        <v>276</v>
      </c>
      <c r="J843" s="120">
        <v>-742654000</v>
      </c>
      <c r="K843" s="114">
        <v>0</v>
      </c>
      <c r="L843" s="114">
        <v>-742654000</v>
      </c>
      <c r="M843" s="115" t="s">
        <v>272</v>
      </c>
      <c r="N843" s="108" t="s">
        <v>283</v>
      </c>
      <c r="O843" s="108" t="s">
        <v>168</v>
      </c>
      <c r="P843" s="108" t="s">
        <v>284</v>
      </c>
      <c r="Q843" s="120">
        <v>22000</v>
      </c>
      <c r="R843" s="116" t="s">
        <v>0</v>
      </c>
      <c r="S843" s="108" t="s">
        <v>272</v>
      </c>
      <c r="T843" s="108" t="s">
        <v>272</v>
      </c>
      <c r="U843" s="108" t="s">
        <v>272</v>
      </c>
      <c r="V843" s="108" t="s">
        <v>272</v>
      </c>
      <c r="W843" s="108" t="s">
        <v>272</v>
      </c>
      <c r="X843" s="108" t="s">
        <v>272</v>
      </c>
      <c r="Y843" s="108" t="s">
        <v>272</v>
      </c>
      <c r="Z843" s="108" t="s">
        <v>272</v>
      </c>
      <c r="AA843" s="108" t="s">
        <v>272</v>
      </c>
      <c r="AB843" s="108" t="s">
        <v>272</v>
      </c>
      <c r="AC843" s="108" t="s">
        <v>272</v>
      </c>
      <c r="AD843" s="108" t="s">
        <v>272</v>
      </c>
      <c r="AE843" s="108" t="s">
        <v>272</v>
      </c>
      <c r="AF843" s="108" t="s">
        <v>278</v>
      </c>
    </row>
    <row r="844" spans="1:32" x14ac:dyDescent="0.25">
      <c r="A844" s="107">
        <f t="shared" si="13"/>
        <v>6</v>
      </c>
      <c r="B844" s="113">
        <v>45449</v>
      </c>
      <c r="C844" s="113">
        <v>45449</v>
      </c>
      <c r="D844" s="108" t="s">
        <v>1974</v>
      </c>
      <c r="E844" s="108" t="s">
        <v>272</v>
      </c>
      <c r="F844" s="108" t="s">
        <v>1975</v>
      </c>
      <c r="G844" s="108" t="s">
        <v>281</v>
      </c>
      <c r="H844" s="108" t="s">
        <v>282</v>
      </c>
      <c r="I844" s="108" t="s">
        <v>276</v>
      </c>
      <c r="J844" s="120">
        <v>-193017000</v>
      </c>
      <c r="K844" s="114">
        <v>0</v>
      </c>
      <c r="L844" s="114">
        <v>-193017000</v>
      </c>
      <c r="M844" s="115" t="s">
        <v>272</v>
      </c>
      <c r="N844" s="108" t="s">
        <v>101</v>
      </c>
      <c r="O844" s="108" t="s">
        <v>175</v>
      </c>
      <c r="P844" s="108" t="s">
        <v>284</v>
      </c>
      <c r="Q844" s="120">
        <v>5500</v>
      </c>
      <c r="R844" s="116" t="s">
        <v>1</v>
      </c>
      <c r="S844" s="108" t="s">
        <v>272</v>
      </c>
      <c r="T844" s="108" t="s">
        <v>272</v>
      </c>
      <c r="U844" s="108" t="s">
        <v>272</v>
      </c>
      <c r="V844" s="108" t="s">
        <v>272</v>
      </c>
      <c r="W844" s="108" t="s">
        <v>272</v>
      </c>
      <c r="X844" s="108" t="s">
        <v>272</v>
      </c>
      <c r="Y844" s="108" t="s">
        <v>272</v>
      </c>
      <c r="Z844" s="108" t="s">
        <v>272</v>
      </c>
      <c r="AA844" s="108" t="s">
        <v>272</v>
      </c>
      <c r="AB844" s="108" t="s">
        <v>272</v>
      </c>
      <c r="AC844" s="108" t="s">
        <v>272</v>
      </c>
      <c r="AD844" s="108" t="s">
        <v>272</v>
      </c>
      <c r="AE844" s="108" t="s">
        <v>272</v>
      </c>
      <c r="AF844" s="108" t="s">
        <v>278</v>
      </c>
    </row>
    <row r="845" spans="1:32" x14ac:dyDescent="0.25">
      <c r="A845" s="107">
        <f t="shared" si="13"/>
        <v>6</v>
      </c>
      <c r="B845" s="113">
        <v>45449</v>
      </c>
      <c r="C845" s="113">
        <v>45449</v>
      </c>
      <c r="D845" s="108" t="s">
        <v>1976</v>
      </c>
      <c r="E845" s="108" t="s">
        <v>272</v>
      </c>
      <c r="F845" s="108" t="s">
        <v>1977</v>
      </c>
      <c r="G845" s="108" t="s">
        <v>281</v>
      </c>
      <c r="H845" s="108" t="s">
        <v>282</v>
      </c>
      <c r="I845" s="108" t="s">
        <v>276</v>
      </c>
      <c r="J845" s="120">
        <v>-193017000</v>
      </c>
      <c r="K845" s="114">
        <v>0</v>
      </c>
      <c r="L845" s="114">
        <v>-193017000</v>
      </c>
      <c r="M845" s="115" t="s">
        <v>272</v>
      </c>
      <c r="N845" s="108" t="s">
        <v>101</v>
      </c>
      <c r="O845" s="108" t="s">
        <v>175</v>
      </c>
      <c r="P845" s="108" t="s">
        <v>284</v>
      </c>
      <c r="Q845" s="120">
        <v>5500</v>
      </c>
      <c r="R845" s="116" t="s">
        <v>1</v>
      </c>
      <c r="S845" s="108" t="s">
        <v>272</v>
      </c>
      <c r="T845" s="108" t="s">
        <v>272</v>
      </c>
      <c r="U845" s="108" t="s">
        <v>272</v>
      </c>
      <c r="V845" s="108" t="s">
        <v>272</v>
      </c>
      <c r="W845" s="108" t="s">
        <v>272</v>
      </c>
      <c r="X845" s="108" t="s">
        <v>272</v>
      </c>
      <c r="Y845" s="108" t="s">
        <v>272</v>
      </c>
      <c r="Z845" s="108" t="s">
        <v>272</v>
      </c>
      <c r="AA845" s="108" t="s">
        <v>272</v>
      </c>
      <c r="AB845" s="108" t="s">
        <v>272</v>
      </c>
      <c r="AC845" s="108" t="s">
        <v>272</v>
      </c>
      <c r="AD845" s="108" t="s">
        <v>272</v>
      </c>
      <c r="AE845" s="108" t="s">
        <v>272</v>
      </c>
      <c r="AF845" s="108" t="s">
        <v>278</v>
      </c>
    </row>
    <row r="846" spans="1:32" x14ac:dyDescent="0.25">
      <c r="A846" s="107">
        <f t="shared" si="13"/>
        <v>6</v>
      </c>
      <c r="B846" s="113">
        <v>45449</v>
      </c>
      <c r="C846" s="113">
        <v>45449</v>
      </c>
      <c r="D846" s="108" t="s">
        <v>1978</v>
      </c>
      <c r="E846" s="108" t="s">
        <v>272</v>
      </c>
      <c r="F846" s="108" t="s">
        <v>1979</v>
      </c>
      <c r="G846" s="108" t="s">
        <v>281</v>
      </c>
      <c r="H846" s="108" t="s">
        <v>282</v>
      </c>
      <c r="I846" s="108" t="s">
        <v>276</v>
      </c>
      <c r="J846" s="120">
        <v>-186153000</v>
      </c>
      <c r="K846" s="114">
        <v>0</v>
      </c>
      <c r="L846" s="114">
        <v>-186153000</v>
      </c>
      <c r="M846" s="115" t="s">
        <v>272</v>
      </c>
      <c r="N846" s="108" t="s">
        <v>157</v>
      </c>
      <c r="O846" s="108" t="s">
        <v>180</v>
      </c>
      <c r="P846" s="108" t="s">
        <v>284</v>
      </c>
      <c r="Q846" s="120">
        <v>5500</v>
      </c>
      <c r="R846" s="116" t="s">
        <v>1</v>
      </c>
      <c r="S846" s="108" t="s">
        <v>272</v>
      </c>
      <c r="T846" s="108" t="s">
        <v>272</v>
      </c>
      <c r="U846" s="108" t="s">
        <v>272</v>
      </c>
      <c r="V846" s="108" t="s">
        <v>272</v>
      </c>
      <c r="W846" s="108" t="s">
        <v>272</v>
      </c>
      <c r="X846" s="108" t="s">
        <v>272</v>
      </c>
      <c r="Y846" s="108" t="s">
        <v>272</v>
      </c>
      <c r="Z846" s="108" t="s">
        <v>272</v>
      </c>
      <c r="AA846" s="108" t="s">
        <v>272</v>
      </c>
      <c r="AB846" s="108" t="s">
        <v>272</v>
      </c>
      <c r="AC846" s="108" t="s">
        <v>272</v>
      </c>
      <c r="AD846" s="108" t="s">
        <v>272</v>
      </c>
      <c r="AE846" s="108" t="s">
        <v>272</v>
      </c>
      <c r="AF846" s="108" t="s">
        <v>278</v>
      </c>
    </row>
    <row r="847" spans="1:32" x14ac:dyDescent="0.25">
      <c r="A847" s="107">
        <f t="shared" si="13"/>
        <v>6</v>
      </c>
      <c r="B847" s="113">
        <v>45449</v>
      </c>
      <c r="C847" s="113">
        <v>45449</v>
      </c>
      <c r="D847" s="108" t="s">
        <v>1980</v>
      </c>
      <c r="E847" s="108" t="s">
        <v>272</v>
      </c>
      <c r="F847" s="108" t="s">
        <v>1981</v>
      </c>
      <c r="G847" s="108" t="s">
        <v>281</v>
      </c>
      <c r="H847" s="108" t="s">
        <v>282</v>
      </c>
      <c r="I847" s="108" t="s">
        <v>276</v>
      </c>
      <c r="J847" s="120">
        <v>-186153000</v>
      </c>
      <c r="K847" s="114">
        <v>0</v>
      </c>
      <c r="L847" s="114">
        <v>-186153000</v>
      </c>
      <c r="M847" s="115" t="s">
        <v>272</v>
      </c>
      <c r="N847" s="108" t="s">
        <v>157</v>
      </c>
      <c r="O847" s="108" t="s">
        <v>180</v>
      </c>
      <c r="P847" s="108" t="s">
        <v>284</v>
      </c>
      <c r="Q847" s="120">
        <v>5500</v>
      </c>
      <c r="R847" s="116" t="s">
        <v>1</v>
      </c>
      <c r="S847" s="108" t="s">
        <v>272</v>
      </c>
      <c r="T847" s="108" t="s">
        <v>272</v>
      </c>
      <c r="U847" s="108" t="s">
        <v>272</v>
      </c>
      <c r="V847" s="108" t="s">
        <v>272</v>
      </c>
      <c r="W847" s="108" t="s">
        <v>272</v>
      </c>
      <c r="X847" s="108" t="s">
        <v>272</v>
      </c>
      <c r="Y847" s="108" t="s">
        <v>272</v>
      </c>
      <c r="Z847" s="108" t="s">
        <v>272</v>
      </c>
      <c r="AA847" s="108" t="s">
        <v>272</v>
      </c>
      <c r="AB847" s="108" t="s">
        <v>272</v>
      </c>
      <c r="AC847" s="108" t="s">
        <v>272</v>
      </c>
      <c r="AD847" s="108" t="s">
        <v>272</v>
      </c>
      <c r="AE847" s="108" t="s">
        <v>272</v>
      </c>
      <c r="AF847" s="108" t="s">
        <v>278</v>
      </c>
    </row>
    <row r="848" spans="1:32" x14ac:dyDescent="0.25">
      <c r="A848" s="107">
        <f t="shared" si="13"/>
        <v>6</v>
      </c>
      <c r="B848" s="113">
        <v>45450</v>
      </c>
      <c r="C848" s="113">
        <v>45450</v>
      </c>
      <c r="D848" s="108" t="s">
        <v>1982</v>
      </c>
      <c r="E848" s="108" t="s">
        <v>272</v>
      </c>
      <c r="F848" s="108" t="s">
        <v>1983</v>
      </c>
      <c r="G848" s="108" t="s">
        <v>281</v>
      </c>
      <c r="H848" s="108" t="s">
        <v>282</v>
      </c>
      <c r="I848" s="108" t="s">
        <v>276</v>
      </c>
      <c r="J848" s="120">
        <v>-742654000</v>
      </c>
      <c r="K848" s="114">
        <v>0</v>
      </c>
      <c r="L848" s="114">
        <v>-742654000</v>
      </c>
      <c r="M848" s="115" t="s">
        <v>272</v>
      </c>
      <c r="N848" s="108" t="s">
        <v>283</v>
      </c>
      <c r="O848" s="108" t="s">
        <v>168</v>
      </c>
      <c r="P848" s="108" t="s">
        <v>284</v>
      </c>
      <c r="Q848" s="120">
        <v>22000</v>
      </c>
      <c r="R848" s="116" t="s">
        <v>0</v>
      </c>
      <c r="S848" s="108" t="s">
        <v>272</v>
      </c>
      <c r="T848" s="108" t="s">
        <v>272</v>
      </c>
      <c r="U848" s="108" t="s">
        <v>272</v>
      </c>
      <c r="V848" s="108" t="s">
        <v>272</v>
      </c>
      <c r="W848" s="108" t="s">
        <v>272</v>
      </c>
      <c r="X848" s="108" t="s">
        <v>272</v>
      </c>
      <c r="Y848" s="108" t="s">
        <v>272</v>
      </c>
      <c r="Z848" s="108" t="s">
        <v>272</v>
      </c>
      <c r="AA848" s="108" t="s">
        <v>272</v>
      </c>
      <c r="AB848" s="108" t="s">
        <v>272</v>
      </c>
      <c r="AC848" s="108" t="s">
        <v>272</v>
      </c>
      <c r="AD848" s="108" t="s">
        <v>272</v>
      </c>
      <c r="AE848" s="108" t="s">
        <v>272</v>
      </c>
      <c r="AF848" s="108" t="s">
        <v>278</v>
      </c>
    </row>
    <row r="849" spans="1:32" x14ac:dyDescent="0.25">
      <c r="A849" s="107">
        <f t="shared" si="13"/>
        <v>6</v>
      </c>
      <c r="B849" s="113">
        <v>45450</v>
      </c>
      <c r="C849" s="113">
        <v>45450</v>
      </c>
      <c r="D849" s="108" t="s">
        <v>1984</v>
      </c>
      <c r="E849" s="108" t="s">
        <v>272</v>
      </c>
      <c r="F849" s="108" t="s">
        <v>1985</v>
      </c>
      <c r="G849" s="108" t="s">
        <v>281</v>
      </c>
      <c r="H849" s="108" t="s">
        <v>282</v>
      </c>
      <c r="I849" s="108" t="s">
        <v>276</v>
      </c>
      <c r="J849" s="120">
        <v>-193017000</v>
      </c>
      <c r="K849" s="114">
        <v>0</v>
      </c>
      <c r="L849" s="114">
        <v>-193017000</v>
      </c>
      <c r="M849" s="115" t="s">
        <v>272</v>
      </c>
      <c r="N849" s="108" t="s">
        <v>101</v>
      </c>
      <c r="O849" s="108" t="s">
        <v>175</v>
      </c>
      <c r="P849" s="108" t="s">
        <v>284</v>
      </c>
      <c r="Q849" s="120">
        <v>5500</v>
      </c>
      <c r="R849" s="116" t="s">
        <v>1</v>
      </c>
      <c r="S849" s="108" t="s">
        <v>272</v>
      </c>
      <c r="T849" s="108" t="s">
        <v>272</v>
      </c>
      <c r="U849" s="108" t="s">
        <v>272</v>
      </c>
      <c r="V849" s="108" t="s">
        <v>272</v>
      </c>
      <c r="W849" s="108" t="s">
        <v>272</v>
      </c>
      <c r="X849" s="108" t="s">
        <v>272</v>
      </c>
      <c r="Y849" s="108" t="s">
        <v>272</v>
      </c>
      <c r="Z849" s="108" t="s">
        <v>272</v>
      </c>
      <c r="AA849" s="108" t="s">
        <v>272</v>
      </c>
      <c r="AB849" s="108" t="s">
        <v>272</v>
      </c>
      <c r="AC849" s="108" t="s">
        <v>272</v>
      </c>
      <c r="AD849" s="108" t="s">
        <v>272</v>
      </c>
      <c r="AE849" s="108" t="s">
        <v>272</v>
      </c>
      <c r="AF849" s="108" t="s">
        <v>278</v>
      </c>
    </row>
    <row r="850" spans="1:32" x14ac:dyDescent="0.25">
      <c r="A850" s="107">
        <f t="shared" si="13"/>
        <v>6</v>
      </c>
      <c r="B850" s="113">
        <v>45450</v>
      </c>
      <c r="C850" s="113">
        <v>45450</v>
      </c>
      <c r="D850" s="108" t="s">
        <v>1986</v>
      </c>
      <c r="E850" s="108" t="s">
        <v>272</v>
      </c>
      <c r="F850" s="108" t="s">
        <v>1987</v>
      </c>
      <c r="G850" s="108" t="s">
        <v>281</v>
      </c>
      <c r="H850" s="108" t="s">
        <v>282</v>
      </c>
      <c r="I850" s="108" t="s">
        <v>276</v>
      </c>
      <c r="J850" s="120">
        <v>-193017000</v>
      </c>
      <c r="K850" s="114">
        <v>0</v>
      </c>
      <c r="L850" s="114">
        <v>-193017000</v>
      </c>
      <c r="M850" s="115" t="s">
        <v>272</v>
      </c>
      <c r="N850" s="108" t="s">
        <v>101</v>
      </c>
      <c r="O850" s="108" t="s">
        <v>175</v>
      </c>
      <c r="P850" s="108" t="s">
        <v>284</v>
      </c>
      <c r="Q850" s="120">
        <v>5500</v>
      </c>
      <c r="R850" s="116" t="s">
        <v>1</v>
      </c>
      <c r="S850" s="108" t="s">
        <v>272</v>
      </c>
      <c r="T850" s="108" t="s">
        <v>272</v>
      </c>
      <c r="U850" s="108" t="s">
        <v>272</v>
      </c>
      <c r="V850" s="108" t="s">
        <v>272</v>
      </c>
      <c r="W850" s="108" t="s">
        <v>272</v>
      </c>
      <c r="X850" s="108" t="s">
        <v>272</v>
      </c>
      <c r="Y850" s="108" t="s">
        <v>272</v>
      </c>
      <c r="Z850" s="108" t="s">
        <v>272</v>
      </c>
      <c r="AA850" s="108" t="s">
        <v>272</v>
      </c>
      <c r="AB850" s="108" t="s">
        <v>272</v>
      </c>
      <c r="AC850" s="108" t="s">
        <v>272</v>
      </c>
      <c r="AD850" s="108" t="s">
        <v>272</v>
      </c>
      <c r="AE850" s="108" t="s">
        <v>272</v>
      </c>
      <c r="AF850" s="108" t="s">
        <v>278</v>
      </c>
    </row>
    <row r="851" spans="1:32" x14ac:dyDescent="0.25">
      <c r="A851" s="107">
        <f t="shared" si="13"/>
        <v>6</v>
      </c>
      <c r="B851" s="113">
        <v>45450</v>
      </c>
      <c r="C851" s="113">
        <v>45450</v>
      </c>
      <c r="D851" s="108" t="s">
        <v>1988</v>
      </c>
      <c r="E851" s="108" t="s">
        <v>272</v>
      </c>
      <c r="F851" s="108" t="s">
        <v>1989</v>
      </c>
      <c r="G851" s="108" t="s">
        <v>281</v>
      </c>
      <c r="H851" s="108" t="s">
        <v>282</v>
      </c>
      <c r="I851" s="108" t="s">
        <v>276</v>
      </c>
      <c r="J851" s="120">
        <v>-116082750</v>
      </c>
      <c r="K851" s="114">
        <v>0</v>
      </c>
      <c r="L851" s="114">
        <v>-116082750</v>
      </c>
      <c r="M851" s="115" t="s">
        <v>272</v>
      </c>
      <c r="N851" s="108" t="s">
        <v>151</v>
      </c>
      <c r="O851" s="108" t="s">
        <v>152</v>
      </c>
      <c r="P851" s="108" t="s">
        <v>284</v>
      </c>
      <c r="Q851" s="120">
        <v>5250</v>
      </c>
      <c r="R851" s="116" t="s">
        <v>2</v>
      </c>
      <c r="S851" s="108" t="s">
        <v>272</v>
      </c>
      <c r="T851" s="108" t="s">
        <v>272</v>
      </c>
      <c r="U851" s="108" t="s">
        <v>272</v>
      </c>
      <c r="V851" s="108" t="s">
        <v>272</v>
      </c>
      <c r="W851" s="108" t="s">
        <v>272</v>
      </c>
      <c r="X851" s="108" t="s">
        <v>272</v>
      </c>
      <c r="Y851" s="108" t="s">
        <v>272</v>
      </c>
      <c r="Z851" s="108" t="s">
        <v>272</v>
      </c>
      <c r="AA851" s="108" t="s">
        <v>272</v>
      </c>
      <c r="AB851" s="108" t="s">
        <v>272</v>
      </c>
      <c r="AC851" s="108" t="s">
        <v>272</v>
      </c>
      <c r="AD851" s="108" t="s">
        <v>272</v>
      </c>
      <c r="AE851" s="108" t="s">
        <v>272</v>
      </c>
      <c r="AF851" s="108" t="s">
        <v>278</v>
      </c>
    </row>
    <row r="852" spans="1:32" x14ac:dyDescent="0.25">
      <c r="A852" s="107">
        <f t="shared" si="13"/>
        <v>6</v>
      </c>
      <c r="B852" s="113">
        <v>45451</v>
      </c>
      <c r="C852" s="113">
        <v>45451</v>
      </c>
      <c r="D852" s="108" t="s">
        <v>1990</v>
      </c>
      <c r="E852" s="108" t="s">
        <v>272</v>
      </c>
      <c r="F852" s="108" t="s">
        <v>1991</v>
      </c>
      <c r="G852" s="108" t="s">
        <v>281</v>
      </c>
      <c r="H852" s="108" t="s">
        <v>282</v>
      </c>
      <c r="I852" s="108" t="s">
        <v>276</v>
      </c>
      <c r="J852" s="120">
        <v>-350267500</v>
      </c>
      <c r="K852" s="114">
        <v>0</v>
      </c>
      <c r="L852" s="114">
        <v>-350267500</v>
      </c>
      <c r="M852" s="115" t="s">
        <v>272</v>
      </c>
      <c r="N852" s="108" t="s">
        <v>110</v>
      </c>
      <c r="O852" s="108" t="s">
        <v>192</v>
      </c>
      <c r="P852" s="108" t="s">
        <v>284</v>
      </c>
      <c r="Q852" s="120">
        <v>11000</v>
      </c>
      <c r="R852" s="116" t="s">
        <v>0</v>
      </c>
      <c r="S852" s="108" t="s">
        <v>272</v>
      </c>
      <c r="T852" s="108" t="s">
        <v>272</v>
      </c>
      <c r="U852" s="108" t="s">
        <v>272</v>
      </c>
      <c r="V852" s="108" t="s">
        <v>272</v>
      </c>
      <c r="W852" s="108" t="s">
        <v>272</v>
      </c>
      <c r="X852" s="108" t="s">
        <v>272</v>
      </c>
      <c r="Y852" s="108" t="s">
        <v>272</v>
      </c>
      <c r="Z852" s="108" t="s">
        <v>272</v>
      </c>
      <c r="AA852" s="108" t="s">
        <v>272</v>
      </c>
      <c r="AB852" s="108" t="s">
        <v>272</v>
      </c>
      <c r="AC852" s="108" t="s">
        <v>272</v>
      </c>
      <c r="AD852" s="108" t="s">
        <v>272</v>
      </c>
      <c r="AE852" s="108" t="s">
        <v>272</v>
      </c>
      <c r="AF852" s="108" t="s">
        <v>278</v>
      </c>
    </row>
    <row r="853" spans="1:32" x14ac:dyDescent="0.25">
      <c r="A853" s="107">
        <f t="shared" si="13"/>
        <v>6</v>
      </c>
      <c r="B853" s="113">
        <v>45451</v>
      </c>
      <c r="C853" s="113">
        <v>45451</v>
      </c>
      <c r="D853" s="108" t="s">
        <v>1992</v>
      </c>
      <c r="E853" s="108" t="s">
        <v>272</v>
      </c>
      <c r="F853" s="108" t="s">
        <v>1993</v>
      </c>
      <c r="G853" s="108" t="s">
        <v>281</v>
      </c>
      <c r="H853" s="108" t="s">
        <v>282</v>
      </c>
      <c r="I853" s="108" t="s">
        <v>276</v>
      </c>
      <c r="J853" s="120">
        <v>-291176600</v>
      </c>
      <c r="K853" s="114">
        <v>0</v>
      </c>
      <c r="L853" s="114">
        <v>-291176600</v>
      </c>
      <c r="M853" s="115" t="s">
        <v>272</v>
      </c>
      <c r="N853" s="108" t="s">
        <v>197</v>
      </c>
      <c r="O853" s="108" t="s">
        <v>198</v>
      </c>
      <c r="P853" s="108" t="s">
        <v>284</v>
      </c>
      <c r="Q853" s="120">
        <v>14300</v>
      </c>
      <c r="R853" s="116" t="s">
        <v>130</v>
      </c>
      <c r="S853" s="108" t="s">
        <v>272</v>
      </c>
      <c r="T853" s="108" t="s">
        <v>272</v>
      </c>
      <c r="U853" s="108" t="s">
        <v>272</v>
      </c>
      <c r="V853" s="108" t="s">
        <v>272</v>
      </c>
      <c r="W853" s="108" t="s">
        <v>272</v>
      </c>
      <c r="X853" s="108" t="s">
        <v>272</v>
      </c>
      <c r="Y853" s="108" t="s">
        <v>272</v>
      </c>
      <c r="Z853" s="108" t="s">
        <v>272</v>
      </c>
      <c r="AA853" s="108" t="s">
        <v>272</v>
      </c>
      <c r="AB853" s="108" t="s">
        <v>272</v>
      </c>
      <c r="AC853" s="108" t="s">
        <v>272</v>
      </c>
      <c r="AD853" s="108" t="s">
        <v>272</v>
      </c>
      <c r="AE853" s="108" t="s">
        <v>272</v>
      </c>
      <c r="AF853" s="108" t="s">
        <v>278</v>
      </c>
    </row>
    <row r="854" spans="1:32" x14ac:dyDescent="0.25">
      <c r="A854" s="107">
        <f t="shared" si="13"/>
        <v>6</v>
      </c>
      <c r="B854" s="113">
        <v>45451</v>
      </c>
      <c r="C854" s="113">
        <v>45451</v>
      </c>
      <c r="D854" s="108" t="s">
        <v>1994</v>
      </c>
      <c r="E854" s="108" t="s">
        <v>272</v>
      </c>
      <c r="F854" s="108" t="s">
        <v>1995</v>
      </c>
      <c r="G854" s="108" t="s">
        <v>281</v>
      </c>
      <c r="H854" s="108" t="s">
        <v>282</v>
      </c>
      <c r="I854" s="108" t="s">
        <v>276</v>
      </c>
      <c r="J854" s="120">
        <v>-157137301</v>
      </c>
      <c r="K854" s="114">
        <v>0</v>
      </c>
      <c r="L854" s="114">
        <v>-157137301</v>
      </c>
      <c r="M854" s="115" t="s">
        <v>272</v>
      </c>
      <c r="N854" s="108" t="s">
        <v>111</v>
      </c>
      <c r="O854" s="108" t="s">
        <v>466</v>
      </c>
      <c r="P854" s="108" t="s">
        <v>284</v>
      </c>
      <c r="Q854" s="120">
        <v>4400</v>
      </c>
      <c r="R854" s="116" t="s">
        <v>0</v>
      </c>
      <c r="S854" s="108" t="s">
        <v>272</v>
      </c>
      <c r="T854" s="108" t="s">
        <v>272</v>
      </c>
      <c r="U854" s="108" t="s">
        <v>272</v>
      </c>
      <c r="V854" s="108" t="s">
        <v>272</v>
      </c>
      <c r="W854" s="108" t="s">
        <v>272</v>
      </c>
      <c r="X854" s="108" t="s">
        <v>272</v>
      </c>
      <c r="Y854" s="108" t="s">
        <v>272</v>
      </c>
      <c r="Z854" s="108" t="s">
        <v>272</v>
      </c>
      <c r="AA854" s="108" t="s">
        <v>272</v>
      </c>
      <c r="AB854" s="108" t="s">
        <v>272</v>
      </c>
      <c r="AC854" s="108" t="s">
        <v>272</v>
      </c>
      <c r="AD854" s="108" t="s">
        <v>272</v>
      </c>
      <c r="AE854" s="108" t="s">
        <v>272</v>
      </c>
      <c r="AF854" s="108" t="s">
        <v>278</v>
      </c>
    </row>
    <row r="855" spans="1:32" x14ac:dyDescent="0.25">
      <c r="A855" s="107">
        <f t="shared" si="13"/>
        <v>6</v>
      </c>
      <c r="B855" s="113">
        <v>45451</v>
      </c>
      <c r="C855" s="113">
        <v>45451</v>
      </c>
      <c r="D855" s="108" t="s">
        <v>1996</v>
      </c>
      <c r="E855" s="108" t="s">
        <v>272</v>
      </c>
      <c r="F855" s="108" t="s">
        <v>1997</v>
      </c>
      <c r="G855" s="108" t="s">
        <v>281</v>
      </c>
      <c r="H855" s="108" t="s">
        <v>282</v>
      </c>
      <c r="I855" s="108" t="s">
        <v>276</v>
      </c>
      <c r="J855" s="120">
        <v>-222796200</v>
      </c>
      <c r="K855" s="114">
        <v>0</v>
      </c>
      <c r="L855" s="114">
        <v>-222796200</v>
      </c>
      <c r="M855" s="115" t="s">
        <v>272</v>
      </c>
      <c r="N855" s="108" t="s">
        <v>283</v>
      </c>
      <c r="O855" s="108" t="s">
        <v>168</v>
      </c>
      <c r="P855" s="108" t="s">
        <v>284</v>
      </c>
      <c r="Q855" s="120">
        <v>6600</v>
      </c>
      <c r="R855" s="116" t="s">
        <v>0</v>
      </c>
      <c r="S855" s="108" t="s">
        <v>272</v>
      </c>
      <c r="T855" s="108" t="s">
        <v>272</v>
      </c>
      <c r="U855" s="108" t="s">
        <v>272</v>
      </c>
      <c r="V855" s="108" t="s">
        <v>272</v>
      </c>
      <c r="W855" s="108" t="s">
        <v>272</v>
      </c>
      <c r="X855" s="108" t="s">
        <v>272</v>
      </c>
      <c r="Y855" s="108" t="s">
        <v>272</v>
      </c>
      <c r="Z855" s="108" t="s">
        <v>272</v>
      </c>
      <c r="AA855" s="108" t="s">
        <v>272</v>
      </c>
      <c r="AB855" s="108" t="s">
        <v>272</v>
      </c>
      <c r="AC855" s="108" t="s">
        <v>272</v>
      </c>
      <c r="AD855" s="108" t="s">
        <v>272</v>
      </c>
      <c r="AE855" s="108" t="s">
        <v>272</v>
      </c>
      <c r="AF855" s="108" t="s">
        <v>278</v>
      </c>
    </row>
    <row r="856" spans="1:32" x14ac:dyDescent="0.25">
      <c r="A856" s="107">
        <f t="shared" si="13"/>
        <v>6</v>
      </c>
      <c r="B856" s="113">
        <v>45451</v>
      </c>
      <c r="C856" s="113">
        <v>45451</v>
      </c>
      <c r="D856" s="108" t="s">
        <v>1998</v>
      </c>
      <c r="E856" s="108" t="s">
        <v>272</v>
      </c>
      <c r="F856" s="108" t="s">
        <v>1999</v>
      </c>
      <c r="G856" s="108" t="s">
        <v>281</v>
      </c>
      <c r="H856" s="108" t="s">
        <v>282</v>
      </c>
      <c r="I856" s="108" t="s">
        <v>276</v>
      </c>
      <c r="J856" s="120">
        <v>-742654000</v>
      </c>
      <c r="K856" s="114">
        <v>0</v>
      </c>
      <c r="L856" s="114">
        <v>-742654000</v>
      </c>
      <c r="M856" s="115" t="s">
        <v>272</v>
      </c>
      <c r="N856" s="108" t="s">
        <v>283</v>
      </c>
      <c r="O856" s="108" t="s">
        <v>168</v>
      </c>
      <c r="P856" s="108" t="s">
        <v>284</v>
      </c>
      <c r="Q856" s="120">
        <v>22000</v>
      </c>
      <c r="R856" s="116" t="s">
        <v>0</v>
      </c>
      <c r="S856" s="108" t="s">
        <v>272</v>
      </c>
      <c r="T856" s="108" t="s">
        <v>272</v>
      </c>
      <c r="U856" s="108" t="s">
        <v>272</v>
      </c>
      <c r="V856" s="108" t="s">
        <v>272</v>
      </c>
      <c r="W856" s="108" t="s">
        <v>272</v>
      </c>
      <c r="X856" s="108" t="s">
        <v>272</v>
      </c>
      <c r="Y856" s="108" t="s">
        <v>272</v>
      </c>
      <c r="Z856" s="108" t="s">
        <v>272</v>
      </c>
      <c r="AA856" s="108" t="s">
        <v>272</v>
      </c>
      <c r="AB856" s="108" t="s">
        <v>272</v>
      </c>
      <c r="AC856" s="108" t="s">
        <v>272</v>
      </c>
      <c r="AD856" s="108" t="s">
        <v>272</v>
      </c>
      <c r="AE856" s="108" t="s">
        <v>272</v>
      </c>
      <c r="AF856" s="108" t="s">
        <v>278</v>
      </c>
    </row>
    <row r="857" spans="1:32" x14ac:dyDescent="0.25">
      <c r="A857" s="107">
        <f t="shared" si="13"/>
        <v>6</v>
      </c>
      <c r="B857" s="113">
        <v>45453</v>
      </c>
      <c r="C857" s="113">
        <v>45453</v>
      </c>
      <c r="D857" s="108" t="s">
        <v>2000</v>
      </c>
      <c r="E857" s="108" t="s">
        <v>272</v>
      </c>
      <c r="F857" s="108" t="s">
        <v>2001</v>
      </c>
      <c r="G857" s="108" t="s">
        <v>281</v>
      </c>
      <c r="H857" s="108" t="s">
        <v>282</v>
      </c>
      <c r="I857" s="108" t="s">
        <v>276</v>
      </c>
      <c r="J857" s="120">
        <v>-350267500</v>
      </c>
      <c r="K857" s="114">
        <v>0</v>
      </c>
      <c r="L857" s="114">
        <v>-350267500</v>
      </c>
      <c r="M857" s="115" t="s">
        <v>272</v>
      </c>
      <c r="N857" s="108" t="s">
        <v>110</v>
      </c>
      <c r="O857" s="108" t="s">
        <v>192</v>
      </c>
      <c r="P857" s="108" t="s">
        <v>284</v>
      </c>
      <c r="Q857" s="120">
        <v>11000</v>
      </c>
      <c r="R857" s="116" t="s">
        <v>0</v>
      </c>
      <c r="S857" s="108" t="s">
        <v>272</v>
      </c>
      <c r="T857" s="108" t="s">
        <v>272</v>
      </c>
      <c r="U857" s="108" t="s">
        <v>272</v>
      </c>
      <c r="V857" s="108" t="s">
        <v>272</v>
      </c>
      <c r="W857" s="108" t="s">
        <v>272</v>
      </c>
      <c r="X857" s="108" t="s">
        <v>272</v>
      </c>
      <c r="Y857" s="108" t="s">
        <v>272</v>
      </c>
      <c r="Z857" s="108" t="s">
        <v>272</v>
      </c>
      <c r="AA857" s="108" t="s">
        <v>272</v>
      </c>
      <c r="AB857" s="108" t="s">
        <v>272</v>
      </c>
      <c r="AC857" s="108" t="s">
        <v>272</v>
      </c>
      <c r="AD857" s="108" t="s">
        <v>272</v>
      </c>
      <c r="AE857" s="108" t="s">
        <v>272</v>
      </c>
      <c r="AF857" s="108" t="s">
        <v>278</v>
      </c>
    </row>
    <row r="858" spans="1:32" x14ac:dyDescent="0.25">
      <c r="A858" s="107">
        <f t="shared" si="13"/>
        <v>6</v>
      </c>
      <c r="B858" s="113">
        <v>45453</v>
      </c>
      <c r="C858" s="113">
        <v>45453</v>
      </c>
      <c r="D858" s="108" t="s">
        <v>2002</v>
      </c>
      <c r="E858" s="108" t="s">
        <v>272</v>
      </c>
      <c r="F858" s="108" t="s">
        <v>2003</v>
      </c>
      <c r="G858" s="108" t="s">
        <v>281</v>
      </c>
      <c r="H858" s="108" t="s">
        <v>282</v>
      </c>
      <c r="I858" s="108" t="s">
        <v>276</v>
      </c>
      <c r="J858" s="120">
        <v>-350267500</v>
      </c>
      <c r="K858" s="114">
        <v>0</v>
      </c>
      <c r="L858" s="114">
        <v>-350267500</v>
      </c>
      <c r="M858" s="115" t="s">
        <v>272</v>
      </c>
      <c r="N858" s="108" t="s">
        <v>95</v>
      </c>
      <c r="O858" s="108" t="s">
        <v>170</v>
      </c>
      <c r="P858" s="108" t="s">
        <v>284</v>
      </c>
      <c r="Q858" s="120">
        <v>11000</v>
      </c>
      <c r="R858" s="116" t="s">
        <v>0</v>
      </c>
      <c r="S858" s="108" t="s">
        <v>272</v>
      </c>
      <c r="T858" s="108" t="s">
        <v>272</v>
      </c>
      <c r="U858" s="108" t="s">
        <v>272</v>
      </c>
      <c r="V858" s="108" t="s">
        <v>272</v>
      </c>
      <c r="W858" s="108" t="s">
        <v>272</v>
      </c>
      <c r="X858" s="108" t="s">
        <v>272</v>
      </c>
      <c r="Y858" s="108" t="s">
        <v>272</v>
      </c>
      <c r="Z858" s="108" t="s">
        <v>272</v>
      </c>
      <c r="AA858" s="108" t="s">
        <v>272</v>
      </c>
      <c r="AB858" s="108" t="s">
        <v>272</v>
      </c>
      <c r="AC858" s="108" t="s">
        <v>272</v>
      </c>
      <c r="AD858" s="108" t="s">
        <v>272</v>
      </c>
      <c r="AE858" s="108" t="s">
        <v>272</v>
      </c>
      <c r="AF858" s="108" t="s">
        <v>278</v>
      </c>
    </row>
    <row r="859" spans="1:32" x14ac:dyDescent="0.25">
      <c r="A859" s="107">
        <f t="shared" si="13"/>
        <v>6</v>
      </c>
      <c r="B859" s="113">
        <v>45453</v>
      </c>
      <c r="C859" s="113">
        <v>45453</v>
      </c>
      <c r="D859" s="108" t="s">
        <v>2004</v>
      </c>
      <c r="E859" s="108" t="s">
        <v>272</v>
      </c>
      <c r="F859" s="108" t="s">
        <v>2005</v>
      </c>
      <c r="G859" s="108" t="s">
        <v>281</v>
      </c>
      <c r="H859" s="108" t="s">
        <v>282</v>
      </c>
      <c r="I859" s="108" t="s">
        <v>276</v>
      </c>
      <c r="J859" s="120">
        <v>-350267500</v>
      </c>
      <c r="K859" s="114">
        <v>0</v>
      </c>
      <c r="L859" s="114">
        <v>-350267500</v>
      </c>
      <c r="M859" s="115" t="s">
        <v>272</v>
      </c>
      <c r="N859" s="108" t="s">
        <v>95</v>
      </c>
      <c r="O859" s="108" t="s">
        <v>170</v>
      </c>
      <c r="P859" s="108" t="s">
        <v>284</v>
      </c>
      <c r="Q859" s="120">
        <v>11000</v>
      </c>
      <c r="R859" s="116" t="s">
        <v>0</v>
      </c>
      <c r="S859" s="108" t="s">
        <v>272</v>
      </c>
      <c r="T859" s="108" t="s">
        <v>272</v>
      </c>
      <c r="U859" s="108" t="s">
        <v>272</v>
      </c>
      <c r="V859" s="108" t="s">
        <v>272</v>
      </c>
      <c r="W859" s="108" t="s">
        <v>272</v>
      </c>
      <c r="X859" s="108" t="s">
        <v>272</v>
      </c>
      <c r="Y859" s="108" t="s">
        <v>272</v>
      </c>
      <c r="Z859" s="108" t="s">
        <v>272</v>
      </c>
      <c r="AA859" s="108" t="s">
        <v>272</v>
      </c>
      <c r="AB859" s="108" t="s">
        <v>272</v>
      </c>
      <c r="AC859" s="108" t="s">
        <v>272</v>
      </c>
      <c r="AD859" s="108" t="s">
        <v>272</v>
      </c>
      <c r="AE859" s="108" t="s">
        <v>272</v>
      </c>
      <c r="AF859" s="108" t="s">
        <v>278</v>
      </c>
    </row>
    <row r="860" spans="1:32" x14ac:dyDescent="0.25">
      <c r="A860" s="107">
        <f t="shared" si="13"/>
        <v>6</v>
      </c>
      <c r="B860" s="113">
        <v>45453</v>
      </c>
      <c r="C860" s="113">
        <v>45453</v>
      </c>
      <c r="D860" s="108" t="s">
        <v>2006</v>
      </c>
      <c r="E860" s="108" t="s">
        <v>272</v>
      </c>
      <c r="F860" s="108" t="s">
        <v>2007</v>
      </c>
      <c r="G860" s="108" t="s">
        <v>281</v>
      </c>
      <c r="H860" s="108" t="s">
        <v>282</v>
      </c>
      <c r="I860" s="108" t="s">
        <v>276</v>
      </c>
      <c r="J860" s="120">
        <v>-193017000</v>
      </c>
      <c r="K860" s="114">
        <v>0</v>
      </c>
      <c r="L860" s="114">
        <v>-193017000</v>
      </c>
      <c r="M860" s="115" t="s">
        <v>272</v>
      </c>
      <c r="N860" s="108" t="s">
        <v>101</v>
      </c>
      <c r="O860" s="108" t="s">
        <v>175</v>
      </c>
      <c r="P860" s="108" t="s">
        <v>284</v>
      </c>
      <c r="Q860" s="120">
        <v>5500</v>
      </c>
      <c r="R860" s="116" t="s">
        <v>1</v>
      </c>
      <c r="S860" s="108" t="s">
        <v>272</v>
      </c>
      <c r="T860" s="108" t="s">
        <v>272</v>
      </c>
      <c r="U860" s="108" t="s">
        <v>272</v>
      </c>
      <c r="V860" s="108" t="s">
        <v>272</v>
      </c>
      <c r="W860" s="108" t="s">
        <v>272</v>
      </c>
      <c r="X860" s="108" t="s">
        <v>272</v>
      </c>
      <c r="Y860" s="108" t="s">
        <v>272</v>
      </c>
      <c r="Z860" s="108" t="s">
        <v>272</v>
      </c>
      <c r="AA860" s="108" t="s">
        <v>272</v>
      </c>
      <c r="AB860" s="108" t="s">
        <v>272</v>
      </c>
      <c r="AC860" s="108" t="s">
        <v>272</v>
      </c>
      <c r="AD860" s="108" t="s">
        <v>272</v>
      </c>
      <c r="AE860" s="108" t="s">
        <v>272</v>
      </c>
      <c r="AF860" s="108" t="s">
        <v>278</v>
      </c>
    </row>
    <row r="861" spans="1:32" x14ac:dyDescent="0.25">
      <c r="A861" s="107">
        <f t="shared" si="13"/>
        <v>6</v>
      </c>
      <c r="B861" s="113">
        <v>45453</v>
      </c>
      <c r="C861" s="113">
        <v>45453</v>
      </c>
      <c r="D861" s="108" t="s">
        <v>2008</v>
      </c>
      <c r="E861" s="108" t="s">
        <v>272</v>
      </c>
      <c r="F861" s="108" t="s">
        <v>2009</v>
      </c>
      <c r="G861" s="108" t="s">
        <v>281</v>
      </c>
      <c r="H861" s="108" t="s">
        <v>282</v>
      </c>
      <c r="I861" s="108" t="s">
        <v>276</v>
      </c>
      <c r="J861" s="120">
        <v>-193017000</v>
      </c>
      <c r="K861" s="114">
        <v>0</v>
      </c>
      <c r="L861" s="114">
        <v>-193017000</v>
      </c>
      <c r="M861" s="115" t="s">
        <v>272</v>
      </c>
      <c r="N861" s="108" t="s">
        <v>101</v>
      </c>
      <c r="O861" s="108" t="s">
        <v>175</v>
      </c>
      <c r="P861" s="108" t="s">
        <v>284</v>
      </c>
      <c r="Q861" s="120">
        <v>5500</v>
      </c>
      <c r="R861" s="116" t="s">
        <v>1</v>
      </c>
      <c r="S861" s="108" t="s">
        <v>272</v>
      </c>
      <c r="T861" s="108" t="s">
        <v>272</v>
      </c>
      <c r="U861" s="108" t="s">
        <v>272</v>
      </c>
      <c r="V861" s="108" t="s">
        <v>272</v>
      </c>
      <c r="W861" s="108" t="s">
        <v>272</v>
      </c>
      <c r="X861" s="108" t="s">
        <v>272</v>
      </c>
      <c r="Y861" s="108" t="s">
        <v>272</v>
      </c>
      <c r="Z861" s="108" t="s">
        <v>272</v>
      </c>
      <c r="AA861" s="108" t="s">
        <v>272</v>
      </c>
      <c r="AB861" s="108" t="s">
        <v>272</v>
      </c>
      <c r="AC861" s="108" t="s">
        <v>272</v>
      </c>
      <c r="AD861" s="108" t="s">
        <v>272</v>
      </c>
      <c r="AE861" s="108" t="s">
        <v>272</v>
      </c>
      <c r="AF861" s="108" t="s">
        <v>278</v>
      </c>
    </row>
    <row r="862" spans="1:32" x14ac:dyDescent="0.25">
      <c r="A862" s="107">
        <f t="shared" si="13"/>
        <v>6</v>
      </c>
      <c r="B862" s="113">
        <v>45454</v>
      </c>
      <c r="C862" s="113">
        <v>45454</v>
      </c>
      <c r="D862" s="108" t="s">
        <v>2010</v>
      </c>
      <c r="E862" s="108" t="s">
        <v>272</v>
      </c>
      <c r="F862" s="108" t="s">
        <v>2011</v>
      </c>
      <c r="G862" s="108" t="s">
        <v>281</v>
      </c>
      <c r="H862" s="108" t="s">
        <v>282</v>
      </c>
      <c r="I862" s="108" t="s">
        <v>276</v>
      </c>
      <c r="J862" s="120">
        <v>-714846000</v>
      </c>
      <c r="K862" s="114">
        <v>0</v>
      </c>
      <c r="L862" s="114">
        <v>-714846000</v>
      </c>
      <c r="M862" s="115" t="s">
        <v>272</v>
      </c>
      <c r="N862" s="108" t="s">
        <v>110</v>
      </c>
      <c r="O862" s="108" t="s">
        <v>192</v>
      </c>
      <c r="P862" s="108" t="s">
        <v>284</v>
      </c>
      <c r="Q862" s="120">
        <v>22000</v>
      </c>
      <c r="R862" s="116" t="s">
        <v>0</v>
      </c>
      <c r="S862" s="108" t="s">
        <v>272</v>
      </c>
      <c r="T862" s="108" t="s">
        <v>272</v>
      </c>
      <c r="U862" s="108" t="s">
        <v>272</v>
      </c>
      <c r="V862" s="108" t="s">
        <v>272</v>
      </c>
      <c r="W862" s="108" t="s">
        <v>272</v>
      </c>
      <c r="X862" s="108" t="s">
        <v>272</v>
      </c>
      <c r="Y862" s="108" t="s">
        <v>272</v>
      </c>
      <c r="Z862" s="108" t="s">
        <v>272</v>
      </c>
      <c r="AA862" s="108" t="s">
        <v>272</v>
      </c>
      <c r="AB862" s="108" t="s">
        <v>272</v>
      </c>
      <c r="AC862" s="108" t="s">
        <v>272</v>
      </c>
      <c r="AD862" s="108" t="s">
        <v>272</v>
      </c>
      <c r="AE862" s="108" t="s">
        <v>272</v>
      </c>
      <c r="AF862" s="108" t="s">
        <v>278</v>
      </c>
    </row>
    <row r="863" spans="1:32" x14ac:dyDescent="0.25">
      <c r="A863" s="107">
        <f t="shared" si="13"/>
        <v>6</v>
      </c>
      <c r="B863" s="113">
        <v>45454</v>
      </c>
      <c r="C863" s="113">
        <v>45454</v>
      </c>
      <c r="D863" s="108" t="s">
        <v>2012</v>
      </c>
      <c r="E863" s="108" t="s">
        <v>272</v>
      </c>
      <c r="F863" s="108" t="s">
        <v>2013</v>
      </c>
      <c r="G863" s="108" t="s">
        <v>281</v>
      </c>
      <c r="H863" s="108" t="s">
        <v>282</v>
      </c>
      <c r="I863" s="108" t="s">
        <v>276</v>
      </c>
      <c r="J863" s="120">
        <v>-186153000</v>
      </c>
      <c r="K863" s="114">
        <v>0</v>
      </c>
      <c r="L863" s="114">
        <v>-186153000</v>
      </c>
      <c r="M863" s="115" t="s">
        <v>272</v>
      </c>
      <c r="N863" s="108" t="s">
        <v>157</v>
      </c>
      <c r="O863" s="108" t="s">
        <v>180</v>
      </c>
      <c r="P863" s="108" t="s">
        <v>284</v>
      </c>
      <c r="Q863" s="120">
        <v>5500</v>
      </c>
      <c r="R863" s="116" t="s">
        <v>1</v>
      </c>
      <c r="S863" s="108" t="s">
        <v>272</v>
      </c>
      <c r="T863" s="108" t="s">
        <v>272</v>
      </c>
      <c r="U863" s="108" t="s">
        <v>272</v>
      </c>
      <c r="V863" s="108" t="s">
        <v>272</v>
      </c>
      <c r="W863" s="108" t="s">
        <v>272</v>
      </c>
      <c r="X863" s="108" t="s">
        <v>272</v>
      </c>
      <c r="Y863" s="108" t="s">
        <v>272</v>
      </c>
      <c r="Z863" s="108" t="s">
        <v>272</v>
      </c>
      <c r="AA863" s="108" t="s">
        <v>272</v>
      </c>
      <c r="AB863" s="108" t="s">
        <v>272</v>
      </c>
      <c r="AC863" s="108" t="s">
        <v>272</v>
      </c>
      <c r="AD863" s="108" t="s">
        <v>272</v>
      </c>
      <c r="AE863" s="108" t="s">
        <v>272</v>
      </c>
      <c r="AF863" s="108" t="s">
        <v>278</v>
      </c>
    </row>
    <row r="864" spans="1:32" x14ac:dyDescent="0.25">
      <c r="A864" s="107">
        <f t="shared" si="13"/>
        <v>6</v>
      </c>
      <c r="B864" s="113">
        <v>45454</v>
      </c>
      <c r="C864" s="113">
        <v>45454</v>
      </c>
      <c r="D864" s="108" t="s">
        <v>2014</v>
      </c>
      <c r="E864" s="108" t="s">
        <v>272</v>
      </c>
      <c r="F864" s="108" t="s">
        <v>2015</v>
      </c>
      <c r="G864" s="108" t="s">
        <v>281</v>
      </c>
      <c r="H864" s="108" t="s">
        <v>282</v>
      </c>
      <c r="I864" s="108" t="s">
        <v>276</v>
      </c>
      <c r="J864" s="120">
        <v>-186153000</v>
      </c>
      <c r="K864" s="114">
        <v>0</v>
      </c>
      <c r="L864" s="114">
        <v>-186153000</v>
      </c>
      <c r="M864" s="115" t="s">
        <v>272</v>
      </c>
      <c r="N864" s="108" t="s">
        <v>157</v>
      </c>
      <c r="O864" s="108" t="s">
        <v>180</v>
      </c>
      <c r="P864" s="108" t="s">
        <v>284</v>
      </c>
      <c r="Q864" s="120">
        <v>5500</v>
      </c>
      <c r="R864" s="116" t="s">
        <v>1</v>
      </c>
      <c r="S864" s="108" t="s">
        <v>272</v>
      </c>
      <c r="T864" s="108" t="s">
        <v>272</v>
      </c>
      <c r="U864" s="108" t="s">
        <v>272</v>
      </c>
      <c r="V864" s="108" t="s">
        <v>272</v>
      </c>
      <c r="W864" s="108" t="s">
        <v>272</v>
      </c>
      <c r="X864" s="108" t="s">
        <v>272</v>
      </c>
      <c r="Y864" s="108" t="s">
        <v>272</v>
      </c>
      <c r="Z864" s="108" t="s">
        <v>272</v>
      </c>
      <c r="AA864" s="108" t="s">
        <v>272</v>
      </c>
      <c r="AB864" s="108" t="s">
        <v>272</v>
      </c>
      <c r="AC864" s="108" t="s">
        <v>272</v>
      </c>
      <c r="AD864" s="108" t="s">
        <v>272</v>
      </c>
      <c r="AE864" s="108" t="s">
        <v>272</v>
      </c>
      <c r="AF864" s="108" t="s">
        <v>278</v>
      </c>
    </row>
    <row r="865" spans="1:32" ht="50" x14ac:dyDescent="0.25">
      <c r="A865" s="107">
        <f t="shared" si="13"/>
        <v>6</v>
      </c>
      <c r="B865" s="113">
        <v>45455</v>
      </c>
      <c r="C865" s="113">
        <v>45455</v>
      </c>
      <c r="D865" s="108" t="s">
        <v>2016</v>
      </c>
      <c r="E865" s="108" t="s">
        <v>272</v>
      </c>
      <c r="F865" s="108" t="s">
        <v>2017</v>
      </c>
      <c r="G865" s="108" t="s">
        <v>274</v>
      </c>
      <c r="H865" s="108" t="s">
        <v>275</v>
      </c>
      <c r="I865" s="108" t="s">
        <v>276</v>
      </c>
      <c r="J865" s="120">
        <v>-586000000</v>
      </c>
      <c r="K865" s="114">
        <v>0</v>
      </c>
      <c r="L865" s="114">
        <v>-586000000</v>
      </c>
      <c r="M865" s="115" t="s">
        <v>2018</v>
      </c>
      <c r="N865" s="108" t="s">
        <v>272</v>
      </c>
      <c r="O865" s="108" t="s">
        <v>272</v>
      </c>
      <c r="P865" s="108" t="s">
        <v>272</v>
      </c>
      <c r="Q865" s="120">
        <v>0</v>
      </c>
      <c r="R865" s="116" t="s">
        <v>240</v>
      </c>
      <c r="S865" s="108" t="s">
        <v>272</v>
      </c>
      <c r="T865" s="108" t="s">
        <v>272</v>
      </c>
      <c r="U865" s="108" t="s">
        <v>272</v>
      </c>
      <c r="V865" s="108" t="s">
        <v>272</v>
      </c>
      <c r="W865" s="108" t="s">
        <v>272</v>
      </c>
      <c r="X865" s="108" t="s">
        <v>272</v>
      </c>
      <c r="Y865" s="108" t="s">
        <v>272</v>
      </c>
      <c r="Z865" s="108" t="s">
        <v>272</v>
      </c>
      <c r="AA865" s="108" t="s">
        <v>272</v>
      </c>
      <c r="AB865" s="108" t="s">
        <v>272</v>
      </c>
      <c r="AC865" s="108" t="s">
        <v>272</v>
      </c>
      <c r="AD865" s="108" t="s">
        <v>272</v>
      </c>
      <c r="AE865" s="108" t="s">
        <v>272</v>
      </c>
      <c r="AF865" s="108" t="s">
        <v>278</v>
      </c>
    </row>
    <row r="866" spans="1:32" x14ac:dyDescent="0.25">
      <c r="A866" s="107">
        <f t="shared" si="13"/>
        <v>6</v>
      </c>
      <c r="B866" s="113">
        <v>45455</v>
      </c>
      <c r="C866" s="113">
        <v>45455</v>
      </c>
      <c r="D866" s="108" t="s">
        <v>2019</v>
      </c>
      <c r="E866" s="108" t="s">
        <v>272</v>
      </c>
      <c r="F866" s="108" t="s">
        <v>2020</v>
      </c>
      <c r="G866" s="108" t="s">
        <v>281</v>
      </c>
      <c r="H866" s="108" t="s">
        <v>282</v>
      </c>
      <c r="I866" s="108" t="s">
        <v>276</v>
      </c>
      <c r="J866" s="120">
        <v>-193017000</v>
      </c>
      <c r="K866" s="114">
        <v>0</v>
      </c>
      <c r="L866" s="114">
        <v>-193017000</v>
      </c>
      <c r="M866" s="115" t="s">
        <v>272</v>
      </c>
      <c r="N866" s="108" t="s">
        <v>101</v>
      </c>
      <c r="O866" s="108" t="s">
        <v>175</v>
      </c>
      <c r="P866" s="108" t="s">
        <v>284</v>
      </c>
      <c r="Q866" s="120">
        <v>5500</v>
      </c>
      <c r="R866" s="116" t="s">
        <v>1</v>
      </c>
      <c r="S866" s="108" t="s">
        <v>272</v>
      </c>
      <c r="T866" s="108" t="s">
        <v>272</v>
      </c>
      <c r="U866" s="108" t="s">
        <v>272</v>
      </c>
      <c r="V866" s="108" t="s">
        <v>272</v>
      </c>
      <c r="W866" s="108" t="s">
        <v>272</v>
      </c>
      <c r="X866" s="108" t="s">
        <v>272</v>
      </c>
      <c r="Y866" s="108" t="s">
        <v>272</v>
      </c>
      <c r="Z866" s="108" t="s">
        <v>272</v>
      </c>
      <c r="AA866" s="108" t="s">
        <v>272</v>
      </c>
      <c r="AB866" s="108" t="s">
        <v>272</v>
      </c>
      <c r="AC866" s="108" t="s">
        <v>272</v>
      </c>
      <c r="AD866" s="108" t="s">
        <v>272</v>
      </c>
      <c r="AE866" s="108" t="s">
        <v>272</v>
      </c>
      <c r="AF866" s="108" t="s">
        <v>278</v>
      </c>
    </row>
    <row r="867" spans="1:32" x14ac:dyDescent="0.25">
      <c r="A867" s="107">
        <f t="shared" si="13"/>
        <v>6</v>
      </c>
      <c r="B867" s="113">
        <v>45455</v>
      </c>
      <c r="C867" s="113">
        <v>45455</v>
      </c>
      <c r="D867" s="108" t="s">
        <v>2021</v>
      </c>
      <c r="E867" s="108" t="s">
        <v>272</v>
      </c>
      <c r="F867" s="108" t="s">
        <v>2022</v>
      </c>
      <c r="G867" s="108" t="s">
        <v>281</v>
      </c>
      <c r="H867" s="108" t="s">
        <v>282</v>
      </c>
      <c r="I867" s="108" t="s">
        <v>276</v>
      </c>
      <c r="J867" s="120">
        <v>-193017000</v>
      </c>
      <c r="K867" s="114">
        <v>0</v>
      </c>
      <c r="L867" s="114">
        <v>-193017000</v>
      </c>
      <c r="M867" s="115" t="s">
        <v>272</v>
      </c>
      <c r="N867" s="108" t="s">
        <v>101</v>
      </c>
      <c r="O867" s="108" t="s">
        <v>175</v>
      </c>
      <c r="P867" s="108" t="s">
        <v>284</v>
      </c>
      <c r="Q867" s="120">
        <v>5500</v>
      </c>
      <c r="R867" s="116" t="s">
        <v>1</v>
      </c>
      <c r="S867" s="108" t="s">
        <v>272</v>
      </c>
      <c r="T867" s="108" t="s">
        <v>272</v>
      </c>
      <c r="U867" s="108" t="s">
        <v>272</v>
      </c>
      <c r="V867" s="108" t="s">
        <v>272</v>
      </c>
      <c r="W867" s="108" t="s">
        <v>272</v>
      </c>
      <c r="X867" s="108" t="s">
        <v>272</v>
      </c>
      <c r="Y867" s="108" t="s">
        <v>272</v>
      </c>
      <c r="Z867" s="108" t="s">
        <v>272</v>
      </c>
      <c r="AA867" s="108" t="s">
        <v>272</v>
      </c>
      <c r="AB867" s="108" t="s">
        <v>272</v>
      </c>
      <c r="AC867" s="108" t="s">
        <v>272</v>
      </c>
      <c r="AD867" s="108" t="s">
        <v>272</v>
      </c>
      <c r="AE867" s="108" t="s">
        <v>272</v>
      </c>
      <c r="AF867" s="108" t="s">
        <v>278</v>
      </c>
    </row>
    <row r="868" spans="1:32" x14ac:dyDescent="0.25">
      <c r="A868" s="107">
        <f t="shared" si="13"/>
        <v>6</v>
      </c>
      <c r="B868" s="113">
        <v>45455</v>
      </c>
      <c r="C868" s="113">
        <v>45455</v>
      </c>
      <c r="D868" s="108" t="s">
        <v>2023</v>
      </c>
      <c r="E868" s="108" t="s">
        <v>272</v>
      </c>
      <c r="F868" s="108" t="s">
        <v>2024</v>
      </c>
      <c r="G868" s="108" t="s">
        <v>281</v>
      </c>
      <c r="H868" s="108" t="s">
        <v>282</v>
      </c>
      <c r="I868" s="108" t="s">
        <v>276</v>
      </c>
      <c r="J868" s="120">
        <v>-350267500</v>
      </c>
      <c r="K868" s="114">
        <v>0</v>
      </c>
      <c r="L868" s="114">
        <v>-350267500</v>
      </c>
      <c r="M868" s="115" t="s">
        <v>272</v>
      </c>
      <c r="N868" s="108" t="s">
        <v>110</v>
      </c>
      <c r="O868" s="108" t="s">
        <v>192</v>
      </c>
      <c r="P868" s="108" t="s">
        <v>284</v>
      </c>
      <c r="Q868" s="120">
        <v>11000</v>
      </c>
      <c r="R868" s="116" t="s">
        <v>0</v>
      </c>
      <c r="S868" s="108" t="s">
        <v>272</v>
      </c>
      <c r="T868" s="108" t="s">
        <v>272</v>
      </c>
      <c r="U868" s="108" t="s">
        <v>272</v>
      </c>
      <c r="V868" s="108" t="s">
        <v>272</v>
      </c>
      <c r="W868" s="108" t="s">
        <v>272</v>
      </c>
      <c r="X868" s="108" t="s">
        <v>272</v>
      </c>
      <c r="Y868" s="108" t="s">
        <v>272</v>
      </c>
      <c r="Z868" s="108" t="s">
        <v>272</v>
      </c>
      <c r="AA868" s="108" t="s">
        <v>272</v>
      </c>
      <c r="AB868" s="108" t="s">
        <v>272</v>
      </c>
      <c r="AC868" s="108" t="s">
        <v>272</v>
      </c>
      <c r="AD868" s="108" t="s">
        <v>272</v>
      </c>
      <c r="AE868" s="108" t="s">
        <v>272</v>
      </c>
      <c r="AF868" s="108" t="s">
        <v>278</v>
      </c>
    </row>
    <row r="869" spans="1:32" x14ac:dyDescent="0.25">
      <c r="A869" s="107">
        <f t="shared" si="13"/>
        <v>6</v>
      </c>
      <c r="B869" s="113">
        <v>45455</v>
      </c>
      <c r="C869" s="113">
        <v>45455</v>
      </c>
      <c r="D869" s="108" t="s">
        <v>2025</v>
      </c>
      <c r="E869" s="108" t="s">
        <v>272</v>
      </c>
      <c r="F869" s="108" t="s">
        <v>2026</v>
      </c>
      <c r="G869" s="108" t="s">
        <v>315</v>
      </c>
      <c r="H869" s="108" t="s">
        <v>316</v>
      </c>
      <c r="I869" s="108" t="s">
        <v>276</v>
      </c>
      <c r="J869" s="120">
        <v>-671575520</v>
      </c>
      <c r="K869" s="114">
        <v>0</v>
      </c>
      <c r="L869" s="114">
        <v>-671575520</v>
      </c>
      <c r="M869" s="115" t="s">
        <v>272</v>
      </c>
      <c r="N869" s="108" t="s">
        <v>110</v>
      </c>
      <c r="O869" s="108" t="s">
        <v>192</v>
      </c>
      <c r="P869" s="108" t="s">
        <v>284</v>
      </c>
      <c r="Q869" s="120">
        <v>22000</v>
      </c>
      <c r="R869" s="116" t="s">
        <v>0</v>
      </c>
      <c r="S869" s="108" t="s">
        <v>272</v>
      </c>
      <c r="T869" s="108" t="s">
        <v>272</v>
      </c>
      <c r="U869" s="108" t="s">
        <v>272</v>
      </c>
      <c r="V869" s="108" t="s">
        <v>272</v>
      </c>
      <c r="W869" s="108" t="s">
        <v>272</v>
      </c>
      <c r="X869" s="108" t="s">
        <v>272</v>
      </c>
      <c r="Y869" s="108" t="s">
        <v>272</v>
      </c>
      <c r="Z869" s="108" t="s">
        <v>272</v>
      </c>
      <c r="AA869" s="108" t="s">
        <v>272</v>
      </c>
      <c r="AB869" s="108" t="s">
        <v>272</v>
      </c>
      <c r="AC869" s="108" t="s">
        <v>272</v>
      </c>
      <c r="AD869" s="108" t="s">
        <v>272</v>
      </c>
      <c r="AE869" s="108" t="s">
        <v>272</v>
      </c>
      <c r="AF869" s="108" t="s">
        <v>278</v>
      </c>
    </row>
    <row r="870" spans="1:32" x14ac:dyDescent="0.25">
      <c r="A870" s="107">
        <f t="shared" si="13"/>
        <v>6</v>
      </c>
      <c r="B870" s="113">
        <v>45455</v>
      </c>
      <c r="C870" s="113">
        <v>45455</v>
      </c>
      <c r="D870" s="108" t="s">
        <v>2027</v>
      </c>
      <c r="E870" s="108" t="s">
        <v>272</v>
      </c>
      <c r="F870" s="108" t="s">
        <v>2028</v>
      </c>
      <c r="G870" s="108" t="s">
        <v>315</v>
      </c>
      <c r="H870" s="108" t="s">
        <v>316</v>
      </c>
      <c r="I870" s="108" t="s">
        <v>276</v>
      </c>
      <c r="J870" s="120">
        <v>-678246800</v>
      </c>
      <c r="K870" s="114">
        <v>0</v>
      </c>
      <c r="L870" s="114">
        <v>-678246800</v>
      </c>
      <c r="M870" s="115" t="s">
        <v>272</v>
      </c>
      <c r="N870" s="108" t="s">
        <v>110</v>
      </c>
      <c r="O870" s="108" t="s">
        <v>192</v>
      </c>
      <c r="P870" s="108" t="s">
        <v>284</v>
      </c>
      <c r="Q870" s="120">
        <v>22000</v>
      </c>
      <c r="R870" s="116" t="s">
        <v>0</v>
      </c>
      <c r="S870" s="108" t="s">
        <v>272</v>
      </c>
      <c r="T870" s="108" t="s">
        <v>272</v>
      </c>
      <c r="U870" s="108" t="s">
        <v>272</v>
      </c>
      <c r="V870" s="108" t="s">
        <v>272</v>
      </c>
      <c r="W870" s="108" t="s">
        <v>272</v>
      </c>
      <c r="X870" s="108" t="s">
        <v>272</v>
      </c>
      <c r="Y870" s="108" t="s">
        <v>272</v>
      </c>
      <c r="Z870" s="108" t="s">
        <v>272</v>
      </c>
      <c r="AA870" s="108" t="s">
        <v>272</v>
      </c>
      <c r="AB870" s="108" t="s">
        <v>272</v>
      </c>
      <c r="AC870" s="108" t="s">
        <v>272</v>
      </c>
      <c r="AD870" s="108" t="s">
        <v>272</v>
      </c>
      <c r="AE870" s="108" t="s">
        <v>272</v>
      </c>
      <c r="AF870" s="108" t="s">
        <v>278</v>
      </c>
    </row>
    <row r="871" spans="1:32" x14ac:dyDescent="0.25">
      <c r="A871" s="107">
        <f t="shared" si="13"/>
        <v>6</v>
      </c>
      <c r="B871" s="113">
        <v>45456</v>
      </c>
      <c r="C871" s="113">
        <v>45456</v>
      </c>
      <c r="D871" s="108" t="s">
        <v>2029</v>
      </c>
      <c r="E871" s="108" t="s">
        <v>272</v>
      </c>
      <c r="F871" s="108" t="s">
        <v>2030</v>
      </c>
      <c r="G871" s="108" t="s">
        <v>315</v>
      </c>
      <c r="H871" s="108" t="s">
        <v>316</v>
      </c>
      <c r="I871" s="108" t="s">
        <v>276</v>
      </c>
      <c r="J871" s="120">
        <v>-666864000</v>
      </c>
      <c r="K871" s="114">
        <v>0</v>
      </c>
      <c r="L871" s="114">
        <v>-666864000</v>
      </c>
      <c r="M871" s="115" t="s">
        <v>272</v>
      </c>
      <c r="N871" s="108" t="s">
        <v>110</v>
      </c>
      <c r="O871" s="108" t="s">
        <v>192</v>
      </c>
      <c r="P871" s="108" t="s">
        <v>284</v>
      </c>
      <c r="Q871" s="120">
        <v>22000</v>
      </c>
      <c r="R871" s="116" t="s">
        <v>0</v>
      </c>
      <c r="S871" s="108" t="s">
        <v>272</v>
      </c>
      <c r="T871" s="108" t="s">
        <v>272</v>
      </c>
      <c r="U871" s="108" t="s">
        <v>272</v>
      </c>
      <c r="V871" s="108" t="s">
        <v>272</v>
      </c>
      <c r="W871" s="108" t="s">
        <v>272</v>
      </c>
      <c r="X871" s="108" t="s">
        <v>272</v>
      </c>
      <c r="Y871" s="108" t="s">
        <v>272</v>
      </c>
      <c r="Z871" s="108" t="s">
        <v>272</v>
      </c>
      <c r="AA871" s="108" t="s">
        <v>272</v>
      </c>
      <c r="AB871" s="108" t="s">
        <v>272</v>
      </c>
      <c r="AC871" s="108" t="s">
        <v>272</v>
      </c>
      <c r="AD871" s="108" t="s">
        <v>272</v>
      </c>
      <c r="AE871" s="108" t="s">
        <v>272</v>
      </c>
      <c r="AF871" s="108" t="s">
        <v>278</v>
      </c>
    </row>
    <row r="872" spans="1:32" x14ac:dyDescent="0.25">
      <c r="A872" s="107">
        <f t="shared" si="13"/>
        <v>6</v>
      </c>
      <c r="B872" s="113">
        <v>45456</v>
      </c>
      <c r="C872" s="113">
        <v>45456</v>
      </c>
      <c r="D872" s="108" t="s">
        <v>2031</v>
      </c>
      <c r="E872" s="108" t="s">
        <v>272</v>
      </c>
      <c r="F872" s="108" t="s">
        <v>2032</v>
      </c>
      <c r="G872" s="108" t="s">
        <v>315</v>
      </c>
      <c r="H872" s="108" t="s">
        <v>316</v>
      </c>
      <c r="I872" s="108" t="s">
        <v>276</v>
      </c>
      <c r="J872" s="120">
        <v>-666864000</v>
      </c>
      <c r="K872" s="114">
        <v>0</v>
      </c>
      <c r="L872" s="114">
        <v>-666864000</v>
      </c>
      <c r="M872" s="115" t="s">
        <v>272</v>
      </c>
      <c r="N872" s="108" t="s">
        <v>110</v>
      </c>
      <c r="O872" s="108" t="s">
        <v>192</v>
      </c>
      <c r="P872" s="108" t="s">
        <v>284</v>
      </c>
      <c r="Q872" s="120">
        <v>22000</v>
      </c>
      <c r="R872" s="116" t="s">
        <v>0</v>
      </c>
      <c r="S872" s="108" t="s">
        <v>272</v>
      </c>
      <c r="T872" s="108" t="s">
        <v>272</v>
      </c>
      <c r="U872" s="108" t="s">
        <v>272</v>
      </c>
      <c r="V872" s="108" t="s">
        <v>272</v>
      </c>
      <c r="W872" s="108" t="s">
        <v>272</v>
      </c>
      <c r="X872" s="108" t="s">
        <v>272</v>
      </c>
      <c r="Y872" s="108" t="s">
        <v>272</v>
      </c>
      <c r="Z872" s="108" t="s">
        <v>272</v>
      </c>
      <c r="AA872" s="108" t="s">
        <v>272</v>
      </c>
      <c r="AB872" s="108" t="s">
        <v>272</v>
      </c>
      <c r="AC872" s="108" t="s">
        <v>272</v>
      </c>
      <c r="AD872" s="108" t="s">
        <v>272</v>
      </c>
      <c r="AE872" s="108" t="s">
        <v>272</v>
      </c>
      <c r="AF872" s="108" t="s">
        <v>278</v>
      </c>
    </row>
    <row r="873" spans="1:32" x14ac:dyDescent="0.25">
      <c r="A873" s="107">
        <f t="shared" si="13"/>
        <v>6</v>
      </c>
      <c r="B873" s="113">
        <v>45456</v>
      </c>
      <c r="C873" s="113">
        <v>45456</v>
      </c>
      <c r="D873" s="108" t="s">
        <v>2033</v>
      </c>
      <c r="E873" s="108" t="s">
        <v>272</v>
      </c>
      <c r="F873" s="108" t="s">
        <v>2034</v>
      </c>
      <c r="G873" s="108" t="s">
        <v>315</v>
      </c>
      <c r="H873" s="108" t="s">
        <v>316</v>
      </c>
      <c r="I873" s="108" t="s">
        <v>276</v>
      </c>
      <c r="J873" s="120">
        <v>-666864000</v>
      </c>
      <c r="K873" s="114">
        <v>0</v>
      </c>
      <c r="L873" s="114">
        <v>-666864000</v>
      </c>
      <c r="M873" s="115" t="s">
        <v>272</v>
      </c>
      <c r="N873" s="108" t="s">
        <v>110</v>
      </c>
      <c r="O873" s="108" t="s">
        <v>192</v>
      </c>
      <c r="P873" s="108" t="s">
        <v>284</v>
      </c>
      <c r="Q873" s="120">
        <v>22000</v>
      </c>
      <c r="R873" s="116" t="s">
        <v>0</v>
      </c>
      <c r="S873" s="108" t="s">
        <v>272</v>
      </c>
      <c r="T873" s="108" t="s">
        <v>272</v>
      </c>
      <c r="U873" s="108" t="s">
        <v>272</v>
      </c>
      <c r="V873" s="108" t="s">
        <v>272</v>
      </c>
      <c r="W873" s="108" t="s">
        <v>272</v>
      </c>
      <c r="X873" s="108" t="s">
        <v>272</v>
      </c>
      <c r="Y873" s="108" t="s">
        <v>272</v>
      </c>
      <c r="Z873" s="108" t="s">
        <v>272</v>
      </c>
      <c r="AA873" s="108" t="s">
        <v>272</v>
      </c>
      <c r="AB873" s="108" t="s">
        <v>272</v>
      </c>
      <c r="AC873" s="108" t="s">
        <v>272</v>
      </c>
      <c r="AD873" s="108" t="s">
        <v>272</v>
      </c>
      <c r="AE873" s="108" t="s">
        <v>272</v>
      </c>
      <c r="AF873" s="108" t="s">
        <v>278</v>
      </c>
    </row>
    <row r="874" spans="1:32" x14ac:dyDescent="0.25">
      <c r="A874" s="107">
        <f t="shared" si="13"/>
        <v>6</v>
      </c>
      <c r="B874" s="113">
        <v>45456</v>
      </c>
      <c r="C874" s="113">
        <v>45456</v>
      </c>
      <c r="D874" s="108" t="s">
        <v>2035</v>
      </c>
      <c r="E874" s="108" t="s">
        <v>272</v>
      </c>
      <c r="F874" s="108" t="s">
        <v>2036</v>
      </c>
      <c r="G874" s="108" t="s">
        <v>281</v>
      </c>
      <c r="H874" s="108" t="s">
        <v>282</v>
      </c>
      <c r="I874" s="108" t="s">
        <v>276</v>
      </c>
      <c r="J874" s="120">
        <v>-350267500</v>
      </c>
      <c r="K874" s="114">
        <v>0</v>
      </c>
      <c r="L874" s="114">
        <v>-350267500</v>
      </c>
      <c r="M874" s="115" t="s">
        <v>272</v>
      </c>
      <c r="N874" s="108" t="s">
        <v>95</v>
      </c>
      <c r="O874" s="108" t="s">
        <v>170</v>
      </c>
      <c r="P874" s="108" t="s">
        <v>284</v>
      </c>
      <c r="Q874" s="120">
        <v>11000</v>
      </c>
      <c r="R874" s="116" t="s">
        <v>0</v>
      </c>
      <c r="S874" s="108" t="s">
        <v>272</v>
      </c>
      <c r="T874" s="108" t="s">
        <v>272</v>
      </c>
      <c r="U874" s="108" t="s">
        <v>272</v>
      </c>
      <c r="V874" s="108" t="s">
        <v>272</v>
      </c>
      <c r="W874" s="108" t="s">
        <v>272</v>
      </c>
      <c r="X874" s="108" t="s">
        <v>272</v>
      </c>
      <c r="Y874" s="108" t="s">
        <v>272</v>
      </c>
      <c r="Z874" s="108" t="s">
        <v>272</v>
      </c>
      <c r="AA874" s="108" t="s">
        <v>272</v>
      </c>
      <c r="AB874" s="108" t="s">
        <v>272</v>
      </c>
      <c r="AC874" s="108" t="s">
        <v>272</v>
      </c>
      <c r="AD874" s="108" t="s">
        <v>272</v>
      </c>
      <c r="AE874" s="108" t="s">
        <v>272</v>
      </c>
      <c r="AF874" s="108" t="s">
        <v>278</v>
      </c>
    </row>
    <row r="875" spans="1:32" x14ac:dyDescent="0.25">
      <c r="A875" s="107">
        <f t="shared" si="13"/>
        <v>6</v>
      </c>
      <c r="B875" s="113">
        <v>45456</v>
      </c>
      <c r="C875" s="113">
        <v>45456</v>
      </c>
      <c r="D875" s="108" t="s">
        <v>2037</v>
      </c>
      <c r="E875" s="108" t="s">
        <v>272</v>
      </c>
      <c r="F875" s="108" t="s">
        <v>2038</v>
      </c>
      <c r="G875" s="108" t="s">
        <v>315</v>
      </c>
      <c r="H875" s="108" t="s">
        <v>316</v>
      </c>
      <c r="I875" s="108" t="s">
        <v>276</v>
      </c>
      <c r="J875" s="120">
        <v>-666864000</v>
      </c>
      <c r="K875" s="114">
        <v>0</v>
      </c>
      <c r="L875" s="114">
        <v>-666864000</v>
      </c>
      <c r="M875" s="115" t="s">
        <v>272</v>
      </c>
      <c r="N875" s="108" t="s">
        <v>110</v>
      </c>
      <c r="O875" s="108" t="s">
        <v>192</v>
      </c>
      <c r="P875" s="108" t="s">
        <v>284</v>
      </c>
      <c r="Q875" s="120">
        <v>22000</v>
      </c>
      <c r="R875" s="116" t="s">
        <v>0</v>
      </c>
      <c r="S875" s="108" t="s">
        <v>272</v>
      </c>
      <c r="T875" s="108" t="s">
        <v>272</v>
      </c>
      <c r="U875" s="108" t="s">
        <v>272</v>
      </c>
      <c r="V875" s="108" t="s">
        <v>272</v>
      </c>
      <c r="W875" s="108" t="s">
        <v>272</v>
      </c>
      <c r="X875" s="108" t="s">
        <v>272</v>
      </c>
      <c r="Y875" s="108" t="s">
        <v>272</v>
      </c>
      <c r="Z875" s="108" t="s">
        <v>272</v>
      </c>
      <c r="AA875" s="108" t="s">
        <v>272</v>
      </c>
      <c r="AB875" s="108" t="s">
        <v>272</v>
      </c>
      <c r="AC875" s="108" t="s">
        <v>272</v>
      </c>
      <c r="AD875" s="108" t="s">
        <v>272</v>
      </c>
      <c r="AE875" s="108" t="s">
        <v>272</v>
      </c>
      <c r="AF875" s="108" t="s">
        <v>278</v>
      </c>
    </row>
    <row r="876" spans="1:32" x14ac:dyDescent="0.25">
      <c r="A876" s="107">
        <f t="shared" si="13"/>
        <v>6</v>
      </c>
      <c r="B876" s="113">
        <v>45456</v>
      </c>
      <c r="C876" s="113">
        <v>45456</v>
      </c>
      <c r="D876" s="108" t="s">
        <v>2039</v>
      </c>
      <c r="E876" s="108" t="s">
        <v>272</v>
      </c>
      <c r="F876" s="108" t="s">
        <v>2040</v>
      </c>
      <c r="G876" s="108" t="s">
        <v>281</v>
      </c>
      <c r="H876" s="108" t="s">
        <v>282</v>
      </c>
      <c r="I876" s="108" t="s">
        <v>276</v>
      </c>
      <c r="J876" s="120">
        <v>-714846000</v>
      </c>
      <c r="K876" s="114">
        <v>0</v>
      </c>
      <c r="L876" s="114">
        <v>-714846000</v>
      </c>
      <c r="M876" s="115" t="s">
        <v>272</v>
      </c>
      <c r="N876" s="108" t="s">
        <v>110</v>
      </c>
      <c r="O876" s="108" t="s">
        <v>192</v>
      </c>
      <c r="P876" s="108" t="s">
        <v>284</v>
      </c>
      <c r="Q876" s="120">
        <v>22000</v>
      </c>
      <c r="R876" s="116" t="s">
        <v>0</v>
      </c>
      <c r="S876" s="108" t="s">
        <v>272</v>
      </c>
      <c r="T876" s="108" t="s">
        <v>272</v>
      </c>
      <c r="U876" s="108" t="s">
        <v>272</v>
      </c>
      <c r="V876" s="108" t="s">
        <v>272</v>
      </c>
      <c r="W876" s="108" t="s">
        <v>272</v>
      </c>
      <c r="X876" s="108" t="s">
        <v>272</v>
      </c>
      <c r="Y876" s="108" t="s">
        <v>272</v>
      </c>
      <c r="Z876" s="108" t="s">
        <v>272</v>
      </c>
      <c r="AA876" s="108" t="s">
        <v>272</v>
      </c>
      <c r="AB876" s="108" t="s">
        <v>272</v>
      </c>
      <c r="AC876" s="108" t="s">
        <v>272</v>
      </c>
      <c r="AD876" s="108" t="s">
        <v>272</v>
      </c>
      <c r="AE876" s="108" t="s">
        <v>272</v>
      </c>
      <c r="AF876" s="108" t="s">
        <v>278</v>
      </c>
    </row>
    <row r="877" spans="1:32" x14ac:dyDescent="0.25">
      <c r="A877" s="107">
        <f t="shared" si="13"/>
        <v>6</v>
      </c>
      <c r="B877" s="113">
        <v>45457</v>
      </c>
      <c r="C877" s="113">
        <v>45457</v>
      </c>
      <c r="D877" s="108" t="s">
        <v>2041</v>
      </c>
      <c r="E877" s="108" t="s">
        <v>272</v>
      </c>
      <c r="F877" s="108" t="s">
        <v>2042</v>
      </c>
      <c r="G877" s="108" t="s">
        <v>281</v>
      </c>
      <c r="H877" s="108" t="s">
        <v>282</v>
      </c>
      <c r="I877" s="108" t="s">
        <v>276</v>
      </c>
      <c r="J877" s="120">
        <v>-5022000000</v>
      </c>
      <c r="K877" s="114">
        <v>0</v>
      </c>
      <c r="L877" s="114">
        <v>-5022000000</v>
      </c>
      <c r="M877" s="115" t="s">
        <v>272</v>
      </c>
      <c r="N877" s="108" t="s">
        <v>705</v>
      </c>
      <c r="O877" s="108" t="s">
        <v>706</v>
      </c>
      <c r="P877" s="108" t="s">
        <v>284</v>
      </c>
      <c r="Q877" s="120">
        <v>275000</v>
      </c>
      <c r="R877" s="116" t="s">
        <v>241</v>
      </c>
      <c r="S877" s="108" t="s">
        <v>272</v>
      </c>
      <c r="T877" s="108" t="s">
        <v>272</v>
      </c>
      <c r="U877" s="108" t="s">
        <v>272</v>
      </c>
      <c r="V877" s="108" t="s">
        <v>272</v>
      </c>
      <c r="W877" s="108" t="s">
        <v>272</v>
      </c>
      <c r="X877" s="108" t="s">
        <v>272</v>
      </c>
      <c r="Y877" s="108" t="s">
        <v>272</v>
      </c>
      <c r="Z877" s="108" t="s">
        <v>272</v>
      </c>
      <c r="AA877" s="108" t="s">
        <v>272</v>
      </c>
      <c r="AB877" s="108" t="s">
        <v>272</v>
      </c>
      <c r="AC877" s="108" t="s">
        <v>272</v>
      </c>
      <c r="AD877" s="108" t="s">
        <v>272</v>
      </c>
      <c r="AE877" s="108" t="s">
        <v>272</v>
      </c>
      <c r="AF877" s="108" t="s">
        <v>278</v>
      </c>
    </row>
    <row r="878" spans="1:32" x14ac:dyDescent="0.25">
      <c r="A878" s="107">
        <f t="shared" si="13"/>
        <v>6</v>
      </c>
      <c r="B878" s="113">
        <v>45457</v>
      </c>
      <c r="C878" s="113">
        <v>45457</v>
      </c>
      <c r="D878" s="108" t="s">
        <v>2043</v>
      </c>
      <c r="E878" s="108" t="s">
        <v>272</v>
      </c>
      <c r="F878" s="108" t="s">
        <v>2044</v>
      </c>
      <c r="G878" s="108" t="s">
        <v>281</v>
      </c>
      <c r="H878" s="108" t="s">
        <v>282</v>
      </c>
      <c r="I878" s="108" t="s">
        <v>276</v>
      </c>
      <c r="J878" s="120">
        <v>-125878500</v>
      </c>
      <c r="K878" s="114">
        <v>0</v>
      </c>
      <c r="L878" s="114">
        <v>-125878500</v>
      </c>
      <c r="M878" s="115" t="s">
        <v>272</v>
      </c>
      <c r="N878" s="108" t="s">
        <v>125</v>
      </c>
      <c r="O878" s="108" t="s">
        <v>178</v>
      </c>
      <c r="P878" s="108" t="s">
        <v>284</v>
      </c>
      <c r="Q878" s="120">
        <v>5500</v>
      </c>
      <c r="R878" s="116" t="s">
        <v>1</v>
      </c>
      <c r="S878" s="108" t="s">
        <v>272</v>
      </c>
      <c r="T878" s="108" t="s">
        <v>272</v>
      </c>
      <c r="U878" s="108" t="s">
        <v>272</v>
      </c>
      <c r="V878" s="108" t="s">
        <v>272</v>
      </c>
      <c r="W878" s="108" t="s">
        <v>272</v>
      </c>
      <c r="X878" s="108" t="s">
        <v>272</v>
      </c>
      <c r="Y878" s="108" t="s">
        <v>272</v>
      </c>
      <c r="Z878" s="108" t="s">
        <v>272</v>
      </c>
      <c r="AA878" s="108" t="s">
        <v>272</v>
      </c>
      <c r="AB878" s="108" t="s">
        <v>272</v>
      </c>
      <c r="AC878" s="108" t="s">
        <v>272</v>
      </c>
      <c r="AD878" s="108" t="s">
        <v>272</v>
      </c>
      <c r="AE878" s="108" t="s">
        <v>272</v>
      </c>
      <c r="AF878" s="108" t="s">
        <v>278</v>
      </c>
    </row>
    <row r="879" spans="1:32" x14ac:dyDescent="0.25">
      <c r="A879" s="107">
        <f t="shared" si="13"/>
        <v>6</v>
      </c>
      <c r="B879" s="113">
        <v>45457</v>
      </c>
      <c r="C879" s="113">
        <v>45457</v>
      </c>
      <c r="D879" s="108" t="s">
        <v>2045</v>
      </c>
      <c r="E879" s="108" t="s">
        <v>272</v>
      </c>
      <c r="F879" s="108" t="s">
        <v>2046</v>
      </c>
      <c r="G879" s="108" t="s">
        <v>281</v>
      </c>
      <c r="H879" s="108" t="s">
        <v>282</v>
      </c>
      <c r="I879" s="108" t="s">
        <v>276</v>
      </c>
      <c r="J879" s="120">
        <v>-350267500</v>
      </c>
      <c r="K879" s="114">
        <v>0</v>
      </c>
      <c r="L879" s="114">
        <v>-350267500</v>
      </c>
      <c r="M879" s="115" t="s">
        <v>272</v>
      </c>
      <c r="N879" s="108" t="s">
        <v>110</v>
      </c>
      <c r="O879" s="108" t="s">
        <v>192</v>
      </c>
      <c r="P879" s="108" t="s">
        <v>284</v>
      </c>
      <c r="Q879" s="120">
        <v>11000</v>
      </c>
      <c r="R879" s="116" t="s">
        <v>0</v>
      </c>
      <c r="S879" s="108" t="s">
        <v>272</v>
      </c>
      <c r="T879" s="108" t="s">
        <v>272</v>
      </c>
      <c r="U879" s="108" t="s">
        <v>272</v>
      </c>
      <c r="V879" s="108" t="s">
        <v>272</v>
      </c>
      <c r="W879" s="108" t="s">
        <v>272</v>
      </c>
      <c r="X879" s="108" t="s">
        <v>272</v>
      </c>
      <c r="Y879" s="108" t="s">
        <v>272</v>
      </c>
      <c r="Z879" s="108" t="s">
        <v>272</v>
      </c>
      <c r="AA879" s="108" t="s">
        <v>272</v>
      </c>
      <c r="AB879" s="108" t="s">
        <v>272</v>
      </c>
      <c r="AC879" s="108" t="s">
        <v>272</v>
      </c>
      <c r="AD879" s="108" t="s">
        <v>272</v>
      </c>
      <c r="AE879" s="108" t="s">
        <v>272</v>
      </c>
      <c r="AF879" s="108" t="s">
        <v>278</v>
      </c>
    </row>
    <row r="880" spans="1:32" x14ac:dyDescent="0.25">
      <c r="A880" s="107">
        <f t="shared" si="13"/>
        <v>6</v>
      </c>
      <c r="B880" s="113">
        <v>45458</v>
      </c>
      <c r="C880" s="113">
        <v>45458</v>
      </c>
      <c r="D880" s="108" t="s">
        <v>2048</v>
      </c>
      <c r="E880" s="108" t="s">
        <v>272</v>
      </c>
      <c r="F880" s="108" t="s">
        <v>2049</v>
      </c>
      <c r="G880" s="108" t="s">
        <v>281</v>
      </c>
      <c r="H880" s="108" t="s">
        <v>282</v>
      </c>
      <c r="I880" s="108" t="s">
        <v>276</v>
      </c>
      <c r="J880" s="120">
        <v>-714846000</v>
      </c>
      <c r="K880" s="114">
        <v>0</v>
      </c>
      <c r="L880" s="114">
        <v>-714846000</v>
      </c>
      <c r="M880" s="115" t="s">
        <v>272</v>
      </c>
      <c r="N880" s="108" t="s">
        <v>110</v>
      </c>
      <c r="O880" s="108" t="s">
        <v>192</v>
      </c>
      <c r="P880" s="108" t="s">
        <v>284</v>
      </c>
      <c r="Q880" s="120">
        <v>22000</v>
      </c>
      <c r="R880" s="116" t="s">
        <v>0</v>
      </c>
      <c r="S880" s="108" t="s">
        <v>272</v>
      </c>
      <c r="T880" s="108" t="s">
        <v>272</v>
      </c>
      <c r="U880" s="108" t="s">
        <v>272</v>
      </c>
      <c r="V880" s="108" t="s">
        <v>272</v>
      </c>
      <c r="W880" s="108" t="s">
        <v>272</v>
      </c>
      <c r="X880" s="108" t="s">
        <v>272</v>
      </c>
      <c r="Y880" s="108" t="s">
        <v>272</v>
      </c>
      <c r="Z880" s="108" t="s">
        <v>272</v>
      </c>
      <c r="AA880" s="108" t="s">
        <v>272</v>
      </c>
      <c r="AB880" s="108" t="s">
        <v>272</v>
      </c>
      <c r="AC880" s="108" t="s">
        <v>272</v>
      </c>
      <c r="AD880" s="108" t="s">
        <v>272</v>
      </c>
      <c r="AE880" s="108" t="s">
        <v>272</v>
      </c>
      <c r="AF880" s="108" t="s">
        <v>278</v>
      </c>
    </row>
    <row r="881" spans="1:32" x14ac:dyDescent="0.25">
      <c r="A881" s="107">
        <f t="shared" si="13"/>
        <v>6</v>
      </c>
      <c r="B881" s="113">
        <v>45458</v>
      </c>
      <c r="C881" s="113">
        <v>45458</v>
      </c>
      <c r="D881" s="108" t="s">
        <v>2050</v>
      </c>
      <c r="E881" s="108" t="s">
        <v>272</v>
      </c>
      <c r="F881" s="108" t="s">
        <v>2051</v>
      </c>
      <c r="G881" s="108" t="s">
        <v>281</v>
      </c>
      <c r="H881" s="108" t="s">
        <v>282</v>
      </c>
      <c r="I881" s="108" t="s">
        <v>276</v>
      </c>
      <c r="J881" s="120">
        <v>-350267500</v>
      </c>
      <c r="K881" s="114">
        <v>0</v>
      </c>
      <c r="L881" s="114">
        <v>-350267500</v>
      </c>
      <c r="M881" s="115" t="s">
        <v>272</v>
      </c>
      <c r="N881" s="108" t="s">
        <v>95</v>
      </c>
      <c r="O881" s="108" t="s">
        <v>170</v>
      </c>
      <c r="P881" s="108" t="s">
        <v>284</v>
      </c>
      <c r="Q881" s="120">
        <v>11000</v>
      </c>
      <c r="R881" s="116" t="s">
        <v>0</v>
      </c>
      <c r="S881" s="108" t="s">
        <v>272</v>
      </c>
      <c r="T881" s="108" t="s">
        <v>272</v>
      </c>
      <c r="U881" s="108" t="s">
        <v>272</v>
      </c>
      <c r="V881" s="108" t="s">
        <v>272</v>
      </c>
      <c r="W881" s="108" t="s">
        <v>272</v>
      </c>
      <c r="X881" s="108" t="s">
        <v>272</v>
      </c>
      <c r="Y881" s="108" t="s">
        <v>272</v>
      </c>
      <c r="Z881" s="108" t="s">
        <v>272</v>
      </c>
      <c r="AA881" s="108" t="s">
        <v>272</v>
      </c>
      <c r="AB881" s="108" t="s">
        <v>272</v>
      </c>
      <c r="AC881" s="108" t="s">
        <v>272</v>
      </c>
      <c r="AD881" s="108" t="s">
        <v>272</v>
      </c>
      <c r="AE881" s="108" t="s">
        <v>272</v>
      </c>
      <c r="AF881" s="108" t="s">
        <v>278</v>
      </c>
    </row>
    <row r="882" spans="1:32" x14ac:dyDescent="0.25">
      <c r="A882" s="107">
        <f t="shared" si="13"/>
        <v>6</v>
      </c>
      <c r="B882" s="113">
        <v>45458</v>
      </c>
      <c r="C882" s="113">
        <v>45458</v>
      </c>
      <c r="D882" s="108" t="s">
        <v>2052</v>
      </c>
      <c r="E882" s="108" t="s">
        <v>272</v>
      </c>
      <c r="F882" s="108" t="s">
        <v>2053</v>
      </c>
      <c r="G882" s="108" t="s">
        <v>281</v>
      </c>
      <c r="H882" s="108" t="s">
        <v>282</v>
      </c>
      <c r="I882" s="108" t="s">
        <v>276</v>
      </c>
      <c r="J882" s="120">
        <v>-16553000</v>
      </c>
      <c r="K882" s="114">
        <v>0</v>
      </c>
      <c r="L882" s="114">
        <v>-16553000</v>
      </c>
      <c r="M882" s="115" t="s">
        <v>272</v>
      </c>
      <c r="N882" s="108" t="s">
        <v>283</v>
      </c>
      <c r="O882" s="108" t="s">
        <v>168</v>
      </c>
      <c r="P882" s="108" t="s">
        <v>284</v>
      </c>
      <c r="Q882" s="120">
        <v>500</v>
      </c>
      <c r="R882" s="116" t="s">
        <v>0</v>
      </c>
      <c r="S882" s="108" t="s">
        <v>272</v>
      </c>
      <c r="T882" s="108" t="s">
        <v>272</v>
      </c>
      <c r="U882" s="108" t="s">
        <v>272</v>
      </c>
      <c r="V882" s="108" t="s">
        <v>272</v>
      </c>
      <c r="W882" s="108" t="s">
        <v>272</v>
      </c>
      <c r="X882" s="108" t="s">
        <v>272</v>
      </c>
      <c r="Y882" s="108" t="s">
        <v>272</v>
      </c>
      <c r="Z882" s="108" t="s">
        <v>272</v>
      </c>
      <c r="AA882" s="108" t="s">
        <v>272</v>
      </c>
      <c r="AB882" s="108" t="s">
        <v>272</v>
      </c>
      <c r="AC882" s="108" t="s">
        <v>272</v>
      </c>
      <c r="AD882" s="108" t="s">
        <v>272</v>
      </c>
      <c r="AE882" s="108" t="s">
        <v>272</v>
      </c>
      <c r="AF882" s="108" t="s">
        <v>278</v>
      </c>
    </row>
    <row r="883" spans="1:32" x14ac:dyDescent="0.25">
      <c r="A883" s="107">
        <f t="shared" si="13"/>
        <v>6</v>
      </c>
      <c r="B883" s="113">
        <v>45460</v>
      </c>
      <c r="C883" s="113">
        <v>45460</v>
      </c>
      <c r="D883" s="108" t="s">
        <v>2054</v>
      </c>
      <c r="E883" s="108" t="s">
        <v>272</v>
      </c>
      <c r="F883" s="108" t="s">
        <v>2055</v>
      </c>
      <c r="G883" s="108" t="s">
        <v>281</v>
      </c>
      <c r="H883" s="108" t="s">
        <v>282</v>
      </c>
      <c r="I883" s="108" t="s">
        <v>276</v>
      </c>
      <c r="J883" s="120">
        <v>-599302000</v>
      </c>
      <c r="K883" s="114">
        <v>0</v>
      </c>
      <c r="L883" s="114">
        <v>-599302000</v>
      </c>
      <c r="M883" s="115" t="s">
        <v>272</v>
      </c>
      <c r="N883" s="108" t="s">
        <v>116</v>
      </c>
      <c r="O883" s="108" t="s">
        <v>173</v>
      </c>
      <c r="P883" s="108" t="s">
        <v>284</v>
      </c>
      <c r="Q883" s="120">
        <v>22000</v>
      </c>
      <c r="R883" s="116" t="s">
        <v>0</v>
      </c>
      <c r="S883" s="108" t="s">
        <v>272</v>
      </c>
      <c r="T883" s="108" t="s">
        <v>272</v>
      </c>
      <c r="U883" s="108" t="s">
        <v>272</v>
      </c>
      <c r="V883" s="108" t="s">
        <v>272</v>
      </c>
      <c r="W883" s="108" t="s">
        <v>272</v>
      </c>
      <c r="X883" s="108" t="s">
        <v>272</v>
      </c>
      <c r="Y883" s="108" t="s">
        <v>272</v>
      </c>
      <c r="Z883" s="108" t="s">
        <v>272</v>
      </c>
      <c r="AA883" s="108" t="s">
        <v>272</v>
      </c>
      <c r="AB883" s="108" t="s">
        <v>272</v>
      </c>
      <c r="AC883" s="108" t="s">
        <v>272</v>
      </c>
      <c r="AD883" s="108" t="s">
        <v>272</v>
      </c>
      <c r="AE883" s="108" t="s">
        <v>272</v>
      </c>
      <c r="AF883" s="108" t="s">
        <v>278</v>
      </c>
    </row>
    <row r="884" spans="1:32" x14ac:dyDescent="0.25">
      <c r="A884" s="107">
        <f t="shared" si="13"/>
        <v>6</v>
      </c>
      <c r="B884" s="113">
        <v>45460</v>
      </c>
      <c r="C884" s="113">
        <v>45460</v>
      </c>
      <c r="D884" s="108" t="s">
        <v>2056</v>
      </c>
      <c r="E884" s="108" t="s">
        <v>272</v>
      </c>
      <c r="F884" s="108" t="s">
        <v>2057</v>
      </c>
      <c r="G884" s="108" t="s">
        <v>281</v>
      </c>
      <c r="H884" s="108" t="s">
        <v>282</v>
      </c>
      <c r="I884" s="108" t="s">
        <v>276</v>
      </c>
      <c r="J884" s="120">
        <v>-599302000</v>
      </c>
      <c r="K884" s="114">
        <v>0</v>
      </c>
      <c r="L884" s="114">
        <v>-599302000</v>
      </c>
      <c r="M884" s="115" t="s">
        <v>272</v>
      </c>
      <c r="N884" s="108" t="s">
        <v>116</v>
      </c>
      <c r="O884" s="108" t="s">
        <v>173</v>
      </c>
      <c r="P884" s="108" t="s">
        <v>284</v>
      </c>
      <c r="Q884" s="120">
        <v>22000</v>
      </c>
      <c r="R884" s="116" t="s">
        <v>0</v>
      </c>
      <c r="S884" s="108" t="s">
        <v>272</v>
      </c>
      <c r="T884" s="108" t="s">
        <v>272</v>
      </c>
      <c r="U884" s="108" t="s">
        <v>272</v>
      </c>
      <c r="V884" s="108" t="s">
        <v>272</v>
      </c>
      <c r="W884" s="108" t="s">
        <v>272</v>
      </c>
      <c r="X884" s="108" t="s">
        <v>272</v>
      </c>
      <c r="Y884" s="108" t="s">
        <v>272</v>
      </c>
      <c r="Z884" s="108" t="s">
        <v>272</v>
      </c>
      <c r="AA884" s="108" t="s">
        <v>272</v>
      </c>
      <c r="AB884" s="108" t="s">
        <v>272</v>
      </c>
      <c r="AC884" s="108" t="s">
        <v>272</v>
      </c>
      <c r="AD884" s="108" t="s">
        <v>272</v>
      </c>
      <c r="AE884" s="108" t="s">
        <v>272</v>
      </c>
      <c r="AF884" s="108" t="s">
        <v>278</v>
      </c>
    </row>
    <row r="885" spans="1:32" x14ac:dyDescent="0.25">
      <c r="A885" s="107">
        <f t="shared" si="13"/>
        <v>6</v>
      </c>
      <c r="B885" s="113">
        <v>45460</v>
      </c>
      <c r="C885" s="113">
        <v>45460</v>
      </c>
      <c r="D885" s="108" t="s">
        <v>2058</v>
      </c>
      <c r="E885" s="108" t="s">
        <v>272</v>
      </c>
      <c r="F885" s="108" t="s">
        <v>2059</v>
      </c>
      <c r="G885" s="108" t="s">
        <v>281</v>
      </c>
      <c r="H885" s="108" t="s">
        <v>282</v>
      </c>
      <c r="I885" s="108" t="s">
        <v>276</v>
      </c>
      <c r="J885" s="120">
        <v>-714846000</v>
      </c>
      <c r="K885" s="114">
        <v>0</v>
      </c>
      <c r="L885" s="114">
        <v>-714846000</v>
      </c>
      <c r="M885" s="115" t="s">
        <v>272</v>
      </c>
      <c r="N885" s="108" t="s">
        <v>110</v>
      </c>
      <c r="O885" s="108" t="s">
        <v>192</v>
      </c>
      <c r="P885" s="108" t="s">
        <v>284</v>
      </c>
      <c r="Q885" s="120">
        <v>22000</v>
      </c>
      <c r="R885" s="116" t="s">
        <v>0</v>
      </c>
      <c r="S885" s="108" t="s">
        <v>272</v>
      </c>
      <c r="T885" s="108" t="s">
        <v>272</v>
      </c>
      <c r="U885" s="108" t="s">
        <v>272</v>
      </c>
      <c r="V885" s="108" t="s">
        <v>272</v>
      </c>
      <c r="W885" s="108" t="s">
        <v>272</v>
      </c>
      <c r="X885" s="108" t="s">
        <v>272</v>
      </c>
      <c r="Y885" s="108" t="s">
        <v>272</v>
      </c>
      <c r="Z885" s="108" t="s">
        <v>272</v>
      </c>
      <c r="AA885" s="108" t="s">
        <v>272</v>
      </c>
      <c r="AB885" s="108" t="s">
        <v>272</v>
      </c>
      <c r="AC885" s="108" t="s">
        <v>272</v>
      </c>
      <c r="AD885" s="108" t="s">
        <v>272</v>
      </c>
      <c r="AE885" s="108" t="s">
        <v>272</v>
      </c>
      <c r="AF885" s="108" t="s">
        <v>278</v>
      </c>
    </row>
    <row r="886" spans="1:32" x14ac:dyDescent="0.25">
      <c r="A886" s="107">
        <f t="shared" si="13"/>
        <v>6</v>
      </c>
      <c r="B886" s="113">
        <v>45460</v>
      </c>
      <c r="C886" s="113">
        <v>45460</v>
      </c>
      <c r="D886" s="108" t="s">
        <v>2060</v>
      </c>
      <c r="E886" s="108" t="s">
        <v>272</v>
      </c>
      <c r="F886" s="108" t="s">
        <v>2061</v>
      </c>
      <c r="G886" s="108" t="s">
        <v>281</v>
      </c>
      <c r="H886" s="108" t="s">
        <v>282</v>
      </c>
      <c r="I886" s="108" t="s">
        <v>276</v>
      </c>
      <c r="J886" s="120">
        <v>-350267500</v>
      </c>
      <c r="K886" s="114">
        <v>0</v>
      </c>
      <c r="L886" s="114">
        <v>-350267500</v>
      </c>
      <c r="M886" s="115" t="s">
        <v>272</v>
      </c>
      <c r="N886" s="108" t="s">
        <v>110</v>
      </c>
      <c r="O886" s="108" t="s">
        <v>192</v>
      </c>
      <c r="P886" s="108" t="s">
        <v>284</v>
      </c>
      <c r="Q886" s="120">
        <v>11000</v>
      </c>
      <c r="R886" s="116" t="s">
        <v>0</v>
      </c>
      <c r="S886" s="108" t="s">
        <v>272</v>
      </c>
      <c r="T886" s="108" t="s">
        <v>272</v>
      </c>
      <c r="U886" s="108" t="s">
        <v>272</v>
      </c>
      <c r="V886" s="108" t="s">
        <v>272</v>
      </c>
      <c r="W886" s="108" t="s">
        <v>272</v>
      </c>
      <c r="X886" s="108" t="s">
        <v>272</v>
      </c>
      <c r="Y886" s="108" t="s">
        <v>272</v>
      </c>
      <c r="Z886" s="108" t="s">
        <v>272</v>
      </c>
      <c r="AA886" s="108" t="s">
        <v>272</v>
      </c>
      <c r="AB886" s="108" t="s">
        <v>272</v>
      </c>
      <c r="AC886" s="108" t="s">
        <v>272</v>
      </c>
      <c r="AD886" s="108" t="s">
        <v>272</v>
      </c>
      <c r="AE886" s="108" t="s">
        <v>272</v>
      </c>
      <c r="AF886" s="108" t="s">
        <v>278</v>
      </c>
    </row>
    <row r="887" spans="1:32" x14ac:dyDescent="0.25">
      <c r="A887" s="107">
        <f t="shared" si="13"/>
        <v>6</v>
      </c>
      <c r="B887" s="113">
        <v>45460</v>
      </c>
      <c r="C887" s="113">
        <v>45460</v>
      </c>
      <c r="D887" s="108" t="s">
        <v>2062</v>
      </c>
      <c r="E887" s="108" t="s">
        <v>272</v>
      </c>
      <c r="F887" s="108" t="s">
        <v>2063</v>
      </c>
      <c r="G887" s="108" t="s">
        <v>281</v>
      </c>
      <c r="H887" s="108" t="s">
        <v>282</v>
      </c>
      <c r="I887" s="108" t="s">
        <v>276</v>
      </c>
      <c r="J887" s="120">
        <v>-193017000</v>
      </c>
      <c r="K887" s="114">
        <v>0</v>
      </c>
      <c r="L887" s="114">
        <v>-193017000</v>
      </c>
      <c r="M887" s="115" t="s">
        <v>272</v>
      </c>
      <c r="N887" s="108" t="s">
        <v>101</v>
      </c>
      <c r="O887" s="108" t="s">
        <v>175</v>
      </c>
      <c r="P887" s="108" t="s">
        <v>284</v>
      </c>
      <c r="Q887" s="120">
        <v>5500</v>
      </c>
      <c r="R887" s="116" t="s">
        <v>1</v>
      </c>
      <c r="S887" s="108" t="s">
        <v>272</v>
      </c>
      <c r="T887" s="108" t="s">
        <v>272</v>
      </c>
      <c r="U887" s="108" t="s">
        <v>272</v>
      </c>
      <c r="V887" s="108" t="s">
        <v>272</v>
      </c>
      <c r="W887" s="108" t="s">
        <v>272</v>
      </c>
      <c r="X887" s="108" t="s">
        <v>272</v>
      </c>
      <c r="Y887" s="108" t="s">
        <v>272</v>
      </c>
      <c r="Z887" s="108" t="s">
        <v>272</v>
      </c>
      <c r="AA887" s="108" t="s">
        <v>272</v>
      </c>
      <c r="AB887" s="108" t="s">
        <v>272</v>
      </c>
      <c r="AC887" s="108" t="s">
        <v>272</v>
      </c>
      <c r="AD887" s="108" t="s">
        <v>272</v>
      </c>
      <c r="AE887" s="108" t="s">
        <v>272</v>
      </c>
      <c r="AF887" s="108" t="s">
        <v>278</v>
      </c>
    </row>
    <row r="888" spans="1:32" x14ac:dyDescent="0.25">
      <c r="A888" s="107">
        <f t="shared" si="13"/>
        <v>6</v>
      </c>
      <c r="B888" s="113">
        <v>45460</v>
      </c>
      <c r="C888" s="113">
        <v>45460</v>
      </c>
      <c r="D888" s="108" t="s">
        <v>2064</v>
      </c>
      <c r="E888" s="108" t="s">
        <v>272</v>
      </c>
      <c r="F888" s="108" t="s">
        <v>2065</v>
      </c>
      <c r="G888" s="108" t="s">
        <v>281</v>
      </c>
      <c r="H888" s="108" t="s">
        <v>282</v>
      </c>
      <c r="I888" s="108" t="s">
        <v>276</v>
      </c>
      <c r="J888" s="120">
        <v>-193017000</v>
      </c>
      <c r="K888" s="114">
        <v>0</v>
      </c>
      <c r="L888" s="114">
        <v>-193017000</v>
      </c>
      <c r="M888" s="115" t="s">
        <v>272</v>
      </c>
      <c r="N888" s="108" t="s">
        <v>101</v>
      </c>
      <c r="O888" s="108" t="s">
        <v>175</v>
      </c>
      <c r="P888" s="108" t="s">
        <v>284</v>
      </c>
      <c r="Q888" s="120">
        <v>5500</v>
      </c>
      <c r="R888" s="116" t="s">
        <v>1</v>
      </c>
      <c r="S888" s="108" t="s">
        <v>272</v>
      </c>
      <c r="T888" s="108" t="s">
        <v>272</v>
      </c>
      <c r="U888" s="108" t="s">
        <v>272</v>
      </c>
      <c r="V888" s="108" t="s">
        <v>272</v>
      </c>
      <c r="W888" s="108" t="s">
        <v>272</v>
      </c>
      <c r="X888" s="108" t="s">
        <v>272</v>
      </c>
      <c r="Y888" s="108" t="s">
        <v>272</v>
      </c>
      <c r="Z888" s="108" t="s">
        <v>272</v>
      </c>
      <c r="AA888" s="108" t="s">
        <v>272</v>
      </c>
      <c r="AB888" s="108" t="s">
        <v>272</v>
      </c>
      <c r="AC888" s="108" t="s">
        <v>272</v>
      </c>
      <c r="AD888" s="108" t="s">
        <v>272</v>
      </c>
      <c r="AE888" s="108" t="s">
        <v>272</v>
      </c>
      <c r="AF888" s="108" t="s">
        <v>278</v>
      </c>
    </row>
    <row r="889" spans="1:32" x14ac:dyDescent="0.25">
      <c r="A889" s="107">
        <f t="shared" si="13"/>
        <v>6</v>
      </c>
      <c r="B889" s="113">
        <v>45461</v>
      </c>
      <c r="C889" s="113">
        <v>45461</v>
      </c>
      <c r="D889" s="108" t="s">
        <v>2066</v>
      </c>
      <c r="E889" s="108" t="s">
        <v>272</v>
      </c>
      <c r="F889" s="108" t="s">
        <v>2067</v>
      </c>
      <c r="G889" s="108" t="s">
        <v>281</v>
      </c>
      <c r="H889" s="108" t="s">
        <v>282</v>
      </c>
      <c r="I889" s="108" t="s">
        <v>276</v>
      </c>
      <c r="J889" s="120">
        <v>-235950000</v>
      </c>
      <c r="K889" s="114">
        <v>0</v>
      </c>
      <c r="L889" s="114">
        <v>-235950000</v>
      </c>
      <c r="M889" s="115" t="s">
        <v>272</v>
      </c>
      <c r="N889" s="108" t="s">
        <v>197</v>
      </c>
      <c r="O889" s="108" t="s">
        <v>198</v>
      </c>
      <c r="P889" s="108" t="s">
        <v>284</v>
      </c>
      <c r="Q889" s="120">
        <v>14300</v>
      </c>
      <c r="R889" s="116" t="s">
        <v>130</v>
      </c>
      <c r="S889" s="108" t="s">
        <v>272</v>
      </c>
      <c r="T889" s="108" t="s">
        <v>272</v>
      </c>
      <c r="U889" s="108" t="s">
        <v>272</v>
      </c>
      <c r="V889" s="108" t="s">
        <v>272</v>
      </c>
      <c r="W889" s="108" t="s">
        <v>272</v>
      </c>
      <c r="X889" s="108" t="s">
        <v>272</v>
      </c>
      <c r="Y889" s="108" t="s">
        <v>272</v>
      </c>
      <c r="Z889" s="108" t="s">
        <v>272</v>
      </c>
      <c r="AA889" s="108" t="s">
        <v>272</v>
      </c>
      <c r="AB889" s="108" t="s">
        <v>272</v>
      </c>
      <c r="AC889" s="108" t="s">
        <v>272</v>
      </c>
      <c r="AD889" s="108" t="s">
        <v>272</v>
      </c>
      <c r="AE889" s="108" t="s">
        <v>272</v>
      </c>
      <c r="AF889" s="108" t="s">
        <v>278</v>
      </c>
    </row>
    <row r="890" spans="1:32" x14ac:dyDescent="0.25">
      <c r="A890" s="107">
        <f t="shared" si="13"/>
        <v>6</v>
      </c>
      <c r="B890" s="113">
        <v>45461</v>
      </c>
      <c r="C890" s="113">
        <v>45461</v>
      </c>
      <c r="D890" s="108" t="s">
        <v>2068</v>
      </c>
      <c r="E890" s="108" t="s">
        <v>272</v>
      </c>
      <c r="F890" s="108" t="s">
        <v>2069</v>
      </c>
      <c r="G890" s="108" t="s">
        <v>281</v>
      </c>
      <c r="H890" s="108" t="s">
        <v>282</v>
      </c>
      <c r="I890" s="108" t="s">
        <v>276</v>
      </c>
      <c r="J890" s="120">
        <v>-235950000</v>
      </c>
      <c r="K890" s="114">
        <v>0</v>
      </c>
      <c r="L890" s="114">
        <v>-235950000</v>
      </c>
      <c r="M890" s="115" t="s">
        <v>272</v>
      </c>
      <c r="N890" s="108" t="s">
        <v>197</v>
      </c>
      <c r="O890" s="108" t="s">
        <v>198</v>
      </c>
      <c r="P890" s="108" t="s">
        <v>284</v>
      </c>
      <c r="Q890" s="120">
        <v>14300</v>
      </c>
      <c r="R890" s="116" t="s">
        <v>130</v>
      </c>
      <c r="S890" s="108" t="s">
        <v>272</v>
      </c>
      <c r="T890" s="108" t="s">
        <v>272</v>
      </c>
      <c r="U890" s="108" t="s">
        <v>272</v>
      </c>
      <c r="V890" s="108" t="s">
        <v>272</v>
      </c>
      <c r="W890" s="108" t="s">
        <v>272</v>
      </c>
      <c r="X890" s="108" t="s">
        <v>272</v>
      </c>
      <c r="Y890" s="108" t="s">
        <v>272</v>
      </c>
      <c r="Z890" s="108" t="s">
        <v>272</v>
      </c>
      <c r="AA890" s="108" t="s">
        <v>272</v>
      </c>
      <c r="AB890" s="108" t="s">
        <v>272</v>
      </c>
      <c r="AC890" s="108" t="s">
        <v>272</v>
      </c>
      <c r="AD890" s="108" t="s">
        <v>272</v>
      </c>
      <c r="AE890" s="108" t="s">
        <v>272</v>
      </c>
      <c r="AF890" s="108" t="s">
        <v>278</v>
      </c>
    </row>
    <row r="891" spans="1:32" x14ac:dyDescent="0.25">
      <c r="A891" s="107">
        <f t="shared" si="13"/>
        <v>6</v>
      </c>
      <c r="B891" s="113">
        <v>45461</v>
      </c>
      <c r="C891" s="113">
        <v>45461</v>
      </c>
      <c r="D891" s="108" t="s">
        <v>2070</v>
      </c>
      <c r="E891" s="108" t="s">
        <v>272</v>
      </c>
      <c r="F891" s="108" t="s">
        <v>2071</v>
      </c>
      <c r="G891" s="108" t="s">
        <v>281</v>
      </c>
      <c r="H891" s="108" t="s">
        <v>282</v>
      </c>
      <c r="I891" s="108" t="s">
        <v>276</v>
      </c>
      <c r="J891" s="120">
        <v>-4355919950</v>
      </c>
      <c r="K891" s="114">
        <v>0</v>
      </c>
      <c r="L891" s="114">
        <v>-4355919950</v>
      </c>
      <c r="M891" s="115" t="s">
        <v>272</v>
      </c>
      <c r="N891" s="108" t="s">
        <v>705</v>
      </c>
      <c r="O891" s="108" t="s">
        <v>706</v>
      </c>
      <c r="P891" s="108" t="s">
        <v>284</v>
      </c>
      <c r="Q891" s="120">
        <v>236260</v>
      </c>
      <c r="R891" s="116" t="s">
        <v>241</v>
      </c>
      <c r="S891" s="108" t="s">
        <v>272</v>
      </c>
      <c r="T891" s="108" t="s">
        <v>272</v>
      </c>
      <c r="U891" s="108" t="s">
        <v>272</v>
      </c>
      <c r="V891" s="108" t="s">
        <v>272</v>
      </c>
      <c r="W891" s="108" t="s">
        <v>272</v>
      </c>
      <c r="X891" s="108" t="s">
        <v>272</v>
      </c>
      <c r="Y891" s="108" t="s">
        <v>272</v>
      </c>
      <c r="Z891" s="108" t="s">
        <v>272</v>
      </c>
      <c r="AA891" s="108" t="s">
        <v>272</v>
      </c>
      <c r="AB891" s="108" t="s">
        <v>272</v>
      </c>
      <c r="AC891" s="108" t="s">
        <v>272</v>
      </c>
      <c r="AD891" s="108" t="s">
        <v>272</v>
      </c>
      <c r="AE891" s="108" t="s">
        <v>272</v>
      </c>
      <c r="AF891" s="108" t="s">
        <v>278</v>
      </c>
    </row>
    <row r="892" spans="1:32" x14ac:dyDescent="0.25">
      <c r="A892" s="107">
        <f t="shared" si="13"/>
        <v>6</v>
      </c>
      <c r="B892" s="113">
        <v>45461</v>
      </c>
      <c r="C892" s="113">
        <v>45461</v>
      </c>
      <c r="D892" s="108" t="s">
        <v>2072</v>
      </c>
      <c r="E892" s="108" t="s">
        <v>272</v>
      </c>
      <c r="F892" s="108" t="s">
        <v>2073</v>
      </c>
      <c r="G892" s="108" t="s">
        <v>281</v>
      </c>
      <c r="H892" s="108" t="s">
        <v>282</v>
      </c>
      <c r="I892" s="108" t="s">
        <v>276</v>
      </c>
      <c r="J892" s="120">
        <v>-350267500</v>
      </c>
      <c r="K892" s="114">
        <v>0</v>
      </c>
      <c r="L892" s="114">
        <v>-350267500</v>
      </c>
      <c r="M892" s="115" t="s">
        <v>272</v>
      </c>
      <c r="N892" s="108" t="s">
        <v>95</v>
      </c>
      <c r="O892" s="108" t="s">
        <v>170</v>
      </c>
      <c r="P892" s="108" t="s">
        <v>284</v>
      </c>
      <c r="Q892" s="120">
        <v>11000</v>
      </c>
      <c r="R892" s="116" t="s">
        <v>0</v>
      </c>
      <c r="S892" s="108" t="s">
        <v>272</v>
      </c>
      <c r="T892" s="108" t="s">
        <v>272</v>
      </c>
      <c r="U892" s="108" t="s">
        <v>272</v>
      </c>
      <c r="V892" s="108" t="s">
        <v>272</v>
      </c>
      <c r="W892" s="108" t="s">
        <v>272</v>
      </c>
      <c r="X892" s="108" t="s">
        <v>272</v>
      </c>
      <c r="Y892" s="108" t="s">
        <v>272</v>
      </c>
      <c r="Z892" s="108" t="s">
        <v>272</v>
      </c>
      <c r="AA892" s="108" t="s">
        <v>272</v>
      </c>
      <c r="AB892" s="108" t="s">
        <v>272</v>
      </c>
      <c r="AC892" s="108" t="s">
        <v>272</v>
      </c>
      <c r="AD892" s="108" t="s">
        <v>272</v>
      </c>
      <c r="AE892" s="108" t="s">
        <v>272</v>
      </c>
      <c r="AF892" s="108" t="s">
        <v>278</v>
      </c>
    </row>
    <row r="893" spans="1:32" x14ac:dyDescent="0.25">
      <c r="A893" s="107">
        <f t="shared" si="13"/>
        <v>6</v>
      </c>
      <c r="B893" s="113">
        <v>45461</v>
      </c>
      <c r="C893" s="113">
        <v>45461</v>
      </c>
      <c r="D893" s="108" t="s">
        <v>2074</v>
      </c>
      <c r="E893" s="108" t="s">
        <v>272</v>
      </c>
      <c r="F893" s="108" t="s">
        <v>2075</v>
      </c>
      <c r="G893" s="108" t="s">
        <v>281</v>
      </c>
      <c r="H893" s="108" t="s">
        <v>282</v>
      </c>
      <c r="I893" s="108" t="s">
        <v>276</v>
      </c>
      <c r="J893" s="120">
        <v>-121840200</v>
      </c>
      <c r="K893" s="114">
        <v>0</v>
      </c>
      <c r="L893" s="114">
        <v>-121840200</v>
      </c>
      <c r="M893" s="115" t="s">
        <v>272</v>
      </c>
      <c r="N893" s="108" t="s">
        <v>337</v>
      </c>
      <c r="O893" s="108" t="s">
        <v>338</v>
      </c>
      <c r="P893" s="108" t="s">
        <v>284</v>
      </c>
      <c r="Q893" s="120">
        <v>5886</v>
      </c>
      <c r="R893" s="116" t="s">
        <v>239</v>
      </c>
      <c r="S893" s="108" t="s">
        <v>272</v>
      </c>
      <c r="T893" s="108" t="s">
        <v>272</v>
      </c>
      <c r="U893" s="108" t="s">
        <v>272</v>
      </c>
      <c r="V893" s="108" t="s">
        <v>272</v>
      </c>
      <c r="W893" s="108" t="s">
        <v>272</v>
      </c>
      <c r="X893" s="108" t="s">
        <v>272</v>
      </c>
      <c r="Y893" s="108" t="s">
        <v>272</v>
      </c>
      <c r="Z893" s="108" t="s">
        <v>272</v>
      </c>
      <c r="AA893" s="108" t="s">
        <v>272</v>
      </c>
      <c r="AB893" s="108" t="s">
        <v>272</v>
      </c>
      <c r="AC893" s="108" t="s">
        <v>272</v>
      </c>
      <c r="AD893" s="108" t="s">
        <v>272</v>
      </c>
      <c r="AE893" s="108" t="s">
        <v>272</v>
      </c>
      <c r="AF893" s="108" t="s">
        <v>278</v>
      </c>
    </row>
    <row r="894" spans="1:32" x14ac:dyDescent="0.25">
      <c r="A894" s="107">
        <f t="shared" si="13"/>
        <v>6</v>
      </c>
      <c r="B894" s="113">
        <v>45462</v>
      </c>
      <c r="C894" s="113">
        <v>45462</v>
      </c>
      <c r="D894" s="108" t="s">
        <v>2076</v>
      </c>
      <c r="E894" s="108" t="s">
        <v>272</v>
      </c>
      <c r="F894" s="108" t="s">
        <v>2077</v>
      </c>
      <c r="G894" s="108" t="s">
        <v>315</v>
      </c>
      <c r="H894" s="108" t="s">
        <v>316</v>
      </c>
      <c r="I894" s="108" t="s">
        <v>276</v>
      </c>
      <c r="J894" s="120">
        <v>-677978400</v>
      </c>
      <c r="K894" s="114">
        <v>0</v>
      </c>
      <c r="L894" s="114">
        <v>-677978400</v>
      </c>
      <c r="M894" s="115" t="s">
        <v>272</v>
      </c>
      <c r="N894" s="108" t="s">
        <v>110</v>
      </c>
      <c r="O894" s="108" t="s">
        <v>192</v>
      </c>
      <c r="P894" s="108" t="s">
        <v>284</v>
      </c>
      <c r="Q894" s="120">
        <v>22000</v>
      </c>
      <c r="R894" s="116" t="s">
        <v>0</v>
      </c>
      <c r="S894" s="108" t="s">
        <v>272</v>
      </c>
      <c r="T894" s="108" t="s">
        <v>272</v>
      </c>
      <c r="U894" s="108" t="s">
        <v>272</v>
      </c>
      <c r="V894" s="108" t="s">
        <v>272</v>
      </c>
      <c r="W894" s="108" t="s">
        <v>272</v>
      </c>
      <c r="X894" s="108" t="s">
        <v>272</v>
      </c>
      <c r="Y894" s="108" t="s">
        <v>272</v>
      </c>
      <c r="Z894" s="108" t="s">
        <v>272</v>
      </c>
      <c r="AA894" s="108" t="s">
        <v>272</v>
      </c>
      <c r="AB894" s="108" t="s">
        <v>272</v>
      </c>
      <c r="AC894" s="108" t="s">
        <v>272</v>
      </c>
      <c r="AD894" s="108" t="s">
        <v>272</v>
      </c>
      <c r="AE894" s="108" t="s">
        <v>272</v>
      </c>
      <c r="AF894" s="108" t="s">
        <v>278</v>
      </c>
    </row>
    <row r="895" spans="1:32" x14ac:dyDescent="0.25">
      <c r="A895" s="107">
        <f t="shared" si="13"/>
        <v>6</v>
      </c>
      <c r="B895" s="113">
        <v>45462</v>
      </c>
      <c r="C895" s="113">
        <v>45462</v>
      </c>
      <c r="D895" s="108" t="s">
        <v>2078</v>
      </c>
      <c r="E895" s="108" t="s">
        <v>272</v>
      </c>
      <c r="F895" s="108" t="s">
        <v>2079</v>
      </c>
      <c r="G895" s="108" t="s">
        <v>315</v>
      </c>
      <c r="H895" s="108" t="s">
        <v>316</v>
      </c>
      <c r="I895" s="108" t="s">
        <v>276</v>
      </c>
      <c r="J895" s="120">
        <v>-677978400</v>
      </c>
      <c r="K895" s="114">
        <v>0</v>
      </c>
      <c r="L895" s="114">
        <v>-677978400</v>
      </c>
      <c r="M895" s="115" t="s">
        <v>272</v>
      </c>
      <c r="N895" s="108" t="s">
        <v>110</v>
      </c>
      <c r="O895" s="108" t="s">
        <v>192</v>
      </c>
      <c r="P895" s="108" t="s">
        <v>284</v>
      </c>
      <c r="Q895" s="120">
        <v>22000</v>
      </c>
      <c r="R895" s="116" t="s">
        <v>0</v>
      </c>
      <c r="S895" s="108" t="s">
        <v>272</v>
      </c>
      <c r="T895" s="108" t="s">
        <v>272</v>
      </c>
      <c r="U895" s="108" t="s">
        <v>272</v>
      </c>
      <c r="V895" s="108" t="s">
        <v>272</v>
      </c>
      <c r="W895" s="108" t="s">
        <v>272</v>
      </c>
      <c r="X895" s="108" t="s">
        <v>272</v>
      </c>
      <c r="Y895" s="108" t="s">
        <v>272</v>
      </c>
      <c r="Z895" s="108" t="s">
        <v>272</v>
      </c>
      <c r="AA895" s="108" t="s">
        <v>272</v>
      </c>
      <c r="AB895" s="108" t="s">
        <v>272</v>
      </c>
      <c r="AC895" s="108" t="s">
        <v>272</v>
      </c>
      <c r="AD895" s="108" t="s">
        <v>272</v>
      </c>
      <c r="AE895" s="108" t="s">
        <v>272</v>
      </c>
      <c r="AF895" s="108" t="s">
        <v>278</v>
      </c>
    </row>
    <row r="896" spans="1:32" x14ac:dyDescent="0.25">
      <c r="A896" s="107">
        <f t="shared" si="13"/>
        <v>6</v>
      </c>
      <c r="B896" s="113">
        <v>45462</v>
      </c>
      <c r="C896" s="113">
        <v>45462</v>
      </c>
      <c r="D896" s="108" t="s">
        <v>2080</v>
      </c>
      <c r="E896" s="108" t="s">
        <v>272</v>
      </c>
      <c r="F896" s="108" t="s">
        <v>2081</v>
      </c>
      <c r="G896" s="108" t="s">
        <v>315</v>
      </c>
      <c r="H896" s="108" t="s">
        <v>316</v>
      </c>
      <c r="I896" s="108" t="s">
        <v>276</v>
      </c>
      <c r="J896" s="120">
        <v>-744664800</v>
      </c>
      <c r="K896" s="114">
        <v>0</v>
      </c>
      <c r="L896" s="114">
        <v>-744664800</v>
      </c>
      <c r="M896" s="115" t="s">
        <v>272</v>
      </c>
      <c r="N896" s="108" t="s">
        <v>283</v>
      </c>
      <c r="O896" s="108" t="s">
        <v>168</v>
      </c>
      <c r="P896" s="108" t="s">
        <v>284</v>
      </c>
      <c r="Q896" s="120">
        <v>22000</v>
      </c>
      <c r="R896" s="116" t="s">
        <v>0</v>
      </c>
      <c r="S896" s="108" t="s">
        <v>272</v>
      </c>
      <c r="T896" s="108" t="s">
        <v>272</v>
      </c>
      <c r="U896" s="108" t="s">
        <v>272</v>
      </c>
      <c r="V896" s="108" t="s">
        <v>272</v>
      </c>
      <c r="W896" s="108" t="s">
        <v>272</v>
      </c>
      <c r="X896" s="108" t="s">
        <v>272</v>
      </c>
      <c r="Y896" s="108" t="s">
        <v>272</v>
      </c>
      <c r="Z896" s="108" t="s">
        <v>272</v>
      </c>
      <c r="AA896" s="108" t="s">
        <v>272</v>
      </c>
      <c r="AB896" s="108" t="s">
        <v>272</v>
      </c>
      <c r="AC896" s="108" t="s">
        <v>272</v>
      </c>
      <c r="AD896" s="108" t="s">
        <v>272</v>
      </c>
      <c r="AE896" s="108" t="s">
        <v>272</v>
      </c>
      <c r="AF896" s="108" t="s">
        <v>278</v>
      </c>
    </row>
    <row r="897" spans="1:32" x14ac:dyDescent="0.25">
      <c r="A897" s="107">
        <f t="shared" si="13"/>
        <v>6</v>
      </c>
      <c r="B897" s="113">
        <v>45462</v>
      </c>
      <c r="C897" s="113">
        <v>45462</v>
      </c>
      <c r="D897" s="108" t="s">
        <v>2082</v>
      </c>
      <c r="E897" s="108" t="s">
        <v>272</v>
      </c>
      <c r="F897" s="108" t="s">
        <v>2083</v>
      </c>
      <c r="G897" s="108" t="s">
        <v>315</v>
      </c>
      <c r="H897" s="108" t="s">
        <v>316</v>
      </c>
      <c r="I897" s="108" t="s">
        <v>276</v>
      </c>
      <c r="J897" s="120">
        <v>-744664800</v>
      </c>
      <c r="K897" s="114">
        <v>0</v>
      </c>
      <c r="L897" s="114">
        <v>-744664800</v>
      </c>
      <c r="M897" s="115" t="s">
        <v>272</v>
      </c>
      <c r="N897" s="108" t="s">
        <v>283</v>
      </c>
      <c r="O897" s="108" t="s">
        <v>168</v>
      </c>
      <c r="P897" s="108" t="s">
        <v>284</v>
      </c>
      <c r="Q897" s="120">
        <v>22000</v>
      </c>
      <c r="R897" s="116" t="s">
        <v>0</v>
      </c>
      <c r="S897" s="108" t="s">
        <v>272</v>
      </c>
      <c r="T897" s="108" t="s">
        <v>272</v>
      </c>
      <c r="U897" s="108" t="s">
        <v>272</v>
      </c>
      <c r="V897" s="108" t="s">
        <v>272</v>
      </c>
      <c r="W897" s="108" t="s">
        <v>272</v>
      </c>
      <c r="X897" s="108" t="s">
        <v>272</v>
      </c>
      <c r="Y897" s="108" t="s">
        <v>272</v>
      </c>
      <c r="Z897" s="108" t="s">
        <v>272</v>
      </c>
      <c r="AA897" s="108" t="s">
        <v>272</v>
      </c>
      <c r="AB897" s="108" t="s">
        <v>272</v>
      </c>
      <c r="AC897" s="108" t="s">
        <v>272</v>
      </c>
      <c r="AD897" s="108" t="s">
        <v>272</v>
      </c>
      <c r="AE897" s="108" t="s">
        <v>272</v>
      </c>
      <c r="AF897" s="108" t="s">
        <v>278</v>
      </c>
    </row>
    <row r="898" spans="1:32" x14ac:dyDescent="0.25">
      <c r="A898" s="107">
        <f t="shared" si="13"/>
        <v>6</v>
      </c>
      <c r="B898" s="113">
        <v>45462</v>
      </c>
      <c r="C898" s="113">
        <v>45462</v>
      </c>
      <c r="D898" s="108" t="s">
        <v>2084</v>
      </c>
      <c r="E898" s="108" t="s">
        <v>272</v>
      </c>
      <c r="F898" s="108" t="s">
        <v>2085</v>
      </c>
      <c r="G898" s="108" t="s">
        <v>281</v>
      </c>
      <c r="H898" s="108" t="s">
        <v>282</v>
      </c>
      <c r="I898" s="108" t="s">
        <v>276</v>
      </c>
      <c r="J898" s="120">
        <v>-193017000</v>
      </c>
      <c r="K898" s="114">
        <v>0</v>
      </c>
      <c r="L898" s="114">
        <v>-193017000</v>
      </c>
      <c r="M898" s="115" t="s">
        <v>272</v>
      </c>
      <c r="N898" s="108" t="s">
        <v>101</v>
      </c>
      <c r="O898" s="108" t="s">
        <v>175</v>
      </c>
      <c r="P898" s="108" t="s">
        <v>284</v>
      </c>
      <c r="Q898" s="120">
        <v>5500</v>
      </c>
      <c r="R898" s="116" t="s">
        <v>1</v>
      </c>
      <c r="S898" s="108" t="s">
        <v>272</v>
      </c>
      <c r="T898" s="108" t="s">
        <v>272</v>
      </c>
      <c r="U898" s="108" t="s">
        <v>272</v>
      </c>
      <c r="V898" s="108" t="s">
        <v>272</v>
      </c>
      <c r="W898" s="108" t="s">
        <v>272</v>
      </c>
      <c r="X898" s="108" t="s">
        <v>272</v>
      </c>
      <c r="Y898" s="108" t="s">
        <v>272</v>
      </c>
      <c r="Z898" s="108" t="s">
        <v>272</v>
      </c>
      <c r="AA898" s="108" t="s">
        <v>272</v>
      </c>
      <c r="AB898" s="108" t="s">
        <v>272</v>
      </c>
      <c r="AC898" s="108" t="s">
        <v>272</v>
      </c>
      <c r="AD898" s="108" t="s">
        <v>272</v>
      </c>
      <c r="AE898" s="108" t="s">
        <v>272</v>
      </c>
      <c r="AF898" s="108" t="s">
        <v>278</v>
      </c>
    </row>
    <row r="899" spans="1:32" x14ac:dyDescent="0.25">
      <c r="A899" s="107">
        <f t="shared" si="13"/>
        <v>6</v>
      </c>
      <c r="B899" s="113">
        <v>45462</v>
      </c>
      <c r="C899" s="113">
        <v>45462</v>
      </c>
      <c r="D899" s="108" t="s">
        <v>2086</v>
      </c>
      <c r="E899" s="108" t="s">
        <v>272</v>
      </c>
      <c r="F899" s="108" t="s">
        <v>2087</v>
      </c>
      <c r="G899" s="108" t="s">
        <v>281</v>
      </c>
      <c r="H899" s="108" t="s">
        <v>282</v>
      </c>
      <c r="I899" s="108" t="s">
        <v>276</v>
      </c>
      <c r="J899" s="120">
        <v>-193017000</v>
      </c>
      <c r="K899" s="114">
        <v>0</v>
      </c>
      <c r="L899" s="114">
        <v>-193017000</v>
      </c>
      <c r="M899" s="115" t="s">
        <v>272</v>
      </c>
      <c r="N899" s="108" t="s">
        <v>101</v>
      </c>
      <c r="O899" s="108" t="s">
        <v>175</v>
      </c>
      <c r="P899" s="108" t="s">
        <v>284</v>
      </c>
      <c r="Q899" s="120">
        <v>5500</v>
      </c>
      <c r="R899" s="116" t="s">
        <v>1</v>
      </c>
      <c r="S899" s="108" t="s">
        <v>272</v>
      </c>
      <c r="T899" s="108" t="s">
        <v>272</v>
      </c>
      <c r="U899" s="108" t="s">
        <v>272</v>
      </c>
      <c r="V899" s="108" t="s">
        <v>272</v>
      </c>
      <c r="W899" s="108" t="s">
        <v>272</v>
      </c>
      <c r="X899" s="108" t="s">
        <v>272</v>
      </c>
      <c r="Y899" s="108" t="s">
        <v>272</v>
      </c>
      <c r="Z899" s="108" t="s">
        <v>272</v>
      </c>
      <c r="AA899" s="108" t="s">
        <v>272</v>
      </c>
      <c r="AB899" s="108" t="s">
        <v>272</v>
      </c>
      <c r="AC899" s="108" t="s">
        <v>272</v>
      </c>
      <c r="AD899" s="108" t="s">
        <v>272</v>
      </c>
      <c r="AE899" s="108" t="s">
        <v>272</v>
      </c>
      <c r="AF899" s="108" t="s">
        <v>278</v>
      </c>
    </row>
    <row r="900" spans="1:32" x14ac:dyDescent="0.25">
      <c r="A900" s="107">
        <f t="shared" ref="A900:A963" si="14">MONTH(C900)</f>
        <v>6</v>
      </c>
      <c r="B900" s="113">
        <v>45462</v>
      </c>
      <c r="C900" s="113">
        <v>45462</v>
      </c>
      <c r="D900" s="108" t="s">
        <v>2088</v>
      </c>
      <c r="E900" s="108" t="s">
        <v>272</v>
      </c>
      <c r="F900" s="108" t="s">
        <v>2089</v>
      </c>
      <c r="G900" s="108" t="s">
        <v>281</v>
      </c>
      <c r="H900" s="108" t="s">
        <v>282</v>
      </c>
      <c r="I900" s="108" t="s">
        <v>276</v>
      </c>
      <c r="J900" s="120">
        <v>-714846000</v>
      </c>
      <c r="K900" s="114">
        <v>0</v>
      </c>
      <c r="L900" s="114">
        <v>-714846000</v>
      </c>
      <c r="M900" s="115" t="s">
        <v>272</v>
      </c>
      <c r="N900" s="108" t="s">
        <v>110</v>
      </c>
      <c r="O900" s="108" t="s">
        <v>192</v>
      </c>
      <c r="P900" s="108" t="s">
        <v>284</v>
      </c>
      <c r="Q900" s="120">
        <v>22000</v>
      </c>
      <c r="R900" s="116" t="s">
        <v>0</v>
      </c>
      <c r="S900" s="108" t="s">
        <v>272</v>
      </c>
      <c r="T900" s="108" t="s">
        <v>272</v>
      </c>
      <c r="U900" s="108" t="s">
        <v>272</v>
      </c>
      <c r="V900" s="108" t="s">
        <v>272</v>
      </c>
      <c r="W900" s="108" t="s">
        <v>272</v>
      </c>
      <c r="X900" s="108" t="s">
        <v>272</v>
      </c>
      <c r="Y900" s="108" t="s">
        <v>272</v>
      </c>
      <c r="Z900" s="108" t="s">
        <v>272</v>
      </c>
      <c r="AA900" s="108" t="s">
        <v>272</v>
      </c>
      <c r="AB900" s="108" t="s">
        <v>272</v>
      </c>
      <c r="AC900" s="108" t="s">
        <v>272</v>
      </c>
      <c r="AD900" s="108" t="s">
        <v>272</v>
      </c>
      <c r="AE900" s="108" t="s">
        <v>272</v>
      </c>
      <c r="AF900" s="108" t="s">
        <v>278</v>
      </c>
    </row>
    <row r="901" spans="1:32" x14ac:dyDescent="0.25">
      <c r="A901" s="107">
        <f t="shared" si="14"/>
        <v>6</v>
      </c>
      <c r="B901" s="113">
        <v>45462</v>
      </c>
      <c r="C901" s="113">
        <v>45462</v>
      </c>
      <c r="D901" s="108" t="s">
        <v>2090</v>
      </c>
      <c r="E901" s="108" t="s">
        <v>272</v>
      </c>
      <c r="F901" s="108" t="s">
        <v>2091</v>
      </c>
      <c r="G901" s="108" t="s">
        <v>281</v>
      </c>
      <c r="H901" s="108" t="s">
        <v>282</v>
      </c>
      <c r="I901" s="108" t="s">
        <v>276</v>
      </c>
      <c r="J901" s="120">
        <v>-175133750</v>
      </c>
      <c r="K901" s="114">
        <v>0</v>
      </c>
      <c r="L901" s="114">
        <v>-175133750</v>
      </c>
      <c r="M901" s="115" t="s">
        <v>272</v>
      </c>
      <c r="N901" s="108" t="s">
        <v>110</v>
      </c>
      <c r="O901" s="108" t="s">
        <v>192</v>
      </c>
      <c r="P901" s="108" t="s">
        <v>284</v>
      </c>
      <c r="Q901" s="120">
        <v>5500</v>
      </c>
      <c r="R901" s="116" t="s">
        <v>0</v>
      </c>
      <c r="S901" s="108" t="s">
        <v>272</v>
      </c>
      <c r="T901" s="108" t="s">
        <v>272</v>
      </c>
      <c r="U901" s="108" t="s">
        <v>272</v>
      </c>
      <c r="V901" s="108" t="s">
        <v>272</v>
      </c>
      <c r="W901" s="108" t="s">
        <v>272</v>
      </c>
      <c r="X901" s="108" t="s">
        <v>272</v>
      </c>
      <c r="Y901" s="108" t="s">
        <v>272</v>
      </c>
      <c r="Z901" s="108" t="s">
        <v>272</v>
      </c>
      <c r="AA901" s="108" t="s">
        <v>272</v>
      </c>
      <c r="AB901" s="108" t="s">
        <v>272</v>
      </c>
      <c r="AC901" s="108" t="s">
        <v>272</v>
      </c>
      <c r="AD901" s="108" t="s">
        <v>272</v>
      </c>
      <c r="AE901" s="108" t="s">
        <v>272</v>
      </c>
      <c r="AF901" s="108" t="s">
        <v>278</v>
      </c>
    </row>
    <row r="902" spans="1:32" x14ac:dyDescent="0.25">
      <c r="A902" s="107">
        <f t="shared" si="14"/>
        <v>6</v>
      </c>
      <c r="B902" s="113">
        <v>45462</v>
      </c>
      <c r="C902" s="113">
        <v>45462</v>
      </c>
      <c r="D902" s="108" t="s">
        <v>2092</v>
      </c>
      <c r="E902" s="108" t="s">
        <v>272</v>
      </c>
      <c r="F902" s="108" t="s">
        <v>2093</v>
      </c>
      <c r="G902" s="108" t="s">
        <v>281</v>
      </c>
      <c r="H902" s="108" t="s">
        <v>282</v>
      </c>
      <c r="I902" s="108" t="s">
        <v>276</v>
      </c>
      <c r="J902" s="120">
        <v>-175133750</v>
      </c>
      <c r="K902" s="114">
        <v>0</v>
      </c>
      <c r="L902" s="114">
        <v>-175133750</v>
      </c>
      <c r="M902" s="115" t="s">
        <v>272</v>
      </c>
      <c r="N902" s="108" t="s">
        <v>110</v>
      </c>
      <c r="O902" s="108" t="s">
        <v>192</v>
      </c>
      <c r="P902" s="108" t="s">
        <v>284</v>
      </c>
      <c r="Q902" s="120">
        <v>5500</v>
      </c>
      <c r="R902" s="116" t="s">
        <v>0</v>
      </c>
      <c r="S902" s="108" t="s">
        <v>272</v>
      </c>
      <c r="T902" s="108" t="s">
        <v>272</v>
      </c>
      <c r="U902" s="108" t="s">
        <v>272</v>
      </c>
      <c r="V902" s="108" t="s">
        <v>272</v>
      </c>
      <c r="W902" s="108" t="s">
        <v>272</v>
      </c>
      <c r="X902" s="108" t="s">
        <v>272</v>
      </c>
      <c r="Y902" s="108" t="s">
        <v>272</v>
      </c>
      <c r="Z902" s="108" t="s">
        <v>272</v>
      </c>
      <c r="AA902" s="108" t="s">
        <v>272</v>
      </c>
      <c r="AB902" s="108" t="s">
        <v>272</v>
      </c>
      <c r="AC902" s="108" t="s">
        <v>272</v>
      </c>
      <c r="AD902" s="108" t="s">
        <v>272</v>
      </c>
      <c r="AE902" s="108" t="s">
        <v>272</v>
      </c>
      <c r="AF902" s="108" t="s">
        <v>278</v>
      </c>
    </row>
    <row r="903" spans="1:32" x14ac:dyDescent="0.25">
      <c r="A903" s="107">
        <f t="shared" si="14"/>
        <v>6</v>
      </c>
      <c r="B903" s="113">
        <v>45462</v>
      </c>
      <c r="C903" s="113">
        <v>45462</v>
      </c>
      <c r="D903" s="108" t="s">
        <v>2094</v>
      </c>
      <c r="E903" s="108" t="s">
        <v>272</v>
      </c>
      <c r="F903" s="108" t="s">
        <v>2095</v>
      </c>
      <c r="G903" s="108" t="s">
        <v>281</v>
      </c>
      <c r="H903" s="108" t="s">
        <v>282</v>
      </c>
      <c r="I903" s="108" t="s">
        <v>276</v>
      </c>
      <c r="J903" s="120">
        <v>-122461200</v>
      </c>
      <c r="K903" s="114">
        <v>0</v>
      </c>
      <c r="L903" s="114">
        <v>-122461200</v>
      </c>
      <c r="M903" s="115" t="s">
        <v>272</v>
      </c>
      <c r="N903" s="108" t="s">
        <v>337</v>
      </c>
      <c r="O903" s="108" t="s">
        <v>338</v>
      </c>
      <c r="P903" s="108" t="s">
        <v>284</v>
      </c>
      <c r="Q903" s="120">
        <v>5916</v>
      </c>
      <c r="R903" s="116" t="s">
        <v>239</v>
      </c>
      <c r="S903" s="108" t="s">
        <v>272</v>
      </c>
      <c r="T903" s="108" t="s">
        <v>272</v>
      </c>
      <c r="U903" s="108" t="s">
        <v>272</v>
      </c>
      <c r="V903" s="108" t="s">
        <v>272</v>
      </c>
      <c r="W903" s="108" t="s">
        <v>272</v>
      </c>
      <c r="X903" s="108" t="s">
        <v>272</v>
      </c>
      <c r="Y903" s="108" t="s">
        <v>272</v>
      </c>
      <c r="Z903" s="108" t="s">
        <v>272</v>
      </c>
      <c r="AA903" s="108" t="s">
        <v>272</v>
      </c>
      <c r="AB903" s="108" t="s">
        <v>272</v>
      </c>
      <c r="AC903" s="108" t="s">
        <v>272</v>
      </c>
      <c r="AD903" s="108" t="s">
        <v>272</v>
      </c>
      <c r="AE903" s="108" t="s">
        <v>272</v>
      </c>
      <c r="AF903" s="108" t="s">
        <v>278</v>
      </c>
    </row>
    <row r="904" spans="1:32" x14ac:dyDescent="0.25">
      <c r="A904" s="107">
        <f t="shared" si="14"/>
        <v>6</v>
      </c>
      <c r="B904" s="113">
        <v>45463</v>
      </c>
      <c r="C904" s="113">
        <v>45463</v>
      </c>
      <c r="D904" s="108" t="s">
        <v>2096</v>
      </c>
      <c r="E904" s="108" t="s">
        <v>272</v>
      </c>
      <c r="F904" s="108" t="s">
        <v>2097</v>
      </c>
      <c r="G904" s="108" t="s">
        <v>281</v>
      </c>
      <c r="H904" s="108" t="s">
        <v>282</v>
      </c>
      <c r="I904" s="108" t="s">
        <v>276</v>
      </c>
      <c r="J904" s="120">
        <v>-350267500</v>
      </c>
      <c r="K904" s="114">
        <v>0</v>
      </c>
      <c r="L904" s="114">
        <v>-350267500</v>
      </c>
      <c r="M904" s="115" t="s">
        <v>272</v>
      </c>
      <c r="N904" s="108" t="s">
        <v>110</v>
      </c>
      <c r="O904" s="108" t="s">
        <v>192</v>
      </c>
      <c r="P904" s="108" t="s">
        <v>284</v>
      </c>
      <c r="Q904" s="120">
        <v>11000</v>
      </c>
      <c r="R904" s="116" t="s">
        <v>0</v>
      </c>
      <c r="S904" s="108" t="s">
        <v>272</v>
      </c>
      <c r="T904" s="108" t="s">
        <v>272</v>
      </c>
      <c r="U904" s="108" t="s">
        <v>272</v>
      </c>
      <c r="V904" s="108" t="s">
        <v>272</v>
      </c>
      <c r="W904" s="108" t="s">
        <v>272</v>
      </c>
      <c r="X904" s="108" t="s">
        <v>272</v>
      </c>
      <c r="Y904" s="108" t="s">
        <v>272</v>
      </c>
      <c r="Z904" s="108" t="s">
        <v>272</v>
      </c>
      <c r="AA904" s="108" t="s">
        <v>272</v>
      </c>
      <c r="AB904" s="108" t="s">
        <v>272</v>
      </c>
      <c r="AC904" s="108" t="s">
        <v>272</v>
      </c>
      <c r="AD904" s="108" t="s">
        <v>272</v>
      </c>
      <c r="AE904" s="108" t="s">
        <v>272</v>
      </c>
      <c r="AF904" s="108" t="s">
        <v>278</v>
      </c>
    </row>
    <row r="905" spans="1:32" x14ac:dyDescent="0.25">
      <c r="A905" s="107">
        <f t="shared" si="14"/>
        <v>6</v>
      </c>
      <c r="B905" s="113">
        <v>45463</v>
      </c>
      <c r="C905" s="113">
        <v>45463</v>
      </c>
      <c r="D905" s="108" t="s">
        <v>2098</v>
      </c>
      <c r="E905" s="108" t="s">
        <v>272</v>
      </c>
      <c r="F905" s="108" t="s">
        <v>2099</v>
      </c>
      <c r="G905" s="108" t="s">
        <v>281</v>
      </c>
      <c r="H905" s="108" t="s">
        <v>282</v>
      </c>
      <c r="I905" s="108" t="s">
        <v>276</v>
      </c>
      <c r="J905" s="120">
        <v>-239069576</v>
      </c>
      <c r="K905" s="114">
        <v>0</v>
      </c>
      <c r="L905" s="114">
        <v>-239069576</v>
      </c>
      <c r="M905" s="115" t="s">
        <v>272</v>
      </c>
      <c r="N905" s="108" t="s">
        <v>283</v>
      </c>
      <c r="O905" s="108" t="s">
        <v>168</v>
      </c>
      <c r="P905" s="108" t="s">
        <v>284</v>
      </c>
      <c r="Q905" s="120">
        <v>6600</v>
      </c>
      <c r="R905" s="116" t="s">
        <v>0</v>
      </c>
      <c r="S905" s="108" t="s">
        <v>272</v>
      </c>
      <c r="T905" s="108" t="s">
        <v>272</v>
      </c>
      <c r="U905" s="108" t="s">
        <v>272</v>
      </c>
      <c r="V905" s="108" t="s">
        <v>272</v>
      </c>
      <c r="W905" s="108" t="s">
        <v>272</v>
      </c>
      <c r="X905" s="108" t="s">
        <v>272</v>
      </c>
      <c r="Y905" s="108" t="s">
        <v>272</v>
      </c>
      <c r="Z905" s="108" t="s">
        <v>272</v>
      </c>
      <c r="AA905" s="108" t="s">
        <v>272</v>
      </c>
      <c r="AB905" s="108" t="s">
        <v>272</v>
      </c>
      <c r="AC905" s="108" t="s">
        <v>272</v>
      </c>
      <c r="AD905" s="108" t="s">
        <v>272</v>
      </c>
      <c r="AE905" s="108" t="s">
        <v>272</v>
      </c>
      <c r="AF905" s="108" t="s">
        <v>278</v>
      </c>
    </row>
    <row r="906" spans="1:32" x14ac:dyDescent="0.25">
      <c r="A906" s="107">
        <f t="shared" si="14"/>
        <v>6</v>
      </c>
      <c r="B906" s="113">
        <v>45463</v>
      </c>
      <c r="C906" s="113">
        <v>45463</v>
      </c>
      <c r="D906" s="108" t="s">
        <v>2100</v>
      </c>
      <c r="E906" s="108" t="s">
        <v>272</v>
      </c>
      <c r="F906" s="108" t="s">
        <v>2101</v>
      </c>
      <c r="G906" s="108" t="s">
        <v>281</v>
      </c>
      <c r="H906" s="108" t="s">
        <v>282</v>
      </c>
      <c r="I906" s="108" t="s">
        <v>276</v>
      </c>
      <c r="J906" s="120">
        <v>-41441400</v>
      </c>
      <c r="K906" s="114">
        <v>0</v>
      </c>
      <c r="L906" s="114">
        <v>-41441400</v>
      </c>
      <c r="M906" s="115" t="s">
        <v>272</v>
      </c>
      <c r="N906" s="108" t="s">
        <v>337</v>
      </c>
      <c r="O906" s="108" t="s">
        <v>338</v>
      </c>
      <c r="P906" s="108" t="s">
        <v>284</v>
      </c>
      <c r="Q906" s="120">
        <v>2002</v>
      </c>
      <c r="R906" s="116" t="s">
        <v>239</v>
      </c>
      <c r="S906" s="108" t="s">
        <v>272</v>
      </c>
      <c r="T906" s="108" t="s">
        <v>272</v>
      </c>
      <c r="U906" s="108" t="s">
        <v>272</v>
      </c>
      <c r="V906" s="108" t="s">
        <v>272</v>
      </c>
      <c r="W906" s="108" t="s">
        <v>272</v>
      </c>
      <c r="X906" s="108" t="s">
        <v>272</v>
      </c>
      <c r="Y906" s="108" t="s">
        <v>272</v>
      </c>
      <c r="Z906" s="108" t="s">
        <v>272</v>
      </c>
      <c r="AA906" s="108" t="s">
        <v>272</v>
      </c>
      <c r="AB906" s="108" t="s">
        <v>272</v>
      </c>
      <c r="AC906" s="108" t="s">
        <v>272</v>
      </c>
      <c r="AD906" s="108" t="s">
        <v>272</v>
      </c>
      <c r="AE906" s="108" t="s">
        <v>272</v>
      </c>
      <c r="AF906" s="108" t="s">
        <v>278</v>
      </c>
    </row>
    <row r="907" spans="1:32" x14ac:dyDescent="0.25">
      <c r="A907" s="107">
        <f t="shared" si="14"/>
        <v>6</v>
      </c>
      <c r="B907" s="113">
        <v>45463</v>
      </c>
      <c r="C907" s="113">
        <v>45463</v>
      </c>
      <c r="D907" s="108" t="s">
        <v>2102</v>
      </c>
      <c r="E907" s="108" t="s">
        <v>272</v>
      </c>
      <c r="F907" s="108" t="s">
        <v>2103</v>
      </c>
      <c r="G907" s="108" t="s">
        <v>281</v>
      </c>
      <c r="H907" s="108" t="s">
        <v>282</v>
      </c>
      <c r="I907" s="108" t="s">
        <v>276</v>
      </c>
      <c r="J907" s="120">
        <v>-125878500</v>
      </c>
      <c r="K907" s="114">
        <v>0</v>
      </c>
      <c r="L907" s="114">
        <v>-125878500</v>
      </c>
      <c r="M907" s="115" t="s">
        <v>272</v>
      </c>
      <c r="N907" s="108" t="s">
        <v>125</v>
      </c>
      <c r="O907" s="108" t="s">
        <v>178</v>
      </c>
      <c r="P907" s="108" t="s">
        <v>284</v>
      </c>
      <c r="Q907" s="120">
        <v>5500</v>
      </c>
      <c r="R907" s="116" t="s">
        <v>1</v>
      </c>
      <c r="S907" s="108" t="s">
        <v>272</v>
      </c>
      <c r="T907" s="108" t="s">
        <v>272</v>
      </c>
      <c r="U907" s="108" t="s">
        <v>272</v>
      </c>
      <c r="V907" s="108" t="s">
        <v>272</v>
      </c>
      <c r="W907" s="108" t="s">
        <v>272</v>
      </c>
      <c r="X907" s="108" t="s">
        <v>272</v>
      </c>
      <c r="Y907" s="108" t="s">
        <v>272</v>
      </c>
      <c r="Z907" s="108" t="s">
        <v>272</v>
      </c>
      <c r="AA907" s="108" t="s">
        <v>272</v>
      </c>
      <c r="AB907" s="108" t="s">
        <v>272</v>
      </c>
      <c r="AC907" s="108" t="s">
        <v>272</v>
      </c>
      <c r="AD907" s="108" t="s">
        <v>272</v>
      </c>
      <c r="AE907" s="108" t="s">
        <v>272</v>
      </c>
      <c r="AF907" s="108" t="s">
        <v>278</v>
      </c>
    </row>
    <row r="908" spans="1:32" x14ac:dyDescent="0.25">
      <c r="A908" s="107">
        <f t="shared" si="14"/>
        <v>6</v>
      </c>
      <c r="B908" s="113">
        <v>45464</v>
      </c>
      <c r="C908" s="113">
        <v>45464</v>
      </c>
      <c r="D908" s="108" t="s">
        <v>2104</v>
      </c>
      <c r="E908" s="108" t="s">
        <v>272</v>
      </c>
      <c r="F908" s="108" t="s">
        <v>2105</v>
      </c>
      <c r="G908" s="108" t="s">
        <v>281</v>
      </c>
      <c r="H908" s="108" t="s">
        <v>282</v>
      </c>
      <c r="I908" s="108" t="s">
        <v>276</v>
      </c>
      <c r="J908" s="120">
        <v>-235950000</v>
      </c>
      <c r="K908" s="114">
        <v>0</v>
      </c>
      <c r="L908" s="114">
        <v>-235950000</v>
      </c>
      <c r="M908" s="115" t="s">
        <v>272</v>
      </c>
      <c r="N908" s="108" t="s">
        <v>197</v>
      </c>
      <c r="O908" s="108" t="s">
        <v>198</v>
      </c>
      <c r="P908" s="108" t="s">
        <v>284</v>
      </c>
      <c r="Q908" s="120">
        <v>14300</v>
      </c>
      <c r="R908" s="116" t="s">
        <v>130</v>
      </c>
      <c r="S908" s="108" t="s">
        <v>272</v>
      </c>
      <c r="T908" s="108" t="s">
        <v>272</v>
      </c>
      <c r="U908" s="108" t="s">
        <v>272</v>
      </c>
      <c r="V908" s="108" t="s">
        <v>272</v>
      </c>
      <c r="W908" s="108" t="s">
        <v>272</v>
      </c>
      <c r="X908" s="108" t="s">
        <v>272</v>
      </c>
      <c r="Y908" s="108" t="s">
        <v>272</v>
      </c>
      <c r="Z908" s="108" t="s">
        <v>272</v>
      </c>
      <c r="AA908" s="108" t="s">
        <v>272</v>
      </c>
      <c r="AB908" s="108" t="s">
        <v>272</v>
      </c>
      <c r="AC908" s="108" t="s">
        <v>272</v>
      </c>
      <c r="AD908" s="108" t="s">
        <v>272</v>
      </c>
      <c r="AE908" s="108" t="s">
        <v>272</v>
      </c>
      <c r="AF908" s="108" t="s">
        <v>278</v>
      </c>
    </row>
    <row r="909" spans="1:32" x14ac:dyDescent="0.25">
      <c r="A909" s="107">
        <f t="shared" si="14"/>
        <v>6</v>
      </c>
      <c r="B909" s="113">
        <v>45464</v>
      </c>
      <c r="C909" s="113">
        <v>45464</v>
      </c>
      <c r="D909" s="108" t="s">
        <v>2106</v>
      </c>
      <c r="E909" s="108" t="s">
        <v>272</v>
      </c>
      <c r="F909" s="108" t="s">
        <v>2107</v>
      </c>
      <c r="G909" s="108" t="s">
        <v>281</v>
      </c>
      <c r="H909" s="108" t="s">
        <v>282</v>
      </c>
      <c r="I909" s="108" t="s">
        <v>276</v>
      </c>
      <c r="J909" s="120">
        <v>-235950000</v>
      </c>
      <c r="K909" s="114">
        <v>0</v>
      </c>
      <c r="L909" s="114">
        <v>-235950000</v>
      </c>
      <c r="M909" s="115" t="s">
        <v>272</v>
      </c>
      <c r="N909" s="108" t="s">
        <v>197</v>
      </c>
      <c r="O909" s="108" t="s">
        <v>198</v>
      </c>
      <c r="P909" s="108" t="s">
        <v>284</v>
      </c>
      <c r="Q909" s="120">
        <v>14300</v>
      </c>
      <c r="R909" s="116" t="s">
        <v>130</v>
      </c>
      <c r="S909" s="108" t="s">
        <v>272</v>
      </c>
      <c r="T909" s="108" t="s">
        <v>272</v>
      </c>
      <c r="U909" s="108" t="s">
        <v>272</v>
      </c>
      <c r="V909" s="108" t="s">
        <v>272</v>
      </c>
      <c r="W909" s="108" t="s">
        <v>272</v>
      </c>
      <c r="X909" s="108" t="s">
        <v>272</v>
      </c>
      <c r="Y909" s="108" t="s">
        <v>272</v>
      </c>
      <c r="Z909" s="108" t="s">
        <v>272</v>
      </c>
      <c r="AA909" s="108" t="s">
        <v>272</v>
      </c>
      <c r="AB909" s="108" t="s">
        <v>272</v>
      </c>
      <c r="AC909" s="108" t="s">
        <v>272</v>
      </c>
      <c r="AD909" s="108" t="s">
        <v>272</v>
      </c>
      <c r="AE909" s="108" t="s">
        <v>272</v>
      </c>
      <c r="AF909" s="108" t="s">
        <v>278</v>
      </c>
    </row>
    <row r="910" spans="1:32" x14ac:dyDescent="0.25">
      <c r="A910" s="107">
        <f t="shared" si="14"/>
        <v>6</v>
      </c>
      <c r="B910" s="113">
        <v>45464</v>
      </c>
      <c r="C910" s="113">
        <v>45464</v>
      </c>
      <c r="D910" s="108" t="s">
        <v>2108</v>
      </c>
      <c r="E910" s="108" t="s">
        <v>272</v>
      </c>
      <c r="F910" s="108" t="s">
        <v>2109</v>
      </c>
      <c r="G910" s="108" t="s">
        <v>281</v>
      </c>
      <c r="H910" s="108" t="s">
        <v>282</v>
      </c>
      <c r="I910" s="108" t="s">
        <v>276</v>
      </c>
      <c r="J910" s="120">
        <v>-599302000</v>
      </c>
      <c r="K910" s="114">
        <v>0</v>
      </c>
      <c r="L910" s="114">
        <v>-599302000</v>
      </c>
      <c r="M910" s="115" t="s">
        <v>272</v>
      </c>
      <c r="N910" s="108" t="s">
        <v>116</v>
      </c>
      <c r="O910" s="108" t="s">
        <v>173</v>
      </c>
      <c r="P910" s="108" t="s">
        <v>284</v>
      </c>
      <c r="Q910" s="120">
        <v>22000</v>
      </c>
      <c r="R910" s="116" t="s">
        <v>0</v>
      </c>
      <c r="S910" s="108" t="s">
        <v>272</v>
      </c>
      <c r="T910" s="108" t="s">
        <v>272</v>
      </c>
      <c r="U910" s="108" t="s">
        <v>272</v>
      </c>
      <c r="V910" s="108" t="s">
        <v>272</v>
      </c>
      <c r="W910" s="108" t="s">
        <v>272</v>
      </c>
      <c r="X910" s="108" t="s">
        <v>272</v>
      </c>
      <c r="Y910" s="108" t="s">
        <v>272</v>
      </c>
      <c r="Z910" s="108" t="s">
        <v>272</v>
      </c>
      <c r="AA910" s="108" t="s">
        <v>272</v>
      </c>
      <c r="AB910" s="108" t="s">
        <v>272</v>
      </c>
      <c r="AC910" s="108" t="s">
        <v>272</v>
      </c>
      <c r="AD910" s="108" t="s">
        <v>272</v>
      </c>
      <c r="AE910" s="108" t="s">
        <v>272</v>
      </c>
      <c r="AF910" s="108" t="s">
        <v>278</v>
      </c>
    </row>
    <row r="911" spans="1:32" x14ac:dyDescent="0.25">
      <c r="A911" s="107">
        <f t="shared" si="14"/>
        <v>6</v>
      </c>
      <c r="B911" s="113">
        <v>45464</v>
      </c>
      <c r="C911" s="113">
        <v>45464</v>
      </c>
      <c r="D911" s="108" t="s">
        <v>2110</v>
      </c>
      <c r="E911" s="108" t="s">
        <v>272</v>
      </c>
      <c r="F911" s="108" t="s">
        <v>2111</v>
      </c>
      <c r="G911" s="108" t="s">
        <v>281</v>
      </c>
      <c r="H911" s="108" t="s">
        <v>282</v>
      </c>
      <c r="I911" s="108" t="s">
        <v>276</v>
      </c>
      <c r="J911" s="120">
        <v>-599302000</v>
      </c>
      <c r="K911" s="114">
        <v>0</v>
      </c>
      <c r="L911" s="114">
        <v>-599302000</v>
      </c>
      <c r="M911" s="115" t="s">
        <v>272</v>
      </c>
      <c r="N911" s="108" t="s">
        <v>116</v>
      </c>
      <c r="O911" s="108" t="s">
        <v>173</v>
      </c>
      <c r="P911" s="108" t="s">
        <v>284</v>
      </c>
      <c r="Q911" s="120">
        <v>22000</v>
      </c>
      <c r="R911" s="116" t="s">
        <v>0</v>
      </c>
      <c r="S911" s="108" t="s">
        <v>272</v>
      </c>
      <c r="T911" s="108" t="s">
        <v>272</v>
      </c>
      <c r="U911" s="108" t="s">
        <v>272</v>
      </c>
      <c r="V911" s="108" t="s">
        <v>272</v>
      </c>
      <c r="W911" s="108" t="s">
        <v>272</v>
      </c>
      <c r="X911" s="108" t="s">
        <v>272</v>
      </c>
      <c r="Y911" s="108" t="s">
        <v>272</v>
      </c>
      <c r="Z911" s="108" t="s">
        <v>272</v>
      </c>
      <c r="AA911" s="108" t="s">
        <v>272</v>
      </c>
      <c r="AB911" s="108" t="s">
        <v>272</v>
      </c>
      <c r="AC911" s="108" t="s">
        <v>272</v>
      </c>
      <c r="AD911" s="108" t="s">
        <v>272</v>
      </c>
      <c r="AE911" s="108" t="s">
        <v>272</v>
      </c>
      <c r="AF911" s="108" t="s">
        <v>278</v>
      </c>
    </row>
    <row r="912" spans="1:32" x14ac:dyDescent="0.25">
      <c r="A912" s="107">
        <f t="shared" si="14"/>
        <v>6</v>
      </c>
      <c r="B912" s="113">
        <v>45464</v>
      </c>
      <c r="C912" s="113">
        <v>45464</v>
      </c>
      <c r="D912" s="108" t="s">
        <v>2112</v>
      </c>
      <c r="E912" s="108" t="s">
        <v>272</v>
      </c>
      <c r="F912" s="108" t="s">
        <v>2113</v>
      </c>
      <c r="G912" s="108" t="s">
        <v>281</v>
      </c>
      <c r="H912" s="108" t="s">
        <v>282</v>
      </c>
      <c r="I912" s="108" t="s">
        <v>276</v>
      </c>
      <c r="J912" s="120">
        <v>-714846000</v>
      </c>
      <c r="K912" s="114">
        <v>0</v>
      </c>
      <c r="L912" s="114">
        <v>-714846000</v>
      </c>
      <c r="M912" s="115" t="s">
        <v>272</v>
      </c>
      <c r="N912" s="108" t="s">
        <v>110</v>
      </c>
      <c r="O912" s="108" t="s">
        <v>192</v>
      </c>
      <c r="P912" s="108" t="s">
        <v>284</v>
      </c>
      <c r="Q912" s="120">
        <v>22000</v>
      </c>
      <c r="R912" s="116" t="s">
        <v>0</v>
      </c>
      <c r="S912" s="108" t="s">
        <v>272</v>
      </c>
      <c r="T912" s="108" t="s">
        <v>272</v>
      </c>
      <c r="U912" s="108" t="s">
        <v>272</v>
      </c>
      <c r="V912" s="108" t="s">
        <v>272</v>
      </c>
      <c r="W912" s="108" t="s">
        <v>272</v>
      </c>
      <c r="X912" s="108" t="s">
        <v>272</v>
      </c>
      <c r="Y912" s="108" t="s">
        <v>272</v>
      </c>
      <c r="Z912" s="108" t="s">
        <v>272</v>
      </c>
      <c r="AA912" s="108" t="s">
        <v>272</v>
      </c>
      <c r="AB912" s="108" t="s">
        <v>272</v>
      </c>
      <c r="AC912" s="108" t="s">
        <v>272</v>
      </c>
      <c r="AD912" s="108" t="s">
        <v>272</v>
      </c>
      <c r="AE912" s="108" t="s">
        <v>272</v>
      </c>
      <c r="AF912" s="108" t="s">
        <v>278</v>
      </c>
    </row>
    <row r="913" spans="1:32" x14ac:dyDescent="0.25">
      <c r="A913" s="107">
        <f t="shared" si="14"/>
        <v>6</v>
      </c>
      <c r="B913" s="113">
        <v>45464</v>
      </c>
      <c r="C913" s="113">
        <v>45464</v>
      </c>
      <c r="D913" s="108" t="s">
        <v>2114</v>
      </c>
      <c r="E913" s="108" t="s">
        <v>272</v>
      </c>
      <c r="F913" s="108" t="s">
        <v>2115</v>
      </c>
      <c r="G913" s="108" t="s">
        <v>281</v>
      </c>
      <c r="H913" s="108" t="s">
        <v>282</v>
      </c>
      <c r="I913" s="108" t="s">
        <v>276</v>
      </c>
      <c r="J913" s="120">
        <v>-350267500</v>
      </c>
      <c r="K913" s="114">
        <v>0</v>
      </c>
      <c r="L913" s="114">
        <v>-350267500</v>
      </c>
      <c r="M913" s="115" t="s">
        <v>272</v>
      </c>
      <c r="N913" s="108" t="s">
        <v>110</v>
      </c>
      <c r="O913" s="108" t="s">
        <v>192</v>
      </c>
      <c r="P913" s="108" t="s">
        <v>284</v>
      </c>
      <c r="Q913" s="120">
        <v>11000</v>
      </c>
      <c r="R913" s="116" t="s">
        <v>0</v>
      </c>
      <c r="S913" s="108" t="s">
        <v>272</v>
      </c>
      <c r="T913" s="108" t="s">
        <v>272</v>
      </c>
      <c r="U913" s="108" t="s">
        <v>272</v>
      </c>
      <c r="V913" s="108" t="s">
        <v>272</v>
      </c>
      <c r="W913" s="108" t="s">
        <v>272</v>
      </c>
      <c r="X913" s="108" t="s">
        <v>272</v>
      </c>
      <c r="Y913" s="108" t="s">
        <v>272</v>
      </c>
      <c r="Z913" s="108" t="s">
        <v>272</v>
      </c>
      <c r="AA913" s="108" t="s">
        <v>272</v>
      </c>
      <c r="AB913" s="108" t="s">
        <v>272</v>
      </c>
      <c r="AC913" s="108" t="s">
        <v>272</v>
      </c>
      <c r="AD913" s="108" t="s">
        <v>272</v>
      </c>
      <c r="AE913" s="108" t="s">
        <v>272</v>
      </c>
      <c r="AF913" s="108" t="s">
        <v>278</v>
      </c>
    </row>
    <row r="914" spans="1:32" x14ac:dyDescent="0.25">
      <c r="A914" s="107">
        <f t="shared" si="14"/>
        <v>6</v>
      </c>
      <c r="B914" s="113">
        <v>45464</v>
      </c>
      <c r="C914" s="113">
        <v>45464</v>
      </c>
      <c r="D914" s="108" t="s">
        <v>2116</v>
      </c>
      <c r="E914" s="108" t="s">
        <v>272</v>
      </c>
      <c r="F914" s="108" t="s">
        <v>2117</v>
      </c>
      <c r="G914" s="108" t="s">
        <v>281</v>
      </c>
      <c r="H914" s="108" t="s">
        <v>282</v>
      </c>
      <c r="I914" s="108" t="s">
        <v>276</v>
      </c>
      <c r="J914" s="120">
        <v>-785686506</v>
      </c>
      <c r="K914" s="114">
        <v>0</v>
      </c>
      <c r="L914" s="114">
        <v>-785686506</v>
      </c>
      <c r="M914" s="115" t="s">
        <v>272</v>
      </c>
      <c r="N914" s="108" t="s">
        <v>111</v>
      </c>
      <c r="O914" s="108" t="s">
        <v>466</v>
      </c>
      <c r="P914" s="108" t="s">
        <v>284</v>
      </c>
      <c r="Q914" s="120">
        <v>22000</v>
      </c>
      <c r="R914" s="116" t="s">
        <v>0</v>
      </c>
      <c r="S914" s="108" t="s">
        <v>272</v>
      </c>
      <c r="T914" s="108" t="s">
        <v>272</v>
      </c>
      <c r="U914" s="108" t="s">
        <v>272</v>
      </c>
      <c r="V914" s="108" t="s">
        <v>272</v>
      </c>
      <c r="W914" s="108" t="s">
        <v>272</v>
      </c>
      <c r="X914" s="108" t="s">
        <v>272</v>
      </c>
      <c r="Y914" s="108" t="s">
        <v>272</v>
      </c>
      <c r="Z914" s="108" t="s">
        <v>272</v>
      </c>
      <c r="AA914" s="108" t="s">
        <v>272</v>
      </c>
      <c r="AB914" s="108" t="s">
        <v>272</v>
      </c>
      <c r="AC914" s="108" t="s">
        <v>272</v>
      </c>
      <c r="AD914" s="108" t="s">
        <v>272</v>
      </c>
      <c r="AE914" s="108" t="s">
        <v>272</v>
      </c>
      <c r="AF914" s="108" t="s">
        <v>278</v>
      </c>
    </row>
    <row r="915" spans="1:32" x14ac:dyDescent="0.25">
      <c r="A915" s="107">
        <f t="shared" si="14"/>
        <v>6</v>
      </c>
      <c r="B915" s="113">
        <v>45464</v>
      </c>
      <c r="C915" s="113">
        <v>45464</v>
      </c>
      <c r="D915" s="108" t="s">
        <v>2118</v>
      </c>
      <c r="E915" s="108" t="s">
        <v>272</v>
      </c>
      <c r="F915" s="108" t="s">
        <v>2119</v>
      </c>
      <c r="G915" s="108" t="s">
        <v>281</v>
      </c>
      <c r="H915" s="108" t="s">
        <v>282</v>
      </c>
      <c r="I915" s="108" t="s">
        <v>276</v>
      </c>
      <c r="J915" s="120">
        <v>-785686506</v>
      </c>
      <c r="K915" s="114">
        <v>0</v>
      </c>
      <c r="L915" s="114">
        <v>-785686506</v>
      </c>
      <c r="M915" s="115" t="s">
        <v>272</v>
      </c>
      <c r="N915" s="108" t="s">
        <v>111</v>
      </c>
      <c r="O915" s="108" t="s">
        <v>466</v>
      </c>
      <c r="P915" s="108" t="s">
        <v>284</v>
      </c>
      <c r="Q915" s="120">
        <v>22000</v>
      </c>
      <c r="R915" s="116" t="s">
        <v>0</v>
      </c>
      <c r="S915" s="108" t="s">
        <v>272</v>
      </c>
      <c r="T915" s="108" t="s">
        <v>272</v>
      </c>
      <c r="U915" s="108" t="s">
        <v>272</v>
      </c>
      <c r="V915" s="108" t="s">
        <v>272</v>
      </c>
      <c r="W915" s="108" t="s">
        <v>272</v>
      </c>
      <c r="X915" s="108" t="s">
        <v>272</v>
      </c>
      <c r="Y915" s="108" t="s">
        <v>272</v>
      </c>
      <c r="Z915" s="108" t="s">
        <v>272</v>
      </c>
      <c r="AA915" s="108" t="s">
        <v>272</v>
      </c>
      <c r="AB915" s="108" t="s">
        <v>272</v>
      </c>
      <c r="AC915" s="108" t="s">
        <v>272</v>
      </c>
      <c r="AD915" s="108" t="s">
        <v>272</v>
      </c>
      <c r="AE915" s="108" t="s">
        <v>272</v>
      </c>
      <c r="AF915" s="108" t="s">
        <v>278</v>
      </c>
    </row>
    <row r="916" spans="1:32" x14ac:dyDescent="0.25">
      <c r="A916" s="107">
        <f t="shared" si="14"/>
        <v>6</v>
      </c>
      <c r="B916" s="113">
        <v>45464</v>
      </c>
      <c r="C916" s="113">
        <v>45464</v>
      </c>
      <c r="D916" s="108" t="s">
        <v>2120</v>
      </c>
      <c r="E916" s="108" t="s">
        <v>272</v>
      </c>
      <c r="F916" s="108" t="s">
        <v>2121</v>
      </c>
      <c r="G916" s="108" t="s">
        <v>281</v>
      </c>
      <c r="H916" s="108" t="s">
        <v>282</v>
      </c>
      <c r="I916" s="108" t="s">
        <v>276</v>
      </c>
      <c r="J916" s="120">
        <v>-32747400</v>
      </c>
      <c r="K916" s="114">
        <v>0</v>
      </c>
      <c r="L916" s="114">
        <v>-32747400</v>
      </c>
      <c r="M916" s="115" t="s">
        <v>272</v>
      </c>
      <c r="N916" s="108" t="s">
        <v>337</v>
      </c>
      <c r="O916" s="108" t="s">
        <v>338</v>
      </c>
      <c r="P916" s="108" t="s">
        <v>284</v>
      </c>
      <c r="Q916" s="120">
        <v>1582</v>
      </c>
      <c r="R916" s="116" t="s">
        <v>239</v>
      </c>
      <c r="S916" s="108" t="s">
        <v>272</v>
      </c>
      <c r="T916" s="108" t="s">
        <v>272</v>
      </c>
      <c r="U916" s="108" t="s">
        <v>272</v>
      </c>
      <c r="V916" s="108" t="s">
        <v>272</v>
      </c>
      <c r="W916" s="108" t="s">
        <v>272</v>
      </c>
      <c r="X916" s="108" t="s">
        <v>272</v>
      </c>
      <c r="Y916" s="108" t="s">
        <v>272</v>
      </c>
      <c r="Z916" s="108" t="s">
        <v>272</v>
      </c>
      <c r="AA916" s="108" t="s">
        <v>272</v>
      </c>
      <c r="AB916" s="108" t="s">
        <v>272</v>
      </c>
      <c r="AC916" s="108" t="s">
        <v>272</v>
      </c>
      <c r="AD916" s="108" t="s">
        <v>272</v>
      </c>
      <c r="AE916" s="108" t="s">
        <v>272</v>
      </c>
      <c r="AF916" s="108" t="s">
        <v>278</v>
      </c>
    </row>
    <row r="917" spans="1:32" x14ac:dyDescent="0.25">
      <c r="A917" s="107">
        <f t="shared" si="14"/>
        <v>6</v>
      </c>
      <c r="B917" s="113">
        <v>45465</v>
      </c>
      <c r="C917" s="113">
        <v>45465</v>
      </c>
      <c r="D917" s="108" t="s">
        <v>2122</v>
      </c>
      <c r="E917" s="108" t="s">
        <v>272</v>
      </c>
      <c r="F917" s="108" t="s">
        <v>2197</v>
      </c>
      <c r="G917" s="108" t="s">
        <v>281</v>
      </c>
      <c r="H917" s="108" t="s">
        <v>282</v>
      </c>
      <c r="I917" s="108" t="s">
        <v>276</v>
      </c>
      <c r="J917" s="120">
        <v>-785686506</v>
      </c>
      <c r="K917" s="114">
        <v>0</v>
      </c>
      <c r="L917" s="114">
        <v>-785686506</v>
      </c>
      <c r="M917" s="115" t="s">
        <v>272</v>
      </c>
      <c r="N917" s="108" t="s">
        <v>111</v>
      </c>
      <c r="O917" s="108" t="s">
        <v>466</v>
      </c>
      <c r="P917" s="108" t="s">
        <v>284</v>
      </c>
      <c r="Q917" s="120">
        <v>22000</v>
      </c>
      <c r="R917" s="116" t="s">
        <v>0</v>
      </c>
      <c r="S917" s="108" t="s">
        <v>272</v>
      </c>
      <c r="T917" s="108" t="s">
        <v>272</v>
      </c>
      <c r="U917" s="108" t="s">
        <v>272</v>
      </c>
      <c r="V917" s="108" t="s">
        <v>272</v>
      </c>
      <c r="W917" s="108" t="s">
        <v>272</v>
      </c>
      <c r="X917" s="108" t="s">
        <v>272</v>
      </c>
      <c r="Y917" s="108" t="s">
        <v>272</v>
      </c>
      <c r="Z917" s="108" t="s">
        <v>272</v>
      </c>
      <c r="AA917" s="108" t="s">
        <v>272</v>
      </c>
      <c r="AB917" s="108" t="s">
        <v>272</v>
      </c>
      <c r="AC917" s="108" t="s">
        <v>272</v>
      </c>
      <c r="AD917" s="108" t="s">
        <v>272</v>
      </c>
      <c r="AE917" s="108" t="s">
        <v>272</v>
      </c>
      <c r="AF917" s="108" t="s">
        <v>278</v>
      </c>
    </row>
    <row r="918" spans="1:32" x14ac:dyDescent="0.25">
      <c r="A918" s="107">
        <f t="shared" si="14"/>
        <v>6</v>
      </c>
      <c r="B918" s="113">
        <v>45465</v>
      </c>
      <c r="C918" s="113">
        <v>45465</v>
      </c>
      <c r="D918" s="108" t="s">
        <v>2123</v>
      </c>
      <c r="E918" s="108" t="s">
        <v>272</v>
      </c>
      <c r="F918" s="108" t="s">
        <v>2124</v>
      </c>
      <c r="G918" s="108" t="s">
        <v>281</v>
      </c>
      <c r="H918" s="108" t="s">
        <v>282</v>
      </c>
      <c r="I918" s="108" t="s">
        <v>276</v>
      </c>
      <c r="J918" s="120">
        <v>-785686506</v>
      </c>
      <c r="K918" s="114">
        <v>0</v>
      </c>
      <c r="L918" s="114">
        <v>-785686506</v>
      </c>
      <c r="M918" s="115" t="s">
        <v>272</v>
      </c>
      <c r="N918" s="108" t="s">
        <v>111</v>
      </c>
      <c r="O918" s="108" t="s">
        <v>466</v>
      </c>
      <c r="P918" s="108" t="s">
        <v>284</v>
      </c>
      <c r="Q918" s="120">
        <v>22000</v>
      </c>
      <c r="R918" s="116" t="s">
        <v>0</v>
      </c>
      <c r="S918" s="108" t="s">
        <v>272</v>
      </c>
      <c r="T918" s="108" t="s">
        <v>272</v>
      </c>
      <c r="U918" s="108" t="s">
        <v>272</v>
      </c>
      <c r="V918" s="108" t="s">
        <v>272</v>
      </c>
      <c r="W918" s="108" t="s">
        <v>272</v>
      </c>
      <c r="X918" s="108" t="s">
        <v>272</v>
      </c>
      <c r="Y918" s="108" t="s">
        <v>272</v>
      </c>
      <c r="Z918" s="108" t="s">
        <v>272</v>
      </c>
      <c r="AA918" s="108" t="s">
        <v>272</v>
      </c>
      <c r="AB918" s="108" t="s">
        <v>272</v>
      </c>
      <c r="AC918" s="108" t="s">
        <v>272</v>
      </c>
      <c r="AD918" s="108" t="s">
        <v>272</v>
      </c>
      <c r="AE918" s="108" t="s">
        <v>272</v>
      </c>
      <c r="AF918" s="108" t="s">
        <v>278</v>
      </c>
    </row>
    <row r="919" spans="1:32" x14ac:dyDescent="0.25">
      <c r="A919" s="107">
        <f t="shared" si="14"/>
        <v>6</v>
      </c>
      <c r="B919" s="113">
        <v>45465</v>
      </c>
      <c r="C919" s="113">
        <v>45465</v>
      </c>
      <c r="D919" s="108" t="s">
        <v>2125</v>
      </c>
      <c r="E919" s="108" t="s">
        <v>272</v>
      </c>
      <c r="F919" s="108" t="s">
        <v>2126</v>
      </c>
      <c r="G919" s="108" t="s">
        <v>281</v>
      </c>
      <c r="H919" s="108" t="s">
        <v>282</v>
      </c>
      <c r="I919" s="108" t="s">
        <v>276</v>
      </c>
      <c r="J919" s="120">
        <v>-714846000</v>
      </c>
      <c r="K919" s="114">
        <v>0</v>
      </c>
      <c r="L919" s="114">
        <v>-714846000</v>
      </c>
      <c r="M919" s="115" t="s">
        <v>272</v>
      </c>
      <c r="N919" s="108" t="s">
        <v>110</v>
      </c>
      <c r="O919" s="108" t="s">
        <v>192</v>
      </c>
      <c r="P919" s="108" t="s">
        <v>284</v>
      </c>
      <c r="Q919" s="120">
        <v>22000</v>
      </c>
      <c r="R919" s="116" t="s">
        <v>0</v>
      </c>
      <c r="S919" s="108" t="s">
        <v>272</v>
      </c>
      <c r="T919" s="108" t="s">
        <v>272</v>
      </c>
      <c r="U919" s="108" t="s">
        <v>272</v>
      </c>
      <c r="V919" s="108" t="s">
        <v>272</v>
      </c>
      <c r="W919" s="108" t="s">
        <v>272</v>
      </c>
      <c r="X919" s="108" t="s">
        <v>272</v>
      </c>
      <c r="Y919" s="108" t="s">
        <v>272</v>
      </c>
      <c r="Z919" s="108" t="s">
        <v>272</v>
      </c>
      <c r="AA919" s="108" t="s">
        <v>272</v>
      </c>
      <c r="AB919" s="108" t="s">
        <v>272</v>
      </c>
      <c r="AC919" s="108" t="s">
        <v>272</v>
      </c>
      <c r="AD919" s="108" t="s">
        <v>272</v>
      </c>
      <c r="AE919" s="108" t="s">
        <v>272</v>
      </c>
      <c r="AF919" s="108" t="s">
        <v>278</v>
      </c>
    </row>
    <row r="920" spans="1:32" x14ac:dyDescent="0.25">
      <c r="A920" s="107">
        <f t="shared" si="14"/>
        <v>6</v>
      </c>
      <c r="B920" s="113">
        <v>45465</v>
      </c>
      <c r="C920" s="113">
        <v>45465</v>
      </c>
      <c r="D920" s="108" t="s">
        <v>2127</v>
      </c>
      <c r="E920" s="108" t="s">
        <v>272</v>
      </c>
      <c r="F920" s="108" t="s">
        <v>2128</v>
      </c>
      <c r="G920" s="108" t="s">
        <v>281</v>
      </c>
      <c r="H920" s="108" t="s">
        <v>282</v>
      </c>
      <c r="I920" s="108" t="s">
        <v>276</v>
      </c>
      <c r="J920" s="120">
        <v>-599302000</v>
      </c>
      <c r="K920" s="114">
        <v>0</v>
      </c>
      <c r="L920" s="114">
        <v>-599302000</v>
      </c>
      <c r="M920" s="115" t="s">
        <v>272</v>
      </c>
      <c r="N920" s="108" t="s">
        <v>116</v>
      </c>
      <c r="O920" s="108" t="s">
        <v>173</v>
      </c>
      <c r="P920" s="108" t="s">
        <v>284</v>
      </c>
      <c r="Q920" s="120">
        <v>22000</v>
      </c>
      <c r="R920" s="116" t="s">
        <v>0</v>
      </c>
      <c r="S920" s="108" t="s">
        <v>272</v>
      </c>
      <c r="T920" s="108" t="s">
        <v>272</v>
      </c>
      <c r="U920" s="108" t="s">
        <v>272</v>
      </c>
      <c r="V920" s="108" t="s">
        <v>272</v>
      </c>
      <c r="W920" s="108" t="s">
        <v>272</v>
      </c>
      <c r="X920" s="108" t="s">
        <v>272</v>
      </c>
      <c r="Y920" s="108" t="s">
        <v>272</v>
      </c>
      <c r="Z920" s="108" t="s">
        <v>272</v>
      </c>
      <c r="AA920" s="108" t="s">
        <v>272</v>
      </c>
      <c r="AB920" s="108" t="s">
        <v>272</v>
      </c>
      <c r="AC920" s="108" t="s">
        <v>272</v>
      </c>
      <c r="AD920" s="108" t="s">
        <v>272</v>
      </c>
      <c r="AE920" s="108" t="s">
        <v>272</v>
      </c>
      <c r="AF920" s="108" t="s">
        <v>278</v>
      </c>
    </row>
    <row r="921" spans="1:32" x14ac:dyDescent="0.25">
      <c r="A921" s="107">
        <f t="shared" si="14"/>
        <v>6</v>
      </c>
      <c r="B921" s="113">
        <v>45467</v>
      </c>
      <c r="C921" s="113">
        <v>45467</v>
      </c>
      <c r="D921" s="108" t="s">
        <v>2129</v>
      </c>
      <c r="E921" s="108" t="s">
        <v>272</v>
      </c>
      <c r="F921" s="108" t="s">
        <v>2130</v>
      </c>
      <c r="G921" s="108" t="s">
        <v>281</v>
      </c>
      <c r="H921" s="108" t="s">
        <v>282</v>
      </c>
      <c r="I921" s="108" t="s">
        <v>276</v>
      </c>
      <c r="J921" s="120">
        <v>-235950000</v>
      </c>
      <c r="K921" s="114">
        <v>0</v>
      </c>
      <c r="L921" s="114">
        <v>-235950000</v>
      </c>
      <c r="M921" s="115" t="s">
        <v>272</v>
      </c>
      <c r="N921" s="108" t="s">
        <v>197</v>
      </c>
      <c r="O921" s="108" t="s">
        <v>198</v>
      </c>
      <c r="P921" s="108" t="s">
        <v>284</v>
      </c>
      <c r="Q921" s="120">
        <v>14300</v>
      </c>
      <c r="R921" s="116" t="s">
        <v>130</v>
      </c>
      <c r="S921" s="108" t="s">
        <v>272</v>
      </c>
      <c r="T921" s="108" t="s">
        <v>272</v>
      </c>
      <c r="U921" s="108" t="s">
        <v>272</v>
      </c>
      <c r="V921" s="108" t="s">
        <v>272</v>
      </c>
      <c r="W921" s="108" t="s">
        <v>272</v>
      </c>
      <c r="X921" s="108" t="s">
        <v>272</v>
      </c>
      <c r="Y921" s="108" t="s">
        <v>272</v>
      </c>
      <c r="Z921" s="108" t="s">
        <v>272</v>
      </c>
      <c r="AA921" s="108" t="s">
        <v>272</v>
      </c>
      <c r="AB921" s="108" t="s">
        <v>272</v>
      </c>
      <c r="AC921" s="108" t="s">
        <v>272</v>
      </c>
      <c r="AD921" s="108" t="s">
        <v>272</v>
      </c>
      <c r="AE921" s="108" t="s">
        <v>272</v>
      </c>
      <c r="AF921" s="108" t="s">
        <v>278</v>
      </c>
    </row>
    <row r="922" spans="1:32" x14ac:dyDescent="0.25">
      <c r="A922" s="107">
        <f t="shared" si="14"/>
        <v>6</v>
      </c>
      <c r="B922" s="113">
        <v>45467</v>
      </c>
      <c r="C922" s="113">
        <v>45467</v>
      </c>
      <c r="D922" s="108" t="s">
        <v>2131</v>
      </c>
      <c r="E922" s="108" t="s">
        <v>272</v>
      </c>
      <c r="F922" s="108" t="s">
        <v>2132</v>
      </c>
      <c r="G922" s="108" t="s">
        <v>281</v>
      </c>
      <c r="H922" s="108" t="s">
        <v>282</v>
      </c>
      <c r="I922" s="108" t="s">
        <v>276</v>
      </c>
      <c r="J922" s="120">
        <v>-235950000</v>
      </c>
      <c r="K922" s="114">
        <v>0</v>
      </c>
      <c r="L922" s="114">
        <v>-235950000</v>
      </c>
      <c r="M922" s="115" t="s">
        <v>272</v>
      </c>
      <c r="N922" s="108" t="s">
        <v>197</v>
      </c>
      <c r="O922" s="108" t="s">
        <v>198</v>
      </c>
      <c r="P922" s="108" t="s">
        <v>284</v>
      </c>
      <c r="Q922" s="120">
        <v>14300</v>
      </c>
      <c r="R922" s="116" t="s">
        <v>130</v>
      </c>
      <c r="S922" s="108" t="s">
        <v>272</v>
      </c>
      <c r="T922" s="108" t="s">
        <v>272</v>
      </c>
      <c r="U922" s="108" t="s">
        <v>272</v>
      </c>
      <c r="V922" s="108" t="s">
        <v>272</v>
      </c>
      <c r="W922" s="108" t="s">
        <v>272</v>
      </c>
      <c r="X922" s="108" t="s">
        <v>272</v>
      </c>
      <c r="Y922" s="108" t="s">
        <v>272</v>
      </c>
      <c r="Z922" s="108" t="s">
        <v>272</v>
      </c>
      <c r="AA922" s="108" t="s">
        <v>272</v>
      </c>
      <c r="AB922" s="108" t="s">
        <v>272</v>
      </c>
      <c r="AC922" s="108" t="s">
        <v>272</v>
      </c>
      <c r="AD922" s="108" t="s">
        <v>272</v>
      </c>
      <c r="AE922" s="108" t="s">
        <v>272</v>
      </c>
      <c r="AF922" s="108" t="s">
        <v>278</v>
      </c>
    </row>
    <row r="923" spans="1:32" x14ac:dyDescent="0.25">
      <c r="A923" s="107">
        <f t="shared" si="14"/>
        <v>6</v>
      </c>
      <c r="B923" s="113">
        <v>45467</v>
      </c>
      <c r="C923" s="113">
        <v>45467</v>
      </c>
      <c r="D923" s="108" t="s">
        <v>2133</v>
      </c>
      <c r="E923" s="108" t="s">
        <v>272</v>
      </c>
      <c r="F923" s="108" t="s">
        <v>2134</v>
      </c>
      <c r="G923" s="108" t="s">
        <v>281</v>
      </c>
      <c r="H923" s="108" t="s">
        <v>282</v>
      </c>
      <c r="I923" s="108" t="s">
        <v>276</v>
      </c>
      <c r="J923" s="120">
        <v>-714846000</v>
      </c>
      <c r="K923" s="114">
        <v>0</v>
      </c>
      <c r="L923" s="114">
        <v>-714846000</v>
      </c>
      <c r="M923" s="115" t="s">
        <v>272</v>
      </c>
      <c r="N923" s="108" t="s">
        <v>110</v>
      </c>
      <c r="O923" s="108" t="s">
        <v>192</v>
      </c>
      <c r="P923" s="108" t="s">
        <v>284</v>
      </c>
      <c r="Q923" s="120">
        <v>22000</v>
      </c>
      <c r="R923" s="116" t="s">
        <v>0</v>
      </c>
      <c r="S923" s="108" t="s">
        <v>272</v>
      </c>
      <c r="T923" s="108" t="s">
        <v>272</v>
      </c>
      <c r="U923" s="108" t="s">
        <v>272</v>
      </c>
      <c r="V923" s="108" t="s">
        <v>272</v>
      </c>
      <c r="W923" s="108" t="s">
        <v>272</v>
      </c>
      <c r="X923" s="108" t="s">
        <v>272</v>
      </c>
      <c r="Y923" s="108" t="s">
        <v>272</v>
      </c>
      <c r="Z923" s="108" t="s">
        <v>272</v>
      </c>
      <c r="AA923" s="108" t="s">
        <v>272</v>
      </c>
      <c r="AB923" s="108" t="s">
        <v>272</v>
      </c>
      <c r="AC923" s="108" t="s">
        <v>272</v>
      </c>
      <c r="AD923" s="108" t="s">
        <v>272</v>
      </c>
      <c r="AE923" s="108" t="s">
        <v>272</v>
      </c>
      <c r="AF923" s="108" t="s">
        <v>278</v>
      </c>
    </row>
    <row r="924" spans="1:32" x14ac:dyDescent="0.25">
      <c r="A924" s="107">
        <f t="shared" si="14"/>
        <v>6</v>
      </c>
      <c r="B924" s="113">
        <v>45467</v>
      </c>
      <c r="C924" s="113">
        <v>45467</v>
      </c>
      <c r="D924" s="108" t="s">
        <v>2135</v>
      </c>
      <c r="E924" s="108" t="s">
        <v>272</v>
      </c>
      <c r="F924" s="108" t="s">
        <v>2136</v>
      </c>
      <c r="G924" s="108" t="s">
        <v>281</v>
      </c>
      <c r="H924" s="108" t="s">
        <v>282</v>
      </c>
      <c r="I924" s="108" t="s">
        <v>276</v>
      </c>
      <c r="J924" s="120">
        <v>-350267500</v>
      </c>
      <c r="K924" s="114">
        <v>0</v>
      </c>
      <c r="L924" s="114">
        <v>-350267500</v>
      </c>
      <c r="M924" s="115" t="s">
        <v>272</v>
      </c>
      <c r="N924" s="108" t="s">
        <v>110</v>
      </c>
      <c r="O924" s="108" t="s">
        <v>192</v>
      </c>
      <c r="P924" s="108" t="s">
        <v>284</v>
      </c>
      <c r="Q924" s="120">
        <v>11000</v>
      </c>
      <c r="R924" s="116" t="s">
        <v>0</v>
      </c>
      <c r="S924" s="108" t="s">
        <v>272</v>
      </c>
      <c r="T924" s="108" t="s">
        <v>272</v>
      </c>
      <c r="U924" s="108" t="s">
        <v>272</v>
      </c>
      <c r="V924" s="108" t="s">
        <v>272</v>
      </c>
      <c r="W924" s="108" t="s">
        <v>272</v>
      </c>
      <c r="X924" s="108" t="s">
        <v>272</v>
      </c>
      <c r="Y924" s="108" t="s">
        <v>272</v>
      </c>
      <c r="Z924" s="108" t="s">
        <v>272</v>
      </c>
      <c r="AA924" s="108" t="s">
        <v>272</v>
      </c>
      <c r="AB924" s="108" t="s">
        <v>272</v>
      </c>
      <c r="AC924" s="108" t="s">
        <v>272</v>
      </c>
      <c r="AD924" s="108" t="s">
        <v>272</v>
      </c>
      <c r="AE924" s="108" t="s">
        <v>272</v>
      </c>
      <c r="AF924" s="108" t="s">
        <v>278</v>
      </c>
    </row>
    <row r="925" spans="1:32" x14ac:dyDescent="0.25">
      <c r="A925" s="107">
        <f t="shared" si="14"/>
        <v>6</v>
      </c>
      <c r="B925" s="113">
        <v>45467</v>
      </c>
      <c r="C925" s="113">
        <v>45467</v>
      </c>
      <c r="D925" s="108" t="s">
        <v>2137</v>
      </c>
      <c r="E925" s="108" t="s">
        <v>272</v>
      </c>
      <c r="F925" s="108" t="s">
        <v>2138</v>
      </c>
      <c r="G925" s="108" t="s">
        <v>281</v>
      </c>
      <c r="H925" s="108" t="s">
        <v>282</v>
      </c>
      <c r="I925" s="108" t="s">
        <v>276</v>
      </c>
      <c r="J925" s="120">
        <v>-193017000</v>
      </c>
      <c r="K925" s="114">
        <v>0</v>
      </c>
      <c r="L925" s="114">
        <v>-193017000</v>
      </c>
      <c r="M925" s="115" t="s">
        <v>272</v>
      </c>
      <c r="N925" s="108" t="s">
        <v>101</v>
      </c>
      <c r="O925" s="108" t="s">
        <v>175</v>
      </c>
      <c r="P925" s="108" t="s">
        <v>284</v>
      </c>
      <c r="Q925" s="120">
        <v>5500</v>
      </c>
      <c r="R925" s="116" t="s">
        <v>1</v>
      </c>
      <c r="S925" s="108" t="s">
        <v>272</v>
      </c>
      <c r="T925" s="108" t="s">
        <v>272</v>
      </c>
      <c r="U925" s="108" t="s">
        <v>272</v>
      </c>
      <c r="V925" s="108" t="s">
        <v>272</v>
      </c>
      <c r="W925" s="108" t="s">
        <v>272</v>
      </c>
      <c r="X925" s="108" t="s">
        <v>272</v>
      </c>
      <c r="Y925" s="108" t="s">
        <v>272</v>
      </c>
      <c r="Z925" s="108" t="s">
        <v>272</v>
      </c>
      <c r="AA925" s="108" t="s">
        <v>272</v>
      </c>
      <c r="AB925" s="108" t="s">
        <v>272</v>
      </c>
      <c r="AC925" s="108" t="s">
        <v>272</v>
      </c>
      <c r="AD925" s="108" t="s">
        <v>272</v>
      </c>
      <c r="AE925" s="108" t="s">
        <v>272</v>
      </c>
      <c r="AF925" s="108" t="s">
        <v>278</v>
      </c>
    </row>
    <row r="926" spans="1:32" x14ac:dyDescent="0.25">
      <c r="A926" s="107">
        <f t="shared" si="14"/>
        <v>6</v>
      </c>
      <c r="B926" s="113">
        <v>45467</v>
      </c>
      <c r="C926" s="113">
        <v>45467</v>
      </c>
      <c r="D926" s="108" t="s">
        <v>2139</v>
      </c>
      <c r="E926" s="108" t="s">
        <v>272</v>
      </c>
      <c r="F926" s="108" t="s">
        <v>2140</v>
      </c>
      <c r="G926" s="108" t="s">
        <v>281</v>
      </c>
      <c r="H926" s="108" t="s">
        <v>282</v>
      </c>
      <c r="I926" s="108" t="s">
        <v>276</v>
      </c>
      <c r="J926" s="120">
        <v>-193017000</v>
      </c>
      <c r="K926" s="114">
        <v>0</v>
      </c>
      <c r="L926" s="114">
        <v>-193017000</v>
      </c>
      <c r="M926" s="115" t="s">
        <v>272</v>
      </c>
      <c r="N926" s="108" t="s">
        <v>101</v>
      </c>
      <c r="O926" s="108" t="s">
        <v>175</v>
      </c>
      <c r="P926" s="108" t="s">
        <v>284</v>
      </c>
      <c r="Q926" s="120">
        <v>5500</v>
      </c>
      <c r="R926" s="116" t="s">
        <v>1</v>
      </c>
      <c r="S926" s="108" t="s">
        <v>272</v>
      </c>
      <c r="T926" s="108" t="s">
        <v>272</v>
      </c>
      <c r="U926" s="108" t="s">
        <v>272</v>
      </c>
      <c r="V926" s="108" t="s">
        <v>272</v>
      </c>
      <c r="W926" s="108" t="s">
        <v>272</v>
      </c>
      <c r="X926" s="108" t="s">
        <v>272</v>
      </c>
      <c r="Y926" s="108" t="s">
        <v>272</v>
      </c>
      <c r="Z926" s="108" t="s">
        <v>272</v>
      </c>
      <c r="AA926" s="108" t="s">
        <v>272</v>
      </c>
      <c r="AB926" s="108" t="s">
        <v>272</v>
      </c>
      <c r="AC926" s="108" t="s">
        <v>272</v>
      </c>
      <c r="AD926" s="108" t="s">
        <v>272</v>
      </c>
      <c r="AE926" s="108" t="s">
        <v>272</v>
      </c>
      <c r="AF926" s="108" t="s">
        <v>278</v>
      </c>
    </row>
    <row r="927" spans="1:32" x14ac:dyDescent="0.25">
      <c r="A927" s="107">
        <f t="shared" si="14"/>
        <v>6</v>
      </c>
      <c r="B927" s="113">
        <v>45468</v>
      </c>
      <c r="C927" s="113">
        <v>45468</v>
      </c>
      <c r="D927" s="108" t="s">
        <v>2141</v>
      </c>
      <c r="E927" s="108" t="s">
        <v>272</v>
      </c>
      <c r="F927" s="108" t="s">
        <v>2142</v>
      </c>
      <c r="G927" s="108" t="s">
        <v>281</v>
      </c>
      <c r="H927" s="108" t="s">
        <v>282</v>
      </c>
      <c r="I927" s="108" t="s">
        <v>276</v>
      </c>
      <c r="J927" s="120">
        <v>-235950000</v>
      </c>
      <c r="K927" s="114">
        <v>0</v>
      </c>
      <c r="L927" s="114">
        <v>-235950000</v>
      </c>
      <c r="M927" s="115" t="s">
        <v>272</v>
      </c>
      <c r="N927" s="108" t="s">
        <v>197</v>
      </c>
      <c r="O927" s="108" t="s">
        <v>198</v>
      </c>
      <c r="P927" s="108" t="s">
        <v>284</v>
      </c>
      <c r="Q927" s="120">
        <v>14300</v>
      </c>
      <c r="R927" s="116" t="s">
        <v>130</v>
      </c>
      <c r="S927" s="108" t="s">
        <v>272</v>
      </c>
      <c r="T927" s="108" t="s">
        <v>272</v>
      </c>
      <c r="U927" s="108" t="s">
        <v>272</v>
      </c>
      <c r="V927" s="108" t="s">
        <v>272</v>
      </c>
      <c r="W927" s="108" t="s">
        <v>272</v>
      </c>
      <c r="X927" s="108" t="s">
        <v>272</v>
      </c>
      <c r="Y927" s="108" t="s">
        <v>272</v>
      </c>
      <c r="Z927" s="108" t="s">
        <v>272</v>
      </c>
      <c r="AA927" s="108" t="s">
        <v>272</v>
      </c>
      <c r="AB927" s="108" t="s">
        <v>272</v>
      </c>
      <c r="AC927" s="108" t="s">
        <v>272</v>
      </c>
      <c r="AD927" s="108" t="s">
        <v>272</v>
      </c>
      <c r="AE927" s="108" t="s">
        <v>272</v>
      </c>
      <c r="AF927" s="108" t="s">
        <v>278</v>
      </c>
    </row>
    <row r="928" spans="1:32" x14ac:dyDescent="0.25">
      <c r="A928" s="107">
        <f t="shared" si="14"/>
        <v>6</v>
      </c>
      <c r="B928" s="113">
        <v>45468</v>
      </c>
      <c r="C928" s="113">
        <v>45468</v>
      </c>
      <c r="D928" s="108" t="s">
        <v>2143</v>
      </c>
      <c r="E928" s="108" t="s">
        <v>272</v>
      </c>
      <c r="F928" s="108" t="s">
        <v>2144</v>
      </c>
      <c r="G928" s="108" t="s">
        <v>281</v>
      </c>
      <c r="H928" s="108" t="s">
        <v>282</v>
      </c>
      <c r="I928" s="108" t="s">
        <v>276</v>
      </c>
      <c r="J928" s="120">
        <v>-235950000</v>
      </c>
      <c r="K928" s="114">
        <v>0</v>
      </c>
      <c r="L928" s="114">
        <v>-235950000</v>
      </c>
      <c r="M928" s="115" t="s">
        <v>272</v>
      </c>
      <c r="N928" s="108" t="s">
        <v>197</v>
      </c>
      <c r="O928" s="108" t="s">
        <v>198</v>
      </c>
      <c r="P928" s="108" t="s">
        <v>284</v>
      </c>
      <c r="Q928" s="120">
        <v>14300</v>
      </c>
      <c r="R928" s="116" t="s">
        <v>130</v>
      </c>
      <c r="S928" s="108" t="s">
        <v>272</v>
      </c>
      <c r="T928" s="108" t="s">
        <v>272</v>
      </c>
      <c r="U928" s="108" t="s">
        <v>272</v>
      </c>
      <c r="V928" s="108" t="s">
        <v>272</v>
      </c>
      <c r="W928" s="108" t="s">
        <v>272</v>
      </c>
      <c r="X928" s="108" t="s">
        <v>272</v>
      </c>
      <c r="Y928" s="108" t="s">
        <v>272</v>
      </c>
      <c r="Z928" s="108" t="s">
        <v>272</v>
      </c>
      <c r="AA928" s="108" t="s">
        <v>272</v>
      </c>
      <c r="AB928" s="108" t="s">
        <v>272</v>
      </c>
      <c r="AC928" s="108" t="s">
        <v>272</v>
      </c>
      <c r="AD928" s="108" t="s">
        <v>272</v>
      </c>
      <c r="AE928" s="108" t="s">
        <v>272</v>
      </c>
      <c r="AF928" s="108" t="s">
        <v>278</v>
      </c>
    </row>
    <row r="929" spans="1:32" x14ac:dyDescent="0.25">
      <c r="A929" s="107">
        <f t="shared" si="14"/>
        <v>6</v>
      </c>
      <c r="B929" s="113">
        <v>45468</v>
      </c>
      <c r="C929" s="113">
        <v>45468</v>
      </c>
      <c r="D929" s="108" t="s">
        <v>2145</v>
      </c>
      <c r="E929" s="108" t="s">
        <v>272</v>
      </c>
      <c r="F929" s="108" t="s">
        <v>2146</v>
      </c>
      <c r="G929" s="108" t="s">
        <v>281</v>
      </c>
      <c r="H929" s="108" t="s">
        <v>282</v>
      </c>
      <c r="I929" s="108" t="s">
        <v>276</v>
      </c>
      <c r="J929" s="120">
        <v>-117079200</v>
      </c>
      <c r="K929" s="114">
        <v>0</v>
      </c>
      <c r="L929" s="114">
        <v>-117079200</v>
      </c>
      <c r="M929" s="115" t="s">
        <v>272</v>
      </c>
      <c r="N929" s="108" t="s">
        <v>337</v>
      </c>
      <c r="O929" s="108" t="s">
        <v>338</v>
      </c>
      <c r="P929" s="108" t="s">
        <v>284</v>
      </c>
      <c r="Q929" s="120">
        <v>5656</v>
      </c>
      <c r="R929" s="116" t="s">
        <v>239</v>
      </c>
      <c r="S929" s="108" t="s">
        <v>272</v>
      </c>
      <c r="T929" s="108" t="s">
        <v>272</v>
      </c>
      <c r="U929" s="108" t="s">
        <v>272</v>
      </c>
      <c r="V929" s="108" t="s">
        <v>272</v>
      </c>
      <c r="W929" s="108" t="s">
        <v>272</v>
      </c>
      <c r="X929" s="108" t="s">
        <v>272</v>
      </c>
      <c r="Y929" s="108" t="s">
        <v>272</v>
      </c>
      <c r="Z929" s="108" t="s">
        <v>272</v>
      </c>
      <c r="AA929" s="108" t="s">
        <v>272</v>
      </c>
      <c r="AB929" s="108" t="s">
        <v>272</v>
      </c>
      <c r="AC929" s="108" t="s">
        <v>272</v>
      </c>
      <c r="AD929" s="108" t="s">
        <v>272</v>
      </c>
      <c r="AE929" s="108" t="s">
        <v>272</v>
      </c>
      <c r="AF929" s="108" t="s">
        <v>278</v>
      </c>
    </row>
    <row r="930" spans="1:32" x14ac:dyDescent="0.25">
      <c r="A930" s="107">
        <f t="shared" si="14"/>
        <v>6</v>
      </c>
      <c r="B930" s="113">
        <v>45468</v>
      </c>
      <c r="C930" s="113">
        <v>45468</v>
      </c>
      <c r="D930" s="108" t="s">
        <v>2147</v>
      </c>
      <c r="E930" s="108" t="s">
        <v>272</v>
      </c>
      <c r="F930" s="108" t="s">
        <v>2148</v>
      </c>
      <c r="G930" s="108" t="s">
        <v>281</v>
      </c>
      <c r="H930" s="108" t="s">
        <v>282</v>
      </c>
      <c r="I930" s="108" t="s">
        <v>276</v>
      </c>
      <c r="J930" s="120">
        <v>-124117200</v>
      </c>
      <c r="K930" s="114">
        <v>0</v>
      </c>
      <c r="L930" s="114">
        <v>-124117200</v>
      </c>
      <c r="M930" s="115" t="s">
        <v>272</v>
      </c>
      <c r="N930" s="108" t="s">
        <v>337</v>
      </c>
      <c r="O930" s="108" t="s">
        <v>338</v>
      </c>
      <c r="P930" s="108" t="s">
        <v>284</v>
      </c>
      <c r="Q930" s="120">
        <v>5996</v>
      </c>
      <c r="R930" s="116" t="s">
        <v>239</v>
      </c>
      <c r="S930" s="108" t="s">
        <v>272</v>
      </c>
      <c r="T930" s="108" t="s">
        <v>272</v>
      </c>
      <c r="U930" s="108" t="s">
        <v>272</v>
      </c>
      <c r="V930" s="108" t="s">
        <v>272</v>
      </c>
      <c r="W930" s="108" t="s">
        <v>272</v>
      </c>
      <c r="X930" s="108" t="s">
        <v>272</v>
      </c>
      <c r="Y930" s="108" t="s">
        <v>272</v>
      </c>
      <c r="Z930" s="108" t="s">
        <v>272</v>
      </c>
      <c r="AA930" s="108" t="s">
        <v>272</v>
      </c>
      <c r="AB930" s="108" t="s">
        <v>272</v>
      </c>
      <c r="AC930" s="108" t="s">
        <v>272</v>
      </c>
      <c r="AD930" s="108" t="s">
        <v>272</v>
      </c>
      <c r="AE930" s="108" t="s">
        <v>272</v>
      </c>
      <c r="AF930" s="108" t="s">
        <v>278</v>
      </c>
    </row>
    <row r="931" spans="1:32" ht="37.5" x14ac:dyDescent="0.25">
      <c r="A931" s="107">
        <f t="shared" si="14"/>
        <v>6</v>
      </c>
      <c r="B931" s="113">
        <v>45469</v>
      </c>
      <c r="C931" s="113">
        <v>45469</v>
      </c>
      <c r="D931" s="108" t="s">
        <v>2149</v>
      </c>
      <c r="E931" s="108" t="s">
        <v>272</v>
      </c>
      <c r="F931" s="108" t="s">
        <v>2150</v>
      </c>
      <c r="G931" s="108" t="s">
        <v>274</v>
      </c>
      <c r="H931" s="108" t="s">
        <v>275</v>
      </c>
      <c r="I931" s="108" t="s">
        <v>276</v>
      </c>
      <c r="J931" s="120">
        <v>-22962963</v>
      </c>
      <c r="K931" s="114">
        <v>0</v>
      </c>
      <c r="L931" s="114">
        <v>-22962963</v>
      </c>
      <c r="M931" s="115" t="s">
        <v>2151</v>
      </c>
      <c r="N931" s="108" t="s">
        <v>272</v>
      </c>
      <c r="O931" s="108" t="s">
        <v>272</v>
      </c>
      <c r="P931" s="108" t="s">
        <v>272</v>
      </c>
      <c r="Q931" s="120">
        <v>0</v>
      </c>
      <c r="R931" s="116" t="s">
        <v>239</v>
      </c>
      <c r="S931" s="108" t="s">
        <v>272</v>
      </c>
      <c r="T931" s="108" t="s">
        <v>272</v>
      </c>
      <c r="U931" s="108" t="s">
        <v>272</v>
      </c>
      <c r="V931" s="108" t="s">
        <v>272</v>
      </c>
      <c r="W931" s="108" t="s">
        <v>272</v>
      </c>
      <c r="X931" s="108" t="s">
        <v>272</v>
      </c>
      <c r="Y931" s="108" t="s">
        <v>272</v>
      </c>
      <c r="Z931" s="108" t="s">
        <v>272</v>
      </c>
      <c r="AA931" s="108" t="s">
        <v>272</v>
      </c>
      <c r="AB931" s="108" t="s">
        <v>272</v>
      </c>
      <c r="AC931" s="108" t="s">
        <v>272</v>
      </c>
      <c r="AD931" s="108" t="s">
        <v>272</v>
      </c>
      <c r="AE931" s="108" t="s">
        <v>272</v>
      </c>
      <c r="AF931" s="108" t="s">
        <v>278</v>
      </c>
    </row>
    <row r="932" spans="1:32" x14ac:dyDescent="0.25">
      <c r="A932" s="107">
        <f t="shared" si="14"/>
        <v>6</v>
      </c>
      <c r="B932" s="113">
        <v>45469</v>
      </c>
      <c r="C932" s="113">
        <v>45469</v>
      </c>
      <c r="D932" s="108" t="s">
        <v>2152</v>
      </c>
      <c r="E932" s="108" t="s">
        <v>272</v>
      </c>
      <c r="F932" s="108" t="s">
        <v>2153</v>
      </c>
      <c r="G932" s="108" t="s">
        <v>281</v>
      </c>
      <c r="H932" s="108" t="s">
        <v>282</v>
      </c>
      <c r="I932" s="108" t="s">
        <v>276</v>
      </c>
      <c r="J932" s="120">
        <v>-714846000</v>
      </c>
      <c r="K932" s="114">
        <v>0</v>
      </c>
      <c r="L932" s="114">
        <v>-714846000</v>
      </c>
      <c r="M932" s="115" t="s">
        <v>272</v>
      </c>
      <c r="N932" s="108" t="s">
        <v>110</v>
      </c>
      <c r="O932" s="108" t="s">
        <v>192</v>
      </c>
      <c r="P932" s="108" t="s">
        <v>284</v>
      </c>
      <c r="Q932" s="120">
        <v>22000</v>
      </c>
      <c r="R932" s="116" t="s">
        <v>0</v>
      </c>
      <c r="S932" s="108" t="s">
        <v>272</v>
      </c>
      <c r="T932" s="108" t="s">
        <v>272</v>
      </c>
      <c r="U932" s="108" t="s">
        <v>272</v>
      </c>
      <c r="V932" s="108" t="s">
        <v>272</v>
      </c>
      <c r="W932" s="108" t="s">
        <v>272</v>
      </c>
      <c r="X932" s="108" t="s">
        <v>272</v>
      </c>
      <c r="Y932" s="108" t="s">
        <v>272</v>
      </c>
      <c r="Z932" s="108" t="s">
        <v>272</v>
      </c>
      <c r="AA932" s="108" t="s">
        <v>272</v>
      </c>
      <c r="AB932" s="108" t="s">
        <v>272</v>
      </c>
      <c r="AC932" s="108" t="s">
        <v>272</v>
      </c>
      <c r="AD932" s="108" t="s">
        <v>272</v>
      </c>
      <c r="AE932" s="108" t="s">
        <v>272</v>
      </c>
      <c r="AF932" s="108" t="s">
        <v>278</v>
      </c>
    </row>
    <row r="933" spans="1:32" x14ac:dyDescent="0.25">
      <c r="A933" s="107">
        <f t="shared" si="14"/>
        <v>6</v>
      </c>
      <c r="B933" s="113">
        <v>45469</v>
      </c>
      <c r="C933" s="113">
        <v>45469</v>
      </c>
      <c r="D933" s="108" t="s">
        <v>2154</v>
      </c>
      <c r="E933" s="108" t="s">
        <v>272</v>
      </c>
      <c r="F933" s="108" t="s">
        <v>2155</v>
      </c>
      <c r="G933" s="108" t="s">
        <v>281</v>
      </c>
      <c r="H933" s="108" t="s">
        <v>282</v>
      </c>
      <c r="I933" s="108" t="s">
        <v>276</v>
      </c>
      <c r="J933" s="120">
        <v>-193017000</v>
      </c>
      <c r="K933" s="114">
        <v>0</v>
      </c>
      <c r="L933" s="114">
        <v>-193017000</v>
      </c>
      <c r="M933" s="115" t="s">
        <v>272</v>
      </c>
      <c r="N933" s="108" t="s">
        <v>101</v>
      </c>
      <c r="O933" s="108" t="s">
        <v>175</v>
      </c>
      <c r="P933" s="108" t="s">
        <v>284</v>
      </c>
      <c r="Q933" s="120">
        <v>5500</v>
      </c>
      <c r="R933" s="116" t="s">
        <v>1</v>
      </c>
      <c r="S933" s="108" t="s">
        <v>272</v>
      </c>
      <c r="T933" s="108" t="s">
        <v>272</v>
      </c>
      <c r="U933" s="108" t="s">
        <v>272</v>
      </c>
      <c r="V933" s="108" t="s">
        <v>272</v>
      </c>
      <c r="W933" s="108" t="s">
        <v>272</v>
      </c>
      <c r="X933" s="108" t="s">
        <v>272</v>
      </c>
      <c r="Y933" s="108" t="s">
        <v>272</v>
      </c>
      <c r="Z933" s="108" t="s">
        <v>272</v>
      </c>
      <c r="AA933" s="108" t="s">
        <v>272</v>
      </c>
      <c r="AB933" s="108" t="s">
        <v>272</v>
      </c>
      <c r="AC933" s="108" t="s">
        <v>272</v>
      </c>
      <c r="AD933" s="108" t="s">
        <v>272</v>
      </c>
      <c r="AE933" s="108" t="s">
        <v>272</v>
      </c>
      <c r="AF933" s="108" t="s">
        <v>278</v>
      </c>
    </row>
    <row r="934" spans="1:32" x14ac:dyDescent="0.25">
      <c r="A934" s="107">
        <f t="shared" si="14"/>
        <v>6</v>
      </c>
      <c r="B934" s="113">
        <v>45469</v>
      </c>
      <c r="C934" s="113">
        <v>45469</v>
      </c>
      <c r="D934" s="108" t="s">
        <v>2156</v>
      </c>
      <c r="E934" s="108" t="s">
        <v>272</v>
      </c>
      <c r="F934" s="108" t="s">
        <v>2157</v>
      </c>
      <c r="G934" s="108" t="s">
        <v>281</v>
      </c>
      <c r="H934" s="108" t="s">
        <v>282</v>
      </c>
      <c r="I934" s="108" t="s">
        <v>276</v>
      </c>
      <c r="J934" s="120">
        <v>-193017000</v>
      </c>
      <c r="K934" s="114">
        <v>0</v>
      </c>
      <c r="L934" s="114">
        <v>-193017000</v>
      </c>
      <c r="M934" s="115" t="s">
        <v>272</v>
      </c>
      <c r="N934" s="108" t="s">
        <v>101</v>
      </c>
      <c r="O934" s="108" t="s">
        <v>175</v>
      </c>
      <c r="P934" s="108" t="s">
        <v>284</v>
      </c>
      <c r="Q934" s="120">
        <v>5500</v>
      </c>
      <c r="R934" s="116" t="s">
        <v>1</v>
      </c>
      <c r="S934" s="108" t="s">
        <v>272</v>
      </c>
      <c r="T934" s="108" t="s">
        <v>272</v>
      </c>
      <c r="U934" s="108" t="s">
        <v>272</v>
      </c>
      <c r="V934" s="108" t="s">
        <v>272</v>
      </c>
      <c r="W934" s="108" t="s">
        <v>272</v>
      </c>
      <c r="X934" s="108" t="s">
        <v>272</v>
      </c>
      <c r="Y934" s="108" t="s">
        <v>272</v>
      </c>
      <c r="Z934" s="108" t="s">
        <v>272</v>
      </c>
      <c r="AA934" s="108" t="s">
        <v>272</v>
      </c>
      <c r="AB934" s="108" t="s">
        <v>272</v>
      </c>
      <c r="AC934" s="108" t="s">
        <v>272</v>
      </c>
      <c r="AD934" s="108" t="s">
        <v>272</v>
      </c>
      <c r="AE934" s="108" t="s">
        <v>272</v>
      </c>
      <c r="AF934" s="108" t="s">
        <v>278</v>
      </c>
    </row>
    <row r="935" spans="1:32" x14ac:dyDescent="0.25">
      <c r="A935" s="107">
        <f t="shared" si="14"/>
        <v>6</v>
      </c>
      <c r="B935" s="113">
        <v>45469</v>
      </c>
      <c r="C935" s="113">
        <v>45469</v>
      </c>
      <c r="D935" s="108" t="s">
        <v>2158</v>
      </c>
      <c r="E935" s="108" t="s">
        <v>272</v>
      </c>
      <c r="F935" s="108" t="s">
        <v>2159</v>
      </c>
      <c r="G935" s="108" t="s">
        <v>281</v>
      </c>
      <c r="H935" s="108" t="s">
        <v>282</v>
      </c>
      <c r="I935" s="108" t="s">
        <v>276</v>
      </c>
      <c r="J935" s="120">
        <v>-41027400</v>
      </c>
      <c r="K935" s="114">
        <v>0</v>
      </c>
      <c r="L935" s="114">
        <v>-41027400</v>
      </c>
      <c r="M935" s="115" t="s">
        <v>272</v>
      </c>
      <c r="N935" s="108" t="s">
        <v>337</v>
      </c>
      <c r="O935" s="108" t="s">
        <v>338</v>
      </c>
      <c r="P935" s="108" t="s">
        <v>284</v>
      </c>
      <c r="Q935" s="120">
        <v>1982</v>
      </c>
      <c r="R935" s="116" t="s">
        <v>239</v>
      </c>
      <c r="S935" s="108" t="s">
        <v>272</v>
      </c>
      <c r="T935" s="108" t="s">
        <v>272</v>
      </c>
      <c r="U935" s="108" t="s">
        <v>272</v>
      </c>
      <c r="V935" s="108" t="s">
        <v>272</v>
      </c>
      <c r="W935" s="108" t="s">
        <v>272</v>
      </c>
      <c r="X935" s="108" t="s">
        <v>272</v>
      </c>
      <c r="Y935" s="108" t="s">
        <v>272</v>
      </c>
      <c r="Z935" s="108" t="s">
        <v>272</v>
      </c>
      <c r="AA935" s="108" t="s">
        <v>272</v>
      </c>
      <c r="AB935" s="108" t="s">
        <v>272</v>
      </c>
      <c r="AC935" s="108" t="s">
        <v>272</v>
      </c>
      <c r="AD935" s="108" t="s">
        <v>272</v>
      </c>
      <c r="AE935" s="108" t="s">
        <v>272</v>
      </c>
      <c r="AF935" s="108" t="s">
        <v>278</v>
      </c>
    </row>
    <row r="936" spans="1:32" x14ac:dyDescent="0.25">
      <c r="A936" s="107">
        <f t="shared" si="14"/>
        <v>6</v>
      </c>
      <c r="B936" s="113">
        <v>45470</v>
      </c>
      <c r="C936" s="113">
        <v>45470</v>
      </c>
      <c r="D936" s="108" t="s">
        <v>2160</v>
      </c>
      <c r="E936" s="108" t="s">
        <v>272</v>
      </c>
      <c r="F936" s="108" t="s">
        <v>2161</v>
      </c>
      <c r="G936" s="108" t="s">
        <v>315</v>
      </c>
      <c r="H936" s="108" t="s">
        <v>316</v>
      </c>
      <c r="I936" s="108" t="s">
        <v>276</v>
      </c>
      <c r="J936" s="120">
        <v>-891171820</v>
      </c>
      <c r="K936" s="114">
        <v>0</v>
      </c>
      <c r="L936" s="114">
        <v>-891171820</v>
      </c>
      <c r="M936" s="115" t="s">
        <v>272</v>
      </c>
      <c r="N936" s="108" t="s">
        <v>283</v>
      </c>
      <c r="O936" s="108" t="s">
        <v>168</v>
      </c>
      <c r="P936" s="108" t="s">
        <v>284</v>
      </c>
      <c r="Q936" s="120">
        <v>22000</v>
      </c>
      <c r="R936" s="116" t="s">
        <v>0</v>
      </c>
      <c r="S936" s="108" t="s">
        <v>272</v>
      </c>
      <c r="T936" s="108" t="s">
        <v>272</v>
      </c>
      <c r="U936" s="108" t="s">
        <v>272</v>
      </c>
      <c r="V936" s="108" t="s">
        <v>272</v>
      </c>
      <c r="W936" s="108" t="s">
        <v>272</v>
      </c>
      <c r="X936" s="108" t="s">
        <v>272</v>
      </c>
      <c r="Y936" s="108" t="s">
        <v>272</v>
      </c>
      <c r="Z936" s="108" t="s">
        <v>272</v>
      </c>
      <c r="AA936" s="108" t="s">
        <v>272</v>
      </c>
      <c r="AB936" s="108" t="s">
        <v>272</v>
      </c>
      <c r="AC936" s="108" t="s">
        <v>272</v>
      </c>
      <c r="AD936" s="108" t="s">
        <v>272</v>
      </c>
      <c r="AE936" s="108" t="s">
        <v>272</v>
      </c>
      <c r="AF936" s="108" t="s">
        <v>278</v>
      </c>
    </row>
    <row r="937" spans="1:32" x14ac:dyDescent="0.25">
      <c r="A937" s="107">
        <f t="shared" si="14"/>
        <v>6</v>
      </c>
      <c r="B937" s="113">
        <v>45470</v>
      </c>
      <c r="C937" s="113">
        <v>45470</v>
      </c>
      <c r="D937" s="108" t="s">
        <v>2162</v>
      </c>
      <c r="E937" s="108" t="s">
        <v>272</v>
      </c>
      <c r="F937" s="108" t="s">
        <v>2163</v>
      </c>
      <c r="G937" s="108" t="s">
        <v>281</v>
      </c>
      <c r="H937" s="108" t="s">
        <v>282</v>
      </c>
      <c r="I937" s="108" t="s">
        <v>276</v>
      </c>
      <c r="J937" s="120">
        <v>-31298400</v>
      </c>
      <c r="K937" s="114">
        <v>0</v>
      </c>
      <c r="L937" s="114">
        <v>-31298400</v>
      </c>
      <c r="M937" s="115" t="s">
        <v>272</v>
      </c>
      <c r="N937" s="108" t="s">
        <v>337</v>
      </c>
      <c r="O937" s="108" t="s">
        <v>338</v>
      </c>
      <c r="P937" s="108" t="s">
        <v>284</v>
      </c>
      <c r="Q937" s="120">
        <v>1512</v>
      </c>
      <c r="R937" s="116" t="s">
        <v>239</v>
      </c>
      <c r="S937" s="108" t="s">
        <v>272</v>
      </c>
      <c r="T937" s="108" t="s">
        <v>272</v>
      </c>
      <c r="U937" s="108" t="s">
        <v>272</v>
      </c>
      <c r="V937" s="108" t="s">
        <v>272</v>
      </c>
      <c r="W937" s="108" t="s">
        <v>272</v>
      </c>
      <c r="X937" s="108" t="s">
        <v>272</v>
      </c>
      <c r="Y937" s="108" t="s">
        <v>272</v>
      </c>
      <c r="Z937" s="108" t="s">
        <v>272</v>
      </c>
      <c r="AA937" s="108" t="s">
        <v>272</v>
      </c>
      <c r="AB937" s="108" t="s">
        <v>272</v>
      </c>
      <c r="AC937" s="108" t="s">
        <v>272</v>
      </c>
      <c r="AD937" s="108" t="s">
        <v>272</v>
      </c>
      <c r="AE937" s="108" t="s">
        <v>272</v>
      </c>
      <c r="AF937" s="108" t="s">
        <v>278</v>
      </c>
    </row>
    <row r="938" spans="1:32" x14ac:dyDescent="0.25">
      <c r="A938" s="107">
        <f t="shared" si="14"/>
        <v>6</v>
      </c>
      <c r="B938" s="113">
        <v>45471</v>
      </c>
      <c r="C938" s="113">
        <v>45471</v>
      </c>
      <c r="D938" s="108" t="s">
        <v>2164</v>
      </c>
      <c r="E938" s="108" t="s">
        <v>272</v>
      </c>
      <c r="F938" s="108" t="s">
        <v>2165</v>
      </c>
      <c r="G938" s="108" t="s">
        <v>281</v>
      </c>
      <c r="H938" s="108" t="s">
        <v>282</v>
      </c>
      <c r="I938" s="108" t="s">
        <v>276</v>
      </c>
      <c r="J938" s="120">
        <v>-235950000</v>
      </c>
      <c r="K938" s="114">
        <v>0</v>
      </c>
      <c r="L938" s="114">
        <v>-235950000</v>
      </c>
      <c r="M938" s="115" t="s">
        <v>272</v>
      </c>
      <c r="N938" s="108" t="s">
        <v>197</v>
      </c>
      <c r="O938" s="108" t="s">
        <v>198</v>
      </c>
      <c r="P938" s="108" t="s">
        <v>284</v>
      </c>
      <c r="Q938" s="120">
        <v>14300</v>
      </c>
      <c r="R938" s="116" t="s">
        <v>130</v>
      </c>
      <c r="S938" s="108" t="s">
        <v>272</v>
      </c>
      <c r="T938" s="108" t="s">
        <v>272</v>
      </c>
      <c r="U938" s="108" t="s">
        <v>272</v>
      </c>
      <c r="V938" s="108" t="s">
        <v>272</v>
      </c>
      <c r="W938" s="108" t="s">
        <v>272</v>
      </c>
      <c r="X938" s="108" t="s">
        <v>272</v>
      </c>
      <c r="Y938" s="108" t="s">
        <v>272</v>
      </c>
      <c r="Z938" s="108" t="s">
        <v>272</v>
      </c>
      <c r="AA938" s="108" t="s">
        <v>272</v>
      </c>
      <c r="AB938" s="108" t="s">
        <v>272</v>
      </c>
      <c r="AC938" s="108" t="s">
        <v>272</v>
      </c>
      <c r="AD938" s="108" t="s">
        <v>272</v>
      </c>
      <c r="AE938" s="108" t="s">
        <v>272</v>
      </c>
      <c r="AF938" s="108" t="s">
        <v>278</v>
      </c>
    </row>
    <row r="939" spans="1:32" x14ac:dyDescent="0.25">
      <c r="A939" s="107">
        <f t="shared" si="14"/>
        <v>6</v>
      </c>
      <c r="B939" s="113">
        <v>45471</v>
      </c>
      <c r="C939" s="113">
        <v>45471</v>
      </c>
      <c r="D939" s="108" t="s">
        <v>2166</v>
      </c>
      <c r="E939" s="108" t="s">
        <v>272</v>
      </c>
      <c r="F939" s="108" t="s">
        <v>2167</v>
      </c>
      <c r="G939" s="108" t="s">
        <v>281</v>
      </c>
      <c r="H939" s="108" t="s">
        <v>282</v>
      </c>
      <c r="I939" s="108" t="s">
        <v>276</v>
      </c>
      <c r="J939" s="120">
        <v>-235950000</v>
      </c>
      <c r="K939" s="114">
        <v>0</v>
      </c>
      <c r="L939" s="114">
        <v>-235950000</v>
      </c>
      <c r="M939" s="115" t="s">
        <v>272</v>
      </c>
      <c r="N939" s="108" t="s">
        <v>197</v>
      </c>
      <c r="O939" s="108" t="s">
        <v>198</v>
      </c>
      <c r="P939" s="108" t="s">
        <v>284</v>
      </c>
      <c r="Q939" s="120">
        <v>14300</v>
      </c>
      <c r="R939" s="116" t="s">
        <v>130</v>
      </c>
      <c r="S939" s="108" t="s">
        <v>272</v>
      </c>
      <c r="T939" s="108" t="s">
        <v>272</v>
      </c>
      <c r="U939" s="108" t="s">
        <v>272</v>
      </c>
      <c r="V939" s="108" t="s">
        <v>272</v>
      </c>
      <c r="W939" s="108" t="s">
        <v>272</v>
      </c>
      <c r="X939" s="108" t="s">
        <v>272</v>
      </c>
      <c r="Y939" s="108" t="s">
        <v>272</v>
      </c>
      <c r="Z939" s="108" t="s">
        <v>272</v>
      </c>
      <c r="AA939" s="108" t="s">
        <v>272</v>
      </c>
      <c r="AB939" s="108" t="s">
        <v>272</v>
      </c>
      <c r="AC939" s="108" t="s">
        <v>272</v>
      </c>
      <c r="AD939" s="108" t="s">
        <v>272</v>
      </c>
      <c r="AE939" s="108" t="s">
        <v>272</v>
      </c>
      <c r="AF939" s="108" t="s">
        <v>278</v>
      </c>
    </row>
    <row r="940" spans="1:32" x14ac:dyDescent="0.25">
      <c r="A940" s="107">
        <f t="shared" si="14"/>
        <v>6</v>
      </c>
      <c r="B940" s="113">
        <v>45471</v>
      </c>
      <c r="C940" s="113">
        <v>45471</v>
      </c>
      <c r="D940" s="108" t="s">
        <v>2168</v>
      </c>
      <c r="E940" s="108" t="s">
        <v>272</v>
      </c>
      <c r="F940" s="108" t="s">
        <v>2169</v>
      </c>
      <c r="G940" s="108" t="s">
        <v>281</v>
      </c>
      <c r="H940" s="108" t="s">
        <v>282</v>
      </c>
      <c r="I940" s="108" t="s">
        <v>276</v>
      </c>
      <c r="J940" s="120">
        <v>-714846000</v>
      </c>
      <c r="K940" s="114">
        <v>0</v>
      </c>
      <c r="L940" s="114">
        <v>-714846000</v>
      </c>
      <c r="M940" s="115" t="s">
        <v>272</v>
      </c>
      <c r="N940" s="108" t="s">
        <v>110</v>
      </c>
      <c r="O940" s="108" t="s">
        <v>192</v>
      </c>
      <c r="P940" s="108" t="s">
        <v>284</v>
      </c>
      <c r="Q940" s="120">
        <v>22000</v>
      </c>
      <c r="R940" s="116" t="s">
        <v>0</v>
      </c>
      <c r="S940" s="108" t="s">
        <v>272</v>
      </c>
      <c r="T940" s="108" t="s">
        <v>272</v>
      </c>
      <c r="U940" s="108" t="s">
        <v>272</v>
      </c>
      <c r="V940" s="108" t="s">
        <v>272</v>
      </c>
      <c r="W940" s="108" t="s">
        <v>272</v>
      </c>
      <c r="X940" s="108" t="s">
        <v>272</v>
      </c>
      <c r="Y940" s="108" t="s">
        <v>272</v>
      </c>
      <c r="Z940" s="108" t="s">
        <v>272</v>
      </c>
      <c r="AA940" s="108" t="s">
        <v>272</v>
      </c>
      <c r="AB940" s="108" t="s">
        <v>272</v>
      </c>
      <c r="AC940" s="108" t="s">
        <v>272</v>
      </c>
      <c r="AD940" s="108" t="s">
        <v>272</v>
      </c>
      <c r="AE940" s="108" t="s">
        <v>272</v>
      </c>
      <c r="AF940" s="108" t="s">
        <v>278</v>
      </c>
    </row>
    <row r="941" spans="1:32" ht="37.5" x14ac:dyDescent="0.25">
      <c r="A941" s="107">
        <f t="shared" si="14"/>
        <v>6</v>
      </c>
      <c r="B941" s="113">
        <v>45472</v>
      </c>
      <c r="C941" s="113">
        <v>45472</v>
      </c>
      <c r="D941" s="108" t="s">
        <v>2170</v>
      </c>
      <c r="E941" s="108" t="s">
        <v>272</v>
      </c>
      <c r="F941" s="108" t="s">
        <v>2171</v>
      </c>
      <c r="G941" s="108" t="s">
        <v>274</v>
      </c>
      <c r="H941" s="108" t="s">
        <v>275</v>
      </c>
      <c r="I941" s="108" t="s">
        <v>276</v>
      </c>
      <c r="J941" s="120">
        <v>-68000000</v>
      </c>
      <c r="K941" s="114">
        <v>0</v>
      </c>
      <c r="L941" s="114">
        <v>-68000000</v>
      </c>
      <c r="M941" s="115" t="s">
        <v>2172</v>
      </c>
      <c r="N941" s="108" t="s">
        <v>272</v>
      </c>
      <c r="O941" s="108" t="s">
        <v>272</v>
      </c>
      <c r="P941" s="108" t="s">
        <v>272</v>
      </c>
      <c r="Q941" s="120">
        <v>0</v>
      </c>
      <c r="R941" s="116" t="s">
        <v>239</v>
      </c>
      <c r="S941" s="108" t="s">
        <v>272</v>
      </c>
      <c r="T941" s="108" t="s">
        <v>272</v>
      </c>
      <c r="U941" s="108" t="s">
        <v>272</v>
      </c>
      <c r="V941" s="108" t="s">
        <v>272</v>
      </c>
      <c r="W941" s="108" t="s">
        <v>272</v>
      </c>
      <c r="X941" s="108" t="s">
        <v>272</v>
      </c>
      <c r="Y941" s="108" t="s">
        <v>272</v>
      </c>
      <c r="Z941" s="108" t="s">
        <v>272</v>
      </c>
      <c r="AA941" s="108" t="s">
        <v>272</v>
      </c>
      <c r="AB941" s="108" t="s">
        <v>272</v>
      </c>
      <c r="AC941" s="108" t="s">
        <v>272</v>
      </c>
      <c r="AD941" s="108" t="s">
        <v>272</v>
      </c>
      <c r="AE941" s="108" t="s">
        <v>272</v>
      </c>
      <c r="AF941" s="108" t="s">
        <v>278</v>
      </c>
    </row>
    <row r="942" spans="1:32" ht="50" x14ac:dyDescent="0.25">
      <c r="A942" s="107">
        <f t="shared" si="14"/>
        <v>6</v>
      </c>
      <c r="B942" s="113">
        <v>45472</v>
      </c>
      <c r="C942" s="113">
        <v>45472</v>
      </c>
      <c r="D942" s="108" t="s">
        <v>2173</v>
      </c>
      <c r="E942" s="108" t="s">
        <v>272</v>
      </c>
      <c r="F942" s="108" t="s">
        <v>2174</v>
      </c>
      <c r="G942" s="108" t="s">
        <v>274</v>
      </c>
      <c r="H942" s="108" t="s">
        <v>275</v>
      </c>
      <c r="I942" s="108" t="s">
        <v>276</v>
      </c>
      <c r="J942" s="120">
        <v>-15000000</v>
      </c>
      <c r="K942" s="114">
        <v>0</v>
      </c>
      <c r="L942" s="114">
        <v>-15000000</v>
      </c>
      <c r="M942" s="115" t="s">
        <v>2175</v>
      </c>
      <c r="N942" s="108" t="s">
        <v>272</v>
      </c>
      <c r="O942" s="108" t="s">
        <v>272</v>
      </c>
      <c r="P942" s="108" t="s">
        <v>272</v>
      </c>
      <c r="Q942" s="120">
        <v>0</v>
      </c>
      <c r="R942" s="116" t="s">
        <v>239</v>
      </c>
      <c r="S942" s="108" t="s">
        <v>272</v>
      </c>
      <c r="T942" s="108" t="s">
        <v>272</v>
      </c>
      <c r="U942" s="108" t="s">
        <v>272</v>
      </c>
      <c r="V942" s="108" t="s">
        <v>272</v>
      </c>
      <c r="W942" s="108" t="s">
        <v>272</v>
      </c>
      <c r="X942" s="108" t="s">
        <v>272</v>
      </c>
      <c r="Y942" s="108" t="s">
        <v>272</v>
      </c>
      <c r="Z942" s="108" t="s">
        <v>272</v>
      </c>
      <c r="AA942" s="108" t="s">
        <v>272</v>
      </c>
      <c r="AB942" s="108" t="s">
        <v>272</v>
      </c>
      <c r="AC942" s="108" t="s">
        <v>272</v>
      </c>
      <c r="AD942" s="108" t="s">
        <v>272</v>
      </c>
      <c r="AE942" s="108" t="s">
        <v>272</v>
      </c>
      <c r="AF942" s="108" t="s">
        <v>278</v>
      </c>
    </row>
    <row r="943" spans="1:32" x14ac:dyDescent="0.25">
      <c r="A943" s="107">
        <f t="shared" si="14"/>
        <v>6</v>
      </c>
      <c r="B943" s="113">
        <v>45472</v>
      </c>
      <c r="C943" s="113">
        <v>45472</v>
      </c>
      <c r="D943" s="108" t="s">
        <v>2179</v>
      </c>
      <c r="E943" s="108" t="s">
        <v>272</v>
      </c>
      <c r="F943" s="108" t="s">
        <v>2180</v>
      </c>
      <c r="G943" s="108" t="s">
        <v>281</v>
      </c>
      <c r="H943" s="108" t="s">
        <v>282</v>
      </c>
      <c r="I943" s="108" t="s">
        <v>276</v>
      </c>
      <c r="J943" s="120">
        <v>-235950000</v>
      </c>
      <c r="K943" s="114">
        <v>0</v>
      </c>
      <c r="L943" s="114">
        <v>-235950000</v>
      </c>
      <c r="M943" s="115" t="s">
        <v>272</v>
      </c>
      <c r="N943" s="108" t="s">
        <v>197</v>
      </c>
      <c r="O943" s="108" t="s">
        <v>198</v>
      </c>
      <c r="P943" s="108" t="s">
        <v>284</v>
      </c>
      <c r="Q943" s="120">
        <v>14300</v>
      </c>
      <c r="R943" s="116" t="s">
        <v>130</v>
      </c>
      <c r="S943" s="108" t="s">
        <v>272</v>
      </c>
      <c r="T943" s="108" t="s">
        <v>272</v>
      </c>
      <c r="U943" s="108" t="s">
        <v>272</v>
      </c>
      <c r="V943" s="108" t="s">
        <v>272</v>
      </c>
      <c r="W943" s="108" t="s">
        <v>272</v>
      </c>
      <c r="X943" s="108" t="s">
        <v>272</v>
      </c>
      <c r="Y943" s="108" t="s">
        <v>272</v>
      </c>
      <c r="Z943" s="108" t="s">
        <v>272</v>
      </c>
      <c r="AA943" s="108" t="s">
        <v>272</v>
      </c>
      <c r="AB943" s="108" t="s">
        <v>272</v>
      </c>
      <c r="AC943" s="108" t="s">
        <v>272</v>
      </c>
      <c r="AD943" s="108" t="s">
        <v>272</v>
      </c>
      <c r="AE943" s="108" t="s">
        <v>272</v>
      </c>
      <c r="AF943" s="108" t="s">
        <v>278</v>
      </c>
    </row>
    <row r="944" spans="1:32" x14ac:dyDescent="0.25">
      <c r="A944" s="107">
        <f t="shared" si="14"/>
        <v>6</v>
      </c>
      <c r="B944" s="113">
        <v>45472</v>
      </c>
      <c r="C944" s="113">
        <v>45472</v>
      </c>
      <c r="D944" s="108" t="s">
        <v>2181</v>
      </c>
      <c r="E944" s="108" t="s">
        <v>272</v>
      </c>
      <c r="F944" s="108" t="s">
        <v>2182</v>
      </c>
      <c r="G944" s="108" t="s">
        <v>281</v>
      </c>
      <c r="H944" s="108" t="s">
        <v>282</v>
      </c>
      <c r="I944" s="108" t="s">
        <v>276</v>
      </c>
      <c r="J944" s="120">
        <v>-235950000</v>
      </c>
      <c r="K944" s="114">
        <v>0</v>
      </c>
      <c r="L944" s="114">
        <v>-235950000</v>
      </c>
      <c r="M944" s="115" t="s">
        <v>272</v>
      </c>
      <c r="N944" s="108" t="s">
        <v>197</v>
      </c>
      <c r="O944" s="108" t="s">
        <v>198</v>
      </c>
      <c r="P944" s="108" t="s">
        <v>284</v>
      </c>
      <c r="Q944" s="120">
        <v>14300</v>
      </c>
      <c r="R944" s="116" t="s">
        <v>130</v>
      </c>
      <c r="S944" s="108" t="s">
        <v>272</v>
      </c>
      <c r="T944" s="108" t="s">
        <v>272</v>
      </c>
      <c r="U944" s="108" t="s">
        <v>272</v>
      </c>
      <c r="V944" s="108" t="s">
        <v>272</v>
      </c>
      <c r="W944" s="108" t="s">
        <v>272</v>
      </c>
      <c r="X944" s="108" t="s">
        <v>272</v>
      </c>
      <c r="Y944" s="108" t="s">
        <v>272</v>
      </c>
      <c r="Z944" s="108" t="s">
        <v>272</v>
      </c>
      <c r="AA944" s="108" t="s">
        <v>272</v>
      </c>
      <c r="AB944" s="108" t="s">
        <v>272</v>
      </c>
      <c r="AC944" s="108" t="s">
        <v>272</v>
      </c>
      <c r="AD944" s="108" t="s">
        <v>272</v>
      </c>
      <c r="AE944" s="108" t="s">
        <v>272</v>
      </c>
      <c r="AF944" s="108" t="s">
        <v>278</v>
      </c>
    </row>
    <row r="945" spans="1:32" x14ac:dyDescent="0.25">
      <c r="A945" s="107">
        <f t="shared" si="14"/>
        <v>6</v>
      </c>
      <c r="B945" s="113">
        <v>45472</v>
      </c>
      <c r="C945" s="113">
        <v>45472</v>
      </c>
      <c r="D945" s="108" t="s">
        <v>2183</v>
      </c>
      <c r="E945" s="108" t="s">
        <v>272</v>
      </c>
      <c r="F945" s="108" t="s">
        <v>2184</v>
      </c>
      <c r="G945" s="108" t="s">
        <v>281</v>
      </c>
      <c r="H945" s="108" t="s">
        <v>282</v>
      </c>
      <c r="I945" s="108" t="s">
        <v>276</v>
      </c>
      <c r="J945" s="120">
        <v>-18592500000</v>
      </c>
      <c r="K945" s="114">
        <v>0</v>
      </c>
      <c r="L945" s="114">
        <v>-18592500000</v>
      </c>
      <c r="M945" s="115" t="s">
        <v>272</v>
      </c>
      <c r="N945" s="108" t="s">
        <v>95</v>
      </c>
      <c r="O945" s="108" t="s">
        <v>170</v>
      </c>
      <c r="P945" s="108" t="s">
        <v>284</v>
      </c>
      <c r="Q945" s="120">
        <v>600000</v>
      </c>
      <c r="R945" s="116" t="s">
        <v>0</v>
      </c>
      <c r="S945" s="108" t="s">
        <v>272</v>
      </c>
      <c r="T945" s="108" t="s">
        <v>272</v>
      </c>
      <c r="U945" s="108" t="s">
        <v>272</v>
      </c>
      <c r="V945" s="108" t="s">
        <v>272</v>
      </c>
      <c r="W945" s="108" t="s">
        <v>272</v>
      </c>
      <c r="X945" s="108" t="s">
        <v>272</v>
      </c>
      <c r="Y945" s="108" t="s">
        <v>272</v>
      </c>
      <c r="Z945" s="108" t="s">
        <v>272</v>
      </c>
      <c r="AA945" s="108" t="s">
        <v>272</v>
      </c>
      <c r="AB945" s="108" t="s">
        <v>272</v>
      </c>
      <c r="AC945" s="108" t="s">
        <v>272</v>
      </c>
      <c r="AD945" s="108" t="s">
        <v>272</v>
      </c>
      <c r="AE945" s="108" t="s">
        <v>272</v>
      </c>
      <c r="AF945" s="108" t="s">
        <v>278</v>
      </c>
    </row>
    <row r="946" spans="1:32" x14ac:dyDescent="0.25">
      <c r="A946" s="107">
        <f t="shared" si="14"/>
        <v>6</v>
      </c>
      <c r="B946" s="113">
        <v>45472</v>
      </c>
      <c r="C946" s="113">
        <v>45472</v>
      </c>
      <c r="D946" s="108" t="s">
        <v>2185</v>
      </c>
      <c r="E946" s="108" t="s">
        <v>272</v>
      </c>
      <c r="F946" s="108" t="s">
        <v>2186</v>
      </c>
      <c r="G946" s="108" t="s">
        <v>281</v>
      </c>
      <c r="H946" s="108" t="s">
        <v>282</v>
      </c>
      <c r="I946" s="108" t="s">
        <v>276</v>
      </c>
      <c r="J946" s="120">
        <v>-186153000</v>
      </c>
      <c r="K946" s="114">
        <v>0</v>
      </c>
      <c r="L946" s="114">
        <v>-186153000</v>
      </c>
      <c r="M946" s="115" t="s">
        <v>272</v>
      </c>
      <c r="N946" s="108" t="s">
        <v>157</v>
      </c>
      <c r="O946" s="108" t="s">
        <v>180</v>
      </c>
      <c r="P946" s="108" t="s">
        <v>284</v>
      </c>
      <c r="Q946" s="120">
        <v>5500</v>
      </c>
      <c r="R946" s="116" t="s">
        <v>1</v>
      </c>
      <c r="S946" s="108" t="s">
        <v>272</v>
      </c>
      <c r="T946" s="108" t="s">
        <v>272</v>
      </c>
      <c r="U946" s="108" t="s">
        <v>272</v>
      </c>
      <c r="V946" s="108" t="s">
        <v>272</v>
      </c>
      <c r="W946" s="108" t="s">
        <v>272</v>
      </c>
      <c r="X946" s="108" t="s">
        <v>272</v>
      </c>
      <c r="Y946" s="108" t="s">
        <v>272</v>
      </c>
      <c r="Z946" s="108" t="s">
        <v>272</v>
      </c>
      <c r="AA946" s="108" t="s">
        <v>272</v>
      </c>
      <c r="AB946" s="108" t="s">
        <v>272</v>
      </c>
      <c r="AC946" s="108" t="s">
        <v>272</v>
      </c>
      <c r="AD946" s="108" t="s">
        <v>272</v>
      </c>
      <c r="AE946" s="108" t="s">
        <v>272</v>
      </c>
      <c r="AF946" s="108" t="s">
        <v>278</v>
      </c>
    </row>
    <row r="947" spans="1:32" x14ac:dyDescent="0.25">
      <c r="A947" s="107">
        <f t="shared" si="14"/>
        <v>7</v>
      </c>
      <c r="B947" s="113">
        <v>45474</v>
      </c>
      <c r="C947" s="113">
        <v>45474</v>
      </c>
      <c r="D947" s="108" t="s">
        <v>2198</v>
      </c>
      <c r="E947" s="108" t="s">
        <v>272</v>
      </c>
      <c r="F947" s="108" t="s">
        <v>2199</v>
      </c>
      <c r="G947" s="108" t="s">
        <v>281</v>
      </c>
      <c r="H947" s="108" t="s">
        <v>282</v>
      </c>
      <c r="I947" s="108" t="s">
        <v>276</v>
      </c>
      <c r="J947" s="120">
        <v>-339781750</v>
      </c>
      <c r="K947" s="114">
        <v>0</v>
      </c>
      <c r="L947" s="114">
        <v>-339781750</v>
      </c>
      <c r="M947" s="115" t="s">
        <v>272</v>
      </c>
      <c r="N947" s="108" t="s">
        <v>101</v>
      </c>
      <c r="O947" s="108" t="s">
        <v>175</v>
      </c>
      <c r="P947" s="108" t="s">
        <v>284</v>
      </c>
      <c r="Q947" s="120">
        <v>9625</v>
      </c>
      <c r="R947" s="116" t="s">
        <v>1</v>
      </c>
      <c r="S947" s="108" t="s">
        <v>272</v>
      </c>
      <c r="T947" s="108" t="s">
        <v>272</v>
      </c>
      <c r="U947" s="108" t="s">
        <v>272</v>
      </c>
      <c r="V947" s="108" t="s">
        <v>272</v>
      </c>
      <c r="W947" s="108" t="s">
        <v>272</v>
      </c>
      <c r="X947" s="108" t="s">
        <v>272</v>
      </c>
      <c r="Y947" s="108" t="s">
        <v>272</v>
      </c>
      <c r="Z947" s="108" t="s">
        <v>272</v>
      </c>
      <c r="AA947" s="108" t="s">
        <v>272</v>
      </c>
      <c r="AB947" s="108" t="s">
        <v>272</v>
      </c>
      <c r="AC947" s="108" t="s">
        <v>272</v>
      </c>
      <c r="AD947" s="108" t="s">
        <v>272</v>
      </c>
      <c r="AE947" s="108" t="s">
        <v>272</v>
      </c>
      <c r="AF947" s="108" t="s">
        <v>278</v>
      </c>
    </row>
    <row r="948" spans="1:32" x14ac:dyDescent="0.25">
      <c r="A948" s="107">
        <f t="shared" si="14"/>
        <v>7</v>
      </c>
      <c r="B948" s="113">
        <v>45474</v>
      </c>
      <c r="C948" s="113">
        <v>45474</v>
      </c>
      <c r="D948" s="108" t="s">
        <v>2200</v>
      </c>
      <c r="E948" s="108" t="s">
        <v>272</v>
      </c>
      <c r="F948" s="108" t="s">
        <v>2201</v>
      </c>
      <c r="G948" s="108" t="s">
        <v>281</v>
      </c>
      <c r="H948" s="108" t="s">
        <v>282</v>
      </c>
      <c r="I948" s="108" t="s">
        <v>276</v>
      </c>
      <c r="J948" s="120">
        <v>-794002000</v>
      </c>
      <c r="K948" s="114">
        <v>0</v>
      </c>
      <c r="L948" s="114">
        <v>-794002000</v>
      </c>
      <c r="M948" s="115" t="s">
        <v>272</v>
      </c>
      <c r="N948" s="108" t="s">
        <v>283</v>
      </c>
      <c r="O948" s="108" t="s">
        <v>168</v>
      </c>
      <c r="P948" s="108" t="s">
        <v>284</v>
      </c>
      <c r="Q948" s="120">
        <v>22000</v>
      </c>
      <c r="R948" s="116" t="s">
        <v>0</v>
      </c>
      <c r="S948" s="108" t="s">
        <v>272</v>
      </c>
      <c r="T948" s="108" t="s">
        <v>272</v>
      </c>
      <c r="U948" s="108" t="s">
        <v>272</v>
      </c>
      <c r="V948" s="108" t="s">
        <v>272</v>
      </c>
      <c r="W948" s="108" t="s">
        <v>272</v>
      </c>
      <c r="X948" s="108" t="s">
        <v>272</v>
      </c>
      <c r="Y948" s="108" t="s">
        <v>272</v>
      </c>
      <c r="Z948" s="108" t="s">
        <v>272</v>
      </c>
      <c r="AA948" s="108" t="s">
        <v>272</v>
      </c>
      <c r="AB948" s="108" t="s">
        <v>272</v>
      </c>
      <c r="AC948" s="108" t="s">
        <v>272</v>
      </c>
      <c r="AD948" s="108" t="s">
        <v>272</v>
      </c>
      <c r="AE948" s="108" t="s">
        <v>272</v>
      </c>
      <c r="AF948" s="108" t="s">
        <v>278</v>
      </c>
    </row>
    <row r="949" spans="1:32" x14ac:dyDescent="0.25">
      <c r="A949" s="107">
        <f t="shared" si="14"/>
        <v>7</v>
      </c>
      <c r="B949" s="113">
        <v>45474</v>
      </c>
      <c r="C949" s="113">
        <v>45474</v>
      </c>
      <c r="D949" s="108" t="s">
        <v>2202</v>
      </c>
      <c r="E949" s="108" t="s">
        <v>272</v>
      </c>
      <c r="F949" s="108" t="s">
        <v>2203</v>
      </c>
      <c r="G949" s="108" t="s">
        <v>281</v>
      </c>
      <c r="H949" s="108" t="s">
        <v>282</v>
      </c>
      <c r="I949" s="108" t="s">
        <v>276</v>
      </c>
      <c r="J949" s="120">
        <v>-41648400</v>
      </c>
      <c r="K949" s="114">
        <v>0</v>
      </c>
      <c r="L949" s="114">
        <v>-41648400</v>
      </c>
      <c r="M949" s="115" t="s">
        <v>272</v>
      </c>
      <c r="N949" s="108" t="s">
        <v>337</v>
      </c>
      <c r="O949" s="108" t="s">
        <v>338</v>
      </c>
      <c r="P949" s="108" t="s">
        <v>284</v>
      </c>
      <c r="Q949" s="120">
        <v>2012</v>
      </c>
      <c r="R949" s="116" t="s">
        <v>239</v>
      </c>
      <c r="S949" s="108" t="s">
        <v>272</v>
      </c>
      <c r="T949" s="108" t="s">
        <v>272</v>
      </c>
      <c r="U949" s="108" t="s">
        <v>272</v>
      </c>
      <c r="V949" s="108" t="s">
        <v>272</v>
      </c>
      <c r="W949" s="108" t="s">
        <v>272</v>
      </c>
      <c r="X949" s="108" t="s">
        <v>272</v>
      </c>
      <c r="Y949" s="108" t="s">
        <v>272</v>
      </c>
      <c r="Z949" s="108" t="s">
        <v>272</v>
      </c>
      <c r="AA949" s="108" t="s">
        <v>272</v>
      </c>
      <c r="AB949" s="108" t="s">
        <v>272</v>
      </c>
      <c r="AC949" s="108" t="s">
        <v>272</v>
      </c>
      <c r="AD949" s="108" t="s">
        <v>272</v>
      </c>
      <c r="AE949" s="108" t="s">
        <v>272</v>
      </c>
      <c r="AF949" s="108" t="s">
        <v>278</v>
      </c>
    </row>
    <row r="950" spans="1:32" x14ac:dyDescent="0.25">
      <c r="A950" s="107">
        <f t="shared" si="14"/>
        <v>7</v>
      </c>
      <c r="B950" s="113">
        <v>45475</v>
      </c>
      <c r="C950" s="113">
        <v>45475</v>
      </c>
      <c r="D950" s="108" t="s">
        <v>2204</v>
      </c>
      <c r="E950" s="108" t="s">
        <v>272</v>
      </c>
      <c r="F950" s="108" t="s">
        <v>2205</v>
      </c>
      <c r="G950" s="108" t="s">
        <v>315</v>
      </c>
      <c r="H950" s="108" t="s">
        <v>316</v>
      </c>
      <c r="I950" s="108" t="s">
        <v>276</v>
      </c>
      <c r="J950" s="120">
        <v>-667364148</v>
      </c>
      <c r="K950" s="114">
        <v>0</v>
      </c>
      <c r="L950" s="114">
        <v>-667364148</v>
      </c>
      <c r="M950" s="115" t="s">
        <v>272</v>
      </c>
      <c r="N950" s="108" t="s">
        <v>110</v>
      </c>
      <c r="O950" s="108" t="s">
        <v>192</v>
      </c>
      <c r="P950" s="108" t="s">
        <v>284</v>
      </c>
      <c r="Q950" s="120">
        <v>22000</v>
      </c>
      <c r="R950" s="116" t="s">
        <v>0</v>
      </c>
      <c r="S950" s="108" t="s">
        <v>272</v>
      </c>
      <c r="T950" s="108" t="s">
        <v>272</v>
      </c>
      <c r="U950" s="108" t="s">
        <v>272</v>
      </c>
      <c r="V950" s="108" t="s">
        <v>272</v>
      </c>
      <c r="W950" s="108" t="s">
        <v>272</v>
      </c>
      <c r="X950" s="108" t="s">
        <v>272</v>
      </c>
      <c r="Y950" s="108" t="s">
        <v>272</v>
      </c>
      <c r="Z950" s="108" t="s">
        <v>272</v>
      </c>
      <c r="AA950" s="108" t="s">
        <v>272</v>
      </c>
      <c r="AB950" s="108" t="s">
        <v>272</v>
      </c>
      <c r="AC950" s="108" t="s">
        <v>272</v>
      </c>
      <c r="AD950" s="108" t="s">
        <v>272</v>
      </c>
      <c r="AE950" s="108" t="s">
        <v>272</v>
      </c>
      <c r="AF950" s="108" t="s">
        <v>278</v>
      </c>
    </row>
    <row r="951" spans="1:32" x14ac:dyDescent="0.25">
      <c r="A951" s="107">
        <f t="shared" si="14"/>
        <v>7</v>
      </c>
      <c r="B951" s="113">
        <v>45475</v>
      </c>
      <c r="C951" s="113">
        <v>45475</v>
      </c>
      <c r="D951" s="108" t="s">
        <v>2206</v>
      </c>
      <c r="E951" s="108" t="s">
        <v>272</v>
      </c>
      <c r="F951" s="108" t="s">
        <v>2207</v>
      </c>
      <c r="G951" s="108" t="s">
        <v>315</v>
      </c>
      <c r="H951" s="108" t="s">
        <v>316</v>
      </c>
      <c r="I951" s="108" t="s">
        <v>276</v>
      </c>
      <c r="J951" s="120">
        <v>-667364148</v>
      </c>
      <c r="K951" s="114">
        <v>0</v>
      </c>
      <c r="L951" s="114">
        <v>-667364148</v>
      </c>
      <c r="M951" s="115" t="s">
        <v>272</v>
      </c>
      <c r="N951" s="108" t="s">
        <v>110</v>
      </c>
      <c r="O951" s="108" t="s">
        <v>192</v>
      </c>
      <c r="P951" s="108" t="s">
        <v>284</v>
      </c>
      <c r="Q951" s="120">
        <v>22000</v>
      </c>
      <c r="R951" s="116" t="s">
        <v>0</v>
      </c>
      <c r="S951" s="108" t="s">
        <v>272</v>
      </c>
      <c r="T951" s="108" t="s">
        <v>272</v>
      </c>
      <c r="U951" s="108" t="s">
        <v>272</v>
      </c>
      <c r="V951" s="108" t="s">
        <v>272</v>
      </c>
      <c r="W951" s="108" t="s">
        <v>272</v>
      </c>
      <c r="X951" s="108" t="s">
        <v>272</v>
      </c>
      <c r="Y951" s="108" t="s">
        <v>272</v>
      </c>
      <c r="Z951" s="108" t="s">
        <v>272</v>
      </c>
      <c r="AA951" s="108" t="s">
        <v>272</v>
      </c>
      <c r="AB951" s="108" t="s">
        <v>272</v>
      </c>
      <c r="AC951" s="108" t="s">
        <v>272</v>
      </c>
      <c r="AD951" s="108" t="s">
        <v>272</v>
      </c>
      <c r="AE951" s="108" t="s">
        <v>272</v>
      </c>
      <c r="AF951" s="108" t="s">
        <v>278</v>
      </c>
    </row>
    <row r="952" spans="1:32" x14ac:dyDescent="0.25">
      <c r="A952" s="107">
        <f t="shared" si="14"/>
        <v>7</v>
      </c>
      <c r="B952" s="113">
        <v>45475</v>
      </c>
      <c r="C952" s="113">
        <v>45475</v>
      </c>
      <c r="D952" s="108" t="s">
        <v>2208</v>
      </c>
      <c r="E952" s="108" t="s">
        <v>272</v>
      </c>
      <c r="F952" s="108" t="s">
        <v>2209</v>
      </c>
      <c r="G952" s="108" t="s">
        <v>315</v>
      </c>
      <c r="H952" s="108" t="s">
        <v>316</v>
      </c>
      <c r="I952" s="108" t="s">
        <v>276</v>
      </c>
      <c r="J952" s="120">
        <v>-667364148</v>
      </c>
      <c r="K952" s="114">
        <v>0</v>
      </c>
      <c r="L952" s="114">
        <v>-667364148</v>
      </c>
      <c r="M952" s="115" t="s">
        <v>272</v>
      </c>
      <c r="N952" s="108" t="s">
        <v>110</v>
      </c>
      <c r="O952" s="108" t="s">
        <v>192</v>
      </c>
      <c r="P952" s="108" t="s">
        <v>284</v>
      </c>
      <c r="Q952" s="120">
        <v>22000</v>
      </c>
      <c r="R952" s="116" t="s">
        <v>0</v>
      </c>
      <c r="S952" s="108" t="s">
        <v>272</v>
      </c>
      <c r="T952" s="108" t="s">
        <v>272</v>
      </c>
      <c r="U952" s="108" t="s">
        <v>272</v>
      </c>
      <c r="V952" s="108" t="s">
        <v>272</v>
      </c>
      <c r="W952" s="108" t="s">
        <v>272</v>
      </c>
      <c r="X952" s="108" t="s">
        <v>272</v>
      </c>
      <c r="Y952" s="108" t="s">
        <v>272</v>
      </c>
      <c r="Z952" s="108" t="s">
        <v>272</v>
      </c>
      <c r="AA952" s="108" t="s">
        <v>272</v>
      </c>
      <c r="AB952" s="108" t="s">
        <v>272</v>
      </c>
      <c r="AC952" s="108" t="s">
        <v>272</v>
      </c>
      <c r="AD952" s="108" t="s">
        <v>272</v>
      </c>
      <c r="AE952" s="108" t="s">
        <v>272</v>
      </c>
      <c r="AF952" s="108" t="s">
        <v>278</v>
      </c>
    </row>
    <row r="953" spans="1:32" x14ac:dyDescent="0.25">
      <c r="A953" s="107">
        <f t="shared" si="14"/>
        <v>7</v>
      </c>
      <c r="B953" s="113">
        <v>45475</v>
      </c>
      <c r="C953" s="113">
        <v>45475</v>
      </c>
      <c r="D953" s="108" t="s">
        <v>2210</v>
      </c>
      <c r="E953" s="108" t="s">
        <v>272</v>
      </c>
      <c r="F953" s="108" t="s">
        <v>2211</v>
      </c>
      <c r="G953" s="108" t="s">
        <v>315</v>
      </c>
      <c r="H953" s="108" t="s">
        <v>316</v>
      </c>
      <c r="I953" s="108" t="s">
        <v>276</v>
      </c>
      <c r="J953" s="120">
        <v>-667364148</v>
      </c>
      <c r="K953" s="114">
        <v>0</v>
      </c>
      <c r="L953" s="114">
        <v>-667364148</v>
      </c>
      <c r="M953" s="115" t="s">
        <v>272</v>
      </c>
      <c r="N953" s="108" t="s">
        <v>110</v>
      </c>
      <c r="O953" s="108" t="s">
        <v>192</v>
      </c>
      <c r="P953" s="108" t="s">
        <v>284</v>
      </c>
      <c r="Q953" s="120">
        <v>22000</v>
      </c>
      <c r="R953" s="116" t="s">
        <v>0</v>
      </c>
      <c r="S953" s="108" t="s">
        <v>272</v>
      </c>
      <c r="T953" s="108" t="s">
        <v>272</v>
      </c>
      <c r="U953" s="108" t="s">
        <v>272</v>
      </c>
      <c r="V953" s="108" t="s">
        <v>272</v>
      </c>
      <c r="W953" s="108" t="s">
        <v>272</v>
      </c>
      <c r="X953" s="108" t="s">
        <v>272</v>
      </c>
      <c r="Y953" s="108" t="s">
        <v>272</v>
      </c>
      <c r="Z953" s="108" t="s">
        <v>272</v>
      </c>
      <c r="AA953" s="108" t="s">
        <v>272</v>
      </c>
      <c r="AB953" s="108" t="s">
        <v>272</v>
      </c>
      <c r="AC953" s="108" t="s">
        <v>272</v>
      </c>
      <c r="AD953" s="108" t="s">
        <v>272</v>
      </c>
      <c r="AE953" s="108" t="s">
        <v>272</v>
      </c>
      <c r="AF953" s="108" t="s">
        <v>278</v>
      </c>
    </row>
    <row r="954" spans="1:32" ht="37.5" x14ac:dyDescent="0.25">
      <c r="A954" s="107">
        <f t="shared" si="14"/>
        <v>7</v>
      </c>
      <c r="B954" s="113">
        <v>45476</v>
      </c>
      <c r="C954" s="113">
        <v>45476</v>
      </c>
      <c r="D954" s="108" t="s">
        <v>2212</v>
      </c>
      <c r="E954" s="108" t="s">
        <v>272</v>
      </c>
      <c r="F954" s="108" t="s">
        <v>2213</v>
      </c>
      <c r="G954" s="108" t="s">
        <v>274</v>
      </c>
      <c r="H954" s="108" t="s">
        <v>275</v>
      </c>
      <c r="I954" s="108" t="s">
        <v>276</v>
      </c>
      <c r="J954" s="120">
        <v>-11125000</v>
      </c>
      <c r="K954" s="114">
        <v>0</v>
      </c>
      <c r="L954" s="114">
        <v>-11125000</v>
      </c>
      <c r="M954" s="115" t="s">
        <v>2214</v>
      </c>
      <c r="N954" s="108" t="s">
        <v>272</v>
      </c>
      <c r="O954" s="108" t="s">
        <v>272</v>
      </c>
      <c r="P954" s="108" t="s">
        <v>272</v>
      </c>
      <c r="Q954" s="120">
        <v>0</v>
      </c>
      <c r="R954" s="116" t="s">
        <v>239</v>
      </c>
      <c r="S954" s="108" t="s">
        <v>272</v>
      </c>
      <c r="T954" s="108" t="s">
        <v>272</v>
      </c>
      <c r="U954" s="108" t="s">
        <v>272</v>
      </c>
      <c r="V954" s="108" t="s">
        <v>272</v>
      </c>
      <c r="W954" s="108" t="s">
        <v>272</v>
      </c>
      <c r="X954" s="108" t="s">
        <v>272</v>
      </c>
      <c r="Y954" s="108" t="s">
        <v>272</v>
      </c>
      <c r="Z954" s="108" t="s">
        <v>272</v>
      </c>
      <c r="AA954" s="108" t="s">
        <v>272</v>
      </c>
      <c r="AB954" s="108" t="s">
        <v>272</v>
      </c>
      <c r="AC954" s="108" t="s">
        <v>272</v>
      </c>
      <c r="AD954" s="108" t="s">
        <v>272</v>
      </c>
      <c r="AE954" s="108" t="s">
        <v>272</v>
      </c>
      <c r="AF954" s="108" t="s">
        <v>278</v>
      </c>
    </row>
    <row r="955" spans="1:32" ht="37.5" x14ac:dyDescent="0.25">
      <c r="A955" s="107">
        <f t="shared" si="14"/>
        <v>7</v>
      </c>
      <c r="B955" s="113">
        <v>45476</v>
      </c>
      <c r="C955" s="113">
        <v>45476</v>
      </c>
      <c r="D955" s="108" t="s">
        <v>2215</v>
      </c>
      <c r="E955" s="108" t="s">
        <v>272</v>
      </c>
      <c r="F955" s="108" t="s">
        <v>2216</v>
      </c>
      <c r="G955" s="108" t="s">
        <v>274</v>
      </c>
      <c r="H955" s="108" t="s">
        <v>275</v>
      </c>
      <c r="I955" s="108" t="s">
        <v>276</v>
      </c>
      <c r="J955" s="120">
        <v>-11791667</v>
      </c>
      <c r="K955" s="114">
        <v>0</v>
      </c>
      <c r="L955" s="114">
        <v>-11791667</v>
      </c>
      <c r="M955" s="115" t="s">
        <v>2214</v>
      </c>
      <c r="N955" s="108" t="s">
        <v>272</v>
      </c>
      <c r="O955" s="108" t="s">
        <v>272</v>
      </c>
      <c r="P955" s="108" t="s">
        <v>272</v>
      </c>
      <c r="Q955" s="120">
        <v>0</v>
      </c>
      <c r="R955" s="116" t="s">
        <v>239</v>
      </c>
      <c r="S955" s="108" t="s">
        <v>272</v>
      </c>
      <c r="T955" s="108" t="s">
        <v>272</v>
      </c>
      <c r="U955" s="108" t="s">
        <v>272</v>
      </c>
      <c r="V955" s="108" t="s">
        <v>272</v>
      </c>
      <c r="W955" s="108" t="s">
        <v>272</v>
      </c>
      <c r="X955" s="108" t="s">
        <v>272</v>
      </c>
      <c r="Y955" s="108" t="s">
        <v>272</v>
      </c>
      <c r="Z955" s="108" t="s">
        <v>272</v>
      </c>
      <c r="AA955" s="108" t="s">
        <v>272</v>
      </c>
      <c r="AB955" s="108" t="s">
        <v>272</v>
      </c>
      <c r="AC955" s="108" t="s">
        <v>272</v>
      </c>
      <c r="AD955" s="108" t="s">
        <v>272</v>
      </c>
      <c r="AE955" s="108" t="s">
        <v>272</v>
      </c>
      <c r="AF955" s="108" t="s">
        <v>278</v>
      </c>
    </row>
    <row r="956" spans="1:32" x14ac:dyDescent="0.25">
      <c r="A956" s="107">
        <f t="shared" si="14"/>
        <v>7</v>
      </c>
      <c r="B956" s="113">
        <v>45476</v>
      </c>
      <c r="C956" s="113">
        <v>45476</v>
      </c>
      <c r="D956" s="108" t="s">
        <v>2217</v>
      </c>
      <c r="E956" s="108" t="s">
        <v>272</v>
      </c>
      <c r="F956" s="108" t="s">
        <v>2218</v>
      </c>
      <c r="G956" s="108" t="s">
        <v>281</v>
      </c>
      <c r="H956" s="108" t="s">
        <v>282</v>
      </c>
      <c r="I956" s="108" t="s">
        <v>276</v>
      </c>
      <c r="J956" s="120">
        <v>-6097992</v>
      </c>
      <c r="K956" s="114">
        <v>0</v>
      </c>
      <c r="L956" s="114">
        <v>-6097992</v>
      </c>
      <c r="M956" s="115" t="s">
        <v>272</v>
      </c>
      <c r="N956" s="108" t="s">
        <v>161</v>
      </c>
      <c r="O956" s="108" t="s">
        <v>2219</v>
      </c>
      <c r="P956" s="108" t="s">
        <v>284</v>
      </c>
      <c r="Q956" s="120">
        <v>250</v>
      </c>
      <c r="R956" s="116" t="s">
        <v>2</v>
      </c>
      <c r="S956" s="108" t="s">
        <v>272</v>
      </c>
      <c r="T956" s="108" t="s">
        <v>272</v>
      </c>
      <c r="U956" s="108" t="s">
        <v>272</v>
      </c>
      <c r="V956" s="108" t="s">
        <v>272</v>
      </c>
      <c r="W956" s="108" t="s">
        <v>272</v>
      </c>
      <c r="X956" s="108" t="s">
        <v>272</v>
      </c>
      <c r="Y956" s="108" t="s">
        <v>272</v>
      </c>
      <c r="Z956" s="108" t="s">
        <v>272</v>
      </c>
      <c r="AA956" s="108" t="s">
        <v>272</v>
      </c>
      <c r="AB956" s="108" t="s">
        <v>272</v>
      </c>
      <c r="AC956" s="108" t="s">
        <v>272</v>
      </c>
      <c r="AD956" s="108" t="s">
        <v>272</v>
      </c>
      <c r="AE956" s="108" t="s">
        <v>272</v>
      </c>
      <c r="AF956" s="108" t="s">
        <v>278</v>
      </c>
    </row>
    <row r="957" spans="1:32" x14ac:dyDescent="0.25">
      <c r="A957" s="107">
        <f t="shared" si="14"/>
        <v>7</v>
      </c>
      <c r="B957" s="113">
        <v>45476</v>
      </c>
      <c r="C957" s="113">
        <v>45476</v>
      </c>
      <c r="D957" s="108" t="s">
        <v>2220</v>
      </c>
      <c r="E957" s="108" t="s">
        <v>272</v>
      </c>
      <c r="F957" s="108" t="s">
        <v>2221</v>
      </c>
      <c r="G957" s="108" t="s">
        <v>281</v>
      </c>
      <c r="H957" s="108" t="s">
        <v>282</v>
      </c>
      <c r="I957" s="108" t="s">
        <v>276</v>
      </c>
      <c r="J957" s="120">
        <v>-1668350</v>
      </c>
      <c r="K957" s="114">
        <v>0</v>
      </c>
      <c r="L957" s="114">
        <v>-1668350</v>
      </c>
      <c r="M957" s="115" t="s">
        <v>272</v>
      </c>
      <c r="N957" s="108" t="s">
        <v>121</v>
      </c>
      <c r="O957" s="108" t="s">
        <v>183</v>
      </c>
      <c r="P957" s="108" t="s">
        <v>284</v>
      </c>
      <c r="Q957" s="120">
        <v>50</v>
      </c>
      <c r="R957" s="116" t="s">
        <v>1</v>
      </c>
      <c r="S957" s="108" t="s">
        <v>272</v>
      </c>
      <c r="T957" s="108" t="s">
        <v>272</v>
      </c>
      <c r="U957" s="108" t="s">
        <v>272</v>
      </c>
      <c r="V957" s="108" t="s">
        <v>272</v>
      </c>
      <c r="W957" s="108" t="s">
        <v>272</v>
      </c>
      <c r="X957" s="108" t="s">
        <v>272</v>
      </c>
      <c r="Y957" s="108" t="s">
        <v>272</v>
      </c>
      <c r="Z957" s="108" t="s">
        <v>272</v>
      </c>
      <c r="AA957" s="108" t="s">
        <v>272</v>
      </c>
      <c r="AB957" s="108" t="s">
        <v>272</v>
      </c>
      <c r="AC957" s="108" t="s">
        <v>272</v>
      </c>
      <c r="AD957" s="108" t="s">
        <v>272</v>
      </c>
      <c r="AE957" s="108" t="s">
        <v>272</v>
      </c>
      <c r="AF957" s="108" t="s">
        <v>278</v>
      </c>
    </row>
    <row r="958" spans="1:32" ht="37.5" x14ac:dyDescent="0.25">
      <c r="A958" s="107">
        <f t="shared" si="14"/>
        <v>7</v>
      </c>
      <c r="B958" s="113">
        <v>45477</v>
      </c>
      <c r="C958" s="113">
        <v>45477</v>
      </c>
      <c r="D958" s="108" t="s">
        <v>2222</v>
      </c>
      <c r="E958" s="108" t="s">
        <v>272</v>
      </c>
      <c r="F958" s="108" t="s">
        <v>2223</v>
      </c>
      <c r="G958" s="108" t="s">
        <v>274</v>
      </c>
      <c r="H958" s="108" t="s">
        <v>275</v>
      </c>
      <c r="I958" s="108" t="s">
        <v>276</v>
      </c>
      <c r="J958" s="120">
        <v>-12231482</v>
      </c>
      <c r="K958" s="114">
        <v>0</v>
      </c>
      <c r="L958" s="114">
        <v>-12231482</v>
      </c>
      <c r="M958" s="115" t="s">
        <v>2224</v>
      </c>
      <c r="N958" s="108" t="s">
        <v>272</v>
      </c>
      <c r="O958" s="108" t="s">
        <v>272</v>
      </c>
      <c r="P958" s="108" t="s">
        <v>272</v>
      </c>
      <c r="Q958" s="120">
        <v>0</v>
      </c>
      <c r="R958" s="116" t="s">
        <v>239</v>
      </c>
      <c r="S958" s="108" t="s">
        <v>272</v>
      </c>
      <c r="T958" s="108" t="s">
        <v>272</v>
      </c>
      <c r="U958" s="108" t="s">
        <v>272</v>
      </c>
      <c r="V958" s="108" t="s">
        <v>272</v>
      </c>
      <c r="W958" s="108" t="s">
        <v>272</v>
      </c>
      <c r="X958" s="108" t="s">
        <v>272</v>
      </c>
      <c r="Y958" s="108" t="s">
        <v>272</v>
      </c>
      <c r="Z958" s="108" t="s">
        <v>272</v>
      </c>
      <c r="AA958" s="108" t="s">
        <v>272</v>
      </c>
      <c r="AB958" s="108" t="s">
        <v>272</v>
      </c>
      <c r="AC958" s="108" t="s">
        <v>272</v>
      </c>
      <c r="AD958" s="108" t="s">
        <v>272</v>
      </c>
      <c r="AE958" s="108" t="s">
        <v>272</v>
      </c>
      <c r="AF958" s="108" t="s">
        <v>278</v>
      </c>
    </row>
    <row r="959" spans="1:32" x14ac:dyDescent="0.25">
      <c r="A959" s="107">
        <f t="shared" si="14"/>
        <v>7</v>
      </c>
      <c r="B959" s="113">
        <v>45477</v>
      </c>
      <c r="C959" s="113">
        <v>45477</v>
      </c>
      <c r="D959" s="108" t="s">
        <v>2225</v>
      </c>
      <c r="E959" s="108" t="s">
        <v>272</v>
      </c>
      <c r="F959" s="108" t="s">
        <v>2226</v>
      </c>
      <c r="G959" s="108" t="s">
        <v>315</v>
      </c>
      <c r="H959" s="108" t="s">
        <v>316</v>
      </c>
      <c r="I959" s="108" t="s">
        <v>276</v>
      </c>
      <c r="J959" s="120">
        <v>-667628346</v>
      </c>
      <c r="K959" s="114">
        <v>0</v>
      </c>
      <c r="L959" s="114">
        <v>-667628346</v>
      </c>
      <c r="M959" s="115" t="s">
        <v>272</v>
      </c>
      <c r="N959" s="108" t="s">
        <v>110</v>
      </c>
      <c r="O959" s="108" t="s">
        <v>192</v>
      </c>
      <c r="P959" s="108" t="s">
        <v>284</v>
      </c>
      <c r="Q959" s="120">
        <v>22000</v>
      </c>
      <c r="R959" s="116" t="s">
        <v>0</v>
      </c>
      <c r="S959" s="108" t="s">
        <v>272</v>
      </c>
      <c r="T959" s="108" t="s">
        <v>272</v>
      </c>
      <c r="U959" s="108" t="s">
        <v>272</v>
      </c>
      <c r="V959" s="108" t="s">
        <v>272</v>
      </c>
      <c r="W959" s="108" t="s">
        <v>272</v>
      </c>
      <c r="X959" s="108" t="s">
        <v>272</v>
      </c>
      <c r="Y959" s="108" t="s">
        <v>272</v>
      </c>
      <c r="Z959" s="108" t="s">
        <v>272</v>
      </c>
      <c r="AA959" s="108" t="s">
        <v>272</v>
      </c>
      <c r="AB959" s="108" t="s">
        <v>272</v>
      </c>
      <c r="AC959" s="108" t="s">
        <v>272</v>
      </c>
      <c r="AD959" s="108" t="s">
        <v>272</v>
      </c>
      <c r="AE959" s="108" t="s">
        <v>272</v>
      </c>
      <c r="AF959" s="108" t="s">
        <v>278</v>
      </c>
    </row>
    <row r="960" spans="1:32" x14ac:dyDescent="0.25">
      <c r="A960" s="107">
        <f t="shared" si="14"/>
        <v>7</v>
      </c>
      <c r="B960" s="113">
        <v>45477</v>
      </c>
      <c r="C960" s="113">
        <v>45477</v>
      </c>
      <c r="D960" s="108" t="s">
        <v>2227</v>
      </c>
      <c r="E960" s="108" t="s">
        <v>272</v>
      </c>
      <c r="F960" s="108" t="s">
        <v>2228</v>
      </c>
      <c r="G960" s="108" t="s">
        <v>315</v>
      </c>
      <c r="H960" s="108" t="s">
        <v>316</v>
      </c>
      <c r="I960" s="108" t="s">
        <v>276</v>
      </c>
      <c r="J960" s="120">
        <v>-667628346</v>
      </c>
      <c r="K960" s="114">
        <v>0</v>
      </c>
      <c r="L960" s="114">
        <v>-667628346</v>
      </c>
      <c r="M960" s="115" t="s">
        <v>272</v>
      </c>
      <c r="N960" s="108" t="s">
        <v>110</v>
      </c>
      <c r="O960" s="108" t="s">
        <v>192</v>
      </c>
      <c r="P960" s="108" t="s">
        <v>284</v>
      </c>
      <c r="Q960" s="120">
        <v>22000</v>
      </c>
      <c r="R960" s="116" t="s">
        <v>0</v>
      </c>
      <c r="S960" s="108" t="s">
        <v>272</v>
      </c>
      <c r="T960" s="108" t="s">
        <v>272</v>
      </c>
      <c r="U960" s="108" t="s">
        <v>272</v>
      </c>
      <c r="V960" s="108" t="s">
        <v>272</v>
      </c>
      <c r="W960" s="108" t="s">
        <v>272</v>
      </c>
      <c r="X960" s="108" t="s">
        <v>272</v>
      </c>
      <c r="Y960" s="108" t="s">
        <v>272</v>
      </c>
      <c r="Z960" s="108" t="s">
        <v>272</v>
      </c>
      <c r="AA960" s="108" t="s">
        <v>272</v>
      </c>
      <c r="AB960" s="108" t="s">
        <v>272</v>
      </c>
      <c r="AC960" s="108" t="s">
        <v>272</v>
      </c>
      <c r="AD960" s="108" t="s">
        <v>272</v>
      </c>
      <c r="AE960" s="108" t="s">
        <v>272</v>
      </c>
      <c r="AF960" s="108" t="s">
        <v>278</v>
      </c>
    </row>
    <row r="961" spans="1:32" x14ac:dyDescent="0.25">
      <c r="A961" s="107">
        <f t="shared" si="14"/>
        <v>7</v>
      </c>
      <c r="B961" s="113">
        <v>45477</v>
      </c>
      <c r="C961" s="113">
        <v>45477</v>
      </c>
      <c r="D961" s="108" t="s">
        <v>2229</v>
      </c>
      <c r="E961" s="108" t="s">
        <v>272</v>
      </c>
      <c r="F961" s="108" t="s">
        <v>2230</v>
      </c>
      <c r="G961" s="108" t="s">
        <v>315</v>
      </c>
      <c r="H961" s="108" t="s">
        <v>316</v>
      </c>
      <c r="I961" s="108" t="s">
        <v>276</v>
      </c>
      <c r="J961" s="120">
        <v>-667628346</v>
      </c>
      <c r="K961" s="114">
        <v>0</v>
      </c>
      <c r="L961" s="114">
        <v>-667628346</v>
      </c>
      <c r="M961" s="115" t="s">
        <v>272</v>
      </c>
      <c r="N961" s="108" t="s">
        <v>110</v>
      </c>
      <c r="O961" s="108" t="s">
        <v>192</v>
      </c>
      <c r="P961" s="108" t="s">
        <v>284</v>
      </c>
      <c r="Q961" s="120">
        <v>22000</v>
      </c>
      <c r="R961" s="116" t="s">
        <v>0</v>
      </c>
      <c r="S961" s="108" t="s">
        <v>272</v>
      </c>
      <c r="T961" s="108" t="s">
        <v>272</v>
      </c>
      <c r="U961" s="108" t="s">
        <v>272</v>
      </c>
      <c r="V961" s="108" t="s">
        <v>272</v>
      </c>
      <c r="W961" s="108" t="s">
        <v>272</v>
      </c>
      <c r="X961" s="108" t="s">
        <v>272</v>
      </c>
      <c r="Y961" s="108" t="s">
        <v>272</v>
      </c>
      <c r="Z961" s="108" t="s">
        <v>272</v>
      </c>
      <c r="AA961" s="108" t="s">
        <v>272</v>
      </c>
      <c r="AB961" s="108" t="s">
        <v>272</v>
      </c>
      <c r="AC961" s="108" t="s">
        <v>272</v>
      </c>
      <c r="AD961" s="108" t="s">
        <v>272</v>
      </c>
      <c r="AE961" s="108" t="s">
        <v>272</v>
      </c>
      <c r="AF961" s="108" t="s">
        <v>278</v>
      </c>
    </row>
    <row r="962" spans="1:32" x14ac:dyDescent="0.25">
      <c r="A962" s="107">
        <f t="shared" si="14"/>
        <v>7</v>
      </c>
      <c r="B962" s="113">
        <v>45477</v>
      </c>
      <c r="C962" s="113">
        <v>45477</v>
      </c>
      <c r="D962" s="108" t="s">
        <v>2231</v>
      </c>
      <c r="E962" s="108" t="s">
        <v>272</v>
      </c>
      <c r="F962" s="108" t="s">
        <v>2232</v>
      </c>
      <c r="G962" s="108" t="s">
        <v>315</v>
      </c>
      <c r="H962" s="108" t="s">
        <v>316</v>
      </c>
      <c r="I962" s="108" t="s">
        <v>276</v>
      </c>
      <c r="J962" s="120">
        <v>-667628346</v>
      </c>
      <c r="K962" s="114">
        <v>0</v>
      </c>
      <c r="L962" s="114">
        <v>-667628346</v>
      </c>
      <c r="M962" s="115" t="s">
        <v>272</v>
      </c>
      <c r="N962" s="108" t="s">
        <v>110</v>
      </c>
      <c r="O962" s="108" t="s">
        <v>192</v>
      </c>
      <c r="P962" s="108" t="s">
        <v>284</v>
      </c>
      <c r="Q962" s="120">
        <v>22000</v>
      </c>
      <c r="R962" s="116" t="s">
        <v>0</v>
      </c>
      <c r="S962" s="108" t="s">
        <v>272</v>
      </c>
      <c r="T962" s="108" t="s">
        <v>272</v>
      </c>
      <c r="U962" s="108" t="s">
        <v>272</v>
      </c>
      <c r="V962" s="108" t="s">
        <v>272</v>
      </c>
      <c r="W962" s="108" t="s">
        <v>272</v>
      </c>
      <c r="X962" s="108" t="s">
        <v>272</v>
      </c>
      <c r="Y962" s="108" t="s">
        <v>272</v>
      </c>
      <c r="Z962" s="108" t="s">
        <v>272</v>
      </c>
      <c r="AA962" s="108" t="s">
        <v>272</v>
      </c>
      <c r="AB962" s="108" t="s">
        <v>272</v>
      </c>
      <c r="AC962" s="108" t="s">
        <v>272</v>
      </c>
      <c r="AD962" s="108" t="s">
        <v>272</v>
      </c>
      <c r="AE962" s="108" t="s">
        <v>272</v>
      </c>
      <c r="AF962" s="108" t="s">
        <v>278</v>
      </c>
    </row>
    <row r="963" spans="1:32" x14ac:dyDescent="0.25">
      <c r="A963" s="107">
        <f t="shared" si="14"/>
        <v>7</v>
      </c>
      <c r="B963" s="113">
        <v>45477</v>
      </c>
      <c r="C963" s="113">
        <v>45477</v>
      </c>
      <c r="D963" s="108" t="s">
        <v>2233</v>
      </c>
      <c r="E963" s="108" t="s">
        <v>272</v>
      </c>
      <c r="F963" s="108" t="s">
        <v>2234</v>
      </c>
      <c r="G963" s="108" t="s">
        <v>315</v>
      </c>
      <c r="H963" s="108" t="s">
        <v>316</v>
      </c>
      <c r="I963" s="108" t="s">
        <v>276</v>
      </c>
      <c r="J963" s="120">
        <v>-667628346</v>
      </c>
      <c r="K963" s="114">
        <v>0</v>
      </c>
      <c r="L963" s="114">
        <v>-667628346</v>
      </c>
      <c r="M963" s="115" t="s">
        <v>272</v>
      </c>
      <c r="N963" s="108" t="s">
        <v>110</v>
      </c>
      <c r="O963" s="108" t="s">
        <v>192</v>
      </c>
      <c r="P963" s="108" t="s">
        <v>284</v>
      </c>
      <c r="Q963" s="120">
        <v>22000</v>
      </c>
      <c r="R963" s="116" t="s">
        <v>0</v>
      </c>
      <c r="S963" s="108" t="s">
        <v>272</v>
      </c>
      <c r="T963" s="108" t="s">
        <v>272</v>
      </c>
      <c r="U963" s="108" t="s">
        <v>272</v>
      </c>
      <c r="V963" s="108" t="s">
        <v>272</v>
      </c>
      <c r="W963" s="108" t="s">
        <v>272</v>
      </c>
      <c r="X963" s="108" t="s">
        <v>272</v>
      </c>
      <c r="Y963" s="108" t="s">
        <v>272</v>
      </c>
      <c r="Z963" s="108" t="s">
        <v>272</v>
      </c>
      <c r="AA963" s="108" t="s">
        <v>272</v>
      </c>
      <c r="AB963" s="108" t="s">
        <v>272</v>
      </c>
      <c r="AC963" s="108" t="s">
        <v>272</v>
      </c>
      <c r="AD963" s="108" t="s">
        <v>272</v>
      </c>
      <c r="AE963" s="108" t="s">
        <v>272</v>
      </c>
      <c r="AF963" s="108" t="s">
        <v>278</v>
      </c>
    </row>
    <row r="964" spans="1:32" x14ac:dyDescent="0.25">
      <c r="A964" s="107">
        <f t="shared" ref="A964:A1027" si="15">MONTH(C964)</f>
        <v>7</v>
      </c>
      <c r="B964" s="113">
        <v>45477</v>
      </c>
      <c r="C964" s="113">
        <v>45477</v>
      </c>
      <c r="D964" s="108" t="s">
        <v>2235</v>
      </c>
      <c r="E964" s="108" t="s">
        <v>272</v>
      </c>
      <c r="F964" s="108" t="s">
        <v>2236</v>
      </c>
      <c r="G964" s="108" t="s">
        <v>281</v>
      </c>
      <c r="H964" s="108" t="s">
        <v>282</v>
      </c>
      <c r="I964" s="108" t="s">
        <v>276</v>
      </c>
      <c r="J964" s="120">
        <v>-9551400</v>
      </c>
      <c r="K964" s="114">
        <v>0</v>
      </c>
      <c r="L964" s="114">
        <v>-9551400</v>
      </c>
      <c r="M964" s="115" t="s">
        <v>272</v>
      </c>
      <c r="N964" s="108" t="s">
        <v>128</v>
      </c>
      <c r="O964" s="108" t="s">
        <v>171</v>
      </c>
      <c r="P964" s="108" t="s">
        <v>284</v>
      </c>
      <c r="Q964" s="120">
        <v>300</v>
      </c>
      <c r="R964" s="116" t="s">
        <v>0</v>
      </c>
      <c r="S964" s="108" t="s">
        <v>272</v>
      </c>
      <c r="T964" s="108" t="s">
        <v>272</v>
      </c>
      <c r="U964" s="108" t="s">
        <v>272</v>
      </c>
      <c r="V964" s="108" t="s">
        <v>272</v>
      </c>
      <c r="W964" s="108" t="s">
        <v>272</v>
      </c>
      <c r="X964" s="108" t="s">
        <v>272</v>
      </c>
      <c r="Y964" s="108" t="s">
        <v>272</v>
      </c>
      <c r="Z964" s="108" t="s">
        <v>272</v>
      </c>
      <c r="AA964" s="108" t="s">
        <v>272</v>
      </c>
      <c r="AB964" s="108" t="s">
        <v>272</v>
      </c>
      <c r="AC964" s="108" t="s">
        <v>272</v>
      </c>
      <c r="AD964" s="108" t="s">
        <v>272</v>
      </c>
      <c r="AE964" s="108" t="s">
        <v>272</v>
      </c>
      <c r="AF964" s="108" t="s">
        <v>278</v>
      </c>
    </row>
    <row r="965" spans="1:32" x14ac:dyDescent="0.25">
      <c r="A965" s="107">
        <f t="shared" si="15"/>
        <v>7</v>
      </c>
      <c r="B965" s="113">
        <v>45478</v>
      </c>
      <c r="C965" s="113">
        <v>45478</v>
      </c>
      <c r="D965" s="108" t="s">
        <v>2237</v>
      </c>
      <c r="E965" s="108" t="s">
        <v>272</v>
      </c>
      <c r="F965" s="108" t="s">
        <v>2238</v>
      </c>
      <c r="G965" s="108" t="s">
        <v>281</v>
      </c>
      <c r="H965" s="108" t="s">
        <v>282</v>
      </c>
      <c r="I965" s="108" t="s">
        <v>276</v>
      </c>
      <c r="J965" s="120">
        <v>-235950000</v>
      </c>
      <c r="K965" s="114">
        <v>0</v>
      </c>
      <c r="L965" s="114">
        <v>-235950000</v>
      </c>
      <c r="M965" s="115" t="s">
        <v>272</v>
      </c>
      <c r="N965" s="108" t="s">
        <v>197</v>
      </c>
      <c r="O965" s="108" t="s">
        <v>198</v>
      </c>
      <c r="P965" s="108" t="s">
        <v>284</v>
      </c>
      <c r="Q965" s="120">
        <v>14300</v>
      </c>
      <c r="R965" s="116" t="s">
        <v>130</v>
      </c>
      <c r="S965" s="108" t="s">
        <v>272</v>
      </c>
      <c r="T965" s="108" t="s">
        <v>272</v>
      </c>
      <c r="U965" s="108" t="s">
        <v>272</v>
      </c>
      <c r="V965" s="108" t="s">
        <v>272</v>
      </c>
      <c r="W965" s="108" t="s">
        <v>272</v>
      </c>
      <c r="X965" s="108" t="s">
        <v>272</v>
      </c>
      <c r="Y965" s="108" t="s">
        <v>272</v>
      </c>
      <c r="Z965" s="108" t="s">
        <v>272</v>
      </c>
      <c r="AA965" s="108" t="s">
        <v>272</v>
      </c>
      <c r="AB965" s="108" t="s">
        <v>272</v>
      </c>
      <c r="AC965" s="108" t="s">
        <v>272</v>
      </c>
      <c r="AD965" s="108" t="s">
        <v>272</v>
      </c>
      <c r="AE965" s="108" t="s">
        <v>272</v>
      </c>
      <c r="AF965" s="108" t="s">
        <v>278</v>
      </c>
    </row>
    <row r="966" spans="1:32" x14ac:dyDescent="0.25">
      <c r="A966" s="107">
        <f t="shared" si="15"/>
        <v>7</v>
      </c>
      <c r="B966" s="113">
        <v>45478</v>
      </c>
      <c r="C966" s="113">
        <v>45478</v>
      </c>
      <c r="D966" s="108" t="s">
        <v>2239</v>
      </c>
      <c r="E966" s="108" t="s">
        <v>272</v>
      </c>
      <c r="F966" s="108" t="s">
        <v>2240</v>
      </c>
      <c r="G966" s="108" t="s">
        <v>281</v>
      </c>
      <c r="H966" s="108" t="s">
        <v>282</v>
      </c>
      <c r="I966" s="108" t="s">
        <v>276</v>
      </c>
      <c r="J966" s="120">
        <v>-235950000</v>
      </c>
      <c r="K966" s="114">
        <v>0</v>
      </c>
      <c r="L966" s="114">
        <v>-235950000</v>
      </c>
      <c r="M966" s="115" t="s">
        <v>272</v>
      </c>
      <c r="N966" s="108" t="s">
        <v>197</v>
      </c>
      <c r="O966" s="108" t="s">
        <v>198</v>
      </c>
      <c r="P966" s="108" t="s">
        <v>284</v>
      </c>
      <c r="Q966" s="120">
        <v>14300</v>
      </c>
      <c r="R966" s="116" t="s">
        <v>130</v>
      </c>
      <c r="S966" s="108" t="s">
        <v>272</v>
      </c>
      <c r="T966" s="108" t="s">
        <v>272</v>
      </c>
      <c r="U966" s="108" t="s">
        <v>272</v>
      </c>
      <c r="V966" s="108" t="s">
        <v>272</v>
      </c>
      <c r="W966" s="108" t="s">
        <v>272</v>
      </c>
      <c r="X966" s="108" t="s">
        <v>272</v>
      </c>
      <c r="Y966" s="108" t="s">
        <v>272</v>
      </c>
      <c r="Z966" s="108" t="s">
        <v>272</v>
      </c>
      <c r="AA966" s="108" t="s">
        <v>272</v>
      </c>
      <c r="AB966" s="108" t="s">
        <v>272</v>
      </c>
      <c r="AC966" s="108" t="s">
        <v>272</v>
      </c>
      <c r="AD966" s="108" t="s">
        <v>272</v>
      </c>
      <c r="AE966" s="108" t="s">
        <v>272</v>
      </c>
      <c r="AF966" s="108" t="s">
        <v>278</v>
      </c>
    </row>
    <row r="967" spans="1:32" x14ac:dyDescent="0.25">
      <c r="A967" s="107">
        <f t="shared" si="15"/>
        <v>7</v>
      </c>
      <c r="B967" s="113">
        <v>45478</v>
      </c>
      <c r="C967" s="113">
        <v>45478</v>
      </c>
      <c r="D967" s="108" t="s">
        <v>2241</v>
      </c>
      <c r="E967" s="108" t="s">
        <v>272</v>
      </c>
      <c r="F967" s="108" t="s">
        <v>2242</v>
      </c>
      <c r="G967" s="108" t="s">
        <v>281</v>
      </c>
      <c r="H967" s="108" t="s">
        <v>282</v>
      </c>
      <c r="I967" s="108" t="s">
        <v>276</v>
      </c>
      <c r="J967" s="120">
        <v>-159379717</v>
      </c>
      <c r="K967" s="114">
        <v>0</v>
      </c>
      <c r="L967" s="114">
        <v>-159379717</v>
      </c>
      <c r="M967" s="115" t="s">
        <v>272</v>
      </c>
      <c r="N967" s="108" t="s">
        <v>283</v>
      </c>
      <c r="O967" s="108" t="s">
        <v>168</v>
      </c>
      <c r="P967" s="108" t="s">
        <v>284</v>
      </c>
      <c r="Q967" s="120">
        <v>4400</v>
      </c>
      <c r="R967" s="116" t="s">
        <v>0</v>
      </c>
      <c r="S967" s="108" t="s">
        <v>272</v>
      </c>
      <c r="T967" s="108" t="s">
        <v>272</v>
      </c>
      <c r="U967" s="108" t="s">
        <v>272</v>
      </c>
      <c r="V967" s="108" t="s">
        <v>272</v>
      </c>
      <c r="W967" s="108" t="s">
        <v>272</v>
      </c>
      <c r="X967" s="108" t="s">
        <v>272</v>
      </c>
      <c r="Y967" s="108" t="s">
        <v>272</v>
      </c>
      <c r="Z967" s="108" t="s">
        <v>272</v>
      </c>
      <c r="AA967" s="108" t="s">
        <v>272</v>
      </c>
      <c r="AB967" s="108" t="s">
        <v>272</v>
      </c>
      <c r="AC967" s="108" t="s">
        <v>272</v>
      </c>
      <c r="AD967" s="108" t="s">
        <v>272</v>
      </c>
      <c r="AE967" s="108" t="s">
        <v>272</v>
      </c>
      <c r="AF967" s="108" t="s">
        <v>278</v>
      </c>
    </row>
    <row r="968" spans="1:32" x14ac:dyDescent="0.25">
      <c r="A968" s="107">
        <f t="shared" si="15"/>
        <v>7</v>
      </c>
      <c r="B968" s="113">
        <v>45478</v>
      </c>
      <c r="C968" s="113">
        <v>45478</v>
      </c>
      <c r="D968" s="108" t="s">
        <v>2243</v>
      </c>
      <c r="E968" s="108" t="s">
        <v>272</v>
      </c>
      <c r="F968" s="108" t="s">
        <v>2244</v>
      </c>
      <c r="G968" s="108" t="s">
        <v>281</v>
      </c>
      <c r="H968" s="108" t="s">
        <v>282</v>
      </c>
      <c r="I968" s="108" t="s">
        <v>276</v>
      </c>
      <c r="J968" s="120">
        <v>-182067600</v>
      </c>
      <c r="K968" s="114">
        <v>0</v>
      </c>
      <c r="L968" s="114">
        <v>-182067600</v>
      </c>
      <c r="M968" s="115" t="s">
        <v>272</v>
      </c>
      <c r="N968" s="108" t="s">
        <v>110</v>
      </c>
      <c r="O968" s="108" t="s">
        <v>192</v>
      </c>
      <c r="P968" s="108" t="s">
        <v>284</v>
      </c>
      <c r="Q968" s="120">
        <v>5500</v>
      </c>
      <c r="R968" s="116" t="s">
        <v>0</v>
      </c>
      <c r="S968" s="108" t="s">
        <v>272</v>
      </c>
      <c r="T968" s="108" t="s">
        <v>272</v>
      </c>
      <c r="U968" s="108" t="s">
        <v>272</v>
      </c>
      <c r="V968" s="108" t="s">
        <v>272</v>
      </c>
      <c r="W968" s="108" t="s">
        <v>272</v>
      </c>
      <c r="X968" s="108" t="s">
        <v>272</v>
      </c>
      <c r="Y968" s="108" t="s">
        <v>272</v>
      </c>
      <c r="Z968" s="108" t="s">
        <v>272</v>
      </c>
      <c r="AA968" s="108" t="s">
        <v>272</v>
      </c>
      <c r="AB968" s="108" t="s">
        <v>272</v>
      </c>
      <c r="AC968" s="108" t="s">
        <v>272</v>
      </c>
      <c r="AD968" s="108" t="s">
        <v>272</v>
      </c>
      <c r="AE968" s="108" t="s">
        <v>272</v>
      </c>
      <c r="AF968" s="108" t="s">
        <v>278</v>
      </c>
    </row>
    <row r="969" spans="1:32" x14ac:dyDescent="0.25">
      <c r="A969" s="107">
        <f t="shared" si="15"/>
        <v>7</v>
      </c>
      <c r="B969" s="113">
        <v>45478</v>
      </c>
      <c r="C969" s="113">
        <v>45478</v>
      </c>
      <c r="D969" s="108" t="s">
        <v>2245</v>
      </c>
      <c r="E969" s="108" t="s">
        <v>272</v>
      </c>
      <c r="F969" s="108" t="s">
        <v>2246</v>
      </c>
      <c r="G969" s="108" t="s">
        <v>281</v>
      </c>
      <c r="H969" s="108" t="s">
        <v>282</v>
      </c>
      <c r="I969" s="108" t="s">
        <v>276</v>
      </c>
      <c r="J969" s="120">
        <v>-28648800</v>
      </c>
      <c r="K969" s="114">
        <v>0</v>
      </c>
      <c r="L969" s="114">
        <v>-28648800</v>
      </c>
      <c r="M969" s="115" t="s">
        <v>272</v>
      </c>
      <c r="N969" s="108" t="s">
        <v>337</v>
      </c>
      <c r="O969" s="108" t="s">
        <v>338</v>
      </c>
      <c r="P969" s="108" t="s">
        <v>284</v>
      </c>
      <c r="Q969" s="120">
        <v>1384</v>
      </c>
      <c r="R969" s="116" t="s">
        <v>239</v>
      </c>
      <c r="S969" s="108" t="s">
        <v>272</v>
      </c>
      <c r="T969" s="108" t="s">
        <v>272</v>
      </c>
      <c r="U969" s="108" t="s">
        <v>272</v>
      </c>
      <c r="V969" s="108" t="s">
        <v>272</v>
      </c>
      <c r="W969" s="108" t="s">
        <v>272</v>
      </c>
      <c r="X969" s="108" t="s">
        <v>272</v>
      </c>
      <c r="Y969" s="108" t="s">
        <v>272</v>
      </c>
      <c r="Z969" s="108" t="s">
        <v>272</v>
      </c>
      <c r="AA969" s="108" t="s">
        <v>272</v>
      </c>
      <c r="AB969" s="108" t="s">
        <v>272</v>
      </c>
      <c r="AC969" s="108" t="s">
        <v>272</v>
      </c>
      <c r="AD969" s="108" t="s">
        <v>272</v>
      </c>
      <c r="AE969" s="108" t="s">
        <v>272</v>
      </c>
      <c r="AF969" s="108" t="s">
        <v>278</v>
      </c>
    </row>
    <row r="970" spans="1:32" x14ac:dyDescent="0.25">
      <c r="A970" s="107">
        <f t="shared" si="15"/>
        <v>7</v>
      </c>
      <c r="B970" s="113">
        <v>45479</v>
      </c>
      <c r="C970" s="113">
        <v>45479</v>
      </c>
      <c r="D970" s="108" t="s">
        <v>2247</v>
      </c>
      <c r="E970" s="108" t="s">
        <v>272</v>
      </c>
      <c r="F970" s="108" t="s">
        <v>2248</v>
      </c>
      <c r="G970" s="108" t="s">
        <v>281</v>
      </c>
      <c r="H970" s="108" t="s">
        <v>282</v>
      </c>
      <c r="I970" s="108" t="s">
        <v>276</v>
      </c>
      <c r="J970" s="120">
        <v>-355740000</v>
      </c>
      <c r="K970" s="114">
        <v>0</v>
      </c>
      <c r="L970" s="114">
        <v>-355740000</v>
      </c>
      <c r="M970" s="115" t="s">
        <v>272</v>
      </c>
      <c r="N970" s="108" t="s">
        <v>110</v>
      </c>
      <c r="O970" s="108" t="s">
        <v>192</v>
      </c>
      <c r="P970" s="108" t="s">
        <v>284</v>
      </c>
      <c r="Q970" s="120">
        <v>11000</v>
      </c>
      <c r="R970" s="116" t="s">
        <v>0</v>
      </c>
      <c r="S970" s="108" t="s">
        <v>272</v>
      </c>
      <c r="T970" s="108" t="s">
        <v>272</v>
      </c>
      <c r="U970" s="108" t="s">
        <v>272</v>
      </c>
      <c r="V970" s="108" t="s">
        <v>272</v>
      </c>
      <c r="W970" s="108" t="s">
        <v>272</v>
      </c>
      <c r="X970" s="108" t="s">
        <v>272</v>
      </c>
      <c r="Y970" s="108" t="s">
        <v>272</v>
      </c>
      <c r="Z970" s="108" t="s">
        <v>272</v>
      </c>
      <c r="AA970" s="108" t="s">
        <v>272</v>
      </c>
      <c r="AB970" s="108" t="s">
        <v>272</v>
      </c>
      <c r="AC970" s="108" t="s">
        <v>272</v>
      </c>
      <c r="AD970" s="108" t="s">
        <v>272</v>
      </c>
      <c r="AE970" s="108" t="s">
        <v>272</v>
      </c>
      <c r="AF970" s="108" t="s">
        <v>278</v>
      </c>
    </row>
    <row r="971" spans="1:32" x14ac:dyDescent="0.25">
      <c r="A971" s="107">
        <f t="shared" si="15"/>
        <v>7</v>
      </c>
      <c r="B971" s="113">
        <v>45481</v>
      </c>
      <c r="C971" s="113">
        <v>45481</v>
      </c>
      <c r="D971" s="108" t="s">
        <v>2249</v>
      </c>
      <c r="E971" s="108" t="s">
        <v>272</v>
      </c>
      <c r="F971" s="108" t="s">
        <v>2250</v>
      </c>
      <c r="G971" s="108" t="s">
        <v>281</v>
      </c>
      <c r="H971" s="108" t="s">
        <v>282</v>
      </c>
      <c r="I971" s="108" t="s">
        <v>276</v>
      </c>
      <c r="J971" s="120">
        <v>-355740000</v>
      </c>
      <c r="K971" s="114">
        <v>0</v>
      </c>
      <c r="L971" s="114">
        <v>-355740000</v>
      </c>
      <c r="M971" s="115" t="s">
        <v>272</v>
      </c>
      <c r="N971" s="108" t="s">
        <v>110</v>
      </c>
      <c r="O971" s="108" t="s">
        <v>192</v>
      </c>
      <c r="P971" s="108" t="s">
        <v>284</v>
      </c>
      <c r="Q971" s="120">
        <v>11000</v>
      </c>
      <c r="R971" s="116" t="s">
        <v>0</v>
      </c>
      <c r="S971" s="108" t="s">
        <v>272</v>
      </c>
      <c r="T971" s="108" t="s">
        <v>272</v>
      </c>
      <c r="U971" s="108" t="s">
        <v>272</v>
      </c>
      <c r="V971" s="108" t="s">
        <v>272</v>
      </c>
      <c r="W971" s="108" t="s">
        <v>272</v>
      </c>
      <c r="X971" s="108" t="s">
        <v>272</v>
      </c>
      <c r="Y971" s="108" t="s">
        <v>272</v>
      </c>
      <c r="Z971" s="108" t="s">
        <v>272</v>
      </c>
      <c r="AA971" s="108" t="s">
        <v>272</v>
      </c>
      <c r="AB971" s="108" t="s">
        <v>272</v>
      </c>
      <c r="AC971" s="108" t="s">
        <v>272</v>
      </c>
      <c r="AD971" s="108" t="s">
        <v>272</v>
      </c>
      <c r="AE971" s="108" t="s">
        <v>272</v>
      </c>
      <c r="AF971" s="108" t="s">
        <v>278</v>
      </c>
    </row>
    <row r="972" spans="1:32" x14ac:dyDescent="0.25">
      <c r="A972" s="107">
        <f t="shared" si="15"/>
        <v>7</v>
      </c>
      <c r="B972" s="113">
        <v>45481</v>
      </c>
      <c r="C972" s="113">
        <v>45481</v>
      </c>
      <c r="D972" s="108" t="s">
        <v>2251</v>
      </c>
      <c r="E972" s="108" t="s">
        <v>272</v>
      </c>
      <c r="F972" s="108" t="s">
        <v>2252</v>
      </c>
      <c r="G972" s="108" t="s">
        <v>281</v>
      </c>
      <c r="H972" s="108" t="s">
        <v>282</v>
      </c>
      <c r="I972" s="108" t="s">
        <v>276</v>
      </c>
      <c r="J972" s="120">
        <v>-34610400</v>
      </c>
      <c r="K972" s="114">
        <v>0</v>
      </c>
      <c r="L972" s="114">
        <v>-34610400</v>
      </c>
      <c r="M972" s="115" t="s">
        <v>272</v>
      </c>
      <c r="N972" s="108" t="s">
        <v>337</v>
      </c>
      <c r="O972" s="108" t="s">
        <v>338</v>
      </c>
      <c r="P972" s="108" t="s">
        <v>284</v>
      </c>
      <c r="Q972" s="120">
        <v>1672</v>
      </c>
      <c r="R972" s="116" t="s">
        <v>239</v>
      </c>
      <c r="S972" s="108" t="s">
        <v>272</v>
      </c>
      <c r="T972" s="108" t="s">
        <v>272</v>
      </c>
      <c r="U972" s="108" t="s">
        <v>272</v>
      </c>
      <c r="V972" s="108" t="s">
        <v>272</v>
      </c>
      <c r="W972" s="108" t="s">
        <v>272</v>
      </c>
      <c r="X972" s="108" t="s">
        <v>272</v>
      </c>
      <c r="Y972" s="108" t="s">
        <v>272</v>
      </c>
      <c r="Z972" s="108" t="s">
        <v>272</v>
      </c>
      <c r="AA972" s="108" t="s">
        <v>272</v>
      </c>
      <c r="AB972" s="108" t="s">
        <v>272</v>
      </c>
      <c r="AC972" s="108" t="s">
        <v>272</v>
      </c>
      <c r="AD972" s="108" t="s">
        <v>272</v>
      </c>
      <c r="AE972" s="108" t="s">
        <v>272</v>
      </c>
      <c r="AF972" s="108" t="s">
        <v>278</v>
      </c>
    </row>
    <row r="973" spans="1:32" x14ac:dyDescent="0.25">
      <c r="A973" s="107">
        <f t="shared" si="15"/>
        <v>7</v>
      </c>
      <c r="B973" s="113">
        <v>45482</v>
      </c>
      <c r="C973" s="113">
        <v>45482</v>
      </c>
      <c r="D973" s="108" t="s">
        <v>2253</v>
      </c>
      <c r="E973" s="108" t="s">
        <v>272</v>
      </c>
      <c r="F973" s="108" t="s">
        <v>2254</v>
      </c>
      <c r="G973" s="108" t="s">
        <v>315</v>
      </c>
      <c r="H973" s="108" t="s">
        <v>316</v>
      </c>
      <c r="I973" s="108" t="s">
        <v>276</v>
      </c>
      <c r="J973" s="120">
        <v>-665808000</v>
      </c>
      <c r="K973" s="114">
        <v>0</v>
      </c>
      <c r="L973" s="114">
        <v>-665808000</v>
      </c>
      <c r="M973" s="115" t="s">
        <v>272</v>
      </c>
      <c r="N973" s="108" t="s">
        <v>110</v>
      </c>
      <c r="O973" s="108" t="s">
        <v>192</v>
      </c>
      <c r="P973" s="108" t="s">
        <v>284</v>
      </c>
      <c r="Q973" s="120">
        <v>22000</v>
      </c>
      <c r="R973" s="116" t="s">
        <v>0</v>
      </c>
      <c r="S973" s="108" t="s">
        <v>272</v>
      </c>
      <c r="T973" s="108" t="s">
        <v>272</v>
      </c>
      <c r="U973" s="108" t="s">
        <v>272</v>
      </c>
      <c r="V973" s="108" t="s">
        <v>272</v>
      </c>
      <c r="W973" s="108" t="s">
        <v>272</v>
      </c>
      <c r="X973" s="108" t="s">
        <v>272</v>
      </c>
      <c r="Y973" s="108" t="s">
        <v>272</v>
      </c>
      <c r="Z973" s="108" t="s">
        <v>272</v>
      </c>
      <c r="AA973" s="108" t="s">
        <v>272</v>
      </c>
      <c r="AB973" s="108" t="s">
        <v>272</v>
      </c>
      <c r="AC973" s="108" t="s">
        <v>272</v>
      </c>
      <c r="AD973" s="108" t="s">
        <v>272</v>
      </c>
      <c r="AE973" s="108" t="s">
        <v>272</v>
      </c>
      <c r="AF973" s="108" t="s">
        <v>278</v>
      </c>
    </row>
    <row r="974" spans="1:32" x14ac:dyDescent="0.25">
      <c r="A974" s="107">
        <f t="shared" si="15"/>
        <v>7</v>
      </c>
      <c r="B974" s="113">
        <v>45482</v>
      </c>
      <c r="C974" s="113">
        <v>45482</v>
      </c>
      <c r="D974" s="108" t="s">
        <v>2255</v>
      </c>
      <c r="E974" s="108" t="s">
        <v>272</v>
      </c>
      <c r="F974" s="108" t="s">
        <v>2256</v>
      </c>
      <c r="G974" s="108" t="s">
        <v>315</v>
      </c>
      <c r="H974" s="108" t="s">
        <v>316</v>
      </c>
      <c r="I974" s="108" t="s">
        <v>276</v>
      </c>
      <c r="J974" s="120">
        <v>-665808000</v>
      </c>
      <c r="K974" s="114">
        <v>0</v>
      </c>
      <c r="L974" s="114">
        <v>-665808000</v>
      </c>
      <c r="M974" s="115" t="s">
        <v>272</v>
      </c>
      <c r="N974" s="108" t="s">
        <v>110</v>
      </c>
      <c r="O974" s="108" t="s">
        <v>192</v>
      </c>
      <c r="P974" s="108" t="s">
        <v>284</v>
      </c>
      <c r="Q974" s="120">
        <v>22000</v>
      </c>
      <c r="R974" s="116" t="s">
        <v>0</v>
      </c>
      <c r="S974" s="108" t="s">
        <v>272</v>
      </c>
      <c r="T974" s="108" t="s">
        <v>272</v>
      </c>
      <c r="U974" s="108" t="s">
        <v>272</v>
      </c>
      <c r="V974" s="108" t="s">
        <v>272</v>
      </c>
      <c r="W974" s="108" t="s">
        <v>272</v>
      </c>
      <c r="X974" s="108" t="s">
        <v>272</v>
      </c>
      <c r="Y974" s="108" t="s">
        <v>272</v>
      </c>
      <c r="Z974" s="108" t="s">
        <v>272</v>
      </c>
      <c r="AA974" s="108" t="s">
        <v>272</v>
      </c>
      <c r="AB974" s="108" t="s">
        <v>272</v>
      </c>
      <c r="AC974" s="108" t="s">
        <v>272</v>
      </c>
      <c r="AD974" s="108" t="s">
        <v>272</v>
      </c>
      <c r="AE974" s="108" t="s">
        <v>272</v>
      </c>
      <c r="AF974" s="108" t="s">
        <v>278</v>
      </c>
    </row>
    <row r="975" spans="1:32" x14ac:dyDescent="0.25">
      <c r="A975" s="107">
        <f t="shared" si="15"/>
        <v>7</v>
      </c>
      <c r="B975" s="113">
        <v>45482</v>
      </c>
      <c r="C975" s="113">
        <v>45482</v>
      </c>
      <c r="D975" s="108" t="s">
        <v>2257</v>
      </c>
      <c r="E975" s="108" t="s">
        <v>272</v>
      </c>
      <c r="F975" s="108" t="s">
        <v>2258</v>
      </c>
      <c r="G975" s="108" t="s">
        <v>315</v>
      </c>
      <c r="H975" s="108" t="s">
        <v>316</v>
      </c>
      <c r="I975" s="108" t="s">
        <v>276</v>
      </c>
      <c r="J975" s="120">
        <v>-665808000</v>
      </c>
      <c r="K975" s="114">
        <v>0</v>
      </c>
      <c r="L975" s="114">
        <v>-665808000</v>
      </c>
      <c r="M975" s="115" t="s">
        <v>272</v>
      </c>
      <c r="N975" s="108" t="s">
        <v>110</v>
      </c>
      <c r="O975" s="108" t="s">
        <v>192</v>
      </c>
      <c r="P975" s="108" t="s">
        <v>284</v>
      </c>
      <c r="Q975" s="120">
        <v>22000</v>
      </c>
      <c r="R975" s="116" t="s">
        <v>0</v>
      </c>
      <c r="S975" s="108" t="s">
        <v>272</v>
      </c>
      <c r="T975" s="108" t="s">
        <v>272</v>
      </c>
      <c r="U975" s="108" t="s">
        <v>272</v>
      </c>
      <c r="V975" s="108" t="s">
        <v>272</v>
      </c>
      <c r="W975" s="108" t="s">
        <v>272</v>
      </c>
      <c r="X975" s="108" t="s">
        <v>272</v>
      </c>
      <c r="Y975" s="108" t="s">
        <v>272</v>
      </c>
      <c r="Z975" s="108" t="s">
        <v>272</v>
      </c>
      <c r="AA975" s="108" t="s">
        <v>272</v>
      </c>
      <c r="AB975" s="108" t="s">
        <v>272</v>
      </c>
      <c r="AC975" s="108" t="s">
        <v>272</v>
      </c>
      <c r="AD975" s="108" t="s">
        <v>272</v>
      </c>
      <c r="AE975" s="108" t="s">
        <v>272</v>
      </c>
      <c r="AF975" s="108" t="s">
        <v>278</v>
      </c>
    </row>
    <row r="976" spans="1:32" x14ac:dyDescent="0.25">
      <c r="A976" s="107">
        <f t="shared" si="15"/>
        <v>7</v>
      </c>
      <c r="B976" s="113">
        <v>45482</v>
      </c>
      <c r="C976" s="113">
        <v>45482</v>
      </c>
      <c r="D976" s="108" t="s">
        <v>2259</v>
      </c>
      <c r="E976" s="108" t="s">
        <v>272</v>
      </c>
      <c r="F976" s="108" t="s">
        <v>2260</v>
      </c>
      <c r="G976" s="108" t="s">
        <v>315</v>
      </c>
      <c r="H976" s="108" t="s">
        <v>316</v>
      </c>
      <c r="I976" s="108" t="s">
        <v>276</v>
      </c>
      <c r="J976" s="120">
        <v>-665808000</v>
      </c>
      <c r="K976" s="114">
        <v>0</v>
      </c>
      <c r="L976" s="114">
        <v>-665808000</v>
      </c>
      <c r="M976" s="115" t="s">
        <v>272</v>
      </c>
      <c r="N976" s="108" t="s">
        <v>110</v>
      </c>
      <c r="O976" s="108" t="s">
        <v>192</v>
      </c>
      <c r="P976" s="108" t="s">
        <v>284</v>
      </c>
      <c r="Q976" s="120">
        <v>22000</v>
      </c>
      <c r="R976" s="116" t="s">
        <v>0</v>
      </c>
      <c r="S976" s="108" t="s">
        <v>272</v>
      </c>
      <c r="T976" s="108" t="s">
        <v>272</v>
      </c>
      <c r="U976" s="108" t="s">
        <v>272</v>
      </c>
      <c r="V976" s="108" t="s">
        <v>272</v>
      </c>
      <c r="W976" s="108" t="s">
        <v>272</v>
      </c>
      <c r="X976" s="108" t="s">
        <v>272</v>
      </c>
      <c r="Y976" s="108" t="s">
        <v>272</v>
      </c>
      <c r="Z976" s="108" t="s">
        <v>272</v>
      </c>
      <c r="AA976" s="108" t="s">
        <v>272</v>
      </c>
      <c r="AB976" s="108" t="s">
        <v>272</v>
      </c>
      <c r="AC976" s="108" t="s">
        <v>272</v>
      </c>
      <c r="AD976" s="108" t="s">
        <v>272</v>
      </c>
      <c r="AE976" s="108" t="s">
        <v>272</v>
      </c>
      <c r="AF976" s="108" t="s">
        <v>278</v>
      </c>
    </row>
    <row r="977" spans="1:32" x14ac:dyDescent="0.25">
      <c r="A977" s="107">
        <f t="shared" si="15"/>
        <v>7</v>
      </c>
      <c r="B977" s="113">
        <v>45482</v>
      </c>
      <c r="C977" s="113">
        <v>45482</v>
      </c>
      <c r="D977" s="108" t="s">
        <v>2261</v>
      </c>
      <c r="E977" s="108" t="s">
        <v>272</v>
      </c>
      <c r="F977" s="108" t="s">
        <v>2262</v>
      </c>
      <c r="G977" s="108" t="s">
        <v>281</v>
      </c>
      <c r="H977" s="108" t="s">
        <v>282</v>
      </c>
      <c r="I977" s="108" t="s">
        <v>276</v>
      </c>
      <c r="J977" s="120">
        <v>-18547200</v>
      </c>
      <c r="K977" s="114">
        <v>0</v>
      </c>
      <c r="L977" s="114">
        <v>-18547200</v>
      </c>
      <c r="M977" s="115" t="s">
        <v>272</v>
      </c>
      <c r="N977" s="108" t="s">
        <v>337</v>
      </c>
      <c r="O977" s="108" t="s">
        <v>338</v>
      </c>
      <c r="P977" s="108" t="s">
        <v>284</v>
      </c>
      <c r="Q977" s="120">
        <v>896</v>
      </c>
      <c r="R977" s="116" t="s">
        <v>239</v>
      </c>
      <c r="S977" s="108" t="s">
        <v>272</v>
      </c>
      <c r="T977" s="108" t="s">
        <v>272</v>
      </c>
      <c r="U977" s="108" t="s">
        <v>272</v>
      </c>
      <c r="V977" s="108" t="s">
        <v>272</v>
      </c>
      <c r="W977" s="108" t="s">
        <v>272</v>
      </c>
      <c r="X977" s="108" t="s">
        <v>272</v>
      </c>
      <c r="Y977" s="108" t="s">
        <v>272</v>
      </c>
      <c r="Z977" s="108" t="s">
        <v>272</v>
      </c>
      <c r="AA977" s="108" t="s">
        <v>272</v>
      </c>
      <c r="AB977" s="108" t="s">
        <v>272</v>
      </c>
      <c r="AC977" s="108" t="s">
        <v>272</v>
      </c>
      <c r="AD977" s="108" t="s">
        <v>272</v>
      </c>
      <c r="AE977" s="108" t="s">
        <v>272</v>
      </c>
      <c r="AF977" s="108" t="s">
        <v>278</v>
      </c>
    </row>
    <row r="978" spans="1:32" x14ac:dyDescent="0.25">
      <c r="A978" s="107">
        <f t="shared" si="15"/>
        <v>7</v>
      </c>
      <c r="B978" s="113">
        <v>45483</v>
      </c>
      <c r="C978" s="113">
        <v>45483</v>
      </c>
      <c r="D978" s="108" t="s">
        <v>2263</v>
      </c>
      <c r="E978" s="108" t="s">
        <v>272</v>
      </c>
      <c r="F978" s="108" t="s">
        <v>2264</v>
      </c>
      <c r="G978" s="108" t="s">
        <v>315</v>
      </c>
      <c r="H978" s="108" t="s">
        <v>316</v>
      </c>
      <c r="I978" s="108" t="s">
        <v>276</v>
      </c>
      <c r="J978" s="120">
        <v>-665808000</v>
      </c>
      <c r="K978" s="114">
        <v>0</v>
      </c>
      <c r="L978" s="114">
        <v>-665808000</v>
      </c>
      <c r="M978" s="115" t="s">
        <v>272</v>
      </c>
      <c r="N978" s="108" t="s">
        <v>110</v>
      </c>
      <c r="O978" s="108" t="s">
        <v>192</v>
      </c>
      <c r="P978" s="108" t="s">
        <v>284</v>
      </c>
      <c r="Q978" s="120">
        <v>22000</v>
      </c>
      <c r="R978" s="116" t="s">
        <v>0</v>
      </c>
      <c r="S978" s="108" t="s">
        <v>272</v>
      </c>
      <c r="T978" s="108" t="s">
        <v>272</v>
      </c>
      <c r="U978" s="108" t="s">
        <v>272</v>
      </c>
      <c r="V978" s="108" t="s">
        <v>272</v>
      </c>
      <c r="W978" s="108" t="s">
        <v>272</v>
      </c>
      <c r="X978" s="108" t="s">
        <v>272</v>
      </c>
      <c r="Y978" s="108" t="s">
        <v>272</v>
      </c>
      <c r="Z978" s="108" t="s">
        <v>272</v>
      </c>
      <c r="AA978" s="108" t="s">
        <v>272</v>
      </c>
      <c r="AB978" s="108" t="s">
        <v>272</v>
      </c>
      <c r="AC978" s="108" t="s">
        <v>272</v>
      </c>
      <c r="AD978" s="108" t="s">
        <v>272</v>
      </c>
      <c r="AE978" s="108" t="s">
        <v>272</v>
      </c>
      <c r="AF978" s="108" t="s">
        <v>278</v>
      </c>
    </row>
    <row r="979" spans="1:32" x14ac:dyDescent="0.25">
      <c r="A979" s="107">
        <f t="shared" si="15"/>
        <v>7</v>
      </c>
      <c r="B979" s="113">
        <v>45483</v>
      </c>
      <c r="C979" s="113">
        <v>45483</v>
      </c>
      <c r="D979" s="108" t="s">
        <v>2265</v>
      </c>
      <c r="E979" s="108" t="s">
        <v>272</v>
      </c>
      <c r="F979" s="108" t="s">
        <v>2266</v>
      </c>
      <c r="G979" s="108" t="s">
        <v>315</v>
      </c>
      <c r="H979" s="108" t="s">
        <v>316</v>
      </c>
      <c r="I979" s="108" t="s">
        <v>276</v>
      </c>
      <c r="J979" s="120">
        <v>-665808000</v>
      </c>
      <c r="K979" s="114">
        <v>0</v>
      </c>
      <c r="L979" s="114">
        <v>-665808000</v>
      </c>
      <c r="M979" s="115" t="s">
        <v>272</v>
      </c>
      <c r="N979" s="108" t="s">
        <v>110</v>
      </c>
      <c r="O979" s="108" t="s">
        <v>192</v>
      </c>
      <c r="P979" s="108" t="s">
        <v>284</v>
      </c>
      <c r="Q979" s="120">
        <v>22000</v>
      </c>
      <c r="R979" s="116" t="s">
        <v>0</v>
      </c>
      <c r="S979" s="108" t="s">
        <v>272</v>
      </c>
      <c r="T979" s="108" t="s">
        <v>272</v>
      </c>
      <c r="U979" s="108" t="s">
        <v>272</v>
      </c>
      <c r="V979" s="108" t="s">
        <v>272</v>
      </c>
      <c r="W979" s="108" t="s">
        <v>272</v>
      </c>
      <c r="X979" s="108" t="s">
        <v>272</v>
      </c>
      <c r="Y979" s="108" t="s">
        <v>272</v>
      </c>
      <c r="Z979" s="108" t="s">
        <v>272</v>
      </c>
      <c r="AA979" s="108" t="s">
        <v>272</v>
      </c>
      <c r="AB979" s="108" t="s">
        <v>272</v>
      </c>
      <c r="AC979" s="108" t="s">
        <v>272</v>
      </c>
      <c r="AD979" s="108" t="s">
        <v>272</v>
      </c>
      <c r="AE979" s="108" t="s">
        <v>272</v>
      </c>
      <c r="AF979" s="108" t="s">
        <v>278</v>
      </c>
    </row>
    <row r="980" spans="1:32" x14ac:dyDescent="0.25">
      <c r="A980" s="107">
        <f t="shared" si="15"/>
        <v>7</v>
      </c>
      <c r="B980" s="113">
        <v>45483</v>
      </c>
      <c r="C980" s="113">
        <v>45483</v>
      </c>
      <c r="D980" s="108" t="s">
        <v>2267</v>
      </c>
      <c r="E980" s="108" t="s">
        <v>272</v>
      </c>
      <c r="F980" s="108" t="s">
        <v>2268</v>
      </c>
      <c r="G980" s="108" t="s">
        <v>315</v>
      </c>
      <c r="H980" s="108" t="s">
        <v>316</v>
      </c>
      <c r="I980" s="108" t="s">
        <v>276</v>
      </c>
      <c r="J980" s="120">
        <v>-665808000</v>
      </c>
      <c r="K980" s="114">
        <v>0</v>
      </c>
      <c r="L980" s="114">
        <v>-665808000</v>
      </c>
      <c r="M980" s="115" t="s">
        <v>272</v>
      </c>
      <c r="N980" s="108" t="s">
        <v>110</v>
      </c>
      <c r="O980" s="108" t="s">
        <v>192</v>
      </c>
      <c r="P980" s="108" t="s">
        <v>284</v>
      </c>
      <c r="Q980" s="120">
        <v>22000</v>
      </c>
      <c r="R980" s="116" t="s">
        <v>0</v>
      </c>
      <c r="S980" s="108" t="s">
        <v>272</v>
      </c>
      <c r="T980" s="108" t="s">
        <v>272</v>
      </c>
      <c r="U980" s="108" t="s">
        <v>272</v>
      </c>
      <c r="V980" s="108" t="s">
        <v>272</v>
      </c>
      <c r="W980" s="108" t="s">
        <v>272</v>
      </c>
      <c r="X980" s="108" t="s">
        <v>272</v>
      </c>
      <c r="Y980" s="108" t="s">
        <v>272</v>
      </c>
      <c r="Z980" s="108" t="s">
        <v>272</v>
      </c>
      <c r="AA980" s="108" t="s">
        <v>272</v>
      </c>
      <c r="AB980" s="108" t="s">
        <v>272</v>
      </c>
      <c r="AC980" s="108" t="s">
        <v>272</v>
      </c>
      <c r="AD980" s="108" t="s">
        <v>272</v>
      </c>
      <c r="AE980" s="108" t="s">
        <v>272</v>
      </c>
      <c r="AF980" s="108" t="s">
        <v>278</v>
      </c>
    </row>
    <row r="981" spans="1:32" x14ac:dyDescent="0.25">
      <c r="A981" s="107">
        <f t="shared" si="15"/>
        <v>7</v>
      </c>
      <c r="B981" s="113">
        <v>45483</v>
      </c>
      <c r="C981" s="113">
        <v>45483</v>
      </c>
      <c r="D981" s="108" t="s">
        <v>2269</v>
      </c>
      <c r="E981" s="108" t="s">
        <v>272</v>
      </c>
      <c r="F981" s="108" t="s">
        <v>2270</v>
      </c>
      <c r="G981" s="108" t="s">
        <v>315</v>
      </c>
      <c r="H981" s="108" t="s">
        <v>316</v>
      </c>
      <c r="I981" s="108" t="s">
        <v>276</v>
      </c>
      <c r="J981" s="120">
        <v>-665808000</v>
      </c>
      <c r="K981" s="114">
        <v>0</v>
      </c>
      <c r="L981" s="114">
        <v>-665808000</v>
      </c>
      <c r="M981" s="115" t="s">
        <v>272</v>
      </c>
      <c r="N981" s="108" t="s">
        <v>110</v>
      </c>
      <c r="O981" s="108" t="s">
        <v>192</v>
      </c>
      <c r="P981" s="108" t="s">
        <v>284</v>
      </c>
      <c r="Q981" s="120">
        <v>22000</v>
      </c>
      <c r="R981" s="116" t="s">
        <v>0</v>
      </c>
      <c r="S981" s="108" t="s">
        <v>272</v>
      </c>
      <c r="T981" s="108" t="s">
        <v>272</v>
      </c>
      <c r="U981" s="108" t="s">
        <v>272</v>
      </c>
      <c r="V981" s="108" t="s">
        <v>272</v>
      </c>
      <c r="W981" s="108" t="s">
        <v>272</v>
      </c>
      <c r="X981" s="108" t="s">
        <v>272</v>
      </c>
      <c r="Y981" s="108" t="s">
        <v>272</v>
      </c>
      <c r="Z981" s="108" t="s">
        <v>272</v>
      </c>
      <c r="AA981" s="108" t="s">
        <v>272</v>
      </c>
      <c r="AB981" s="108" t="s">
        <v>272</v>
      </c>
      <c r="AC981" s="108" t="s">
        <v>272</v>
      </c>
      <c r="AD981" s="108" t="s">
        <v>272</v>
      </c>
      <c r="AE981" s="108" t="s">
        <v>272</v>
      </c>
      <c r="AF981" s="108" t="s">
        <v>278</v>
      </c>
    </row>
    <row r="982" spans="1:32" x14ac:dyDescent="0.25">
      <c r="A982" s="107">
        <f t="shared" si="15"/>
        <v>7</v>
      </c>
      <c r="B982" s="113">
        <v>45483</v>
      </c>
      <c r="C982" s="113">
        <v>45483</v>
      </c>
      <c r="D982" s="108" t="s">
        <v>2271</v>
      </c>
      <c r="E982" s="108" t="s">
        <v>272</v>
      </c>
      <c r="F982" s="108" t="s">
        <v>2272</v>
      </c>
      <c r="G982" s="108" t="s">
        <v>281</v>
      </c>
      <c r="H982" s="108" t="s">
        <v>282</v>
      </c>
      <c r="I982" s="108" t="s">
        <v>276</v>
      </c>
      <c r="J982" s="120">
        <v>-355740000</v>
      </c>
      <c r="K982" s="114">
        <v>0</v>
      </c>
      <c r="L982" s="114">
        <v>-355740000</v>
      </c>
      <c r="M982" s="115" t="s">
        <v>272</v>
      </c>
      <c r="N982" s="108" t="s">
        <v>110</v>
      </c>
      <c r="O982" s="108" t="s">
        <v>192</v>
      </c>
      <c r="P982" s="108" t="s">
        <v>284</v>
      </c>
      <c r="Q982" s="120">
        <v>11000</v>
      </c>
      <c r="R982" s="116" t="s">
        <v>0</v>
      </c>
      <c r="S982" s="108" t="s">
        <v>272</v>
      </c>
      <c r="T982" s="108" t="s">
        <v>272</v>
      </c>
      <c r="U982" s="108" t="s">
        <v>272</v>
      </c>
      <c r="V982" s="108" t="s">
        <v>272</v>
      </c>
      <c r="W982" s="108" t="s">
        <v>272</v>
      </c>
      <c r="X982" s="108" t="s">
        <v>272</v>
      </c>
      <c r="Y982" s="108" t="s">
        <v>272</v>
      </c>
      <c r="Z982" s="108" t="s">
        <v>272</v>
      </c>
      <c r="AA982" s="108" t="s">
        <v>272</v>
      </c>
      <c r="AB982" s="108" t="s">
        <v>272</v>
      </c>
      <c r="AC982" s="108" t="s">
        <v>272</v>
      </c>
      <c r="AD982" s="108" t="s">
        <v>272</v>
      </c>
      <c r="AE982" s="108" t="s">
        <v>272</v>
      </c>
      <c r="AF982" s="108" t="s">
        <v>278</v>
      </c>
    </row>
    <row r="983" spans="1:32" x14ac:dyDescent="0.25">
      <c r="A983" s="107">
        <f t="shared" si="15"/>
        <v>7</v>
      </c>
      <c r="B983" s="113">
        <v>45483</v>
      </c>
      <c r="C983" s="113">
        <v>45483</v>
      </c>
      <c r="D983" s="108" t="s">
        <v>2273</v>
      </c>
      <c r="E983" s="108" t="s">
        <v>272</v>
      </c>
      <c r="F983" s="108" t="s">
        <v>2274</v>
      </c>
      <c r="G983" s="108" t="s">
        <v>281</v>
      </c>
      <c r="H983" s="108" t="s">
        <v>282</v>
      </c>
      <c r="I983" s="108" t="s">
        <v>276</v>
      </c>
      <c r="J983" s="120">
        <v>-78278200</v>
      </c>
      <c r="K983" s="114">
        <v>0</v>
      </c>
      <c r="L983" s="114">
        <v>-78278200</v>
      </c>
      <c r="M983" s="115" t="s">
        <v>272</v>
      </c>
      <c r="N983" s="108" t="s">
        <v>111</v>
      </c>
      <c r="O983" s="108" t="s">
        <v>466</v>
      </c>
      <c r="P983" s="108" t="s">
        <v>284</v>
      </c>
      <c r="Q983" s="120">
        <v>2200</v>
      </c>
      <c r="R983" s="116" t="s">
        <v>0</v>
      </c>
      <c r="S983" s="108" t="s">
        <v>272</v>
      </c>
      <c r="T983" s="108" t="s">
        <v>272</v>
      </c>
      <c r="U983" s="108" t="s">
        <v>272</v>
      </c>
      <c r="V983" s="108" t="s">
        <v>272</v>
      </c>
      <c r="W983" s="108" t="s">
        <v>272</v>
      </c>
      <c r="X983" s="108" t="s">
        <v>272</v>
      </c>
      <c r="Y983" s="108" t="s">
        <v>272</v>
      </c>
      <c r="Z983" s="108" t="s">
        <v>272</v>
      </c>
      <c r="AA983" s="108" t="s">
        <v>272</v>
      </c>
      <c r="AB983" s="108" t="s">
        <v>272</v>
      </c>
      <c r="AC983" s="108" t="s">
        <v>272</v>
      </c>
      <c r="AD983" s="108" t="s">
        <v>272</v>
      </c>
      <c r="AE983" s="108" t="s">
        <v>272</v>
      </c>
      <c r="AF983" s="108" t="s">
        <v>278</v>
      </c>
    </row>
    <row r="984" spans="1:32" x14ac:dyDescent="0.25">
      <c r="A984" s="107">
        <f t="shared" si="15"/>
        <v>7</v>
      </c>
      <c r="B984" s="113">
        <v>45485</v>
      </c>
      <c r="C984" s="113">
        <v>45485</v>
      </c>
      <c r="D984" s="108" t="s">
        <v>2275</v>
      </c>
      <c r="E984" s="108" t="s">
        <v>272</v>
      </c>
      <c r="F984" s="108" t="s">
        <v>2276</v>
      </c>
      <c r="G984" s="108" t="s">
        <v>281</v>
      </c>
      <c r="H984" s="108" t="s">
        <v>282</v>
      </c>
      <c r="I984" s="108" t="s">
        <v>276</v>
      </c>
      <c r="J984" s="120">
        <v>-235950000</v>
      </c>
      <c r="K984" s="114">
        <v>0</v>
      </c>
      <c r="L984" s="114">
        <v>-235950000</v>
      </c>
      <c r="M984" s="115" t="s">
        <v>272</v>
      </c>
      <c r="N984" s="108" t="s">
        <v>197</v>
      </c>
      <c r="O984" s="108" t="s">
        <v>198</v>
      </c>
      <c r="P984" s="108" t="s">
        <v>284</v>
      </c>
      <c r="Q984" s="120">
        <v>14300</v>
      </c>
      <c r="R984" s="116" t="s">
        <v>130</v>
      </c>
      <c r="S984" s="108" t="s">
        <v>272</v>
      </c>
      <c r="T984" s="108" t="s">
        <v>272</v>
      </c>
      <c r="U984" s="108" t="s">
        <v>272</v>
      </c>
      <c r="V984" s="108" t="s">
        <v>272</v>
      </c>
      <c r="W984" s="108" t="s">
        <v>272</v>
      </c>
      <c r="X984" s="108" t="s">
        <v>272</v>
      </c>
      <c r="Y984" s="108" t="s">
        <v>272</v>
      </c>
      <c r="Z984" s="108" t="s">
        <v>272</v>
      </c>
      <c r="AA984" s="108" t="s">
        <v>272</v>
      </c>
      <c r="AB984" s="108" t="s">
        <v>272</v>
      </c>
      <c r="AC984" s="108" t="s">
        <v>272</v>
      </c>
      <c r="AD984" s="108" t="s">
        <v>272</v>
      </c>
      <c r="AE984" s="108" t="s">
        <v>272</v>
      </c>
      <c r="AF984" s="108" t="s">
        <v>278</v>
      </c>
    </row>
    <row r="985" spans="1:32" x14ac:dyDescent="0.25">
      <c r="A985" s="107">
        <f t="shared" si="15"/>
        <v>7</v>
      </c>
      <c r="B985" s="113">
        <v>45485</v>
      </c>
      <c r="C985" s="113">
        <v>45485</v>
      </c>
      <c r="D985" s="108" t="s">
        <v>2277</v>
      </c>
      <c r="E985" s="108" t="s">
        <v>272</v>
      </c>
      <c r="F985" s="108" t="s">
        <v>2278</v>
      </c>
      <c r="G985" s="108" t="s">
        <v>281</v>
      </c>
      <c r="H985" s="108" t="s">
        <v>282</v>
      </c>
      <c r="I985" s="108" t="s">
        <v>276</v>
      </c>
      <c r="J985" s="120">
        <v>-235950000</v>
      </c>
      <c r="K985" s="114">
        <v>0</v>
      </c>
      <c r="L985" s="114">
        <v>-235950000</v>
      </c>
      <c r="M985" s="115" t="s">
        <v>272</v>
      </c>
      <c r="N985" s="108" t="s">
        <v>197</v>
      </c>
      <c r="O985" s="108" t="s">
        <v>198</v>
      </c>
      <c r="P985" s="108" t="s">
        <v>284</v>
      </c>
      <c r="Q985" s="120">
        <v>14300</v>
      </c>
      <c r="R985" s="116" t="s">
        <v>130</v>
      </c>
      <c r="S985" s="108" t="s">
        <v>272</v>
      </c>
      <c r="T985" s="108" t="s">
        <v>272</v>
      </c>
      <c r="U985" s="108" t="s">
        <v>272</v>
      </c>
      <c r="V985" s="108" t="s">
        <v>272</v>
      </c>
      <c r="W985" s="108" t="s">
        <v>272</v>
      </c>
      <c r="X985" s="108" t="s">
        <v>272</v>
      </c>
      <c r="Y985" s="108" t="s">
        <v>272</v>
      </c>
      <c r="Z985" s="108" t="s">
        <v>272</v>
      </c>
      <c r="AA985" s="108" t="s">
        <v>272</v>
      </c>
      <c r="AB985" s="108" t="s">
        <v>272</v>
      </c>
      <c r="AC985" s="108" t="s">
        <v>272</v>
      </c>
      <c r="AD985" s="108" t="s">
        <v>272</v>
      </c>
      <c r="AE985" s="108" t="s">
        <v>272</v>
      </c>
      <c r="AF985" s="108" t="s">
        <v>278</v>
      </c>
    </row>
    <row r="986" spans="1:32" x14ac:dyDescent="0.25">
      <c r="A986" s="107">
        <f t="shared" si="15"/>
        <v>7</v>
      </c>
      <c r="B986" s="113">
        <v>45485</v>
      </c>
      <c r="C986" s="113">
        <v>45485</v>
      </c>
      <c r="D986" s="108" t="s">
        <v>2279</v>
      </c>
      <c r="E986" s="108" t="s">
        <v>272</v>
      </c>
      <c r="F986" s="108" t="s">
        <v>2280</v>
      </c>
      <c r="G986" s="108" t="s">
        <v>281</v>
      </c>
      <c r="H986" s="108" t="s">
        <v>282</v>
      </c>
      <c r="I986" s="108" t="s">
        <v>276</v>
      </c>
      <c r="J986" s="120">
        <v>-35574000</v>
      </c>
      <c r="K986" s="114">
        <v>0</v>
      </c>
      <c r="L986" s="114">
        <v>-35574000</v>
      </c>
      <c r="M986" s="115" t="s">
        <v>272</v>
      </c>
      <c r="N986" s="108" t="s">
        <v>110</v>
      </c>
      <c r="O986" s="108" t="s">
        <v>192</v>
      </c>
      <c r="P986" s="108" t="s">
        <v>284</v>
      </c>
      <c r="Q986" s="120">
        <v>1100</v>
      </c>
      <c r="R986" s="116" t="s">
        <v>0</v>
      </c>
      <c r="S986" s="108" t="s">
        <v>272</v>
      </c>
      <c r="T986" s="108" t="s">
        <v>272</v>
      </c>
      <c r="U986" s="108" t="s">
        <v>272</v>
      </c>
      <c r="V986" s="108" t="s">
        <v>272</v>
      </c>
      <c r="W986" s="108" t="s">
        <v>272</v>
      </c>
      <c r="X986" s="108" t="s">
        <v>272</v>
      </c>
      <c r="Y986" s="108" t="s">
        <v>272</v>
      </c>
      <c r="Z986" s="108" t="s">
        <v>272</v>
      </c>
      <c r="AA986" s="108" t="s">
        <v>272</v>
      </c>
      <c r="AB986" s="108" t="s">
        <v>272</v>
      </c>
      <c r="AC986" s="108" t="s">
        <v>272</v>
      </c>
      <c r="AD986" s="108" t="s">
        <v>272</v>
      </c>
      <c r="AE986" s="108" t="s">
        <v>272</v>
      </c>
      <c r="AF986" s="108" t="s">
        <v>278</v>
      </c>
    </row>
    <row r="987" spans="1:32" x14ac:dyDescent="0.25">
      <c r="A987" s="107">
        <f t="shared" si="15"/>
        <v>7</v>
      </c>
      <c r="B987" s="113">
        <v>45485</v>
      </c>
      <c r="C987" s="113">
        <v>45485</v>
      </c>
      <c r="D987" s="108" t="s">
        <v>2281</v>
      </c>
      <c r="E987" s="108" t="s">
        <v>272</v>
      </c>
      <c r="F987" s="108" t="s">
        <v>2282</v>
      </c>
      <c r="G987" s="108" t="s">
        <v>281</v>
      </c>
      <c r="H987" s="108" t="s">
        <v>282</v>
      </c>
      <c r="I987" s="108" t="s">
        <v>276</v>
      </c>
      <c r="J987" s="120">
        <v>-6640000</v>
      </c>
      <c r="K987" s="114">
        <v>0</v>
      </c>
      <c r="L987" s="114">
        <v>-6640000</v>
      </c>
      <c r="M987" s="115" t="s">
        <v>272</v>
      </c>
      <c r="N987" s="108" t="s">
        <v>110</v>
      </c>
      <c r="O987" s="108" t="s">
        <v>192</v>
      </c>
      <c r="P987" s="108" t="s">
        <v>284</v>
      </c>
      <c r="Q987" s="120">
        <v>200</v>
      </c>
      <c r="R987" s="116" t="s">
        <v>0</v>
      </c>
      <c r="S987" s="108" t="s">
        <v>272</v>
      </c>
      <c r="T987" s="108" t="s">
        <v>272</v>
      </c>
      <c r="U987" s="108" t="s">
        <v>272</v>
      </c>
      <c r="V987" s="108" t="s">
        <v>272</v>
      </c>
      <c r="W987" s="108" t="s">
        <v>272</v>
      </c>
      <c r="X987" s="108" t="s">
        <v>272</v>
      </c>
      <c r="Y987" s="108" t="s">
        <v>272</v>
      </c>
      <c r="Z987" s="108" t="s">
        <v>272</v>
      </c>
      <c r="AA987" s="108" t="s">
        <v>272</v>
      </c>
      <c r="AB987" s="108" t="s">
        <v>272</v>
      </c>
      <c r="AC987" s="108" t="s">
        <v>272</v>
      </c>
      <c r="AD987" s="108" t="s">
        <v>272</v>
      </c>
      <c r="AE987" s="108" t="s">
        <v>272</v>
      </c>
      <c r="AF987" s="108" t="s">
        <v>278</v>
      </c>
    </row>
    <row r="988" spans="1:32" x14ac:dyDescent="0.25">
      <c r="A988" s="107">
        <f t="shared" si="15"/>
        <v>7</v>
      </c>
      <c r="B988" s="113">
        <v>45486</v>
      </c>
      <c r="C988" s="113">
        <v>45486</v>
      </c>
      <c r="D988" s="108" t="s">
        <v>2283</v>
      </c>
      <c r="E988" s="108" t="s">
        <v>272</v>
      </c>
      <c r="F988" s="108" t="s">
        <v>2284</v>
      </c>
      <c r="G988" s="108" t="s">
        <v>281</v>
      </c>
      <c r="H988" s="108" t="s">
        <v>282</v>
      </c>
      <c r="I988" s="108" t="s">
        <v>276</v>
      </c>
      <c r="J988" s="120">
        <v>-378140400</v>
      </c>
      <c r="K988" s="114">
        <v>0</v>
      </c>
      <c r="L988" s="114">
        <v>-378140400</v>
      </c>
      <c r="M988" s="115" t="s">
        <v>272</v>
      </c>
      <c r="N988" s="108" t="s">
        <v>101</v>
      </c>
      <c r="O988" s="108" t="s">
        <v>175</v>
      </c>
      <c r="P988" s="108" t="s">
        <v>284</v>
      </c>
      <c r="Q988" s="120">
        <v>11000</v>
      </c>
      <c r="R988" s="116" t="s">
        <v>1</v>
      </c>
      <c r="S988" s="108" t="s">
        <v>272</v>
      </c>
      <c r="T988" s="108" t="s">
        <v>272</v>
      </c>
      <c r="U988" s="108" t="s">
        <v>272</v>
      </c>
      <c r="V988" s="108" t="s">
        <v>272</v>
      </c>
      <c r="W988" s="108" t="s">
        <v>272</v>
      </c>
      <c r="X988" s="108" t="s">
        <v>272</v>
      </c>
      <c r="Y988" s="108" t="s">
        <v>272</v>
      </c>
      <c r="Z988" s="108" t="s">
        <v>272</v>
      </c>
      <c r="AA988" s="108" t="s">
        <v>272</v>
      </c>
      <c r="AB988" s="108" t="s">
        <v>272</v>
      </c>
      <c r="AC988" s="108" t="s">
        <v>272</v>
      </c>
      <c r="AD988" s="108" t="s">
        <v>272</v>
      </c>
      <c r="AE988" s="108" t="s">
        <v>272</v>
      </c>
      <c r="AF988" s="108" t="s">
        <v>278</v>
      </c>
    </row>
    <row r="989" spans="1:32" x14ac:dyDescent="0.25">
      <c r="A989" s="107">
        <f t="shared" si="15"/>
        <v>7</v>
      </c>
      <c r="B989" s="113">
        <v>45486</v>
      </c>
      <c r="C989" s="113">
        <v>45486</v>
      </c>
      <c r="D989" s="108" t="s">
        <v>2285</v>
      </c>
      <c r="E989" s="108" t="s">
        <v>272</v>
      </c>
      <c r="F989" s="108" t="s">
        <v>2286</v>
      </c>
      <c r="G989" s="108" t="s">
        <v>281</v>
      </c>
      <c r="H989" s="108" t="s">
        <v>282</v>
      </c>
      <c r="I989" s="108" t="s">
        <v>276</v>
      </c>
      <c r="J989" s="120">
        <v>-714846000</v>
      </c>
      <c r="K989" s="114">
        <v>0</v>
      </c>
      <c r="L989" s="114">
        <v>-714846000</v>
      </c>
      <c r="M989" s="115" t="s">
        <v>272</v>
      </c>
      <c r="N989" s="108" t="s">
        <v>110</v>
      </c>
      <c r="O989" s="108" t="s">
        <v>192</v>
      </c>
      <c r="P989" s="108" t="s">
        <v>284</v>
      </c>
      <c r="Q989" s="120">
        <v>22000</v>
      </c>
      <c r="R989" s="116" t="s">
        <v>0</v>
      </c>
      <c r="S989" s="108" t="s">
        <v>272</v>
      </c>
      <c r="T989" s="108" t="s">
        <v>272</v>
      </c>
      <c r="U989" s="108" t="s">
        <v>272</v>
      </c>
      <c r="V989" s="108" t="s">
        <v>272</v>
      </c>
      <c r="W989" s="108" t="s">
        <v>272</v>
      </c>
      <c r="X989" s="108" t="s">
        <v>272</v>
      </c>
      <c r="Y989" s="108" t="s">
        <v>272</v>
      </c>
      <c r="Z989" s="108" t="s">
        <v>272</v>
      </c>
      <c r="AA989" s="108" t="s">
        <v>272</v>
      </c>
      <c r="AB989" s="108" t="s">
        <v>272</v>
      </c>
      <c r="AC989" s="108" t="s">
        <v>272</v>
      </c>
      <c r="AD989" s="108" t="s">
        <v>272</v>
      </c>
      <c r="AE989" s="108" t="s">
        <v>272</v>
      </c>
      <c r="AF989" s="108" t="s">
        <v>278</v>
      </c>
    </row>
    <row r="990" spans="1:32" x14ac:dyDescent="0.25">
      <c r="A990" s="107">
        <f t="shared" si="15"/>
        <v>7</v>
      </c>
      <c r="B990" s="113">
        <v>45488</v>
      </c>
      <c r="C990" s="113">
        <v>45488</v>
      </c>
      <c r="D990" s="108" t="s">
        <v>2287</v>
      </c>
      <c r="E990" s="108" t="s">
        <v>272</v>
      </c>
      <c r="F990" s="108" t="s">
        <v>2288</v>
      </c>
      <c r="G990" s="108" t="s">
        <v>281</v>
      </c>
      <c r="H990" s="108" t="s">
        <v>282</v>
      </c>
      <c r="I990" s="108" t="s">
        <v>276</v>
      </c>
      <c r="J990" s="120">
        <v>-189070200</v>
      </c>
      <c r="K990" s="114">
        <v>0</v>
      </c>
      <c r="L990" s="114">
        <v>-189070200</v>
      </c>
      <c r="M990" s="115" t="s">
        <v>272</v>
      </c>
      <c r="N990" s="108" t="s">
        <v>101</v>
      </c>
      <c r="O990" s="108" t="s">
        <v>175</v>
      </c>
      <c r="P990" s="108" t="s">
        <v>284</v>
      </c>
      <c r="Q990" s="120">
        <v>5500</v>
      </c>
      <c r="R990" s="116" t="s">
        <v>1</v>
      </c>
      <c r="S990" s="108" t="s">
        <v>272</v>
      </c>
      <c r="T990" s="108" t="s">
        <v>272</v>
      </c>
      <c r="U990" s="108" t="s">
        <v>272</v>
      </c>
      <c r="V990" s="108" t="s">
        <v>272</v>
      </c>
      <c r="W990" s="108" t="s">
        <v>272</v>
      </c>
      <c r="X990" s="108" t="s">
        <v>272</v>
      </c>
      <c r="Y990" s="108" t="s">
        <v>272</v>
      </c>
      <c r="Z990" s="108" t="s">
        <v>272</v>
      </c>
      <c r="AA990" s="108" t="s">
        <v>272</v>
      </c>
      <c r="AB990" s="108" t="s">
        <v>272</v>
      </c>
      <c r="AC990" s="108" t="s">
        <v>272</v>
      </c>
      <c r="AD990" s="108" t="s">
        <v>272</v>
      </c>
      <c r="AE990" s="108" t="s">
        <v>272</v>
      </c>
      <c r="AF990" s="108" t="s">
        <v>278</v>
      </c>
    </row>
    <row r="991" spans="1:32" x14ac:dyDescent="0.25">
      <c r="A991" s="107">
        <f t="shared" si="15"/>
        <v>7</v>
      </c>
      <c r="B991" s="113">
        <v>45488</v>
      </c>
      <c r="C991" s="113">
        <v>45488</v>
      </c>
      <c r="D991" s="108" t="s">
        <v>2289</v>
      </c>
      <c r="E991" s="108" t="s">
        <v>272</v>
      </c>
      <c r="F991" s="108" t="s">
        <v>2290</v>
      </c>
      <c r="G991" s="108" t="s">
        <v>281</v>
      </c>
      <c r="H991" s="108" t="s">
        <v>282</v>
      </c>
      <c r="I991" s="108" t="s">
        <v>276</v>
      </c>
      <c r="J991" s="120">
        <v>-189070200</v>
      </c>
      <c r="K991" s="114">
        <v>0</v>
      </c>
      <c r="L991" s="114">
        <v>-189070200</v>
      </c>
      <c r="M991" s="115" t="s">
        <v>272</v>
      </c>
      <c r="N991" s="108" t="s">
        <v>101</v>
      </c>
      <c r="O991" s="108" t="s">
        <v>175</v>
      </c>
      <c r="P991" s="108" t="s">
        <v>284</v>
      </c>
      <c r="Q991" s="120">
        <v>5500</v>
      </c>
      <c r="R991" s="116" t="s">
        <v>1</v>
      </c>
      <c r="S991" s="108" t="s">
        <v>272</v>
      </c>
      <c r="T991" s="108" t="s">
        <v>272</v>
      </c>
      <c r="U991" s="108" t="s">
        <v>272</v>
      </c>
      <c r="V991" s="108" t="s">
        <v>272</v>
      </c>
      <c r="W991" s="108" t="s">
        <v>272</v>
      </c>
      <c r="X991" s="108" t="s">
        <v>272</v>
      </c>
      <c r="Y991" s="108" t="s">
        <v>272</v>
      </c>
      <c r="Z991" s="108" t="s">
        <v>272</v>
      </c>
      <c r="AA991" s="108" t="s">
        <v>272</v>
      </c>
      <c r="AB991" s="108" t="s">
        <v>272</v>
      </c>
      <c r="AC991" s="108" t="s">
        <v>272</v>
      </c>
      <c r="AD991" s="108" t="s">
        <v>272</v>
      </c>
      <c r="AE991" s="108" t="s">
        <v>272</v>
      </c>
      <c r="AF991" s="108" t="s">
        <v>278</v>
      </c>
    </row>
    <row r="992" spans="1:32" x14ac:dyDescent="0.25">
      <c r="A992" s="107">
        <f t="shared" si="15"/>
        <v>7</v>
      </c>
      <c r="B992" s="113">
        <v>45488</v>
      </c>
      <c r="C992" s="113">
        <v>45488</v>
      </c>
      <c r="D992" s="108" t="s">
        <v>2291</v>
      </c>
      <c r="E992" s="108" t="s">
        <v>272</v>
      </c>
      <c r="F992" s="108" t="s">
        <v>2292</v>
      </c>
      <c r="G992" s="108" t="s">
        <v>281</v>
      </c>
      <c r="H992" s="108" t="s">
        <v>282</v>
      </c>
      <c r="I992" s="108" t="s">
        <v>276</v>
      </c>
      <c r="J992" s="120">
        <v>-355740000</v>
      </c>
      <c r="K992" s="114">
        <v>0</v>
      </c>
      <c r="L992" s="114">
        <v>-355740000</v>
      </c>
      <c r="M992" s="115" t="s">
        <v>272</v>
      </c>
      <c r="N992" s="108" t="s">
        <v>110</v>
      </c>
      <c r="O992" s="108" t="s">
        <v>192</v>
      </c>
      <c r="P992" s="108" t="s">
        <v>284</v>
      </c>
      <c r="Q992" s="120">
        <v>11000</v>
      </c>
      <c r="R992" s="116" t="s">
        <v>0</v>
      </c>
      <c r="S992" s="108" t="s">
        <v>272</v>
      </c>
      <c r="T992" s="108" t="s">
        <v>272</v>
      </c>
      <c r="U992" s="108" t="s">
        <v>272</v>
      </c>
      <c r="V992" s="108" t="s">
        <v>272</v>
      </c>
      <c r="W992" s="108" t="s">
        <v>272</v>
      </c>
      <c r="X992" s="108" t="s">
        <v>272</v>
      </c>
      <c r="Y992" s="108" t="s">
        <v>272</v>
      </c>
      <c r="Z992" s="108" t="s">
        <v>272</v>
      </c>
      <c r="AA992" s="108" t="s">
        <v>272</v>
      </c>
      <c r="AB992" s="108" t="s">
        <v>272</v>
      </c>
      <c r="AC992" s="108" t="s">
        <v>272</v>
      </c>
      <c r="AD992" s="108" t="s">
        <v>272</v>
      </c>
      <c r="AE992" s="108" t="s">
        <v>272</v>
      </c>
      <c r="AF992" s="108" t="s">
        <v>278</v>
      </c>
    </row>
    <row r="993" spans="1:32" ht="37.5" x14ac:dyDescent="0.25">
      <c r="A993" s="107">
        <f t="shared" si="15"/>
        <v>7</v>
      </c>
      <c r="B993" s="113">
        <v>45495</v>
      </c>
      <c r="C993" s="113">
        <v>45489</v>
      </c>
      <c r="D993" s="108" t="s">
        <v>2293</v>
      </c>
      <c r="E993" s="108" t="s">
        <v>272</v>
      </c>
      <c r="F993" s="108" t="s">
        <v>2294</v>
      </c>
      <c r="G993" s="108" t="s">
        <v>274</v>
      </c>
      <c r="H993" s="108" t="s">
        <v>275</v>
      </c>
      <c r="I993" s="108" t="s">
        <v>276</v>
      </c>
      <c r="J993" s="120">
        <v>-226530</v>
      </c>
      <c r="K993" s="114">
        <v>0</v>
      </c>
      <c r="L993" s="114">
        <v>-226530</v>
      </c>
      <c r="M993" s="115" t="s">
        <v>2295</v>
      </c>
      <c r="N993" s="108" t="s">
        <v>272</v>
      </c>
      <c r="O993" s="108" t="s">
        <v>272</v>
      </c>
      <c r="P993" s="108" t="s">
        <v>272</v>
      </c>
      <c r="Q993" s="120">
        <v>0</v>
      </c>
      <c r="R993" s="116" t="s">
        <v>239</v>
      </c>
      <c r="S993" s="108" t="s">
        <v>272</v>
      </c>
      <c r="T993" s="108" t="s">
        <v>272</v>
      </c>
      <c r="U993" s="108" t="s">
        <v>272</v>
      </c>
      <c r="V993" s="108" t="s">
        <v>272</v>
      </c>
      <c r="W993" s="108" t="s">
        <v>272</v>
      </c>
      <c r="X993" s="108" t="s">
        <v>272</v>
      </c>
      <c r="Y993" s="108" t="s">
        <v>272</v>
      </c>
      <c r="Z993" s="108" t="s">
        <v>272</v>
      </c>
      <c r="AA993" s="108" t="s">
        <v>272</v>
      </c>
      <c r="AB993" s="108" t="s">
        <v>272</v>
      </c>
      <c r="AC993" s="108" t="s">
        <v>272</v>
      </c>
      <c r="AD993" s="108" t="s">
        <v>272</v>
      </c>
      <c r="AE993" s="108" t="s">
        <v>272</v>
      </c>
      <c r="AF993" s="108" t="s">
        <v>278</v>
      </c>
    </row>
    <row r="994" spans="1:32" x14ac:dyDescent="0.25">
      <c r="A994" s="107">
        <f t="shared" si="15"/>
        <v>7</v>
      </c>
      <c r="B994" s="113">
        <v>45489</v>
      </c>
      <c r="C994" s="113">
        <v>45489</v>
      </c>
      <c r="D994" s="108" t="s">
        <v>2296</v>
      </c>
      <c r="E994" s="108" t="s">
        <v>272</v>
      </c>
      <c r="F994" s="108" t="s">
        <v>2297</v>
      </c>
      <c r="G994" s="108" t="s">
        <v>281</v>
      </c>
      <c r="H994" s="108" t="s">
        <v>282</v>
      </c>
      <c r="I994" s="108" t="s">
        <v>276</v>
      </c>
      <c r="J994" s="120">
        <v>-3288000000</v>
      </c>
      <c r="K994" s="114">
        <v>0</v>
      </c>
      <c r="L994" s="114">
        <v>-3288000000</v>
      </c>
      <c r="M994" s="115" t="s">
        <v>272</v>
      </c>
      <c r="N994" s="108" t="s">
        <v>705</v>
      </c>
      <c r="O994" s="108" t="s">
        <v>706</v>
      </c>
      <c r="P994" s="108" t="s">
        <v>284</v>
      </c>
      <c r="Q994" s="120">
        <v>180000</v>
      </c>
      <c r="R994" s="116" t="s">
        <v>241</v>
      </c>
      <c r="S994" s="108" t="s">
        <v>272</v>
      </c>
      <c r="T994" s="108" t="s">
        <v>272</v>
      </c>
      <c r="U994" s="108" t="s">
        <v>272</v>
      </c>
      <c r="V994" s="108" t="s">
        <v>272</v>
      </c>
      <c r="W994" s="108" t="s">
        <v>272</v>
      </c>
      <c r="X994" s="108" t="s">
        <v>272</v>
      </c>
      <c r="Y994" s="108" t="s">
        <v>272</v>
      </c>
      <c r="Z994" s="108" t="s">
        <v>272</v>
      </c>
      <c r="AA994" s="108" t="s">
        <v>272</v>
      </c>
      <c r="AB994" s="108" t="s">
        <v>272</v>
      </c>
      <c r="AC994" s="108" t="s">
        <v>272</v>
      </c>
      <c r="AD994" s="108" t="s">
        <v>272</v>
      </c>
      <c r="AE994" s="108" t="s">
        <v>272</v>
      </c>
      <c r="AF994" s="108" t="s">
        <v>278</v>
      </c>
    </row>
    <row r="995" spans="1:32" x14ac:dyDescent="0.25">
      <c r="A995" s="107">
        <f t="shared" si="15"/>
        <v>7</v>
      </c>
      <c r="B995" s="113">
        <v>45489</v>
      </c>
      <c r="C995" s="113">
        <v>45489</v>
      </c>
      <c r="D995" s="108" t="s">
        <v>2298</v>
      </c>
      <c r="E995" s="108" t="s">
        <v>272</v>
      </c>
      <c r="F995" s="108" t="s">
        <v>2299</v>
      </c>
      <c r="G995" s="108" t="s">
        <v>281</v>
      </c>
      <c r="H995" s="108" t="s">
        <v>282</v>
      </c>
      <c r="I995" s="108" t="s">
        <v>276</v>
      </c>
      <c r="J995" s="120">
        <v>-355740000</v>
      </c>
      <c r="K995" s="114">
        <v>0</v>
      </c>
      <c r="L995" s="114">
        <v>-355740000</v>
      </c>
      <c r="M995" s="115" t="s">
        <v>272</v>
      </c>
      <c r="N995" s="108" t="s">
        <v>110</v>
      </c>
      <c r="O995" s="108" t="s">
        <v>192</v>
      </c>
      <c r="P995" s="108" t="s">
        <v>284</v>
      </c>
      <c r="Q995" s="120">
        <v>11000</v>
      </c>
      <c r="R995" s="116" t="s">
        <v>0</v>
      </c>
      <c r="S995" s="108" t="s">
        <v>272</v>
      </c>
      <c r="T995" s="108" t="s">
        <v>272</v>
      </c>
      <c r="U995" s="108" t="s">
        <v>272</v>
      </c>
      <c r="V995" s="108" t="s">
        <v>272</v>
      </c>
      <c r="W995" s="108" t="s">
        <v>272</v>
      </c>
      <c r="X995" s="108" t="s">
        <v>272</v>
      </c>
      <c r="Y995" s="108" t="s">
        <v>272</v>
      </c>
      <c r="Z995" s="108" t="s">
        <v>272</v>
      </c>
      <c r="AA995" s="108" t="s">
        <v>272</v>
      </c>
      <c r="AB995" s="108" t="s">
        <v>272</v>
      </c>
      <c r="AC995" s="108" t="s">
        <v>272</v>
      </c>
      <c r="AD995" s="108" t="s">
        <v>272</v>
      </c>
      <c r="AE995" s="108" t="s">
        <v>272</v>
      </c>
      <c r="AF995" s="108" t="s">
        <v>278</v>
      </c>
    </row>
    <row r="996" spans="1:32" ht="37.5" x14ac:dyDescent="0.25">
      <c r="A996" s="107">
        <f t="shared" si="15"/>
        <v>7</v>
      </c>
      <c r="B996" s="113">
        <v>45490</v>
      </c>
      <c r="C996" s="113">
        <v>45490</v>
      </c>
      <c r="D996" s="108" t="s">
        <v>2300</v>
      </c>
      <c r="E996" s="108" t="s">
        <v>272</v>
      </c>
      <c r="F996" s="108" t="s">
        <v>2301</v>
      </c>
      <c r="G996" s="108" t="s">
        <v>274</v>
      </c>
      <c r="H996" s="108" t="s">
        <v>275</v>
      </c>
      <c r="I996" s="108" t="s">
        <v>276</v>
      </c>
      <c r="J996" s="120">
        <v>-1361111</v>
      </c>
      <c r="K996" s="114">
        <v>0</v>
      </c>
      <c r="L996" s="114">
        <v>-1361111</v>
      </c>
      <c r="M996" s="115" t="s">
        <v>2302</v>
      </c>
      <c r="N996" s="108" t="s">
        <v>272</v>
      </c>
      <c r="O996" s="108" t="s">
        <v>272</v>
      </c>
      <c r="P996" s="108" t="s">
        <v>272</v>
      </c>
      <c r="Q996" s="120">
        <v>0</v>
      </c>
      <c r="R996" s="116" t="s">
        <v>239</v>
      </c>
      <c r="S996" s="108" t="s">
        <v>272</v>
      </c>
      <c r="T996" s="108" t="s">
        <v>272</v>
      </c>
      <c r="U996" s="108" t="s">
        <v>272</v>
      </c>
      <c r="V996" s="108" t="s">
        <v>272</v>
      </c>
      <c r="W996" s="108" t="s">
        <v>272</v>
      </c>
      <c r="X996" s="108" t="s">
        <v>272</v>
      </c>
      <c r="Y996" s="108" t="s">
        <v>272</v>
      </c>
      <c r="Z996" s="108" t="s">
        <v>272</v>
      </c>
      <c r="AA996" s="108" t="s">
        <v>272</v>
      </c>
      <c r="AB996" s="108" t="s">
        <v>272</v>
      </c>
      <c r="AC996" s="108" t="s">
        <v>272</v>
      </c>
      <c r="AD996" s="108" t="s">
        <v>272</v>
      </c>
      <c r="AE996" s="108" t="s">
        <v>272</v>
      </c>
      <c r="AF996" s="108" t="s">
        <v>278</v>
      </c>
    </row>
    <row r="997" spans="1:32" x14ac:dyDescent="0.25">
      <c r="A997" s="107">
        <f t="shared" si="15"/>
        <v>7</v>
      </c>
      <c r="B997" s="113">
        <v>45490</v>
      </c>
      <c r="C997" s="113">
        <v>45490</v>
      </c>
      <c r="D997" s="108" t="s">
        <v>2303</v>
      </c>
      <c r="E997" s="108" t="s">
        <v>272</v>
      </c>
      <c r="F997" s="108" t="s">
        <v>2304</v>
      </c>
      <c r="G997" s="108" t="s">
        <v>315</v>
      </c>
      <c r="H997" s="108" t="s">
        <v>316</v>
      </c>
      <c r="I997" s="108" t="s">
        <v>276</v>
      </c>
      <c r="J997" s="120">
        <v>-665514762</v>
      </c>
      <c r="K997" s="114">
        <v>0</v>
      </c>
      <c r="L997" s="114">
        <v>-665514762</v>
      </c>
      <c r="M997" s="115" t="s">
        <v>272</v>
      </c>
      <c r="N997" s="108" t="s">
        <v>110</v>
      </c>
      <c r="O997" s="108" t="s">
        <v>192</v>
      </c>
      <c r="P997" s="108" t="s">
        <v>284</v>
      </c>
      <c r="Q997" s="120">
        <v>22000</v>
      </c>
      <c r="R997" s="116" t="s">
        <v>0</v>
      </c>
      <c r="S997" s="108" t="s">
        <v>272</v>
      </c>
      <c r="T997" s="108" t="s">
        <v>272</v>
      </c>
      <c r="U997" s="108" t="s">
        <v>272</v>
      </c>
      <c r="V997" s="108" t="s">
        <v>272</v>
      </c>
      <c r="W997" s="108" t="s">
        <v>272</v>
      </c>
      <c r="X997" s="108" t="s">
        <v>272</v>
      </c>
      <c r="Y997" s="108" t="s">
        <v>272</v>
      </c>
      <c r="Z997" s="108" t="s">
        <v>272</v>
      </c>
      <c r="AA997" s="108" t="s">
        <v>272</v>
      </c>
      <c r="AB997" s="108" t="s">
        <v>272</v>
      </c>
      <c r="AC997" s="108" t="s">
        <v>272</v>
      </c>
      <c r="AD997" s="108" t="s">
        <v>272</v>
      </c>
      <c r="AE997" s="108" t="s">
        <v>272</v>
      </c>
      <c r="AF997" s="108" t="s">
        <v>278</v>
      </c>
    </row>
    <row r="998" spans="1:32" x14ac:dyDescent="0.25">
      <c r="A998" s="107">
        <f t="shared" si="15"/>
        <v>7</v>
      </c>
      <c r="B998" s="113">
        <v>45490</v>
      </c>
      <c r="C998" s="113">
        <v>45490</v>
      </c>
      <c r="D998" s="108" t="s">
        <v>2305</v>
      </c>
      <c r="E998" s="108" t="s">
        <v>272</v>
      </c>
      <c r="F998" s="108" t="s">
        <v>2306</v>
      </c>
      <c r="G998" s="108" t="s">
        <v>315</v>
      </c>
      <c r="H998" s="108" t="s">
        <v>316</v>
      </c>
      <c r="I998" s="108" t="s">
        <v>276</v>
      </c>
      <c r="J998" s="120">
        <v>-665514762</v>
      </c>
      <c r="K998" s="114">
        <v>0</v>
      </c>
      <c r="L998" s="114">
        <v>-665514762</v>
      </c>
      <c r="M998" s="115" t="s">
        <v>272</v>
      </c>
      <c r="N998" s="108" t="s">
        <v>110</v>
      </c>
      <c r="O998" s="108" t="s">
        <v>192</v>
      </c>
      <c r="P998" s="108" t="s">
        <v>284</v>
      </c>
      <c r="Q998" s="120">
        <v>22000</v>
      </c>
      <c r="R998" s="116" t="s">
        <v>0</v>
      </c>
      <c r="S998" s="108" t="s">
        <v>272</v>
      </c>
      <c r="T998" s="108" t="s">
        <v>272</v>
      </c>
      <c r="U998" s="108" t="s">
        <v>272</v>
      </c>
      <c r="V998" s="108" t="s">
        <v>272</v>
      </c>
      <c r="W998" s="108" t="s">
        <v>272</v>
      </c>
      <c r="X998" s="108" t="s">
        <v>272</v>
      </c>
      <c r="Y998" s="108" t="s">
        <v>272</v>
      </c>
      <c r="Z998" s="108" t="s">
        <v>272</v>
      </c>
      <c r="AA998" s="108" t="s">
        <v>272</v>
      </c>
      <c r="AB998" s="108" t="s">
        <v>272</v>
      </c>
      <c r="AC998" s="108" t="s">
        <v>272</v>
      </c>
      <c r="AD998" s="108" t="s">
        <v>272</v>
      </c>
      <c r="AE998" s="108" t="s">
        <v>272</v>
      </c>
      <c r="AF998" s="108" t="s">
        <v>278</v>
      </c>
    </row>
    <row r="999" spans="1:32" x14ac:dyDescent="0.25">
      <c r="A999" s="107">
        <f t="shared" si="15"/>
        <v>7</v>
      </c>
      <c r="B999" s="113">
        <v>45490</v>
      </c>
      <c r="C999" s="113">
        <v>45490</v>
      </c>
      <c r="D999" s="108" t="s">
        <v>2307</v>
      </c>
      <c r="E999" s="108" t="s">
        <v>272</v>
      </c>
      <c r="F999" s="108" t="s">
        <v>2308</v>
      </c>
      <c r="G999" s="108" t="s">
        <v>315</v>
      </c>
      <c r="H999" s="108" t="s">
        <v>316</v>
      </c>
      <c r="I999" s="108" t="s">
        <v>276</v>
      </c>
      <c r="J999" s="120">
        <v>-665514762</v>
      </c>
      <c r="K999" s="114">
        <v>0</v>
      </c>
      <c r="L999" s="114">
        <v>-665514762</v>
      </c>
      <c r="M999" s="115" t="s">
        <v>272</v>
      </c>
      <c r="N999" s="108" t="s">
        <v>110</v>
      </c>
      <c r="O999" s="108" t="s">
        <v>192</v>
      </c>
      <c r="P999" s="108" t="s">
        <v>284</v>
      </c>
      <c r="Q999" s="120">
        <v>22000</v>
      </c>
      <c r="R999" s="116" t="s">
        <v>0</v>
      </c>
      <c r="S999" s="108" t="s">
        <v>272</v>
      </c>
      <c r="T999" s="108" t="s">
        <v>272</v>
      </c>
      <c r="U999" s="108" t="s">
        <v>272</v>
      </c>
      <c r="V999" s="108" t="s">
        <v>272</v>
      </c>
      <c r="W999" s="108" t="s">
        <v>272</v>
      </c>
      <c r="X999" s="108" t="s">
        <v>272</v>
      </c>
      <c r="Y999" s="108" t="s">
        <v>272</v>
      </c>
      <c r="Z999" s="108" t="s">
        <v>272</v>
      </c>
      <c r="AA999" s="108" t="s">
        <v>272</v>
      </c>
      <c r="AB999" s="108" t="s">
        <v>272</v>
      </c>
      <c r="AC999" s="108" t="s">
        <v>272</v>
      </c>
      <c r="AD999" s="108" t="s">
        <v>272</v>
      </c>
      <c r="AE999" s="108" t="s">
        <v>272</v>
      </c>
      <c r="AF999" s="108" t="s">
        <v>278</v>
      </c>
    </row>
    <row r="1000" spans="1:32" x14ac:dyDescent="0.25">
      <c r="A1000" s="107">
        <f t="shared" si="15"/>
        <v>7</v>
      </c>
      <c r="B1000" s="113">
        <v>45490</v>
      </c>
      <c r="C1000" s="113">
        <v>45490</v>
      </c>
      <c r="D1000" s="108" t="s">
        <v>2309</v>
      </c>
      <c r="E1000" s="108" t="s">
        <v>272</v>
      </c>
      <c r="F1000" s="108" t="s">
        <v>2310</v>
      </c>
      <c r="G1000" s="108" t="s">
        <v>281</v>
      </c>
      <c r="H1000" s="108" t="s">
        <v>282</v>
      </c>
      <c r="I1000" s="108" t="s">
        <v>276</v>
      </c>
      <c r="J1000" s="120">
        <v>-1219598</v>
      </c>
      <c r="K1000" s="114">
        <v>0</v>
      </c>
      <c r="L1000" s="114">
        <v>-1219598</v>
      </c>
      <c r="M1000" s="115" t="s">
        <v>272</v>
      </c>
      <c r="N1000" s="108" t="s">
        <v>161</v>
      </c>
      <c r="O1000" s="108" t="s">
        <v>2219</v>
      </c>
      <c r="P1000" s="108" t="s">
        <v>284</v>
      </c>
      <c r="Q1000" s="120">
        <v>50</v>
      </c>
      <c r="R1000" s="116" t="s">
        <v>2</v>
      </c>
      <c r="S1000" s="108" t="s">
        <v>272</v>
      </c>
      <c r="T1000" s="108" t="s">
        <v>272</v>
      </c>
      <c r="U1000" s="108" t="s">
        <v>272</v>
      </c>
      <c r="V1000" s="108" t="s">
        <v>272</v>
      </c>
      <c r="W1000" s="108" t="s">
        <v>272</v>
      </c>
      <c r="X1000" s="108" t="s">
        <v>272</v>
      </c>
      <c r="Y1000" s="108" t="s">
        <v>272</v>
      </c>
      <c r="Z1000" s="108" t="s">
        <v>272</v>
      </c>
      <c r="AA1000" s="108" t="s">
        <v>272</v>
      </c>
      <c r="AB1000" s="108" t="s">
        <v>272</v>
      </c>
      <c r="AC1000" s="108" t="s">
        <v>272</v>
      </c>
      <c r="AD1000" s="108" t="s">
        <v>272</v>
      </c>
      <c r="AE1000" s="108" t="s">
        <v>272</v>
      </c>
      <c r="AF1000" s="108" t="s">
        <v>278</v>
      </c>
    </row>
    <row r="1001" spans="1:32" x14ac:dyDescent="0.25">
      <c r="A1001" s="107">
        <f t="shared" si="15"/>
        <v>7</v>
      </c>
      <c r="B1001" s="113">
        <v>45490</v>
      </c>
      <c r="C1001" s="113">
        <v>45490</v>
      </c>
      <c r="D1001" s="108" t="s">
        <v>2311</v>
      </c>
      <c r="E1001" s="108" t="s">
        <v>272</v>
      </c>
      <c r="F1001" s="108" t="s">
        <v>2312</v>
      </c>
      <c r="G1001" s="108" t="s">
        <v>281</v>
      </c>
      <c r="H1001" s="108" t="s">
        <v>282</v>
      </c>
      <c r="I1001" s="108" t="s">
        <v>276</v>
      </c>
      <c r="J1001" s="120">
        <v>-355740000</v>
      </c>
      <c r="K1001" s="114">
        <v>0</v>
      </c>
      <c r="L1001" s="114">
        <v>-355740000</v>
      </c>
      <c r="M1001" s="115" t="s">
        <v>272</v>
      </c>
      <c r="N1001" s="108" t="s">
        <v>110</v>
      </c>
      <c r="O1001" s="108" t="s">
        <v>192</v>
      </c>
      <c r="P1001" s="108" t="s">
        <v>284</v>
      </c>
      <c r="Q1001" s="120">
        <v>11000</v>
      </c>
      <c r="R1001" s="116" t="s">
        <v>0</v>
      </c>
      <c r="S1001" s="108" t="s">
        <v>272</v>
      </c>
      <c r="T1001" s="108" t="s">
        <v>272</v>
      </c>
      <c r="U1001" s="108" t="s">
        <v>272</v>
      </c>
      <c r="V1001" s="108" t="s">
        <v>272</v>
      </c>
      <c r="W1001" s="108" t="s">
        <v>272</v>
      </c>
      <c r="X1001" s="108" t="s">
        <v>272</v>
      </c>
      <c r="Y1001" s="108" t="s">
        <v>272</v>
      </c>
      <c r="Z1001" s="108" t="s">
        <v>272</v>
      </c>
      <c r="AA1001" s="108" t="s">
        <v>272</v>
      </c>
      <c r="AB1001" s="108" t="s">
        <v>272</v>
      </c>
      <c r="AC1001" s="108" t="s">
        <v>272</v>
      </c>
      <c r="AD1001" s="108" t="s">
        <v>272</v>
      </c>
      <c r="AE1001" s="108" t="s">
        <v>272</v>
      </c>
      <c r="AF1001" s="108" t="s">
        <v>278</v>
      </c>
    </row>
    <row r="1002" spans="1:32" x14ac:dyDescent="0.25">
      <c r="A1002" s="107">
        <f t="shared" si="15"/>
        <v>7</v>
      </c>
      <c r="B1002" s="113">
        <v>45490</v>
      </c>
      <c r="C1002" s="113">
        <v>45490</v>
      </c>
      <c r="D1002" s="108" t="s">
        <v>2313</v>
      </c>
      <c r="E1002" s="108" t="s">
        <v>272</v>
      </c>
      <c r="F1002" s="108" t="s">
        <v>2314</v>
      </c>
      <c r="G1002" s="108" t="s">
        <v>281</v>
      </c>
      <c r="H1002" s="108" t="s">
        <v>282</v>
      </c>
      <c r="I1002" s="108" t="s">
        <v>276</v>
      </c>
      <c r="J1002" s="120">
        <v>-714846000</v>
      </c>
      <c r="K1002" s="114">
        <v>0</v>
      </c>
      <c r="L1002" s="114">
        <v>-714846000</v>
      </c>
      <c r="M1002" s="115" t="s">
        <v>272</v>
      </c>
      <c r="N1002" s="108" t="s">
        <v>110</v>
      </c>
      <c r="O1002" s="108" t="s">
        <v>192</v>
      </c>
      <c r="P1002" s="108" t="s">
        <v>284</v>
      </c>
      <c r="Q1002" s="120">
        <v>22000</v>
      </c>
      <c r="R1002" s="116" t="s">
        <v>0</v>
      </c>
      <c r="S1002" s="108" t="s">
        <v>272</v>
      </c>
      <c r="T1002" s="108" t="s">
        <v>272</v>
      </c>
      <c r="U1002" s="108" t="s">
        <v>272</v>
      </c>
      <c r="V1002" s="108" t="s">
        <v>272</v>
      </c>
      <c r="W1002" s="108" t="s">
        <v>272</v>
      </c>
      <c r="X1002" s="108" t="s">
        <v>272</v>
      </c>
      <c r="Y1002" s="108" t="s">
        <v>272</v>
      </c>
      <c r="Z1002" s="108" t="s">
        <v>272</v>
      </c>
      <c r="AA1002" s="108" t="s">
        <v>272</v>
      </c>
      <c r="AB1002" s="108" t="s">
        <v>272</v>
      </c>
      <c r="AC1002" s="108" t="s">
        <v>272</v>
      </c>
      <c r="AD1002" s="108" t="s">
        <v>272</v>
      </c>
      <c r="AE1002" s="108" t="s">
        <v>272</v>
      </c>
      <c r="AF1002" s="108" t="s">
        <v>278</v>
      </c>
    </row>
    <row r="1003" spans="1:32" x14ac:dyDescent="0.25">
      <c r="A1003" s="107">
        <f t="shared" si="15"/>
        <v>7</v>
      </c>
      <c r="B1003" s="113">
        <v>45490</v>
      </c>
      <c r="C1003" s="113">
        <v>45490</v>
      </c>
      <c r="D1003" s="108" t="s">
        <v>2315</v>
      </c>
      <c r="E1003" s="108" t="s">
        <v>272</v>
      </c>
      <c r="F1003" s="108" t="s">
        <v>2316</v>
      </c>
      <c r="G1003" s="108" t="s">
        <v>281</v>
      </c>
      <c r="H1003" s="108" t="s">
        <v>282</v>
      </c>
      <c r="I1003" s="108" t="s">
        <v>276</v>
      </c>
      <c r="J1003" s="120">
        <v>-372306000</v>
      </c>
      <c r="K1003" s="114">
        <v>0</v>
      </c>
      <c r="L1003" s="114">
        <v>-372306000</v>
      </c>
      <c r="M1003" s="115" t="s">
        <v>272</v>
      </c>
      <c r="N1003" s="108" t="s">
        <v>157</v>
      </c>
      <c r="O1003" s="108" t="s">
        <v>180</v>
      </c>
      <c r="P1003" s="108" t="s">
        <v>284</v>
      </c>
      <c r="Q1003" s="120">
        <v>11000</v>
      </c>
      <c r="R1003" s="116" t="s">
        <v>1</v>
      </c>
      <c r="S1003" s="108" t="s">
        <v>272</v>
      </c>
      <c r="T1003" s="108" t="s">
        <v>272</v>
      </c>
      <c r="U1003" s="108" t="s">
        <v>272</v>
      </c>
      <c r="V1003" s="108" t="s">
        <v>272</v>
      </c>
      <c r="W1003" s="108" t="s">
        <v>272</v>
      </c>
      <c r="X1003" s="108" t="s">
        <v>272</v>
      </c>
      <c r="Y1003" s="108" t="s">
        <v>272</v>
      </c>
      <c r="Z1003" s="108" t="s">
        <v>272</v>
      </c>
      <c r="AA1003" s="108" t="s">
        <v>272</v>
      </c>
      <c r="AB1003" s="108" t="s">
        <v>272</v>
      </c>
      <c r="AC1003" s="108" t="s">
        <v>272</v>
      </c>
      <c r="AD1003" s="108" t="s">
        <v>272</v>
      </c>
      <c r="AE1003" s="108" t="s">
        <v>272</v>
      </c>
      <c r="AF1003" s="108" t="s">
        <v>278</v>
      </c>
    </row>
    <row r="1004" spans="1:32" ht="37.5" x14ac:dyDescent="0.25">
      <c r="A1004" s="107">
        <f t="shared" si="15"/>
        <v>7</v>
      </c>
      <c r="B1004" s="113">
        <v>45491</v>
      </c>
      <c r="C1004" s="113">
        <v>45491</v>
      </c>
      <c r="D1004" s="108" t="s">
        <v>2317</v>
      </c>
      <c r="E1004" s="108" t="s">
        <v>272</v>
      </c>
      <c r="F1004" s="108" t="s">
        <v>2318</v>
      </c>
      <c r="G1004" s="108" t="s">
        <v>274</v>
      </c>
      <c r="H1004" s="108" t="s">
        <v>275</v>
      </c>
      <c r="I1004" s="108" t="s">
        <v>276</v>
      </c>
      <c r="J1004" s="120">
        <v>-8718150</v>
      </c>
      <c r="K1004" s="114">
        <v>0</v>
      </c>
      <c r="L1004" s="114">
        <v>-8718150</v>
      </c>
      <c r="M1004" s="115" t="s">
        <v>2178</v>
      </c>
      <c r="N1004" s="108" t="s">
        <v>272</v>
      </c>
      <c r="O1004" s="108" t="s">
        <v>272</v>
      </c>
      <c r="P1004" s="108" t="s">
        <v>272</v>
      </c>
      <c r="Q1004" s="120">
        <v>0</v>
      </c>
      <c r="R1004" s="116" t="s">
        <v>239</v>
      </c>
      <c r="S1004" s="108" t="s">
        <v>272</v>
      </c>
      <c r="T1004" s="108" t="s">
        <v>272</v>
      </c>
      <c r="U1004" s="108" t="s">
        <v>272</v>
      </c>
      <c r="V1004" s="108" t="s">
        <v>272</v>
      </c>
      <c r="W1004" s="108" t="s">
        <v>272</v>
      </c>
      <c r="X1004" s="108" t="s">
        <v>272</v>
      </c>
      <c r="Y1004" s="108" t="s">
        <v>272</v>
      </c>
      <c r="Z1004" s="108" t="s">
        <v>272</v>
      </c>
      <c r="AA1004" s="108" t="s">
        <v>272</v>
      </c>
      <c r="AB1004" s="108" t="s">
        <v>272</v>
      </c>
      <c r="AC1004" s="108" t="s">
        <v>272</v>
      </c>
      <c r="AD1004" s="108" t="s">
        <v>272</v>
      </c>
      <c r="AE1004" s="108" t="s">
        <v>272</v>
      </c>
      <c r="AF1004" s="108" t="s">
        <v>278</v>
      </c>
    </row>
    <row r="1005" spans="1:32" ht="37.5" x14ac:dyDescent="0.25">
      <c r="A1005" s="107">
        <f t="shared" si="15"/>
        <v>7</v>
      </c>
      <c r="B1005" s="113">
        <v>45491</v>
      </c>
      <c r="C1005" s="113">
        <v>45491</v>
      </c>
      <c r="D1005" s="108" t="s">
        <v>2319</v>
      </c>
      <c r="E1005" s="108" t="s">
        <v>272</v>
      </c>
      <c r="F1005" s="108" t="s">
        <v>2320</v>
      </c>
      <c r="G1005" s="108" t="s">
        <v>274</v>
      </c>
      <c r="H1005" s="108" t="s">
        <v>275</v>
      </c>
      <c r="I1005" s="108" t="s">
        <v>276</v>
      </c>
      <c r="J1005" s="120">
        <v>-50540</v>
      </c>
      <c r="K1005" s="114">
        <v>0</v>
      </c>
      <c r="L1005" s="114">
        <v>-50540</v>
      </c>
      <c r="M1005" s="115" t="s">
        <v>2177</v>
      </c>
      <c r="N1005" s="108" t="s">
        <v>272</v>
      </c>
      <c r="O1005" s="108" t="s">
        <v>272</v>
      </c>
      <c r="P1005" s="108" t="s">
        <v>272</v>
      </c>
      <c r="Q1005" s="120">
        <v>0</v>
      </c>
      <c r="R1005" s="116" t="s">
        <v>239</v>
      </c>
      <c r="S1005" s="108" t="s">
        <v>272</v>
      </c>
      <c r="T1005" s="108" t="s">
        <v>272</v>
      </c>
      <c r="U1005" s="108" t="s">
        <v>272</v>
      </c>
      <c r="V1005" s="108" t="s">
        <v>272</v>
      </c>
      <c r="W1005" s="108" t="s">
        <v>272</v>
      </c>
      <c r="X1005" s="108" t="s">
        <v>272</v>
      </c>
      <c r="Y1005" s="108" t="s">
        <v>272</v>
      </c>
      <c r="Z1005" s="108" t="s">
        <v>272</v>
      </c>
      <c r="AA1005" s="108" t="s">
        <v>272</v>
      </c>
      <c r="AB1005" s="108" t="s">
        <v>272</v>
      </c>
      <c r="AC1005" s="108" t="s">
        <v>272</v>
      </c>
      <c r="AD1005" s="108" t="s">
        <v>272</v>
      </c>
      <c r="AE1005" s="108" t="s">
        <v>272</v>
      </c>
      <c r="AF1005" s="108" t="s">
        <v>278</v>
      </c>
    </row>
    <row r="1006" spans="1:32" ht="37.5" x14ac:dyDescent="0.25">
      <c r="A1006" s="107">
        <f t="shared" si="15"/>
        <v>7</v>
      </c>
      <c r="B1006" s="113">
        <v>45491</v>
      </c>
      <c r="C1006" s="113">
        <v>45491</v>
      </c>
      <c r="D1006" s="108" t="s">
        <v>2321</v>
      </c>
      <c r="E1006" s="108" t="s">
        <v>272</v>
      </c>
      <c r="F1006" s="108" t="s">
        <v>2322</v>
      </c>
      <c r="G1006" s="108" t="s">
        <v>274</v>
      </c>
      <c r="H1006" s="108" t="s">
        <v>275</v>
      </c>
      <c r="I1006" s="108" t="s">
        <v>276</v>
      </c>
      <c r="J1006" s="120">
        <v>-25270</v>
      </c>
      <c r="K1006" s="114">
        <v>0</v>
      </c>
      <c r="L1006" s="114">
        <v>-25270</v>
      </c>
      <c r="M1006" s="115" t="s">
        <v>2176</v>
      </c>
      <c r="N1006" s="108" t="s">
        <v>272</v>
      </c>
      <c r="O1006" s="108" t="s">
        <v>272</v>
      </c>
      <c r="P1006" s="108" t="s">
        <v>272</v>
      </c>
      <c r="Q1006" s="120">
        <v>0</v>
      </c>
      <c r="R1006" s="116" t="s">
        <v>239</v>
      </c>
      <c r="S1006" s="108" t="s">
        <v>272</v>
      </c>
      <c r="T1006" s="108" t="s">
        <v>272</v>
      </c>
      <c r="U1006" s="108" t="s">
        <v>272</v>
      </c>
      <c r="V1006" s="108" t="s">
        <v>272</v>
      </c>
      <c r="W1006" s="108" t="s">
        <v>272</v>
      </c>
      <c r="X1006" s="108" t="s">
        <v>272</v>
      </c>
      <c r="Y1006" s="108" t="s">
        <v>272</v>
      </c>
      <c r="Z1006" s="108" t="s">
        <v>272</v>
      </c>
      <c r="AA1006" s="108" t="s">
        <v>272</v>
      </c>
      <c r="AB1006" s="108" t="s">
        <v>272</v>
      </c>
      <c r="AC1006" s="108" t="s">
        <v>272</v>
      </c>
      <c r="AD1006" s="108" t="s">
        <v>272</v>
      </c>
      <c r="AE1006" s="108" t="s">
        <v>272</v>
      </c>
      <c r="AF1006" s="108" t="s">
        <v>278</v>
      </c>
    </row>
    <row r="1007" spans="1:32" ht="37.5" x14ac:dyDescent="0.25">
      <c r="A1007" s="107">
        <f t="shared" si="15"/>
        <v>7</v>
      </c>
      <c r="B1007" s="113">
        <v>45491</v>
      </c>
      <c r="C1007" s="113">
        <v>45491</v>
      </c>
      <c r="D1007" s="108" t="s">
        <v>2323</v>
      </c>
      <c r="E1007" s="108" t="s">
        <v>272</v>
      </c>
      <c r="F1007" s="108" t="s">
        <v>2324</v>
      </c>
      <c r="G1007" s="108" t="s">
        <v>274</v>
      </c>
      <c r="H1007" s="108" t="s">
        <v>275</v>
      </c>
      <c r="I1007" s="108" t="s">
        <v>276</v>
      </c>
      <c r="J1007" s="120">
        <v>-64382344</v>
      </c>
      <c r="K1007" s="114">
        <v>0</v>
      </c>
      <c r="L1007" s="114">
        <v>-64382344</v>
      </c>
      <c r="M1007" s="115" t="s">
        <v>2047</v>
      </c>
      <c r="N1007" s="108" t="s">
        <v>272</v>
      </c>
      <c r="O1007" s="108" t="s">
        <v>272</v>
      </c>
      <c r="P1007" s="108" t="s">
        <v>272</v>
      </c>
      <c r="Q1007" s="120">
        <v>0</v>
      </c>
      <c r="R1007" s="116" t="s">
        <v>239</v>
      </c>
      <c r="S1007" s="108" t="s">
        <v>272</v>
      </c>
      <c r="T1007" s="108" t="s">
        <v>272</v>
      </c>
      <c r="U1007" s="108" t="s">
        <v>272</v>
      </c>
      <c r="V1007" s="108" t="s">
        <v>272</v>
      </c>
      <c r="W1007" s="108" t="s">
        <v>272</v>
      </c>
      <c r="X1007" s="108" t="s">
        <v>272</v>
      </c>
      <c r="Y1007" s="108" t="s">
        <v>272</v>
      </c>
      <c r="Z1007" s="108" t="s">
        <v>272</v>
      </c>
      <c r="AA1007" s="108" t="s">
        <v>272</v>
      </c>
      <c r="AB1007" s="108" t="s">
        <v>272</v>
      </c>
      <c r="AC1007" s="108" t="s">
        <v>272</v>
      </c>
      <c r="AD1007" s="108" t="s">
        <v>272</v>
      </c>
      <c r="AE1007" s="108" t="s">
        <v>272</v>
      </c>
      <c r="AF1007" s="108" t="s">
        <v>278</v>
      </c>
    </row>
    <row r="1008" spans="1:32" x14ac:dyDescent="0.25">
      <c r="A1008" s="107">
        <f t="shared" si="15"/>
        <v>7</v>
      </c>
      <c r="B1008" s="113">
        <v>45491</v>
      </c>
      <c r="C1008" s="113">
        <v>45491</v>
      </c>
      <c r="D1008" s="108" t="s">
        <v>2325</v>
      </c>
      <c r="E1008" s="108" t="s">
        <v>272</v>
      </c>
      <c r="F1008" s="108" t="s">
        <v>2326</v>
      </c>
      <c r="G1008" s="108" t="s">
        <v>281</v>
      </c>
      <c r="H1008" s="108" t="s">
        <v>282</v>
      </c>
      <c r="I1008" s="108" t="s">
        <v>276</v>
      </c>
      <c r="J1008" s="120">
        <v>-235950000</v>
      </c>
      <c r="K1008" s="114">
        <v>0</v>
      </c>
      <c r="L1008" s="114">
        <v>-235950000</v>
      </c>
      <c r="M1008" s="115" t="s">
        <v>272</v>
      </c>
      <c r="N1008" s="108" t="s">
        <v>197</v>
      </c>
      <c r="O1008" s="108" t="s">
        <v>198</v>
      </c>
      <c r="P1008" s="108" t="s">
        <v>284</v>
      </c>
      <c r="Q1008" s="120">
        <v>14300</v>
      </c>
      <c r="R1008" s="116" t="s">
        <v>130</v>
      </c>
      <c r="S1008" s="108" t="s">
        <v>272</v>
      </c>
      <c r="T1008" s="108" t="s">
        <v>272</v>
      </c>
      <c r="U1008" s="108" t="s">
        <v>272</v>
      </c>
      <c r="V1008" s="108" t="s">
        <v>272</v>
      </c>
      <c r="W1008" s="108" t="s">
        <v>272</v>
      </c>
      <c r="X1008" s="108" t="s">
        <v>272</v>
      </c>
      <c r="Y1008" s="108" t="s">
        <v>272</v>
      </c>
      <c r="Z1008" s="108" t="s">
        <v>272</v>
      </c>
      <c r="AA1008" s="108" t="s">
        <v>272</v>
      </c>
      <c r="AB1008" s="108" t="s">
        <v>272</v>
      </c>
      <c r="AC1008" s="108" t="s">
        <v>272</v>
      </c>
      <c r="AD1008" s="108" t="s">
        <v>272</v>
      </c>
      <c r="AE1008" s="108" t="s">
        <v>272</v>
      </c>
      <c r="AF1008" s="108" t="s">
        <v>278</v>
      </c>
    </row>
    <row r="1009" spans="1:32" x14ac:dyDescent="0.25">
      <c r="A1009" s="107">
        <f t="shared" si="15"/>
        <v>7</v>
      </c>
      <c r="B1009" s="113">
        <v>45491</v>
      </c>
      <c r="C1009" s="113">
        <v>45491</v>
      </c>
      <c r="D1009" s="108" t="s">
        <v>2327</v>
      </c>
      <c r="E1009" s="108" t="s">
        <v>272</v>
      </c>
      <c r="F1009" s="108" t="s">
        <v>2328</v>
      </c>
      <c r="G1009" s="108" t="s">
        <v>281</v>
      </c>
      <c r="H1009" s="108" t="s">
        <v>282</v>
      </c>
      <c r="I1009" s="108" t="s">
        <v>276</v>
      </c>
      <c r="J1009" s="120">
        <v>-235950000</v>
      </c>
      <c r="K1009" s="114">
        <v>0</v>
      </c>
      <c r="L1009" s="114">
        <v>-235950000</v>
      </c>
      <c r="M1009" s="115" t="s">
        <v>272</v>
      </c>
      <c r="N1009" s="108" t="s">
        <v>197</v>
      </c>
      <c r="O1009" s="108" t="s">
        <v>198</v>
      </c>
      <c r="P1009" s="108" t="s">
        <v>284</v>
      </c>
      <c r="Q1009" s="120">
        <v>14300</v>
      </c>
      <c r="R1009" s="116" t="s">
        <v>130</v>
      </c>
      <c r="S1009" s="108" t="s">
        <v>272</v>
      </c>
      <c r="T1009" s="108" t="s">
        <v>272</v>
      </c>
      <c r="U1009" s="108" t="s">
        <v>272</v>
      </c>
      <c r="V1009" s="108" t="s">
        <v>272</v>
      </c>
      <c r="W1009" s="108" t="s">
        <v>272</v>
      </c>
      <c r="X1009" s="108" t="s">
        <v>272</v>
      </c>
      <c r="Y1009" s="108" t="s">
        <v>272</v>
      </c>
      <c r="Z1009" s="108" t="s">
        <v>272</v>
      </c>
      <c r="AA1009" s="108" t="s">
        <v>272</v>
      </c>
      <c r="AB1009" s="108" t="s">
        <v>272</v>
      </c>
      <c r="AC1009" s="108" t="s">
        <v>272</v>
      </c>
      <c r="AD1009" s="108" t="s">
        <v>272</v>
      </c>
      <c r="AE1009" s="108" t="s">
        <v>272</v>
      </c>
      <c r="AF1009" s="108" t="s">
        <v>278</v>
      </c>
    </row>
    <row r="1010" spans="1:32" x14ac:dyDescent="0.25">
      <c r="A1010" s="107">
        <f t="shared" si="15"/>
        <v>7</v>
      </c>
      <c r="B1010" s="113">
        <v>45491</v>
      </c>
      <c r="C1010" s="113">
        <v>45491</v>
      </c>
      <c r="D1010" s="108" t="s">
        <v>2329</v>
      </c>
      <c r="E1010" s="108" t="s">
        <v>272</v>
      </c>
      <c r="F1010" s="108" t="s">
        <v>2330</v>
      </c>
      <c r="G1010" s="108" t="s">
        <v>315</v>
      </c>
      <c r="H1010" s="108" t="s">
        <v>316</v>
      </c>
      <c r="I1010" s="108" t="s">
        <v>276</v>
      </c>
      <c r="J1010" s="120">
        <v>-665250564</v>
      </c>
      <c r="K1010" s="114">
        <v>0</v>
      </c>
      <c r="L1010" s="114">
        <v>-665250564</v>
      </c>
      <c r="M1010" s="115" t="s">
        <v>272</v>
      </c>
      <c r="N1010" s="108" t="s">
        <v>110</v>
      </c>
      <c r="O1010" s="108" t="s">
        <v>192</v>
      </c>
      <c r="P1010" s="108" t="s">
        <v>284</v>
      </c>
      <c r="Q1010" s="120">
        <v>22000</v>
      </c>
      <c r="R1010" s="116" t="s">
        <v>0</v>
      </c>
      <c r="S1010" s="108" t="s">
        <v>272</v>
      </c>
      <c r="T1010" s="108" t="s">
        <v>272</v>
      </c>
      <c r="U1010" s="108" t="s">
        <v>272</v>
      </c>
      <c r="V1010" s="108" t="s">
        <v>272</v>
      </c>
      <c r="W1010" s="108" t="s">
        <v>272</v>
      </c>
      <c r="X1010" s="108" t="s">
        <v>272</v>
      </c>
      <c r="Y1010" s="108" t="s">
        <v>272</v>
      </c>
      <c r="Z1010" s="108" t="s">
        <v>272</v>
      </c>
      <c r="AA1010" s="108" t="s">
        <v>272</v>
      </c>
      <c r="AB1010" s="108" t="s">
        <v>272</v>
      </c>
      <c r="AC1010" s="108" t="s">
        <v>272</v>
      </c>
      <c r="AD1010" s="108" t="s">
        <v>272</v>
      </c>
      <c r="AE1010" s="108" t="s">
        <v>272</v>
      </c>
      <c r="AF1010" s="108" t="s">
        <v>278</v>
      </c>
    </row>
    <row r="1011" spans="1:32" x14ac:dyDescent="0.25">
      <c r="A1011" s="107">
        <f t="shared" si="15"/>
        <v>7</v>
      </c>
      <c r="B1011" s="113">
        <v>45491</v>
      </c>
      <c r="C1011" s="113">
        <v>45491</v>
      </c>
      <c r="D1011" s="108" t="s">
        <v>2331</v>
      </c>
      <c r="E1011" s="108" t="s">
        <v>272</v>
      </c>
      <c r="F1011" s="108" t="s">
        <v>2332</v>
      </c>
      <c r="G1011" s="108" t="s">
        <v>315</v>
      </c>
      <c r="H1011" s="108" t="s">
        <v>316</v>
      </c>
      <c r="I1011" s="108" t="s">
        <v>276</v>
      </c>
      <c r="J1011" s="120">
        <v>-665250564</v>
      </c>
      <c r="K1011" s="114">
        <v>0</v>
      </c>
      <c r="L1011" s="114">
        <v>-665250564</v>
      </c>
      <c r="M1011" s="115" t="s">
        <v>272</v>
      </c>
      <c r="N1011" s="108" t="s">
        <v>110</v>
      </c>
      <c r="O1011" s="108" t="s">
        <v>192</v>
      </c>
      <c r="P1011" s="108" t="s">
        <v>284</v>
      </c>
      <c r="Q1011" s="120">
        <v>22000</v>
      </c>
      <c r="R1011" s="116" t="s">
        <v>0</v>
      </c>
      <c r="S1011" s="108" t="s">
        <v>272</v>
      </c>
      <c r="T1011" s="108" t="s">
        <v>272</v>
      </c>
      <c r="U1011" s="108" t="s">
        <v>272</v>
      </c>
      <c r="V1011" s="108" t="s">
        <v>272</v>
      </c>
      <c r="W1011" s="108" t="s">
        <v>272</v>
      </c>
      <c r="X1011" s="108" t="s">
        <v>272</v>
      </c>
      <c r="Y1011" s="108" t="s">
        <v>272</v>
      </c>
      <c r="Z1011" s="108" t="s">
        <v>272</v>
      </c>
      <c r="AA1011" s="108" t="s">
        <v>272</v>
      </c>
      <c r="AB1011" s="108" t="s">
        <v>272</v>
      </c>
      <c r="AC1011" s="108" t="s">
        <v>272</v>
      </c>
      <c r="AD1011" s="108" t="s">
        <v>272</v>
      </c>
      <c r="AE1011" s="108" t="s">
        <v>272</v>
      </c>
      <c r="AF1011" s="108" t="s">
        <v>278</v>
      </c>
    </row>
    <row r="1012" spans="1:32" x14ac:dyDescent="0.25">
      <c r="A1012" s="107">
        <f t="shared" si="15"/>
        <v>7</v>
      </c>
      <c r="B1012" s="113">
        <v>45491</v>
      </c>
      <c r="C1012" s="113">
        <v>45491</v>
      </c>
      <c r="D1012" s="108" t="s">
        <v>2333</v>
      </c>
      <c r="E1012" s="108" t="s">
        <v>272</v>
      </c>
      <c r="F1012" s="108" t="s">
        <v>2334</v>
      </c>
      <c r="G1012" s="108" t="s">
        <v>315</v>
      </c>
      <c r="H1012" s="108" t="s">
        <v>316</v>
      </c>
      <c r="I1012" s="108" t="s">
        <v>276</v>
      </c>
      <c r="J1012" s="120">
        <v>-665250564</v>
      </c>
      <c r="K1012" s="114">
        <v>0</v>
      </c>
      <c r="L1012" s="114">
        <v>-665250564</v>
      </c>
      <c r="M1012" s="115" t="s">
        <v>272</v>
      </c>
      <c r="N1012" s="108" t="s">
        <v>110</v>
      </c>
      <c r="O1012" s="108" t="s">
        <v>192</v>
      </c>
      <c r="P1012" s="108" t="s">
        <v>284</v>
      </c>
      <c r="Q1012" s="120">
        <v>22000</v>
      </c>
      <c r="R1012" s="116" t="s">
        <v>0</v>
      </c>
      <c r="S1012" s="108" t="s">
        <v>272</v>
      </c>
      <c r="T1012" s="108" t="s">
        <v>272</v>
      </c>
      <c r="U1012" s="108" t="s">
        <v>272</v>
      </c>
      <c r="V1012" s="108" t="s">
        <v>272</v>
      </c>
      <c r="W1012" s="108" t="s">
        <v>272</v>
      </c>
      <c r="X1012" s="108" t="s">
        <v>272</v>
      </c>
      <c r="Y1012" s="108" t="s">
        <v>272</v>
      </c>
      <c r="Z1012" s="108" t="s">
        <v>272</v>
      </c>
      <c r="AA1012" s="108" t="s">
        <v>272</v>
      </c>
      <c r="AB1012" s="108" t="s">
        <v>272</v>
      </c>
      <c r="AC1012" s="108" t="s">
        <v>272</v>
      </c>
      <c r="AD1012" s="108" t="s">
        <v>272</v>
      </c>
      <c r="AE1012" s="108" t="s">
        <v>272</v>
      </c>
      <c r="AF1012" s="108" t="s">
        <v>278</v>
      </c>
    </row>
    <row r="1013" spans="1:32" x14ac:dyDescent="0.25">
      <c r="A1013" s="107">
        <f t="shared" si="15"/>
        <v>7</v>
      </c>
      <c r="B1013" s="113">
        <v>45492</v>
      </c>
      <c r="C1013" s="113">
        <v>45492</v>
      </c>
      <c r="D1013" s="108" t="s">
        <v>2335</v>
      </c>
      <c r="E1013" s="108" t="s">
        <v>272</v>
      </c>
      <c r="F1013" s="108" t="s">
        <v>2336</v>
      </c>
      <c r="G1013" s="108" t="s">
        <v>281</v>
      </c>
      <c r="H1013" s="108" t="s">
        <v>282</v>
      </c>
      <c r="I1013" s="108" t="s">
        <v>276</v>
      </c>
      <c r="J1013" s="120">
        <v>-714846000</v>
      </c>
      <c r="K1013" s="114">
        <v>0</v>
      </c>
      <c r="L1013" s="114">
        <v>-714846000</v>
      </c>
      <c r="M1013" s="115" t="s">
        <v>272</v>
      </c>
      <c r="N1013" s="108" t="s">
        <v>110</v>
      </c>
      <c r="O1013" s="108" t="s">
        <v>192</v>
      </c>
      <c r="P1013" s="108" t="s">
        <v>284</v>
      </c>
      <c r="Q1013" s="120">
        <v>22000</v>
      </c>
      <c r="R1013" s="116" t="s">
        <v>0</v>
      </c>
      <c r="S1013" s="108" t="s">
        <v>272</v>
      </c>
      <c r="T1013" s="108" t="s">
        <v>272</v>
      </c>
      <c r="U1013" s="108" t="s">
        <v>272</v>
      </c>
      <c r="V1013" s="108" t="s">
        <v>272</v>
      </c>
      <c r="W1013" s="108" t="s">
        <v>272</v>
      </c>
      <c r="X1013" s="108" t="s">
        <v>272</v>
      </c>
      <c r="Y1013" s="108" t="s">
        <v>272</v>
      </c>
      <c r="Z1013" s="108" t="s">
        <v>272</v>
      </c>
      <c r="AA1013" s="108" t="s">
        <v>272</v>
      </c>
      <c r="AB1013" s="108" t="s">
        <v>272</v>
      </c>
      <c r="AC1013" s="108" t="s">
        <v>272</v>
      </c>
      <c r="AD1013" s="108" t="s">
        <v>272</v>
      </c>
      <c r="AE1013" s="108" t="s">
        <v>272</v>
      </c>
      <c r="AF1013" s="108" t="s">
        <v>278</v>
      </c>
    </row>
    <row r="1014" spans="1:32" x14ac:dyDescent="0.25">
      <c r="A1014" s="107">
        <f t="shared" si="15"/>
        <v>7</v>
      </c>
      <c r="B1014" s="113">
        <v>45492</v>
      </c>
      <c r="C1014" s="113">
        <v>45492</v>
      </c>
      <c r="D1014" s="108" t="s">
        <v>2337</v>
      </c>
      <c r="E1014" s="108" t="s">
        <v>272</v>
      </c>
      <c r="F1014" s="108" t="s">
        <v>2338</v>
      </c>
      <c r="G1014" s="108" t="s">
        <v>315</v>
      </c>
      <c r="H1014" s="108" t="s">
        <v>316</v>
      </c>
      <c r="I1014" s="108" t="s">
        <v>276</v>
      </c>
      <c r="J1014" s="120">
        <v>-586498000</v>
      </c>
      <c r="K1014" s="114">
        <v>0</v>
      </c>
      <c r="L1014" s="114">
        <v>-586498000</v>
      </c>
      <c r="M1014" s="115" t="s">
        <v>272</v>
      </c>
      <c r="N1014" s="108" t="s">
        <v>116</v>
      </c>
      <c r="O1014" s="108" t="s">
        <v>173</v>
      </c>
      <c r="P1014" s="108" t="s">
        <v>284</v>
      </c>
      <c r="Q1014" s="120">
        <v>22000</v>
      </c>
      <c r="R1014" s="116" t="s">
        <v>0</v>
      </c>
      <c r="S1014" s="108" t="s">
        <v>272</v>
      </c>
      <c r="T1014" s="108" t="s">
        <v>272</v>
      </c>
      <c r="U1014" s="108" t="s">
        <v>272</v>
      </c>
      <c r="V1014" s="108" t="s">
        <v>272</v>
      </c>
      <c r="W1014" s="108" t="s">
        <v>272</v>
      </c>
      <c r="X1014" s="108" t="s">
        <v>272</v>
      </c>
      <c r="Y1014" s="108" t="s">
        <v>272</v>
      </c>
      <c r="Z1014" s="108" t="s">
        <v>272</v>
      </c>
      <c r="AA1014" s="108" t="s">
        <v>272</v>
      </c>
      <c r="AB1014" s="108" t="s">
        <v>272</v>
      </c>
      <c r="AC1014" s="108" t="s">
        <v>272</v>
      </c>
      <c r="AD1014" s="108" t="s">
        <v>272</v>
      </c>
      <c r="AE1014" s="108" t="s">
        <v>272</v>
      </c>
      <c r="AF1014" s="108" t="s">
        <v>278</v>
      </c>
    </row>
    <row r="1015" spans="1:32" x14ac:dyDescent="0.25">
      <c r="A1015" s="107">
        <f t="shared" si="15"/>
        <v>7</v>
      </c>
      <c r="B1015" s="113">
        <v>45492</v>
      </c>
      <c r="C1015" s="113">
        <v>45492</v>
      </c>
      <c r="D1015" s="108" t="s">
        <v>2339</v>
      </c>
      <c r="E1015" s="108" t="s">
        <v>272</v>
      </c>
      <c r="F1015" s="108" t="s">
        <v>2340</v>
      </c>
      <c r="G1015" s="108" t="s">
        <v>281</v>
      </c>
      <c r="H1015" s="108" t="s">
        <v>282</v>
      </c>
      <c r="I1015" s="108" t="s">
        <v>276</v>
      </c>
      <c r="J1015" s="120">
        <v>-193017000</v>
      </c>
      <c r="K1015" s="114">
        <v>0</v>
      </c>
      <c r="L1015" s="114">
        <v>-193017000</v>
      </c>
      <c r="M1015" s="115" t="s">
        <v>272</v>
      </c>
      <c r="N1015" s="108" t="s">
        <v>101</v>
      </c>
      <c r="O1015" s="108" t="s">
        <v>175</v>
      </c>
      <c r="P1015" s="108" t="s">
        <v>284</v>
      </c>
      <c r="Q1015" s="120">
        <v>5500</v>
      </c>
      <c r="R1015" s="116" t="s">
        <v>1</v>
      </c>
      <c r="S1015" s="108" t="s">
        <v>272</v>
      </c>
      <c r="T1015" s="108" t="s">
        <v>272</v>
      </c>
      <c r="U1015" s="108" t="s">
        <v>272</v>
      </c>
      <c r="V1015" s="108" t="s">
        <v>272</v>
      </c>
      <c r="W1015" s="108" t="s">
        <v>272</v>
      </c>
      <c r="X1015" s="108" t="s">
        <v>272</v>
      </c>
      <c r="Y1015" s="108" t="s">
        <v>272</v>
      </c>
      <c r="Z1015" s="108" t="s">
        <v>272</v>
      </c>
      <c r="AA1015" s="108" t="s">
        <v>272</v>
      </c>
      <c r="AB1015" s="108" t="s">
        <v>272</v>
      </c>
      <c r="AC1015" s="108" t="s">
        <v>272</v>
      </c>
      <c r="AD1015" s="108" t="s">
        <v>272</v>
      </c>
      <c r="AE1015" s="108" t="s">
        <v>272</v>
      </c>
      <c r="AF1015" s="108" t="s">
        <v>278</v>
      </c>
    </row>
    <row r="1016" spans="1:32" x14ac:dyDescent="0.25">
      <c r="A1016" s="107">
        <f t="shared" si="15"/>
        <v>7</v>
      </c>
      <c r="B1016" s="113">
        <v>45492</v>
      </c>
      <c r="C1016" s="113">
        <v>45492</v>
      </c>
      <c r="D1016" s="108" t="s">
        <v>2341</v>
      </c>
      <c r="E1016" s="108" t="s">
        <v>272</v>
      </c>
      <c r="F1016" s="108" t="s">
        <v>2342</v>
      </c>
      <c r="G1016" s="108" t="s">
        <v>281</v>
      </c>
      <c r="H1016" s="108" t="s">
        <v>282</v>
      </c>
      <c r="I1016" s="108" t="s">
        <v>276</v>
      </c>
      <c r="J1016" s="120">
        <v>-193017000</v>
      </c>
      <c r="K1016" s="114">
        <v>0</v>
      </c>
      <c r="L1016" s="114">
        <v>-193017000</v>
      </c>
      <c r="M1016" s="115" t="s">
        <v>272</v>
      </c>
      <c r="N1016" s="108" t="s">
        <v>101</v>
      </c>
      <c r="O1016" s="108" t="s">
        <v>175</v>
      </c>
      <c r="P1016" s="108" t="s">
        <v>284</v>
      </c>
      <c r="Q1016" s="120">
        <v>5500</v>
      </c>
      <c r="R1016" s="116" t="s">
        <v>1</v>
      </c>
      <c r="S1016" s="108" t="s">
        <v>272</v>
      </c>
      <c r="T1016" s="108" t="s">
        <v>272</v>
      </c>
      <c r="U1016" s="108" t="s">
        <v>272</v>
      </c>
      <c r="V1016" s="108" t="s">
        <v>272</v>
      </c>
      <c r="W1016" s="108" t="s">
        <v>272</v>
      </c>
      <c r="X1016" s="108" t="s">
        <v>272</v>
      </c>
      <c r="Y1016" s="108" t="s">
        <v>272</v>
      </c>
      <c r="Z1016" s="108" t="s">
        <v>272</v>
      </c>
      <c r="AA1016" s="108" t="s">
        <v>272</v>
      </c>
      <c r="AB1016" s="108" t="s">
        <v>272</v>
      </c>
      <c r="AC1016" s="108" t="s">
        <v>272</v>
      </c>
      <c r="AD1016" s="108" t="s">
        <v>272</v>
      </c>
      <c r="AE1016" s="108" t="s">
        <v>272</v>
      </c>
      <c r="AF1016" s="108" t="s">
        <v>278</v>
      </c>
    </row>
    <row r="1017" spans="1:32" x14ac:dyDescent="0.25">
      <c r="A1017" s="107">
        <f t="shared" si="15"/>
        <v>7</v>
      </c>
      <c r="B1017" s="113">
        <v>45492</v>
      </c>
      <c r="C1017" s="113">
        <v>45492</v>
      </c>
      <c r="D1017" s="108" t="s">
        <v>2343</v>
      </c>
      <c r="E1017" s="108" t="s">
        <v>272</v>
      </c>
      <c r="F1017" s="108" t="s">
        <v>2344</v>
      </c>
      <c r="G1017" s="108" t="s">
        <v>315</v>
      </c>
      <c r="H1017" s="108" t="s">
        <v>316</v>
      </c>
      <c r="I1017" s="108" t="s">
        <v>276</v>
      </c>
      <c r="J1017" s="120">
        <v>-586498000</v>
      </c>
      <c r="K1017" s="114">
        <v>0</v>
      </c>
      <c r="L1017" s="114">
        <v>-586498000</v>
      </c>
      <c r="M1017" s="115" t="s">
        <v>272</v>
      </c>
      <c r="N1017" s="108" t="s">
        <v>116</v>
      </c>
      <c r="O1017" s="108" t="s">
        <v>173</v>
      </c>
      <c r="P1017" s="108" t="s">
        <v>284</v>
      </c>
      <c r="Q1017" s="120">
        <v>22000</v>
      </c>
      <c r="R1017" s="116" t="s">
        <v>0</v>
      </c>
      <c r="S1017" s="108" t="s">
        <v>272</v>
      </c>
      <c r="T1017" s="108" t="s">
        <v>272</v>
      </c>
      <c r="U1017" s="108" t="s">
        <v>272</v>
      </c>
      <c r="V1017" s="108" t="s">
        <v>272</v>
      </c>
      <c r="W1017" s="108" t="s">
        <v>272</v>
      </c>
      <c r="X1017" s="108" t="s">
        <v>272</v>
      </c>
      <c r="Y1017" s="108" t="s">
        <v>272</v>
      </c>
      <c r="Z1017" s="108" t="s">
        <v>272</v>
      </c>
      <c r="AA1017" s="108" t="s">
        <v>272</v>
      </c>
      <c r="AB1017" s="108" t="s">
        <v>272</v>
      </c>
      <c r="AC1017" s="108" t="s">
        <v>272</v>
      </c>
      <c r="AD1017" s="108" t="s">
        <v>272</v>
      </c>
      <c r="AE1017" s="108" t="s">
        <v>272</v>
      </c>
      <c r="AF1017" s="108" t="s">
        <v>278</v>
      </c>
    </row>
    <row r="1018" spans="1:32" x14ac:dyDescent="0.25">
      <c r="A1018" s="107">
        <f t="shared" si="15"/>
        <v>7</v>
      </c>
      <c r="B1018" s="113">
        <v>45493</v>
      </c>
      <c r="C1018" s="113">
        <v>45493</v>
      </c>
      <c r="D1018" s="108" t="s">
        <v>2345</v>
      </c>
      <c r="E1018" s="108" t="s">
        <v>272</v>
      </c>
      <c r="F1018" s="108" t="s">
        <v>2346</v>
      </c>
      <c r="G1018" s="108" t="s">
        <v>281</v>
      </c>
      <c r="H1018" s="108" t="s">
        <v>282</v>
      </c>
      <c r="I1018" s="108" t="s">
        <v>276</v>
      </c>
      <c r="J1018" s="120">
        <v>-235950000</v>
      </c>
      <c r="K1018" s="114">
        <v>0</v>
      </c>
      <c r="L1018" s="114">
        <v>-235950000</v>
      </c>
      <c r="M1018" s="115" t="s">
        <v>272</v>
      </c>
      <c r="N1018" s="108" t="s">
        <v>197</v>
      </c>
      <c r="O1018" s="108" t="s">
        <v>198</v>
      </c>
      <c r="P1018" s="108" t="s">
        <v>284</v>
      </c>
      <c r="Q1018" s="120">
        <v>14300</v>
      </c>
      <c r="R1018" s="116" t="s">
        <v>130</v>
      </c>
      <c r="S1018" s="108" t="s">
        <v>272</v>
      </c>
      <c r="T1018" s="108" t="s">
        <v>272</v>
      </c>
      <c r="U1018" s="108" t="s">
        <v>272</v>
      </c>
      <c r="V1018" s="108" t="s">
        <v>272</v>
      </c>
      <c r="W1018" s="108" t="s">
        <v>272</v>
      </c>
      <c r="X1018" s="108" t="s">
        <v>272</v>
      </c>
      <c r="Y1018" s="108" t="s">
        <v>272</v>
      </c>
      <c r="Z1018" s="108" t="s">
        <v>272</v>
      </c>
      <c r="AA1018" s="108" t="s">
        <v>272</v>
      </c>
      <c r="AB1018" s="108" t="s">
        <v>272</v>
      </c>
      <c r="AC1018" s="108" t="s">
        <v>272</v>
      </c>
      <c r="AD1018" s="108" t="s">
        <v>272</v>
      </c>
      <c r="AE1018" s="108" t="s">
        <v>272</v>
      </c>
      <c r="AF1018" s="108" t="s">
        <v>278</v>
      </c>
    </row>
    <row r="1019" spans="1:32" x14ac:dyDescent="0.25">
      <c r="A1019" s="107">
        <f t="shared" si="15"/>
        <v>7</v>
      </c>
      <c r="B1019" s="113">
        <v>45493</v>
      </c>
      <c r="C1019" s="113">
        <v>45493</v>
      </c>
      <c r="D1019" s="108" t="s">
        <v>2347</v>
      </c>
      <c r="E1019" s="108" t="s">
        <v>272</v>
      </c>
      <c r="F1019" s="108" t="s">
        <v>2348</v>
      </c>
      <c r="G1019" s="108" t="s">
        <v>281</v>
      </c>
      <c r="H1019" s="108" t="s">
        <v>282</v>
      </c>
      <c r="I1019" s="108" t="s">
        <v>276</v>
      </c>
      <c r="J1019" s="120">
        <v>-235950000</v>
      </c>
      <c r="K1019" s="114">
        <v>0</v>
      </c>
      <c r="L1019" s="114">
        <v>-235950000</v>
      </c>
      <c r="M1019" s="115" t="s">
        <v>272</v>
      </c>
      <c r="N1019" s="108" t="s">
        <v>197</v>
      </c>
      <c r="O1019" s="108" t="s">
        <v>198</v>
      </c>
      <c r="P1019" s="108" t="s">
        <v>284</v>
      </c>
      <c r="Q1019" s="120">
        <v>14300</v>
      </c>
      <c r="R1019" s="116" t="s">
        <v>130</v>
      </c>
      <c r="S1019" s="108" t="s">
        <v>272</v>
      </c>
      <c r="T1019" s="108" t="s">
        <v>272</v>
      </c>
      <c r="U1019" s="108" t="s">
        <v>272</v>
      </c>
      <c r="V1019" s="108" t="s">
        <v>272</v>
      </c>
      <c r="W1019" s="108" t="s">
        <v>272</v>
      </c>
      <c r="X1019" s="108" t="s">
        <v>272</v>
      </c>
      <c r="Y1019" s="108" t="s">
        <v>272</v>
      </c>
      <c r="Z1019" s="108" t="s">
        <v>272</v>
      </c>
      <c r="AA1019" s="108" t="s">
        <v>272</v>
      </c>
      <c r="AB1019" s="108" t="s">
        <v>272</v>
      </c>
      <c r="AC1019" s="108" t="s">
        <v>272</v>
      </c>
      <c r="AD1019" s="108" t="s">
        <v>272</v>
      </c>
      <c r="AE1019" s="108" t="s">
        <v>272</v>
      </c>
      <c r="AF1019" s="108" t="s">
        <v>278</v>
      </c>
    </row>
    <row r="1020" spans="1:32" x14ac:dyDescent="0.25">
      <c r="A1020" s="107">
        <f t="shared" si="15"/>
        <v>7</v>
      </c>
      <c r="B1020" s="113">
        <v>45493</v>
      </c>
      <c r="C1020" s="113">
        <v>45493</v>
      </c>
      <c r="D1020" s="108" t="s">
        <v>2349</v>
      </c>
      <c r="E1020" s="108" t="s">
        <v>272</v>
      </c>
      <c r="F1020" s="108" t="s">
        <v>2350</v>
      </c>
      <c r="G1020" s="108" t="s">
        <v>281</v>
      </c>
      <c r="H1020" s="108" t="s">
        <v>282</v>
      </c>
      <c r="I1020" s="108" t="s">
        <v>276</v>
      </c>
      <c r="J1020" s="120">
        <v>-714846000</v>
      </c>
      <c r="K1020" s="114">
        <v>0</v>
      </c>
      <c r="L1020" s="114">
        <v>-714846000</v>
      </c>
      <c r="M1020" s="115" t="s">
        <v>272</v>
      </c>
      <c r="N1020" s="108" t="s">
        <v>110</v>
      </c>
      <c r="O1020" s="108" t="s">
        <v>192</v>
      </c>
      <c r="P1020" s="108" t="s">
        <v>284</v>
      </c>
      <c r="Q1020" s="120">
        <v>22000</v>
      </c>
      <c r="R1020" s="116" t="s">
        <v>0</v>
      </c>
      <c r="S1020" s="108" t="s">
        <v>272</v>
      </c>
      <c r="T1020" s="108" t="s">
        <v>272</v>
      </c>
      <c r="U1020" s="108" t="s">
        <v>272</v>
      </c>
      <c r="V1020" s="108" t="s">
        <v>272</v>
      </c>
      <c r="W1020" s="108" t="s">
        <v>272</v>
      </c>
      <c r="X1020" s="108" t="s">
        <v>272</v>
      </c>
      <c r="Y1020" s="108" t="s">
        <v>272</v>
      </c>
      <c r="Z1020" s="108" t="s">
        <v>272</v>
      </c>
      <c r="AA1020" s="108" t="s">
        <v>272</v>
      </c>
      <c r="AB1020" s="108" t="s">
        <v>272</v>
      </c>
      <c r="AC1020" s="108" t="s">
        <v>272</v>
      </c>
      <c r="AD1020" s="108" t="s">
        <v>272</v>
      </c>
      <c r="AE1020" s="108" t="s">
        <v>272</v>
      </c>
      <c r="AF1020" s="108" t="s">
        <v>278</v>
      </c>
    </row>
    <row r="1021" spans="1:32" x14ac:dyDescent="0.25">
      <c r="A1021" s="107">
        <f t="shared" si="15"/>
        <v>7</v>
      </c>
      <c r="B1021" s="113">
        <v>45493</v>
      </c>
      <c r="C1021" s="113">
        <v>45493</v>
      </c>
      <c r="D1021" s="108" t="s">
        <v>2351</v>
      </c>
      <c r="E1021" s="108" t="s">
        <v>272</v>
      </c>
      <c r="F1021" s="108" t="s">
        <v>2352</v>
      </c>
      <c r="G1021" s="108" t="s">
        <v>281</v>
      </c>
      <c r="H1021" s="108" t="s">
        <v>282</v>
      </c>
      <c r="I1021" s="108" t="s">
        <v>276</v>
      </c>
      <c r="J1021" s="120">
        <v>-357423000</v>
      </c>
      <c r="K1021" s="114">
        <v>0</v>
      </c>
      <c r="L1021" s="114">
        <v>-357423000</v>
      </c>
      <c r="M1021" s="115" t="s">
        <v>272</v>
      </c>
      <c r="N1021" s="108" t="s">
        <v>110</v>
      </c>
      <c r="O1021" s="108" t="s">
        <v>192</v>
      </c>
      <c r="P1021" s="108" t="s">
        <v>284</v>
      </c>
      <c r="Q1021" s="120">
        <v>11000</v>
      </c>
      <c r="R1021" s="116" t="s">
        <v>0</v>
      </c>
      <c r="S1021" s="108" t="s">
        <v>272</v>
      </c>
      <c r="T1021" s="108" t="s">
        <v>272</v>
      </c>
      <c r="U1021" s="108" t="s">
        <v>272</v>
      </c>
      <c r="V1021" s="108" t="s">
        <v>272</v>
      </c>
      <c r="W1021" s="108" t="s">
        <v>272</v>
      </c>
      <c r="X1021" s="108" t="s">
        <v>272</v>
      </c>
      <c r="Y1021" s="108" t="s">
        <v>272</v>
      </c>
      <c r="Z1021" s="108" t="s">
        <v>272</v>
      </c>
      <c r="AA1021" s="108" t="s">
        <v>272</v>
      </c>
      <c r="AB1021" s="108" t="s">
        <v>272</v>
      </c>
      <c r="AC1021" s="108" t="s">
        <v>272</v>
      </c>
      <c r="AD1021" s="108" t="s">
        <v>272</v>
      </c>
      <c r="AE1021" s="108" t="s">
        <v>272</v>
      </c>
      <c r="AF1021" s="108" t="s">
        <v>278</v>
      </c>
    </row>
    <row r="1022" spans="1:32" x14ac:dyDescent="0.25">
      <c r="A1022" s="107">
        <f t="shared" si="15"/>
        <v>7</v>
      </c>
      <c r="B1022" s="113">
        <v>45493</v>
      </c>
      <c r="C1022" s="113">
        <v>45493</v>
      </c>
      <c r="D1022" s="108" t="s">
        <v>2353</v>
      </c>
      <c r="E1022" s="108" t="s">
        <v>272</v>
      </c>
      <c r="F1022" s="108" t="s">
        <v>2354</v>
      </c>
      <c r="G1022" s="108" t="s">
        <v>281</v>
      </c>
      <c r="H1022" s="108" t="s">
        <v>282</v>
      </c>
      <c r="I1022" s="108" t="s">
        <v>276</v>
      </c>
      <c r="J1022" s="120">
        <v>-111787500</v>
      </c>
      <c r="K1022" s="114">
        <v>0</v>
      </c>
      <c r="L1022" s="114">
        <v>-111787500</v>
      </c>
      <c r="M1022" s="115" t="s">
        <v>272</v>
      </c>
      <c r="N1022" s="108" t="s">
        <v>111</v>
      </c>
      <c r="O1022" s="108" t="s">
        <v>466</v>
      </c>
      <c r="P1022" s="108" t="s">
        <v>284</v>
      </c>
      <c r="Q1022" s="120">
        <v>3300</v>
      </c>
      <c r="R1022" s="116" t="s">
        <v>0</v>
      </c>
      <c r="S1022" s="108" t="s">
        <v>272</v>
      </c>
      <c r="T1022" s="108" t="s">
        <v>272</v>
      </c>
      <c r="U1022" s="108" t="s">
        <v>272</v>
      </c>
      <c r="V1022" s="108" t="s">
        <v>272</v>
      </c>
      <c r="W1022" s="108" t="s">
        <v>272</v>
      </c>
      <c r="X1022" s="108" t="s">
        <v>272</v>
      </c>
      <c r="Y1022" s="108" t="s">
        <v>272</v>
      </c>
      <c r="Z1022" s="108" t="s">
        <v>272</v>
      </c>
      <c r="AA1022" s="108" t="s">
        <v>272</v>
      </c>
      <c r="AB1022" s="108" t="s">
        <v>272</v>
      </c>
      <c r="AC1022" s="108" t="s">
        <v>272</v>
      </c>
      <c r="AD1022" s="108" t="s">
        <v>272</v>
      </c>
      <c r="AE1022" s="108" t="s">
        <v>272</v>
      </c>
      <c r="AF1022" s="108" t="s">
        <v>278</v>
      </c>
    </row>
    <row r="1023" spans="1:32" x14ac:dyDescent="0.25">
      <c r="A1023" s="107">
        <f t="shared" si="15"/>
        <v>7</v>
      </c>
      <c r="B1023" s="113">
        <v>45495</v>
      </c>
      <c r="C1023" s="113">
        <v>45495</v>
      </c>
      <c r="D1023" s="108" t="s">
        <v>2355</v>
      </c>
      <c r="E1023" s="108" t="s">
        <v>272</v>
      </c>
      <c r="F1023" s="108" t="s">
        <v>2356</v>
      </c>
      <c r="G1023" s="108" t="s">
        <v>281</v>
      </c>
      <c r="H1023" s="108" t="s">
        <v>282</v>
      </c>
      <c r="I1023" s="108" t="s">
        <v>276</v>
      </c>
      <c r="J1023" s="120">
        <v>-386034000</v>
      </c>
      <c r="K1023" s="114">
        <v>0</v>
      </c>
      <c r="L1023" s="114">
        <v>-386034000</v>
      </c>
      <c r="M1023" s="115" t="s">
        <v>272</v>
      </c>
      <c r="N1023" s="108" t="s">
        <v>101</v>
      </c>
      <c r="O1023" s="108" t="s">
        <v>175</v>
      </c>
      <c r="P1023" s="108" t="s">
        <v>284</v>
      </c>
      <c r="Q1023" s="120">
        <v>11000</v>
      </c>
      <c r="R1023" s="116" t="s">
        <v>1</v>
      </c>
      <c r="S1023" s="108" t="s">
        <v>272</v>
      </c>
      <c r="T1023" s="108" t="s">
        <v>272</v>
      </c>
      <c r="U1023" s="108" t="s">
        <v>272</v>
      </c>
      <c r="V1023" s="108" t="s">
        <v>272</v>
      </c>
      <c r="W1023" s="108" t="s">
        <v>272</v>
      </c>
      <c r="X1023" s="108" t="s">
        <v>272</v>
      </c>
      <c r="Y1023" s="108" t="s">
        <v>272</v>
      </c>
      <c r="Z1023" s="108" t="s">
        <v>272</v>
      </c>
      <c r="AA1023" s="108" t="s">
        <v>272</v>
      </c>
      <c r="AB1023" s="108" t="s">
        <v>272</v>
      </c>
      <c r="AC1023" s="108" t="s">
        <v>272</v>
      </c>
      <c r="AD1023" s="108" t="s">
        <v>272</v>
      </c>
      <c r="AE1023" s="108" t="s">
        <v>272</v>
      </c>
      <c r="AF1023" s="108" t="s">
        <v>278</v>
      </c>
    </row>
    <row r="1024" spans="1:32" x14ac:dyDescent="0.25">
      <c r="A1024" s="107">
        <f t="shared" si="15"/>
        <v>7</v>
      </c>
      <c r="B1024" s="113">
        <v>45495</v>
      </c>
      <c r="C1024" s="113">
        <v>45495</v>
      </c>
      <c r="D1024" s="108" t="s">
        <v>2357</v>
      </c>
      <c r="E1024" s="108" t="s">
        <v>272</v>
      </c>
      <c r="F1024" s="108" t="s">
        <v>2358</v>
      </c>
      <c r="G1024" s="108" t="s">
        <v>281</v>
      </c>
      <c r="H1024" s="108" t="s">
        <v>282</v>
      </c>
      <c r="I1024" s="108" t="s">
        <v>276</v>
      </c>
      <c r="J1024" s="120">
        <v>-714846000</v>
      </c>
      <c r="K1024" s="114">
        <v>0</v>
      </c>
      <c r="L1024" s="114">
        <v>-714846000</v>
      </c>
      <c r="M1024" s="115" t="s">
        <v>272</v>
      </c>
      <c r="N1024" s="108" t="s">
        <v>110</v>
      </c>
      <c r="O1024" s="108" t="s">
        <v>192</v>
      </c>
      <c r="P1024" s="108" t="s">
        <v>284</v>
      </c>
      <c r="Q1024" s="120">
        <v>22000</v>
      </c>
      <c r="R1024" s="116" t="s">
        <v>0</v>
      </c>
      <c r="S1024" s="108" t="s">
        <v>272</v>
      </c>
      <c r="T1024" s="108" t="s">
        <v>272</v>
      </c>
      <c r="U1024" s="108" t="s">
        <v>272</v>
      </c>
      <c r="V1024" s="108" t="s">
        <v>272</v>
      </c>
      <c r="W1024" s="108" t="s">
        <v>272</v>
      </c>
      <c r="X1024" s="108" t="s">
        <v>272</v>
      </c>
      <c r="Y1024" s="108" t="s">
        <v>272</v>
      </c>
      <c r="Z1024" s="108" t="s">
        <v>272</v>
      </c>
      <c r="AA1024" s="108" t="s">
        <v>272</v>
      </c>
      <c r="AB1024" s="108" t="s">
        <v>272</v>
      </c>
      <c r="AC1024" s="108" t="s">
        <v>272</v>
      </c>
      <c r="AD1024" s="108" t="s">
        <v>272</v>
      </c>
      <c r="AE1024" s="108" t="s">
        <v>272</v>
      </c>
      <c r="AF1024" s="108" t="s">
        <v>278</v>
      </c>
    </row>
    <row r="1025" spans="1:32" x14ac:dyDescent="0.25">
      <c r="A1025" s="107">
        <f t="shared" si="15"/>
        <v>7</v>
      </c>
      <c r="B1025" s="113">
        <v>45495</v>
      </c>
      <c r="C1025" s="113">
        <v>45495</v>
      </c>
      <c r="D1025" s="108" t="s">
        <v>2359</v>
      </c>
      <c r="E1025" s="108" t="s">
        <v>272</v>
      </c>
      <c r="F1025" s="108" t="s">
        <v>2360</v>
      </c>
      <c r="G1025" s="108" t="s">
        <v>315</v>
      </c>
      <c r="H1025" s="108" t="s">
        <v>316</v>
      </c>
      <c r="I1025" s="108" t="s">
        <v>276</v>
      </c>
      <c r="J1025" s="120">
        <v>-557173100</v>
      </c>
      <c r="K1025" s="114">
        <v>0</v>
      </c>
      <c r="L1025" s="114">
        <v>-557173100</v>
      </c>
      <c r="M1025" s="115" t="s">
        <v>272</v>
      </c>
      <c r="N1025" s="108" t="s">
        <v>116</v>
      </c>
      <c r="O1025" s="108" t="s">
        <v>173</v>
      </c>
      <c r="P1025" s="108" t="s">
        <v>284</v>
      </c>
      <c r="Q1025" s="120">
        <v>20900</v>
      </c>
      <c r="R1025" s="116" t="s">
        <v>0</v>
      </c>
      <c r="S1025" s="108" t="s">
        <v>272</v>
      </c>
      <c r="T1025" s="108" t="s">
        <v>272</v>
      </c>
      <c r="U1025" s="108" t="s">
        <v>272</v>
      </c>
      <c r="V1025" s="108" t="s">
        <v>272</v>
      </c>
      <c r="W1025" s="108" t="s">
        <v>272</v>
      </c>
      <c r="X1025" s="108" t="s">
        <v>272</v>
      </c>
      <c r="Y1025" s="108" t="s">
        <v>272</v>
      </c>
      <c r="Z1025" s="108" t="s">
        <v>272</v>
      </c>
      <c r="AA1025" s="108" t="s">
        <v>272</v>
      </c>
      <c r="AB1025" s="108" t="s">
        <v>272</v>
      </c>
      <c r="AC1025" s="108" t="s">
        <v>272</v>
      </c>
      <c r="AD1025" s="108" t="s">
        <v>272</v>
      </c>
      <c r="AE1025" s="108" t="s">
        <v>272</v>
      </c>
      <c r="AF1025" s="108" t="s">
        <v>278</v>
      </c>
    </row>
    <row r="1026" spans="1:32" x14ac:dyDescent="0.25">
      <c r="A1026" s="107">
        <f t="shared" si="15"/>
        <v>7</v>
      </c>
      <c r="B1026" s="113">
        <v>45495</v>
      </c>
      <c r="C1026" s="113">
        <v>45495</v>
      </c>
      <c r="D1026" s="108" t="s">
        <v>2361</v>
      </c>
      <c r="E1026" s="108" t="s">
        <v>272</v>
      </c>
      <c r="F1026" s="108" t="s">
        <v>2362</v>
      </c>
      <c r="G1026" s="108" t="s">
        <v>315</v>
      </c>
      <c r="H1026" s="108" t="s">
        <v>316</v>
      </c>
      <c r="I1026" s="108" t="s">
        <v>276</v>
      </c>
      <c r="J1026" s="120">
        <v>-557173100</v>
      </c>
      <c r="K1026" s="114">
        <v>0</v>
      </c>
      <c r="L1026" s="114">
        <v>-557173100</v>
      </c>
      <c r="M1026" s="115" t="s">
        <v>272</v>
      </c>
      <c r="N1026" s="108" t="s">
        <v>116</v>
      </c>
      <c r="O1026" s="108" t="s">
        <v>173</v>
      </c>
      <c r="P1026" s="108" t="s">
        <v>284</v>
      </c>
      <c r="Q1026" s="120">
        <v>20900</v>
      </c>
      <c r="R1026" s="116" t="s">
        <v>0</v>
      </c>
      <c r="S1026" s="108" t="s">
        <v>272</v>
      </c>
      <c r="T1026" s="108" t="s">
        <v>272</v>
      </c>
      <c r="U1026" s="108" t="s">
        <v>272</v>
      </c>
      <c r="V1026" s="108" t="s">
        <v>272</v>
      </c>
      <c r="W1026" s="108" t="s">
        <v>272</v>
      </c>
      <c r="X1026" s="108" t="s">
        <v>272</v>
      </c>
      <c r="Y1026" s="108" t="s">
        <v>272</v>
      </c>
      <c r="Z1026" s="108" t="s">
        <v>272</v>
      </c>
      <c r="AA1026" s="108" t="s">
        <v>272</v>
      </c>
      <c r="AB1026" s="108" t="s">
        <v>272</v>
      </c>
      <c r="AC1026" s="108" t="s">
        <v>272</v>
      </c>
      <c r="AD1026" s="108" t="s">
        <v>272</v>
      </c>
      <c r="AE1026" s="108" t="s">
        <v>272</v>
      </c>
      <c r="AF1026" s="108" t="s">
        <v>278</v>
      </c>
    </row>
    <row r="1027" spans="1:32" x14ac:dyDescent="0.25">
      <c r="A1027" s="107">
        <f t="shared" si="15"/>
        <v>7</v>
      </c>
      <c r="B1027" s="113">
        <v>45495</v>
      </c>
      <c r="C1027" s="113">
        <v>45495</v>
      </c>
      <c r="D1027" s="108" t="s">
        <v>2363</v>
      </c>
      <c r="E1027" s="108" t="s">
        <v>272</v>
      </c>
      <c r="F1027" s="108" t="s">
        <v>2364</v>
      </c>
      <c r="G1027" s="108" t="s">
        <v>315</v>
      </c>
      <c r="H1027" s="108" t="s">
        <v>316</v>
      </c>
      <c r="I1027" s="108" t="s">
        <v>276</v>
      </c>
      <c r="J1027" s="120">
        <v>-557173100</v>
      </c>
      <c r="K1027" s="114">
        <v>0</v>
      </c>
      <c r="L1027" s="114">
        <v>-557173100</v>
      </c>
      <c r="M1027" s="115" t="s">
        <v>272</v>
      </c>
      <c r="N1027" s="108" t="s">
        <v>116</v>
      </c>
      <c r="O1027" s="108" t="s">
        <v>173</v>
      </c>
      <c r="P1027" s="108" t="s">
        <v>284</v>
      </c>
      <c r="Q1027" s="120">
        <v>20900</v>
      </c>
      <c r="R1027" s="116" t="s">
        <v>0</v>
      </c>
      <c r="S1027" s="108" t="s">
        <v>272</v>
      </c>
      <c r="T1027" s="108" t="s">
        <v>272</v>
      </c>
      <c r="U1027" s="108" t="s">
        <v>272</v>
      </c>
      <c r="V1027" s="108" t="s">
        <v>272</v>
      </c>
      <c r="W1027" s="108" t="s">
        <v>272</v>
      </c>
      <c r="X1027" s="108" t="s">
        <v>272</v>
      </c>
      <c r="Y1027" s="108" t="s">
        <v>272</v>
      </c>
      <c r="Z1027" s="108" t="s">
        <v>272</v>
      </c>
      <c r="AA1027" s="108" t="s">
        <v>272</v>
      </c>
      <c r="AB1027" s="108" t="s">
        <v>272</v>
      </c>
      <c r="AC1027" s="108" t="s">
        <v>272</v>
      </c>
      <c r="AD1027" s="108" t="s">
        <v>272</v>
      </c>
      <c r="AE1027" s="108" t="s">
        <v>272</v>
      </c>
      <c r="AF1027" s="108" t="s">
        <v>278</v>
      </c>
    </row>
    <row r="1028" spans="1:32" x14ac:dyDescent="0.25">
      <c r="A1028" s="107">
        <f t="shared" ref="A1028:A1091" si="16">MONTH(C1028)</f>
        <v>7</v>
      </c>
      <c r="B1028" s="113">
        <v>45495</v>
      </c>
      <c r="C1028" s="113">
        <v>45495</v>
      </c>
      <c r="D1028" s="108" t="s">
        <v>2365</v>
      </c>
      <c r="E1028" s="108" t="s">
        <v>272</v>
      </c>
      <c r="F1028" s="108" t="s">
        <v>2366</v>
      </c>
      <c r="G1028" s="108" t="s">
        <v>315</v>
      </c>
      <c r="H1028" s="108" t="s">
        <v>316</v>
      </c>
      <c r="I1028" s="108" t="s">
        <v>276</v>
      </c>
      <c r="J1028" s="120">
        <v>-557173100</v>
      </c>
      <c r="K1028" s="114">
        <v>0</v>
      </c>
      <c r="L1028" s="114">
        <v>-557173100</v>
      </c>
      <c r="M1028" s="115" t="s">
        <v>272</v>
      </c>
      <c r="N1028" s="108" t="s">
        <v>116</v>
      </c>
      <c r="O1028" s="108" t="s">
        <v>173</v>
      </c>
      <c r="P1028" s="108" t="s">
        <v>284</v>
      </c>
      <c r="Q1028" s="120">
        <v>20900</v>
      </c>
      <c r="R1028" s="116" t="s">
        <v>0</v>
      </c>
      <c r="S1028" s="108" t="s">
        <v>272</v>
      </c>
      <c r="T1028" s="108" t="s">
        <v>272</v>
      </c>
      <c r="U1028" s="108" t="s">
        <v>272</v>
      </c>
      <c r="V1028" s="108" t="s">
        <v>272</v>
      </c>
      <c r="W1028" s="108" t="s">
        <v>272</v>
      </c>
      <c r="X1028" s="108" t="s">
        <v>272</v>
      </c>
      <c r="Y1028" s="108" t="s">
        <v>272</v>
      </c>
      <c r="Z1028" s="108" t="s">
        <v>272</v>
      </c>
      <c r="AA1028" s="108" t="s">
        <v>272</v>
      </c>
      <c r="AB1028" s="108" t="s">
        <v>272</v>
      </c>
      <c r="AC1028" s="108" t="s">
        <v>272</v>
      </c>
      <c r="AD1028" s="108" t="s">
        <v>272</v>
      </c>
      <c r="AE1028" s="108" t="s">
        <v>272</v>
      </c>
      <c r="AF1028" s="108" t="s">
        <v>278</v>
      </c>
    </row>
    <row r="1029" spans="1:32" x14ac:dyDescent="0.25">
      <c r="A1029" s="107">
        <f t="shared" si="16"/>
        <v>7</v>
      </c>
      <c r="B1029" s="113">
        <v>45495</v>
      </c>
      <c r="C1029" s="113">
        <v>45495</v>
      </c>
      <c r="D1029" s="108" t="s">
        <v>2367</v>
      </c>
      <c r="E1029" s="108" t="s">
        <v>272</v>
      </c>
      <c r="F1029" s="108" t="s">
        <v>2368</v>
      </c>
      <c r="G1029" s="108" t="s">
        <v>281</v>
      </c>
      <c r="H1029" s="108" t="s">
        <v>282</v>
      </c>
      <c r="I1029" s="108" t="s">
        <v>276</v>
      </c>
      <c r="J1029" s="120">
        <v>-235950000</v>
      </c>
      <c r="K1029" s="114">
        <v>0</v>
      </c>
      <c r="L1029" s="114">
        <v>-235950000</v>
      </c>
      <c r="M1029" s="115" t="s">
        <v>272</v>
      </c>
      <c r="N1029" s="108" t="s">
        <v>197</v>
      </c>
      <c r="O1029" s="108" t="s">
        <v>198</v>
      </c>
      <c r="P1029" s="108" t="s">
        <v>284</v>
      </c>
      <c r="Q1029" s="120">
        <v>14300</v>
      </c>
      <c r="R1029" s="116" t="s">
        <v>130</v>
      </c>
      <c r="S1029" s="108" t="s">
        <v>272</v>
      </c>
      <c r="T1029" s="108" t="s">
        <v>272</v>
      </c>
      <c r="U1029" s="108" t="s">
        <v>272</v>
      </c>
      <c r="V1029" s="108" t="s">
        <v>272</v>
      </c>
      <c r="W1029" s="108" t="s">
        <v>272</v>
      </c>
      <c r="X1029" s="108" t="s">
        <v>272</v>
      </c>
      <c r="Y1029" s="108" t="s">
        <v>272</v>
      </c>
      <c r="Z1029" s="108" t="s">
        <v>272</v>
      </c>
      <c r="AA1029" s="108" t="s">
        <v>272</v>
      </c>
      <c r="AB1029" s="108" t="s">
        <v>272</v>
      </c>
      <c r="AC1029" s="108" t="s">
        <v>272</v>
      </c>
      <c r="AD1029" s="108" t="s">
        <v>272</v>
      </c>
      <c r="AE1029" s="108" t="s">
        <v>272</v>
      </c>
      <c r="AF1029" s="108" t="s">
        <v>278</v>
      </c>
    </row>
    <row r="1030" spans="1:32" x14ac:dyDescent="0.25">
      <c r="A1030" s="107">
        <f t="shared" si="16"/>
        <v>7</v>
      </c>
      <c r="B1030" s="113">
        <v>45495</v>
      </c>
      <c r="C1030" s="113">
        <v>45495</v>
      </c>
      <c r="D1030" s="108" t="s">
        <v>2369</v>
      </c>
      <c r="E1030" s="108" t="s">
        <v>272</v>
      </c>
      <c r="F1030" s="108" t="s">
        <v>2370</v>
      </c>
      <c r="G1030" s="108" t="s">
        <v>281</v>
      </c>
      <c r="H1030" s="108" t="s">
        <v>282</v>
      </c>
      <c r="I1030" s="108" t="s">
        <v>276</v>
      </c>
      <c r="J1030" s="120">
        <v>-235950000</v>
      </c>
      <c r="K1030" s="114">
        <v>0</v>
      </c>
      <c r="L1030" s="114">
        <v>-235950000</v>
      </c>
      <c r="M1030" s="115" t="s">
        <v>272</v>
      </c>
      <c r="N1030" s="108" t="s">
        <v>197</v>
      </c>
      <c r="O1030" s="108" t="s">
        <v>198</v>
      </c>
      <c r="P1030" s="108" t="s">
        <v>284</v>
      </c>
      <c r="Q1030" s="120">
        <v>14300</v>
      </c>
      <c r="R1030" s="116" t="s">
        <v>130</v>
      </c>
      <c r="S1030" s="108" t="s">
        <v>272</v>
      </c>
      <c r="T1030" s="108" t="s">
        <v>272</v>
      </c>
      <c r="U1030" s="108" t="s">
        <v>272</v>
      </c>
      <c r="V1030" s="108" t="s">
        <v>272</v>
      </c>
      <c r="W1030" s="108" t="s">
        <v>272</v>
      </c>
      <c r="X1030" s="108" t="s">
        <v>272</v>
      </c>
      <c r="Y1030" s="108" t="s">
        <v>272</v>
      </c>
      <c r="Z1030" s="108" t="s">
        <v>272</v>
      </c>
      <c r="AA1030" s="108" t="s">
        <v>272</v>
      </c>
      <c r="AB1030" s="108" t="s">
        <v>272</v>
      </c>
      <c r="AC1030" s="108" t="s">
        <v>272</v>
      </c>
      <c r="AD1030" s="108" t="s">
        <v>272</v>
      </c>
      <c r="AE1030" s="108" t="s">
        <v>272</v>
      </c>
      <c r="AF1030" s="108" t="s">
        <v>278</v>
      </c>
    </row>
    <row r="1031" spans="1:32" x14ac:dyDescent="0.25">
      <c r="A1031" s="107">
        <f t="shared" si="16"/>
        <v>7</v>
      </c>
      <c r="B1031" s="113">
        <v>45495</v>
      </c>
      <c r="C1031" s="113">
        <v>45495</v>
      </c>
      <c r="D1031" s="108" t="s">
        <v>2371</v>
      </c>
      <c r="E1031" s="108" t="s">
        <v>272</v>
      </c>
      <c r="F1031" s="108" t="s">
        <v>2372</v>
      </c>
      <c r="G1031" s="108" t="s">
        <v>281</v>
      </c>
      <c r="H1031" s="108" t="s">
        <v>282</v>
      </c>
      <c r="I1031" s="108" t="s">
        <v>276</v>
      </c>
      <c r="J1031" s="120">
        <v>-364135200</v>
      </c>
      <c r="K1031" s="114">
        <v>0</v>
      </c>
      <c r="L1031" s="114">
        <v>-364135200</v>
      </c>
      <c r="M1031" s="115" t="s">
        <v>272</v>
      </c>
      <c r="N1031" s="108" t="s">
        <v>110</v>
      </c>
      <c r="O1031" s="108" t="s">
        <v>192</v>
      </c>
      <c r="P1031" s="108" t="s">
        <v>284</v>
      </c>
      <c r="Q1031" s="120">
        <v>11000</v>
      </c>
      <c r="R1031" s="116" t="s">
        <v>0</v>
      </c>
      <c r="S1031" s="108" t="s">
        <v>272</v>
      </c>
      <c r="T1031" s="108" t="s">
        <v>272</v>
      </c>
      <c r="U1031" s="108" t="s">
        <v>272</v>
      </c>
      <c r="V1031" s="108" t="s">
        <v>272</v>
      </c>
      <c r="W1031" s="108" t="s">
        <v>272</v>
      </c>
      <c r="X1031" s="108" t="s">
        <v>272</v>
      </c>
      <c r="Y1031" s="108" t="s">
        <v>272</v>
      </c>
      <c r="Z1031" s="108" t="s">
        <v>272</v>
      </c>
      <c r="AA1031" s="108" t="s">
        <v>272</v>
      </c>
      <c r="AB1031" s="108" t="s">
        <v>272</v>
      </c>
      <c r="AC1031" s="108" t="s">
        <v>272</v>
      </c>
      <c r="AD1031" s="108" t="s">
        <v>272</v>
      </c>
      <c r="AE1031" s="108" t="s">
        <v>272</v>
      </c>
      <c r="AF1031" s="108" t="s">
        <v>278</v>
      </c>
    </row>
    <row r="1032" spans="1:32" x14ac:dyDescent="0.25">
      <c r="A1032" s="107">
        <f t="shared" si="16"/>
        <v>7</v>
      </c>
      <c r="B1032" s="113">
        <v>45496</v>
      </c>
      <c r="C1032" s="113">
        <v>45496</v>
      </c>
      <c r="D1032" s="108" t="s">
        <v>2373</v>
      </c>
      <c r="E1032" s="108" t="s">
        <v>272</v>
      </c>
      <c r="F1032" s="108" t="s">
        <v>2374</v>
      </c>
      <c r="G1032" s="108" t="s">
        <v>281</v>
      </c>
      <c r="H1032" s="108" t="s">
        <v>282</v>
      </c>
      <c r="I1032" s="108" t="s">
        <v>276</v>
      </c>
      <c r="J1032" s="120">
        <v>-235950000</v>
      </c>
      <c r="K1032" s="114">
        <v>0</v>
      </c>
      <c r="L1032" s="114">
        <v>-235950000</v>
      </c>
      <c r="M1032" s="115" t="s">
        <v>272</v>
      </c>
      <c r="N1032" s="108" t="s">
        <v>197</v>
      </c>
      <c r="O1032" s="108" t="s">
        <v>198</v>
      </c>
      <c r="P1032" s="108" t="s">
        <v>284</v>
      </c>
      <c r="Q1032" s="120">
        <v>14300</v>
      </c>
      <c r="R1032" s="116" t="s">
        <v>130</v>
      </c>
      <c r="S1032" s="108" t="s">
        <v>272</v>
      </c>
      <c r="T1032" s="108" t="s">
        <v>272</v>
      </c>
      <c r="U1032" s="108" t="s">
        <v>272</v>
      </c>
      <c r="V1032" s="108" t="s">
        <v>272</v>
      </c>
      <c r="W1032" s="108" t="s">
        <v>272</v>
      </c>
      <c r="X1032" s="108" t="s">
        <v>272</v>
      </c>
      <c r="Y1032" s="108" t="s">
        <v>272</v>
      </c>
      <c r="Z1032" s="108" t="s">
        <v>272</v>
      </c>
      <c r="AA1032" s="108" t="s">
        <v>272</v>
      </c>
      <c r="AB1032" s="108" t="s">
        <v>272</v>
      </c>
      <c r="AC1032" s="108" t="s">
        <v>272</v>
      </c>
      <c r="AD1032" s="108" t="s">
        <v>272</v>
      </c>
      <c r="AE1032" s="108" t="s">
        <v>272</v>
      </c>
      <c r="AF1032" s="108" t="s">
        <v>278</v>
      </c>
    </row>
    <row r="1033" spans="1:32" x14ac:dyDescent="0.25">
      <c r="A1033" s="107">
        <f t="shared" si="16"/>
        <v>7</v>
      </c>
      <c r="B1033" s="113">
        <v>45496</v>
      </c>
      <c r="C1033" s="113">
        <v>45496</v>
      </c>
      <c r="D1033" s="108" t="s">
        <v>2375</v>
      </c>
      <c r="E1033" s="108" t="s">
        <v>272</v>
      </c>
      <c r="F1033" s="108" t="s">
        <v>2376</v>
      </c>
      <c r="G1033" s="108" t="s">
        <v>315</v>
      </c>
      <c r="H1033" s="108" t="s">
        <v>316</v>
      </c>
      <c r="I1033" s="108" t="s">
        <v>276</v>
      </c>
      <c r="J1033" s="120">
        <v>-557616180</v>
      </c>
      <c r="K1033" s="114">
        <v>0</v>
      </c>
      <c r="L1033" s="114">
        <v>-557616180</v>
      </c>
      <c r="M1033" s="115" t="s">
        <v>272</v>
      </c>
      <c r="N1033" s="108" t="s">
        <v>116</v>
      </c>
      <c r="O1033" s="108" t="s">
        <v>173</v>
      </c>
      <c r="P1033" s="108" t="s">
        <v>284</v>
      </c>
      <c r="Q1033" s="120">
        <v>20900</v>
      </c>
      <c r="R1033" s="116" t="s">
        <v>0</v>
      </c>
      <c r="S1033" s="108" t="s">
        <v>272</v>
      </c>
      <c r="T1033" s="108" t="s">
        <v>272</v>
      </c>
      <c r="U1033" s="108" t="s">
        <v>272</v>
      </c>
      <c r="V1033" s="108" t="s">
        <v>272</v>
      </c>
      <c r="W1033" s="108" t="s">
        <v>272</v>
      </c>
      <c r="X1033" s="108" t="s">
        <v>272</v>
      </c>
      <c r="Y1033" s="108" t="s">
        <v>272</v>
      </c>
      <c r="Z1033" s="108" t="s">
        <v>272</v>
      </c>
      <c r="AA1033" s="108" t="s">
        <v>272</v>
      </c>
      <c r="AB1033" s="108" t="s">
        <v>272</v>
      </c>
      <c r="AC1033" s="108" t="s">
        <v>272</v>
      </c>
      <c r="AD1033" s="108" t="s">
        <v>272</v>
      </c>
      <c r="AE1033" s="108" t="s">
        <v>272</v>
      </c>
      <c r="AF1033" s="108" t="s">
        <v>278</v>
      </c>
    </row>
    <row r="1034" spans="1:32" x14ac:dyDescent="0.25">
      <c r="A1034" s="107">
        <f t="shared" si="16"/>
        <v>7</v>
      </c>
      <c r="B1034" s="113">
        <v>45496</v>
      </c>
      <c r="C1034" s="113">
        <v>45496</v>
      </c>
      <c r="D1034" s="108" t="s">
        <v>2377</v>
      </c>
      <c r="E1034" s="108" t="s">
        <v>272</v>
      </c>
      <c r="F1034" s="108" t="s">
        <v>2378</v>
      </c>
      <c r="G1034" s="108" t="s">
        <v>315</v>
      </c>
      <c r="H1034" s="108" t="s">
        <v>316</v>
      </c>
      <c r="I1034" s="108" t="s">
        <v>276</v>
      </c>
      <c r="J1034" s="120">
        <v>-557616180</v>
      </c>
      <c r="K1034" s="114">
        <v>0</v>
      </c>
      <c r="L1034" s="114">
        <v>-557616180</v>
      </c>
      <c r="M1034" s="115" t="s">
        <v>272</v>
      </c>
      <c r="N1034" s="108" t="s">
        <v>116</v>
      </c>
      <c r="O1034" s="108" t="s">
        <v>173</v>
      </c>
      <c r="P1034" s="108" t="s">
        <v>284</v>
      </c>
      <c r="Q1034" s="120">
        <v>20900</v>
      </c>
      <c r="R1034" s="116" t="s">
        <v>0</v>
      </c>
      <c r="S1034" s="108" t="s">
        <v>272</v>
      </c>
      <c r="T1034" s="108" t="s">
        <v>272</v>
      </c>
      <c r="U1034" s="108" t="s">
        <v>272</v>
      </c>
      <c r="V1034" s="108" t="s">
        <v>272</v>
      </c>
      <c r="W1034" s="108" t="s">
        <v>272</v>
      </c>
      <c r="X1034" s="108" t="s">
        <v>272</v>
      </c>
      <c r="Y1034" s="108" t="s">
        <v>272</v>
      </c>
      <c r="Z1034" s="108" t="s">
        <v>272</v>
      </c>
      <c r="AA1034" s="108" t="s">
        <v>272</v>
      </c>
      <c r="AB1034" s="108" t="s">
        <v>272</v>
      </c>
      <c r="AC1034" s="108" t="s">
        <v>272</v>
      </c>
      <c r="AD1034" s="108" t="s">
        <v>272</v>
      </c>
      <c r="AE1034" s="108" t="s">
        <v>272</v>
      </c>
      <c r="AF1034" s="108" t="s">
        <v>278</v>
      </c>
    </row>
    <row r="1035" spans="1:32" x14ac:dyDescent="0.25">
      <c r="A1035" s="107">
        <f t="shared" si="16"/>
        <v>7</v>
      </c>
      <c r="B1035" s="113">
        <v>45496</v>
      </c>
      <c r="C1035" s="113">
        <v>45496</v>
      </c>
      <c r="D1035" s="108" t="s">
        <v>2379</v>
      </c>
      <c r="E1035" s="108" t="s">
        <v>272</v>
      </c>
      <c r="F1035" s="108" t="s">
        <v>2380</v>
      </c>
      <c r="G1035" s="108" t="s">
        <v>315</v>
      </c>
      <c r="H1035" s="108" t="s">
        <v>316</v>
      </c>
      <c r="I1035" s="108" t="s">
        <v>276</v>
      </c>
      <c r="J1035" s="120">
        <v>-557616180</v>
      </c>
      <c r="K1035" s="114">
        <v>0</v>
      </c>
      <c r="L1035" s="114">
        <v>-557616180</v>
      </c>
      <c r="M1035" s="115" t="s">
        <v>272</v>
      </c>
      <c r="N1035" s="108" t="s">
        <v>116</v>
      </c>
      <c r="O1035" s="108" t="s">
        <v>173</v>
      </c>
      <c r="P1035" s="108" t="s">
        <v>284</v>
      </c>
      <c r="Q1035" s="120">
        <v>20900</v>
      </c>
      <c r="R1035" s="116" t="s">
        <v>0</v>
      </c>
      <c r="S1035" s="108" t="s">
        <v>272</v>
      </c>
      <c r="T1035" s="108" t="s">
        <v>272</v>
      </c>
      <c r="U1035" s="108" t="s">
        <v>272</v>
      </c>
      <c r="V1035" s="108" t="s">
        <v>272</v>
      </c>
      <c r="W1035" s="108" t="s">
        <v>272</v>
      </c>
      <c r="X1035" s="108" t="s">
        <v>272</v>
      </c>
      <c r="Y1035" s="108" t="s">
        <v>272</v>
      </c>
      <c r="Z1035" s="108" t="s">
        <v>272</v>
      </c>
      <c r="AA1035" s="108" t="s">
        <v>272</v>
      </c>
      <c r="AB1035" s="108" t="s">
        <v>272</v>
      </c>
      <c r="AC1035" s="108" t="s">
        <v>272</v>
      </c>
      <c r="AD1035" s="108" t="s">
        <v>272</v>
      </c>
      <c r="AE1035" s="108" t="s">
        <v>272</v>
      </c>
      <c r="AF1035" s="108" t="s">
        <v>278</v>
      </c>
    </row>
    <row r="1036" spans="1:32" x14ac:dyDescent="0.25">
      <c r="A1036" s="107">
        <f t="shared" si="16"/>
        <v>7</v>
      </c>
      <c r="B1036" s="113">
        <v>45496</v>
      </c>
      <c r="C1036" s="113">
        <v>45496</v>
      </c>
      <c r="D1036" s="108" t="s">
        <v>2381</v>
      </c>
      <c r="E1036" s="108" t="s">
        <v>272</v>
      </c>
      <c r="F1036" s="108" t="s">
        <v>2382</v>
      </c>
      <c r="G1036" s="108" t="s">
        <v>315</v>
      </c>
      <c r="H1036" s="108" t="s">
        <v>316</v>
      </c>
      <c r="I1036" s="108" t="s">
        <v>276</v>
      </c>
      <c r="J1036" s="120">
        <v>-557616180</v>
      </c>
      <c r="K1036" s="114">
        <v>0</v>
      </c>
      <c r="L1036" s="114">
        <v>-557616180</v>
      </c>
      <c r="M1036" s="115" t="s">
        <v>272</v>
      </c>
      <c r="N1036" s="108" t="s">
        <v>116</v>
      </c>
      <c r="O1036" s="108" t="s">
        <v>173</v>
      </c>
      <c r="P1036" s="108" t="s">
        <v>284</v>
      </c>
      <c r="Q1036" s="120">
        <v>20900</v>
      </c>
      <c r="R1036" s="116" t="s">
        <v>0</v>
      </c>
      <c r="S1036" s="108" t="s">
        <v>272</v>
      </c>
      <c r="T1036" s="108" t="s">
        <v>272</v>
      </c>
      <c r="U1036" s="108" t="s">
        <v>272</v>
      </c>
      <c r="V1036" s="108" t="s">
        <v>272</v>
      </c>
      <c r="W1036" s="108" t="s">
        <v>272</v>
      </c>
      <c r="X1036" s="108" t="s">
        <v>272</v>
      </c>
      <c r="Y1036" s="108" t="s">
        <v>272</v>
      </c>
      <c r="Z1036" s="108" t="s">
        <v>272</v>
      </c>
      <c r="AA1036" s="108" t="s">
        <v>272</v>
      </c>
      <c r="AB1036" s="108" t="s">
        <v>272</v>
      </c>
      <c r="AC1036" s="108" t="s">
        <v>272</v>
      </c>
      <c r="AD1036" s="108" t="s">
        <v>272</v>
      </c>
      <c r="AE1036" s="108" t="s">
        <v>272</v>
      </c>
      <c r="AF1036" s="108" t="s">
        <v>278</v>
      </c>
    </row>
    <row r="1037" spans="1:32" x14ac:dyDescent="0.25">
      <c r="A1037" s="107">
        <f t="shared" si="16"/>
        <v>7</v>
      </c>
      <c r="B1037" s="113">
        <v>45496</v>
      </c>
      <c r="C1037" s="113">
        <v>45496</v>
      </c>
      <c r="D1037" s="108" t="s">
        <v>2383</v>
      </c>
      <c r="E1037" s="108" t="s">
        <v>272</v>
      </c>
      <c r="F1037" s="108" t="s">
        <v>2384</v>
      </c>
      <c r="G1037" s="108" t="s">
        <v>281</v>
      </c>
      <c r="H1037" s="108" t="s">
        <v>282</v>
      </c>
      <c r="I1037" s="108" t="s">
        <v>276</v>
      </c>
      <c r="J1037" s="120">
        <v>-127050000</v>
      </c>
      <c r="K1037" s="114">
        <v>0</v>
      </c>
      <c r="L1037" s="114">
        <v>-127050000</v>
      </c>
      <c r="M1037" s="115" t="s">
        <v>272</v>
      </c>
      <c r="N1037" s="108" t="s">
        <v>197</v>
      </c>
      <c r="O1037" s="108" t="s">
        <v>198</v>
      </c>
      <c r="P1037" s="108" t="s">
        <v>284</v>
      </c>
      <c r="Q1037" s="120">
        <v>7700</v>
      </c>
      <c r="R1037" s="116" t="s">
        <v>130</v>
      </c>
      <c r="S1037" s="108" t="s">
        <v>272</v>
      </c>
      <c r="T1037" s="108" t="s">
        <v>272</v>
      </c>
      <c r="U1037" s="108" t="s">
        <v>272</v>
      </c>
      <c r="V1037" s="108" t="s">
        <v>272</v>
      </c>
      <c r="W1037" s="108" t="s">
        <v>272</v>
      </c>
      <c r="X1037" s="108" t="s">
        <v>272</v>
      </c>
      <c r="Y1037" s="108" t="s">
        <v>272</v>
      </c>
      <c r="Z1037" s="108" t="s">
        <v>272</v>
      </c>
      <c r="AA1037" s="108" t="s">
        <v>272</v>
      </c>
      <c r="AB1037" s="108" t="s">
        <v>272</v>
      </c>
      <c r="AC1037" s="108" t="s">
        <v>272</v>
      </c>
      <c r="AD1037" s="108" t="s">
        <v>272</v>
      </c>
      <c r="AE1037" s="108" t="s">
        <v>272</v>
      </c>
      <c r="AF1037" s="108" t="s">
        <v>278</v>
      </c>
    </row>
    <row r="1038" spans="1:32" x14ac:dyDescent="0.25">
      <c r="A1038" s="107">
        <f t="shared" si="16"/>
        <v>7</v>
      </c>
      <c r="B1038" s="113">
        <v>45496</v>
      </c>
      <c r="C1038" s="113">
        <v>45496</v>
      </c>
      <c r="D1038" s="108" t="s">
        <v>2385</v>
      </c>
      <c r="E1038" s="108" t="s">
        <v>272</v>
      </c>
      <c r="F1038" s="108" t="s">
        <v>2386</v>
      </c>
      <c r="G1038" s="108" t="s">
        <v>281</v>
      </c>
      <c r="H1038" s="108" t="s">
        <v>282</v>
      </c>
      <c r="I1038" s="108" t="s">
        <v>276</v>
      </c>
      <c r="J1038" s="120">
        <v>-37262500</v>
      </c>
      <c r="K1038" s="114">
        <v>0</v>
      </c>
      <c r="L1038" s="114">
        <v>-37262500</v>
      </c>
      <c r="M1038" s="115" t="s">
        <v>272</v>
      </c>
      <c r="N1038" s="108" t="s">
        <v>111</v>
      </c>
      <c r="O1038" s="108" t="s">
        <v>466</v>
      </c>
      <c r="P1038" s="108" t="s">
        <v>284</v>
      </c>
      <c r="Q1038" s="120">
        <v>1100</v>
      </c>
      <c r="R1038" s="116" t="s">
        <v>0</v>
      </c>
      <c r="S1038" s="108" t="s">
        <v>272</v>
      </c>
      <c r="T1038" s="108" t="s">
        <v>272</v>
      </c>
      <c r="U1038" s="108" t="s">
        <v>272</v>
      </c>
      <c r="V1038" s="108" t="s">
        <v>272</v>
      </c>
      <c r="W1038" s="108" t="s">
        <v>272</v>
      </c>
      <c r="X1038" s="108" t="s">
        <v>272</v>
      </c>
      <c r="Y1038" s="108" t="s">
        <v>272</v>
      </c>
      <c r="Z1038" s="108" t="s">
        <v>272</v>
      </c>
      <c r="AA1038" s="108" t="s">
        <v>272</v>
      </c>
      <c r="AB1038" s="108" t="s">
        <v>272</v>
      </c>
      <c r="AC1038" s="108" t="s">
        <v>272</v>
      </c>
      <c r="AD1038" s="108" t="s">
        <v>272</v>
      </c>
      <c r="AE1038" s="108" t="s">
        <v>272</v>
      </c>
      <c r="AF1038" s="108" t="s">
        <v>278</v>
      </c>
    </row>
    <row r="1039" spans="1:32" ht="37.5" x14ac:dyDescent="0.25">
      <c r="A1039" s="107">
        <f t="shared" si="16"/>
        <v>7</v>
      </c>
      <c r="B1039" s="113">
        <v>45497</v>
      </c>
      <c r="C1039" s="113">
        <v>45497</v>
      </c>
      <c r="D1039" s="108" t="s">
        <v>2387</v>
      </c>
      <c r="E1039" s="108" t="s">
        <v>272</v>
      </c>
      <c r="F1039" s="108" t="s">
        <v>2388</v>
      </c>
      <c r="G1039" s="108" t="s">
        <v>274</v>
      </c>
      <c r="H1039" s="108" t="s">
        <v>275</v>
      </c>
      <c r="I1039" s="108" t="s">
        <v>276</v>
      </c>
      <c r="J1039" s="120">
        <v>-71540</v>
      </c>
      <c r="K1039" s="114">
        <v>0</v>
      </c>
      <c r="L1039" s="114">
        <v>-71540</v>
      </c>
      <c r="M1039" s="115" t="s">
        <v>2389</v>
      </c>
      <c r="N1039" s="108" t="s">
        <v>272</v>
      </c>
      <c r="O1039" s="108" t="s">
        <v>272</v>
      </c>
      <c r="P1039" s="108" t="s">
        <v>272</v>
      </c>
      <c r="Q1039" s="120">
        <v>0</v>
      </c>
      <c r="R1039" s="116" t="s">
        <v>239</v>
      </c>
      <c r="S1039" s="108" t="s">
        <v>272</v>
      </c>
      <c r="T1039" s="108" t="s">
        <v>272</v>
      </c>
      <c r="U1039" s="108" t="s">
        <v>272</v>
      </c>
      <c r="V1039" s="108" t="s">
        <v>272</v>
      </c>
      <c r="W1039" s="108" t="s">
        <v>272</v>
      </c>
      <c r="X1039" s="108" t="s">
        <v>272</v>
      </c>
      <c r="Y1039" s="108" t="s">
        <v>272</v>
      </c>
      <c r="Z1039" s="108" t="s">
        <v>272</v>
      </c>
      <c r="AA1039" s="108" t="s">
        <v>272</v>
      </c>
      <c r="AB1039" s="108" t="s">
        <v>272</v>
      </c>
      <c r="AC1039" s="108" t="s">
        <v>272</v>
      </c>
      <c r="AD1039" s="108" t="s">
        <v>272</v>
      </c>
      <c r="AE1039" s="108" t="s">
        <v>272</v>
      </c>
      <c r="AF1039" s="108" t="s">
        <v>278</v>
      </c>
    </row>
    <row r="1040" spans="1:32" ht="37.5" x14ac:dyDescent="0.25">
      <c r="A1040" s="107">
        <f t="shared" si="16"/>
        <v>7</v>
      </c>
      <c r="B1040" s="113">
        <v>45497</v>
      </c>
      <c r="C1040" s="113">
        <v>45497</v>
      </c>
      <c r="D1040" s="108" t="s">
        <v>2390</v>
      </c>
      <c r="E1040" s="108" t="s">
        <v>272</v>
      </c>
      <c r="F1040" s="108" t="s">
        <v>2391</v>
      </c>
      <c r="G1040" s="108" t="s">
        <v>274</v>
      </c>
      <c r="H1040" s="108" t="s">
        <v>275</v>
      </c>
      <c r="I1040" s="108" t="s">
        <v>276</v>
      </c>
      <c r="J1040" s="120">
        <v>-32267</v>
      </c>
      <c r="K1040" s="114">
        <v>0</v>
      </c>
      <c r="L1040" s="114">
        <v>-32267</v>
      </c>
      <c r="M1040" s="115" t="s">
        <v>2392</v>
      </c>
      <c r="N1040" s="108" t="s">
        <v>272</v>
      </c>
      <c r="O1040" s="108" t="s">
        <v>272</v>
      </c>
      <c r="P1040" s="108" t="s">
        <v>272</v>
      </c>
      <c r="Q1040" s="120">
        <v>0</v>
      </c>
      <c r="R1040" s="116" t="s">
        <v>239</v>
      </c>
      <c r="S1040" s="108" t="s">
        <v>272</v>
      </c>
      <c r="T1040" s="108" t="s">
        <v>272</v>
      </c>
      <c r="U1040" s="108" t="s">
        <v>272</v>
      </c>
      <c r="V1040" s="108" t="s">
        <v>272</v>
      </c>
      <c r="W1040" s="108" t="s">
        <v>272</v>
      </c>
      <c r="X1040" s="108" t="s">
        <v>272</v>
      </c>
      <c r="Y1040" s="108" t="s">
        <v>272</v>
      </c>
      <c r="Z1040" s="108" t="s">
        <v>272</v>
      </c>
      <c r="AA1040" s="108" t="s">
        <v>272</v>
      </c>
      <c r="AB1040" s="108" t="s">
        <v>272</v>
      </c>
      <c r="AC1040" s="108" t="s">
        <v>272</v>
      </c>
      <c r="AD1040" s="108" t="s">
        <v>272</v>
      </c>
      <c r="AE1040" s="108" t="s">
        <v>272</v>
      </c>
      <c r="AF1040" s="108" t="s">
        <v>278</v>
      </c>
    </row>
    <row r="1041" spans="1:32" x14ac:dyDescent="0.25">
      <c r="A1041" s="107">
        <f t="shared" si="16"/>
        <v>7</v>
      </c>
      <c r="B1041" s="113">
        <v>45497</v>
      </c>
      <c r="C1041" s="113">
        <v>45497</v>
      </c>
      <c r="D1041" s="108" t="s">
        <v>2393</v>
      </c>
      <c r="E1041" s="108" t="s">
        <v>272</v>
      </c>
      <c r="F1041" s="108" t="s">
        <v>2394</v>
      </c>
      <c r="G1041" s="108" t="s">
        <v>281</v>
      </c>
      <c r="H1041" s="108" t="s">
        <v>282</v>
      </c>
      <c r="I1041" s="108" t="s">
        <v>276</v>
      </c>
      <c r="J1041" s="120">
        <v>-714846000</v>
      </c>
      <c r="K1041" s="114">
        <v>0</v>
      </c>
      <c r="L1041" s="114">
        <v>-714846000</v>
      </c>
      <c r="M1041" s="115" t="s">
        <v>272</v>
      </c>
      <c r="N1041" s="108" t="s">
        <v>110</v>
      </c>
      <c r="O1041" s="108" t="s">
        <v>192</v>
      </c>
      <c r="P1041" s="108" t="s">
        <v>284</v>
      </c>
      <c r="Q1041" s="120">
        <v>22000</v>
      </c>
      <c r="R1041" s="116" t="s">
        <v>0</v>
      </c>
      <c r="S1041" s="108" t="s">
        <v>272</v>
      </c>
      <c r="T1041" s="108" t="s">
        <v>272</v>
      </c>
      <c r="U1041" s="108" t="s">
        <v>272</v>
      </c>
      <c r="V1041" s="108" t="s">
        <v>272</v>
      </c>
      <c r="W1041" s="108" t="s">
        <v>272</v>
      </c>
      <c r="X1041" s="108" t="s">
        <v>272</v>
      </c>
      <c r="Y1041" s="108" t="s">
        <v>272</v>
      </c>
      <c r="Z1041" s="108" t="s">
        <v>272</v>
      </c>
      <c r="AA1041" s="108" t="s">
        <v>272</v>
      </c>
      <c r="AB1041" s="108" t="s">
        <v>272</v>
      </c>
      <c r="AC1041" s="108" t="s">
        <v>272</v>
      </c>
      <c r="AD1041" s="108" t="s">
        <v>272</v>
      </c>
      <c r="AE1041" s="108" t="s">
        <v>272</v>
      </c>
      <c r="AF1041" s="108" t="s">
        <v>278</v>
      </c>
    </row>
    <row r="1042" spans="1:32" x14ac:dyDescent="0.25">
      <c r="A1042" s="107">
        <f t="shared" si="16"/>
        <v>7</v>
      </c>
      <c r="B1042" s="113">
        <v>45497</v>
      </c>
      <c r="C1042" s="113">
        <v>45497</v>
      </c>
      <c r="D1042" s="108" t="s">
        <v>2395</v>
      </c>
      <c r="E1042" s="108" t="s">
        <v>272</v>
      </c>
      <c r="F1042" s="108" t="s">
        <v>2396</v>
      </c>
      <c r="G1042" s="108" t="s">
        <v>315</v>
      </c>
      <c r="H1042" s="108" t="s">
        <v>316</v>
      </c>
      <c r="I1042" s="108" t="s">
        <v>276</v>
      </c>
      <c r="J1042" s="120">
        <v>-665250564</v>
      </c>
      <c r="K1042" s="114">
        <v>0</v>
      </c>
      <c r="L1042" s="114">
        <v>-665250564</v>
      </c>
      <c r="M1042" s="115" t="s">
        <v>272</v>
      </c>
      <c r="N1042" s="108" t="s">
        <v>110</v>
      </c>
      <c r="O1042" s="108" t="s">
        <v>192</v>
      </c>
      <c r="P1042" s="108" t="s">
        <v>284</v>
      </c>
      <c r="Q1042" s="120">
        <v>22000</v>
      </c>
      <c r="R1042" s="116" t="s">
        <v>0</v>
      </c>
      <c r="S1042" s="108" t="s">
        <v>272</v>
      </c>
      <c r="T1042" s="108" t="s">
        <v>272</v>
      </c>
      <c r="U1042" s="108" t="s">
        <v>272</v>
      </c>
      <c r="V1042" s="108" t="s">
        <v>272</v>
      </c>
      <c r="W1042" s="108" t="s">
        <v>272</v>
      </c>
      <c r="X1042" s="108" t="s">
        <v>272</v>
      </c>
      <c r="Y1042" s="108" t="s">
        <v>272</v>
      </c>
      <c r="Z1042" s="108" t="s">
        <v>272</v>
      </c>
      <c r="AA1042" s="108" t="s">
        <v>272</v>
      </c>
      <c r="AB1042" s="108" t="s">
        <v>272</v>
      </c>
      <c r="AC1042" s="108" t="s">
        <v>272</v>
      </c>
      <c r="AD1042" s="108" t="s">
        <v>272</v>
      </c>
      <c r="AE1042" s="108" t="s">
        <v>272</v>
      </c>
      <c r="AF1042" s="108" t="s">
        <v>278</v>
      </c>
    </row>
    <row r="1043" spans="1:32" x14ac:dyDescent="0.25">
      <c r="A1043" s="107">
        <f t="shared" si="16"/>
        <v>7</v>
      </c>
      <c r="B1043" s="113">
        <v>45497</v>
      </c>
      <c r="C1043" s="113">
        <v>45497</v>
      </c>
      <c r="D1043" s="108" t="s">
        <v>2397</v>
      </c>
      <c r="E1043" s="108" t="s">
        <v>272</v>
      </c>
      <c r="F1043" s="108" t="s">
        <v>2398</v>
      </c>
      <c r="G1043" s="108" t="s">
        <v>315</v>
      </c>
      <c r="H1043" s="108" t="s">
        <v>316</v>
      </c>
      <c r="I1043" s="108" t="s">
        <v>276</v>
      </c>
      <c r="J1043" s="120">
        <v>-665250564</v>
      </c>
      <c r="K1043" s="114">
        <v>0</v>
      </c>
      <c r="L1043" s="114">
        <v>-665250564</v>
      </c>
      <c r="M1043" s="115" t="s">
        <v>272</v>
      </c>
      <c r="N1043" s="108" t="s">
        <v>110</v>
      </c>
      <c r="O1043" s="108" t="s">
        <v>192</v>
      </c>
      <c r="P1043" s="108" t="s">
        <v>284</v>
      </c>
      <c r="Q1043" s="120">
        <v>22000</v>
      </c>
      <c r="R1043" s="116" t="s">
        <v>0</v>
      </c>
      <c r="S1043" s="108" t="s">
        <v>272</v>
      </c>
      <c r="T1043" s="108" t="s">
        <v>272</v>
      </c>
      <c r="U1043" s="108" t="s">
        <v>272</v>
      </c>
      <c r="V1043" s="108" t="s">
        <v>272</v>
      </c>
      <c r="W1043" s="108" t="s">
        <v>272</v>
      </c>
      <c r="X1043" s="108" t="s">
        <v>272</v>
      </c>
      <c r="Y1043" s="108" t="s">
        <v>272</v>
      </c>
      <c r="Z1043" s="108" t="s">
        <v>272</v>
      </c>
      <c r="AA1043" s="108" t="s">
        <v>272</v>
      </c>
      <c r="AB1043" s="108" t="s">
        <v>272</v>
      </c>
      <c r="AC1043" s="108" t="s">
        <v>272</v>
      </c>
      <c r="AD1043" s="108" t="s">
        <v>272</v>
      </c>
      <c r="AE1043" s="108" t="s">
        <v>272</v>
      </c>
      <c r="AF1043" s="108" t="s">
        <v>278</v>
      </c>
    </row>
    <row r="1044" spans="1:32" x14ac:dyDescent="0.25">
      <c r="A1044" s="107">
        <f t="shared" si="16"/>
        <v>7</v>
      </c>
      <c r="B1044" s="113">
        <v>45497</v>
      </c>
      <c r="C1044" s="113">
        <v>45497</v>
      </c>
      <c r="D1044" s="108" t="s">
        <v>2399</v>
      </c>
      <c r="E1044" s="108" t="s">
        <v>272</v>
      </c>
      <c r="F1044" s="108" t="s">
        <v>2400</v>
      </c>
      <c r="G1044" s="108" t="s">
        <v>315</v>
      </c>
      <c r="H1044" s="108" t="s">
        <v>316</v>
      </c>
      <c r="I1044" s="108" t="s">
        <v>276</v>
      </c>
      <c r="J1044" s="120">
        <v>-665250564</v>
      </c>
      <c r="K1044" s="114">
        <v>0</v>
      </c>
      <c r="L1044" s="114">
        <v>-665250564</v>
      </c>
      <c r="M1044" s="115" t="s">
        <v>272</v>
      </c>
      <c r="N1044" s="108" t="s">
        <v>110</v>
      </c>
      <c r="O1044" s="108" t="s">
        <v>192</v>
      </c>
      <c r="P1044" s="108" t="s">
        <v>284</v>
      </c>
      <c r="Q1044" s="120">
        <v>22000</v>
      </c>
      <c r="R1044" s="116" t="s">
        <v>0</v>
      </c>
      <c r="S1044" s="108" t="s">
        <v>272</v>
      </c>
      <c r="T1044" s="108" t="s">
        <v>272</v>
      </c>
      <c r="U1044" s="108" t="s">
        <v>272</v>
      </c>
      <c r="V1044" s="108" t="s">
        <v>272</v>
      </c>
      <c r="W1044" s="108" t="s">
        <v>272</v>
      </c>
      <c r="X1044" s="108" t="s">
        <v>272</v>
      </c>
      <c r="Y1044" s="108" t="s">
        <v>272</v>
      </c>
      <c r="Z1044" s="108" t="s">
        <v>272</v>
      </c>
      <c r="AA1044" s="108" t="s">
        <v>272</v>
      </c>
      <c r="AB1044" s="108" t="s">
        <v>272</v>
      </c>
      <c r="AC1044" s="108" t="s">
        <v>272</v>
      </c>
      <c r="AD1044" s="108" t="s">
        <v>272</v>
      </c>
      <c r="AE1044" s="108" t="s">
        <v>272</v>
      </c>
      <c r="AF1044" s="108" t="s">
        <v>278</v>
      </c>
    </row>
    <row r="1045" spans="1:32" x14ac:dyDescent="0.25">
      <c r="A1045" s="107">
        <f t="shared" si="16"/>
        <v>7</v>
      </c>
      <c r="B1045" s="113">
        <v>45497</v>
      </c>
      <c r="C1045" s="113">
        <v>45497</v>
      </c>
      <c r="D1045" s="108" t="s">
        <v>2401</v>
      </c>
      <c r="E1045" s="108" t="s">
        <v>272</v>
      </c>
      <c r="F1045" s="108" t="s">
        <v>2402</v>
      </c>
      <c r="G1045" s="108" t="s">
        <v>281</v>
      </c>
      <c r="H1045" s="108" t="s">
        <v>282</v>
      </c>
      <c r="I1045" s="108" t="s">
        <v>276</v>
      </c>
      <c r="J1045" s="120">
        <v>-122056000</v>
      </c>
      <c r="K1045" s="114">
        <v>0</v>
      </c>
      <c r="L1045" s="114">
        <v>-122056000</v>
      </c>
      <c r="M1045" s="115" t="s">
        <v>272</v>
      </c>
      <c r="N1045" s="108" t="s">
        <v>2403</v>
      </c>
      <c r="O1045" s="108" t="s">
        <v>2404</v>
      </c>
      <c r="P1045" s="108" t="s">
        <v>284</v>
      </c>
      <c r="Q1045" s="120">
        <v>6424</v>
      </c>
      <c r="R1045" s="116" t="s">
        <v>239</v>
      </c>
      <c r="S1045" s="108" t="s">
        <v>272</v>
      </c>
      <c r="T1045" s="108" t="s">
        <v>272</v>
      </c>
      <c r="U1045" s="108" t="s">
        <v>272</v>
      </c>
      <c r="V1045" s="108" t="s">
        <v>272</v>
      </c>
      <c r="W1045" s="108" t="s">
        <v>272</v>
      </c>
      <c r="X1045" s="108" t="s">
        <v>272</v>
      </c>
      <c r="Y1045" s="108" t="s">
        <v>272</v>
      </c>
      <c r="Z1045" s="108" t="s">
        <v>272</v>
      </c>
      <c r="AA1045" s="108" t="s">
        <v>272</v>
      </c>
      <c r="AB1045" s="108" t="s">
        <v>272</v>
      </c>
      <c r="AC1045" s="108" t="s">
        <v>272</v>
      </c>
      <c r="AD1045" s="108" t="s">
        <v>272</v>
      </c>
      <c r="AE1045" s="108" t="s">
        <v>272</v>
      </c>
      <c r="AF1045" s="108" t="s">
        <v>278</v>
      </c>
    </row>
    <row r="1046" spans="1:32" x14ac:dyDescent="0.25">
      <c r="A1046" s="107">
        <f t="shared" si="16"/>
        <v>7</v>
      </c>
      <c r="B1046" s="113">
        <v>45498</v>
      </c>
      <c r="C1046" s="113">
        <v>45498</v>
      </c>
      <c r="D1046" s="108" t="s">
        <v>2405</v>
      </c>
      <c r="E1046" s="108" t="s">
        <v>272</v>
      </c>
      <c r="F1046" s="108" t="s">
        <v>2406</v>
      </c>
      <c r="G1046" s="108" t="s">
        <v>315</v>
      </c>
      <c r="H1046" s="108" t="s">
        <v>316</v>
      </c>
      <c r="I1046" s="108" t="s">
        <v>276</v>
      </c>
      <c r="J1046" s="120">
        <v>-742306400</v>
      </c>
      <c r="K1046" s="114">
        <v>0</v>
      </c>
      <c r="L1046" s="114">
        <v>-742306400</v>
      </c>
      <c r="M1046" s="115" t="s">
        <v>272</v>
      </c>
      <c r="N1046" s="108" t="s">
        <v>283</v>
      </c>
      <c r="O1046" s="108" t="s">
        <v>168</v>
      </c>
      <c r="P1046" s="108" t="s">
        <v>284</v>
      </c>
      <c r="Q1046" s="120">
        <v>22000</v>
      </c>
      <c r="R1046" s="116" t="s">
        <v>0</v>
      </c>
      <c r="S1046" s="108" t="s">
        <v>272</v>
      </c>
      <c r="T1046" s="108" t="s">
        <v>272</v>
      </c>
      <c r="U1046" s="108" t="s">
        <v>272</v>
      </c>
      <c r="V1046" s="108" t="s">
        <v>272</v>
      </c>
      <c r="W1046" s="108" t="s">
        <v>272</v>
      </c>
      <c r="X1046" s="108" t="s">
        <v>272</v>
      </c>
      <c r="Y1046" s="108" t="s">
        <v>272</v>
      </c>
      <c r="Z1046" s="108" t="s">
        <v>272</v>
      </c>
      <c r="AA1046" s="108" t="s">
        <v>272</v>
      </c>
      <c r="AB1046" s="108" t="s">
        <v>272</v>
      </c>
      <c r="AC1046" s="108" t="s">
        <v>272</v>
      </c>
      <c r="AD1046" s="108" t="s">
        <v>272</v>
      </c>
      <c r="AE1046" s="108" t="s">
        <v>272</v>
      </c>
      <c r="AF1046" s="108" t="s">
        <v>278</v>
      </c>
    </row>
    <row r="1047" spans="1:32" x14ac:dyDescent="0.25">
      <c r="A1047" s="107">
        <f t="shared" si="16"/>
        <v>7</v>
      </c>
      <c r="B1047" s="113">
        <v>45498</v>
      </c>
      <c r="C1047" s="113">
        <v>45498</v>
      </c>
      <c r="D1047" s="108" t="s">
        <v>2407</v>
      </c>
      <c r="E1047" s="108" t="s">
        <v>272</v>
      </c>
      <c r="F1047" s="108" t="s">
        <v>2408</v>
      </c>
      <c r="G1047" s="108" t="s">
        <v>315</v>
      </c>
      <c r="H1047" s="108" t="s">
        <v>316</v>
      </c>
      <c r="I1047" s="108" t="s">
        <v>276</v>
      </c>
      <c r="J1047" s="120">
        <v>-742306400</v>
      </c>
      <c r="K1047" s="114">
        <v>0</v>
      </c>
      <c r="L1047" s="114">
        <v>-742306400</v>
      </c>
      <c r="M1047" s="115" t="s">
        <v>272</v>
      </c>
      <c r="N1047" s="108" t="s">
        <v>283</v>
      </c>
      <c r="O1047" s="108" t="s">
        <v>168</v>
      </c>
      <c r="P1047" s="108" t="s">
        <v>284</v>
      </c>
      <c r="Q1047" s="120">
        <v>22000</v>
      </c>
      <c r="R1047" s="116" t="s">
        <v>0</v>
      </c>
      <c r="S1047" s="108" t="s">
        <v>272</v>
      </c>
      <c r="T1047" s="108" t="s">
        <v>272</v>
      </c>
      <c r="U1047" s="108" t="s">
        <v>272</v>
      </c>
      <c r="V1047" s="108" t="s">
        <v>272</v>
      </c>
      <c r="W1047" s="108" t="s">
        <v>272</v>
      </c>
      <c r="X1047" s="108" t="s">
        <v>272</v>
      </c>
      <c r="Y1047" s="108" t="s">
        <v>272</v>
      </c>
      <c r="Z1047" s="108" t="s">
        <v>272</v>
      </c>
      <c r="AA1047" s="108" t="s">
        <v>272</v>
      </c>
      <c r="AB1047" s="108" t="s">
        <v>272</v>
      </c>
      <c r="AC1047" s="108" t="s">
        <v>272</v>
      </c>
      <c r="AD1047" s="108" t="s">
        <v>272</v>
      </c>
      <c r="AE1047" s="108" t="s">
        <v>272</v>
      </c>
      <c r="AF1047" s="108" t="s">
        <v>278</v>
      </c>
    </row>
    <row r="1048" spans="1:32" x14ac:dyDescent="0.25">
      <c r="A1048" s="107">
        <f t="shared" si="16"/>
        <v>7</v>
      </c>
      <c r="B1048" s="113">
        <v>45498</v>
      </c>
      <c r="C1048" s="113">
        <v>45498</v>
      </c>
      <c r="D1048" s="108" t="s">
        <v>2409</v>
      </c>
      <c r="E1048" s="108" t="s">
        <v>272</v>
      </c>
      <c r="F1048" s="108" t="s">
        <v>2410</v>
      </c>
      <c r="G1048" s="108" t="s">
        <v>315</v>
      </c>
      <c r="H1048" s="108" t="s">
        <v>316</v>
      </c>
      <c r="I1048" s="108" t="s">
        <v>276</v>
      </c>
      <c r="J1048" s="120">
        <v>-664752000</v>
      </c>
      <c r="K1048" s="114">
        <v>0</v>
      </c>
      <c r="L1048" s="114">
        <v>-664752000</v>
      </c>
      <c r="M1048" s="115" t="s">
        <v>272</v>
      </c>
      <c r="N1048" s="108" t="s">
        <v>110</v>
      </c>
      <c r="O1048" s="108" t="s">
        <v>192</v>
      </c>
      <c r="P1048" s="108" t="s">
        <v>284</v>
      </c>
      <c r="Q1048" s="120">
        <v>22000</v>
      </c>
      <c r="R1048" s="116" t="s">
        <v>0</v>
      </c>
      <c r="S1048" s="108" t="s">
        <v>272</v>
      </c>
      <c r="T1048" s="108" t="s">
        <v>272</v>
      </c>
      <c r="U1048" s="108" t="s">
        <v>272</v>
      </c>
      <c r="V1048" s="108" t="s">
        <v>272</v>
      </c>
      <c r="W1048" s="108" t="s">
        <v>272</v>
      </c>
      <c r="X1048" s="108" t="s">
        <v>272</v>
      </c>
      <c r="Y1048" s="108" t="s">
        <v>272</v>
      </c>
      <c r="Z1048" s="108" t="s">
        <v>272</v>
      </c>
      <c r="AA1048" s="108" t="s">
        <v>272</v>
      </c>
      <c r="AB1048" s="108" t="s">
        <v>272</v>
      </c>
      <c r="AC1048" s="108" t="s">
        <v>272</v>
      </c>
      <c r="AD1048" s="108" t="s">
        <v>272</v>
      </c>
      <c r="AE1048" s="108" t="s">
        <v>272</v>
      </c>
      <c r="AF1048" s="108" t="s">
        <v>278</v>
      </c>
    </row>
    <row r="1049" spans="1:32" x14ac:dyDescent="0.25">
      <c r="A1049" s="107">
        <f t="shared" si="16"/>
        <v>7</v>
      </c>
      <c r="B1049" s="113">
        <v>45498</v>
      </c>
      <c r="C1049" s="113">
        <v>45498</v>
      </c>
      <c r="D1049" s="108" t="s">
        <v>2411</v>
      </c>
      <c r="E1049" s="108" t="s">
        <v>272</v>
      </c>
      <c r="F1049" s="108" t="s">
        <v>2412</v>
      </c>
      <c r="G1049" s="108" t="s">
        <v>315</v>
      </c>
      <c r="H1049" s="108" t="s">
        <v>316</v>
      </c>
      <c r="I1049" s="108" t="s">
        <v>276</v>
      </c>
      <c r="J1049" s="120">
        <v>-664752000</v>
      </c>
      <c r="K1049" s="114">
        <v>0</v>
      </c>
      <c r="L1049" s="114">
        <v>-664752000</v>
      </c>
      <c r="M1049" s="115" t="s">
        <v>272</v>
      </c>
      <c r="N1049" s="108" t="s">
        <v>110</v>
      </c>
      <c r="O1049" s="108" t="s">
        <v>192</v>
      </c>
      <c r="P1049" s="108" t="s">
        <v>284</v>
      </c>
      <c r="Q1049" s="120">
        <v>22000</v>
      </c>
      <c r="R1049" s="116" t="s">
        <v>0</v>
      </c>
      <c r="S1049" s="108" t="s">
        <v>272</v>
      </c>
      <c r="T1049" s="108" t="s">
        <v>272</v>
      </c>
      <c r="U1049" s="108" t="s">
        <v>272</v>
      </c>
      <c r="V1049" s="108" t="s">
        <v>272</v>
      </c>
      <c r="W1049" s="108" t="s">
        <v>272</v>
      </c>
      <c r="X1049" s="108" t="s">
        <v>272</v>
      </c>
      <c r="Y1049" s="108" t="s">
        <v>272</v>
      </c>
      <c r="Z1049" s="108" t="s">
        <v>272</v>
      </c>
      <c r="AA1049" s="108" t="s">
        <v>272</v>
      </c>
      <c r="AB1049" s="108" t="s">
        <v>272</v>
      </c>
      <c r="AC1049" s="108" t="s">
        <v>272</v>
      </c>
      <c r="AD1049" s="108" t="s">
        <v>272</v>
      </c>
      <c r="AE1049" s="108" t="s">
        <v>272</v>
      </c>
      <c r="AF1049" s="108" t="s">
        <v>278</v>
      </c>
    </row>
    <row r="1050" spans="1:32" x14ac:dyDescent="0.25">
      <c r="A1050" s="107">
        <f t="shared" si="16"/>
        <v>7</v>
      </c>
      <c r="B1050" s="113">
        <v>45498</v>
      </c>
      <c r="C1050" s="113">
        <v>45498</v>
      </c>
      <c r="D1050" s="108" t="s">
        <v>2413</v>
      </c>
      <c r="E1050" s="108" t="s">
        <v>272</v>
      </c>
      <c r="F1050" s="108" t="s">
        <v>2414</v>
      </c>
      <c r="G1050" s="108" t="s">
        <v>315</v>
      </c>
      <c r="H1050" s="108" t="s">
        <v>316</v>
      </c>
      <c r="I1050" s="108" t="s">
        <v>276</v>
      </c>
      <c r="J1050" s="120">
        <v>-664752000</v>
      </c>
      <c r="K1050" s="114">
        <v>0</v>
      </c>
      <c r="L1050" s="114">
        <v>-664752000</v>
      </c>
      <c r="M1050" s="115" t="s">
        <v>272</v>
      </c>
      <c r="N1050" s="108" t="s">
        <v>110</v>
      </c>
      <c r="O1050" s="108" t="s">
        <v>192</v>
      </c>
      <c r="P1050" s="108" t="s">
        <v>284</v>
      </c>
      <c r="Q1050" s="120">
        <v>22000</v>
      </c>
      <c r="R1050" s="116" t="s">
        <v>0</v>
      </c>
      <c r="S1050" s="108" t="s">
        <v>272</v>
      </c>
      <c r="T1050" s="108" t="s">
        <v>272</v>
      </c>
      <c r="U1050" s="108" t="s">
        <v>272</v>
      </c>
      <c r="V1050" s="108" t="s">
        <v>272</v>
      </c>
      <c r="W1050" s="108" t="s">
        <v>272</v>
      </c>
      <c r="X1050" s="108" t="s">
        <v>272</v>
      </c>
      <c r="Y1050" s="108" t="s">
        <v>272</v>
      </c>
      <c r="Z1050" s="108" t="s">
        <v>272</v>
      </c>
      <c r="AA1050" s="108" t="s">
        <v>272</v>
      </c>
      <c r="AB1050" s="108" t="s">
        <v>272</v>
      </c>
      <c r="AC1050" s="108" t="s">
        <v>272</v>
      </c>
      <c r="AD1050" s="108" t="s">
        <v>272</v>
      </c>
      <c r="AE1050" s="108" t="s">
        <v>272</v>
      </c>
      <c r="AF1050" s="108" t="s">
        <v>278</v>
      </c>
    </row>
    <row r="1051" spans="1:32" x14ac:dyDescent="0.25">
      <c r="A1051" s="107">
        <f t="shared" si="16"/>
        <v>7</v>
      </c>
      <c r="B1051" s="113">
        <v>45498</v>
      </c>
      <c r="C1051" s="113">
        <v>45498</v>
      </c>
      <c r="D1051" s="108" t="s">
        <v>2415</v>
      </c>
      <c r="E1051" s="108" t="s">
        <v>272</v>
      </c>
      <c r="F1051" s="108" t="s">
        <v>2416</v>
      </c>
      <c r="G1051" s="108" t="s">
        <v>315</v>
      </c>
      <c r="H1051" s="108" t="s">
        <v>316</v>
      </c>
      <c r="I1051" s="108" t="s">
        <v>276</v>
      </c>
      <c r="J1051" s="120">
        <v>-664752000</v>
      </c>
      <c r="K1051" s="114">
        <v>0</v>
      </c>
      <c r="L1051" s="114">
        <v>-664752000</v>
      </c>
      <c r="M1051" s="115" t="s">
        <v>272</v>
      </c>
      <c r="N1051" s="108" t="s">
        <v>110</v>
      </c>
      <c r="O1051" s="108" t="s">
        <v>192</v>
      </c>
      <c r="P1051" s="108" t="s">
        <v>284</v>
      </c>
      <c r="Q1051" s="120">
        <v>22000</v>
      </c>
      <c r="R1051" s="116" t="s">
        <v>0</v>
      </c>
      <c r="S1051" s="108" t="s">
        <v>272</v>
      </c>
      <c r="T1051" s="108" t="s">
        <v>272</v>
      </c>
      <c r="U1051" s="108" t="s">
        <v>272</v>
      </c>
      <c r="V1051" s="108" t="s">
        <v>272</v>
      </c>
      <c r="W1051" s="108" t="s">
        <v>272</v>
      </c>
      <c r="X1051" s="108" t="s">
        <v>272</v>
      </c>
      <c r="Y1051" s="108" t="s">
        <v>272</v>
      </c>
      <c r="Z1051" s="108" t="s">
        <v>272</v>
      </c>
      <c r="AA1051" s="108" t="s">
        <v>272</v>
      </c>
      <c r="AB1051" s="108" t="s">
        <v>272</v>
      </c>
      <c r="AC1051" s="108" t="s">
        <v>272</v>
      </c>
      <c r="AD1051" s="108" t="s">
        <v>272</v>
      </c>
      <c r="AE1051" s="108" t="s">
        <v>272</v>
      </c>
      <c r="AF1051" s="108" t="s">
        <v>278</v>
      </c>
    </row>
    <row r="1052" spans="1:32" x14ac:dyDescent="0.25">
      <c r="A1052" s="107">
        <f t="shared" si="16"/>
        <v>7</v>
      </c>
      <c r="B1052" s="113">
        <v>45498</v>
      </c>
      <c r="C1052" s="113">
        <v>45498</v>
      </c>
      <c r="D1052" s="108" t="s">
        <v>2417</v>
      </c>
      <c r="E1052" s="108" t="s">
        <v>272</v>
      </c>
      <c r="F1052" s="108" t="s">
        <v>2418</v>
      </c>
      <c r="G1052" s="108" t="s">
        <v>281</v>
      </c>
      <c r="H1052" s="108" t="s">
        <v>282</v>
      </c>
      <c r="I1052" s="108" t="s">
        <v>276</v>
      </c>
      <c r="J1052" s="120">
        <v>-386034000</v>
      </c>
      <c r="K1052" s="114">
        <v>0</v>
      </c>
      <c r="L1052" s="114">
        <v>-386034000</v>
      </c>
      <c r="M1052" s="115" t="s">
        <v>272</v>
      </c>
      <c r="N1052" s="108" t="s">
        <v>101</v>
      </c>
      <c r="O1052" s="108" t="s">
        <v>175</v>
      </c>
      <c r="P1052" s="108" t="s">
        <v>284</v>
      </c>
      <c r="Q1052" s="120">
        <v>11000</v>
      </c>
      <c r="R1052" s="116" t="s">
        <v>1</v>
      </c>
      <c r="S1052" s="108" t="s">
        <v>272</v>
      </c>
      <c r="T1052" s="108" t="s">
        <v>272</v>
      </c>
      <c r="U1052" s="108" t="s">
        <v>272</v>
      </c>
      <c r="V1052" s="108" t="s">
        <v>272</v>
      </c>
      <c r="W1052" s="108" t="s">
        <v>272</v>
      </c>
      <c r="X1052" s="108" t="s">
        <v>272</v>
      </c>
      <c r="Y1052" s="108" t="s">
        <v>272</v>
      </c>
      <c r="Z1052" s="108" t="s">
        <v>272</v>
      </c>
      <c r="AA1052" s="108" t="s">
        <v>272</v>
      </c>
      <c r="AB1052" s="108" t="s">
        <v>272</v>
      </c>
      <c r="AC1052" s="108" t="s">
        <v>272</v>
      </c>
      <c r="AD1052" s="108" t="s">
        <v>272</v>
      </c>
      <c r="AE1052" s="108" t="s">
        <v>272</v>
      </c>
      <c r="AF1052" s="108" t="s">
        <v>278</v>
      </c>
    </row>
    <row r="1053" spans="1:32" ht="25" x14ac:dyDescent="0.25">
      <c r="A1053" s="107">
        <f t="shared" si="16"/>
        <v>7</v>
      </c>
      <c r="B1053" s="113">
        <v>45499</v>
      </c>
      <c r="C1053" s="113">
        <v>45499</v>
      </c>
      <c r="D1053" s="108" t="s">
        <v>2419</v>
      </c>
      <c r="E1053" s="108" t="s">
        <v>272</v>
      </c>
      <c r="F1053" s="108" t="s">
        <v>2420</v>
      </c>
      <c r="G1053" s="108" t="s">
        <v>274</v>
      </c>
      <c r="H1053" s="108" t="s">
        <v>275</v>
      </c>
      <c r="I1053" s="108" t="s">
        <v>276</v>
      </c>
      <c r="J1053" s="120">
        <v>-7616667</v>
      </c>
      <c r="K1053" s="114">
        <v>0</v>
      </c>
      <c r="L1053" s="114">
        <v>-7616667</v>
      </c>
      <c r="M1053" s="115" t="s">
        <v>1381</v>
      </c>
      <c r="N1053" s="108" t="s">
        <v>272</v>
      </c>
      <c r="O1053" s="108" t="s">
        <v>272</v>
      </c>
      <c r="P1053" s="108" t="s">
        <v>272</v>
      </c>
      <c r="Q1053" s="120">
        <v>0</v>
      </c>
      <c r="R1053" s="116" t="s">
        <v>239</v>
      </c>
      <c r="S1053" s="108" t="s">
        <v>272</v>
      </c>
      <c r="T1053" s="108" t="s">
        <v>272</v>
      </c>
      <c r="U1053" s="108" t="s">
        <v>272</v>
      </c>
      <c r="V1053" s="108" t="s">
        <v>272</v>
      </c>
      <c r="W1053" s="108" t="s">
        <v>272</v>
      </c>
      <c r="X1053" s="108" t="s">
        <v>272</v>
      </c>
      <c r="Y1053" s="108" t="s">
        <v>272</v>
      </c>
      <c r="Z1053" s="108" t="s">
        <v>272</v>
      </c>
      <c r="AA1053" s="108" t="s">
        <v>272</v>
      </c>
      <c r="AB1053" s="108" t="s">
        <v>272</v>
      </c>
      <c r="AC1053" s="108" t="s">
        <v>272</v>
      </c>
      <c r="AD1053" s="108" t="s">
        <v>272</v>
      </c>
      <c r="AE1053" s="108" t="s">
        <v>272</v>
      </c>
      <c r="AF1053" s="108" t="s">
        <v>278</v>
      </c>
    </row>
    <row r="1054" spans="1:32" x14ac:dyDescent="0.25">
      <c r="A1054" s="107">
        <f t="shared" si="16"/>
        <v>7</v>
      </c>
      <c r="B1054" s="113">
        <v>45499</v>
      </c>
      <c r="C1054" s="113">
        <v>45499</v>
      </c>
      <c r="D1054" s="108" t="s">
        <v>2421</v>
      </c>
      <c r="E1054" s="108" t="s">
        <v>272</v>
      </c>
      <c r="F1054" s="108" t="s">
        <v>2422</v>
      </c>
      <c r="G1054" s="108" t="s">
        <v>281</v>
      </c>
      <c r="H1054" s="108" t="s">
        <v>282</v>
      </c>
      <c r="I1054" s="108" t="s">
        <v>276</v>
      </c>
      <c r="J1054" s="120">
        <v>-17188890</v>
      </c>
      <c r="K1054" s="114">
        <v>0</v>
      </c>
      <c r="L1054" s="114">
        <v>-17188890</v>
      </c>
      <c r="M1054" s="115" t="s">
        <v>272</v>
      </c>
      <c r="N1054" s="108" t="s">
        <v>2423</v>
      </c>
      <c r="O1054" s="108" t="s">
        <v>2424</v>
      </c>
      <c r="P1054" s="108" t="s">
        <v>284</v>
      </c>
      <c r="Q1054" s="120">
        <v>3570</v>
      </c>
      <c r="R1054" s="116" t="s">
        <v>239</v>
      </c>
      <c r="S1054" s="108" t="s">
        <v>272</v>
      </c>
      <c r="T1054" s="108" t="s">
        <v>272</v>
      </c>
      <c r="U1054" s="108" t="s">
        <v>272</v>
      </c>
      <c r="V1054" s="108" t="s">
        <v>272</v>
      </c>
      <c r="W1054" s="108" t="s">
        <v>272</v>
      </c>
      <c r="X1054" s="108" t="s">
        <v>272</v>
      </c>
      <c r="Y1054" s="108" t="s">
        <v>272</v>
      </c>
      <c r="Z1054" s="108" t="s">
        <v>272</v>
      </c>
      <c r="AA1054" s="108" t="s">
        <v>272</v>
      </c>
      <c r="AB1054" s="108" t="s">
        <v>272</v>
      </c>
      <c r="AC1054" s="108" t="s">
        <v>272</v>
      </c>
      <c r="AD1054" s="108" t="s">
        <v>272</v>
      </c>
      <c r="AE1054" s="108" t="s">
        <v>272</v>
      </c>
      <c r="AF1054" s="108" t="s">
        <v>278</v>
      </c>
    </row>
    <row r="1055" spans="1:32" x14ac:dyDescent="0.25">
      <c r="A1055" s="107">
        <f t="shared" si="16"/>
        <v>7</v>
      </c>
      <c r="B1055" s="113">
        <v>45499</v>
      </c>
      <c r="C1055" s="113">
        <v>45499</v>
      </c>
      <c r="D1055" s="108" t="s">
        <v>2421</v>
      </c>
      <c r="E1055" s="108" t="s">
        <v>272</v>
      </c>
      <c r="F1055" s="108" t="s">
        <v>2422</v>
      </c>
      <c r="G1055" s="108" t="s">
        <v>281</v>
      </c>
      <c r="H1055" s="108" t="s">
        <v>282</v>
      </c>
      <c r="I1055" s="108" t="s">
        <v>276</v>
      </c>
      <c r="J1055" s="120">
        <v>-17140741</v>
      </c>
      <c r="K1055" s="114">
        <v>0</v>
      </c>
      <c r="L1055" s="114">
        <v>-17140741</v>
      </c>
      <c r="M1055" s="115" t="s">
        <v>272</v>
      </c>
      <c r="N1055" s="108" t="s">
        <v>2425</v>
      </c>
      <c r="O1055" s="108" t="s">
        <v>2426</v>
      </c>
      <c r="P1055" s="108" t="s">
        <v>284</v>
      </c>
      <c r="Q1055" s="120">
        <v>3560</v>
      </c>
      <c r="R1055" s="116" t="s">
        <v>239</v>
      </c>
      <c r="S1055" s="108" t="s">
        <v>272</v>
      </c>
      <c r="T1055" s="108" t="s">
        <v>272</v>
      </c>
      <c r="U1055" s="108" t="s">
        <v>272</v>
      </c>
      <c r="V1055" s="108" t="s">
        <v>272</v>
      </c>
      <c r="W1055" s="108" t="s">
        <v>272</v>
      </c>
      <c r="X1055" s="108" t="s">
        <v>272</v>
      </c>
      <c r="Y1055" s="108" t="s">
        <v>272</v>
      </c>
      <c r="Z1055" s="108" t="s">
        <v>272</v>
      </c>
      <c r="AA1055" s="108" t="s">
        <v>272</v>
      </c>
      <c r="AB1055" s="108" t="s">
        <v>272</v>
      </c>
      <c r="AC1055" s="108" t="s">
        <v>272</v>
      </c>
      <c r="AD1055" s="108" t="s">
        <v>272</v>
      </c>
      <c r="AE1055" s="108" t="s">
        <v>272</v>
      </c>
      <c r="AF1055" s="108" t="s">
        <v>278</v>
      </c>
    </row>
    <row r="1056" spans="1:32" x14ac:dyDescent="0.25">
      <c r="A1056" s="107">
        <f t="shared" si="16"/>
        <v>7</v>
      </c>
      <c r="B1056" s="113">
        <v>45499</v>
      </c>
      <c r="C1056" s="113">
        <v>45499</v>
      </c>
      <c r="D1056" s="108" t="s">
        <v>2421</v>
      </c>
      <c r="E1056" s="108" t="s">
        <v>272</v>
      </c>
      <c r="F1056" s="108" t="s">
        <v>2422</v>
      </c>
      <c r="G1056" s="108" t="s">
        <v>281</v>
      </c>
      <c r="H1056" s="108" t="s">
        <v>282</v>
      </c>
      <c r="I1056" s="108" t="s">
        <v>276</v>
      </c>
      <c r="J1056" s="120">
        <v>-7511111</v>
      </c>
      <c r="K1056" s="114">
        <v>0</v>
      </c>
      <c r="L1056" s="114">
        <v>-7511111</v>
      </c>
      <c r="M1056" s="115" t="s">
        <v>272</v>
      </c>
      <c r="N1056" s="108" t="s">
        <v>2427</v>
      </c>
      <c r="O1056" s="108" t="s">
        <v>2428</v>
      </c>
      <c r="P1056" s="108" t="s">
        <v>284</v>
      </c>
      <c r="Q1056" s="120">
        <v>1560</v>
      </c>
      <c r="R1056" s="116" t="s">
        <v>239</v>
      </c>
      <c r="S1056" s="108" t="s">
        <v>272</v>
      </c>
      <c r="T1056" s="108" t="s">
        <v>272</v>
      </c>
      <c r="U1056" s="108" t="s">
        <v>272</v>
      </c>
      <c r="V1056" s="108" t="s">
        <v>272</v>
      </c>
      <c r="W1056" s="108" t="s">
        <v>272</v>
      </c>
      <c r="X1056" s="108" t="s">
        <v>272</v>
      </c>
      <c r="Y1056" s="108" t="s">
        <v>272</v>
      </c>
      <c r="Z1056" s="108" t="s">
        <v>272</v>
      </c>
      <c r="AA1056" s="108" t="s">
        <v>272</v>
      </c>
      <c r="AB1056" s="108" t="s">
        <v>272</v>
      </c>
      <c r="AC1056" s="108" t="s">
        <v>272</v>
      </c>
      <c r="AD1056" s="108" t="s">
        <v>272</v>
      </c>
      <c r="AE1056" s="108" t="s">
        <v>272</v>
      </c>
      <c r="AF1056" s="108" t="s">
        <v>278</v>
      </c>
    </row>
    <row r="1057" spans="1:32" x14ac:dyDescent="0.25">
      <c r="A1057" s="107">
        <f t="shared" si="16"/>
        <v>7</v>
      </c>
      <c r="B1057" s="113">
        <v>45499</v>
      </c>
      <c r="C1057" s="113">
        <v>45499</v>
      </c>
      <c r="D1057" s="108" t="s">
        <v>2421</v>
      </c>
      <c r="E1057" s="108" t="s">
        <v>272</v>
      </c>
      <c r="F1057" s="108" t="s">
        <v>2422</v>
      </c>
      <c r="G1057" s="108" t="s">
        <v>281</v>
      </c>
      <c r="H1057" s="108" t="s">
        <v>282</v>
      </c>
      <c r="I1057" s="108" t="s">
        <v>276</v>
      </c>
      <c r="J1057" s="120">
        <v>-7462963</v>
      </c>
      <c r="K1057" s="114">
        <v>0</v>
      </c>
      <c r="L1057" s="114">
        <v>-7462963</v>
      </c>
      <c r="M1057" s="115" t="s">
        <v>272</v>
      </c>
      <c r="N1057" s="108" t="s">
        <v>2429</v>
      </c>
      <c r="O1057" s="108" t="s">
        <v>2430</v>
      </c>
      <c r="P1057" s="108" t="s">
        <v>284</v>
      </c>
      <c r="Q1057" s="120">
        <v>1550</v>
      </c>
      <c r="R1057" s="116" t="s">
        <v>239</v>
      </c>
      <c r="S1057" s="108" t="s">
        <v>272</v>
      </c>
      <c r="T1057" s="108" t="s">
        <v>272</v>
      </c>
      <c r="U1057" s="108" t="s">
        <v>272</v>
      </c>
      <c r="V1057" s="108" t="s">
        <v>272</v>
      </c>
      <c r="W1057" s="108" t="s">
        <v>272</v>
      </c>
      <c r="X1057" s="108" t="s">
        <v>272</v>
      </c>
      <c r="Y1057" s="108" t="s">
        <v>272</v>
      </c>
      <c r="Z1057" s="108" t="s">
        <v>272</v>
      </c>
      <c r="AA1057" s="108" t="s">
        <v>272</v>
      </c>
      <c r="AB1057" s="108" t="s">
        <v>272</v>
      </c>
      <c r="AC1057" s="108" t="s">
        <v>272</v>
      </c>
      <c r="AD1057" s="108" t="s">
        <v>272</v>
      </c>
      <c r="AE1057" s="108" t="s">
        <v>272</v>
      </c>
      <c r="AF1057" s="108" t="s">
        <v>278</v>
      </c>
    </row>
    <row r="1058" spans="1:32" x14ac:dyDescent="0.25">
      <c r="A1058" s="107">
        <f t="shared" si="16"/>
        <v>7</v>
      </c>
      <c r="B1058" s="113">
        <v>45499</v>
      </c>
      <c r="C1058" s="113">
        <v>45499</v>
      </c>
      <c r="D1058" s="108" t="s">
        <v>2431</v>
      </c>
      <c r="E1058" s="108" t="s">
        <v>272</v>
      </c>
      <c r="F1058" s="108" t="s">
        <v>2432</v>
      </c>
      <c r="G1058" s="108" t="s">
        <v>281</v>
      </c>
      <c r="H1058" s="108" t="s">
        <v>282</v>
      </c>
      <c r="I1058" s="108" t="s">
        <v>276</v>
      </c>
      <c r="J1058" s="120">
        <v>-714846000</v>
      </c>
      <c r="K1058" s="114">
        <v>0</v>
      </c>
      <c r="L1058" s="114">
        <v>-714846000</v>
      </c>
      <c r="M1058" s="115" t="s">
        <v>272</v>
      </c>
      <c r="N1058" s="108" t="s">
        <v>110</v>
      </c>
      <c r="O1058" s="108" t="s">
        <v>192</v>
      </c>
      <c r="P1058" s="108" t="s">
        <v>284</v>
      </c>
      <c r="Q1058" s="120">
        <v>22000</v>
      </c>
      <c r="R1058" s="116" t="s">
        <v>0</v>
      </c>
      <c r="S1058" s="108" t="s">
        <v>272</v>
      </c>
      <c r="T1058" s="108" t="s">
        <v>272</v>
      </c>
      <c r="U1058" s="108" t="s">
        <v>272</v>
      </c>
      <c r="V1058" s="108" t="s">
        <v>272</v>
      </c>
      <c r="W1058" s="108" t="s">
        <v>272</v>
      </c>
      <c r="X1058" s="108" t="s">
        <v>272</v>
      </c>
      <c r="Y1058" s="108" t="s">
        <v>272</v>
      </c>
      <c r="Z1058" s="108" t="s">
        <v>272</v>
      </c>
      <c r="AA1058" s="108" t="s">
        <v>272</v>
      </c>
      <c r="AB1058" s="108" t="s">
        <v>272</v>
      </c>
      <c r="AC1058" s="108" t="s">
        <v>272</v>
      </c>
      <c r="AD1058" s="108" t="s">
        <v>272</v>
      </c>
      <c r="AE1058" s="108" t="s">
        <v>272</v>
      </c>
      <c r="AF1058" s="108" t="s">
        <v>278</v>
      </c>
    </row>
    <row r="1059" spans="1:32" x14ac:dyDescent="0.25">
      <c r="A1059" s="107">
        <f t="shared" si="16"/>
        <v>7</v>
      </c>
      <c r="B1059" s="113">
        <v>45499</v>
      </c>
      <c r="C1059" s="113">
        <v>45499</v>
      </c>
      <c r="D1059" s="108" t="s">
        <v>2433</v>
      </c>
      <c r="E1059" s="108" t="s">
        <v>272</v>
      </c>
      <c r="F1059" s="108" t="s">
        <v>2434</v>
      </c>
      <c r="G1059" s="108" t="s">
        <v>281</v>
      </c>
      <c r="H1059" s="108" t="s">
        <v>282</v>
      </c>
      <c r="I1059" s="108" t="s">
        <v>276</v>
      </c>
      <c r="J1059" s="120">
        <v>-736737540</v>
      </c>
      <c r="K1059" s="114">
        <v>0</v>
      </c>
      <c r="L1059" s="114">
        <v>-736737540</v>
      </c>
      <c r="M1059" s="115" t="s">
        <v>272</v>
      </c>
      <c r="N1059" s="108" t="s">
        <v>95</v>
      </c>
      <c r="O1059" s="108" t="s">
        <v>170</v>
      </c>
      <c r="P1059" s="108" t="s">
        <v>284</v>
      </c>
      <c r="Q1059" s="120">
        <v>22000</v>
      </c>
      <c r="R1059" s="116" t="s">
        <v>0</v>
      </c>
      <c r="S1059" s="108" t="s">
        <v>272</v>
      </c>
      <c r="T1059" s="108" t="s">
        <v>272</v>
      </c>
      <c r="U1059" s="108" t="s">
        <v>272</v>
      </c>
      <c r="V1059" s="108" t="s">
        <v>272</v>
      </c>
      <c r="W1059" s="108" t="s">
        <v>272</v>
      </c>
      <c r="X1059" s="108" t="s">
        <v>272</v>
      </c>
      <c r="Y1059" s="108" t="s">
        <v>272</v>
      </c>
      <c r="Z1059" s="108" t="s">
        <v>272</v>
      </c>
      <c r="AA1059" s="108" t="s">
        <v>272</v>
      </c>
      <c r="AB1059" s="108" t="s">
        <v>272</v>
      </c>
      <c r="AC1059" s="108" t="s">
        <v>272</v>
      </c>
      <c r="AD1059" s="108" t="s">
        <v>272</v>
      </c>
      <c r="AE1059" s="108" t="s">
        <v>272</v>
      </c>
      <c r="AF1059" s="108" t="s">
        <v>278</v>
      </c>
    </row>
    <row r="1060" spans="1:32" x14ac:dyDescent="0.25">
      <c r="A1060" s="107">
        <f t="shared" si="16"/>
        <v>7</v>
      </c>
      <c r="B1060" s="113">
        <v>45499</v>
      </c>
      <c r="C1060" s="113">
        <v>45499</v>
      </c>
      <c r="D1060" s="108" t="s">
        <v>2435</v>
      </c>
      <c r="E1060" s="108" t="s">
        <v>272</v>
      </c>
      <c r="F1060" s="108" t="s">
        <v>2436</v>
      </c>
      <c r="G1060" s="108" t="s">
        <v>281</v>
      </c>
      <c r="H1060" s="108" t="s">
        <v>282</v>
      </c>
      <c r="I1060" s="108" t="s">
        <v>276</v>
      </c>
      <c r="J1060" s="120">
        <v>-736737540</v>
      </c>
      <c r="K1060" s="114">
        <v>0</v>
      </c>
      <c r="L1060" s="114">
        <v>-736737540</v>
      </c>
      <c r="M1060" s="115" t="s">
        <v>272</v>
      </c>
      <c r="N1060" s="108" t="s">
        <v>95</v>
      </c>
      <c r="O1060" s="108" t="s">
        <v>170</v>
      </c>
      <c r="P1060" s="108" t="s">
        <v>284</v>
      </c>
      <c r="Q1060" s="120">
        <v>22000</v>
      </c>
      <c r="R1060" s="116" t="s">
        <v>0</v>
      </c>
      <c r="S1060" s="108" t="s">
        <v>272</v>
      </c>
      <c r="T1060" s="108" t="s">
        <v>272</v>
      </c>
      <c r="U1060" s="108" t="s">
        <v>272</v>
      </c>
      <c r="V1060" s="108" t="s">
        <v>272</v>
      </c>
      <c r="W1060" s="108" t="s">
        <v>272</v>
      </c>
      <c r="X1060" s="108" t="s">
        <v>272</v>
      </c>
      <c r="Y1060" s="108" t="s">
        <v>272</v>
      </c>
      <c r="Z1060" s="108" t="s">
        <v>272</v>
      </c>
      <c r="AA1060" s="108" t="s">
        <v>272</v>
      </c>
      <c r="AB1060" s="108" t="s">
        <v>272</v>
      </c>
      <c r="AC1060" s="108" t="s">
        <v>272</v>
      </c>
      <c r="AD1060" s="108" t="s">
        <v>272</v>
      </c>
      <c r="AE1060" s="108" t="s">
        <v>272</v>
      </c>
      <c r="AF1060" s="108" t="s">
        <v>278</v>
      </c>
    </row>
    <row r="1061" spans="1:32" x14ac:dyDescent="0.25">
      <c r="A1061" s="107">
        <f t="shared" si="16"/>
        <v>7</v>
      </c>
      <c r="B1061" s="113">
        <v>45500</v>
      </c>
      <c r="C1061" s="113">
        <v>45500</v>
      </c>
      <c r="D1061" s="108" t="s">
        <v>2437</v>
      </c>
      <c r="E1061" s="108" t="s">
        <v>272</v>
      </c>
      <c r="F1061" s="108" t="s">
        <v>2438</v>
      </c>
      <c r="G1061" s="108" t="s">
        <v>281</v>
      </c>
      <c r="H1061" s="108" t="s">
        <v>282</v>
      </c>
      <c r="I1061" s="108" t="s">
        <v>276</v>
      </c>
      <c r="J1061" s="120">
        <v>-193017000</v>
      </c>
      <c r="K1061" s="114">
        <v>0</v>
      </c>
      <c r="L1061" s="114">
        <v>-193017000</v>
      </c>
      <c r="M1061" s="115" t="s">
        <v>272</v>
      </c>
      <c r="N1061" s="108" t="s">
        <v>101</v>
      </c>
      <c r="O1061" s="108" t="s">
        <v>175</v>
      </c>
      <c r="P1061" s="108" t="s">
        <v>284</v>
      </c>
      <c r="Q1061" s="120">
        <v>5500</v>
      </c>
      <c r="R1061" s="116" t="s">
        <v>1</v>
      </c>
      <c r="S1061" s="108" t="s">
        <v>272</v>
      </c>
      <c r="T1061" s="108" t="s">
        <v>272</v>
      </c>
      <c r="U1061" s="108" t="s">
        <v>272</v>
      </c>
      <c r="V1061" s="108" t="s">
        <v>272</v>
      </c>
      <c r="W1061" s="108" t="s">
        <v>272</v>
      </c>
      <c r="X1061" s="108" t="s">
        <v>272</v>
      </c>
      <c r="Y1061" s="108" t="s">
        <v>272</v>
      </c>
      <c r="Z1061" s="108" t="s">
        <v>272</v>
      </c>
      <c r="AA1061" s="108" t="s">
        <v>272</v>
      </c>
      <c r="AB1061" s="108" t="s">
        <v>272</v>
      </c>
      <c r="AC1061" s="108" t="s">
        <v>272</v>
      </c>
      <c r="AD1061" s="108" t="s">
        <v>272</v>
      </c>
      <c r="AE1061" s="108" t="s">
        <v>272</v>
      </c>
      <c r="AF1061" s="108" t="s">
        <v>278</v>
      </c>
    </row>
    <row r="1062" spans="1:32" x14ac:dyDescent="0.25">
      <c r="A1062" s="107">
        <f t="shared" si="16"/>
        <v>7</v>
      </c>
      <c r="B1062" s="113">
        <v>45500</v>
      </c>
      <c r="C1062" s="113">
        <v>45500</v>
      </c>
      <c r="D1062" s="108" t="s">
        <v>2439</v>
      </c>
      <c r="E1062" s="108" t="s">
        <v>272</v>
      </c>
      <c r="F1062" s="108" t="s">
        <v>2440</v>
      </c>
      <c r="G1062" s="108" t="s">
        <v>281</v>
      </c>
      <c r="H1062" s="108" t="s">
        <v>282</v>
      </c>
      <c r="I1062" s="108" t="s">
        <v>276</v>
      </c>
      <c r="J1062" s="120">
        <v>-193017000</v>
      </c>
      <c r="K1062" s="114">
        <v>0</v>
      </c>
      <c r="L1062" s="114">
        <v>-193017000</v>
      </c>
      <c r="M1062" s="115" t="s">
        <v>272</v>
      </c>
      <c r="N1062" s="108" t="s">
        <v>101</v>
      </c>
      <c r="O1062" s="108" t="s">
        <v>175</v>
      </c>
      <c r="P1062" s="108" t="s">
        <v>284</v>
      </c>
      <c r="Q1062" s="120">
        <v>5500</v>
      </c>
      <c r="R1062" s="116" t="s">
        <v>1</v>
      </c>
      <c r="S1062" s="108" t="s">
        <v>272</v>
      </c>
      <c r="T1062" s="108" t="s">
        <v>272</v>
      </c>
      <c r="U1062" s="108" t="s">
        <v>272</v>
      </c>
      <c r="V1062" s="108" t="s">
        <v>272</v>
      </c>
      <c r="W1062" s="108" t="s">
        <v>272</v>
      </c>
      <c r="X1062" s="108" t="s">
        <v>272</v>
      </c>
      <c r="Y1062" s="108" t="s">
        <v>272</v>
      </c>
      <c r="Z1062" s="108" t="s">
        <v>272</v>
      </c>
      <c r="AA1062" s="108" t="s">
        <v>272</v>
      </c>
      <c r="AB1062" s="108" t="s">
        <v>272</v>
      </c>
      <c r="AC1062" s="108" t="s">
        <v>272</v>
      </c>
      <c r="AD1062" s="108" t="s">
        <v>272</v>
      </c>
      <c r="AE1062" s="108" t="s">
        <v>272</v>
      </c>
      <c r="AF1062" s="108" t="s">
        <v>278</v>
      </c>
    </row>
    <row r="1063" spans="1:32" x14ac:dyDescent="0.25">
      <c r="A1063" s="107">
        <f t="shared" si="16"/>
        <v>7</v>
      </c>
      <c r="B1063" s="113">
        <v>45500</v>
      </c>
      <c r="C1063" s="113">
        <v>45500</v>
      </c>
      <c r="D1063" s="108" t="s">
        <v>2441</v>
      </c>
      <c r="E1063" s="108" t="s">
        <v>272</v>
      </c>
      <c r="F1063" s="108" t="s">
        <v>2442</v>
      </c>
      <c r="G1063" s="108" t="s">
        <v>281</v>
      </c>
      <c r="H1063" s="108" t="s">
        <v>282</v>
      </c>
      <c r="I1063" s="108" t="s">
        <v>276</v>
      </c>
      <c r="J1063" s="120">
        <v>-736737540</v>
      </c>
      <c r="K1063" s="114">
        <v>0</v>
      </c>
      <c r="L1063" s="114">
        <v>-736737540</v>
      </c>
      <c r="M1063" s="115" t="s">
        <v>272</v>
      </c>
      <c r="N1063" s="108" t="s">
        <v>95</v>
      </c>
      <c r="O1063" s="108" t="s">
        <v>170</v>
      </c>
      <c r="P1063" s="108" t="s">
        <v>284</v>
      </c>
      <c r="Q1063" s="120">
        <v>22000</v>
      </c>
      <c r="R1063" s="116" t="s">
        <v>0</v>
      </c>
      <c r="S1063" s="108" t="s">
        <v>272</v>
      </c>
      <c r="T1063" s="108" t="s">
        <v>272</v>
      </c>
      <c r="U1063" s="108" t="s">
        <v>272</v>
      </c>
      <c r="V1063" s="108" t="s">
        <v>272</v>
      </c>
      <c r="W1063" s="108" t="s">
        <v>272</v>
      </c>
      <c r="X1063" s="108" t="s">
        <v>272</v>
      </c>
      <c r="Y1063" s="108" t="s">
        <v>272</v>
      </c>
      <c r="Z1063" s="108" t="s">
        <v>272</v>
      </c>
      <c r="AA1063" s="108" t="s">
        <v>272</v>
      </c>
      <c r="AB1063" s="108" t="s">
        <v>272</v>
      </c>
      <c r="AC1063" s="108" t="s">
        <v>272</v>
      </c>
      <c r="AD1063" s="108" t="s">
        <v>272</v>
      </c>
      <c r="AE1063" s="108" t="s">
        <v>272</v>
      </c>
      <c r="AF1063" s="108" t="s">
        <v>278</v>
      </c>
    </row>
    <row r="1064" spans="1:32" x14ac:dyDescent="0.25">
      <c r="A1064" s="107">
        <f t="shared" si="16"/>
        <v>7</v>
      </c>
      <c r="B1064" s="113">
        <v>45502</v>
      </c>
      <c r="C1064" s="113">
        <v>45502</v>
      </c>
      <c r="D1064" s="108" t="s">
        <v>2443</v>
      </c>
      <c r="E1064" s="108" t="s">
        <v>272</v>
      </c>
      <c r="F1064" s="108" t="s">
        <v>2444</v>
      </c>
      <c r="G1064" s="108" t="s">
        <v>281</v>
      </c>
      <c r="H1064" s="108" t="s">
        <v>282</v>
      </c>
      <c r="I1064" s="108" t="s">
        <v>276</v>
      </c>
      <c r="J1064" s="120">
        <v>-714846000</v>
      </c>
      <c r="K1064" s="114">
        <v>0</v>
      </c>
      <c r="L1064" s="114">
        <v>-714846000</v>
      </c>
      <c r="M1064" s="115" t="s">
        <v>272</v>
      </c>
      <c r="N1064" s="108" t="s">
        <v>110</v>
      </c>
      <c r="O1064" s="108" t="s">
        <v>192</v>
      </c>
      <c r="P1064" s="108" t="s">
        <v>284</v>
      </c>
      <c r="Q1064" s="120">
        <v>22000</v>
      </c>
      <c r="R1064" s="116" t="s">
        <v>0</v>
      </c>
      <c r="S1064" s="108" t="s">
        <v>272</v>
      </c>
      <c r="T1064" s="108" t="s">
        <v>272</v>
      </c>
      <c r="U1064" s="108" t="s">
        <v>272</v>
      </c>
      <c r="V1064" s="108" t="s">
        <v>272</v>
      </c>
      <c r="W1064" s="108" t="s">
        <v>272</v>
      </c>
      <c r="X1064" s="108" t="s">
        <v>272</v>
      </c>
      <c r="Y1064" s="108" t="s">
        <v>272</v>
      </c>
      <c r="Z1064" s="108" t="s">
        <v>272</v>
      </c>
      <c r="AA1064" s="108" t="s">
        <v>272</v>
      </c>
      <c r="AB1064" s="108" t="s">
        <v>272</v>
      </c>
      <c r="AC1064" s="108" t="s">
        <v>272</v>
      </c>
      <c r="AD1064" s="108" t="s">
        <v>272</v>
      </c>
      <c r="AE1064" s="108" t="s">
        <v>272</v>
      </c>
      <c r="AF1064" s="108" t="s">
        <v>278</v>
      </c>
    </row>
    <row r="1065" spans="1:32" x14ac:dyDescent="0.25">
      <c r="A1065" s="107">
        <f t="shared" si="16"/>
        <v>7</v>
      </c>
      <c r="B1065" s="113">
        <v>45502</v>
      </c>
      <c r="C1065" s="113">
        <v>45502</v>
      </c>
      <c r="D1065" s="108" t="s">
        <v>2445</v>
      </c>
      <c r="E1065" s="108" t="s">
        <v>272</v>
      </c>
      <c r="F1065" s="108" t="s">
        <v>2446</v>
      </c>
      <c r="G1065" s="108" t="s">
        <v>281</v>
      </c>
      <c r="H1065" s="108" t="s">
        <v>282</v>
      </c>
      <c r="I1065" s="108" t="s">
        <v>276</v>
      </c>
      <c r="J1065" s="120">
        <v>-193017000</v>
      </c>
      <c r="K1065" s="114">
        <v>0</v>
      </c>
      <c r="L1065" s="114">
        <v>-193017000</v>
      </c>
      <c r="M1065" s="115" t="s">
        <v>272</v>
      </c>
      <c r="N1065" s="108" t="s">
        <v>101</v>
      </c>
      <c r="O1065" s="108" t="s">
        <v>175</v>
      </c>
      <c r="P1065" s="108" t="s">
        <v>284</v>
      </c>
      <c r="Q1065" s="120">
        <v>5500</v>
      </c>
      <c r="R1065" s="116" t="s">
        <v>1</v>
      </c>
      <c r="S1065" s="108" t="s">
        <v>272</v>
      </c>
      <c r="T1065" s="108" t="s">
        <v>272</v>
      </c>
      <c r="U1065" s="108" t="s">
        <v>272</v>
      </c>
      <c r="V1065" s="108" t="s">
        <v>272</v>
      </c>
      <c r="W1065" s="108" t="s">
        <v>272</v>
      </c>
      <c r="X1065" s="108" t="s">
        <v>272</v>
      </c>
      <c r="Y1065" s="108" t="s">
        <v>272</v>
      </c>
      <c r="Z1065" s="108" t="s">
        <v>272</v>
      </c>
      <c r="AA1065" s="108" t="s">
        <v>272</v>
      </c>
      <c r="AB1065" s="108" t="s">
        <v>272</v>
      </c>
      <c r="AC1065" s="108" t="s">
        <v>272</v>
      </c>
      <c r="AD1065" s="108" t="s">
        <v>272</v>
      </c>
      <c r="AE1065" s="108" t="s">
        <v>272</v>
      </c>
      <c r="AF1065" s="108" t="s">
        <v>278</v>
      </c>
    </row>
    <row r="1066" spans="1:32" x14ac:dyDescent="0.25">
      <c r="A1066" s="107">
        <f t="shared" si="16"/>
        <v>7</v>
      </c>
      <c r="B1066" s="113">
        <v>45502</v>
      </c>
      <c r="C1066" s="113">
        <v>45502</v>
      </c>
      <c r="D1066" s="108" t="s">
        <v>2447</v>
      </c>
      <c r="E1066" s="108" t="s">
        <v>272</v>
      </c>
      <c r="F1066" s="108" t="s">
        <v>2448</v>
      </c>
      <c r="G1066" s="108" t="s">
        <v>281</v>
      </c>
      <c r="H1066" s="108" t="s">
        <v>282</v>
      </c>
      <c r="I1066" s="108" t="s">
        <v>276</v>
      </c>
      <c r="J1066" s="120">
        <v>-193017000</v>
      </c>
      <c r="K1066" s="114">
        <v>0</v>
      </c>
      <c r="L1066" s="114">
        <v>-193017000</v>
      </c>
      <c r="M1066" s="115" t="s">
        <v>272</v>
      </c>
      <c r="N1066" s="108" t="s">
        <v>101</v>
      </c>
      <c r="O1066" s="108" t="s">
        <v>175</v>
      </c>
      <c r="P1066" s="108" t="s">
        <v>284</v>
      </c>
      <c r="Q1066" s="120">
        <v>5500</v>
      </c>
      <c r="R1066" s="116" t="s">
        <v>1</v>
      </c>
      <c r="S1066" s="108" t="s">
        <v>272</v>
      </c>
      <c r="T1066" s="108" t="s">
        <v>272</v>
      </c>
      <c r="U1066" s="108" t="s">
        <v>272</v>
      </c>
      <c r="V1066" s="108" t="s">
        <v>272</v>
      </c>
      <c r="W1066" s="108" t="s">
        <v>272</v>
      </c>
      <c r="X1066" s="108" t="s">
        <v>272</v>
      </c>
      <c r="Y1066" s="108" t="s">
        <v>272</v>
      </c>
      <c r="Z1066" s="108" t="s">
        <v>272</v>
      </c>
      <c r="AA1066" s="108" t="s">
        <v>272</v>
      </c>
      <c r="AB1066" s="108" t="s">
        <v>272</v>
      </c>
      <c r="AC1066" s="108" t="s">
        <v>272</v>
      </c>
      <c r="AD1066" s="108" t="s">
        <v>272</v>
      </c>
      <c r="AE1066" s="108" t="s">
        <v>272</v>
      </c>
      <c r="AF1066" s="108" t="s">
        <v>278</v>
      </c>
    </row>
    <row r="1067" spans="1:32" x14ac:dyDescent="0.25">
      <c r="A1067" s="107">
        <f t="shared" si="16"/>
        <v>7</v>
      </c>
      <c r="B1067" s="113">
        <v>45503</v>
      </c>
      <c r="C1067" s="113">
        <v>45503</v>
      </c>
      <c r="D1067" s="108" t="s">
        <v>2449</v>
      </c>
      <c r="E1067" s="108" t="s">
        <v>272</v>
      </c>
      <c r="F1067" s="108" t="s">
        <v>2450</v>
      </c>
      <c r="G1067" s="108" t="s">
        <v>281</v>
      </c>
      <c r="H1067" s="108" t="s">
        <v>282</v>
      </c>
      <c r="I1067" s="108" t="s">
        <v>276</v>
      </c>
      <c r="J1067" s="120">
        <v>-16198326</v>
      </c>
      <c r="K1067" s="114">
        <v>0</v>
      </c>
      <c r="L1067" s="114">
        <v>-16198326</v>
      </c>
      <c r="M1067" s="115" t="s">
        <v>272</v>
      </c>
      <c r="N1067" s="108" t="s">
        <v>114</v>
      </c>
      <c r="O1067" s="108" t="s">
        <v>2451</v>
      </c>
      <c r="P1067" s="108" t="s">
        <v>284</v>
      </c>
      <c r="Q1067" s="120">
        <v>500</v>
      </c>
      <c r="R1067" s="116" t="s">
        <v>0</v>
      </c>
      <c r="S1067" s="108" t="s">
        <v>272</v>
      </c>
      <c r="T1067" s="108" t="s">
        <v>272</v>
      </c>
      <c r="U1067" s="108" t="s">
        <v>272</v>
      </c>
      <c r="V1067" s="108" t="s">
        <v>272</v>
      </c>
      <c r="W1067" s="108" t="s">
        <v>272</v>
      </c>
      <c r="X1067" s="108" t="s">
        <v>272</v>
      </c>
      <c r="Y1067" s="108" t="s">
        <v>272</v>
      </c>
      <c r="Z1067" s="108" t="s">
        <v>272</v>
      </c>
      <c r="AA1067" s="108" t="s">
        <v>272</v>
      </c>
      <c r="AB1067" s="108" t="s">
        <v>272</v>
      </c>
      <c r="AC1067" s="108" t="s">
        <v>272</v>
      </c>
      <c r="AD1067" s="108" t="s">
        <v>272</v>
      </c>
      <c r="AE1067" s="108" t="s">
        <v>272</v>
      </c>
      <c r="AF1067" s="108" t="s">
        <v>278</v>
      </c>
    </row>
    <row r="1068" spans="1:32" x14ac:dyDescent="0.25">
      <c r="A1068" s="107">
        <f t="shared" si="16"/>
        <v>7</v>
      </c>
      <c r="B1068" s="113">
        <v>45503</v>
      </c>
      <c r="C1068" s="113">
        <v>45503</v>
      </c>
      <c r="D1068" s="108" t="s">
        <v>2452</v>
      </c>
      <c r="E1068" s="108" t="s">
        <v>272</v>
      </c>
      <c r="F1068" s="108" t="s">
        <v>2453</v>
      </c>
      <c r="G1068" s="108" t="s">
        <v>281</v>
      </c>
      <c r="H1068" s="108" t="s">
        <v>282</v>
      </c>
      <c r="I1068" s="108" t="s">
        <v>276</v>
      </c>
      <c r="J1068" s="120">
        <v>-50400000</v>
      </c>
      <c r="K1068" s="114">
        <v>0</v>
      </c>
      <c r="L1068" s="114">
        <v>-50400000</v>
      </c>
      <c r="M1068" s="115" t="s">
        <v>272</v>
      </c>
      <c r="N1068" s="108" t="s">
        <v>137</v>
      </c>
      <c r="O1068" s="108" t="s">
        <v>138</v>
      </c>
      <c r="P1068" s="108" t="s">
        <v>284</v>
      </c>
      <c r="Q1068" s="120">
        <v>2250</v>
      </c>
      <c r="R1068" s="116" t="s">
        <v>1</v>
      </c>
      <c r="S1068" s="108" t="s">
        <v>272</v>
      </c>
      <c r="T1068" s="108" t="s">
        <v>272</v>
      </c>
      <c r="U1068" s="108" t="s">
        <v>272</v>
      </c>
      <c r="V1068" s="108" t="s">
        <v>272</v>
      </c>
      <c r="W1068" s="108" t="s">
        <v>272</v>
      </c>
      <c r="X1068" s="108" t="s">
        <v>272</v>
      </c>
      <c r="Y1068" s="108" t="s">
        <v>272</v>
      </c>
      <c r="Z1068" s="108" t="s">
        <v>272</v>
      </c>
      <c r="AA1068" s="108" t="s">
        <v>272</v>
      </c>
      <c r="AB1068" s="108" t="s">
        <v>272</v>
      </c>
      <c r="AC1068" s="108" t="s">
        <v>272</v>
      </c>
      <c r="AD1068" s="108" t="s">
        <v>272</v>
      </c>
      <c r="AE1068" s="108" t="s">
        <v>272</v>
      </c>
      <c r="AF1068" s="108" t="s">
        <v>278</v>
      </c>
    </row>
    <row r="1069" spans="1:32" x14ac:dyDescent="0.25">
      <c r="A1069" s="107">
        <f t="shared" si="16"/>
        <v>7</v>
      </c>
      <c r="B1069" s="113">
        <v>45503</v>
      </c>
      <c r="C1069" s="113">
        <v>45503</v>
      </c>
      <c r="D1069" s="108" t="s">
        <v>2454</v>
      </c>
      <c r="E1069" s="108" t="s">
        <v>272</v>
      </c>
      <c r="F1069" s="108" t="s">
        <v>2455</v>
      </c>
      <c r="G1069" s="108" t="s">
        <v>281</v>
      </c>
      <c r="H1069" s="108" t="s">
        <v>282</v>
      </c>
      <c r="I1069" s="108" t="s">
        <v>276</v>
      </c>
      <c r="J1069" s="120">
        <v>-193017000</v>
      </c>
      <c r="K1069" s="114">
        <v>0</v>
      </c>
      <c r="L1069" s="114">
        <v>-193017000</v>
      </c>
      <c r="M1069" s="115" t="s">
        <v>272</v>
      </c>
      <c r="N1069" s="108" t="s">
        <v>101</v>
      </c>
      <c r="O1069" s="108" t="s">
        <v>175</v>
      </c>
      <c r="P1069" s="108" t="s">
        <v>284</v>
      </c>
      <c r="Q1069" s="120">
        <v>5500</v>
      </c>
      <c r="R1069" s="116" t="s">
        <v>1</v>
      </c>
      <c r="S1069" s="108" t="s">
        <v>272</v>
      </c>
      <c r="T1069" s="108" t="s">
        <v>272</v>
      </c>
      <c r="U1069" s="108" t="s">
        <v>272</v>
      </c>
      <c r="V1069" s="108" t="s">
        <v>272</v>
      </c>
      <c r="W1069" s="108" t="s">
        <v>272</v>
      </c>
      <c r="X1069" s="108" t="s">
        <v>272</v>
      </c>
      <c r="Y1069" s="108" t="s">
        <v>272</v>
      </c>
      <c r="Z1069" s="108" t="s">
        <v>272</v>
      </c>
      <c r="AA1069" s="108" t="s">
        <v>272</v>
      </c>
      <c r="AB1069" s="108" t="s">
        <v>272</v>
      </c>
      <c r="AC1069" s="108" t="s">
        <v>272</v>
      </c>
      <c r="AD1069" s="108" t="s">
        <v>272</v>
      </c>
      <c r="AE1069" s="108" t="s">
        <v>272</v>
      </c>
      <c r="AF1069" s="108" t="s">
        <v>278</v>
      </c>
    </row>
    <row r="1070" spans="1:32" x14ac:dyDescent="0.25">
      <c r="A1070" s="107">
        <f t="shared" si="16"/>
        <v>7</v>
      </c>
      <c r="B1070" s="113">
        <v>45503</v>
      </c>
      <c r="C1070" s="113">
        <v>45503</v>
      </c>
      <c r="D1070" s="108" t="s">
        <v>2456</v>
      </c>
      <c r="E1070" s="108" t="s">
        <v>272</v>
      </c>
      <c r="F1070" s="108" t="s">
        <v>2457</v>
      </c>
      <c r="G1070" s="108" t="s">
        <v>281</v>
      </c>
      <c r="H1070" s="108" t="s">
        <v>282</v>
      </c>
      <c r="I1070" s="108" t="s">
        <v>276</v>
      </c>
      <c r="J1070" s="120">
        <v>-193017000</v>
      </c>
      <c r="K1070" s="114">
        <v>0</v>
      </c>
      <c r="L1070" s="114">
        <v>-193017000</v>
      </c>
      <c r="M1070" s="115" t="s">
        <v>272</v>
      </c>
      <c r="N1070" s="108" t="s">
        <v>101</v>
      </c>
      <c r="O1070" s="108" t="s">
        <v>175</v>
      </c>
      <c r="P1070" s="108" t="s">
        <v>284</v>
      </c>
      <c r="Q1070" s="120">
        <v>5500</v>
      </c>
      <c r="R1070" s="116" t="s">
        <v>1</v>
      </c>
      <c r="S1070" s="108" t="s">
        <v>272</v>
      </c>
      <c r="T1070" s="108" t="s">
        <v>272</v>
      </c>
      <c r="U1070" s="108" t="s">
        <v>272</v>
      </c>
      <c r="V1070" s="108" t="s">
        <v>272</v>
      </c>
      <c r="W1070" s="108" t="s">
        <v>272</v>
      </c>
      <c r="X1070" s="108" t="s">
        <v>272</v>
      </c>
      <c r="Y1070" s="108" t="s">
        <v>272</v>
      </c>
      <c r="Z1070" s="108" t="s">
        <v>272</v>
      </c>
      <c r="AA1070" s="108" t="s">
        <v>272</v>
      </c>
      <c r="AB1070" s="108" t="s">
        <v>272</v>
      </c>
      <c r="AC1070" s="108" t="s">
        <v>272</v>
      </c>
      <c r="AD1070" s="108" t="s">
        <v>272</v>
      </c>
      <c r="AE1070" s="108" t="s">
        <v>272</v>
      </c>
      <c r="AF1070" s="108" t="s">
        <v>278</v>
      </c>
    </row>
    <row r="1071" spans="1:32" x14ac:dyDescent="0.25">
      <c r="A1071" s="107">
        <f t="shared" si="16"/>
        <v>7</v>
      </c>
      <c r="B1071" s="113">
        <v>45503</v>
      </c>
      <c r="C1071" s="113">
        <v>45503</v>
      </c>
      <c r="D1071" s="108" t="s">
        <v>2458</v>
      </c>
      <c r="E1071" s="108" t="s">
        <v>272</v>
      </c>
      <c r="F1071" s="108" t="s">
        <v>2459</v>
      </c>
      <c r="G1071" s="108" t="s">
        <v>315</v>
      </c>
      <c r="H1071" s="108" t="s">
        <v>316</v>
      </c>
      <c r="I1071" s="108" t="s">
        <v>276</v>
      </c>
      <c r="J1071" s="120">
        <v>-33158400</v>
      </c>
      <c r="K1071" s="114">
        <v>0</v>
      </c>
      <c r="L1071" s="114">
        <v>-33158400</v>
      </c>
      <c r="M1071" s="115" t="s">
        <v>272</v>
      </c>
      <c r="N1071" s="108" t="s">
        <v>116</v>
      </c>
      <c r="O1071" s="108" t="s">
        <v>173</v>
      </c>
      <c r="P1071" s="108" t="s">
        <v>284</v>
      </c>
      <c r="Q1071" s="120">
        <v>1100</v>
      </c>
      <c r="R1071" s="116" t="s">
        <v>0</v>
      </c>
      <c r="S1071" s="108" t="s">
        <v>272</v>
      </c>
      <c r="T1071" s="108" t="s">
        <v>272</v>
      </c>
      <c r="U1071" s="108" t="s">
        <v>272</v>
      </c>
      <c r="V1071" s="108" t="s">
        <v>272</v>
      </c>
      <c r="W1071" s="108" t="s">
        <v>272</v>
      </c>
      <c r="X1071" s="108" t="s">
        <v>272</v>
      </c>
      <c r="Y1071" s="108" t="s">
        <v>272</v>
      </c>
      <c r="Z1071" s="108" t="s">
        <v>272</v>
      </c>
      <c r="AA1071" s="108" t="s">
        <v>272</v>
      </c>
      <c r="AB1071" s="108" t="s">
        <v>272</v>
      </c>
      <c r="AC1071" s="108" t="s">
        <v>272</v>
      </c>
      <c r="AD1071" s="108" t="s">
        <v>272</v>
      </c>
      <c r="AE1071" s="108" t="s">
        <v>272</v>
      </c>
      <c r="AF1071" s="108" t="s">
        <v>278</v>
      </c>
    </row>
    <row r="1072" spans="1:32" ht="37.5" x14ac:dyDescent="0.25">
      <c r="A1072" s="107">
        <f t="shared" si="16"/>
        <v>7</v>
      </c>
      <c r="B1072" s="113">
        <v>45504</v>
      </c>
      <c r="C1072" s="113">
        <v>45504</v>
      </c>
      <c r="D1072" s="108" t="s">
        <v>2460</v>
      </c>
      <c r="E1072" s="108" t="s">
        <v>272</v>
      </c>
      <c r="F1072" s="108" t="s">
        <v>2461</v>
      </c>
      <c r="G1072" s="108" t="s">
        <v>274</v>
      </c>
      <c r="H1072" s="108" t="s">
        <v>275</v>
      </c>
      <c r="I1072" s="108" t="s">
        <v>276</v>
      </c>
      <c r="J1072" s="120">
        <v>-61000000</v>
      </c>
      <c r="K1072" s="114">
        <v>0</v>
      </c>
      <c r="L1072" s="114">
        <v>-61000000</v>
      </c>
      <c r="M1072" s="115" t="s">
        <v>2462</v>
      </c>
      <c r="N1072" s="108" t="s">
        <v>272</v>
      </c>
      <c r="O1072" s="108" t="s">
        <v>272</v>
      </c>
      <c r="P1072" s="108" t="s">
        <v>272</v>
      </c>
      <c r="Q1072" s="120">
        <v>0</v>
      </c>
      <c r="R1072" s="116" t="s">
        <v>239</v>
      </c>
      <c r="S1072" s="108" t="s">
        <v>272</v>
      </c>
      <c r="T1072" s="108" t="s">
        <v>272</v>
      </c>
      <c r="U1072" s="108" t="s">
        <v>272</v>
      </c>
      <c r="V1072" s="108" t="s">
        <v>272</v>
      </c>
      <c r="W1072" s="108" t="s">
        <v>272</v>
      </c>
      <c r="X1072" s="108" t="s">
        <v>272</v>
      </c>
      <c r="Y1072" s="108" t="s">
        <v>272</v>
      </c>
      <c r="Z1072" s="108" t="s">
        <v>272</v>
      </c>
      <c r="AA1072" s="108" t="s">
        <v>272</v>
      </c>
      <c r="AB1072" s="108" t="s">
        <v>272</v>
      </c>
      <c r="AC1072" s="108" t="s">
        <v>272</v>
      </c>
      <c r="AD1072" s="108" t="s">
        <v>272</v>
      </c>
      <c r="AE1072" s="108" t="s">
        <v>272</v>
      </c>
      <c r="AF1072" s="108" t="s">
        <v>278</v>
      </c>
    </row>
    <row r="1073" spans="1:32" x14ac:dyDescent="0.25">
      <c r="A1073" s="107">
        <f t="shared" si="16"/>
        <v>7</v>
      </c>
      <c r="B1073" s="113">
        <v>45504</v>
      </c>
      <c r="C1073" s="113">
        <v>45504</v>
      </c>
      <c r="D1073" s="108" t="s">
        <v>2463</v>
      </c>
      <c r="E1073" s="108" t="s">
        <v>272</v>
      </c>
      <c r="F1073" s="108" t="s">
        <v>2464</v>
      </c>
      <c r="G1073" s="108" t="s">
        <v>281</v>
      </c>
      <c r="H1073" s="108" t="s">
        <v>282</v>
      </c>
      <c r="I1073" s="108" t="s">
        <v>276</v>
      </c>
      <c r="J1073" s="120">
        <v>-736737540</v>
      </c>
      <c r="K1073" s="114">
        <v>0</v>
      </c>
      <c r="L1073" s="114">
        <v>-736737540</v>
      </c>
      <c r="M1073" s="115" t="s">
        <v>272</v>
      </c>
      <c r="N1073" s="108" t="s">
        <v>95</v>
      </c>
      <c r="O1073" s="108" t="s">
        <v>170</v>
      </c>
      <c r="P1073" s="108" t="s">
        <v>284</v>
      </c>
      <c r="Q1073" s="120">
        <v>22000</v>
      </c>
      <c r="R1073" s="116" t="s">
        <v>0</v>
      </c>
      <c r="S1073" s="108" t="s">
        <v>272</v>
      </c>
      <c r="T1073" s="108" t="s">
        <v>272</v>
      </c>
      <c r="U1073" s="108" t="s">
        <v>272</v>
      </c>
      <c r="V1073" s="108" t="s">
        <v>272</v>
      </c>
      <c r="W1073" s="108" t="s">
        <v>272</v>
      </c>
      <c r="X1073" s="108" t="s">
        <v>272</v>
      </c>
      <c r="Y1073" s="108" t="s">
        <v>272</v>
      </c>
      <c r="Z1073" s="108" t="s">
        <v>272</v>
      </c>
      <c r="AA1073" s="108" t="s">
        <v>272</v>
      </c>
      <c r="AB1073" s="108" t="s">
        <v>272</v>
      </c>
      <c r="AC1073" s="108" t="s">
        <v>272</v>
      </c>
      <c r="AD1073" s="108" t="s">
        <v>272</v>
      </c>
      <c r="AE1073" s="108" t="s">
        <v>272</v>
      </c>
      <c r="AF1073" s="108" t="s">
        <v>278</v>
      </c>
    </row>
    <row r="1074" spans="1:32" x14ac:dyDescent="0.25">
      <c r="A1074" s="107">
        <f t="shared" si="16"/>
        <v>7</v>
      </c>
      <c r="B1074" s="113">
        <v>45504</v>
      </c>
      <c r="C1074" s="113">
        <v>45504</v>
      </c>
      <c r="D1074" s="108" t="s">
        <v>2465</v>
      </c>
      <c r="E1074" s="108" t="s">
        <v>272</v>
      </c>
      <c r="F1074" s="108" t="s">
        <v>2466</v>
      </c>
      <c r="G1074" s="108" t="s">
        <v>315</v>
      </c>
      <c r="H1074" s="108" t="s">
        <v>316</v>
      </c>
      <c r="I1074" s="108" t="s">
        <v>276</v>
      </c>
      <c r="J1074" s="120">
        <v>-670859099</v>
      </c>
      <c r="K1074" s="114">
        <v>0</v>
      </c>
      <c r="L1074" s="114">
        <v>-670859099</v>
      </c>
      <c r="M1074" s="115" t="s">
        <v>272</v>
      </c>
      <c r="N1074" s="108" t="s">
        <v>110</v>
      </c>
      <c r="O1074" s="108" t="s">
        <v>192</v>
      </c>
      <c r="P1074" s="108" t="s">
        <v>284</v>
      </c>
      <c r="Q1074" s="120">
        <v>22000</v>
      </c>
      <c r="R1074" s="116" t="s">
        <v>0</v>
      </c>
      <c r="S1074" s="108" t="s">
        <v>272</v>
      </c>
      <c r="T1074" s="108" t="s">
        <v>272</v>
      </c>
      <c r="U1074" s="108" t="s">
        <v>272</v>
      </c>
      <c r="V1074" s="108" t="s">
        <v>272</v>
      </c>
      <c r="W1074" s="108" t="s">
        <v>272</v>
      </c>
      <c r="X1074" s="108" t="s">
        <v>272</v>
      </c>
      <c r="Y1074" s="108" t="s">
        <v>272</v>
      </c>
      <c r="Z1074" s="108" t="s">
        <v>272</v>
      </c>
      <c r="AA1074" s="108" t="s">
        <v>272</v>
      </c>
      <c r="AB1074" s="108" t="s">
        <v>272</v>
      </c>
      <c r="AC1074" s="108" t="s">
        <v>272</v>
      </c>
      <c r="AD1074" s="108" t="s">
        <v>272</v>
      </c>
      <c r="AE1074" s="108" t="s">
        <v>272</v>
      </c>
      <c r="AF1074" s="108" t="s">
        <v>278</v>
      </c>
    </row>
    <row r="1075" spans="1:32" x14ac:dyDescent="0.25">
      <c r="A1075" s="107">
        <f t="shared" si="16"/>
        <v>7</v>
      </c>
      <c r="B1075" s="113">
        <v>45504</v>
      </c>
      <c r="C1075" s="113">
        <v>45504</v>
      </c>
      <c r="D1075" s="108" t="s">
        <v>2467</v>
      </c>
      <c r="E1075" s="108" t="s">
        <v>272</v>
      </c>
      <c r="F1075" s="108" t="s">
        <v>2468</v>
      </c>
      <c r="G1075" s="108" t="s">
        <v>315</v>
      </c>
      <c r="H1075" s="108" t="s">
        <v>316</v>
      </c>
      <c r="I1075" s="108" t="s">
        <v>276</v>
      </c>
      <c r="J1075" s="120">
        <v>-670859099</v>
      </c>
      <c r="K1075" s="114">
        <v>0</v>
      </c>
      <c r="L1075" s="114">
        <v>-670859099</v>
      </c>
      <c r="M1075" s="115" t="s">
        <v>272</v>
      </c>
      <c r="N1075" s="108" t="s">
        <v>110</v>
      </c>
      <c r="O1075" s="108" t="s">
        <v>192</v>
      </c>
      <c r="P1075" s="108" t="s">
        <v>284</v>
      </c>
      <c r="Q1075" s="120">
        <v>22000</v>
      </c>
      <c r="R1075" s="116" t="s">
        <v>0</v>
      </c>
      <c r="S1075" s="108" t="s">
        <v>272</v>
      </c>
      <c r="T1075" s="108" t="s">
        <v>272</v>
      </c>
      <c r="U1075" s="108" t="s">
        <v>272</v>
      </c>
      <c r="V1075" s="108" t="s">
        <v>272</v>
      </c>
      <c r="W1075" s="108" t="s">
        <v>272</v>
      </c>
      <c r="X1075" s="108" t="s">
        <v>272</v>
      </c>
      <c r="Y1075" s="108" t="s">
        <v>272</v>
      </c>
      <c r="Z1075" s="108" t="s">
        <v>272</v>
      </c>
      <c r="AA1075" s="108" t="s">
        <v>272</v>
      </c>
      <c r="AB1075" s="108" t="s">
        <v>272</v>
      </c>
      <c r="AC1075" s="108" t="s">
        <v>272</v>
      </c>
      <c r="AD1075" s="108" t="s">
        <v>272</v>
      </c>
      <c r="AE1075" s="108" t="s">
        <v>272</v>
      </c>
      <c r="AF1075" s="108" t="s">
        <v>278</v>
      </c>
    </row>
    <row r="1076" spans="1:32" x14ac:dyDescent="0.25">
      <c r="A1076" s="107">
        <f t="shared" si="16"/>
        <v>7</v>
      </c>
      <c r="B1076" s="113">
        <v>45504</v>
      </c>
      <c r="C1076" s="113">
        <v>45504</v>
      </c>
      <c r="D1076" s="108" t="s">
        <v>2469</v>
      </c>
      <c r="E1076" s="108" t="s">
        <v>272</v>
      </c>
      <c r="F1076" s="108" t="s">
        <v>2470</v>
      </c>
      <c r="G1076" s="108" t="s">
        <v>315</v>
      </c>
      <c r="H1076" s="108" t="s">
        <v>316</v>
      </c>
      <c r="I1076" s="108" t="s">
        <v>276</v>
      </c>
      <c r="J1076" s="120">
        <v>-670859099</v>
      </c>
      <c r="K1076" s="114">
        <v>0</v>
      </c>
      <c r="L1076" s="114">
        <v>-670859099</v>
      </c>
      <c r="M1076" s="115" t="s">
        <v>272</v>
      </c>
      <c r="N1076" s="108" t="s">
        <v>110</v>
      </c>
      <c r="O1076" s="108" t="s">
        <v>192</v>
      </c>
      <c r="P1076" s="108" t="s">
        <v>284</v>
      </c>
      <c r="Q1076" s="120">
        <v>22000</v>
      </c>
      <c r="R1076" s="116" t="s">
        <v>0</v>
      </c>
      <c r="S1076" s="108" t="s">
        <v>272</v>
      </c>
      <c r="T1076" s="108" t="s">
        <v>272</v>
      </c>
      <c r="U1076" s="108" t="s">
        <v>272</v>
      </c>
      <c r="V1076" s="108" t="s">
        <v>272</v>
      </c>
      <c r="W1076" s="108" t="s">
        <v>272</v>
      </c>
      <c r="X1076" s="108" t="s">
        <v>272</v>
      </c>
      <c r="Y1076" s="108" t="s">
        <v>272</v>
      </c>
      <c r="Z1076" s="108" t="s">
        <v>272</v>
      </c>
      <c r="AA1076" s="108" t="s">
        <v>272</v>
      </c>
      <c r="AB1076" s="108" t="s">
        <v>272</v>
      </c>
      <c r="AC1076" s="108" t="s">
        <v>272</v>
      </c>
      <c r="AD1076" s="108" t="s">
        <v>272</v>
      </c>
      <c r="AE1076" s="108" t="s">
        <v>272</v>
      </c>
      <c r="AF1076" s="108" t="s">
        <v>278</v>
      </c>
    </row>
    <row r="1077" spans="1:32" x14ac:dyDescent="0.25">
      <c r="A1077" s="107">
        <f t="shared" si="16"/>
        <v>7</v>
      </c>
      <c r="B1077" s="113">
        <v>45504</v>
      </c>
      <c r="C1077" s="113">
        <v>45504</v>
      </c>
      <c r="D1077" s="108" t="s">
        <v>2471</v>
      </c>
      <c r="E1077" s="108" t="s">
        <v>272</v>
      </c>
      <c r="F1077" s="108" t="s">
        <v>2472</v>
      </c>
      <c r="G1077" s="108" t="s">
        <v>315</v>
      </c>
      <c r="H1077" s="108" t="s">
        <v>316</v>
      </c>
      <c r="I1077" s="108" t="s">
        <v>276</v>
      </c>
      <c r="J1077" s="120">
        <v>-670859099</v>
      </c>
      <c r="K1077" s="114">
        <v>0</v>
      </c>
      <c r="L1077" s="114">
        <v>-670859099</v>
      </c>
      <c r="M1077" s="115" t="s">
        <v>272</v>
      </c>
      <c r="N1077" s="108" t="s">
        <v>110</v>
      </c>
      <c r="O1077" s="108" t="s">
        <v>192</v>
      </c>
      <c r="P1077" s="108" t="s">
        <v>284</v>
      </c>
      <c r="Q1077" s="120">
        <v>22000</v>
      </c>
      <c r="R1077" s="116" t="s">
        <v>0</v>
      </c>
      <c r="S1077" s="108" t="s">
        <v>272</v>
      </c>
      <c r="T1077" s="108" t="s">
        <v>272</v>
      </c>
      <c r="U1077" s="108" t="s">
        <v>272</v>
      </c>
      <c r="V1077" s="108" t="s">
        <v>272</v>
      </c>
      <c r="W1077" s="108" t="s">
        <v>272</v>
      </c>
      <c r="X1077" s="108" t="s">
        <v>272</v>
      </c>
      <c r="Y1077" s="108" t="s">
        <v>272</v>
      </c>
      <c r="Z1077" s="108" t="s">
        <v>272</v>
      </c>
      <c r="AA1077" s="108" t="s">
        <v>272</v>
      </c>
      <c r="AB1077" s="108" t="s">
        <v>272</v>
      </c>
      <c r="AC1077" s="108" t="s">
        <v>272</v>
      </c>
      <c r="AD1077" s="108" t="s">
        <v>272</v>
      </c>
      <c r="AE1077" s="108" t="s">
        <v>272</v>
      </c>
      <c r="AF1077" s="108" t="s">
        <v>278</v>
      </c>
    </row>
    <row r="1078" spans="1:32" x14ac:dyDescent="0.25">
      <c r="A1078" s="107">
        <f t="shared" si="16"/>
        <v>7</v>
      </c>
      <c r="B1078" s="113">
        <v>45504</v>
      </c>
      <c r="C1078" s="113">
        <v>45504</v>
      </c>
      <c r="D1078" s="108" t="s">
        <v>2473</v>
      </c>
      <c r="E1078" s="108" t="s">
        <v>272</v>
      </c>
      <c r="F1078" s="108" t="s">
        <v>2474</v>
      </c>
      <c r="G1078" s="108" t="s">
        <v>315</v>
      </c>
      <c r="H1078" s="108" t="s">
        <v>316</v>
      </c>
      <c r="I1078" s="108" t="s">
        <v>276</v>
      </c>
      <c r="J1078" s="120">
        <v>-670859099</v>
      </c>
      <c r="K1078" s="114">
        <v>0</v>
      </c>
      <c r="L1078" s="114">
        <v>-670859099</v>
      </c>
      <c r="M1078" s="115" t="s">
        <v>272</v>
      </c>
      <c r="N1078" s="108" t="s">
        <v>110</v>
      </c>
      <c r="O1078" s="108" t="s">
        <v>192</v>
      </c>
      <c r="P1078" s="108" t="s">
        <v>284</v>
      </c>
      <c r="Q1078" s="120">
        <v>22000</v>
      </c>
      <c r="R1078" s="116" t="s">
        <v>0</v>
      </c>
      <c r="S1078" s="108" t="s">
        <v>272</v>
      </c>
      <c r="T1078" s="108" t="s">
        <v>272</v>
      </c>
      <c r="U1078" s="108" t="s">
        <v>272</v>
      </c>
      <c r="V1078" s="108" t="s">
        <v>272</v>
      </c>
      <c r="W1078" s="108" t="s">
        <v>272</v>
      </c>
      <c r="X1078" s="108" t="s">
        <v>272</v>
      </c>
      <c r="Y1078" s="108" t="s">
        <v>272</v>
      </c>
      <c r="Z1078" s="108" t="s">
        <v>272</v>
      </c>
      <c r="AA1078" s="108" t="s">
        <v>272</v>
      </c>
      <c r="AB1078" s="108" t="s">
        <v>272</v>
      </c>
      <c r="AC1078" s="108" t="s">
        <v>272</v>
      </c>
      <c r="AD1078" s="108" t="s">
        <v>272</v>
      </c>
      <c r="AE1078" s="108" t="s">
        <v>272</v>
      </c>
      <c r="AF1078" s="108" t="s">
        <v>278</v>
      </c>
    </row>
    <row r="1079" spans="1:32" x14ac:dyDescent="0.25">
      <c r="A1079" s="107">
        <f t="shared" si="16"/>
        <v>7</v>
      </c>
      <c r="B1079" s="113">
        <v>45504</v>
      </c>
      <c r="C1079" s="113">
        <v>45504</v>
      </c>
      <c r="D1079" s="108" t="s">
        <v>2475</v>
      </c>
      <c r="E1079" s="108" t="s">
        <v>272</v>
      </c>
      <c r="F1079" s="108" t="s">
        <v>2476</v>
      </c>
      <c r="G1079" s="108" t="s">
        <v>315</v>
      </c>
      <c r="H1079" s="108" t="s">
        <v>316</v>
      </c>
      <c r="I1079" s="108" t="s">
        <v>276</v>
      </c>
      <c r="J1079" s="120">
        <v>-670859099</v>
      </c>
      <c r="K1079" s="114">
        <v>0</v>
      </c>
      <c r="L1079" s="114">
        <v>-670859099</v>
      </c>
      <c r="M1079" s="115" t="s">
        <v>272</v>
      </c>
      <c r="N1079" s="108" t="s">
        <v>110</v>
      </c>
      <c r="O1079" s="108" t="s">
        <v>192</v>
      </c>
      <c r="P1079" s="108" t="s">
        <v>284</v>
      </c>
      <c r="Q1079" s="120">
        <v>22000</v>
      </c>
      <c r="R1079" s="116" t="s">
        <v>0</v>
      </c>
      <c r="S1079" s="108" t="s">
        <v>272</v>
      </c>
      <c r="T1079" s="108" t="s">
        <v>272</v>
      </c>
      <c r="U1079" s="108" t="s">
        <v>272</v>
      </c>
      <c r="V1079" s="108" t="s">
        <v>272</v>
      </c>
      <c r="W1079" s="108" t="s">
        <v>272</v>
      </c>
      <c r="X1079" s="108" t="s">
        <v>272</v>
      </c>
      <c r="Y1079" s="108" t="s">
        <v>272</v>
      </c>
      <c r="Z1079" s="108" t="s">
        <v>272</v>
      </c>
      <c r="AA1079" s="108" t="s">
        <v>272</v>
      </c>
      <c r="AB1079" s="108" t="s">
        <v>272</v>
      </c>
      <c r="AC1079" s="108" t="s">
        <v>272</v>
      </c>
      <c r="AD1079" s="108" t="s">
        <v>272</v>
      </c>
      <c r="AE1079" s="108" t="s">
        <v>272</v>
      </c>
      <c r="AF1079" s="108" t="s">
        <v>278</v>
      </c>
    </row>
    <row r="1080" spans="1:32" x14ac:dyDescent="0.25">
      <c r="A1080" s="107">
        <f t="shared" si="16"/>
        <v>7</v>
      </c>
      <c r="B1080" s="113">
        <v>45504</v>
      </c>
      <c r="C1080" s="113">
        <v>45504</v>
      </c>
      <c r="D1080" s="108" t="s">
        <v>2477</v>
      </c>
      <c r="E1080" s="108" t="s">
        <v>272</v>
      </c>
      <c r="F1080" s="108" t="s">
        <v>2478</v>
      </c>
      <c r="G1080" s="108" t="s">
        <v>315</v>
      </c>
      <c r="H1080" s="108" t="s">
        <v>316</v>
      </c>
      <c r="I1080" s="108" t="s">
        <v>276</v>
      </c>
      <c r="J1080" s="120">
        <v>-670859099</v>
      </c>
      <c r="K1080" s="114">
        <v>0</v>
      </c>
      <c r="L1080" s="114">
        <v>-670859099</v>
      </c>
      <c r="M1080" s="115" t="s">
        <v>272</v>
      </c>
      <c r="N1080" s="108" t="s">
        <v>110</v>
      </c>
      <c r="O1080" s="108" t="s">
        <v>192</v>
      </c>
      <c r="P1080" s="108" t="s">
        <v>284</v>
      </c>
      <c r="Q1080" s="120">
        <v>22000</v>
      </c>
      <c r="R1080" s="116" t="s">
        <v>0</v>
      </c>
      <c r="S1080" s="108" t="s">
        <v>272</v>
      </c>
      <c r="T1080" s="108" t="s">
        <v>272</v>
      </c>
      <c r="U1080" s="108" t="s">
        <v>272</v>
      </c>
      <c r="V1080" s="108" t="s">
        <v>272</v>
      </c>
      <c r="W1080" s="108" t="s">
        <v>272</v>
      </c>
      <c r="X1080" s="108" t="s">
        <v>272</v>
      </c>
      <c r="Y1080" s="108" t="s">
        <v>272</v>
      </c>
      <c r="Z1080" s="108" t="s">
        <v>272</v>
      </c>
      <c r="AA1080" s="108" t="s">
        <v>272</v>
      </c>
      <c r="AB1080" s="108" t="s">
        <v>272</v>
      </c>
      <c r="AC1080" s="108" t="s">
        <v>272</v>
      </c>
      <c r="AD1080" s="108" t="s">
        <v>272</v>
      </c>
      <c r="AE1080" s="108" t="s">
        <v>272</v>
      </c>
      <c r="AF1080" s="108" t="s">
        <v>278</v>
      </c>
    </row>
    <row r="1081" spans="1:32" x14ac:dyDescent="0.25">
      <c r="A1081" s="107">
        <f t="shared" si="16"/>
        <v>7</v>
      </c>
      <c r="B1081" s="113">
        <v>45504</v>
      </c>
      <c r="C1081" s="113">
        <v>45504</v>
      </c>
      <c r="D1081" s="108" t="s">
        <v>2479</v>
      </c>
      <c r="E1081" s="108" t="s">
        <v>272</v>
      </c>
      <c r="F1081" s="108" t="s">
        <v>2480</v>
      </c>
      <c r="G1081" s="108" t="s">
        <v>315</v>
      </c>
      <c r="H1081" s="108" t="s">
        <v>316</v>
      </c>
      <c r="I1081" s="108" t="s">
        <v>276</v>
      </c>
      <c r="J1081" s="120">
        <v>-670859099</v>
      </c>
      <c r="K1081" s="114">
        <v>0</v>
      </c>
      <c r="L1081" s="114">
        <v>-670859099</v>
      </c>
      <c r="M1081" s="115" t="s">
        <v>272</v>
      </c>
      <c r="N1081" s="108" t="s">
        <v>110</v>
      </c>
      <c r="O1081" s="108" t="s">
        <v>192</v>
      </c>
      <c r="P1081" s="108" t="s">
        <v>284</v>
      </c>
      <c r="Q1081" s="120">
        <v>22000</v>
      </c>
      <c r="R1081" s="116" t="s">
        <v>0</v>
      </c>
      <c r="S1081" s="108" t="s">
        <v>272</v>
      </c>
      <c r="T1081" s="108" t="s">
        <v>272</v>
      </c>
      <c r="U1081" s="108" t="s">
        <v>272</v>
      </c>
      <c r="V1081" s="108" t="s">
        <v>272</v>
      </c>
      <c r="W1081" s="108" t="s">
        <v>272</v>
      </c>
      <c r="X1081" s="108" t="s">
        <v>272</v>
      </c>
      <c r="Y1081" s="108" t="s">
        <v>272</v>
      </c>
      <c r="Z1081" s="108" t="s">
        <v>272</v>
      </c>
      <c r="AA1081" s="108" t="s">
        <v>272</v>
      </c>
      <c r="AB1081" s="108" t="s">
        <v>272</v>
      </c>
      <c r="AC1081" s="108" t="s">
        <v>272</v>
      </c>
      <c r="AD1081" s="108" t="s">
        <v>272</v>
      </c>
      <c r="AE1081" s="108" t="s">
        <v>272</v>
      </c>
      <c r="AF1081" s="108" t="s">
        <v>278</v>
      </c>
    </row>
    <row r="1082" spans="1:32" x14ac:dyDescent="0.25">
      <c r="A1082" s="107">
        <f t="shared" si="16"/>
        <v>7</v>
      </c>
      <c r="B1082" s="113">
        <v>45504</v>
      </c>
      <c r="C1082" s="113">
        <v>45504</v>
      </c>
      <c r="D1082" s="108" t="s">
        <v>2481</v>
      </c>
      <c r="E1082" s="108" t="s">
        <v>272</v>
      </c>
      <c r="F1082" s="108" t="s">
        <v>2482</v>
      </c>
      <c r="G1082" s="108" t="s">
        <v>281</v>
      </c>
      <c r="H1082" s="108" t="s">
        <v>282</v>
      </c>
      <c r="I1082" s="108" t="s">
        <v>276</v>
      </c>
      <c r="J1082" s="120">
        <v>-714846000</v>
      </c>
      <c r="K1082" s="114">
        <v>0</v>
      </c>
      <c r="L1082" s="114">
        <v>-714846000</v>
      </c>
      <c r="M1082" s="115" t="s">
        <v>272</v>
      </c>
      <c r="N1082" s="108" t="s">
        <v>110</v>
      </c>
      <c r="O1082" s="108" t="s">
        <v>192</v>
      </c>
      <c r="P1082" s="108" t="s">
        <v>284</v>
      </c>
      <c r="Q1082" s="120">
        <v>22000</v>
      </c>
      <c r="R1082" s="116" t="s">
        <v>0</v>
      </c>
      <c r="S1082" s="108" t="s">
        <v>272</v>
      </c>
      <c r="T1082" s="108" t="s">
        <v>272</v>
      </c>
      <c r="U1082" s="108" t="s">
        <v>272</v>
      </c>
      <c r="V1082" s="108" t="s">
        <v>272</v>
      </c>
      <c r="W1082" s="108" t="s">
        <v>272</v>
      </c>
      <c r="X1082" s="108" t="s">
        <v>272</v>
      </c>
      <c r="Y1082" s="108" t="s">
        <v>272</v>
      </c>
      <c r="Z1082" s="108" t="s">
        <v>272</v>
      </c>
      <c r="AA1082" s="108" t="s">
        <v>272</v>
      </c>
      <c r="AB1082" s="108" t="s">
        <v>272</v>
      </c>
      <c r="AC1082" s="108" t="s">
        <v>272</v>
      </c>
      <c r="AD1082" s="108" t="s">
        <v>272</v>
      </c>
      <c r="AE1082" s="108" t="s">
        <v>272</v>
      </c>
      <c r="AF1082" s="108" t="s">
        <v>278</v>
      </c>
    </row>
    <row r="1083" spans="1:32" x14ac:dyDescent="0.25">
      <c r="A1083" s="107">
        <f t="shared" si="16"/>
        <v>7</v>
      </c>
      <c r="B1083" s="113">
        <v>45504</v>
      </c>
      <c r="C1083" s="113">
        <v>45504</v>
      </c>
      <c r="D1083" s="108" t="s">
        <v>2483</v>
      </c>
      <c r="E1083" s="108" t="s">
        <v>272</v>
      </c>
      <c r="F1083" s="108" t="s">
        <v>2484</v>
      </c>
      <c r="G1083" s="108" t="s">
        <v>281</v>
      </c>
      <c r="H1083" s="108" t="s">
        <v>282</v>
      </c>
      <c r="I1083" s="108" t="s">
        <v>276</v>
      </c>
      <c r="J1083" s="120">
        <v>-36400650</v>
      </c>
      <c r="K1083" s="114">
        <v>0</v>
      </c>
      <c r="L1083" s="114">
        <v>-36400650</v>
      </c>
      <c r="M1083" s="115" t="s">
        <v>272</v>
      </c>
      <c r="N1083" s="108" t="s">
        <v>110</v>
      </c>
      <c r="O1083" s="108" t="s">
        <v>192</v>
      </c>
      <c r="P1083" s="108" t="s">
        <v>284</v>
      </c>
      <c r="Q1083" s="120">
        <v>1100</v>
      </c>
      <c r="R1083" s="116" t="s">
        <v>0</v>
      </c>
      <c r="S1083" s="108" t="s">
        <v>272</v>
      </c>
      <c r="T1083" s="108" t="s">
        <v>272</v>
      </c>
      <c r="U1083" s="108" t="s">
        <v>272</v>
      </c>
      <c r="V1083" s="108" t="s">
        <v>272</v>
      </c>
      <c r="W1083" s="108" t="s">
        <v>272</v>
      </c>
      <c r="X1083" s="108" t="s">
        <v>272</v>
      </c>
      <c r="Y1083" s="108" t="s">
        <v>272</v>
      </c>
      <c r="Z1083" s="108" t="s">
        <v>272</v>
      </c>
      <c r="AA1083" s="108" t="s">
        <v>272</v>
      </c>
      <c r="AB1083" s="108" t="s">
        <v>272</v>
      </c>
      <c r="AC1083" s="108" t="s">
        <v>272</v>
      </c>
      <c r="AD1083" s="108" t="s">
        <v>272</v>
      </c>
      <c r="AE1083" s="108" t="s">
        <v>272</v>
      </c>
      <c r="AF1083" s="108" t="s">
        <v>278</v>
      </c>
    </row>
    <row r="1084" spans="1:32" x14ac:dyDescent="0.25">
      <c r="A1084" s="107">
        <f t="shared" si="16"/>
        <v>8</v>
      </c>
      <c r="B1084" s="113">
        <v>45505</v>
      </c>
      <c r="C1084" s="113">
        <v>45505</v>
      </c>
      <c r="D1084" s="108" t="s">
        <v>2485</v>
      </c>
      <c r="E1084" s="108" t="s">
        <v>272</v>
      </c>
      <c r="F1084" s="108" t="s">
        <v>2486</v>
      </c>
      <c r="G1084" s="108" t="s">
        <v>315</v>
      </c>
      <c r="H1084" s="108" t="s">
        <v>316</v>
      </c>
      <c r="I1084" s="108" t="s">
        <v>276</v>
      </c>
      <c r="J1084" s="120">
        <v>-662608584</v>
      </c>
      <c r="K1084" s="114">
        <v>0</v>
      </c>
      <c r="L1084" s="114">
        <v>-662608584</v>
      </c>
      <c r="M1084" s="115" t="s">
        <v>272</v>
      </c>
      <c r="N1084" s="108" t="s">
        <v>110</v>
      </c>
      <c r="O1084" s="108" t="s">
        <v>192</v>
      </c>
      <c r="P1084" s="108" t="s">
        <v>284</v>
      </c>
      <c r="Q1084" s="120">
        <v>22000</v>
      </c>
      <c r="R1084" s="116" t="s">
        <v>0</v>
      </c>
      <c r="S1084" s="108" t="s">
        <v>272</v>
      </c>
      <c r="T1084" s="108" t="s">
        <v>272</v>
      </c>
      <c r="U1084" s="108" t="s">
        <v>272</v>
      </c>
      <c r="V1084" s="108" t="s">
        <v>272</v>
      </c>
      <c r="W1084" s="108" t="s">
        <v>272</v>
      </c>
      <c r="X1084" s="108" t="s">
        <v>272</v>
      </c>
      <c r="Y1084" s="108" t="s">
        <v>272</v>
      </c>
      <c r="Z1084" s="108" t="s">
        <v>272</v>
      </c>
      <c r="AA1084" s="108" t="s">
        <v>272</v>
      </c>
      <c r="AB1084" s="108" t="s">
        <v>272</v>
      </c>
      <c r="AC1084" s="108" t="s">
        <v>272</v>
      </c>
      <c r="AD1084" s="108" t="s">
        <v>272</v>
      </c>
      <c r="AE1084" s="108" t="s">
        <v>272</v>
      </c>
      <c r="AF1084" s="108" t="s">
        <v>278</v>
      </c>
    </row>
    <row r="1085" spans="1:32" x14ac:dyDescent="0.25">
      <c r="A1085" s="107">
        <f t="shared" si="16"/>
        <v>8</v>
      </c>
      <c r="B1085" s="113">
        <v>45505</v>
      </c>
      <c r="C1085" s="113">
        <v>45505</v>
      </c>
      <c r="D1085" s="108" t="s">
        <v>2487</v>
      </c>
      <c r="E1085" s="108" t="s">
        <v>272</v>
      </c>
      <c r="F1085" s="108" t="s">
        <v>2488</v>
      </c>
      <c r="G1085" s="108" t="s">
        <v>315</v>
      </c>
      <c r="H1085" s="108" t="s">
        <v>316</v>
      </c>
      <c r="I1085" s="108" t="s">
        <v>276</v>
      </c>
      <c r="J1085" s="120">
        <v>-662608584</v>
      </c>
      <c r="K1085" s="114">
        <v>0</v>
      </c>
      <c r="L1085" s="114">
        <v>-662608584</v>
      </c>
      <c r="M1085" s="115" t="s">
        <v>272</v>
      </c>
      <c r="N1085" s="108" t="s">
        <v>110</v>
      </c>
      <c r="O1085" s="108" t="s">
        <v>192</v>
      </c>
      <c r="P1085" s="108" t="s">
        <v>284</v>
      </c>
      <c r="Q1085" s="120">
        <v>22000</v>
      </c>
      <c r="R1085" s="116" t="s">
        <v>0</v>
      </c>
      <c r="S1085" s="108" t="s">
        <v>272</v>
      </c>
      <c r="T1085" s="108" t="s">
        <v>272</v>
      </c>
      <c r="U1085" s="108" t="s">
        <v>272</v>
      </c>
      <c r="V1085" s="108" t="s">
        <v>272</v>
      </c>
      <c r="W1085" s="108" t="s">
        <v>272</v>
      </c>
      <c r="X1085" s="108" t="s">
        <v>272</v>
      </c>
      <c r="Y1085" s="108" t="s">
        <v>272</v>
      </c>
      <c r="Z1085" s="108" t="s">
        <v>272</v>
      </c>
      <c r="AA1085" s="108" t="s">
        <v>272</v>
      </c>
      <c r="AB1085" s="108" t="s">
        <v>272</v>
      </c>
      <c r="AC1085" s="108" t="s">
        <v>272</v>
      </c>
      <c r="AD1085" s="108" t="s">
        <v>272</v>
      </c>
      <c r="AE1085" s="108" t="s">
        <v>272</v>
      </c>
      <c r="AF1085" s="108" t="s">
        <v>278</v>
      </c>
    </row>
    <row r="1086" spans="1:32" x14ac:dyDescent="0.25">
      <c r="A1086" s="107">
        <f t="shared" si="16"/>
        <v>8</v>
      </c>
      <c r="B1086" s="113">
        <v>45505</v>
      </c>
      <c r="C1086" s="113">
        <v>45505</v>
      </c>
      <c r="D1086" s="108" t="s">
        <v>2489</v>
      </c>
      <c r="E1086" s="108" t="s">
        <v>272</v>
      </c>
      <c r="F1086" s="108" t="s">
        <v>2490</v>
      </c>
      <c r="G1086" s="108" t="s">
        <v>315</v>
      </c>
      <c r="H1086" s="108" t="s">
        <v>316</v>
      </c>
      <c r="I1086" s="108" t="s">
        <v>276</v>
      </c>
      <c r="J1086" s="120">
        <v>-662608584</v>
      </c>
      <c r="K1086" s="114">
        <v>0</v>
      </c>
      <c r="L1086" s="114">
        <v>-662608584</v>
      </c>
      <c r="M1086" s="115" t="s">
        <v>272</v>
      </c>
      <c r="N1086" s="108" t="s">
        <v>110</v>
      </c>
      <c r="O1086" s="108" t="s">
        <v>192</v>
      </c>
      <c r="P1086" s="108" t="s">
        <v>284</v>
      </c>
      <c r="Q1086" s="120">
        <v>22000</v>
      </c>
      <c r="R1086" s="116" t="s">
        <v>0</v>
      </c>
      <c r="S1086" s="108" t="s">
        <v>272</v>
      </c>
      <c r="T1086" s="108" t="s">
        <v>272</v>
      </c>
      <c r="U1086" s="108" t="s">
        <v>272</v>
      </c>
      <c r="V1086" s="108" t="s">
        <v>272</v>
      </c>
      <c r="W1086" s="108" t="s">
        <v>272</v>
      </c>
      <c r="X1086" s="108" t="s">
        <v>272</v>
      </c>
      <c r="Y1086" s="108" t="s">
        <v>272</v>
      </c>
      <c r="Z1086" s="108" t="s">
        <v>272</v>
      </c>
      <c r="AA1086" s="108" t="s">
        <v>272</v>
      </c>
      <c r="AB1086" s="108" t="s">
        <v>272</v>
      </c>
      <c r="AC1086" s="108" t="s">
        <v>272</v>
      </c>
      <c r="AD1086" s="108" t="s">
        <v>272</v>
      </c>
      <c r="AE1086" s="108" t="s">
        <v>272</v>
      </c>
      <c r="AF1086" s="108" t="s">
        <v>278</v>
      </c>
    </row>
    <row r="1087" spans="1:32" x14ac:dyDescent="0.25">
      <c r="A1087" s="107">
        <f t="shared" si="16"/>
        <v>8</v>
      </c>
      <c r="B1087" s="113">
        <v>45505</v>
      </c>
      <c r="C1087" s="113">
        <v>45505</v>
      </c>
      <c r="D1087" s="108" t="s">
        <v>2491</v>
      </c>
      <c r="E1087" s="108" t="s">
        <v>272</v>
      </c>
      <c r="F1087" s="108" t="s">
        <v>2492</v>
      </c>
      <c r="G1087" s="108" t="s">
        <v>315</v>
      </c>
      <c r="H1087" s="108" t="s">
        <v>316</v>
      </c>
      <c r="I1087" s="108" t="s">
        <v>276</v>
      </c>
      <c r="J1087" s="120">
        <v>-662608584</v>
      </c>
      <c r="K1087" s="114">
        <v>0</v>
      </c>
      <c r="L1087" s="114">
        <v>-662608584</v>
      </c>
      <c r="M1087" s="115" t="s">
        <v>272</v>
      </c>
      <c r="N1087" s="108" t="s">
        <v>110</v>
      </c>
      <c r="O1087" s="108" t="s">
        <v>192</v>
      </c>
      <c r="P1087" s="108" t="s">
        <v>284</v>
      </c>
      <c r="Q1087" s="120">
        <v>22000</v>
      </c>
      <c r="R1087" s="116" t="s">
        <v>0</v>
      </c>
      <c r="S1087" s="108" t="s">
        <v>272</v>
      </c>
      <c r="T1087" s="108" t="s">
        <v>272</v>
      </c>
      <c r="U1087" s="108" t="s">
        <v>272</v>
      </c>
      <c r="V1087" s="108" t="s">
        <v>272</v>
      </c>
      <c r="W1087" s="108" t="s">
        <v>272</v>
      </c>
      <c r="X1087" s="108" t="s">
        <v>272</v>
      </c>
      <c r="Y1087" s="108" t="s">
        <v>272</v>
      </c>
      <c r="Z1087" s="108" t="s">
        <v>272</v>
      </c>
      <c r="AA1087" s="108" t="s">
        <v>272</v>
      </c>
      <c r="AB1087" s="108" t="s">
        <v>272</v>
      </c>
      <c r="AC1087" s="108" t="s">
        <v>272</v>
      </c>
      <c r="AD1087" s="108" t="s">
        <v>272</v>
      </c>
      <c r="AE1087" s="108" t="s">
        <v>272</v>
      </c>
      <c r="AF1087" s="108" t="s">
        <v>278</v>
      </c>
    </row>
    <row r="1088" spans="1:32" x14ac:dyDescent="0.25">
      <c r="A1088" s="107">
        <f t="shared" si="16"/>
        <v>8</v>
      </c>
      <c r="B1088" s="113">
        <v>45505</v>
      </c>
      <c r="C1088" s="113">
        <v>45505</v>
      </c>
      <c r="D1088" s="108" t="s">
        <v>2493</v>
      </c>
      <c r="E1088" s="108" t="s">
        <v>272</v>
      </c>
      <c r="F1088" s="108" t="s">
        <v>2494</v>
      </c>
      <c r="G1088" s="108" t="s">
        <v>315</v>
      </c>
      <c r="H1088" s="108" t="s">
        <v>316</v>
      </c>
      <c r="I1088" s="108" t="s">
        <v>276</v>
      </c>
      <c r="J1088" s="120">
        <v>-662112000</v>
      </c>
      <c r="K1088" s="114">
        <v>0</v>
      </c>
      <c r="L1088" s="114">
        <v>-662112000</v>
      </c>
      <c r="M1088" s="115" t="s">
        <v>272</v>
      </c>
      <c r="N1088" s="108" t="s">
        <v>110</v>
      </c>
      <c r="O1088" s="108" t="s">
        <v>192</v>
      </c>
      <c r="P1088" s="108" t="s">
        <v>284</v>
      </c>
      <c r="Q1088" s="120">
        <v>22000</v>
      </c>
      <c r="R1088" s="116" t="s">
        <v>0</v>
      </c>
      <c r="S1088" s="108" t="s">
        <v>272</v>
      </c>
      <c r="T1088" s="108" t="s">
        <v>272</v>
      </c>
      <c r="U1088" s="108" t="s">
        <v>272</v>
      </c>
      <c r="V1088" s="108" t="s">
        <v>272</v>
      </c>
      <c r="W1088" s="108" t="s">
        <v>272</v>
      </c>
      <c r="X1088" s="108" t="s">
        <v>272</v>
      </c>
      <c r="Y1088" s="108" t="s">
        <v>272</v>
      </c>
      <c r="Z1088" s="108" t="s">
        <v>272</v>
      </c>
      <c r="AA1088" s="108" t="s">
        <v>272</v>
      </c>
      <c r="AB1088" s="108" t="s">
        <v>272</v>
      </c>
      <c r="AC1088" s="108" t="s">
        <v>272</v>
      </c>
      <c r="AD1088" s="108" t="s">
        <v>272</v>
      </c>
      <c r="AE1088" s="108" t="s">
        <v>272</v>
      </c>
      <c r="AF1088" s="108" t="s">
        <v>278</v>
      </c>
    </row>
    <row r="1089" spans="1:32" x14ac:dyDescent="0.25">
      <c r="A1089" s="107">
        <f t="shared" si="16"/>
        <v>8</v>
      </c>
      <c r="B1089" s="113">
        <v>45505</v>
      </c>
      <c r="C1089" s="113">
        <v>45505</v>
      </c>
      <c r="D1089" s="108" t="s">
        <v>2495</v>
      </c>
      <c r="E1089" s="108" t="s">
        <v>272</v>
      </c>
      <c r="F1089" s="108" t="s">
        <v>2496</v>
      </c>
      <c r="G1089" s="108" t="s">
        <v>315</v>
      </c>
      <c r="H1089" s="108" t="s">
        <v>316</v>
      </c>
      <c r="I1089" s="108" t="s">
        <v>276</v>
      </c>
      <c r="J1089" s="120">
        <v>-662112000</v>
      </c>
      <c r="K1089" s="114">
        <v>0</v>
      </c>
      <c r="L1089" s="114">
        <v>-662112000</v>
      </c>
      <c r="M1089" s="115" t="s">
        <v>272</v>
      </c>
      <c r="N1089" s="108" t="s">
        <v>110</v>
      </c>
      <c r="O1089" s="108" t="s">
        <v>192</v>
      </c>
      <c r="P1089" s="108" t="s">
        <v>284</v>
      </c>
      <c r="Q1089" s="120">
        <v>22000</v>
      </c>
      <c r="R1089" s="116" t="s">
        <v>0</v>
      </c>
      <c r="S1089" s="108" t="s">
        <v>272</v>
      </c>
      <c r="T1089" s="108" t="s">
        <v>272</v>
      </c>
      <c r="U1089" s="108" t="s">
        <v>272</v>
      </c>
      <c r="V1089" s="108" t="s">
        <v>272</v>
      </c>
      <c r="W1089" s="108" t="s">
        <v>272</v>
      </c>
      <c r="X1089" s="108" t="s">
        <v>272</v>
      </c>
      <c r="Y1089" s="108" t="s">
        <v>272</v>
      </c>
      <c r="Z1089" s="108" t="s">
        <v>272</v>
      </c>
      <c r="AA1089" s="108" t="s">
        <v>272</v>
      </c>
      <c r="AB1089" s="108" t="s">
        <v>272</v>
      </c>
      <c r="AC1089" s="108" t="s">
        <v>272</v>
      </c>
      <c r="AD1089" s="108" t="s">
        <v>272</v>
      </c>
      <c r="AE1089" s="108" t="s">
        <v>272</v>
      </c>
      <c r="AF1089" s="108" t="s">
        <v>278</v>
      </c>
    </row>
    <row r="1090" spans="1:32" x14ac:dyDescent="0.25">
      <c r="A1090" s="107">
        <f t="shared" si="16"/>
        <v>8</v>
      </c>
      <c r="B1090" s="113">
        <v>45505</v>
      </c>
      <c r="C1090" s="113">
        <v>45505</v>
      </c>
      <c r="D1090" s="108" t="s">
        <v>2497</v>
      </c>
      <c r="E1090" s="108" t="s">
        <v>272</v>
      </c>
      <c r="F1090" s="108" t="s">
        <v>2498</v>
      </c>
      <c r="G1090" s="108" t="s">
        <v>315</v>
      </c>
      <c r="H1090" s="108" t="s">
        <v>316</v>
      </c>
      <c r="I1090" s="108" t="s">
        <v>276</v>
      </c>
      <c r="J1090" s="120">
        <v>-662112000</v>
      </c>
      <c r="K1090" s="114">
        <v>0</v>
      </c>
      <c r="L1090" s="114">
        <v>-662112000</v>
      </c>
      <c r="M1090" s="115" t="s">
        <v>272</v>
      </c>
      <c r="N1090" s="108" t="s">
        <v>110</v>
      </c>
      <c r="O1090" s="108" t="s">
        <v>192</v>
      </c>
      <c r="P1090" s="108" t="s">
        <v>284</v>
      </c>
      <c r="Q1090" s="120">
        <v>22000</v>
      </c>
      <c r="R1090" s="116" t="s">
        <v>0</v>
      </c>
      <c r="S1090" s="108" t="s">
        <v>272</v>
      </c>
      <c r="T1090" s="108" t="s">
        <v>272</v>
      </c>
      <c r="U1090" s="108" t="s">
        <v>272</v>
      </c>
      <c r="V1090" s="108" t="s">
        <v>272</v>
      </c>
      <c r="W1090" s="108" t="s">
        <v>272</v>
      </c>
      <c r="X1090" s="108" t="s">
        <v>272</v>
      </c>
      <c r="Y1090" s="108" t="s">
        <v>272</v>
      </c>
      <c r="Z1090" s="108" t="s">
        <v>272</v>
      </c>
      <c r="AA1090" s="108" t="s">
        <v>272</v>
      </c>
      <c r="AB1090" s="108" t="s">
        <v>272</v>
      </c>
      <c r="AC1090" s="108" t="s">
        <v>272</v>
      </c>
      <c r="AD1090" s="108" t="s">
        <v>272</v>
      </c>
      <c r="AE1090" s="108" t="s">
        <v>272</v>
      </c>
      <c r="AF1090" s="108" t="s">
        <v>278</v>
      </c>
    </row>
    <row r="1091" spans="1:32" x14ac:dyDescent="0.25">
      <c r="A1091" s="107">
        <f t="shared" si="16"/>
        <v>8</v>
      </c>
      <c r="B1091" s="113">
        <v>45505</v>
      </c>
      <c r="C1091" s="113">
        <v>45505</v>
      </c>
      <c r="D1091" s="108" t="s">
        <v>2499</v>
      </c>
      <c r="E1091" s="108" t="s">
        <v>272</v>
      </c>
      <c r="F1091" s="108" t="s">
        <v>2500</v>
      </c>
      <c r="G1091" s="108" t="s">
        <v>315</v>
      </c>
      <c r="H1091" s="108" t="s">
        <v>316</v>
      </c>
      <c r="I1091" s="108" t="s">
        <v>276</v>
      </c>
      <c r="J1091" s="120">
        <v>-662112000</v>
      </c>
      <c r="K1091" s="114">
        <v>0</v>
      </c>
      <c r="L1091" s="114">
        <v>-662112000</v>
      </c>
      <c r="M1091" s="115" t="s">
        <v>272</v>
      </c>
      <c r="N1091" s="108" t="s">
        <v>110</v>
      </c>
      <c r="O1091" s="108" t="s">
        <v>192</v>
      </c>
      <c r="P1091" s="108" t="s">
        <v>284</v>
      </c>
      <c r="Q1091" s="120">
        <v>22000</v>
      </c>
      <c r="R1091" s="116" t="s">
        <v>0</v>
      </c>
      <c r="S1091" s="108" t="s">
        <v>272</v>
      </c>
      <c r="T1091" s="108" t="s">
        <v>272</v>
      </c>
      <c r="U1091" s="108" t="s">
        <v>272</v>
      </c>
      <c r="V1091" s="108" t="s">
        <v>272</v>
      </c>
      <c r="W1091" s="108" t="s">
        <v>272</v>
      </c>
      <c r="X1091" s="108" t="s">
        <v>272</v>
      </c>
      <c r="Y1091" s="108" t="s">
        <v>272</v>
      </c>
      <c r="Z1091" s="108" t="s">
        <v>272</v>
      </c>
      <c r="AA1091" s="108" t="s">
        <v>272</v>
      </c>
      <c r="AB1091" s="108" t="s">
        <v>272</v>
      </c>
      <c r="AC1091" s="108" t="s">
        <v>272</v>
      </c>
      <c r="AD1091" s="108" t="s">
        <v>272</v>
      </c>
      <c r="AE1091" s="108" t="s">
        <v>272</v>
      </c>
      <c r="AF1091" s="108" t="s">
        <v>278</v>
      </c>
    </row>
    <row r="1092" spans="1:32" x14ac:dyDescent="0.25">
      <c r="A1092" s="107">
        <f t="shared" ref="A1092:A1155" si="17">MONTH(C1092)</f>
        <v>8</v>
      </c>
      <c r="B1092" s="113">
        <v>45505</v>
      </c>
      <c r="C1092" s="113">
        <v>45505</v>
      </c>
      <c r="D1092" s="108" t="s">
        <v>2501</v>
      </c>
      <c r="E1092" s="108" t="s">
        <v>272</v>
      </c>
      <c r="F1092" s="108" t="s">
        <v>2502</v>
      </c>
      <c r="G1092" s="108" t="s">
        <v>315</v>
      </c>
      <c r="H1092" s="108" t="s">
        <v>316</v>
      </c>
      <c r="I1092" s="108" t="s">
        <v>276</v>
      </c>
      <c r="J1092" s="120">
        <v>-662112000</v>
      </c>
      <c r="K1092" s="114">
        <v>0</v>
      </c>
      <c r="L1092" s="114">
        <v>-662112000</v>
      </c>
      <c r="M1092" s="115" t="s">
        <v>272</v>
      </c>
      <c r="N1092" s="108" t="s">
        <v>110</v>
      </c>
      <c r="O1092" s="108" t="s">
        <v>192</v>
      </c>
      <c r="P1092" s="108" t="s">
        <v>284</v>
      </c>
      <c r="Q1092" s="120">
        <v>22000</v>
      </c>
      <c r="R1092" s="116" t="s">
        <v>0</v>
      </c>
      <c r="S1092" s="108" t="s">
        <v>272</v>
      </c>
      <c r="T1092" s="108" t="s">
        <v>272</v>
      </c>
      <c r="U1092" s="108" t="s">
        <v>272</v>
      </c>
      <c r="V1092" s="108" t="s">
        <v>272</v>
      </c>
      <c r="W1092" s="108" t="s">
        <v>272</v>
      </c>
      <c r="X1092" s="108" t="s">
        <v>272</v>
      </c>
      <c r="Y1092" s="108" t="s">
        <v>272</v>
      </c>
      <c r="Z1092" s="108" t="s">
        <v>272</v>
      </c>
      <c r="AA1092" s="108" t="s">
        <v>272</v>
      </c>
      <c r="AB1092" s="108" t="s">
        <v>272</v>
      </c>
      <c r="AC1092" s="108" t="s">
        <v>272</v>
      </c>
      <c r="AD1092" s="108" t="s">
        <v>272</v>
      </c>
      <c r="AE1092" s="108" t="s">
        <v>272</v>
      </c>
      <c r="AF1092" s="108" t="s">
        <v>278</v>
      </c>
    </row>
    <row r="1093" spans="1:32" x14ac:dyDescent="0.25">
      <c r="A1093" s="107">
        <f t="shared" si="17"/>
        <v>8</v>
      </c>
      <c r="B1093" s="113">
        <v>45505</v>
      </c>
      <c r="C1093" s="113">
        <v>45505</v>
      </c>
      <c r="D1093" s="108" t="s">
        <v>2503</v>
      </c>
      <c r="E1093" s="108" t="s">
        <v>272</v>
      </c>
      <c r="F1093" s="108" t="s">
        <v>2504</v>
      </c>
      <c r="G1093" s="108" t="s">
        <v>281</v>
      </c>
      <c r="H1093" s="108" t="s">
        <v>282</v>
      </c>
      <c r="I1093" s="108" t="s">
        <v>276</v>
      </c>
      <c r="J1093" s="120">
        <v>-339781750</v>
      </c>
      <c r="K1093" s="114">
        <v>0</v>
      </c>
      <c r="L1093" s="114">
        <v>-339781750</v>
      </c>
      <c r="M1093" s="115" t="s">
        <v>272</v>
      </c>
      <c r="N1093" s="108" t="s">
        <v>101</v>
      </c>
      <c r="O1093" s="108" t="s">
        <v>175</v>
      </c>
      <c r="P1093" s="108" t="s">
        <v>284</v>
      </c>
      <c r="Q1093" s="120">
        <v>9625</v>
      </c>
      <c r="R1093" s="116" t="s">
        <v>1</v>
      </c>
      <c r="S1093" s="108" t="s">
        <v>272</v>
      </c>
      <c r="T1093" s="108" t="s">
        <v>272</v>
      </c>
      <c r="U1093" s="108" t="s">
        <v>272</v>
      </c>
      <c r="V1093" s="108" t="s">
        <v>272</v>
      </c>
      <c r="W1093" s="108" t="s">
        <v>272</v>
      </c>
      <c r="X1093" s="108" t="s">
        <v>272</v>
      </c>
      <c r="Y1093" s="108" t="s">
        <v>272</v>
      </c>
      <c r="Z1093" s="108" t="s">
        <v>272</v>
      </c>
      <c r="AA1093" s="108" t="s">
        <v>272</v>
      </c>
      <c r="AB1093" s="108" t="s">
        <v>272</v>
      </c>
      <c r="AC1093" s="108" t="s">
        <v>272</v>
      </c>
      <c r="AD1093" s="108" t="s">
        <v>272</v>
      </c>
      <c r="AE1093" s="108" t="s">
        <v>272</v>
      </c>
      <c r="AF1093" s="108" t="s">
        <v>278</v>
      </c>
    </row>
    <row r="1094" spans="1:32" x14ac:dyDescent="0.25">
      <c r="A1094" s="107">
        <f t="shared" si="17"/>
        <v>8</v>
      </c>
      <c r="B1094" s="113">
        <v>45505</v>
      </c>
      <c r="C1094" s="113">
        <v>45505</v>
      </c>
      <c r="D1094" s="108" t="s">
        <v>2505</v>
      </c>
      <c r="E1094" s="108" t="s">
        <v>272</v>
      </c>
      <c r="F1094" s="108" t="s">
        <v>2506</v>
      </c>
      <c r="G1094" s="108" t="s">
        <v>281</v>
      </c>
      <c r="H1094" s="108" t="s">
        <v>282</v>
      </c>
      <c r="I1094" s="108" t="s">
        <v>276</v>
      </c>
      <c r="J1094" s="120">
        <v>-16454000</v>
      </c>
      <c r="K1094" s="114">
        <v>0</v>
      </c>
      <c r="L1094" s="114">
        <v>-16454000</v>
      </c>
      <c r="M1094" s="115" t="s">
        <v>272</v>
      </c>
      <c r="N1094" s="108" t="s">
        <v>2403</v>
      </c>
      <c r="O1094" s="108" t="s">
        <v>2404</v>
      </c>
      <c r="P1094" s="108" t="s">
        <v>284</v>
      </c>
      <c r="Q1094" s="120">
        <v>866</v>
      </c>
      <c r="R1094" s="116" t="s">
        <v>239</v>
      </c>
      <c r="S1094" s="108" t="s">
        <v>272</v>
      </c>
      <c r="T1094" s="108" t="s">
        <v>272</v>
      </c>
      <c r="U1094" s="108" t="s">
        <v>272</v>
      </c>
      <c r="V1094" s="108" t="s">
        <v>272</v>
      </c>
      <c r="W1094" s="108" t="s">
        <v>272</v>
      </c>
      <c r="X1094" s="108" t="s">
        <v>272</v>
      </c>
      <c r="Y1094" s="108" t="s">
        <v>272</v>
      </c>
      <c r="Z1094" s="108" t="s">
        <v>272</v>
      </c>
      <c r="AA1094" s="108" t="s">
        <v>272</v>
      </c>
      <c r="AB1094" s="108" t="s">
        <v>272</v>
      </c>
      <c r="AC1094" s="108" t="s">
        <v>272</v>
      </c>
      <c r="AD1094" s="108" t="s">
        <v>272</v>
      </c>
      <c r="AE1094" s="108" t="s">
        <v>272</v>
      </c>
      <c r="AF1094" s="108" t="s">
        <v>278</v>
      </c>
    </row>
    <row r="1095" spans="1:32" x14ac:dyDescent="0.25">
      <c r="A1095" s="107">
        <f t="shared" si="17"/>
        <v>8</v>
      </c>
      <c r="B1095" s="113">
        <v>45506</v>
      </c>
      <c r="C1095" s="113">
        <v>45506</v>
      </c>
      <c r="D1095" s="108" t="s">
        <v>2507</v>
      </c>
      <c r="E1095" s="108" t="s">
        <v>272</v>
      </c>
      <c r="F1095" s="108" t="s">
        <v>2508</v>
      </c>
      <c r="G1095" s="108" t="s">
        <v>315</v>
      </c>
      <c r="H1095" s="108" t="s">
        <v>316</v>
      </c>
      <c r="I1095" s="108" t="s">
        <v>276</v>
      </c>
      <c r="J1095" s="120">
        <v>-669523259</v>
      </c>
      <c r="K1095" s="114">
        <v>0</v>
      </c>
      <c r="L1095" s="114">
        <v>-669523259</v>
      </c>
      <c r="M1095" s="115" t="s">
        <v>272</v>
      </c>
      <c r="N1095" s="108" t="s">
        <v>110</v>
      </c>
      <c r="O1095" s="108" t="s">
        <v>192</v>
      </c>
      <c r="P1095" s="108" t="s">
        <v>284</v>
      </c>
      <c r="Q1095" s="120">
        <v>22000</v>
      </c>
      <c r="R1095" s="116" t="s">
        <v>0</v>
      </c>
      <c r="S1095" s="108" t="s">
        <v>272</v>
      </c>
      <c r="T1095" s="108" t="s">
        <v>272</v>
      </c>
      <c r="U1095" s="108" t="s">
        <v>272</v>
      </c>
      <c r="V1095" s="108" t="s">
        <v>272</v>
      </c>
      <c r="W1095" s="108" t="s">
        <v>272</v>
      </c>
      <c r="X1095" s="108" t="s">
        <v>272</v>
      </c>
      <c r="Y1095" s="108" t="s">
        <v>272</v>
      </c>
      <c r="Z1095" s="108" t="s">
        <v>272</v>
      </c>
      <c r="AA1095" s="108" t="s">
        <v>272</v>
      </c>
      <c r="AB1095" s="108" t="s">
        <v>272</v>
      </c>
      <c r="AC1095" s="108" t="s">
        <v>272</v>
      </c>
      <c r="AD1095" s="108" t="s">
        <v>272</v>
      </c>
      <c r="AE1095" s="108" t="s">
        <v>272</v>
      </c>
      <c r="AF1095" s="108" t="s">
        <v>278</v>
      </c>
    </row>
    <row r="1096" spans="1:32" x14ac:dyDescent="0.25">
      <c r="A1096" s="107">
        <f t="shared" si="17"/>
        <v>8</v>
      </c>
      <c r="B1096" s="113">
        <v>45506</v>
      </c>
      <c r="C1096" s="113">
        <v>45506</v>
      </c>
      <c r="D1096" s="108" t="s">
        <v>2509</v>
      </c>
      <c r="E1096" s="108" t="s">
        <v>272</v>
      </c>
      <c r="F1096" s="108" t="s">
        <v>2510</v>
      </c>
      <c r="G1096" s="108" t="s">
        <v>315</v>
      </c>
      <c r="H1096" s="108" t="s">
        <v>316</v>
      </c>
      <c r="I1096" s="108" t="s">
        <v>276</v>
      </c>
      <c r="J1096" s="120">
        <v>-669523259</v>
      </c>
      <c r="K1096" s="114">
        <v>0</v>
      </c>
      <c r="L1096" s="114">
        <v>-669523259</v>
      </c>
      <c r="M1096" s="115" t="s">
        <v>272</v>
      </c>
      <c r="N1096" s="108" t="s">
        <v>110</v>
      </c>
      <c r="O1096" s="108" t="s">
        <v>192</v>
      </c>
      <c r="P1096" s="108" t="s">
        <v>284</v>
      </c>
      <c r="Q1096" s="120">
        <v>22000</v>
      </c>
      <c r="R1096" s="116" t="s">
        <v>0</v>
      </c>
      <c r="S1096" s="108" t="s">
        <v>272</v>
      </c>
      <c r="T1096" s="108" t="s">
        <v>272</v>
      </c>
      <c r="U1096" s="108" t="s">
        <v>272</v>
      </c>
      <c r="V1096" s="108" t="s">
        <v>272</v>
      </c>
      <c r="W1096" s="108" t="s">
        <v>272</v>
      </c>
      <c r="X1096" s="108" t="s">
        <v>272</v>
      </c>
      <c r="Y1096" s="108" t="s">
        <v>272</v>
      </c>
      <c r="Z1096" s="108" t="s">
        <v>272</v>
      </c>
      <c r="AA1096" s="108" t="s">
        <v>272</v>
      </c>
      <c r="AB1096" s="108" t="s">
        <v>272</v>
      </c>
      <c r="AC1096" s="108" t="s">
        <v>272</v>
      </c>
      <c r="AD1096" s="108" t="s">
        <v>272</v>
      </c>
      <c r="AE1096" s="108" t="s">
        <v>272</v>
      </c>
      <c r="AF1096" s="108" t="s">
        <v>278</v>
      </c>
    </row>
    <row r="1097" spans="1:32" x14ac:dyDescent="0.25">
      <c r="A1097" s="107">
        <f t="shared" si="17"/>
        <v>8</v>
      </c>
      <c r="B1097" s="113">
        <v>45506</v>
      </c>
      <c r="C1097" s="113">
        <v>45506</v>
      </c>
      <c r="D1097" s="108" t="s">
        <v>2511</v>
      </c>
      <c r="E1097" s="108" t="s">
        <v>272</v>
      </c>
      <c r="F1097" s="108" t="s">
        <v>2512</v>
      </c>
      <c r="G1097" s="108" t="s">
        <v>315</v>
      </c>
      <c r="H1097" s="108" t="s">
        <v>316</v>
      </c>
      <c r="I1097" s="108" t="s">
        <v>276</v>
      </c>
      <c r="J1097" s="120">
        <v>-669523259</v>
      </c>
      <c r="K1097" s="114">
        <v>0</v>
      </c>
      <c r="L1097" s="114">
        <v>-669523259</v>
      </c>
      <c r="M1097" s="115" t="s">
        <v>272</v>
      </c>
      <c r="N1097" s="108" t="s">
        <v>110</v>
      </c>
      <c r="O1097" s="108" t="s">
        <v>192</v>
      </c>
      <c r="P1097" s="108" t="s">
        <v>284</v>
      </c>
      <c r="Q1097" s="120">
        <v>22000</v>
      </c>
      <c r="R1097" s="116" t="s">
        <v>0</v>
      </c>
      <c r="S1097" s="108" t="s">
        <v>272</v>
      </c>
      <c r="T1097" s="108" t="s">
        <v>272</v>
      </c>
      <c r="U1097" s="108" t="s">
        <v>272</v>
      </c>
      <c r="V1097" s="108" t="s">
        <v>272</v>
      </c>
      <c r="W1097" s="108" t="s">
        <v>272</v>
      </c>
      <c r="X1097" s="108" t="s">
        <v>272</v>
      </c>
      <c r="Y1097" s="108" t="s">
        <v>272</v>
      </c>
      <c r="Z1097" s="108" t="s">
        <v>272</v>
      </c>
      <c r="AA1097" s="108" t="s">
        <v>272</v>
      </c>
      <c r="AB1097" s="108" t="s">
        <v>272</v>
      </c>
      <c r="AC1097" s="108" t="s">
        <v>272</v>
      </c>
      <c r="AD1097" s="108" t="s">
        <v>272</v>
      </c>
      <c r="AE1097" s="108" t="s">
        <v>272</v>
      </c>
      <c r="AF1097" s="108" t="s">
        <v>278</v>
      </c>
    </row>
    <row r="1098" spans="1:32" x14ac:dyDescent="0.25">
      <c r="A1098" s="107">
        <f t="shared" si="17"/>
        <v>8</v>
      </c>
      <c r="B1098" s="113">
        <v>45506</v>
      </c>
      <c r="C1098" s="113">
        <v>45506</v>
      </c>
      <c r="D1098" s="108" t="s">
        <v>2513</v>
      </c>
      <c r="E1098" s="108" t="s">
        <v>272</v>
      </c>
      <c r="F1098" s="108" t="s">
        <v>2514</v>
      </c>
      <c r="G1098" s="108" t="s">
        <v>315</v>
      </c>
      <c r="H1098" s="108" t="s">
        <v>316</v>
      </c>
      <c r="I1098" s="108" t="s">
        <v>276</v>
      </c>
      <c r="J1098" s="120">
        <v>-669523259</v>
      </c>
      <c r="K1098" s="114">
        <v>0</v>
      </c>
      <c r="L1098" s="114">
        <v>-669523259</v>
      </c>
      <c r="M1098" s="115" t="s">
        <v>272</v>
      </c>
      <c r="N1098" s="108" t="s">
        <v>110</v>
      </c>
      <c r="O1098" s="108" t="s">
        <v>192</v>
      </c>
      <c r="P1098" s="108" t="s">
        <v>284</v>
      </c>
      <c r="Q1098" s="120">
        <v>22000</v>
      </c>
      <c r="R1098" s="116" t="s">
        <v>0</v>
      </c>
      <c r="S1098" s="108" t="s">
        <v>272</v>
      </c>
      <c r="T1098" s="108" t="s">
        <v>272</v>
      </c>
      <c r="U1098" s="108" t="s">
        <v>272</v>
      </c>
      <c r="V1098" s="108" t="s">
        <v>272</v>
      </c>
      <c r="W1098" s="108" t="s">
        <v>272</v>
      </c>
      <c r="X1098" s="108" t="s">
        <v>272</v>
      </c>
      <c r="Y1098" s="108" t="s">
        <v>272</v>
      </c>
      <c r="Z1098" s="108" t="s">
        <v>272</v>
      </c>
      <c r="AA1098" s="108" t="s">
        <v>272</v>
      </c>
      <c r="AB1098" s="108" t="s">
        <v>272</v>
      </c>
      <c r="AC1098" s="108" t="s">
        <v>272</v>
      </c>
      <c r="AD1098" s="108" t="s">
        <v>272</v>
      </c>
      <c r="AE1098" s="108" t="s">
        <v>272</v>
      </c>
      <c r="AF1098" s="108" t="s">
        <v>278</v>
      </c>
    </row>
    <row r="1099" spans="1:32" x14ac:dyDescent="0.25">
      <c r="A1099" s="107">
        <f t="shared" si="17"/>
        <v>8</v>
      </c>
      <c r="B1099" s="113">
        <v>45506</v>
      </c>
      <c r="C1099" s="113">
        <v>45506</v>
      </c>
      <c r="D1099" s="108" t="s">
        <v>2515</v>
      </c>
      <c r="E1099" s="108" t="s">
        <v>272</v>
      </c>
      <c r="F1099" s="108" t="s">
        <v>2516</v>
      </c>
      <c r="G1099" s="108" t="s">
        <v>315</v>
      </c>
      <c r="H1099" s="108" t="s">
        <v>316</v>
      </c>
      <c r="I1099" s="108" t="s">
        <v>276</v>
      </c>
      <c r="J1099" s="120">
        <v>-669523259</v>
      </c>
      <c r="K1099" s="114">
        <v>0</v>
      </c>
      <c r="L1099" s="114">
        <v>-669523259</v>
      </c>
      <c r="M1099" s="115" t="s">
        <v>272</v>
      </c>
      <c r="N1099" s="108" t="s">
        <v>110</v>
      </c>
      <c r="O1099" s="108" t="s">
        <v>192</v>
      </c>
      <c r="P1099" s="108" t="s">
        <v>284</v>
      </c>
      <c r="Q1099" s="120">
        <v>22000</v>
      </c>
      <c r="R1099" s="116" t="s">
        <v>0</v>
      </c>
      <c r="S1099" s="108" t="s">
        <v>272</v>
      </c>
      <c r="T1099" s="108" t="s">
        <v>272</v>
      </c>
      <c r="U1099" s="108" t="s">
        <v>272</v>
      </c>
      <c r="V1099" s="108" t="s">
        <v>272</v>
      </c>
      <c r="W1099" s="108" t="s">
        <v>272</v>
      </c>
      <c r="X1099" s="108" t="s">
        <v>272</v>
      </c>
      <c r="Y1099" s="108" t="s">
        <v>272</v>
      </c>
      <c r="Z1099" s="108" t="s">
        <v>272</v>
      </c>
      <c r="AA1099" s="108" t="s">
        <v>272</v>
      </c>
      <c r="AB1099" s="108" t="s">
        <v>272</v>
      </c>
      <c r="AC1099" s="108" t="s">
        <v>272</v>
      </c>
      <c r="AD1099" s="108" t="s">
        <v>272</v>
      </c>
      <c r="AE1099" s="108" t="s">
        <v>272</v>
      </c>
      <c r="AF1099" s="108" t="s">
        <v>278</v>
      </c>
    </row>
    <row r="1100" spans="1:32" x14ac:dyDescent="0.25">
      <c r="A1100" s="107">
        <f t="shared" si="17"/>
        <v>8</v>
      </c>
      <c r="B1100" s="113">
        <v>45506</v>
      </c>
      <c r="C1100" s="113">
        <v>45506</v>
      </c>
      <c r="D1100" s="108" t="s">
        <v>2517</v>
      </c>
      <c r="E1100" s="108" t="s">
        <v>272</v>
      </c>
      <c r="F1100" s="108" t="s">
        <v>2518</v>
      </c>
      <c r="G1100" s="108" t="s">
        <v>315</v>
      </c>
      <c r="H1100" s="108" t="s">
        <v>316</v>
      </c>
      <c r="I1100" s="108" t="s">
        <v>276</v>
      </c>
      <c r="J1100" s="120">
        <v>-662080188</v>
      </c>
      <c r="K1100" s="114">
        <v>0</v>
      </c>
      <c r="L1100" s="114">
        <v>-662080188</v>
      </c>
      <c r="M1100" s="115" t="s">
        <v>272</v>
      </c>
      <c r="N1100" s="108" t="s">
        <v>110</v>
      </c>
      <c r="O1100" s="108" t="s">
        <v>192</v>
      </c>
      <c r="P1100" s="108" t="s">
        <v>284</v>
      </c>
      <c r="Q1100" s="120">
        <v>22000</v>
      </c>
      <c r="R1100" s="116" t="s">
        <v>0</v>
      </c>
      <c r="S1100" s="108" t="s">
        <v>272</v>
      </c>
      <c r="T1100" s="108" t="s">
        <v>272</v>
      </c>
      <c r="U1100" s="108" t="s">
        <v>272</v>
      </c>
      <c r="V1100" s="108" t="s">
        <v>272</v>
      </c>
      <c r="W1100" s="108" t="s">
        <v>272</v>
      </c>
      <c r="X1100" s="108" t="s">
        <v>272</v>
      </c>
      <c r="Y1100" s="108" t="s">
        <v>272</v>
      </c>
      <c r="Z1100" s="108" t="s">
        <v>272</v>
      </c>
      <c r="AA1100" s="108" t="s">
        <v>272</v>
      </c>
      <c r="AB1100" s="108" t="s">
        <v>272</v>
      </c>
      <c r="AC1100" s="108" t="s">
        <v>272</v>
      </c>
      <c r="AD1100" s="108" t="s">
        <v>272</v>
      </c>
      <c r="AE1100" s="108" t="s">
        <v>272</v>
      </c>
      <c r="AF1100" s="108" t="s">
        <v>278</v>
      </c>
    </row>
    <row r="1101" spans="1:32" x14ac:dyDescent="0.25">
      <c r="A1101" s="107">
        <f t="shared" si="17"/>
        <v>8</v>
      </c>
      <c r="B1101" s="113">
        <v>45507</v>
      </c>
      <c r="C1101" s="113">
        <v>45507</v>
      </c>
      <c r="D1101" s="108" t="s">
        <v>2519</v>
      </c>
      <c r="E1101" s="108" t="s">
        <v>272</v>
      </c>
      <c r="F1101" s="108" t="s">
        <v>2520</v>
      </c>
      <c r="G1101" s="108" t="s">
        <v>281</v>
      </c>
      <c r="H1101" s="108" t="s">
        <v>282</v>
      </c>
      <c r="I1101" s="108" t="s">
        <v>276</v>
      </c>
      <c r="J1101" s="120">
        <v>-807317841</v>
      </c>
      <c r="K1101" s="114">
        <v>0</v>
      </c>
      <c r="L1101" s="114">
        <v>-807317841</v>
      </c>
      <c r="M1101" s="115" t="s">
        <v>272</v>
      </c>
      <c r="N1101" s="108" t="s">
        <v>283</v>
      </c>
      <c r="O1101" s="108" t="s">
        <v>168</v>
      </c>
      <c r="P1101" s="108" t="s">
        <v>284</v>
      </c>
      <c r="Q1101" s="120">
        <v>22000</v>
      </c>
      <c r="R1101" s="116" t="s">
        <v>0</v>
      </c>
      <c r="S1101" s="108" t="s">
        <v>272</v>
      </c>
      <c r="T1101" s="108" t="s">
        <v>272</v>
      </c>
      <c r="U1101" s="108" t="s">
        <v>272</v>
      </c>
      <c r="V1101" s="108" t="s">
        <v>272</v>
      </c>
      <c r="W1101" s="108" t="s">
        <v>272</v>
      </c>
      <c r="X1101" s="108" t="s">
        <v>272</v>
      </c>
      <c r="Y1101" s="108" t="s">
        <v>272</v>
      </c>
      <c r="Z1101" s="108" t="s">
        <v>272</v>
      </c>
      <c r="AA1101" s="108" t="s">
        <v>272</v>
      </c>
      <c r="AB1101" s="108" t="s">
        <v>272</v>
      </c>
      <c r="AC1101" s="108" t="s">
        <v>272</v>
      </c>
      <c r="AD1101" s="108" t="s">
        <v>272</v>
      </c>
      <c r="AE1101" s="108" t="s">
        <v>272</v>
      </c>
      <c r="AF1101" s="108" t="s">
        <v>278</v>
      </c>
    </row>
    <row r="1102" spans="1:32" x14ac:dyDescent="0.25">
      <c r="A1102" s="107">
        <f t="shared" si="17"/>
        <v>8</v>
      </c>
      <c r="B1102" s="113">
        <v>45507</v>
      </c>
      <c r="C1102" s="113">
        <v>45507</v>
      </c>
      <c r="D1102" s="108" t="s">
        <v>2521</v>
      </c>
      <c r="E1102" s="108" t="s">
        <v>272</v>
      </c>
      <c r="F1102" s="108" t="s">
        <v>2522</v>
      </c>
      <c r="G1102" s="108" t="s">
        <v>281</v>
      </c>
      <c r="H1102" s="108" t="s">
        <v>282</v>
      </c>
      <c r="I1102" s="108" t="s">
        <v>276</v>
      </c>
      <c r="J1102" s="120">
        <v>-807317841</v>
      </c>
      <c r="K1102" s="114">
        <v>0</v>
      </c>
      <c r="L1102" s="114">
        <v>-807317841</v>
      </c>
      <c r="M1102" s="115" t="s">
        <v>272</v>
      </c>
      <c r="N1102" s="108" t="s">
        <v>283</v>
      </c>
      <c r="O1102" s="108" t="s">
        <v>168</v>
      </c>
      <c r="P1102" s="108" t="s">
        <v>284</v>
      </c>
      <c r="Q1102" s="120">
        <v>22000</v>
      </c>
      <c r="R1102" s="116" t="s">
        <v>0</v>
      </c>
      <c r="S1102" s="108" t="s">
        <v>272</v>
      </c>
      <c r="T1102" s="108" t="s">
        <v>272</v>
      </c>
      <c r="U1102" s="108" t="s">
        <v>272</v>
      </c>
      <c r="V1102" s="108" t="s">
        <v>272</v>
      </c>
      <c r="W1102" s="108" t="s">
        <v>272</v>
      </c>
      <c r="X1102" s="108" t="s">
        <v>272</v>
      </c>
      <c r="Y1102" s="108" t="s">
        <v>272</v>
      </c>
      <c r="Z1102" s="108" t="s">
        <v>272</v>
      </c>
      <c r="AA1102" s="108" t="s">
        <v>272</v>
      </c>
      <c r="AB1102" s="108" t="s">
        <v>272</v>
      </c>
      <c r="AC1102" s="108" t="s">
        <v>272</v>
      </c>
      <c r="AD1102" s="108" t="s">
        <v>272</v>
      </c>
      <c r="AE1102" s="108" t="s">
        <v>272</v>
      </c>
      <c r="AF1102" s="108" t="s">
        <v>278</v>
      </c>
    </row>
    <row r="1103" spans="1:32" x14ac:dyDescent="0.25">
      <c r="A1103" s="107">
        <f t="shared" si="17"/>
        <v>8</v>
      </c>
      <c r="B1103" s="113">
        <v>45507</v>
      </c>
      <c r="C1103" s="113">
        <v>45507</v>
      </c>
      <c r="D1103" s="108" t="s">
        <v>2523</v>
      </c>
      <c r="E1103" s="108" t="s">
        <v>272</v>
      </c>
      <c r="F1103" s="108" t="s">
        <v>2524</v>
      </c>
      <c r="G1103" s="108" t="s">
        <v>281</v>
      </c>
      <c r="H1103" s="108" t="s">
        <v>282</v>
      </c>
      <c r="I1103" s="108" t="s">
        <v>276</v>
      </c>
      <c r="J1103" s="120">
        <v>-384175000</v>
      </c>
      <c r="K1103" s="114">
        <v>0</v>
      </c>
      <c r="L1103" s="114">
        <v>-384175000</v>
      </c>
      <c r="M1103" s="115" t="s">
        <v>272</v>
      </c>
      <c r="N1103" s="108" t="s">
        <v>110</v>
      </c>
      <c r="O1103" s="108" t="s">
        <v>192</v>
      </c>
      <c r="P1103" s="108" t="s">
        <v>284</v>
      </c>
      <c r="Q1103" s="120">
        <v>12100</v>
      </c>
      <c r="R1103" s="116" t="s">
        <v>0</v>
      </c>
      <c r="S1103" s="108" t="s">
        <v>272</v>
      </c>
      <c r="T1103" s="108" t="s">
        <v>272</v>
      </c>
      <c r="U1103" s="108" t="s">
        <v>272</v>
      </c>
      <c r="V1103" s="108" t="s">
        <v>272</v>
      </c>
      <c r="W1103" s="108" t="s">
        <v>272</v>
      </c>
      <c r="X1103" s="108" t="s">
        <v>272</v>
      </c>
      <c r="Y1103" s="108" t="s">
        <v>272</v>
      </c>
      <c r="Z1103" s="108" t="s">
        <v>272</v>
      </c>
      <c r="AA1103" s="108" t="s">
        <v>272</v>
      </c>
      <c r="AB1103" s="108" t="s">
        <v>272</v>
      </c>
      <c r="AC1103" s="108" t="s">
        <v>272</v>
      </c>
      <c r="AD1103" s="108" t="s">
        <v>272</v>
      </c>
      <c r="AE1103" s="108" t="s">
        <v>272</v>
      </c>
      <c r="AF1103" s="108" t="s">
        <v>278</v>
      </c>
    </row>
    <row r="1104" spans="1:32" x14ac:dyDescent="0.25">
      <c r="A1104" s="107">
        <f t="shared" si="17"/>
        <v>8</v>
      </c>
      <c r="B1104" s="113">
        <v>45509</v>
      </c>
      <c r="C1104" s="113">
        <v>45509</v>
      </c>
      <c r="D1104" s="108" t="s">
        <v>2525</v>
      </c>
      <c r="E1104" s="108" t="s">
        <v>272</v>
      </c>
      <c r="F1104" s="108" t="s">
        <v>2526</v>
      </c>
      <c r="G1104" s="108" t="s">
        <v>281</v>
      </c>
      <c r="H1104" s="108" t="s">
        <v>282</v>
      </c>
      <c r="I1104" s="108" t="s">
        <v>276</v>
      </c>
      <c r="J1104" s="120">
        <v>-807317841</v>
      </c>
      <c r="K1104" s="114">
        <v>0</v>
      </c>
      <c r="L1104" s="114">
        <v>-807317841</v>
      </c>
      <c r="M1104" s="115" t="s">
        <v>272</v>
      </c>
      <c r="N1104" s="108" t="s">
        <v>283</v>
      </c>
      <c r="O1104" s="108" t="s">
        <v>168</v>
      </c>
      <c r="P1104" s="108" t="s">
        <v>284</v>
      </c>
      <c r="Q1104" s="120">
        <v>22000</v>
      </c>
      <c r="R1104" s="116" t="s">
        <v>0</v>
      </c>
      <c r="S1104" s="108" t="s">
        <v>272</v>
      </c>
      <c r="T1104" s="108" t="s">
        <v>272</v>
      </c>
      <c r="U1104" s="108" t="s">
        <v>272</v>
      </c>
      <c r="V1104" s="108" t="s">
        <v>272</v>
      </c>
      <c r="W1104" s="108" t="s">
        <v>272</v>
      </c>
      <c r="X1104" s="108" t="s">
        <v>272</v>
      </c>
      <c r="Y1104" s="108" t="s">
        <v>272</v>
      </c>
      <c r="Z1104" s="108" t="s">
        <v>272</v>
      </c>
      <c r="AA1104" s="108" t="s">
        <v>272</v>
      </c>
      <c r="AB1104" s="108" t="s">
        <v>272</v>
      </c>
      <c r="AC1104" s="108" t="s">
        <v>272</v>
      </c>
      <c r="AD1104" s="108" t="s">
        <v>272</v>
      </c>
      <c r="AE1104" s="108" t="s">
        <v>272</v>
      </c>
      <c r="AF1104" s="108" t="s">
        <v>278</v>
      </c>
    </row>
    <row r="1105" spans="1:32" x14ac:dyDescent="0.25">
      <c r="A1105" s="107">
        <f t="shared" si="17"/>
        <v>8</v>
      </c>
      <c r="B1105" s="113">
        <v>45509</v>
      </c>
      <c r="C1105" s="113">
        <v>45509</v>
      </c>
      <c r="D1105" s="108" t="s">
        <v>2527</v>
      </c>
      <c r="E1105" s="108" t="s">
        <v>272</v>
      </c>
      <c r="F1105" s="108" t="s">
        <v>2528</v>
      </c>
      <c r="G1105" s="108" t="s">
        <v>281</v>
      </c>
      <c r="H1105" s="108" t="s">
        <v>282</v>
      </c>
      <c r="I1105" s="108" t="s">
        <v>276</v>
      </c>
      <c r="J1105" s="120">
        <v>-807317841</v>
      </c>
      <c r="K1105" s="114">
        <v>0</v>
      </c>
      <c r="L1105" s="114">
        <v>-807317841</v>
      </c>
      <c r="M1105" s="115" t="s">
        <v>272</v>
      </c>
      <c r="N1105" s="108" t="s">
        <v>283</v>
      </c>
      <c r="O1105" s="108" t="s">
        <v>168</v>
      </c>
      <c r="P1105" s="108" t="s">
        <v>284</v>
      </c>
      <c r="Q1105" s="120">
        <v>22000</v>
      </c>
      <c r="R1105" s="116" t="s">
        <v>0</v>
      </c>
      <c r="S1105" s="108" t="s">
        <v>272</v>
      </c>
      <c r="T1105" s="108" t="s">
        <v>272</v>
      </c>
      <c r="U1105" s="108" t="s">
        <v>272</v>
      </c>
      <c r="V1105" s="108" t="s">
        <v>272</v>
      </c>
      <c r="W1105" s="108" t="s">
        <v>272</v>
      </c>
      <c r="X1105" s="108" t="s">
        <v>272</v>
      </c>
      <c r="Y1105" s="108" t="s">
        <v>272</v>
      </c>
      <c r="Z1105" s="108" t="s">
        <v>272</v>
      </c>
      <c r="AA1105" s="108" t="s">
        <v>272</v>
      </c>
      <c r="AB1105" s="108" t="s">
        <v>272</v>
      </c>
      <c r="AC1105" s="108" t="s">
        <v>272</v>
      </c>
      <c r="AD1105" s="108" t="s">
        <v>272</v>
      </c>
      <c r="AE1105" s="108" t="s">
        <v>272</v>
      </c>
      <c r="AF1105" s="108" t="s">
        <v>278</v>
      </c>
    </row>
    <row r="1106" spans="1:32" x14ac:dyDescent="0.25">
      <c r="A1106" s="107">
        <f t="shared" si="17"/>
        <v>8</v>
      </c>
      <c r="B1106" s="113">
        <v>45509</v>
      </c>
      <c r="C1106" s="113">
        <v>45509</v>
      </c>
      <c r="D1106" s="108" t="s">
        <v>2529</v>
      </c>
      <c r="E1106" s="108" t="s">
        <v>272</v>
      </c>
      <c r="F1106" s="108" t="s">
        <v>2530</v>
      </c>
      <c r="G1106" s="108" t="s">
        <v>315</v>
      </c>
      <c r="H1106" s="108" t="s">
        <v>316</v>
      </c>
      <c r="I1106" s="108" t="s">
        <v>276</v>
      </c>
      <c r="J1106" s="120">
        <v>-661287594</v>
      </c>
      <c r="K1106" s="114">
        <v>0</v>
      </c>
      <c r="L1106" s="114">
        <v>-661287594</v>
      </c>
      <c r="M1106" s="115" t="s">
        <v>272</v>
      </c>
      <c r="N1106" s="108" t="s">
        <v>110</v>
      </c>
      <c r="O1106" s="108" t="s">
        <v>192</v>
      </c>
      <c r="P1106" s="108" t="s">
        <v>284</v>
      </c>
      <c r="Q1106" s="120">
        <v>22000</v>
      </c>
      <c r="R1106" s="116" t="s">
        <v>0</v>
      </c>
      <c r="S1106" s="108" t="s">
        <v>272</v>
      </c>
      <c r="T1106" s="108" t="s">
        <v>272</v>
      </c>
      <c r="U1106" s="108" t="s">
        <v>272</v>
      </c>
      <c r="V1106" s="108" t="s">
        <v>272</v>
      </c>
      <c r="W1106" s="108" t="s">
        <v>272</v>
      </c>
      <c r="X1106" s="108" t="s">
        <v>272</v>
      </c>
      <c r="Y1106" s="108" t="s">
        <v>272</v>
      </c>
      <c r="Z1106" s="108" t="s">
        <v>272</v>
      </c>
      <c r="AA1106" s="108" t="s">
        <v>272</v>
      </c>
      <c r="AB1106" s="108" t="s">
        <v>272</v>
      </c>
      <c r="AC1106" s="108" t="s">
        <v>272</v>
      </c>
      <c r="AD1106" s="108" t="s">
        <v>272</v>
      </c>
      <c r="AE1106" s="108" t="s">
        <v>272</v>
      </c>
      <c r="AF1106" s="108" t="s">
        <v>278</v>
      </c>
    </row>
    <row r="1107" spans="1:32" x14ac:dyDescent="0.25">
      <c r="A1107" s="107">
        <f t="shared" si="17"/>
        <v>8</v>
      </c>
      <c r="B1107" s="113">
        <v>45509</v>
      </c>
      <c r="C1107" s="113">
        <v>45509</v>
      </c>
      <c r="D1107" s="108" t="s">
        <v>2531</v>
      </c>
      <c r="E1107" s="108" t="s">
        <v>272</v>
      </c>
      <c r="F1107" s="108" t="s">
        <v>2532</v>
      </c>
      <c r="G1107" s="108" t="s">
        <v>281</v>
      </c>
      <c r="H1107" s="108" t="s">
        <v>282</v>
      </c>
      <c r="I1107" s="108" t="s">
        <v>276</v>
      </c>
      <c r="J1107" s="120">
        <v>-221375000</v>
      </c>
      <c r="K1107" s="114">
        <v>0</v>
      </c>
      <c r="L1107" s="114">
        <v>-221375000</v>
      </c>
      <c r="M1107" s="115" t="s">
        <v>272</v>
      </c>
      <c r="N1107" s="108" t="s">
        <v>124</v>
      </c>
      <c r="O1107" s="108" t="s">
        <v>172</v>
      </c>
      <c r="P1107" s="108" t="s">
        <v>284</v>
      </c>
      <c r="Q1107" s="120">
        <v>9625</v>
      </c>
      <c r="R1107" s="116" t="s">
        <v>2</v>
      </c>
      <c r="S1107" s="108" t="s">
        <v>272</v>
      </c>
      <c r="T1107" s="108" t="s">
        <v>272</v>
      </c>
      <c r="U1107" s="108" t="s">
        <v>272</v>
      </c>
      <c r="V1107" s="108" t="s">
        <v>272</v>
      </c>
      <c r="W1107" s="108" t="s">
        <v>272</v>
      </c>
      <c r="X1107" s="108" t="s">
        <v>272</v>
      </c>
      <c r="Y1107" s="108" t="s">
        <v>272</v>
      </c>
      <c r="Z1107" s="108" t="s">
        <v>272</v>
      </c>
      <c r="AA1107" s="108" t="s">
        <v>272</v>
      </c>
      <c r="AB1107" s="108" t="s">
        <v>272</v>
      </c>
      <c r="AC1107" s="108" t="s">
        <v>272</v>
      </c>
      <c r="AD1107" s="108" t="s">
        <v>272</v>
      </c>
      <c r="AE1107" s="108" t="s">
        <v>272</v>
      </c>
      <c r="AF1107" s="108" t="s">
        <v>278</v>
      </c>
    </row>
    <row r="1108" spans="1:32" x14ac:dyDescent="0.25">
      <c r="A1108" s="107">
        <f t="shared" si="17"/>
        <v>8</v>
      </c>
      <c r="B1108" s="113">
        <v>45509</v>
      </c>
      <c r="C1108" s="113">
        <v>45509</v>
      </c>
      <c r="D1108" s="108" t="s">
        <v>2533</v>
      </c>
      <c r="E1108" s="108" t="s">
        <v>272</v>
      </c>
      <c r="F1108" s="108" t="s">
        <v>2534</v>
      </c>
      <c r="G1108" s="108" t="s">
        <v>281</v>
      </c>
      <c r="H1108" s="108" t="s">
        <v>282</v>
      </c>
      <c r="I1108" s="108" t="s">
        <v>276</v>
      </c>
      <c r="J1108" s="120">
        <v>-15905000</v>
      </c>
      <c r="K1108" s="114">
        <v>0</v>
      </c>
      <c r="L1108" s="114">
        <v>-15905000</v>
      </c>
      <c r="M1108" s="115" t="s">
        <v>272</v>
      </c>
      <c r="N1108" s="108" t="s">
        <v>2423</v>
      </c>
      <c r="O1108" s="108" t="s">
        <v>2424</v>
      </c>
      <c r="P1108" s="108" t="s">
        <v>284</v>
      </c>
      <c r="Q1108" s="120">
        <v>3181</v>
      </c>
      <c r="R1108" s="116" t="s">
        <v>239</v>
      </c>
      <c r="S1108" s="108" t="s">
        <v>272</v>
      </c>
      <c r="T1108" s="108" t="s">
        <v>272</v>
      </c>
      <c r="U1108" s="108" t="s">
        <v>272</v>
      </c>
      <c r="V1108" s="108" t="s">
        <v>272</v>
      </c>
      <c r="W1108" s="108" t="s">
        <v>272</v>
      </c>
      <c r="X1108" s="108" t="s">
        <v>272</v>
      </c>
      <c r="Y1108" s="108" t="s">
        <v>272</v>
      </c>
      <c r="Z1108" s="108" t="s">
        <v>272</v>
      </c>
      <c r="AA1108" s="108" t="s">
        <v>272</v>
      </c>
      <c r="AB1108" s="108" t="s">
        <v>272</v>
      </c>
      <c r="AC1108" s="108" t="s">
        <v>272</v>
      </c>
      <c r="AD1108" s="108" t="s">
        <v>272</v>
      </c>
      <c r="AE1108" s="108" t="s">
        <v>272</v>
      </c>
      <c r="AF1108" s="108" t="s">
        <v>278</v>
      </c>
    </row>
    <row r="1109" spans="1:32" x14ac:dyDescent="0.25">
      <c r="A1109" s="107">
        <f t="shared" si="17"/>
        <v>8</v>
      </c>
      <c r="B1109" s="113">
        <v>45509</v>
      </c>
      <c r="C1109" s="113">
        <v>45509</v>
      </c>
      <c r="D1109" s="108" t="s">
        <v>2533</v>
      </c>
      <c r="E1109" s="108" t="s">
        <v>272</v>
      </c>
      <c r="F1109" s="108" t="s">
        <v>2534</v>
      </c>
      <c r="G1109" s="108" t="s">
        <v>281</v>
      </c>
      <c r="H1109" s="108" t="s">
        <v>282</v>
      </c>
      <c r="I1109" s="108" t="s">
        <v>276</v>
      </c>
      <c r="J1109" s="120">
        <v>-11205000</v>
      </c>
      <c r="K1109" s="114">
        <v>0</v>
      </c>
      <c r="L1109" s="114">
        <v>-11205000</v>
      </c>
      <c r="M1109" s="115" t="s">
        <v>272</v>
      </c>
      <c r="N1109" s="108" t="s">
        <v>2425</v>
      </c>
      <c r="O1109" s="108" t="s">
        <v>2426</v>
      </c>
      <c r="P1109" s="108" t="s">
        <v>284</v>
      </c>
      <c r="Q1109" s="120">
        <v>2241</v>
      </c>
      <c r="R1109" s="116" t="s">
        <v>239</v>
      </c>
      <c r="S1109" s="108" t="s">
        <v>272</v>
      </c>
      <c r="T1109" s="108" t="s">
        <v>272</v>
      </c>
      <c r="U1109" s="108" t="s">
        <v>272</v>
      </c>
      <c r="V1109" s="108" t="s">
        <v>272</v>
      </c>
      <c r="W1109" s="108" t="s">
        <v>272</v>
      </c>
      <c r="X1109" s="108" t="s">
        <v>272</v>
      </c>
      <c r="Y1109" s="108" t="s">
        <v>272</v>
      </c>
      <c r="Z1109" s="108" t="s">
        <v>272</v>
      </c>
      <c r="AA1109" s="108" t="s">
        <v>272</v>
      </c>
      <c r="AB1109" s="108" t="s">
        <v>272</v>
      </c>
      <c r="AC1109" s="108" t="s">
        <v>272</v>
      </c>
      <c r="AD1109" s="108" t="s">
        <v>272</v>
      </c>
      <c r="AE1109" s="108" t="s">
        <v>272</v>
      </c>
      <c r="AF1109" s="108" t="s">
        <v>278</v>
      </c>
    </row>
    <row r="1110" spans="1:32" x14ac:dyDescent="0.25">
      <c r="A1110" s="107">
        <f t="shared" si="17"/>
        <v>8</v>
      </c>
      <c r="B1110" s="113">
        <v>45509</v>
      </c>
      <c r="C1110" s="113">
        <v>45509</v>
      </c>
      <c r="D1110" s="108" t="s">
        <v>2533</v>
      </c>
      <c r="E1110" s="108" t="s">
        <v>272</v>
      </c>
      <c r="F1110" s="108" t="s">
        <v>2534</v>
      </c>
      <c r="G1110" s="108" t="s">
        <v>281</v>
      </c>
      <c r="H1110" s="108" t="s">
        <v>282</v>
      </c>
      <c r="I1110" s="108" t="s">
        <v>276</v>
      </c>
      <c r="J1110" s="120">
        <v>-7080000</v>
      </c>
      <c r="K1110" s="114">
        <v>0</v>
      </c>
      <c r="L1110" s="114">
        <v>-7080000</v>
      </c>
      <c r="M1110" s="115" t="s">
        <v>272</v>
      </c>
      <c r="N1110" s="108" t="s">
        <v>2427</v>
      </c>
      <c r="O1110" s="108" t="s">
        <v>2428</v>
      </c>
      <c r="P1110" s="108" t="s">
        <v>284</v>
      </c>
      <c r="Q1110" s="120">
        <v>1416</v>
      </c>
      <c r="R1110" s="116" t="s">
        <v>239</v>
      </c>
      <c r="S1110" s="108" t="s">
        <v>272</v>
      </c>
      <c r="T1110" s="108" t="s">
        <v>272</v>
      </c>
      <c r="U1110" s="108" t="s">
        <v>272</v>
      </c>
      <c r="V1110" s="108" t="s">
        <v>272</v>
      </c>
      <c r="W1110" s="108" t="s">
        <v>272</v>
      </c>
      <c r="X1110" s="108" t="s">
        <v>272</v>
      </c>
      <c r="Y1110" s="108" t="s">
        <v>272</v>
      </c>
      <c r="Z1110" s="108" t="s">
        <v>272</v>
      </c>
      <c r="AA1110" s="108" t="s">
        <v>272</v>
      </c>
      <c r="AB1110" s="108" t="s">
        <v>272</v>
      </c>
      <c r="AC1110" s="108" t="s">
        <v>272</v>
      </c>
      <c r="AD1110" s="108" t="s">
        <v>272</v>
      </c>
      <c r="AE1110" s="108" t="s">
        <v>272</v>
      </c>
      <c r="AF1110" s="108" t="s">
        <v>278</v>
      </c>
    </row>
    <row r="1111" spans="1:32" x14ac:dyDescent="0.25">
      <c r="A1111" s="107">
        <f t="shared" si="17"/>
        <v>8</v>
      </c>
      <c r="B1111" s="113">
        <v>45509</v>
      </c>
      <c r="C1111" s="113">
        <v>45509</v>
      </c>
      <c r="D1111" s="108" t="s">
        <v>2533</v>
      </c>
      <c r="E1111" s="108" t="s">
        <v>272</v>
      </c>
      <c r="F1111" s="108" t="s">
        <v>2534</v>
      </c>
      <c r="G1111" s="108" t="s">
        <v>281</v>
      </c>
      <c r="H1111" s="108" t="s">
        <v>282</v>
      </c>
      <c r="I1111" s="108" t="s">
        <v>276</v>
      </c>
      <c r="J1111" s="120">
        <v>-11365000</v>
      </c>
      <c r="K1111" s="114">
        <v>0</v>
      </c>
      <c r="L1111" s="114">
        <v>-11365000</v>
      </c>
      <c r="M1111" s="115" t="s">
        <v>272</v>
      </c>
      <c r="N1111" s="108" t="s">
        <v>2429</v>
      </c>
      <c r="O1111" s="108" t="s">
        <v>2430</v>
      </c>
      <c r="P1111" s="108" t="s">
        <v>284</v>
      </c>
      <c r="Q1111" s="120">
        <v>2273</v>
      </c>
      <c r="R1111" s="116" t="s">
        <v>239</v>
      </c>
      <c r="S1111" s="108" t="s">
        <v>272</v>
      </c>
      <c r="T1111" s="108" t="s">
        <v>272</v>
      </c>
      <c r="U1111" s="108" t="s">
        <v>272</v>
      </c>
      <c r="V1111" s="108" t="s">
        <v>272</v>
      </c>
      <c r="W1111" s="108" t="s">
        <v>272</v>
      </c>
      <c r="X1111" s="108" t="s">
        <v>272</v>
      </c>
      <c r="Y1111" s="108" t="s">
        <v>272</v>
      </c>
      <c r="Z1111" s="108" t="s">
        <v>272</v>
      </c>
      <c r="AA1111" s="108" t="s">
        <v>272</v>
      </c>
      <c r="AB1111" s="108" t="s">
        <v>272</v>
      </c>
      <c r="AC1111" s="108" t="s">
        <v>272</v>
      </c>
      <c r="AD1111" s="108" t="s">
        <v>272</v>
      </c>
      <c r="AE1111" s="108" t="s">
        <v>272</v>
      </c>
      <c r="AF1111" s="108" t="s">
        <v>278</v>
      </c>
    </row>
    <row r="1112" spans="1:32" x14ac:dyDescent="0.25">
      <c r="A1112" s="107">
        <f t="shared" si="17"/>
        <v>8</v>
      </c>
      <c r="B1112" s="113">
        <v>45509</v>
      </c>
      <c r="C1112" s="113">
        <v>45509</v>
      </c>
      <c r="D1112" s="108" t="s">
        <v>2535</v>
      </c>
      <c r="E1112" s="108" t="s">
        <v>272</v>
      </c>
      <c r="F1112" s="108" t="s">
        <v>2536</v>
      </c>
      <c r="G1112" s="108" t="s">
        <v>315</v>
      </c>
      <c r="H1112" s="108" t="s">
        <v>316</v>
      </c>
      <c r="I1112" s="108" t="s">
        <v>276</v>
      </c>
      <c r="J1112" s="120">
        <v>-661287594</v>
      </c>
      <c r="K1112" s="114">
        <v>0</v>
      </c>
      <c r="L1112" s="114">
        <v>-661287594</v>
      </c>
      <c r="M1112" s="115" t="s">
        <v>272</v>
      </c>
      <c r="N1112" s="108" t="s">
        <v>110</v>
      </c>
      <c r="O1112" s="108" t="s">
        <v>192</v>
      </c>
      <c r="P1112" s="108" t="s">
        <v>284</v>
      </c>
      <c r="Q1112" s="120">
        <v>22000</v>
      </c>
      <c r="R1112" s="116" t="s">
        <v>0</v>
      </c>
      <c r="S1112" s="108" t="s">
        <v>272</v>
      </c>
      <c r="T1112" s="108" t="s">
        <v>272</v>
      </c>
      <c r="U1112" s="108" t="s">
        <v>272</v>
      </c>
      <c r="V1112" s="108" t="s">
        <v>272</v>
      </c>
      <c r="W1112" s="108" t="s">
        <v>272</v>
      </c>
      <c r="X1112" s="108" t="s">
        <v>272</v>
      </c>
      <c r="Y1112" s="108" t="s">
        <v>272</v>
      </c>
      <c r="Z1112" s="108" t="s">
        <v>272</v>
      </c>
      <c r="AA1112" s="108" t="s">
        <v>272</v>
      </c>
      <c r="AB1112" s="108" t="s">
        <v>272</v>
      </c>
      <c r="AC1112" s="108" t="s">
        <v>272</v>
      </c>
      <c r="AD1112" s="108" t="s">
        <v>272</v>
      </c>
      <c r="AE1112" s="108" t="s">
        <v>272</v>
      </c>
      <c r="AF1112" s="108" t="s">
        <v>278</v>
      </c>
    </row>
    <row r="1113" spans="1:32" x14ac:dyDescent="0.25">
      <c r="A1113" s="107">
        <f t="shared" si="17"/>
        <v>8</v>
      </c>
      <c r="B1113" s="113">
        <v>45509</v>
      </c>
      <c r="C1113" s="113">
        <v>45509</v>
      </c>
      <c r="D1113" s="108" t="s">
        <v>2537</v>
      </c>
      <c r="E1113" s="108" t="s">
        <v>272</v>
      </c>
      <c r="F1113" s="108" t="s">
        <v>2538</v>
      </c>
      <c r="G1113" s="108" t="s">
        <v>315</v>
      </c>
      <c r="H1113" s="108" t="s">
        <v>316</v>
      </c>
      <c r="I1113" s="108" t="s">
        <v>276</v>
      </c>
      <c r="J1113" s="120">
        <v>-661287594</v>
      </c>
      <c r="K1113" s="114">
        <v>0</v>
      </c>
      <c r="L1113" s="114">
        <v>-661287594</v>
      </c>
      <c r="M1113" s="115" t="s">
        <v>272</v>
      </c>
      <c r="N1113" s="108" t="s">
        <v>110</v>
      </c>
      <c r="O1113" s="108" t="s">
        <v>192</v>
      </c>
      <c r="P1113" s="108" t="s">
        <v>284</v>
      </c>
      <c r="Q1113" s="120">
        <v>22000</v>
      </c>
      <c r="R1113" s="116" t="s">
        <v>0</v>
      </c>
      <c r="S1113" s="108" t="s">
        <v>272</v>
      </c>
      <c r="T1113" s="108" t="s">
        <v>272</v>
      </c>
      <c r="U1113" s="108" t="s">
        <v>272</v>
      </c>
      <c r="V1113" s="108" t="s">
        <v>272</v>
      </c>
      <c r="W1113" s="108" t="s">
        <v>272</v>
      </c>
      <c r="X1113" s="108" t="s">
        <v>272</v>
      </c>
      <c r="Y1113" s="108" t="s">
        <v>272</v>
      </c>
      <c r="Z1113" s="108" t="s">
        <v>272</v>
      </c>
      <c r="AA1113" s="108" t="s">
        <v>272</v>
      </c>
      <c r="AB1113" s="108" t="s">
        <v>272</v>
      </c>
      <c r="AC1113" s="108" t="s">
        <v>272</v>
      </c>
      <c r="AD1113" s="108" t="s">
        <v>272</v>
      </c>
      <c r="AE1113" s="108" t="s">
        <v>272</v>
      </c>
      <c r="AF1113" s="108" t="s">
        <v>278</v>
      </c>
    </row>
    <row r="1114" spans="1:32" x14ac:dyDescent="0.25">
      <c r="A1114" s="107">
        <f t="shared" si="17"/>
        <v>8</v>
      </c>
      <c r="B1114" s="113">
        <v>45509</v>
      </c>
      <c r="C1114" s="113">
        <v>45509</v>
      </c>
      <c r="D1114" s="108" t="s">
        <v>2539</v>
      </c>
      <c r="E1114" s="108" t="s">
        <v>272</v>
      </c>
      <c r="F1114" s="108" t="s">
        <v>2540</v>
      </c>
      <c r="G1114" s="108" t="s">
        <v>315</v>
      </c>
      <c r="H1114" s="108" t="s">
        <v>316</v>
      </c>
      <c r="I1114" s="108" t="s">
        <v>276</v>
      </c>
      <c r="J1114" s="120">
        <v>-583699600</v>
      </c>
      <c r="K1114" s="114">
        <v>0</v>
      </c>
      <c r="L1114" s="114">
        <v>-583699600</v>
      </c>
      <c r="M1114" s="115" t="s">
        <v>272</v>
      </c>
      <c r="N1114" s="108" t="s">
        <v>116</v>
      </c>
      <c r="O1114" s="108" t="s">
        <v>173</v>
      </c>
      <c r="P1114" s="108" t="s">
        <v>284</v>
      </c>
      <c r="Q1114" s="120">
        <v>22000</v>
      </c>
      <c r="R1114" s="116" t="s">
        <v>0</v>
      </c>
      <c r="S1114" s="108" t="s">
        <v>272</v>
      </c>
      <c r="T1114" s="108" t="s">
        <v>272</v>
      </c>
      <c r="U1114" s="108" t="s">
        <v>272</v>
      </c>
      <c r="V1114" s="108" t="s">
        <v>272</v>
      </c>
      <c r="W1114" s="108" t="s">
        <v>272</v>
      </c>
      <c r="X1114" s="108" t="s">
        <v>272</v>
      </c>
      <c r="Y1114" s="108" t="s">
        <v>272</v>
      </c>
      <c r="Z1114" s="108" t="s">
        <v>272</v>
      </c>
      <c r="AA1114" s="108" t="s">
        <v>272</v>
      </c>
      <c r="AB1114" s="108" t="s">
        <v>272</v>
      </c>
      <c r="AC1114" s="108" t="s">
        <v>272</v>
      </c>
      <c r="AD1114" s="108" t="s">
        <v>272</v>
      </c>
      <c r="AE1114" s="108" t="s">
        <v>272</v>
      </c>
      <c r="AF1114" s="108" t="s">
        <v>278</v>
      </c>
    </row>
    <row r="1115" spans="1:32" x14ac:dyDescent="0.25">
      <c r="A1115" s="107">
        <f t="shared" si="17"/>
        <v>8</v>
      </c>
      <c r="B1115" s="113">
        <v>45509</v>
      </c>
      <c r="C1115" s="113">
        <v>45509</v>
      </c>
      <c r="D1115" s="108" t="s">
        <v>2541</v>
      </c>
      <c r="E1115" s="108" t="s">
        <v>272</v>
      </c>
      <c r="F1115" s="108" t="s">
        <v>2542</v>
      </c>
      <c r="G1115" s="108" t="s">
        <v>315</v>
      </c>
      <c r="H1115" s="108" t="s">
        <v>316</v>
      </c>
      <c r="I1115" s="108" t="s">
        <v>276</v>
      </c>
      <c r="J1115" s="120">
        <v>-583699600</v>
      </c>
      <c r="K1115" s="114">
        <v>0</v>
      </c>
      <c r="L1115" s="114">
        <v>-583699600</v>
      </c>
      <c r="M1115" s="115" t="s">
        <v>272</v>
      </c>
      <c r="N1115" s="108" t="s">
        <v>116</v>
      </c>
      <c r="O1115" s="108" t="s">
        <v>173</v>
      </c>
      <c r="P1115" s="108" t="s">
        <v>284</v>
      </c>
      <c r="Q1115" s="120">
        <v>22000</v>
      </c>
      <c r="R1115" s="116" t="s">
        <v>0</v>
      </c>
      <c r="S1115" s="108" t="s">
        <v>272</v>
      </c>
      <c r="T1115" s="108" t="s">
        <v>272</v>
      </c>
      <c r="U1115" s="108" t="s">
        <v>272</v>
      </c>
      <c r="V1115" s="108" t="s">
        <v>272</v>
      </c>
      <c r="W1115" s="108" t="s">
        <v>272</v>
      </c>
      <c r="X1115" s="108" t="s">
        <v>272</v>
      </c>
      <c r="Y1115" s="108" t="s">
        <v>272</v>
      </c>
      <c r="Z1115" s="108" t="s">
        <v>272</v>
      </c>
      <c r="AA1115" s="108" t="s">
        <v>272</v>
      </c>
      <c r="AB1115" s="108" t="s">
        <v>272</v>
      </c>
      <c r="AC1115" s="108" t="s">
        <v>272</v>
      </c>
      <c r="AD1115" s="108" t="s">
        <v>272</v>
      </c>
      <c r="AE1115" s="108" t="s">
        <v>272</v>
      </c>
      <c r="AF1115" s="108" t="s">
        <v>278</v>
      </c>
    </row>
    <row r="1116" spans="1:32" x14ac:dyDescent="0.25">
      <c r="A1116" s="107">
        <f t="shared" si="17"/>
        <v>8</v>
      </c>
      <c r="B1116" s="113">
        <v>45509</v>
      </c>
      <c r="C1116" s="113">
        <v>45509</v>
      </c>
      <c r="D1116" s="108" t="s">
        <v>2543</v>
      </c>
      <c r="E1116" s="108" t="s">
        <v>272</v>
      </c>
      <c r="F1116" s="108" t="s">
        <v>2544</v>
      </c>
      <c r="G1116" s="108" t="s">
        <v>315</v>
      </c>
      <c r="H1116" s="108" t="s">
        <v>316</v>
      </c>
      <c r="I1116" s="108" t="s">
        <v>276</v>
      </c>
      <c r="J1116" s="120">
        <v>-583699600</v>
      </c>
      <c r="K1116" s="114">
        <v>0</v>
      </c>
      <c r="L1116" s="114">
        <v>-583699600</v>
      </c>
      <c r="M1116" s="115" t="s">
        <v>272</v>
      </c>
      <c r="N1116" s="108" t="s">
        <v>116</v>
      </c>
      <c r="O1116" s="108" t="s">
        <v>173</v>
      </c>
      <c r="P1116" s="108" t="s">
        <v>284</v>
      </c>
      <c r="Q1116" s="120">
        <v>22000</v>
      </c>
      <c r="R1116" s="116" t="s">
        <v>0</v>
      </c>
      <c r="S1116" s="108" t="s">
        <v>272</v>
      </c>
      <c r="T1116" s="108" t="s">
        <v>272</v>
      </c>
      <c r="U1116" s="108" t="s">
        <v>272</v>
      </c>
      <c r="V1116" s="108" t="s">
        <v>272</v>
      </c>
      <c r="W1116" s="108" t="s">
        <v>272</v>
      </c>
      <c r="X1116" s="108" t="s">
        <v>272</v>
      </c>
      <c r="Y1116" s="108" t="s">
        <v>272</v>
      </c>
      <c r="Z1116" s="108" t="s">
        <v>272</v>
      </c>
      <c r="AA1116" s="108" t="s">
        <v>272</v>
      </c>
      <c r="AB1116" s="108" t="s">
        <v>272</v>
      </c>
      <c r="AC1116" s="108" t="s">
        <v>272</v>
      </c>
      <c r="AD1116" s="108" t="s">
        <v>272</v>
      </c>
      <c r="AE1116" s="108" t="s">
        <v>272</v>
      </c>
      <c r="AF1116" s="108" t="s">
        <v>278</v>
      </c>
    </row>
    <row r="1117" spans="1:32" x14ac:dyDescent="0.25">
      <c r="A1117" s="107">
        <f t="shared" si="17"/>
        <v>8</v>
      </c>
      <c r="B1117" s="113">
        <v>45509</v>
      </c>
      <c r="C1117" s="113">
        <v>45509</v>
      </c>
      <c r="D1117" s="108" t="s">
        <v>2545</v>
      </c>
      <c r="E1117" s="108" t="s">
        <v>272</v>
      </c>
      <c r="F1117" s="108" t="s">
        <v>2546</v>
      </c>
      <c r="G1117" s="108" t="s">
        <v>315</v>
      </c>
      <c r="H1117" s="108" t="s">
        <v>316</v>
      </c>
      <c r="I1117" s="108" t="s">
        <v>276</v>
      </c>
      <c r="J1117" s="120">
        <v>-583699600</v>
      </c>
      <c r="K1117" s="114">
        <v>0</v>
      </c>
      <c r="L1117" s="114">
        <v>-583699600</v>
      </c>
      <c r="M1117" s="115" t="s">
        <v>272</v>
      </c>
      <c r="N1117" s="108" t="s">
        <v>116</v>
      </c>
      <c r="O1117" s="108" t="s">
        <v>173</v>
      </c>
      <c r="P1117" s="108" t="s">
        <v>284</v>
      </c>
      <c r="Q1117" s="120">
        <v>22000</v>
      </c>
      <c r="R1117" s="116" t="s">
        <v>0</v>
      </c>
      <c r="S1117" s="108" t="s">
        <v>272</v>
      </c>
      <c r="T1117" s="108" t="s">
        <v>272</v>
      </c>
      <c r="U1117" s="108" t="s">
        <v>272</v>
      </c>
      <c r="V1117" s="108" t="s">
        <v>272</v>
      </c>
      <c r="W1117" s="108" t="s">
        <v>272</v>
      </c>
      <c r="X1117" s="108" t="s">
        <v>272</v>
      </c>
      <c r="Y1117" s="108" t="s">
        <v>272</v>
      </c>
      <c r="Z1117" s="108" t="s">
        <v>272</v>
      </c>
      <c r="AA1117" s="108" t="s">
        <v>272</v>
      </c>
      <c r="AB1117" s="108" t="s">
        <v>272</v>
      </c>
      <c r="AC1117" s="108" t="s">
        <v>272</v>
      </c>
      <c r="AD1117" s="108" t="s">
        <v>272</v>
      </c>
      <c r="AE1117" s="108" t="s">
        <v>272</v>
      </c>
      <c r="AF1117" s="108" t="s">
        <v>278</v>
      </c>
    </row>
    <row r="1118" spans="1:32" x14ac:dyDescent="0.25">
      <c r="A1118" s="107">
        <f t="shared" si="17"/>
        <v>8</v>
      </c>
      <c r="B1118" s="113">
        <v>45509</v>
      </c>
      <c r="C1118" s="113">
        <v>45509</v>
      </c>
      <c r="D1118" s="108" t="s">
        <v>2547</v>
      </c>
      <c r="E1118" s="108" t="s">
        <v>272</v>
      </c>
      <c r="F1118" s="108" t="s">
        <v>2548</v>
      </c>
      <c r="G1118" s="108" t="s">
        <v>315</v>
      </c>
      <c r="H1118" s="108" t="s">
        <v>316</v>
      </c>
      <c r="I1118" s="108" t="s">
        <v>276</v>
      </c>
      <c r="J1118" s="120">
        <v>-583699600</v>
      </c>
      <c r="K1118" s="114">
        <v>0</v>
      </c>
      <c r="L1118" s="114">
        <v>-583699600</v>
      </c>
      <c r="M1118" s="115" t="s">
        <v>272</v>
      </c>
      <c r="N1118" s="108" t="s">
        <v>116</v>
      </c>
      <c r="O1118" s="108" t="s">
        <v>173</v>
      </c>
      <c r="P1118" s="108" t="s">
        <v>284</v>
      </c>
      <c r="Q1118" s="120">
        <v>22000</v>
      </c>
      <c r="R1118" s="116" t="s">
        <v>0</v>
      </c>
      <c r="S1118" s="108" t="s">
        <v>272</v>
      </c>
      <c r="T1118" s="108" t="s">
        <v>272</v>
      </c>
      <c r="U1118" s="108" t="s">
        <v>272</v>
      </c>
      <c r="V1118" s="108" t="s">
        <v>272</v>
      </c>
      <c r="W1118" s="108" t="s">
        <v>272</v>
      </c>
      <c r="X1118" s="108" t="s">
        <v>272</v>
      </c>
      <c r="Y1118" s="108" t="s">
        <v>272</v>
      </c>
      <c r="Z1118" s="108" t="s">
        <v>272</v>
      </c>
      <c r="AA1118" s="108" t="s">
        <v>272</v>
      </c>
      <c r="AB1118" s="108" t="s">
        <v>272</v>
      </c>
      <c r="AC1118" s="108" t="s">
        <v>272</v>
      </c>
      <c r="AD1118" s="108" t="s">
        <v>272</v>
      </c>
      <c r="AE1118" s="108" t="s">
        <v>272</v>
      </c>
      <c r="AF1118" s="108" t="s">
        <v>278</v>
      </c>
    </row>
    <row r="1119" spans="1:32" x14ac:dyDescent="0.25">
      <c r="A1119" s="107">
        <f t="shared" si="17"/>
        <v>8</v>
      </c>
      <c r="B1119" s="113">
        <v>45509</v>
      </c>
      <c r="C1119" s="113">
        <v>45509</v>
      </c>
      <c r="D1119" s="108" t="s">
        <v>2549</v>
      </c>
      <c r="E1119" s="108" t="s">
        <v>272</v>
      </c>
      <c r="F1119" s="108" t="s">
        <v>2550</v>
      </c>
      <c r="G1119" s="108" t="s">
        <v>315</v>
      </c>
      <c r="H1119" s="108" t="s">
        <v>316</v>
      </c>
      <c r="I1119" s="108" t="s">
        <v>276</v>
      </c>
      <c r="J1119" s="120">
        <v>-583699600</v>
      </c>
      <c r="K1119" s="114">
        <v>0</v>
      </c>
      <c r="L1119" s="114">
        <v>-583699600</v>
      </c>
      <c r="M1119" s="115" t="s">
        <v>272</v>
      </c>
      <c r="N1119" s="108" t="s">
        <v>116</v>
      </c>
      <c r="O1119" s="108" t="s">
        <v>173</v>
      </c>
      <c r="P1119" s="108" t="s">
        <v>284</v>
      </c>
      <c r="Q1119" s="120">
        <v>22000</v>
      </c>
      <c r="R1119" s="116" t="s">
        <v>0</v>
      </c>
      <c r="S1119" s="108" t="s">
        <v>272</v>
      </c>
      <c r="T1119" s="108" t="s">
        <v>272</v>
      </c>
      <c r="U1119" s="108" t="s">
        <v>272</v>
      </c>
      <c r="V1119" s="108" t="s">
        <v>272</v>
      </c>
      <c r="W1119" s="108" t="s">
        <v>272</v>
      </c>
      <c r="X1119" s="108" t="s">
        <v>272</v>
      </c>
      <c r="Y1119" s="108" t="s">
        <v>272</v>
      </c>
      <c r="Z1119" s="108" t="s">
        <v>272</v>
      </c>
      <c r="AA1119" s="108" t="s">
        <v>272</v>
      </c>
      <c r="AB1119" s="108" t="s">
        <v>272</v>
      </c>
      <c r="AC1119" s="108" t="s">
        <v>272</v>
      </c>
      <c r="AD1119" s="108" t="s">
        <v>272</v>
      </c>
      <c r="AE1119" s="108" t="s">
        <v>272</v>
      </c>
      <c r="AF1119" s="108" t="s">
        <v>278</v>
      </c>
    </row>
    <row r="1120" spans="1:32" x14ac:dyDescent="0.25">
      <c r="A1120" s="107">
        <f t="shared" si="17"/>
        <v>8</v>
      </c>
      <c r="B1120" s="113">
        <v>45509</v>
      </c>
      <c r="C1120" s="113">
        <v>45509</v>
      </c>
      <c r="D1120" s="108" t="s">
        <v>2551</v>
      </c>
      <c r="E1120" s="108" t="s">
        <v>272</v>
      </c>
      <c r="F1120" s="108" t="s">
        <v>2552</v>
      </c>
      <c r="G1120" s="108" t="s">
        <v>315</v>
      </c>
      <c r="H1120" s="108" t="s">
        <v>316</v>
      </c>
      <c r="I1120" s="108" t="s">
        <v>276</v>
      </c>
      <c r="J1120" s="120">
        <v>-583699600</v>
      </c>
      <c r="K1120" s="114">
        <v>0</v>
      </c>
      <c r="L1120" s="114">
        <v>-583699600</v>
      </c>
      <c r="M1120" s="115" t="s">
        <v>272</v>
      </c>
      <c r="N1120" s="108" t="s">
        <v>116</v>
      </c>
      <c r="O1120" s="108" t="s">
        <v>173</v>
      </c>
      <c r="P1120" s="108" t="s">
        <v>284</v>
      </c>
      <c r="Q1120" s="120">
        <v>22000</v>
      </c>
      <c r="R1120" s="116" t="s">
        <v>0</v>
      </c>
      <c r="S1120" s="108" t="s">
        <v>272</v>
      </c>
      <c r="T1120" s="108" t="s">
        <v>272</v>
      </c>
      <c r="U1120" s="108" t="s">
        <v>272</v>
      </c>
      <c r="V1120" s="108" t="s">
        <v>272</v>
      </c>
      <c r="W1120" s="108" t="s">
        <v>272</v>
      </c>
      <c r="X1120" s="108" t="s">
        <v>272</v>
      </c>
      <c r="Y1120" s="108" t="s">
        <v>272</v>
      </c>
      <c r="Z1120" s="108" t="s">
        <v>272</v>
      </c>
      <c r="AA1120" s="108" t="s">
        <v>272</v>
      </c>
      <c r="AB1120" s="108" t="s">
        <v>272</v>
      </c>
      <c r="AC1120" s="108" t="s">
        <v>272</v>
      </c>
      <c r="AD1120" s="108" t="s">
        <v>272</v>
      </c>
      <c r="AE1120" s="108" t="s">
        <v>272</v>
      </c>
      <c r="AF1120" s="108" t="s">
        <v>278</v>
      </c>
    </row>
    <row r="1121" spans="1:32" x14ac:dyDescent="0.25">
      <c r="A1121" s="107">
        <f t="shared" si="17"/>
        <v>8</v>
      </c>
      <c r="B1121" s="113">
        <v>45509</v>
      </c>
      <c r="C1121" s="113">
        <v>45509</v>
      </c>
      <c r="D1121" s="108" t="s">
        <v>2553</v>
      </c>
      <c r="E1121" s="108" t="s">
        <v>272</v>
      </c>
      <c r="F1121" s="108" t="s">
        <v>2554</v>
      </c>
      <c r="G1121" s="108" t="s">
        <v>281</v>
      </c>
      <c r="H1121" s="108" t="s">
        <v>282</v>
      </c>
      <c r="I1121" s="108" t="s">
        <v>276</v>
      </c>
      <c r="J1121" s="120">
        <v>-186153000</v>
      </c>
      <c r="K1121" s="114">
        <v>0</v>
      </c>
      <c r="L1121" s="114">
        <v>-186153000</v>
      </c>
      <c r="M1121" s="115" t="s">
        <v>272</v>
      </c>
      <c r="N1121" s="108" t="s">
        <v>157</v>
      </c>
      <c r="O1121" s="108" t="s">
        <v>180</v>
      </c>
      <c r="P1121" s="108" t="s">
        <v>284</v>
      </c>
      <c r="Q1121" s="120">
        <v>5500</v>
      </c>
      <c r="R1121" s="116" t="s">
        <v>1</v>
      </c>
      <c r="S1121" s="108" t="s">
        <v>272</v>
      </c>
      <c r="T1121" s="108" t="s">
        <v>272</v>
      </c>
      <c r="U1121" s="108" t="s">
        <v>272</v>
      </c>
      <c r="V1121" s="108" t="s">
        <v>272</v>
      </c>
      <c r="W1121" s="108" t="s">
        <v>272</v>
      </c>
      <c r="X1121" s="108" t="s">
        <v>272</v>
      </c>
      <c r="Y1121" s="108" t="s">
        <v>272</v>
      </c>
      <c r="Z1121" s="108" t="s">
        <v>272</v>
      </c>
      <c r="AA1121" s="108" t="s">
        <v>272</v>
      </c>
      <c r="AB1121" s="108" t="s">
        <v>272</v>
      </c>
      <c r="AC1121" s="108" t="s">
        <v>272</v>
      </c>
      <c r="AD1121" s="108" t="s">
        <v>272</v>
      </c>
      <c r="AE1121" s="108" t="s">
        <v>272</v>
      </c>
      <c r="AF1121" s="108" t="s">
        <v>278</v>
      </c>
    </row>
    <row r="1122" spans="1:32" x14ac:dyDescent="0.25">
      <c r="A1122" s="107">
        <f t="shared" si="17"/>
        <v>8</v>
      </c>
      <c r="B1122" s="113">
        <v>45509</v>
      </c>
      <c r="C1122" s="113">
        <v>45509</v>
      </c>
      <c r="D1122" s="108" t="s">
        <v>2555</v>
      </c>
      <c r="E1122" s="108" t="s">
        <v>272</v>
      </c>
      <c r="F1122" s="108" t="s">
        <v>2556</v>
      </c>
      <c r="G1122" s="108" t="s">
        <v>281</v>
      </c>
      <c r="H1122" s="108" t="s">
        <v>282</v>
      </c>
      <c r="I1122" s="108" t="s">
        <v>276</v>
      </c>
      <c r="J1122" s="120">
        <v>-186153000</v>
      </c>
      <c r="K1122" s="114">
        <v>0</v>
      </c>
      <c r="L1122" s="114">
        <v>-186153000</v>
      </c>
      <c r="M1122" s="115" t="s">
        <v>272</v>
      </c>
      <c r="N1122" s="108" t="s">
        <v>157</v>
      </c>
      <c r="O1122" s="108" t="s">
        <v>180</v>
      </c>
      <c r="P1122" s="108" t="s">
        <v>284</v>
      </c>
      <c r="Q1122" s="120">
        <v>5500</v>
      </c>
      <c r="R1122" s="116" t="s">
        <v>1</v>
      </c>
      <c r="S1122" s="108" t="s">
        <v>272</v>
      </c>
      <c r="T1122" s="108" t="s">
        <v>272</v>
      </c>
      <c r="U1122" s="108" t="s">
        <v>272</v>
      </c>
      <c r="V1122" s="108" t="s">
        <v>272</v>
      </c>
      <c r="W1122" s="108" t="s">
        <v>272</v>
      </c>
      <c r="X1122" s="108" t="s">
        <v>272</v>
      </c>
      <c r="Y1122" s="108" t="s">
        <v>272</v>
      </c>
      <c r="Z1122" s="108" t="s">
        <v>272</v>
      </c>
      <c r="AA1122" s="108" t="s">
        <v>272</v>
      </c>
      <c r="AB1122" s="108" t="s">
        <v>272</v>
      </c>
      <c r="AC1122" s="108" t="s">
        <v>272</v>
      </c>
      <c r="AD1122" s="108" t="s">
        <v>272</v>
      </c>
      <c r="AE1122" s="108" t="s">
        <v>272</v>
      </c>
      <c r="AF1122" s="108" t="s">
        <v>278</v>
      </c>
    </row>
    <row r="1123" spans="1:32" x14ac:dyDescent="0.25">
      <c r="A1123" s="107">
        <f t="shared" si="17"/>
        <v>8</v>
      </c>
      <c r="B1123" s="113">
        <v>45510</v>
      </c>
      <c r="C1123" s="113">
        <v>45510</v>
      </c>
      <c r="D1123" s="108" t="s">
        <v>2557</v>
      </c>
      <c r="E1123" s="108" t="s">
        <v>272</v>
      </c>
      <c r="F1123" s="108" t="s">
        <v>2558</v>
      </c>
      <c r="G1123" s="108" t="s">
        <v>281</v>
      </c>
      <c r="H1123" s="108" t="s">
        <v>282</v>
      </c>
      <c r="I1123" s="108" t="s">
        <v>276</v>
      </c>
      <c r="J1123" s="120">
        <v>-17705000</v>
      </c>
      <c r="K1123" s="114">
        <v>0</v>
      </c>
      <c r="L1123" s="114">
        <v>-17705000</v>
      </c>
      <c r="M1123" s="115" t="s">
        <v>272</v>
      </c>
      <c r="N1123" s="108" t="s">
        <v>2423</v>
      </c>
      <c r="O1123" s="108" t="s">
        <v>2424</v>
      </c>
      <c r="P1123" s="108" t="s">
        <v>284</v>
      </c>
      <c r="Q1123" s="120">
        <v>3541</v>
      </c>
      <c r="R1123" s="116" t="s">
        <v>239</v>
      </c>
      <c r="S1123" s="108" t="s">
        <v>272</v>
      </c>
      <c r="T1123" s="108" t="s">
        <v>272</v>
      </c>
      <c r="U1123" s="108" t="s">
        <v>272</v>
      </c>
      <c r="V1123" s="108" t="s">
        <v>272</v>
      </c>
      <c r="W1123" s="108" t="s">
        <v>272</v>
      </c>
      <c r="X1123" s="108" t="s">
        <v>272</v>
      </c>
      <c r="Y1123" s="108" t="s">
        <v>272</v>
      </c>
      <c r="Z1123" s="108" t="s">
        <v>272</v>
      </c>
      <c r="AA1123" s="108" t="s">
        <v>272</v>
      </c>
      <c r="AB1123" s="108" t="s">
        <v>272</v>
      </c>
      <c r="AC1123" s="108" t="s">
        <v>272</v>
      </c>
      <c r="AD1123" s="108" t="s">
        <v>272</v>
      </c>
      <c r="AE1123" s="108" t="s">
        <v>272</v>
      </c>
      <c r="AF1123" s="108" t="s">
        <v>278</v>
      </c>
    </row>
    <row r="1124" spans="1:32" x14ac:dyDescent="0.25">
      <c r="A1124" s="107">
        <f t="shared" si="17"/>
        <v>8</v>
      </c>
      <c r="B1124" s="113">
        <v>45510</v>
      </c>
      <c r="C1124" s="113">
        <v>45510</v>
      </c>
      <c r="D1124" s="108" t="s">
        <v>2557</v>
      </c>
      <c r="E1124" s="108" t="s">
        <v>272</v>
      </c>
      <c r="F1124" s="108" t="s">
        <v>2558</v>
      </c>
      <c r="G1124" s="108" t="s">
        <v>281</v>
      </c>
      <c r="H1124" s="108" t="s">
        <v>282</v>
      </c>
      <c r="I1124" s="108" t="s">
        <v>276</v>
      </c>
      <c r="J1124" s="120">
        <v>-11455000</v>
      </c>
      <c r="K1124" s="114">
        <v>0</v>
      </c>
      <c r="L1124" s="114">
        <v>-11455000</v>
      </c>
      <c r="M1124" s="115" t="s">
        <v>272</v>
      </c>
      <c r="N1124" s="108" t="s">
        <v>2425</v>
      </c>
      <c r="O1124" s="108" t="s">
        <v>2426</v>
      </c>
      <c r="P1124" s="108" t="s">
        <v>284</v>
      </c>
      <c r="Q1124" s="120">
        <v>2291</v>
      </c>
      <c r="R1124" s="116" t="s">
        <v>239</v>
      </c>
      <c r="S1124" s="108" t="s">
        <v>272</v>
      </c>
      <c r="T1124" s="108" t="s">
        <v>272</v>
      </c>
      <c r="U1124" s="108" t="s">
        <v>272</v>
      </c>
      <c r="V1124" s="108" t="s">
        <v>272</v>
      </c>
      <c r="W1124" s="108" t="s">
        <v>272</v>
      </c>
      <c r="X1124" s="108" t="s">
        <v>272</v>
      </c>
      <c r="Y1124" s="108" t="s">
        <v>272</v>
      </c>
      <c r="Z1124" s="108" t="s">
        <v>272</v>
      </c>
      <c r="AA1124" s="108" t="s">
        <v>272</v>
      </c>
      <c r="AB1124" s="108" t="s">
        <v>272</v>
      </c>
      <c r="AC1124" s="108" t="s">
        <v>272</v>
      </c>
      <c r="AD1124" s="108" t="s">
        <v>272</v>
      </c>
      <c r="AE1124" s="108" t="s">
        <v>272</v>
      </c>
      <c r="AF1124" s="108" t="s">
        <v>278</v>
      </c>
    </row>
    <row r="1125" spans="1:32" x14ac:dyDescent="0.25">
      <c r="A1125" s="107">
        <f t="shared" si="17"/>
        <v>8</v>
      </c>
      <c r="B1125" s="113">
        <v>45510</v>
      </c>
      <c r="C1125" s="113">
        <v>45510</v>
      </c>
      <c r="D1125" s="108" t="s">
        <v>2557</v>
      </c>
      <c r="E1125" s="108" t="s">
        <v>272</v>
      </c>
      <c r="F1125" s="108" t="s">
        <v>2558</v>
      </c>
      <c r="G1125" s="108" t="s">
        <v>281</v>
      </c>
      <c r="H1125" s="108" t="s">
        <v>282</v>
      </c>
      <c r="I1125" s="108" t="s">
        <v>276</v>
      </c>
      <c r="J1125" s="120">
        <v>-19795000</v>
      </c>
      <c r="K1125" s="114">
        <v>0</v>
      </c>
      <c r="L1125" s="114">
        <v>-19795000</v>
      </c>
      <c r="M1125" s="115" t="s">
        <v>272</v>
      </c>
      <c r="N1125" s="108" t="s">
        <v>2427</v>
      </c>
      <c r="O1125" s="108" t="s">
        <v>2428</v>
      </c>
      <c r="P1125" s="108" t="s">
        <v>284</v>
      </c>
      <c r="Q1125" s="120">
        <v>3959</v>
      </c>
      <c r="R1125" s="116" t="s">
        <v>239</v>
      </c>
      <c r="S1125" s="108" t="s">
        <v>272</v>
      </c>
      <c r="T1125" s="108" t="s">
        <v>272</v>
      </c>
      <c r="U1125" s="108" t="s">
        <v>272</v>
      </c>
      <c r="V1125" s="108" t="s">
        <v>272</v>
      </c>
      <c r="W1125" s="108" t="s">
        <v>272</v>
      </c>
      <c r="X1125" s="108" t="s">
        <v>272</v>
      </c>
      <c r="Y1125" s="108" t="s">
        <v>272</v>
      </c>
      <c r="Z1125" s="108" t="s">
        <v>272</v>
      </c>
      <c r="AA1125" s="108" t="s">
        <v>272</v>
      </c>
      <c r="AB1125" s="108" t="s">
        <v>272</v>
      </c>
      <c r="AC1125" s="108" t="s">
        <v>272</v>
      </c>
      <c r="AD1125" s="108" t="s">
        <v>272</v>
      </c>
      <c r="AE1125" s="108" t="s">
        <v>272</v>
      </c>
      <c r="AF1125" s="108" t="s">
        <v>278</v>
      </c>
    </row>
    <row r="1126" spans="1:32" x14ac:dyDescent="0.25">
      <c r="A1126" s="107">
        <f t="shared" si="17"/>
        <v>8</v>
      </c>
      <c r="B1126" s="113">
        <v>45510</v>
      </c>
      <c r="C1126" s="113">
        <v>45510</v>
      </c>
      <c r="D1126" s="108" t="s">
        <v>2559</v>
      </c>
      <c r="E1126" s="108" t="s">
        <v>272</v>
      </c>
      <c r="F1126" s="108" t="s">
        <v>2560</v>
      </c>
      <c r="G1126" s="108" t="s">
        <v>281</v>
      </c>
      <c r="H1126" s="108" t="s">
        <v>282</v>
      </c>
      <c r="I1126" s="108" t="s">
        <v>276</v>
      </c>
      <c r="J1126" s="120">
        <v>-807317841</v>
      </c>
      <c r="K1126" s="114">
        <v>0</v>
      </c>
      <c r="L1126" s="114">
        <v>-807317841</v>
      </c>
      <c r="M1126" s="115" t="s">
        <v>272</v>
      </c>
      <c r="N1126" s="108" t="s">
        <v>283</v>
      </c>
      <c r="O1126" s="108" t="s">
        <v>168</v>
      </c>
      <c r="P1126" s="108" t="s">
        <v>284</v>
      </c>
      <c r="Q1126" s="120">
        <v>22000</v>
      </c>
      <c r="R1126" s="116" t="s">
        <v>0</v>
      </c>
      <c r="S1126" s="108" t="s">
        <v>272</v>
      </c>
      <c r="T1126" s="108" t="s">
        <v>272</v>
      </c>
      <c r="U1126" s="108" t="s">
        <v>272</v>
      </c>
      <c r="V1126" s="108" t="s">
        <v>272</v>
      </c>
      <c r="W1126" s="108" t="s">
        <v>272</v>
      </c>
      <c r="X1126" s="108" t="s">
        <v>272</v>
      </c>
      <c r="Y1126" s="108" t="s">
        <v>272</v>
      </c>
      <c r="Z1126" s="108" t="s">
        <v>272</v>
      </c>
      <c r="AA1126" s="108" t="s">
        <v>272</v>
      </c>
      <c r="AB1126" s="108" t="s">
        <v>272</v>
      </c>
      <c r="AC1126" s="108" t="s">
        <v>272</v>
      </c>
      <c r="AD1126" s="108" t="s">
        <v>272</v>
      </c>
      <c r="AE1126" s="108" t="s">
        <v>272</v>
      </c>
      <c r="AF1126" s="108" t="s">
        <v>278</v>
      </c>
    </row>
    <row r="1127" spans="1:32" x14ac:dyDescent="0.25">
      <c r="A1127" s="107">
        <f t="shared" si="17"/>
        <v>8</v>
      </c>
      <c r="B1127" s="113">
        <v>45510</v>
      </c>
      <c r="C1127" s="113">
        <v>45510</v>
      </c>
      <c r="D1127" s="108" t="s">
        <v>2561</v>
      </c>
      <c r="E1127" s="108" t="s">
        <v>272</v>
      </c>
      <c r="F1127" s="108" t="s">
        <v>2562</v>
      </c>
      <c r="G1127" s="108" t="s">
        <v>281</v>
      </c>
      <c r="H1127" s="108" t="s">
        <v>282</v>
      </c>
      <c r="I1127" s="108" t="s">
        <v>276</v>
      </c>
      <c r="J1127" s="120">
        <v>-807317841</v>
      </c>
      <c r="K1127" s="114">
        <v>0</v>
      </c>
      <c r="L1127" s="114">
        <v>-807317841</v>
      </c>
      <c r="M1127" s="115" t="s">
        <v>272</v>
      </c>
      <c r="N1127" s="108" t="s">
        <v>283</v>
      </c>
      <c r="O1127" s="108" t="s">
        <v>168</v>
      </c>
      <c r="P1127" s="108" t="s">
        <v>284</v>
      </c>
      <c r="Q1127" s="120">
        <v>22000</v>
      </c>
      <c r="R1127" s="116" t="s">
        <v>0</v>
      </c>
      <c r="S1127" s="108" t="s">
        <v>272</v>
      </c>
      <c r="T1127" s="108" t="s">
        <v>272</v>
      </c>
      <c r="U1127" s="108" t="s">
        <v>272</v>
      </c>
      <c r="V1127" s="108" t="s">
        <v>272</v>
      </c>
      <c r="W1127" s="108" t="s">
        <v>272</v>
      </c>
      <c r="X1127" s="108" t="s">
        <v>272</v>
      </c>
      <c r="Y1127" s="108" t="s">
        <v>272</v>
      </c>
      <c r="Z1127" s="108" t="s">
        <v>272</v>
      </c>
      <c r="AA1127" s="108" t="s">
        <v>272</v>
      </c>
      <c r="AB1127" s="108" t="s">
        <v>272</v>
      </c>
      <c r="AC1127" s="108" t="s">
        <v>272</v>
      </c>
      <c r="AD1127" s="108" t="s">
        <v>272</v>
      </c>
      <c r="AE1127" s="108" t="s">
        <v>272</v>
      </c>
      <c r="AF1127" s="108" t="s">
        <v>278</v>
      </c>
    </row>
    <row r="1128" spans="1:32" x14ac:dyDescent="0.25">
      <c r="A1128" s="107">
        <f t="shared" si="17"/>
        <v>8</v>
      </c>
      <c r="B1128" s="113">
        <v>45510</v>
      </c>
      <c r="C1128" s="113">
        <v>45510</v>
      </c>
      <c r="D1128" s="108" t="s">
        <v>2563</v>
      </c>
      <c r="E1128" s="108" t="s">
        <v>272</v>
      </c>
      <c r="F1128" s="108" t="s">
        <v>2564</v>
      </c>
      <c r="G1128" s="108" t="s">
        <v>2565</v>
      </c>
      <c r="H1128" s="108" t="s">
        <v>2566</v>
      </c>
      <c r="I1128" s="108" t="s">
        <v>276</v>
      </c>
      <c r="J1128" s="120">
        <v>1775016000</v>
      </c>
      <c r="K1128" s="114">
        <v>1775016000</v>
      </c>
      <c r="L1128" s="114">
        <v>0</v>
      </c>
      <c r="M1128" s="115" t="s">
        <v>272</v>
      </c>
      <c r="N1128" s="108" t="s">
        <v>132</v>
      </c>
      <c r="O1128" s="108" t="s">
        <v>196</v>
      </c>
      <c r="P1128" s="108" t="s">
        <v>284</v>
      </c>
      <c r="Q1128" s="120">
        <v>37400</v>
      </c>
      <c r="R1128" s="116" t="s">
        <v>0</v>
      </c>
      <c r="S1128" s="108" t="s">
        <v>272</v>
      </c>
      <c r="T1128" s="108" t="s">
        <v>272</v>
      </c>
      <c r="U1128" s="108" t="s">
        <v>272</v>
      </c>
      <c r="V1128" s="108" t="s">
        <v>272</v>
      </c>
      <c r="W1128" s="108" t="s">
        <v>272</v>
      </c>
      <c r="X1128" s="108" t="s">
        <v>272</v>
      </c>
      <c r="Y1128" s="108" t="s">
        <v>272</v>
      </c>
      <c r="Z1128" s="108" t="s">
        <v>272</v>
      </c>
      <c r="AA1128" s="108" t="s">
        <v>272</v>
      </c>
      <c r="AB1128" s="108" t="s">
        <v>272</v>
      </c>
      <c r="AC1128" s="108" t="s">
        <v>272</v>
      </c>
      <c r="AD1128" s="108" t="s">
        <v>272</v>
      </c>
      <c r="AE1128" s="108" t="s">
        <v>272</v>
      </c>
      <c r="AF1128" s="108" t="s">
        <v>278</v>
      </c>
    </row>
    <row r="1129" spans="1:32" x14ac:dyDescent="0.25">
      <c r="A1129" s="107">
        <f t="shared" si="17"/>
        <v>8</v>
      </c>
      <c r="B1129" s="113">
        <v>45510</v>
      </c>
      <c r="C1129" s="113">
        <v>45510</v>
      </c>
      <c r="D1129" s="108" t="s">
        <v>2567</v>
      </c>
      <c r="E1129" s="108" t="s">
        <v>272</v>
      </c>
      <c r="F1129" s="108" t="s">
        <v>2568</v>
      </c>
      <c r="G1129" s="108" t="s">
        <v>2565</v>
      </c>
      <c r="H1129" s="108" t="s">
        <v>2566</v>
      </c>
      <c r="I1129" s="108" t="s">
        <v>276</v>
      </c>
      <c r="J1129" s="120">
        <v>358992000</v>
      </c>
      <c r="K1129" s="114">
        <v>358992000</v>
      </c>
      <c r="L1129" s="114">
        <v>0</v>
      </c>
      <c r="M1129" s="115" t="s">
        <v>272</v>
      </c>
      <c r="N1129" s="108" t="s">
        <v>132</v>
      </c>
      <c r="O1129" s="108" t="s">
        <v>196</v>
      </c>
      <c r="P1129" s="108" t="s">
        <v>284</v>
      </c>
      <c r="Q1129" s="120">
        <v>6600</v>
      </c>
      <c r="R1129" s="116" t="s">
        <v>0</v>
      </c>
      <c r="S1129" s="108" t="s">
        <v>272</v>
      </c>
      <c r="T1129" s="108" t="s">
        <v>272</v>
      </c>
      <c r="U1129" s="108" t="s">
        <v>272</v>
      </c>
      <c r="V1129" s="108" t="s">
        <v>272</v>
      </c>
      <c r="W1129" s="108" t="s">
        <v>272</v>
      </c>
      <c r="X1129" s="108" t="s">
        <v>272</v>
      </c>
      <c r="Y1129" s="108" t="s">
        <v>272</v>
      </c>
      <c r="Z1129" s="108" t="s">
        <v>272</v>
      </c>
      <c r="AA1129" s="108" t="s">
        <v>272</v>
      </c>
      <c r="AB1129" s="108" t="s">
        <v>272</v>
      </c>
      <c r="AC1129" s="108" t="s">
        <v>272</v>
      </c>
      <c r="AD1129" s="108" t="s">
        <v>272</v>
      </c>
      <c r="AE1129" s="108" t="s">
        <v>272</v>
      </c>
      <c r="AF1129" s="108" t="s">
        <v>278</v>
      </c>
    </row>
    <row r="1130" spans="1:32" x14ac:dyDescent="0.25">
      <c r="A1130" s="107">
        <f t="shared" si="17"/>
        <v>8</v>
      </c>
      <c r="B1130" s="113">
        <v>45510</v>
      </c>
      <c r="C1130" s="113">
        <v>45510</v>
      </c>
      <c r="D1130" s="108" t="s">
        <v>2569</v>
      </c>
      <c r="E1130" s="108" t="s">
        <v>272</v>
      </c>
      <c r="F1130" s="108" t="s">
        <v>2570</v>
      </c>
      <c r="G1130" s="108" t="s">
        <v>315</v>
      </c>
      <c r="H1130" s="108" t="s">
        <v>316</v>
      </c>
      <c r="I1130" s="108" t="s">
        <v>276</v>
      </c>
      <c r="J1130" s="120">
        <v>-581367600</v>
      </c>
      <c r="K1130" s="114">
        <v>0</v>
      </c>
      <c r="L1130" s="114">
        <v>-581367600</v>
      </c>
      <c r="M1130" s="115" t="s">
        <v>272</v>
      </c>
      <c r="N1130" s="108" t="s">
        <v>116</v>
      </c>
      <c r="O1130" s="108" t="s">
        <v>173</v>
      </c>
      <c r="P1130" s="108" t="s">
        <v>284</v>
      </c>
      <c r="Q1130" s="120">
        <v>22000</v>
      </c>
      <c r="R1130" s="116" t="s">
        <v>0</v>
      </c>
      <c r="S1130" s="108" t="s">
        <v>272</v>
      </c>
      <c r="T1130" s="108" t="s">
        <v>272</v>
      </c>
      <c r="U1130" s="108" t="s">
        <v>272</v>
      </c>
      <c r="V1130" s="108" t="s">
        <v>272</v>
      </c>
      <c r="W1130" s="108" t="s">
        <v>272</v>
      </c>
      <c r="X1130" s="108" t="s">
        <v>272</v>
      </c>
      <c r="Y1130" s="108" t="s">
        <v>272</v>
      </c>
      <c r="Z1130" s="108" t="s">
        <v>272</v>
      </c>
      <c r="AA1130" s="108" t="s">
        <v>272</v>
      </c>
      <c r="AB1130" s="108" t="s">
        <v>272</v>
      </c>
      <c r="AC1130" s="108" t="s">
        <v>272</v>
      </c>
      <c r="AD1130" s="108" t="s">
        <v>272</v>
      </c>
      <c r="AE1130" s="108" t="s">
        <v>272</v>
      </c>
      <c r="AF1130" s="108" t="s">
        <v>278</v>
      </c>
    </row>
    <row r="1131" spans="1:32" x14ac:dyDescent="0.25">
      <c r="A1131" s="107">
        <f t="shared" si="17"/>
        <v>8</v>
      </c>
      <c r="B1131" s="113">
        <v>45510</v>
      </c>
      <c r="C1131" s="113">
        <v>45510</v>
      </c>
      <c r="D1131" s="108" t="s">
        <v>2571</v>
      </c>
      <c r="E1131" s="108" t="s">
        <v>272</v>
      </c>
      <c r="F1131" s="108" t="s">
        <v>2572</v>
      </c>
      <c r="G1131" s="108" t="s">
        <v>315</v>
      </c>
      <c r="H1131" s="108" t="s">
        <v>316</v>
      </c>
      <c r="I1131" s="108" t="s">
        <v>276</v>
      </c>
      <c r="J1131" s="120">
        <v>-581367600</v>
      </c>
      <c r="K1131" s="114">
        <v>0</v>
      </c>
      <c r="L1131" s="114">
        <v>-581367600</v>
      </c>
      <c r="M1131" s="115" t="s">
        <v>272</v>
      </c>
      <c r="N1131" s="108" t="s">
        <v>116</v>
      </c>
      <c r="O1131" s="108" t="s">
        <v>173</v>
      </c>
      <c r="P1131" s="108" t="s">
        <v>284</v>
      </c>
      <c r="Q1131" s="120">
        <v>22000</v>
      </c>
      <c r="R1131" s="116" t="s">
        <v>0</v>
      </c>
      <c r="S1131" s="108" t="s">
        <v>272</v>
      </c>
      <c r="T1131" s="108" t="s">
        <v>272</v>
      </c>
      <c r="U1131" s="108" t="s">
        <v>272</v>
      </c>
      <c r="V1131" s="108" t="s">
        <v>272</v>
      </c>
      <c r="W1131" s="108" t="s">
        <v>272</v>
      </c>
      <c r="X1131" s="108" t="s">
        <v>272</v>
      </c>
      <c r="Y1131" s="108" t="s">
        <v>272</v>
      </c>
      <c r="Z1131" s="108" t="s">
        <v>272</v>
      </c>
      <c r="AA1131" s="108" t="s">
        <v>272</v>
      </c>
      <c r="AB1131" s="108" t="s">
        <v>272</v>
      </c>
      <c r="AC1131" s="108" t="s">
        <v>272</v>
      </c>
      <c r="AD1131" s="108" t="s">
        <v>272</v>
      </c>
      <c r="AE1131" s="108" t="s">
        <v>272</v>
      </c>
      <c r="AF1131" s="108" t="s">
        <v>278</v>
      </c>
    </row>
    <row r="1132" spans="1:32" x14ac:dyDescent="0.25">
      <c r="A1132" s="107">
        <f t="shared" si="17"/>
        <v>8</v>
      </c>
      <c r="B1132" s="113">
        <v>45510</v>
      </c>
      <c r="C1132" s="113">
        <v>45510</v>
      </c>
      <c r="D1132" s="108" t="s">
        <v>2573</v>
      </c>
      <c r="E1132" s="108" t="s">
        <v>272</v>
      </c>
      <c r="F1132" s="108" t="s">
        <v>2574</v>
      </c>
      <c r="G1132" s="108" t="s">
        <v>315</v>
      </c>
      <c r="H1132" s="108" t="s">
        <v>316</v>
      </c>
      <c r="I1132" s="108" t="s">
        <v>276</v>
      </c>
      <c r="J1132" s="120">
        <v>-581367600</v>
      </c>
      <c r="K1132" s="114">
        <v>0</v>
      </c>
      <c r="L1132" s="114">
        <v>-581367600</v>
      </c>
      <c r="M1132" s="115" t="s">
        <v>272</v>
      </c>
      <c r="N1132" s="108" t="s">
        <v>116</v>
      </c>
      <c r="O1132" s="108" t="s">
        <v>173</v>
      </c>
      <c r="P1132" s="108" t="s">
        <v>284</v>
      </c>
      <c r="Q1132" s="120">
        <v>22000</v>
      </c>
      <c r="R1132" s="116" t="s">
        <v>0</v>
      </c>
      <c r="S1132" s="108" t="s">
        <v>272</v>
      </c>
      <c r="T1132" s="108" t="s">
        <v>272</v>
      </c>
      <c r="U1132" s="108" t="s">
        <v>272</v>
      </c>
      <c r="V1132" s="108" t="s">
        <v>272</v>
      </c>
      <c r="W1132" s="108" t="s">
        <v>272</v>
      </c>
      <c r="X1132" s="108" t="s">
        <v>272</v>
      </c>
      <c r="Y1132" s="108" t="s">
        <v>272</v>
      </c>
      <c r="Z1132" s="108" t="s">
        <v>272</v>
      </c>
      <c r="AA1132" s="108" t="s">
        <v>272</v>
      </c>
      <c r="AB1132" s="108" t="s">
        <v>272</v>
      </c>
      <c r="AC1132" s="108" t="s">
        <v>272</v>
      </c>
      <c r="AD1132" s="108" t="s">
        <v>272</v>
      </c>
      <c r="AE1132" s="108" t="s">
        <v>272</v>
      </c>
      <c r="AF1132" s="108" t="s">
        <v>278</v>
      </c>
    </row>
    <row r="1133" spans="1:32" x14ac:dyDescent="0.25">
      <c r="A1133" s="107">
        <f t="shared" si="17"/>
        <v>8</v>
      </c>
      <c r="B1133" s="113">
        <v>45510</v>
      </c>
      <c r="C1133" s="113">
        <v>45510</v>
      </c>
      <c r="D1133" s="108" t="s">
        <v>2575</v>
      </c>
      <c r="E1133" s="108" t="s">
        <v>272</v>
      </c>
      <c r="F1133" s="108" t="s">
        <v>2576</v>
      </c>
      <c r="G1133" s="108" t="s">
        <v>315</v>
      </c>
      <c r="H1133" s="108" t="s">
        <v>316</v>
      </c>
      <c r="I1133" s="108" t="s">
        <v>276</v>
      </c>
      <c r="J1133" s="120">
        <v>-658645614</v>
      </c>
      <c r="K1133" s="114">
        <v>0</v>
      </c>
      <c r="L1133" s="114">
        <v>-658645614</v>
      </c>
      <c r="M1133" s="115" t="s">
        <v>272</v>
      </c>
      <c r="N1133" s="108" t="s">
        <v>110</v>
      </c>
      <c r="O1133" s="108" t="s">
        <v>192</v>
      </c>
      <c r="P1133" s="108" t="s">
        <v>284</v>
      </c>
      <c r="Q1133" s="120">
        <v>22000</v>
      </c>
      <c r="R1133" s="116" t="s">
        <v>0</v>
      </c>
      <c r="S1133" s="108" t="s">
        <v>272</v>
      </c>
      <c r="T1133" s="108" t="s">
        <v>272</v>
      </c>
      <c r="U1133" s="108" t="s">
        <v>272</v>
      </c>
      <c r="V1133" s="108" t="s">
        <v>272</v>
      </c>
      <c r="W1133" s="108" t="s">
        <v>272</v>
      </c>
      <c r="X1133" s="108" t="s">
        <v>272</v>
      </c>
      <c r="Y1133" s="108" t="s">
        <v>272</v>
      </c>
      <c r="Z1133" s="108" t="s">
        <v>272</v>
      </c>
      <c r="AA1133" s="108" t="s">
        <v>272</v>
      </c>
      <c r="AB1133" s="108" t="s">
        <v>272</v>
      </c>
      <c r="AC1133" s="108" t="s">
        <v>272</v>
      </c>
      <c r="AD1133" s="108" t="s">
        <v>272</v>
      </c>
      <c r="AE1133" s="108" t="s">
        <v>272</v>
      </c>
      <c r="AF1133" s="108" t="s">
        <v>278</v>
      </c>
    </row>
    <row r="1134" spans="1:32" x14ac:dyDescent="0.25">
      <c r="A1134" s="107">
        <f t="shared" si="17"/>
        <v>8</v>
      </c>
      <c r="B1134" s="113">
        <v>45510</v>
      </c>
      <c r="C1134" s="113">
        <v>45510</v>
      </c>
      <c r="D1134" s="108" t="s">
        <v>2577</v>
      </c>
      <c r="E1134" s="108" t="s">
        <v>272</v>
      </c>
      <c r="F1134" s="108" t="s">
        <v>2578</v>
      </c>
      <c r="G1134" s="108" t="s">
        <v>315</v>
      </c>
      <c r="H1134" s="108" t="s">
        <v>316</v>
      </c>
      <c r="I1134" s="108" t="s">
        <v>276</v>
      </c>
      <c r="J1134" s="120">
        <v>-658645614</v>
      </c>
      <c r="K1134" s="114">
        <v>0</v>
      </c>
      <c r="L1134" s="114">
        <v>-658645614</v>
      </c>
      <c r="M1134" s="115" t="s">
        <v>272</v>
      </c>
      <c r="N1134" s="108" t="s">
        <v>110</v>
      </c>
      <c r="O1134" s="108" t="s">
        <v>192</v>
      </c>
      <c r="P1134" s="108" t="s">
        <v>284</v>
      </c>
      <c r="Q1134" s="120">
        <v>22000</v>
      </c>
      <c r="R1134" s="116" t="s">
        <v>0</v>
      </c>
      <c r="S1134" s="108" t="s">
        <v>272</v>
      </c>
      <c r="T1134" s="108" t="s">
        <v>272</v>
      </c>
      <c r="U1134" s="108" t="s">
        <v>272</v>
      </c>
      <c r="V1134" s="108" t="s">
        <v>272</v>
      </c>
      <c r="W1134" s="108" t="s">
        <v>272</v>
      </c>
      <c r="X1134" s="108" t="s">
        <v>272</v>
      </c>
      <c r="Y1134" s="108" t="s">
        <v>272</v>
      </c>
      <c r="Z1134" s="108" t="s">
        <v>272</v>
      </c>
      <c r="AA1134" s="108" t="s">
        <v>272</v>
      </c>
      <c r="AB1134" s="108" t="s">
        <v>272</v>
      </c>
      <c r="AC1134" s="108" t="s">
        <v>272</v>
      </c>
      <c r="AD1134" s="108" t="s">
        <v>272</v>
      </c>
      <c r="AE1134" s="108" t="s">
        <v>272</v>
      </c>
      <c r="AF1134" s="108" t="s">
        <v>278</v>
      </c>
    </row>
    <row r="1135" spans="1:32" x14ac:dyDescent="0.25">
      <c r="A1135" s="107">
        <f t="shared" si="17"/>
        <v>8</v>
      </c>
      <c r="B1135" s="113">
        <v>45510</v>
      </c>
      <c r="C1135" s="113">
        <v>45510</v>
      </c>
      <c r="D1135" s="108" t="s">
        <v>2579</v>
      </c>
      <c r="E1135" s="108" t="s">
        <v>272</v>
      </c>
      <c r="F1135" s="108" t="s">
        <v>2580</v>
      </c>
      <c r="G1135" s="108" t="s">
        <v>315</v>
      </c>
      <c r="H1135" s="108" t="s">
        <v>316</v>
      </c>
      <c r="I1135" s="108" t="s">
        <v>276</v>
      </c>
      <c r="J1135" s="120">
        <v>-658645614</v>
      </c>
      <c r="K1135" s="114">
        <v>0</v>
      </c>
      <c r="L1135" s="114">
        <v>-658645614</v>
      </c>
      <c r="M1135" s="115" t="s">
        <v>272</v>
      </c>
      <c r="N1135" s="108" t="s">
        <v>110</v>
      </c>
      <c r="O1135" s="108" t="s">
        <v>192</v>
      </c>
      <c r="P1135" s="108" t="s">
        <v>284</v>
      </c>
      <c r="Q1135" s="120">
        <v>22000</v>
      </c>
      <c r="R1135" s="116" t="s">
        <v>0</v>
      </c>
      <c r="S1135" s="108" t="s">
        <v>272</v>
      </c>
      <c r="T1135" s="108" t="s">
        <v>272</v>
      </c>
      <c r="U1135" s="108" t="s">
        <v>272</v>
      </c>
      <c r="V1135" s="108" t="s">
        <v>272</v>
      </c>
      <c r="W1135" s="108" t="s">
        <v>272</v>
      </c>
      <c r="X1135" s="108" t="s">
        <v>272</v>
      </c>
      <c r="Y1135" s="108" t="s">
        <v>272</v>
      </c>
      <c r="Z1135" s="108" t="s">
        <v>272</v>
      </c>
      <c r="AA1135" s="108" t="s">
        <v>272</v>
      </c>
      <c r="AB1135" s="108" t="s">
        <v>272</v>
      </c>
      <c r="AC1135" s="108" t="s">
        <v>272</v>
      </c>
      <c r="AD1135" s="108" t="s">
        <v>272</v>
      </c>
      <c r="AE1135" s="108" t="s">
        <v>272</v>
      </c>
      <c r="AF1135" s="108" t="s">
        <v>278</v>
      </c>
    </row>
    <row r="1136" spans="1:32" x14ac:dyDescent="0.25">
      <c r="A1136" s="107">
        <f t="shared" si="17"/>
        <v>8</v>
      </c>
      <c r="B1136" s="113">
        <v>45510</v>
      </c>
      <c r="C1136" s="113">
        <v>45510</v>
      </c>
      <c r="D1136" s="108" t="s">
        <v>2581</v>
      </c>
      <c r="E1136" s="108" t="s">
        <v>272</v>
      </c>
      <c r="F1136" s="108" t="s">
        <v>2582</v>
      </c>
      <c r="G1136" s="108" t="s">
        <v>315</v>
      </c>
      <c r="H1136" s="108" t="s">
        <v>316</v>
      </c>
      <c r="I1136" s="108" t="s">
        <v>276</v>
      </c>
      <c r="J1136" s="120">
        <v>-658645614</v>
      </c>
      <c r="K1136" s="114">
        <v>0</v>
      </c>
      <c r="L1136" s="114">
        <v>-658645614</v>
      </c>
      <c r="M1136" s="115" t="s">
        <v>272</v>
      </c>
      <c r="N1136" s="108" t="s">
        <v>110</v>
      </c>
      <c r="O1136" s="108" t="s">
        <v>192</v>
      </c>
      <c r="P1136" s="108" t="s">
        <v>284</v>
      </c>
      <c r="Q1136" s="120">
        <v>22000</v>
      </c>
      <c r="R1136" s="116" t="s">
        <v>0</v>
      </c>
      <c r="S1136" s="108" t="s">
        <v>272</v>
      </c>
      <c r="T1136" s="108" t="s">
        <v>272</v>
      </c>
      <c r="U1136" s="108" t="s">
        <v>272</v>
      </c>
      <c r="V1136" s="108" t="s">
        <v>272</v>
      </c>
      <c r="W1136" s="108" t="s">
        <v>272</v>
      </c>
      <c r="X1136" s="108" t="s">
        <v>272</v>
      </c>
      <c r="Y1136" s="108" t="s">
        <v>272</v>
      </c>
      <c r="Z1136" s="108" t="s">
        <v>272</v>
      </c>
      <c r="AA1136" s="108" t="s">
        <v>272</v>
      </c>
      <c r="AB1136" s="108" t="s">
        <v>272</v>
      </c>
      <c r="AC1136" s="108" t="s">
        <v>272</v>
      </c>
      <c r="AD1136" s="108" t="s">
        <v>272</v>
      </c>
      <c r="AE1136" s="108" t="s">
        <v>272</v>
      </c>
      <c r="AF1136" s="108" t="s">
        <v>278</v>
      </c>
    </row>
    <row r="1137" spans="1:32" x14ac:dyDescent="0.25">
      <c r="A1137" s="107">
        <f t="shared" si="17"/>
        <v>8</v>
      </c>
      <c r="B1137" s="113">
        <v>45511</v>
      </c>
      <c r="C1137" s="113">
        <v>45511</v>
      </c>
      <c r="D1137" s="108" t="s">
        <v>2583</v>
      </c>
      <c r="E1137" s="108" t="s">
        <v>272</v>
      </c>
      <c r="F1137" s="108" t="s">
        <v>2584</v>
      </c>
      <c r="G1137" s="108" t="s">
        <v>315</v>
      </c>
      <c r="H1137" s="108" t="s">
        <v>316</v>
      </c>
      <c r="I1137" s="108" t="s">
        <v>276</v>
      </c>
      <c r="J1137" s="120">
        <v>-667118746</v>
      </c>
      <c r="K1137" s="114">
        <v>0</v>
      </c>
      <c r="L1137" s="114">
        <v>-667118746</v>
      </c>
      <c r="M1137" s="115" t="s">
        <v>272</v>
      </c>
      <c r="N1137" s="108" t="s">
        <v>110</v>
      </c>
      <c r="O1137" s="108" t="s">
        <v>192</v>
      </c>
      <c r="P1137" s="108" t="s">
        <v>284</v>
      </c>
      <c r="Q1137" s="120">
        <v>22000</v>
      </c>
      <c r="R1137" s="116" t="s">
        <v>0</v>
      </c>
      <c r="S1137" s="108" t="s">
        <v>272</v>
      </c>
      <c r="T1137" s="108" t="s">
        <v>272</v>
      </c>
      <c r="U1137" s="108" t="s">
        <v>272</v>
      </c>
      <c r="V1137" s="108" t="s">
        <v>272</v>
      </c>
      <c r="W1137" s="108" t="s">
        <v>272</v>
      </c>
      <c r="X1137" s="108" t="s">
        <v>272</v>
      </c>
      <c r="Y1137" s="108" t="s">
        <v>272</v>
      </c>
      <c r="Z1137" s="108" t="s">
        <v>272</v>
      </c>
      <c r="AA1137" s="108" t="s">
        <v>272</v>
      </c>
      <c r="AB1137" s="108" t="s">
        <v>272</v>
      </c>
      <c r="AC1137" s="108" t="s">
        <v>272</v>
      </c>
      <c r="AD1137" s="108" t="s">
        <v>272</v>
      </c>
      <c r="AE1137" s="108" t="s">
        <v>272</v>
      </c>
      <c r="AF1137" s="108" t="s">
        <v>278</v>
      </c>
    </row>
    <row r="1138" spans="1:32" x14ac:dyDescent="0.25">
      <c r="A1138" s="107">
        <f t="shared" si="17"/>
        <v>8</v>
      </c>
      <c r="B1138" s="113">
        <v>45511</v>
      </c>
      <c r="C1138" s="113">
        <v>45511</v>
      </c>
      <c r="D1138" s="108" t="s">
        <v>2585</v>
      </c>
      <c r="E1138" s="108" t="s">
        <v>272</v>
      </c>
      <c r="F1138" s="108" t="s">
        <v>2586</v>
      </c>
      <c r="G1138" s="108" t="s">
        <v>315</v>
      </c>
      <c r="H1138" s="108" t="s">
        <v>316</v>
      </c>
      <c r="I1138" s="108" t="s">
        <v>276</v>
      </c>
      <c r="J1138" s="120">
        <v>-667118746</v>
      </c>
      <c r="K1138" s="114">
        <v>0</v>
      </c>
      <c r="L1138" s="114">
        <v>-667118746</v>
      </c>
      <c r="M1138" s="115" t="s">
        <v>272</v>
      </c>
      <c r="N1138" s="108" t="s">
        <v>110</v>
      </c>
      <c r="O1138" s="108" t="s">
        <v>192</v>
      </c>
      <c r="P1138" s="108" t="s">
        <v>284</v>
      </c>
      <c r="Q1138" s="120">
        <v>22000</v>
      </c>
      <c r="R1138" s="116" t="s">
        <v>0</v>
      </c>
      <c r="S1138" s="108" t="s">
        <v>272</v>
      </c>
      <c r="T1138" s="108" t="s">
        <v>272</v>
      </c>
      <c r="U1138" s="108" t="s">
        <v>272</v>
      </c>
      <c r="V1138" s="108" t="s">
        <v>272</v>
      </c>
      <c r="W1138" s="108" t="s">
        <v>272</v>
      </c>
      <c r="X1138" s="108" t="s">
        <v>272</v>
      </c>
      <c r="Y1138" s="108" t="s">
        <v>272</v>
      </c>
      <c r="Z1138" s="108" t="s">
        <v>272</v>
      </c>
      <c r="AA1138" s="108" t="s">
        <v>272</v>
      </c>
      <c r="AB1138" s="108" t="s">
        <v>272</v>
      </c>
      <c r="AC1138" s="108" t="s">
        <v>272</v>
      </c>
      <c r="AD1138" s="108" t="s">
        <v>272</v>
      </c>
      <c r="AE1138" s="108" t="s">
        <v>272</v>
      </c>
      <c r="AF1138" s="108" t="s">
        <v>278</v>
      </c>
    </row>
    <row r="1139" spans="1:32" x14ac:dyDescent="0.25">
      <c r="A1139" s="107">
        <f t="shared" si="17"/>
        <v>8</v>
      </c>
      <c r="B1139" s="113">
        <v>45511</v>
      </c>
      <c r="C1139" s="113">
        <v>45511</v>
      </c>
      <c r="D1139" s="108" t="s">
        <v>2587</v>
      </c>
      <c r="E1139" s="108" t="s">
        <v>272</v>
      </c>
      <c r="F1139" s="108" t="s">
        <v>2588</v>
      </c>
      <c r="G1139" s="108" t="s">
        <v>315</v>
      </c>
      <c r="H1139" s="108" t="s">
        <v>316</v>
      </c>
      <c r="I1139" s="108" t="s">
        <v>276</v>
      </c>
      <c r="J1139" s="120">
        <v>-667118746</v>
      </c>
      <c r="K1139" s="114">
        <v>0</v>
      </c>
      <c r="L1139" s="114">
        <v>-667118746</v>
      </c>
      <c r="M1139" s="115" t="s">
        <v>272</v>
      </c>
      <c r="N1139" s="108" t="s">
        <v>110</v>
      </c>
      <c r="O1139" s="108" t="s">
        <v>192</v>
      </c>
      <c r="P1139" s="108" t="s">
        <v>284</v>
      </c>
      <c r="Q1139" s="120">
        <v>22000</v>
      </c>
      <c r="R1139" s="116" t="s">
        <v>0</v>
      </c>
      <c r="S1139" s="108" t="s">
        <v>272</v>
      </c>
      <c r="T1139" s="108" t="s">
        <v>272</v>
      </c>
      <c r="U1139" s="108" t="s">
        <v>272</v>
      </c>
      <c r="V1139" s="108" t="s">
        <v>272</v>
      </c>
      <c r="W1139" s="108" t="s">
        <v>272</v>
      </c>
      <c r="X1139" s="108" t="s">
        <v>272</v>
      </c>
      <c r="Y1139" s="108" t="s">
        <v>272</v>
      </c>
      <c r="Z1139" s="108" t="s">
        <v>272</v>
      </c>
      <c r="AA1139" s="108" t="s">
        <v>272</v>
      </c>
      <c r="AB1139" s="108" t="s">
        <v>272</v>
      </c>
      <c r="AC1139" s="108" t="s">
        <v>272</v>
      </c>
      <c r="AD1139" s="108" t="s">
        <v>272</v>
      </c>
      <c r="AE1139" s="108" t="s">
        <v>272</v>
      </c>
      <c r="AF1139" s="108" t="s">
        <v>278</v>
      </c>
    </row>
    <row r="1140" spans="1:32" x14ac:dyDescent="0.25">
      <c r="A1140" s="107">
        <f t="shared" si="17"/>
        <v>8</v>
      </c>
      <c r="B1140" s="113">
        <v>45511</v>
      </c>
      <c r="C1140" s="113">
        <v>45511</v>
      </c>
      <c r="D1140" s="108" t="s">
        <v>2589</v>
      </c>
      <c r="E1140" s="108" t="s">
        <v>272</v>
      </c>
      <c r="F1140" s="108" t="s">
        <v>2590</v>
      </c>
      <c r="G1140" s="108" t="s">
        <v>315</v>
      </c>
      <c r="H1140" s="108" t="s">
        <v>316</v>
      </c>
      <c r="I1140" s="108" t="s">
        <v>276</v>
      </c>
      <c r="J1140" s="120">
        <v>-667118746</v>
      </c>
      <c r="K1140" s="114">
        <v>0</v>
      </c>
      <c r="L1140" s="114">
        <v>-667118746</v>
      </c>
      <c r="M1140" s="115" t="s">
        <v>272</v>
      </c>
      <c r="N1140" s="108" t="s">
        <v>110</v>
      </c>
      <c r="O1140" s="108" t="s">
        <v>192</v>
      </c>
      <c r="P1140" s="108" t="s">
        <v>284</v>
      </c>
      <c r="Q1140" s="120">
        <v>22000</v>
      </c>
      <c r="R1140" s="116" t="s">
        <v>0</v>
      </c>
      <c r="S1140" s="108" t="s">
        <v>272</v>
      </c>
      <c r="T1140" s="108" t="s">
        <v>272</v>
      </c>
      <c r="U1140" s="108" t="s">
        <v>272</v>
      </c>
      <c r="V1140" s="108" t="s">
        <v>272</v>
      </c>
      <c r="W1140" s="108" t="s">
        <v>272</v>
      </c>
      <c r="X1140" s="108" t="s">
        <v>272</v>
      </c>
      <c r="Y1140" s="108" t="s">
        <v>272</v>
      </c>
      <c r="Z1140" s="108" t="s">
        <v>272</v>
      </c>
      <c r="AA1140" s="108" t="s">
        <v>272</v>
      </c>
      <c r="AB1140" s="108" t="s">
        <v>272</v>
      </c>
      <c r="AC1140" s="108" t="s">
        <v>272</v>
      </c>
      <c r="AD1140" s="108" t="s">
        <v>272</v>
      </c>
      <c r="AE1140" s="108" t="s">
        <v>272</v>
      </c>
      <c r="AF1140" s="108" t="s">
        <v>278</v>
      </c>
    </row>
    <row r="1141" spans="1:32" x14ac:dyDescent="0.25">
      <c r="A1141" s="107">
        <f t="shared" si="17"/>
        <v>8</v>
      </c>
      <c r="B1141" s="113">
        <v>45511</v>
      </c>
      <c r="C1141" s="113">
        <v>45511</v>
      </c>
      <c r="D1141" s="108" t="s">
        <v>2591</v>
      </c>
      <c r="E1141" s="108" t="s">
        <v>272</v>
      </c>
      <c r="F1141" s="108" t="s">
        <v>2592</v>
      </c>
      <c r="G1141" s="108" t="s">
        <v>315</v>
      </c>
      <c r="H1141" s="108" t="s">
        <v>316</v>
      </c>
      <c r="I1141" s="108" t="s">
        <v>276</v>
      </c>
      <c r="J1141" s="120">
        <v>-667118746</v>
      </c>
      <c r="K1141" s="114">
        <v>0</v>
      </c>
      <c r="L1141" s="114">
        <v>-667118746</v>
      </c>
      <c r="M1141" s="115" t="s">
        <v>272</v>
      </c>
      <c r="N1141" s="108" t="s">
        <v>110</v>
      </c>
      <c r="O1141" s="108" t="s">
        <v>192</v>
      </c>
      <c r="P1141" s="108" t="s">
        <v>284</v>
      </c>
      <c r="Q1141" s="120">
        <v>22000</v>
      </c>
      <c r="R1141" s="116" t="s">
        <v>0</v>
      </c>
      <c r="S1141" s="108" t="s">
        <v>272</v>
      </c>
      <c r="T1141" s="108" t="s">
        <v>272</v>
      </c>
      <c r="U1141" s="108" t="s">
        <v>272</v>
      </c>
      <c r="V1141" s="108" t="s">
        <v>272</v>
      </c>
      <c r="W1141" s="108" t="s">
        <v>272</v>
      </c>
      <c r="X1141" s="108" t="s">
        <v>272</v>
      </c>
      <c r="Y1141" s="108" t="s">
        <v>272</v>
      </c>
      <c r="Z1141" s="108" t="s">
        <v>272</v>
      </c>
      <c r="AA1141" s="108" t="s">
        <v>272</v>
      </c>
      <c r="AB1141" s="108" t="s">
        <v>272</v>
      </c>
      <c r="AC1141" s="108" t="s">
        <v>272</v>
      </c>
      <c r="AD1141" s="108" t="s">
        <v>272</v>
      </c>
      <c r="AE1141" s="108" t="s">
        <v>272</v>
      </c>
      <c r="AF1141" s="108" t="s">
        <v>278</v>
      </c>
    </row>
    <row r="1142" spans="1:32" x14ac:dyDescent="0.25">
      <c r="A1142" s="107">
        <f t="shared" si="17"/>
        <v>8</v>
      </c>
      <c r="B1142" s="113">
        <v>45511</v>
      </c>
      <c r="C1142" s="113">
        <v>45511</v>
      </c>
      <c r="D1142" s="108" t="s">
        <v>2593</v>
      </c>
      <c r="E1142" s="108" t="s">
        <v>272</v>
      </c>
      <c r="F1142" s="108" t="s">
        <v>2594</v>
      </c>
      <c r="G1142" s="108" t="s">
        <v>315</v>
      </c>
      <c r="H1142" s="108" t="s">
        <v>316</v>
      </c>
      <c r="I1142" s="108" t="s">
        <v>276</v>
      </c>
      <c r="J1142" s="120">
        <v>-667118746</v>
      </c>
      <c r="K1142" s="114">
        <v>0</v>
      </c>
      <c r="L1142" s="114">
        <v>-667118746</v>
      </c>
      <c r="M1142" s="115" t="s">
        <v>272</v>
      </c>
      <c r="N1142" s="108" t="s">
        <v>110</v>
      </c>
      <c r="O1142" s="108" t="s">
        <v>192</v>
      </c>
      <c r="P1142" s="108" t="s">
        <v>284</v>
      </c>
      <c r="Q1142" s="120">
        <v>22000</v>
      </c>
      <c r="R1142" s="116" t="s">
        <v>0</v>
      </c>
      <c r="S1142" s="108" t="s">
        <v>272</v>
      </c>
      <c r="T1142" s="108" t="s">
        <v>272</v>
      </c>
      <c r="U1142" s="108" t="s">
        <v>272</v>
      </c>
      <c r="V1142" s="108" t="s">
        <v>272</v>
      </c>
      <c r="W1142" s="108" t="s">
        <v>272</v>
      </c>
      <c r="X1142" s="108" t="s">
        <v>272</v>
      </c>
      <c r="Y1142" s="108" t="s">
        <v>272</v>
      </c>
      <c r="Z1142" s="108" t="s">
        <v>272</v>
      </c>
      <c r="AA1142" s="108" t="s">
        <v>272</v>
      </c>
      <c r="AB1142" s="108" t="s">
        <v>272</v>
      </c>
      <c r="AC1142" s="108" t="s">
        <v>272</v>
      </c>
      <c r="AD1142" s="108" t="s">
        <v>272</v>
      </c>
      <c r="AE1142" s="108" t="s">
        <v>272</v>
      </c>
      <c r="AF1142" s="108" t="s">
        <v>278</v>
      </c>
    </row>
    <row r="1143" spans="1:32" x14ac:dyDescent="0.25">
      <c r="A1143" s="107">
        <f t="shared" si="17"/>
        <v>8</v>
      </c>
      <c r="B1143" s="113">
        <v>45511</v>
      </c>
      <c r="C1143" s="113">
        <v>45511</v>
      </c>
      <c r="D1143" s="108" t="s">
        <v>2595</v>
      </c>
      <c r="E1143" s="108" t="s">
        <v>272</v>
      </c>
      <c r="F1143" s="108" t="s">
        <v>2596</v>
      </c>
      <c r="G1143" s="108" t="s">
        <v>315</v>
      </c>
      <c r="H1143" s="108" t="s">
        <v>316</v>
      </c>
      <c r="I1143" s="108" t="s">
        <v>276</v>
      </c>
      <c r="J1143" s="120">
        <v>-667118746</v>
      </c>
      <c r="K1143" s="114">
        <v>0</v>
      </c>
      <c r="L1143" s="114">
        <v>-667118746</v>
      </c>
      <c r="M1143" s="115" t="s">
        <v>272</v>
      </c>
      <c r="N1143" s="108" t="s">
        <v>110</v>
      </c>
      <c r="O1143" s="108" t="s">
        <v>192</v>
      </c>
      <c r="P1143" s="108" t="s">
        <v>284</v>
      </c>
      <c r="Q1143" s="120">
        <v>22000</v>
      </c>
      <c r="R1143" s="116" t="s">
        <v>0</v>
      </c>
      <c r="S1143" s="108" t="s">
        <v>272</v>
      </c>
      <c r="T1143" s="108" t="s">
        <v>272</v>
      </c>
      <c r="U1143" s="108" t="s">
        <v>272</v>
      </c>
      <c r="V1143" s="108" t="s">
        <v>272</v>
      </c>
      <c r="W1143" s="108" t="s">
        <v>272</v>
      </c>
      <c r="X1143" s="108" t="s">
        <v>272</v>
      </c>
      <c r="Y1143" s="108" t="s">
        <v>272</v>
      </c>
      <c r="Z1143" s="108" t="s">
        <v>272</v>
      </c>
      <c r="AA1143" s="108" t="s">
        <v>272</v>
      </c>
      <c r="AB1143" s="108" t="s">
        <v>272</v>
      </c>
      <c r="AC1143" s="108" t="s">
        <v>272</v>
      </c>
      <c r="AD1143" s="108" t="s">
        <v>272</v>
      </c>
      <c r="AE1143" s="108" t="s">
        <v>272</v>
      </c>
      <c r="AF1143" s="108" t="s">
        <v>278</v>
      </c>
    </row>
    <row r="1144" spans="1:32" x14ac:dyDescent="0.25">
      <c r="A1144" s="107">
        <f t="shared" si="17"/>
        <v>8</v>
      </c>
      <c r="B1144" s="113">
        <v>45511</v>
      </c>
      <c r="C1144" s="113">
        <v>45511</v>
      </c>
      <c r="D1144" s="108" t="s">
        <v>2597</v>
      </c>
      <c r="E1144" s="108" t="s">
        <v>272</v>
      </c>
      <c r="F1144" s="108" t="s">
        <v>2598</v>
      </c>
      <c r="G1144" s="108" t="s">
        <v>315</v>
      </c>
      <c r="H1144" s="108" t="s">
        <v>316</v>
      </c>
      <c r="I1144" s="108" t="s">
        <v>276</v>
      </c>
      <c r="J1144" s="120">
        <v>-667118746</v>
      </c>
      <c r="K1144" s="114">
        <v>0</v>
      </c>
      <c r="L1144" s="114">
        <v>-667118746</v>
      </c>
      <c r="M1144" s="115" t="s">
        <v>272</v>
      </c>
      <c r="N1144" s="108" t="s">
        <v>110</v>
      </c>
      <c r="O1144" s="108" t="s">
        <v>192</v>
      </c>
      <c r="P1144" s="108" t="s">
        <v>284</v>
      </c>
      <c r="Q1144" s="120">
        <v>22000</v>
      </c>
      <c r="R1144" s="116" t="s">
        <v>0</v>
      </c>
      <c r="S1144" s="108" t="s">
        <v>272</v>
      </c>
      <c r="T1144" s="108" t="s">
        <v>272</v>
      </c>
      <c r="U1144" s="108" t="s">
        <v>272</v>
      </c>
      <c r="V1144" s="108" t="s">
        <v>272</v>
      </c>
      <c r="W1144" s="108" t="s">
        <v>272</v>
      </c>
      <c r="X1144" s="108" t="s">
        <v>272</v>
      </c>
      <c r="Y1144" s="108" t="s">
        <v>272</v>
      </c>
      <c r="Z1144" s="108" t="s">
        <v>272</v>
      </c>
      <c r="AA1144" s="108" t="s">
        <v>272</v>
      </c>
      <c r="AB1144" s="108" t="s">
        <v>272</v>
      </c>
      <c r="AC1144" s="108" t="s">
        <v>272</v>
      </c>
      <c r="AD1144" s="108" t="s">
        <v>272</v>
      </c>
      <c r="AE1144" s="108" t="s">
        <v>272</v>
      </c>
      <c r="AF1144" s="108" t="s">
        <v>278</v>
      </c>
    </row>
    <row r="1145" spans="1:32" x14ac:dyDescent="0.25">
      <c r="A1145" s="107">
        <f t="shared" si="17"/>
        <v>8</v>
      </c>
      <c r="B1145" s="113">
        <v>45511</v>
      </c>
      <c r="C1145" s="113">
        <v>45511</v>
      </c>
      <c r="D1145" s="108" t="s">
        <v>2599</v>
      </c>
      <c r="E1145" s="108" t="s">
        <v>272</v>
      </c>
      <c r="F1145" s="108" t="s">
        <v>2600</v>
      </c>
      <c r="G1145" s="108" t="s">
        <v>281</v>
      </c>
      <c r="H1145" s="108" t="s">
        <v>282</v>
      </c>
      <c r="I1145" s="108" t="s">
        <v>276</v>
      </c>
      <c r="J1145" s="120">
        <v>-12455000</v>
      </c>
      <c r="K1145" s="114">
        <v>0</v>
      </c>
      <c r="L1145" s="114">
        <v>-12455000</v>
      </c>
      <c r="M1145" s="115" t="s">
        <v>272</v>
      </c>
      <c r="N1145" s="108" t="s">
        <v>2423</v>
      </c>
      <c r="O1145" s="108" t="s">
        <v>2424</v>
      </c>
      <c r="P1145" s="108" t="s">
        <v>284</v>
      </c>
      <c r="Q1145" s="120">
        <v>2491</v>
      </c>
      <c r="R1145" s="116" t="s">
        <v>239</v>
      </c>
      <c r="S1145" s="108" t="s">
        <v>272</v>
      </c>
      <c r="T1145" s="108" t="s">
        <v>272</v>
      </c>
      <c r="U1145" s="108" t="s">
        <v>272</v>
      </c>
      <c r="V1145" s="108" t="s">
        <v>272</v>
      </c>
      <c r="W1145" s="108" t="s">
        <v>272</v>
      </c>
      <c r="X1145" s="108" t="s">
        <v>272</v>
      </c>
      <c r="Y1145" s="108" t="s">
        <v>272</v>
      </c>
      <c r="Z1145" s="108" t="s">
        <v>272</v>
      </c>
      <c r="AA1145" s="108" t="s">
        <v>272</v>
      </c>
      <c r="AB1145" s="108" t="s">
        <v>272</v>
      </c>
      <c r="AC1145" s="108" t="s">
        <v>272</v>
      </c>
      <c r="AD1145" s="108" t="s">
        <v>272</v>
      </c>
      <c r="AE1145" s="108" t="s">
        <v>272</v>
      </c>
      <c r="AF1145" s="108" t="s">
        <v>278</v>
      </c>
    </row>
    <row r="1146" spans="1:32" x14ac:dyDescent="0.25">
      <c r="A1146" s="107">
        <f t="shared" si="17"/>
        <v>8</v>
      </c>
      <c r="B1146" s="113">
        <v>45511</v>
      </c>
      <c r="C1146" s="113">
        <v>45511</v>
      </c>
      <c r="D1146" s="108" t="s">
        <v>2599</v>
      </c>
      <c r="E1146" s="108" t="s">
        <v>272</v>
      </c>
      <c r="F1146" s="108" t="s">
        <v>2600</v>
      </c>
      <c r="G1146" s="108" t="s">
        <v>281</v>
      </c>
      <c r="H1146" s="108" t="s">
        <v>282</v>
      </c>
      <c r="I1146" s="108" t="s">
        <v>276</v>
      </c>
      <c r="J1146" s="120">
        <v>-15495000</v>
      </c>
      <c r="K1146" s="114">
        <v>0</v>
      </c>
      <c r="L1146" s="114">
        <v>-15495000</v>
      </c>
      <c r="M1146" s="115" t="s">
        <v>272</v>
      </c>
      <c r="N1146" s="108" t="s">
        <v>2425</v>
      </c>
      <c r="O1146" s="108" t="s">
        <v>2426</v>
      </c>
      <c r="P1146" s="108" t="s">
        <v>284</v>
      </c>
      <c r="Q1146" s="120">
        <v>3099</v>
      </c>
      <c r="R1146" s="116" t="s">
        <v>239</v>
      </c>
      <c r="S1146" s="108" t="s">
        <v>272</v>
      </c>
      <c r="T1146" s="108" t="s">
        <v>272</v>
      </c>
      <c r="U1146" s="108" t="s">
        <v>272</v>
      </c>
      <c r="V1146" s="108" t="s">
        <v>272</v>
      </c>
      <c r="W1146" s="108" t="s">
        <v>272</v>
      </c>
      <c r="X1146" s="108" t="s">
        <v>272</v>
      </c>
      <c r="Y1146" s="108" t="s">
        <v>272</v>
      </c>
      <c r="Z1146" s="108" t="s">
        <v>272</v>
      </c>
      <c r="AA1146" s="108" t="s">
        <v>272</v>
      </c>
      <c r="AB1146" s="108" t="s">
        <v>272</v>
      </c>
      <c r="AC1146" s="108" t="s">
        <v>272</v>
      </c>
      <c r="AD1146" s="108" t="s">
        <v>272</v>
      </c>
      <c r="AE1146" s="108" t="s">
        <v>272</v>
      </c>
      <c r="AF1146" s="108" t="s">
        <v>278</v>
      </c>
    </row>
    <row r="1147" spans="1:32" x14ac:dyDescent="0.25">
      <c r="A1147" s="107">
        <f t="shared" si="17"/>
        <v>8</v>
      </c>
      <c r="B1147" s="113">
        <v>45511</v>
      </c>
      <c r="C1147" s="113">
        <v>45511</v>
      </c>
      <c r="D1147" s="108" t="s">
        <v>2599</v>
      </c>
      <c r="E1147" s="108" t="s">
        <v>272</v>
      </c>
      <c r="F1147" s="108" t="s">
        <v>2600</v>
      </c>
      <c r="G1147" s="108" t="s">
        <v>281</v>
      </c>
      <c r="H1147" s="108" t="s">
        <v>282</v>
      </c>
      <c r="I1147" s="108" t="s">
        <v>276</v>
      </c>
      <c r="J1147" s="120">
        <v>-7125000</v>
      </c>
      <c r="K1147" s="114">
        <v>0</v>
      </c>
      <c r="L1147" s="114">
        <v>-7125000</v>
      </c>
      <c r="M1147" s="115" t="s">
        <v>272</v>
      </c>
      <c r="N1147" s="108" t="s">
        <v>2427</v>
      </c>
      <c r="O1147" s="108" t="s">
        <v>2428</v>
      </c>
      <c r="P1147" s="108" t="s">
        <v>284</v>
      </c>
      <c r="Q1147" s="120">
        <v>1425</v>
      </c>
      <c r="R1147" s="116" t="s">
        <v>239</v>
      </c>
      <c r="S1147" s="108" t="s">
        <v>272</v>
      </c>
      <c r="T1147" s="108" t="s">
        <v>272</v>
      </c>
      <c r="U1147" s="108" t="s">
        <v>272</v>
      </c>
      <c r="V1147" s="108" t="s">
        <v>272</v>
      </c>
      <c r="W1147" s="108" t="s">
        <v>272</v>
      </c>
      <c r="X1147" s="108" t="s">
        <v>272</v>
      </c>
      <c r="Y1147" s="108" t="s">
        <v>272</v>
      </c>
      <c r="Z1147" s="108" t="s">
        <v>272</v>
      </c>
      <c r="AA1147" s="108" t="s">
        <v>272</v>
      </c>
      <c r="AB1147" s="108" t="s">
        <v>272</v>
      </c>
      <c r="AC1147" s="108" t="s">
        <v>272</v>
      </c>
      <c r="AD1147" s="108" t="s">
        <v>272</v>
      </c>
      <c r="AE1147" s="108" t="s">
        <v>272</v>
      </c>
      <c r="AF1147" s="108" t="s">
        <v>278</v>
      </c>
    </row>
    <row r="1148" spans="1:32" x14ac:dyDescent="0.25">
      <c r="A1148" s="107">
        <f t="shared" si="17"/>
        <v>8</v>
      </c>
      <c r="B1148" s="113">
        <v>45511</v>
      </c>
      <c r="C1148" s="113">
        <v>45511</v>
      </c>
      <c r="D1148" s="108" t="s">
        <v>2599</v>
      </c>
      <c r="E1148" s="108" t="s">
        <v>272</v>
      </c>
      <c r="F1148" s="108" t="s">
        <v>2600</v>
      </c>
      <c r="G1148" s="108" t="s">
        <v>281</v>
      </c>
      <c r="H1148" s="108" t="s">
        <v>282</v>
      </c>
      <c r="I1148" s="108" t="s">
        <v>276</v>
      </c>
      <c r="J1148" s="120">
        <v>-9465000</v>
      </c>
      <c r="K1148" s="114">
        <v>0</v>
      </c>
      <c r="L1148" s="114">
        <v>-9465000</v>
      </c>
      <c r="M1148" s="115" t="s">
        <v>272</v>
      </c>
      <c r="N1148" s="108" t="s">
        <v>2429</v>
      </c>
      <c r="O1148" s="108" t="s">
        <v>2430</v>
      </c>
      <c r="P1148" s="108" t="s">
        <v>284</v>
      </c>
      <c r="Q1148" s="120">
        <v>1893</v>
      </c>
      <c r="R1148" s="116" t="s">
        <v>239</v>
      </c>
      <c r="S1148" s="108" t="s">
        <v>272</v>
      </c>
      <c r="T1148" s="108" t="s">
        <v>272</v>
      </c>
      <c r="U1148" s="108" t="s">
        <v>272</v>
      </c>
      <c r="V1148" s="108" t="s">
        <v>272</v>
      </c>
      <c r="W1148" s="108" t="s">
        <v>272</v>
      </c>
      <c r="X1148" s="108" t="s">
        <v>272</v>
      </c>
      <c r="Y1148" s="108" t="s">
        <v>272</v>
      </c>
      <c r="Z1148" s="108" t="s">
        <v>272</v>
      </c>
      <c r="AA1148" s="108" t="s">
        <v>272</v>
      </c>
      <c r="AB1148" s="108" t="s">
        <v>272</v>
      </c>
      <c r="AC1148" s="108" t="s">
        <v>272</v>
      </c>
      <c r="AD1148" s="108" t="s">
        <v>272</v>
      </c>
      <c r="AE1148" s="108" t="s">
        <v>272</v>
      </c>
      <c r="AF1148" s="108" t="s">
        <v>278</v>
      </c>
    </row>
    <row r="1149" spans="1:32" x14ac:dyDescent="0.25">
      <c r="A1149" s="107">
        <f t="shared" si="17"/>
        <v>8</v>
      </c>
      <c r="B1149" s="113">
        <v>45511</v>
      </c>
      <c r="C1149" s="113">
        <v>45511</v>
      </c>
      <c r="D1149" s="108" t="s">
        <v>2601</v>
      </c>
      <c r="E1149" s="108" t="s">
        <v>272</v>
      </c>
      <c r="F1149" s="108" t="s">
        <v>2602</v>
      </c>
      <c r="G1149" s="108" t="s">
        <v>281</v>
      </c>
      <c r="H1149" s="108" t="s">
        <v>282</v>
      </c>
      <c r="I1149" s="108" t="s">
        <v>276</v>
      </c>
      <c r="J1149" s="120">
        <v>-807317841</v>
      </c>
      <c r="K1149" s="114">
        <v>0</v>
      </c>
      <c r="L1149" s="114">
        <v>-807317841</v>
      </c>
      <c r="M1149" s="115" t="s">
        <v>272</v>
      </c>
      <c r="N1149" s="108" t="s">
        <v>283</v>
      </c>
      <c r="O1149" s="108" t="s">
        <v>168</v>
      </c>
      <c r="P1149" s="108" t="s">
        <v>284</v>
      </c>
      <c r="Q1149" s="120">
        <v>22000</v>
      </c>
      <c r="R1149" s="116" t="s">
        <v>0</v>
      </c>
      <c r="S1149" s="108" t="s">
        <v>272</v>
      </c>
      <c r="T1149" s="108" t="s">
        <v>272</v>
      </c>
      <c r="U1149" s="108" t="s">
        <v>272</v>
      </c>
      <c r="V1149" s="108" t="s">
        <v>272</v>
      </c>
      <c r="W1149" s="108" t="s">
        <v>272</v>
      </c>
      <c r="X1149" s="108" t="s">
        <v>272</v>
      </c>
      <c r="Y1149" s="108" t="s">
        <v>272</v>
      </c>
      <c r="Z1149" s="108" t="s">
        <v>272</v>
      </c>
      <c r="AA1149" s="108" t="s">
        <v>272</v>
      </c>
      <c r="AB1149" s="108" t="s">
        <v>272</v>
      </c>
      <c r="AC1149" s="108" t="s">
        <v>272</v>
      </c>
      <c r="AD1149" s="108" t="s">
        <v>272</v>
      </c>
      <c r="AE1149" s="108" t="s">
        <v>272</v>
      </c>
      <c r="AF1149" s="108" t="s">
        <v>278</v>
      </c>
    </row>
    <row r="1150" spans="1:32" x14ac:dyDescent="0.25">
      <c r="A1150" s="107">
        <f t="shared" si="17"/>
        <v>8</v>
      </c>
      <c r="B1150" s="113">
        <v>45512</v>
      </c>
      <c r="C1150" s="113">
        <v>45512</v>
      </c>
      <c r="D1150" s="108" t="s">
        <v>2603</v>
      </c>
      <c r="E1150" s="108" t="s">
        <v>272</v>
      </c>
      <c r="F1150" s="108" t="s">
        <v>2604</v>
      </c>
      <c r="G1150" s="108" t="s">
        <v>315</v>
      </c>
      <c r="H1150" s="108" t="s">
        <v>316</v>
      </c>
      <c r="I1150" s="108" t="s">
        <v>276</v>
      </c>
      <c r="J1150" s="120">
        <v>-667653082</v>
      </c>
      <c r="K1150" s="114">
        <v>0</v>
      </c>
      <c r="L1150" s="114">
        <v>-667653082</v>
      </c>
      <c r="M1150" s="115" t="s">
        <v>272</v>
      </c>
      <c r="N1150" s="108" t="s">
        <v>110</v>
      </c>
      <c r="O1150" s="108" t="s">
        <v>192</v>
      </c>
      <c r="P1150" s="108" t="s">
        <v>284</v>
      </c>
      <c r="Q1150" s="120">
        <v>22000</v>
      </c>
      <c r="R1150" s="116" t="s">
        <v>0</v>
      </c>
      <c r="S1150" s="108" t="s">
        <v>272</v>
      </c>
      <c r="T1150" s="108" t="s">
        <v>272</v>
      </c>
      <c r="U1150" s="108" t="s">
        <v>272</v>
      </c>
      <c r="V1150" s="108" t="s">
        <v>272</v>
      </c>
      <c r="W1150" s="108" t="s">
        <v>272</v>
      </c>
      <c r="X1150" s="108" t="s">
        <v>272</v>
      </c>
      <c r="Y1150" s="108" t="s">
        <v>272</v>
      </c>
      <c r="Z1150" s="108" t="s">
        <v>272</v>
      </c>
      <c r="AA1150" s="108" t="s">
        <v>272</v>
      </c>
      <c r="AB1150" s="108" t="s">
        <v>272</v>
      </c>
      <c r="AC1150" s="108" t="s">
        <v>272</v>
      </c>
      <c r="AD1150" s="108" t="s">
        <v>272</v>
      </c>
      <c r="AE1150" s="108" t="s">
        <v>272</v>
      </c>
      <c r="AF1150" s="108" t="s">
        <v>278</v>
      </c>
    </row>
    <row r="1151" spans="1:32" x14ac:dyDescent="0.25">
      <c r="A1151" s="107">
        <f t="shared" si="17"/>
        <v>8</v>
      </c>
      <c r="B1151" s="113">
        <v>45512</v>
      </c>
      <c r="C1151" s="113">
        <v>45512</v>
      </c>
      <c r="D1151" s="108" t="s">
        <v>2605</v>
      </c>
      <c r="E1151" s="108" t="s">
        <v>272</v>
      </c>
      <c r="F1151" s="108" t="s">
        <v>2606</v>
      </c>
      <c r="G1151" s="108" t="s">
        <v>315</v>
      </c>
      <c r="H1151" s="108" t="s">
        <v>316</v>
      </c>
      <c r="I1151" s="108" t="s">
        <v>276</v>
      </c>
      <c r="J1151" s="120">
        <v>-667653082</v>
      </c>
      <c r="K1151" s="114">
        <v>0</v>
      </c>
      <c r="L1151" s="114">
        <v>-667653082</v>
      </c>
      <c r="M1151" s="115" t="s">
        <v>272</v>
      </c>
      <c r="N1151" s="108" t="s">
        <v>110</v>
      </c>
      <c r="O1151" s="108" t="s">
        <v>192</v>
      </c>
      <c r="P1151" s="108" t="s">
        <v>284</v>
      </c>
      <c r="Q1151" s="120">
        <v>22000</v>
      </c>
      <c r="R1151" s="116" t="s">
        <v>0</v>
      </c>
      <c r="S1151" s="108" t="s">
        <v>272</v>
      </c>
      <c r="T1151" s="108" t="s">
        <v>272</v>
      </c>
      <c r="U1151" s="108" t="s">
        <v>272</v>
      </c>
      <c r="V1151" s="108" t="s">
        <v>272</v>
      </c>
      <c r="W1151" s="108" t="s">
        <v>272</v>
      </c>
      <c r="X1151" s="108" t="s">
        <v>272</v>
      </c>
      <c r="Y1151" s="108" t="s">
        <v>272</v>
      </c>
      <c r="Z1151" s="108" t="s">
        <v>272</v>
      </c>
      <c r="AA1151" s="108" t="s">
        <v>272</v>
      </c>
      <c r="AB1151" s="108" t="s">
        <v>272</v>
      </c>
      <c r="AC1151" s="108" t="s">
        <v>272</v>
      </c>
      <c r="AD1151" s="108" t="s">
        <v>272</v>
      </c>
      <c r="AE1151" s="108" t="s">
        <v>272</v>
      </c>
      <c r="AF1151" s="108" t="s">
        <v>278</v>
      </c>
    </row>
    <row r="1152" spans="1:32" x14ac:dyDescent="0.25">
      <c r="A1152" s="107">
        <f t="shared" si="17"/>
        <v>8</v>
      </c>
      <c r="B1152" s="113">
        <v>45512</v>
      </c>
      <c r="C1152" s="113">
        <v>45512</v>
      </c>
      <c r="D1152" s="108" t="s">
        <v>2607</v>
      </c>
      <c r="E1152" s="108" t="s">
        <v>272</v>
      </c>
      <c r="F1152" s="108" t="s">
        <v>2608</v>
      </c>
      <c r="G1152" s="108" t="s">
        <v>315</v>
      </c>
      <c r="H1152" s="108" t="s">
        <v>316</v>
      </c>
      <c r="I1152" s="108" t="s">
        <v>276</v>
      </c>
      <c r="J1152" s="120">
        <v>-667653082</v>
      </c>
      <c r="K1152" s="114">
        <v>0</v>
      </c>
      <c r="L1152" s="114">
        <v>-667653082</v>
      </c>
      <c r="M1152" s="115" t="s">
        <v>272</v>
      </c>
      <c r="N1152" s="108" t="s">
        <v>110</v>
      </c>
      <c r="O1152" s="108" t="s">
        <v>192</v>
      </c>
      <c r="P1152" s="108" t="s">
        <v>284</v>
      </c>
      <c r="Q1152" s="120">
        <v>22000</v>
      </c>
      <c r="R1152" s="116" t="s">
        <v>0</v>
      </c>
      <c r="S1152" s="108" t="s">
        <v>272</v>
      </c>
      <c r="T1152" s="108" t="s">
        <v>272</v>
      </c>
      <c r="U1152" s="108" t="s">
        <v>272</v>
      </c>
      <c r="V1152" s="108" t="s">
        <v>272</v>
      </c>
      <c r="W1152" s="108" t="s">
        <v>272</v>
      </c>
      <c r="X1152" s="108" t="s">
        <v>272</v>
      </c>
      <c r="Y1152" s="108" t="s">
        <v>272</v>
      </c>
      <c r="Z1152" s="108" t="s">
        <v>272</v>
      </c>
      <c r="AA1152" s="108" t="s">
        <v>272</v>
      </c>
      <c r="AB1152" s="108" t="s">
        <v>272</v>
      </c>
      <c r="AC1152" s="108" t="s">
        <v>272</v>
      </c>
      <c r="AD1152" s="108" t="s">
        <v>272</v>
      </c>
      <c r="AE1152" s="108" t="s">
        <v>272</v>
      </c>
      <c r="AF1152" s="108" t="s">
        <v>278</v>
      </c>
    </row>
    <row r="1153" spans="1:32" x14ac:dyDescent="0.25">
      <c r="A1153" s="107">
        <f t="shared" si="17"/>
        <v>8</v>
      </c>
      <c r="B1153" s="113">
        <v>45512</v>
      </c>
      <c r="C1153" s="113">
        <v>45512</v>
      </c>
      <c r="D1153" s="108" t="s">
        <v>2609</v>
      </c>
      <c r="E1153" s="108" t="s">
        <v>272</v>
      </c>
      <c r="F1153" s="108" t="s">
        <v>2610</v>
      </c>
      <c r="G1153" s="108" t="s">
        <v>315</v>
      </c>
      <c r="H1153" s="108" t="s">
        <v>316</v>
      </c>
      <c r="I1153" s="108" t="s">
        <v>276</v>
      </c>
      <c r="J1153" s="120">
        <v>-667653082</v>
      </c>
      <c r="K1153" s="114">
        <v>0</v>
      </c>
      <c r="L1153" s="114">
        <v>-667653082</v>
      </c>
      <c r="M1153" s="115" t="s">
        <v>272</v>
      </c>
      <c r="N1153" s="108" t="s">
        <v>110</v>
      </c>
      <c r="O1153" s="108" t="s">
        <v>192</v>
      </c>
      <c r="P1153" s="108" t="s">
        <v>284</v>
      </c>
      <c r="Q1153" s="120">
        <v>22000</v>
      </c>
      <c r="R1153" s="116" t="s">
        <v>0</v>
      </c>
      <c r="S1153" s="108" t="s">
        <v>272</v>
      </c>
      <c r="T1153" s="108" t="s">
        <v>272</v>
      </c>
      <c r="U1153" s="108" t="s">
        <v>272</v>
      </c>
      <c r="V1153" s="108" t="s">
        <v>272</v>
      </c>
      <c r="W1153" s="108" t="s">
        <v>272</v>
      </c>
      <c r="X1153" s="108" t="s">
        <v>272</v>
      </c>
      <c r="Y1153" s="108" t="s">
        <v>272</v>
      </c>
      <c r="Z1153" s="108" t="s">
        <v>272</v>
      </c>
      <c r="AA1153" s="108" t="s">
        <v>272</v>
      </c>
      <c r="AB1153" s="108" t="s">
        <v>272</v>
      </c>
      <c r="AC1153" s="108" t="s">
        <v>272</v>
      </c>
      <c r="AD1153" s="108" t="s">
        <v>272</v>
      </c>
      <c r="AE1153" s="108" t="s">
        <v>272</v>
      </c>
      <c r="AF1153" s="108" t="s">
        <v>278</v>
      </c>
    </row>
    <row r="1154" spans="1:32" x14ac:dyDescent="0.25">
      <c r="A1154" s="107">
        <f t="shared" si="17"/>
        <v>8</v>
      </c>
      <c r="B1154" s="113">
        <v>45512</v>
      </c>
      <c r="C1154" s="113">
        <v>45512</v>
      </c>
      <c r="D1154" s="108" t="s">
        <v>2611</v>
      </c>
      <c r="E1154" s="108" t="s">
        <v>272</v>
      </c>
      <c r="F1154" s="108" t="s">
        <v>2612</v>
      </c>
      <c r="G1154" s="108" t="s">
        <v>315</v>
      </c>
      <c r="H1154" s="108" t="s">
        <v>316</v>
      </c>
      <c r="I1154" s="108" t="s">
        <v>276</v>
      </c>
      <c r="J1154" s="120">
        <v>-667653082</v>
      </c>
      <c r="K1154" s="114">
        <v>0</v>
      </c>
      <c r="L1154" s="114">
        <v>-667653082</v>
      </c>
      <c r="M1154" s="115" t="s">
        <v>272</v>
      </c>
      <c r="N1154" s="108" t="s">
        <v>110</v>
      </c>
      <c r="O1154" s="108" t="s">
        <v>192</v>
      </c>
      <c r="P1154" s="108" t="s">
        <v>284</v>
      </c>
      <c r="Q1154" s="120">
        <v>22000</v>
      </c>
      <c r="R1154" s="116" t="s">
        <v>0</v>
      </c>
      <c r="S1154" s="108" t="s">
        <v>272</v>
      </c>
      <c r="T1154" s="108" t="s">
        <v>272</v>
      </c>
      <c r="U1154" s="108" t="s">
        <v>272</v>
      </c>
      <c r="V1154" s="108" t="s">
        <v>272</v>
      </c>
      <c r="W1154" s="108" t="s">
        <v>272</v>
      </c>
      <c r="X1154" s="108" t="s">
        <v>272</v>
      </c>
      <c r="Y1154" s="108" t="s">
        <v>272</v>
      </c>
      <c r="Z1154" s="108" t="s">
        <v>272</v>
      </c>
      <c r="AA1154" s="108" t="s">
        <v>272</v>
      </c>
      <c r="AB1154" s="108" t="s">
        <v>272</v>
      </c>
      <c r="AC1154" s="108" t="s">
        <v>272</v>
      </c>
      <c r="AD1154" s="108" t="s">
        <v>272</v>
      </c>
      <c r="AE1154" s="108" t="s">
        <v>272</v>
      </c>
      <c r="AF1154" s="108" t="s">
        <v>278</v>
      </c>
    </row>
    <row r="1155" spans="1:32" x14ac:dyDescent="0.25">
      <c r="A1155" s="107">
        <f t="shared" si="17"/>
        <v>8</v>
      </c>
      <c r="B1155" s="113">
        <v>45512</v>
      </c>
      <c r="C1155" s="113">
        <v>45512</v>
      </c>
      <c r="D1155" s="108" t="s">
        <v>2613</v>
      </c>
      <c r="E1155" s="108" t="s">
        <v>272</v>
      </c>
      <c r="F1155" s="108" t="s">
        <v>2614</v>
      </c>
      <c r="G1155" s="108" t="s">
        <v>315</v>
      </c>
      <c r="H1155" s="108" t="s">
        <v>316</v>
      </c>
      <c r="I1155" s="108" t="s">
        <v>276</v>
      </c>
      <c r="J1155" s="120">
        <v>-667653082</v>
      </c>
      <c r="K1155" s="114">
        <v>0</v>
      </c>
      <c r="L1155" s="114">
        <v>-667653082</v>
      </c>
      <c r="M1155" s="115" t="s">
        <v>272</v>
      </c>
      <c r="N1155" s="108" t="s">
        <v>110</v>
      </c>
      <c r="O1155" s="108" t="s">
        <v>192</v>
      </c>
      <c r="P1155" s="108" t="s">
        <v>284</v>
      </c>
      <c r="Q1155" s="120">
        <v>22000</v>
      </c>
      <c r="R1155" s="116" t="s">
        <v>0</v>
      </c>
      <c r="S1155" s="108" t="s">
        <v>272</v>
      </c>
      <c r="T1155" s="108" t="s">
        <v>272</v>
      </c>
      <c r="U1155" s="108" t="s">
        <v>272</v>
      </c>
      <c r="V1155" s="108" t="s">
        <v>272</v>
      </c>
      <c r="W1155" s="108" t="s">
        <v>272</v>
      </c>
      <c r="X1155" s="108" t="s">
        <v>272</v>
      </c>
      <c r="Y1155" s="108" t="s">
        <v>272</v>
      </c>
      <c r="Z1155" s="108" t="s">
        <v>272</v>
      </c>
      <c r="AA1155" s="108" t="s">
        <v>272</v>
      </c>
      <c r="AB1155" s="108" t="s">
        <v>272</v>
      </c>
      <c r="AC1155" s="108" t="s">
        <v>272</v>
      </c>
      <c r="AD1155" s="108" t="s">
        <v>272</v>
      </c>
      <c r="AE1155" s="108" t="s">
        <v>272</v>
      </c>
      <c r="AF1155" s="108" t="s">
        <v>278</v>
      </c>
    </row>
    <row r="1156" spans="1:32" x14ac:dyDescent="0.25">
      <c r="A1156" s="107">
        <f t="shared" ref="A1156:A1219" si="18">MONTH(C1156)</f>
        <v>8</v>
      </c>
      <c r="B1156" s="113">
        <v>45512</v>
      </c>
      <c r="C1156" s="113">
        <v>45512</v>
      </c>
      <c r="D1156" s="108" t="s">
        <v>2615</v>
      </c>
      <c r="E1156" s="108" t="s">
        <v>272</v>
      </c>
      <c r="F1156" s="108" t="s">
        <v>2616</v>
      </c>
      <c r="G1156" s="108" t="s">
        <v>315</v>
      </c>
      <c r="H1156" s="108" t="s">
        <v>316</v>
      </c>
      <c r="I1156" s="108" t="s">
        <v>276</v>
      </c>
      <c r="J1156" s="120">
        <v>-667653082</v>
      </c>
      <c r="K1156" s="114">
        <v>0</v>
      </c>
      <c r="L1156" s="114">
        <v>-667653082</v>
      </c>
      <c r="M1156" s="115" t="s">
        <v>272</v>
      </c>
      <c r="N1156" s="108" t="s">
        <v>110</v>
      </c>
      <c r="O1156" s="108" t="s">
        <v>192</v>
      </c>
      <c r="P1156" s="108" t="s">
        <v>284</v>
      </c>
      <c r="Q1156" s="120">
        <v>22000</v>
      </c>
      <c r="R1156" s="116" t="s">
        <v>0</v>
      </c>
      <c r="S1156" s="108" t="s">
        <v>272</v>
      </c>
      <c r="T1156" s="108" t="s">
        <v>272</v>
      </c>
      <c r="U1156" s="108" t="s">
        <v>272</v>
      </c>
      <c r="V1156" s="108" t="s">
        <v>272</v>
      </c>
      <c r="W1156" s="108" t="s">
        <v>272</v>
      </c>
      <c r="X1156" s="108" t="s">
        <v>272</v>
      </c>
      <c r="Y1156" s="108" t="s">
        <v>272</v>
      </c>
      <c r="Z1156" s="108" t="s">
        <v>272</v>
      </c>
      <c r="AA1156" s="108" t="s">
        <v>272</v>
      </c>
      <c r="AB1156" s="108" t="s">
        <v>272</v>
      </c>
      <c r="AC1156" s="108" t="s">
        <v>272</v>
      </c>
      <c r="AD1156" s="108" t="s">
        <v>272</v>
      </c>
      <c r="AE1156" s="108" t="s">
        <v>272</v>
      </c>
      <c r="AF1156" s="108" t="s">
        <v>278</v>
      </c>
    </row>
    <row r="1157" spans="1:32" x14ac:dyDescent="0.25">
      <c r="A1157" s="107">
        <f t="shared" si="18"/>
        <v>8</v>
      </c>
      <c r="B1157" s="113">
        <v>45512</v>
      </c>
      <c r="C1157" s="113">
        <v>45512</v>
      </c>
      <c r="D1157" s="108" t="s">
        <v>2617</v>
      </c>
      <c r="E1157" s="108" t="s">
        <v>272</v>
      </c>
      <c r="F1157" s="108" t="s">
        <v>2618</v>
      </c>
      <c r="G1157" s="108" t="s">
        <v>315</v>
      </c>
      <c r="H1157" s="108" t="s">
        <v>316</v>
      </c>
      <c r="I1157" s="108" t="s">
        <v>276</v>
      </c>
      <c r="J1157" s="120">
        <v>-667653082</v>
      </c>
      <c r="K1157" s="114">
        <v>0</v>
      </c>
      <c r="L1157" s="114">
        <v>-667653082</v>
      </c>
      <c r="M1157" s="115" t="s">
        <v>272</v>
      </c>
      <c r="N1157" s="108" t="s">
        <v>110</v>
      </c>
      <c r="O1157" s="108" t="s">
        <v>192</v>
      </c>
      <c r="P1157" s="108" t="s">
        <v>284</v>
      </c>
      <c r="Q1157" s="120">
        <v>22000</v>
      </c>
      <c r="R1157" s="116" t="s">
        <v>0</v>
      </c>
      <c r="S1157" s="108" t="s">
        <v>272</v>
      </c>
      <c r="T1157" s="108" t="s">
        <v>272</v>
      </c>
      <c r="U1157" s="108" t="s">
        <v>272</v>
      </c>
      <c r="V1157" s="108" t="s">
        <v>272</v>
      </c>
      <c r="W1157" s="108" t="s">
        <v>272</v>
      </c>
      <c r="X1157" s="108" t="s">
        <v>272</v>
      </c>
      <c r="Y1157" s="108" t="s">
        <v>272</v>
      </c>
      <c r="Z1157" s="108" t="s">
        <v>272</v>
      </c>
      <c r="AA1157" s="108" t="s">
        <v>272</v>
      </c>
      <c r="AB1157" s="108" t="s">
        <v>272</v>
      </c>
      <c r="AC1157" s="108" t="s">
        <v>272</v>
      </c>
      <c r="AD1157" s="108" t="s">
        <v>272</v>
      </c>
      <c r="AE1157" s="108" t="s">
        <v>272</v>
      </c>
      <c r="AF1157" s="108" t="s">
        <v>278</v>
      </c>
    </row>
    <row r="1158" spans="1:32" x14ac:dyDescent="0.25">
      <c r="A1158" s="107">
        <f t="shared" si="18"/>
        <v>8</v>
      </c>
      <c r="B1158" s="113">
        <v>45512</v>
      </c>
      <c r="C1158" s="113">
        <v>45512</v>
      </c>
      <c r="D1158" s="108" t="s">
        <v>2619</v>
      </c>
      <c r="E1158" s="108" t="s">
        <v>272</v>
      </c>
      <c r="F1158" s="108" t="s">
        <v>2620</v>
      </c>
      <c r="G1158" s="108" t="s">
        <v>281</v>
      </c>
      <c r="H1158" s="108" t="s">
        <v>282</v>
      </c>
      <c r="I1158" s="108" t="s">
        <v>276</v>
      </c>
      <c r="J1158" s="120">
        <v>-807317841</v>
      </c>
      <c r="K1158" s="114">
        <v>0</v>
      </c>
      <c r="L1158" s="114">
        <v>-807317841</v>
      </c>
      <c r="M1158" s="115" t="s">
        <v>272</v>
      </c>
      <c r="N1158" s="108" t="s">
        <v>283</v>
      </c>
      <c r="O1158" s="108" t="s">
        <v>168</v>
      </c>
      <c r="P1158" s="108" t="s">
        <v>284</v>
      </c>
      <c r="Q1158" s="120">
        <v>22000</v>
      </c>
      <c r="R1158" s="116" t="s">
        <v>0</v>
      </c>
      <c r="S1158" s="108" t="s">
        <v>272</v>
      </c>
      <c r="T1158" s="108" t="s">
        <v>272</v>
      </c>
      <c r="U1158" s="108" t="s">
        <v>272</v>
      </c>
      <c r="V1158" s="108" t="s">
        <v>272</v>
      </c>
      <c r="W1158" s="108" t="s">
        <v>272</v>
      </c>
      <c r="X1158" s="108" t="s">
        <v>272</v>
      </c>
      <c r="Y1158" s="108" t="s">
        <v>272</v>
      </c>
      <c r="Z1158" s="108" t="s">
        <v>272</v>
      </c>
      <c r="AA1158" s="108" t="s">
        <v>272</v>
      </c>
      <c r="AB1158" s="108" t="s">
        <v>272</v>
      </c>
      <c r="AC1158" s="108" t="s">
        <v>272</v>
      </c>
      <c r="AD1158" s="108" t="s">
        <v>272</v>
      </c>
      <c r="AE1158" s="108" t="s">
        <v>272</v>
      </c>
      <c r="AF1158" s="108" t="s">
        <v>278</v>
      </c>
    </row>
    <row r="1159" spans="1:32" x14ac:dyDescent="0.25">
      <c r="A1159" s="107">
        <f t="shared" si="18"/>
        <v>8</v>
      </c>
      <c r="B1159" s="113">
        <v>45512</v>
      </c>
      <c r="C1159" s="113">
        <v>45512</v>
      </c>
      <c r="D1159" s="108" t="s">
        <v>2621</v>
      </c>
      <c r="E1159" s="108" t="s">
        <v>272</v>
      </c>
      <c r="F1159" s="108" t="s">
        <v>2622</v>
      </c>
      <c r="G1159" s="108" t="s">
        <v>281</v>
      </c>
      <c r="H1159" s="108" t="s">
        <v>282</v>
      </c>
      <c r="I1159" s="108" t="s">
        <v>276</v>
      </c>
      <c r="J1159" s="120">
        <v>-11465000</v>
      </c>
      <c r="K1159" s="114">
        <v>0</v>
      </c>
      <c r="L1159" s="114">
        <v>-11465000</v>
      </c>
      <c r="M1159" s="115" t="s">
        <v>272</v>
      </c>
      <c r="N1159" s="108" t="s">
        <v>2423</v>
      </c>
      <c r="O1159" s="108" t="s">
        <v>2424</v>
      </c>
      <c r="P1159" s="108" t="s">
        <v>284</v>
      </c>
      <c r="Q1159" s="120">
        <v>2293</v>
      </c>
      <c r="R1159" s="116" t="s">
        <v>239</v>
      </c>
      <c r="S1159" s="108" t="s">
        <v>272</v>
      </c>
      <c r="T1159" s="108" t="s">
        <v>272</v>
      </c>
      <c r="U1159" s="108" t="s">
        <v>272</v>
      </c>
      <c r="V1159" s="108" t="s">
        <v>272</v>
      </c>
      <c r="W1159" s="108" t="s">
        <v>272</v>
      </c>
      <c r="X1159" s="108" t="s">
        <v>272</v>
      </c>
      <c r="Y1159" s="108" t="s">
        <v>272</v>
      </c>
      <c r="Z1159" s="108" t="s">
        <v>272</v>
      </c>
      <c r="AA1159" s="108" t="s">
        <v>272</v>
      </c>
      <c r="AB1159" s="108" t="s">
        <v>272</v>
      </c>
      <c r="AC1159" s="108" t="s">
        <v>272</v>
      </c>
      <c r="AD1159" s="108" t="s">
        <v>272</v>
      </c>
      <c r="AE1159" s="108" t="s">
        <v>272</v>
      </c>
      <c r="AF1159" s="108" t="s">
        <v>278</v>
      </c>
    </row>
    <row r="1160" spans="1:32" x14ac:dyDescent="0.25">
      <c r="A1160" s="107">
        <f t="shared" si="18"/>
        <v>8</v>
      </c>
      <c r="B1160" s="113">
        <v>45512</v>
      </c>
      <c r="C1160" s="113">
        <v>45512</v>
      </c>
      <c r="D1160" s="108" t="s">
        <v>2621</v>
      </c>
      <c r="E1160" s="108" t="s">
        <v>272</v>
      </c>
      <c r="F1160" s="108" t="s">
        <v>2622</v>
      </c>
      <c r="G1160" s="108" t="s">
        <v>281</v>
      </c>
      <c r="H1160" s="108" t="s">
        <v>282</v>
      </c>
      <c r="I1160" s="108" t="s">
        <v>276</v>
      </c>
      <c r="J1160" s="120">
        <v>-16195000</v>
      </c>
      <c r="K1160" s="114">
        <v>0</v>
      </c>
      <c r="L1160" s="114">
        <v>-16195000</v>
      </c>
      <c r="M1160" s="115" t="s">
        <v>272</v>
      </c>
      <c r="N1160" s="108" t="s">
        <v>2425</v>
      </c>
      <c r="O1160" s="108" t="s">
        <v>2426</v>
      </c>
      <c r="P1160" s="108" t="s">
        <v>284</v>
      </c>
      <c r="Q1160" s="120">
        <v>3239</v>
      </c>
      <c r="R1160" s="116" t="s">
        <v>239</v>
      </c>
      <c r="S1160" s="108" t="s">
        <v>272</v>
      </c>
      <c r="T1160" s="108" t="s">
        <v>272</v>
      </c>
      <c r="U1160" s="108" t="s">
        <v>272</v>
      </c>
      <c r="V1160" s="108" t="s">
        <v>272</v>
      </c>
      <c r="W1160" s="108" t="s">
        <v>272</v>
      </c>
      <c r="X1160" s="108" t="s">
        <v>272</v>
      </c>
      <c r="Y1160" s="108" t="s">
        <v>272</v>
      </c>
      <c r="Z1160" s="108" t="s">
        <v>272</v>
      </c>
      <c r="AA1160" s="108" t="s">
        <v>272</v>
      </c>
      <c r="AB1160" s="108" t="s">
        <v>272</v>
      </c>
      <c r="AC1160" s="108" t="s">
        <v>272</v>
      </c>
      <c r="AD1160" s="108" t="s">
        <v>272</v>
      </c>
      <c r="AE1160" s="108" t="s">
        <v>272</v>
      </c>
      <c r="AF1160" s="108" t="s">
        <v>278</v>
      </c>
    </row>
    <row r="1161" spans="1:32" x14ac:dyDescent="0.25">
      <c r="A1161" s="107">
        <f t="shared" si="18"/>
        <v>8</v>
      </c>
      <c r="B1161" s="113">
        <v>45512</v>
      </c>
      <c r="C1161" s="113">
        <v>45512</v>
      </c>
      <c r="D1161" s="108" t="s">
        <v>2621</v>
      </c>
      <c r="E1161" s="108" t="s">
        <v>272</v>
      </c>
      <c r="F1161" s="108" t="s">
        <v>2622</v>
      </c>
      <c r="G1161" s="108" t="s">
        <v>281</v>
      </c>
      <c r="H1161" s="108" t="s">
        <v>282</v>
      </c>
      <c r="I1161" s="108" t="s">
        <v>276</v>
      </c>
      <c r="J1161" s="120">
        <v>-13705000</v>
      </c>
      <c r="K1161" s="114">
        <v>0</v>
      </c>
      <c r="L1161" s="114">
        <v>-13705000</v>
      </c>
      <c r="M1161" s="115" t="s">
        <v>272</v>
      </c>
      <c r="N1161" s="108" t="s">
        <v>2427</v>
      </c>
      <c r="O1161" s="108" t="s">
        <v>2428</v>
      </c>
      <c r="P1161" s="108" t="s">
        <v>284</v>
      </c>
      <c r="Q1161" s="120">
        <v>2741</v>
      </c>
      <c r="R1161" s="116" t="s">
        <v>239</v>
      </c>
      <c r="S1161" s="108" t="s">
        <v>272</v>
      </c>
      <c r="T1161" s="108" t="s">
        <v>272</v>
      </c>
      <c r="U1161" s="108" t="s">
        <v>272</v>
      </c>
      <c r="V1161" s="108" t="s">
        <v>272</v>
      </c>
      <c r="W1161" s="108" t="s">
        <v>272</v>
      </c>
      <c r="X1161" s="108" t="s">
        <v>272</v>
      </c>
      <c r="Y1161" s="108" t="s">
        <v>272</v>
      </c>
      <c r="Z1161" s="108" t="s">
        <v>272</v>
      </c>
      <c r="AA1161" s="108" t="s">
        <v>272</v>
      </c>
      <c r="AB1161" s="108" t="s">
        <v>272</v>
      </c>
      <c r="AC1161" s="108" t="s">
        <v>272</v>
      </c>
      <c r="AD1161" s="108" t="s">
        <v>272</v>
      </c>
      <c r="AE1161" s="108" t="s">
        <v>272</v>
      </c>
      <c r="AF1161" s="108" t="s">
        <v>278</v>
      </c>
    </row>
    <row r="1162" spans="1:32" x14ac:dyDescent="0.25">
      <c r="A1162" s="107">
        <f t="shared" si="18"/>
        <v>8</v>
      </c>
      <c r="B1162" s="113">
        <v>45512</v>
      </c>
      <c r="C1162" s="113">
        <v>45512</v>
      </c>
      <c r="D1162" s="108" t="s">
        <v>2621</v>
      </c>
      <c r="E1162" s="108" t="s">
        <v>272</v>
      </c>
      <c r="F1162" s="108" t="s">
        <v>2622</v>
      </c>
      <c r="G1162" s="108" t="s">
        <v>281</v>
      </c>
      <c r="H1162" s="108" t="s">
        <v>282</v>
      </c>
      <c r="I1162" s="108" t="s">
        <v>276</v>
      </c>
      <c r="J1162" s="120">
        <v>-8815000</v>
      </c>
      <c r="K1162" s="114">
        <v>0</v>
      </c>
      <c r="L1162" s="114">
        <v>-8815000</v>
      </c>
      <c r="M1162" s="115" t="s">
        <v>272</v>
      </c>
      <c r="N1162" s="108" t="s">
        <v>2429</v>
      </c>
      <c r="O1162" s="108" t="s">
        <v>2430</v>
      </c>
      <c r="P1162" s="108" t="s">
        <v>284</v>
      </c>
      <c r="Q1162" s="120">
        <v>1763</v>
      </c>
      <c r="R1162" s="116" t="s">
        <v>239</v>
      </c>
      <c r="S1162" s="108" t="s">
        <v>272</v>
      </c>
      <c r="T1162" s="108" t="s">
        <v>272</v>
      </c>
      <c r="U1162" s="108" t="s">
        <v>272</v>
      </c>
      <c r="V1162" s="108" t="s">
        <v>272</v>
      </c>
      <c r="W1162" s="108" t="s">
        <v>272</v>
      </c>
      <c r="X1162" s="108" t="s">
        <v>272</v>
      </c>
      <c r="Y1162" s="108" t="s">
        <v>272</v>
      </c>
      <c r="Z1162" s="108" t="s">
        <v>272</v>
      </c>
      <c r="AA1162" s="108" t="s">
        <v>272</v>
      </c>
      <c r="AB1162" s="108" t="s">
        <v>272</v>
      </c>
      <c r="AC1162" s="108" t="s">
        <v>272</v>
      </c>
      <c r="AD1162" s="108" t="s">
        <v>272</v>
      </c>
      <c r="AE1162" s="108" t="s">
        <v>272</v>
      </c>
      <c r="AF1162" s="108" t="s">
        <v>278</v>
      </c>
    </row>
    <row r="1163" spans="1:32" x14ac:dyDescent="0.25">
      <c r="A1163" s="107">
        <f t="shared" si="18"/>
        <v>8</v>
      </c>
      <c r="B1163" s="113">
        <v>45512</v>
      </c>
      <c r="C1163" s="113">
        <v>45512</v>
      </c>
      <c r="D1163" s="108" t="s">
        <v>2623</v>
      </c>
      <c r="E1163" s="108" t="s">
        <v>272</v>
      </c>
      <c r="F1163" s="108" t="s">
        <v>2624</v>
      </c>
      <c r="G1163" s="108" t="s">
        <v>315</v>
      </c>
      <c r="H1163" s="108" t="s">
        <v>316</v>
      </c>
      <c r="I1163" s="108" t="s">
        <v>276</v>
      </c>
      <c r="J1163" s="120">
        <v>-897240960</v>
      </c>
      <c r="K1163" s="114">
        <v>0</v>
      </c>
      <c r="L1163" s="114">
        <v>-897240960</v>
      </c>
      <c r="M1163" s="115" t="s">
        <v>272</v>
      </c>
      <c r="N1163" s="108" t="s">
        <v>132</v>
      </c>
      <c r="O1163" s="108" t="s">
        <v>196</v>
      </c>
      <c r="P1163" s="108" t="s">
        <v>284</v>
      </c>
      <c r="Q1163" s="120">
        <v>22000</v>
      </c>
      <c r="R1163" s="116" t="s">
        <v>0</v>
      </c>
      <c r="S1163" s="108" t="s">
        <v>272</v>
      </c>
      <c r="T1163" s="108" t="s">
        <v>272</v>
      </c>
      <c r="U1163" s="108" t="s">
        <v>272</v>
      </c>
      <c r="V1163" s="108" t="s">
        <v>272</v>
      </c>
      <c r="W1163" s="108" t="s">
        <v>272</v>
      </c>
      <c r="X1163" s="108" t="s">
        <v>272</v>
      </c>
      <c r="Y1163" s="108" t="s">
        <v>272</v>
      </c>
      <c r="Z1163" s="108" t="s">
        <v>272</v>
      </c>
      <c r="AA1163" s="108" t="s">
        <v>272</v>
      </c>
      <c r="AB1163" s="108" t="s">
        <v>272</v>
      </c>
      <c r="AC1163" s="108" t="s">
        <v>272</v>
      </c>
      <c r="AD1163" s="108" t="s">
        <v>272</v>
      </c>
      <c r="AE1163" s="108" t="s">
        <v>272</v>
      </c>
      <c r="AF1163" s="108" t="s">
        <v>278</v>
      </c>
    </row>
    <row r="1164" spans="1:32" x14ac:dyDescent="0.25">
      <c r="A1164" s="107">
        <f t="shared" si="18"/>
        <v>8</v>
      </c>
      <c r="B1164" s="113">
        <v>45512</v>
      </c>
      <c r="C1164" s="113">
        <v>45512</v>
      </c>
      <c r="D1164" s="108" t="s">
        <v>2625</v>
      </c>
      <c r="E1164" s="108" t="s">
        <v>272</v>
      </c>
      <c r="F1164" s="108" t="s">
        <v>2626</v>
      </c>
      <c r="G1164" s="108" t="s">
        <v>315</v>
      </c>
      <c r="H1164" s="108" t="s">
        <v>316</v>
      </c>
      <c r="I1164" s="108" t="s">
        <v>276</v>
      </c>
      <c r="J1164" s="120">
        <v>-897240960</v>
      </c>
      <c r="K1164" s="114">
        <v>0</v>
      </c>
      <c r="L1164" s="114">
        <v>-897240960</v>
      </c>
      <c r="M1164" s="115" t="s">
        <v>272</v>
      </c>
      <c r="N1164" s="108" t="s">
        <v>132</v>
      </c>
      <c r="O1164" s="108" t="s">
        <v>196</v>
      </c>
      <c r="P1164" s="108" t="s">
        <v>284</v>
      </c>
      <c r="Q1164" s="120">
        <v>22000</v>
      </c>
      <c r="R1164" s="116" t="s">
        <v>0</v>
      </c>
      <c r="S1164" s="108" t="s">
        <v>272</v>
      </c>
      <c r="T1164" s="108" t="s">
        <v>272</v>
      </c>
      <c r="U1164" s="108" t="s">
        <v>272</v>
      </c>
      <c r="V1164" s="108" t="s">
        <v>272</v>
      </c>
      <c r="W1164" s="108" t="s">
        <v>272</v>
      </c>
      <c r="X1164" s="108" t="s">
        <v>272</v>
      </c>
      <c r="Y1164" s="108" t="s">
        <v>272</v>
      </c>
      <c r="Z1164" s="108" t="s">
        <v>272</v>
      </c>
      <c r="AA1164" s="108" t="s">
        <v>272</v>
      </c>
      <c r="AB1164" s="108" t="s">
        <v>272</v>
      </c>
      <c r="AC1164" s="108" t="s">
        <v>272</v>
      </c>
      <c r="AD1164" s="108" t="s">
        <v>272</v>
      </c>
      <c r="AE1164" s="108" t="s">
        <v>272</v>
      </c>
      <c r="AF1164" s="108" t="s">
        <v>278</v>
      </c>
    </row>
    <row r="1165" spans="1:32" ht="25" x14ac:dyDescent="0.25">
      <c r="A1165" s="107">
        <f t="shared" si="18"/>
        <v>8</v>
      </c>
      <c r="B1165" s="113">
        <v>45513</v>
      </c>
      <c r="C1165" s="113">
        <v>45513</v>
      </c>
      <c r="D1165" s="108" t="s">
        <v>2627</v>
      </c>
      <c r="E1165" s="108" t="s">
        <v>272</v>
      </c>
      <c r="F1165" s="108" t="s">
        <v>2628</v>
      </c>
      <c r="G1165" s="108" t="s">
        <v>274</v>
      </c>
      <c r="H1165" s="108" t="s">
        <v>275</v>
      </c>
      <c r="I1165" s="108" t="s">
        <v>276</v>
      </c>
      <c r="J1165" s="120">
        <v>-10694444</v>
      </c>
      <c r="K1165" s="114">
        <v>0</v>
      </c>
      <c r="L1165" s="114">
        <v>-10694444</v>
      </c>
      <c r="M1165" s="115" t="s">
        <v>2629</v>
      </c>
      <c r="N1165" s="108" t="s">
        <v>272</v>
      </c>
      <c r="O1165" s="108" t="s">
        <v>272</v>
      </c>
      <c r="P1165" s="108" t="s">
        <v>272</v>
      </c>
      <c r="Q1165" s="120">
        <v>0</v>
      </c>
      <c r="R1165" s="116" t="s">
        <v>239</v>
      </c>
      <c r="S1165" s="108" t="s">
        <v>272</v>
      </c>
      <c r="T1165" s="108" t="s">
        <v>272</v>
      </c>
      <c r="U1165" s="108" t="s">
        <v>272</v>
      </c>
      <c r="V1165" s="108" t="s">
        <v>272</v>
      </c>
      <c r="W1165" s="108" t="s">
        <v>272</v>
      </c>
      <c r="X1165" s="108" t="s">
        <v>272</v>
      </c>
      <c r="Y1165" s="108" t="s">
        <v>272</v>
      </c>
      <c r="Z1165" s="108" t="s">
        <v>272</v>
      </c>
      <c r="AA1165" s="108" t="s">
        <v>272</v>
      </c>
      <c r="AB1165" s="108" t="s">
        <v>272</v>
      </c>
      <c r="AC1165" s="108" t="s">
        <v>272</v>
      </c>
      <c r="AD1165" s="108" t="s">
        <v>272</v>
      </c>
      <c r="AE1165" s="108" t="s">
        <v>272</v>
      </c>
      <c r="AF1165" s="108" t="s">
        <v>278</v>
      </c>
    </row>
    <row r="1166" spans="1:32" x14ac:dyDescent="0.25">
      <c r="A1166" s="107">
        <f t="shared" si="18"/>
        <v>8</v>
      </c>
      <c r="B1166" s="113">
        <v>45513</v>
      </c>
      <c r="C1166" s="113">
        <v>45513</v>
      </c>
      <c r="D1166" s="108" t="s">
        <v>2630</v>
      </c>
      <c r="E1166" s="108" t="s">
        <v>272</v>
      </c>
      <c r="F1166" s="108" t="s">
        <v>2631</v>
      </c>
      <c r="G1166" s="108" t="s">
        <v>315</v>
      </c>
      <c r="H1166" s="108" t="s">
        <v>316</v>
      </c>
      <c r="I1166" s="108" t="s">
        <v>276</v>
      </c>
      <c r="J1166" s="120">
        <v>-667653082</v>
      </c>
      <c r="K1166" s="114">
        <v>0</v>
      </c>
      <c r="L1166" s="114">
        <v>-667653082</v>
      </c>
      <c r="M1166" s="115" t="s">
        <v>272</v>
      </c>
      <c r="N1166" s="108" t="s">
        <v>110</v>
      </c>
      <c r="O1166" s="108" t="s">
        <v>192</v>
      </c>
      <c r="P1166" s="108" t="s">
        <v>284</v>
      </c>
      <c r="Q1166" s="120">
        <v>22000</v>
      </c>
      <c r="R1166" s="116" t="s">
        <v>0</v>
      </c>
      <c r="S1166" s="108" t="s">
        <v>272</v>
      </c>
      <c r="T1166" s="108" t="s">
        <v>272</v>
      </c>
      <c r="U1166" s="108" t="s">
        <v>272</v>
      </c>
      <c r="V1166" s="108" t="s">
        <v>272</v>
      </c>
      <c r="W1166" s="108" t="s">
        <v>272</v>
      </c>
      <c r="X1166" s="108" t="s">
        <v>272</v>
      </c>
      <c r="Y1166" s="108" t="s">
        <v>272</v>
      </c>
      <c r="Z1166" s="108" t="s">
        <v>272</v>
      </c>
      <c r="AA1166" s="108" t="s">
        <v>272</v>
      </c>
      <c r="AB1166" s="108" t="s">
        <v>272</v>
      </c>
      <c r="AC1166" s="108" t="s">
        <v>272</v>
      </c>
      <c r="AD1166" s="108" t="s">
        <v>272</v>
      </c>
      <c r="AE1166" s="108" t="s">
        <v>272</v>
      </c>
      <c r="AF1166" s="108" t="s">
        <v>278</v>
      </c>
    </row>
    <row r="1167" spans="1:32" x14ac:dyDescent="0.25">
      <c r="A1167" s="107">
        <f t="shared" si="18"/>
        <v>8</v>
      </c>
      <c r="B1167" s="113">
        <v>45513</v>
      </c>
      <c r="C1167" s="113">
        <v>45513</v>
      </c>
      <c r="D1167" s="108" t="s">
        <v>2632</v>
      </c>
      <c r="E1167" s="108" t="s">
        <v>272</v>
      </c>
      <c r="F1167" s="108" t="s">
        <v>2633</v>
      </c>
      <c r="G1167" s="108" t="s">
        <v>315</v>
      </c>
      <c r="H1167" s="108" t="s">
        <v>316</v>
      </c>
      <c r="I1167" s="108" t="s">
        <v>276</v>
      </c>
      <c r="J1167" s="120">
        <v>-667653082</v>
      </c>
      <c r="K1167" s="114">
        <v>0</v>
      </c>
      <c r="L1167" s="114">
        <v>-667653082</v>
      </c>
      <c r="M1167" s="115" t="s">
        <v>272</v>
      </c>
      <c r="N1167" s="108" t="s">
        <v>110</v>
      </c>
      <c r="O1167" s="108" t="s">
        <v>192</v>
      </c>
      <c r="P1167" s="108" t="s">
        <v>284</v>
      </c>
      <c r="Q1167" s="120">
        <v>22000</v>
      </c>
      <c r="R1167" s="116" t="s">
        <v>0</v>
      </c>
      <c r="S1167" s="108" t="s">
        <v>272</v>
      </c>
      <c r="T1167" s="108" t="s">
        <v>272</v>
      </c>
      <c r="U1167" s="108" t="s">
        <v>272</v>
      </c>
      <c r="V1167" s="108" t="s">
        <v>272</v>
      </c>
      <c r="W1167" s="108" t="s">
        <v>272</v>
      </c>
      <c r="X1167" s="108" t="s">
        <v>272</v>
      </c>
      <c r="Y1167" s="108" t="s">
        <v>272</v>
      </c>
      <c r="Z1167" s="108" t="s">
        <v>272</v>
      </c>
      <c r="AA1167" s="108" t="s">
        <v>272</v>
      </c>
      <c r="AB1167" s="108" t="s">
        <v>272</v>
      </c>
      <c r="AC1167" s="108" t="s">
        <v>272</v>
      </c>
      <c r="AD1167" s="108" t="s">
        <v>272</v>
      </c>
      <c r="AE1167" s="108" t="s">
        <v>272</v>
      </c>
      <c r="AF1167" s="108" t="s">
        <v>278</v>
      </c>
    </row>
    <row r="1168" spans="1:32" x14ac:dyDescent="0.25">
      <c r="A1168" s="107">
        <f t="shared" si="18"/>
        <v>8</v>
      </c>
      <c r="B1168" s="113">
        <v>45513</v>
      </c>
      <c r="C1168" s="113">
        <v>45513</v>
      </c>
      <c r="D1168" s="108" t="s">
        <v>2634</v>
      </c>
      <c r="E1168" s="108" t="s">
        <v>272</v>
      </c>
      <c r="F1168" s="108" t="s">
        <v>2635</v>
      </c>
      <c r="G1168" s="108" t="s">
        <v>315</v>
      </c>
      <c r="H1168" s="108" t="s">
        <v>316</v>
      </c>
      <c r="I1168" s="108" t="s">
        <v>276</v>
      </c>
      <c r="J1168" s="120">
        <v>-667653082</v>
      </c>
      <c r="K1168" s="114">
        <v>0</v>
      </c>
      <c r="L1168" s="114">
        <v>-667653082</v>
      </c>
      <c r="M1168" s="115" t="s">
        <v>272</v>
      </c>
      <c r="N1168" s="108" t="s">
        <v>110</v>
      </c>
      <c r="O1168" s="108" t="s">
        <v>192</v>
      </c>
      <c r="P1168" s="108" t="s">
        <v>284</v>
      </c>
      <c r="Q1168" s="120">
        <v>22000</v>
      </c>
      <c r="R1168" s="116" t="s">
        <v>0</v>
      </c>
      <c r="S1168" s="108" t="s">
        <v>272</v>
      </c>
      <c r="T1168" s="108" t="s">
        <v>272</v>
      </c>
      <c r="U1168" s="108" t="s">
        <v>272</v>
      </c>
      <c r="V1168" s="108" t="s">
        <v>272</v>
      </c>
      <c r="W1168" s="108" t="s">
        <v>272</v>
      </c>
      <c r="X1168" s="108" t="s">
        <v>272</v>
      </c>
      <c r="Y1168" s="108" t="s">
        <v>272</v>
      </c>
      <c r="Z1168" s="108" t="s">
        <v>272</v>
      </c>
      <c r="AA1168" s="108" t="s">
        <v>272</v>
      </c>
      <c r="AB1168" s="108" t="s">
        <v>272</v>
      </c>
      <c r="AC1168" s="108" t="s">
        <v>272</v>
      </c>
      <c r="AD1168" s="108" t="s">
        <v>272</v>
      </c>
      <c r="AE1168" s="108" t="s">
        <v>272</v>
      </c>
      <c r="AF1168" s="108" t="s">
        <v>278</v>
      </c>
    </row>
    <row r="1169" spans="1:32" x14ac:dyDescent="0.25">
      <c r="A1169" s="107">
        <f t="shared" si="18"/>
        <v>8</v>
      </c>
      <c r="B1169" s="113">
        <v>45513</v>
      </c>
      <c r="C1169" s="113">
        <v>45513</v>
      </c>
      <c r="D1169" s="108" t="s">
        <v>2636</v>
      </c>
      <c r="E1169" s="108" t="s">
        <v>272</v>
      </c>
      <c r="F1169" s="108" t="s">
        <v>2637</v>
      </c>
      <c r="G1169" s="108" t="s">
        <v>315</v>
      </c>
      <c r="H1169" s="108" t="s">
        <v>316</v>
      </c>
      <c r="I1169" s="108" t="s">
        <v>276</v>
      </c>
      <c r="J1169" s="120">
        <v>-667653082</v>
      </c>
      <c r="K1169" s="114">
        <v>0</v>
      </c>
      <c r="L1169" s="114">
        <v>-667653082</v>
      </c>
      <c r="M1169" s="115" t="s">
        <v>272</v>
      </c>
      <c r="N1169" s="108" t="s">
        <v>110</v>
      </c>
      <c r="O1169" s="108" t="s">
        <v>192</v>
      </c>
      <c r="P1169" s="108" t="s">
        <v>284</v>
      </c>
      <c r="Q1169" s="120">
        <v>22000</v>
      </c>
      <c r="R1169" s="116" t="s">
        <v>0</v>
      </c>
      <c r="S1169" s="108" t="s">
        <v>272</v>
      </c>
      <c r="T1169" s="108" t="s">
        <v>272</v>
      </c>
      <c r="U1169" s="108" t="s">
        <v>272</v>
      </c>
      <c r="V1169" s="108" t="s">
        <v>272</v>
      </c>
      <c r="W1169" s="108" t="s">
        <v>272</v>
      </c>
      <c r="X1169" s="108" t="s">
        <v>272</v>
      </c>
      <c r="Y1169" s="108" t="s">
        <v>272</v>
      </c>
      <c r="Z1169" s="108" t="s">
        <v>272</v>
      </c>
      <c r="AA1169" s="108" t="s">
        <v>272</v>
      </c>
      <c r="AB1169" s="108" t="s">
        <v>272</v>
      </c>
      <c r="AC1169" s="108" t="s">
        <v>272</v>
      </c>
      <c r="AD1169" s="108" t="s">
        <v>272</v>
      </c>
      <c r="AE1169" s="108" t="s">
        <v>272</v>
      </c>
      <c r="AF1169" s="108" t="s">
        <v>278</v>
      </c>
    </row>
    <row r="1170" spans="1:32" x14ac:dyDescent="0.25">
      <c r="A1170" s="107">
        <f t="shared" si="18"/>
        <v>8</v>
      </c>
      <c r="B1170" s="113">
        <v>45513</v>
      </c>
      <c r="C1170" s="113">
        <v>45513</v>
      </c>
      <c r="D1170" s="108" t="s">
        <v>2638</v>
      </c>
      <c r="E1170" s="108" t="s">
        <v>272</v>
      </c>
      <c r="F1170" s="108" t="s">
        <v>2639</v>
      </c>
      <c r="G1170" s="108" t="s">
        <v>315</v>
      </c>
      <c r="H1170" s="108" t="s">
        <v>316</v>
      </c>
      <c r="I1170" s="108" t="s">
        <v>276</v>
      </c>
      <c r="J1170" s="120">
        <v>-667653082</v>
      </c>
      <c r="K1170" s="114">
        <v>0</v>
      </c>
      <c r="L1170" s="114">
        <v>-667653082</v>
      </c>
      <c r="M1170" s="115" t="s">
        <v>272</v>
      </c>
      <c r="N1170" s="108" t="s">
        <v>110</v>
      </c>
      <c r="O1170" s="108" t="s">
        <v>192</v>
      </c>
      <c r="P1170" s="108" t="s">
        <v>284</v>
      </c>
      <c r="Q1170" s="120">
        <v>22000</v>
      </c>
      <c r="R1170" s="116" t="s">
        <v>0</v>
      </c>
      <c r="S1170" s="108" t="s">
        <v>272</v>
      </c>
      <c r="T1170" s="108" t="s">
        <v>272</v>
      </c>
      <c r="U1170" s="108" t="s">
        <v>272</v>
      </c>
      <c r="V1170" s="108" t="s">
        <v>272</v>
      </c>
      <c r="W1170" s="108" t="s">
        <v>272</v>
      </c>
      <c r="X1170" s="108" t="s">
        <v>272</v>
      </c>
      <c r="Y1170" s="108" t="s">
        <v>272</v>
      </c>
      <c r="Z1170" s="108" t="s">
        <v>272</v>
      </c>
      <c r="AA1170" s="108" t="s">
        <v>272</v>
      </c>
      <c r="AB1170" s="108" t="s">
        <v>272</v>
      </c>
      <c r="AC1170" s="108" t="s">
        <v>272</v>
      </c>
      <c r="AD1170" s="108" t="s">
        <v>272</v>
      </c>
      <c r="AE1170" s="108" t="s">
        <v>272</v>
      </c>
      <c r="AF1170" s="108" t="s">
        <v>278</v>
      </c>
    </row>
    <row r="1171" spans="1:32" x14ac:dyDescent="0.25">
      <c r="A1171" s="107">
        <f t="shared" si="18"/>
        <v>8</v>
      </c>
      <c r="B1171" s="113">
        <v>45513</v>
      </c>
      <c r="C1171" s="113">
        <v>45513</v>
      </c>
      <c r="D1171" s="108" t="s">
        <v>2640</v>
      </c>
      <c r="E1171" s="108" t="s">
        <v>272</v>
      </c>
      <c r="F1171" s="108" t="s">
        <v>2641</v>
      </c>
      <c r="G1171" s="108" t="s">
        <v>315</v>
      </c>
      <c r="H1171" s="108" t="s">
        <v>316</v>
      </c>
      <c r="I1171" s="108" t="s">
        <v>276</v>
      </c>
      <c r="J1171" s="120">
        <v>-667653082</v>
      </c>
      <c r="K1171" s="114">
        <v>0</v>
      </c>
      <c r="L1171" s="114">
        <v>-667653082</v>
      </c>
      <c r="M1171" s="115" t="s">
        <v>272</v>
      </c>
      <c r="N1171" s="108" t="s">
        <v>110</v>
      </c>
      <c r="O1171" s="108" t="s">
        <v>192</v>
      </c>
      <c r="P1171" s="108" t="s">
        <v>284</v>
      </c>
      <c r="Q1171" s="120">
        <v>22000</v>
      </c>
      <c r="R1171" s="116" t="s">
        <v>0</v>
      </c>
      <c r="S1171" s="108" t="s">
        <v>272</v>
      </c>
      <c r="T1171" s="108" t="s">
        <v>272</v>
      </c>
      <c r="U1171" s="108" t="s">
        <v>272</v>
      </c>
      <c r="V1171" s="108" t="s">
        <v>272</v>
      </c>
      <c r="W1171" s="108" t="s">
        <v>272</v>
      </c>
      <c r="X1171" s="108" t="s">
        <v>272</v>
      </c>
      <c r="Y1171" s="108" t="s">
        <v>272</v>
      </c>
      <c r="Z1171" s="108" t="s">
        <v>272</v>
      </c>
      <c r="AA1171" s="108" t="s">
        <v>272</v>
      </c>
      <c r="AB1171" s="108" t="s">
        <v>272</v>
      </c>
      <c r="AC1171" s="108" t="s">
        <v>272</v>
      </c>
      <c r="AD1171" s="108" t="s">
        <v>272</v>
      </c>
      <c r="AE1171" s="108" t="s">
        <v>272</v>
      </c>
      <c r="AF1171" s="108" t="s">
        <v>278</v>
      </c>
    </row>
    <row r="1172" spans="1:32" x14ac:dyDescent="0.25">
      <c r="A1172" s="107">
        <f t="shared" si="18"/>
        <v>8</v>
      </c>
      <c r="B1172" s="113">
        <v>45513</v>
      </c>
      <c r="C1172" s="113">
        <v>45513</v>
      </c>
      <c r="D1172" s="108" t="s">
        <v>2642</v>
      </c>
      <c r="E1172" s="108" t="s">
        <v>272</v>
      </c>
      <c r="F1172" s="108" t="s">
        <v>2643</v>
      </c>
      <c r="G1172" s="108" t="s">
        <v>315</v>
      </c>
      <c r="H1172" s="108" t="s">
        <v>316</v>
      </c>
      <c r="I1172" s="108" t="s">
        <v>276</v>
      </c>
      <c r="J1172" s="120">
        <v>-667653082</v>
      </c>
      <c r="K1172" s="114">
        <v>0</v>
      </c>
      <c r="L1172" s="114">
        <v>-667653082</v>
      </c>
      <c r="M1172" s="115" t="s">
        <v>272</v>
      </c>
      <c r="N1172" s="108" t="s">
        <v>110</v>
      </c>
      <c r="O1172" s="108" t="s">
        <v>192</v>
      </c>
      <c r="P1172" s="108" t="s">
        <v>284</v>
      </c>
      <c r="Q1172" s="120">
        <v>22000</v>
      </c>
      <c r="R1172" s="116" t="s">
        <v>0</v>
      </c>
      <c r="S1172" s="108" t="s">
        <v>272</v>
      </c>
      <c r="T1172" s="108" t="s">
        <v>272</v>
      </c>
      <c r="U1172" s="108" t="s">
        <v>272</v>
      </c>
      <c r="V1172" s="108" t="s">
        <v>272</v>
      </c>
      <c r="W1172" s="108" t="s">
        <v>272</v>
      </c>
      <c r="X1172" s="108" t="s">
        <v>272</v>
      </c>
      <c r="Y1172" s="108" t="s">
        <v>272</v>
      </c>
      <c r="Z1172" s="108" t="s">
        <v>272</v>
      </c>
      <c r="AA1172" s="108" t="s">
        <v>272</v>
      </c>
      <c r="AB1172" s="108" t="s">
        <v>272</v>
      </c>
      <c r="AC1172" s="108" t="s">
        <v>272</v>
      </c>
      <c r="AD1172" s="108" t="s">
        <v>272</v>
      </c>
      <c r="AE1172" s="108" t="s">
        <v>272</v>
      </c>
      <c r="AF1172" s="108" t="s">
        <v>278</v>
      </c>
    </row>
    <row r="1173" spans="1:32" x14ac:dyDescent="0.25">
      <c r="A1173" s="107">
        <f t="shared" si="18"/>
        <v>8</v>
      </c>
      <c r="B1173" s="113">
        <v>45513</v>
      </c>
      <c r="C1173" s="113">
        <v>45513</v>
      </c>
      <c r="D1173" s="108" t="s">
        <v>2644</v>
      </c>
      <c r="E1173" s="108" t="s">
        <v>272</v>
      </c>
      <c r="F1173" s="108" t="s">
        <v>2645</v>
      </c>
      <c r="G1173" s="108" t="s">
        <v>315</v>
      </c>
      <c r="H1173" s="108" t="s">
        <v>316</v>
      </c>
      <c r="I1173" s="108" t="s">
        <v>276</v>
      </c>
      <c r="J1173" s="120">
        <v>-667653082</v>
      </c>
      <c r="K1173" s="114">
        <v>0</v>
      </c>
      <c r="L1173" s="114">
        <v>-667653082</v>
      </c>
      <c r="M1173" s="115" t="s">
        <v>272</v>
      </c>
      <c r="N1173" s="108" t="s">
        <v>110</v>
      </c>
      <c r="O1173" s="108" t="s">
        <v>192</v>
      </c>
      <c r="P1173" s="108" t="s">
        <v>284</v>
      </c>
      <c r="Q1173" s="120">
        <v>22000</v>
      </c>
      <c r="R1173" s="116" t="s">
        <v>0</v>
      </c>
      <c r="S1173" s="108" t="s">
        <v>272</v>
      </c>
      <c r="T1173" s="108" t="s">
        <v>272</v>
      </c>
      <c r="U1173" s="108" t="s">
        <v>272</v>
      </c>
      <c r="V1173" s="108" t="s">
        <v>272</v>
      </c>
      <c r="W1173" s="108" t="s">
        <v>272</v>
      </c>
      <c r="X1173" s="108" t="s">
        <v>272</v>
      </c>
      <c r="Y1173" s="108" t="s">
        <v>272</v>
      </c>
      <c r="Z1173" s="108" t="s">
        <v>272</v>
      </c>
      <c r="AA1173" s="108" t="s">
        <v>272</v>
      </c>
      <c r="AB1173" s="108" t="s">
        <v>272</v>
      </c>
      <c r="AC1173" s="108" t="s">
        <v>272</v>
      </c>
      <c r="AD1173" s="108" t="s">
        <v>272</v>
      </c>
      <c r="AE1173" s="108" t="s">
        <v>272</v>
      </c>
      <c r="AF1173" s="108" t="s">
        <v>278</v>
      </c>
    </row>
    <row r="1174" spans="1:32" x14ac:dyDescent="0.25">
      <c r="A1174" s="107">
        <f t="shared" si="18"/>
        <v>8</v>
      </c>
      <c r="B1174" s="113">
        <v>45513</v>
      </c>
      <c r="C1174" s="113">
        <v>45513</v>
      </c>
      <c r="D1174" s="108" t="s">
        <v>2646</v>
      </c>
      <c r="E1174" s="108" t="s">
        <v>272</v>
      </c>
      <c r="F1174" s="108" t="s">
        <v>2647</v>
      </c>
      <c r="G1174" s="108" t="s">
        <v>315</v>
      </c>
      <c r="H1174" s="108" t="s">
        <v>316</v>
      </c>
      <c r="I1174" s="108" t="s">
        <v>276</v>
      </c>
      <c r="J1174" s="120">
        <v>-564224220</v>
      </c>
      <c r="K1174" s="114">
        <v>0</v>
      </c>
      <c r="L1174" s="114">
        <v>-564224220</v>
      </c>
      <c r="M1174" s="115" t="s">
        <v>272</v>
      </c>
      <c r="N1174" s="108" t="s">
        <v>116</v>
      </c>
      <c r="O1174" s="108" t="s">
        <v>173</v>
      </c>
      <c r="P1174" s="108" t="s">
        <v>284</v>
      </c>
      <c r="Q1174" s="120">
        <v>21300</v>
      </c>
      <c r="R1174" s="116" t="s">
        <v>0</v>
      </c>
      <c r="S1174" s="108" t="s">
        <v>272</v>
      </c>
      <c r="T1174" s="108" t="s">
        <v>272</v>
      </c>
      <c r="U1174" s="108" t="s">
        <v>272</v>
      </c>
      <c r="V1174" s="108" t="s">
        <v>272</v>
      </c>
      <c r="W1174" s="108" t="s">
        <v>272</v>
      </c>
      <c r="X1174" s="108" t="s">
        <v>272</v>
      </c>
      <c r="Y1174" s="108" t="s">
        <v>272</v>
      </c>
      <c r="Z1174" s="108" t="s">
        <v>272</v>
      </c>
      <c r="AA1174" s="108" t="s">
        <v>272</v>
      </c>
      <c r="AB1174" s="108" t="s">
        <v>272</v>
      </c>
      <c r="AC1174" s="108" t="s">
        <v>272</v>
      </c>
      <c r="AD1174" s="108" t="s">
        <v>272</v>
      </c>
      <c r="AE1174" s="108" t="s">
        <v>272</v>
      </c>
      <c r="AF1174" s="108" t="s">
        <v>278</v>
      </c>
    </row>
    <row r="1175" spans="1:32" x14ac:dyDescent="0.25">
      <c r="A1175" s="107">
        <f t="shared" si="18"/>
        <v>8</v>
      </c>
      <c r="B1175" s="113">
        <v>45513</v>
      </c>
      <c r="C1175" s="113">
        <v>45513</v>
      </c>
      <c r="D1175" s="108" t="s">
        <v>2648</v>
      </c>
      <c r="E1175" s="108" t="s">
        <v>272</v>
      </c>
      <c r="F1175" s="108" t="s">
        <v>2649</v>
      </c>
      <c r="G1175" s="108" t="s">
        <v>281</v>
      </c>
      <c r="H1175" s="108" t="s">
        <v>282</v>
      </c>
      <c r="I1175" s="108" t="s">
        <v>276</v>
      </c>
      <c r="J1175" s="120">
        <v>-807317841</v>
      </c>
      <c r="K1175" s="114">
        <v>0</v>
      </c>
      <c r="L1175" s="114">
        <v>-807317841</v>
      </c>
      <c r="M1175" s="115" t="s">
        <v>272</v>
      </c>
      <c r="N1175" s="108" t="s">
        <v>283</v>
      </c>
      <c r="O1175" s="108" t="s">
        <v>168</v>
      </c>
      <c r="P1175" s="108" t="s">
        <v>284</v>
      </c>
      <c r="Q1175" s="120">
        <v>22000</v>
      </c>
      <c r="R1175" s="116" t="s">
        <v>0</v>
      </c>
      <c r="S1175" s="108" t="s">
        <v>272</v>
      </c>
      <c r="T1175" s="108" t="s">
        <v>272</v>
      </c>
      <c r="U1175" s="108" t="s">
        <v>272</v>
      </c>
      <c r="V1175" s="108" t="s">
        <v>272</v>
      </c>
      <c r="W1175" s="108" t="s">
        <v>272</v>
      </c>
      <c r="X1175" s="108" t="s">
        <v>272</v>
      </c>
      <c r="Y1175" s="108" t="s">
        <v>272</v>
      </c>
      <c r="Z1175" s="108" t="s">
        <v>272</v>
      </c>
      <c r="AA1175" s="108" t="s">
        <v>272</v>
      </c>
      <c r="AB1175" s="108" t="s">
        <v>272</v>
      </c>
      <c r="AC1175" s="108" t="s">
        <v>272</v>
      </c>
      <c r="AD1175" s="108" t="s">
        <v>272</v>
      </c>
      <c r="AE1175" s="108" t="s">
        <v>272</v>
      </c>
      <c r="AF1175" s="108" t="s">
        <v>278</v>
      </c>
    </row>
    <row r="1176" spans="1:32" x14ac:dyDescent="0.25">
      <c r="A1176" s="107">
        <f t="shared" si="18"/>
        <v>8</v>
      </c>
      <c r="B1176" s="113">
        <v>45513</v>
      </c>
      <c r="C1176" s="113">
        <v>45513</v>
      </c>
      <c r="D1176" s="108" t="s">
        <v>2650</v>
      </c>
      <c r="E1176" s="108" t="s">
        <v>272</v>
      </c>
      <c r="F1176" s="108" t="s">
        <v>2651</v>
      </c>
      <c r="G1176" s="108" t="s">
        <v>281</v>
      </c>
      <c r="H1176" s="108" t="s">
        <v>282</v>
      </c>
      <c r="I1176" s="108" t="s">
        <v>276</v>
      </c>
      <c r="J1176" s="120">
        <v>-189003375</v>
      </c>
      <c r="K1176" s="114">
        <v>0</v>
      </c>
      <c r="L1176" s="114">
        <v>-189003375</v>
      </c>
      <c r="M1176" s="115" t="s">
        <v>272</v>
      </c>
      <c r="N1176" s="108" t="s">
        <v>101</v>
      </c>
      <c r="O1176" s="108" t="s">
        <v>175</v>
      </c>
      <c r="P1176" s="108" t="s">
        <v>284</v>
      </c>
      <c r="Q1176" s="120">
        <v>5500</v>
      </c>
      <c r="R1176" s="116" t="s">
        <v>1</v>
      </c>
      <c r="S1176" s="108" t="s">
        <v>272</v>
      </c>
      <c r="T1176" s="108" t="s">
        <v>272</v>
      </c>
      <c r="U1176" s="108" t="s">
        <v>272</v>
      </c>
      <c r="V1176" s="108" t="s">
        <v>272</v>
      </c>
      <c r="W1176" s="108" t="s">
        <v>272</v>
      </c>
      <c r="X1176" s="108" t="s">
        <v>272</v>
      </c>
      <c r="Y1176" s="108" t="s">
        <v>272</v>
      </c>
      <c r="Z1176" s="108" t="s">
        <v>272</v>
      </c>
      <c r="AA1176" s="108" t="s">
        <v>272</v>
      </c>
      <c r="AB1176" s="108" t="s">
        <v>272</v>
      </c>
      <c r="AC1176" s="108" t="s">
        <v>272</v>
      </c>
      <c r="AD1176" s="108" t="s">
        <v>272</v>
      </c>
      <c r="AE1176" s="108" t="s">
        <v>272</v>
      </c>
      <c r="AF1176" s="108" t="s">
        <v>278</v>
      </c>
    </row>
    <row r="1177" spans="1:32" x14ac:dyDescent="0.25">
      <c r="A1177" s="107">
        <f t="shared" si="18"/>
        <v>8</v>
      </c>
      <c r="B1177" s="113">
        <v>45513</v>
      </c>
      <c r="C1177" s="113">
        <v>45513</v>
      </c>
      <c r="D1177" s="108" t="s">
        <v>2652</v>
      </c>
      <c r="E1177" s="108" t="s">
        <v>272</v>
      </c>
      <c r="F1177" s="108" t="s">
        <v>2653</v>
      </c>
      <c r="G1177" s="108" t="s">
        <v>281</v>
      </c>
      <c r="H1177" s="108" t="s">
        <v>282</v>
      </c>
      <c r="I1177" s="108" t="s">
        <v>276</v>
      </c>
      <c r="J1177" s="120">
        <v>-7180000</v>
      </c>
      <c r="K1177" s="114">
        <v>0</v>
      </c>
      <c r="L1177" s="114">
        <v>-7180000</v>
      </c>
      <c r="M1177" s="115" t="s">
        <v>272</v>
      </c>
      <c r="N1177" s="108" t="s">
        <v>2423</v>
      </c>
      <c r="O1177" s="108" t="s">
        <v>2424</v>
      </c>
      <c r="P1177" s="108" t="s">
        <v>284</v>
      </c>
      <c r="Q1177" s="120">
        <v>1436</v>
      </c>
      <c r="R1177" s="116" t="s">
        <v>239</v>
      </c>
      <c r="S1177" s="108" t="s">
        <v>272</v>
      </c>
      <c r="T1177" s="108" t="s">
        <v>272</v>
      </c>
      <c r="U1177" s="108" t="s">
        <v>272</v>
      </c>
      <c r="V1177" s="108" t="s">
        <v>272</v>
      </c>
      <c r="W1177" s="108" t="s">
        <v>272</v>
      </c>
      <c r="X1177" s="108" t="s">
        <v>272</v>
      </c>
      <c r="Y1177" s="108" t="s">
        <v>272</v>
      </c>
      <c r="Z1177" s="108" t="s">
        <v>272</v>
      </c>
      <c r="AA1177" s="108" t="s">
        <v>272</v>
      </c>
      <c r="AB1177" s="108" t="s">
        <v>272</v>
      </c>
      <c r="AC1177" s="108" t="s">
        <v>272</v>
      </c>
      <c r="AD1177" s="108" t="s">
        <v>272</v>
      </c>
      <c r="AE1177" s="108" t="s">
        <v>272</v>
      </c>
      <c r="AF1177" s="108" t="s">
        <v>278</v>
      </c>
    </row>
    <row r="1178" spans="1:32" x14ac:dyDescent="0.25">
      <c r="A1178" s="107">
        <f t="shared" si="18"/>
        <v>8</v>
      </c>
      <c r="B1178" s="113">
        <v>45513</v>
      </c>
      <c r="C1178" s="113">
        <v>45513</v>
      </c>
      <c r="D1178" s="108" t="s">
        <v>2652</v>
      </c>
      <c r="E1178" s="108" t="s">
        <v>272</v>
      </c>
      <c r="F1178" s="108" t="s">
        <v>2653</v>
      </c>
      <c r="G1178" s="108" t="s">
        <v>281</v>
      </c>
      <c r="H1178" s="108" t="s">
        <v>282</v>
      </c>
      <c r="I1178" s="108" t="s">
        <v>276</v>
      </c>
      <c r="J1178" s="120">
        <v>-15105000</v>
      </c>
      <c r="K1178" s="114">
        <v>0</v>
      </c>
      <c r="L1178" s="114">
        <v>-15105000</v>
      </c>
      <c r="M1178" s="115" t="s">
        <v>272</v>
      </c>
      <c r="N1178" s="108" t="s">
        <v>2425</v>
      </c>
      <c r="O1178" s="108" t="s">
        <v>2426</v>
      </c>
      <c r="P1178" s="108" t="s">
        <v>284</v>
      </c>
      <c r="Q1178" s="120">
        <v>3021</v>
      </c>
      <c r="R1178" s="116" t="s">
        <v>239</v>
      </c>
      <c r="S1178" s="108" t="s">
        <v>272</v>
      </c>
      <c r="T1178" s="108" t="s">
        <v>272</v>
      </c>
      <c r="U1178" s="108" t="s">
        <v>272</v>
      </c>
      <c r="V1178" s="108" t="s">
        <v>272</v>
      </c>
      <c r="W1178" s="108" t="s">
        <v>272</v>
      </c>
      <c r="X1178" s="108" t="s">
        <v>272</v>
      </c>
      <c r="Y1178" s="108" t="s">
        <v>272</v>
      </c>
      <c r="Z1178" s="108" t="s">
        <v>272</v>
      </c>
      <c r="AA1178" s="108" t="s">
        <v>272</v>
      </c>
      <c r="AB1178" s="108" t="s">
        <v>272</v>
      </c>
      <c r="AC1178" s="108" t="s">
        <v>272</v>
      </c>
      <c r="AD1178" s="108" t="s">
        <v>272</v>
      </c>
      <c r="AE1178" s="108" t="s">
        <v>272</v>
      </c>
      <c r="AF1178" s="108" t="s">
        <v>278</v>
      </c>
    </row>
    <row r="1179" spans="1:32" x14ac:dyDescent="0.25">
      <c r="A1179" s="107">
        <f t="shared" si="18"/>
        <v>8</v>
      </c>
      <c r="B1179" s="113">
        <v>45513</v>
      </c>
      <c r="C1179" s="113">
        <v>45513</v>
      </c>
      <c r="D1179" s="108" t="s">
        <v>2652</v>
      </c>
      <c r="E1179" s="108" t="s">
        <v>272</v>
      </c>
      <c r="F1179" s="108" t="s">
        <v>2653</v>
      </c>
      <c r="G1179" s="108" t="s">
        <v>281</v>
      </c>
      <c r="H1179" s="108" t="s">
        <v>282</v>
      </c>
      <c r="I1179" s="108" t="s">
        <v>276</v>
      </c>
      <c r="J1179" s="120">
        <v>-19630000</v>
      </c>
      <c r="K1179" s="114">
        <v>0</v>
      </c>
      <c r="L1179" s="114">
        <v>-19630000</v>
      </c>
      <c r="M1179" s="115" t="s">
        <v>272</v>
      </c>
      <c r="N1179" s="108" t="s">
        <v>2427</v>
      </c>
      <c r="O1179" s="108" t="s">
        <v>2428</v>
      </c>
      <c r="P1179" s="108" t="s">
        <v>284</v>
      </c>
      <c r="Q1179" s="120">
        <v>3926</v>
      </c>
      <c r="R1179" s="116" t="s">
        <v>239</v>
      </c>
      <c r="S1179" s="108" t="s">
        <v>272</v>
      </c>
      <c r="T1179" s="108" t="s">
        <v>272</v>
      </c>
      <c r="U1179" s="108" t="s">
        <v>272</v>
      </c>
      <c r="V1179" s="108" t="s">
        <v>272</v>
      </c>
      <c r="W1179" s="108" t="s">
        <v>272</v>
      </c>
      <c r="X1179" s="108" t="s">
        <v>272</v>
      </c>
      <c r="Y1179" s="108" t="s">
        <v>272</v>
      </c>
      <c r="Z1179" s="108" t="s">
        <v>272</v>
      </c>
      <c r="AA1179" s="108" t="s">
        <v>272</v>
      </c>
      <c r="AB1179" s="108" t="s">
        <v>272</v>
      </c>
      <c r="AC1179" s="108" t="s">
        <v>272</v>
      </c>
      <c r="AD1179" s="108" t="s">
        <v>272</v>
      </c>
      <c r="AE1179" s="108" t="s">
        <v>272</v>
      </c>
      <c r="AF1179" s="108" t="s">
        <v>278</v>
      </c>
    </row>
    <row r="1180" spans="1:32" x14ac:dyDescent="0.25">
      <c r="A1180" s="107">
        <f t="shared" si="18"/>
        <v>8</v>
      </c>
      <c r="B1180" s="113">
        <v>45513</v>
      </c>
      <c r="C1180" s="113">
        <v>45513</v>
      </c>
      <c r="D1180" s="108" t="s">
        <v>2652</v>
      </c>
      <c r="E1180" s="108" t="s">
        <v>272</v>
      </c>
      <c r="F1180" s="108" t="s">
        <v>2653</v>
      </c>
      <c r="G1180" s="108" t="s">
        <v>281</v>
      </c>
      <c r="H1180" s="108" t="s">
        <v>282</v>
      </c>
      <c r="I1180" s="108" t="s">
        <v>276</v>
      </c>
      <c r="J1180" s="120">
        <v>-6830000</v>
      </c>
      <c r="K1180" s="114">
        <v>0</v>
      </c>
      <c r="L1180" s="114">
        <v>-6830000</v>
      </c>
      <c r="M1180" s="115" t="s">
        <v>272</v>
      </c>
      <c r="N1180" s="108" t="s">
        <v>2429</v>
      </c>
      <c r="O1180" s="108" t="s">
        <v>2430</v>
      </c>
      <c r="P1180" s="108" t="s">
        <v>284</v>
      </c>
      <c r="Q1180" s="120">
        <v>1366</v>
      </c>
      <c r="R1180" s="116" t="s">
        <v>239</v>
      </c>
      <c r="S1180" s="108" t="s">
        <v>272</v>
      </c>
      <c r="T1180" s="108" t="s">
        <v>272</v>
      </c>
      <c r="U1180" s="108" t="s">
        <v>272</v>
      </c>
      <c r="V1180" s="108" t="s">
        <v>272</v>
      </c>
      <c r="W1180" s="108" t="s">
        <v>272</v>
      </c>
      <c r="X1180" s="108" t="s">
        <v>272</v>
      </c>
      <c r="Y1180" s="108" t="s">
        <v>272</v>
      </c>
      <c r="Z1180" s="108" t="s">
        <v>272</v>
      </c>
      <c r="AA1180" s="108" t="s">
        <v>272</v>
      </c>
      <c r="AB1180" s="108" t="s">
        <v>272</v>
      </c>
      <c r="AC1180" s="108" t="s">
        <v>272</v>
      </c>
      <c r="AD1180" s="108" t="s">
        <v>272</v>
      </c>
      <c r="AE1180" s="108" t="s">
        <v>272</v>
      </c>
      <c r="AF1180" s="108" t="s">
        <v>278</v>
      </c>
    </row>
    <row r="1181" spans="1:32" x14ac:dyDescent="0.25">
      <c r="A1181" s="107">
        <f t="shared" si="18"/>
        <v>8</v>
      </c>
      <c r="B1181" s="113">
        <v>45514</v>
      </c>
      <c r="C1181" s="113">
        <v>45514</v>
      </c>
      <c r="D1181" s="108" t="s">
        <v>2654</v>
      </c>
      <c r="E1181" s="108" t="s">
        <v>272</v>
      </c>
      <c r="F1181" s="108" t="s">
        <v>2655</v>
      </c>
      <c r="G1181" s="108" t="s">
        <v>315</v>
      </c>
      <c r="H1181" s="108" t="s">
        <v>316</v>
      </c>
      <c r="I1181" s="108" t="s">
        <v>276</v>
      </c>
      <c r="J1181" s="120">
        <v>-564224220</v>
      </c>
      <c r="K1181" s="114">
        <v>0</v>
      </c>
      <c r="L1181" s="114">
        <v>-564224220</v>
      </c>
      <c r="M1181" s="115" t="s">
        <v>272</v>
      </c>
      <c r="N1181" s="108" t="s">
        <v>116</v>
      </c>
      <c r="O1181" s="108" t="s">
        <v>173</v>
      </c>
      <c r="P1181" s="108" t="s">
        <v>284</v>
      </c>
      <c r="Q1181" s="120">
        <v>21300</v>
      </c>
      <c r="R1181" s="116" t="s">
        <v>0</v>
      </c>
      <c r="S1181" s="108" t="s">
        <v>272</v>
      </c>
      <c r="T1181" s="108" t="s">
        <v>272</v>
      </c>
      <c r="U1181" s="108" t="s">
        <v>272</v>
      </c>
      <c r="V1181" s="108" t="s">
        <v>272</v>
      </c>
      <c r="W1181" s="108" t="s">
        <v>272</v>
      </c>
      <c r="X1181" s="108" t="s">
        <v>272</v>
      </c>
      <c r="Y1181" s="108" t="s">
        <v>272</v>
      </c>
      <c r="Z1181" s="108" t="s">
        <v>272</v>
      </c>
      <c r="AA1181" s="108" t="s">
        <v>272</v>
      </c>
      <c r="AB1181" s="108" t="s">
        <v>272</v>
      </c>
      <c r="AC1181" s="108" t="s">
        <v>272</v>
      </c>
      <c r="AD1181" s="108" t="s">
        <v>272</v>
      </c>
      <c r="AE1181" s="108" t="s">
        <v>272</v>
      </c>
      <c r="AF1181" s="108" t="s">
        <v>278</v>
      </c>
    </row>
    <row r="1182" spans="1:32" x14ac:dyDescent="0.25">
      <c r="A1182" s="107">
        <f t="shared" si="18"/>
        <v>8</v>
      </c>
      <c r="B1182" s="113">
        <v>45514</v>
      </c>
      <c r="C1182" s="113">
        <v>45514</v>
      </c>
      <c r="D1182" s="108" t="s">
        <v>2656</v>
      </c>
      <c r="E1182" s="108" t="s">
        <v>272</v>
      </c>
      <c r="F1182" s="108" t="s">
        <v>2657</v>
      </c>
      <c r="G1182" s="108" t="s">
        <v>315</v>
      </c>
      <c r="H1182" s="108" t="s">
        <v>316</v>
      </c>
      <c r="I1182" s="108" t="s">
        <v>276</v>
      </c>
      <c r="J1182" s="120">
        <v>-564224220</v>
      </c>
      <c r="K1182" s="114">
        <v>0</v>
      </c>
      <c r="L1182" s="114">
        <v>-564224220</v>
      </c>
      <c r="M1182" s="115" t="s">
        <v>272</v>
      </c>
      <c r="N1182" s="108" t="s">
        <v>116</v>
      </c>
      <c r="O1182" s="108" t="s">
        <v>173</v>
      </c>
      <c r="P1182" s="108" t="s">
        <v>284</v>
      </c>
      <c r="Q1182" s="120">
        <v>21300</v>
      </c>
      <c r="R1182" s="116" t="s">
        <v>0</v>
      </c>
      <c r="S1182" s="108" t="s">
        <v>272</v>
      </c>
      <c r="T1182" s="108" t="s">
        <v>272</v>
      </c>
      <c r="U1182" s="108" t="s">
        <v>272</v>
      </c>
      <c r="V1182" s="108" t="s">
        <v>272</v>
      </c>
      <c r="W1182" s="108" t="s">
        <v>272</v>
      </c>
      <c r="X1182" s="108" t="s">
        <v>272</v>
      </c>
      <c r="Y1182" s="108" t="s">
        <v>272</v>
      </c>
      <c r="Z1182" s="108" t="s">
        <v>272</v>
      </c>
      <c r="AA1182" s="108" t="s">
        <v>272</v>
      </c>
      <c r="AB1182" s="108" t="s">
        <v>272</v>
      </c>
      <c r="AC1182" s="108" t="s">
        <v>272</v>
      </c>
      <c r="AD1182" s="108" t="s">
        <v>272</v>
      </c>
      <c r="AE1182" s="108" t="s">
        <v>272</v>
      </c>
      <c r="AF1182" s="108" t="s">
        <v>278</v>
      </c>
    </row>
    <row r="1183" spans="1:32" x14ac:dyDescent="0.25">
      <c r="A1183" s="107">
        <f t="shared" si="18"/>
        <v>8</v>
      </c>
      <c r="B1183" s="113">
        <v>45514</v>
      </c>
      <c r="C1183" s="113">
        <v>45514</v>
      </c>
      <c r="D1183" s="108" t="s">
        <v>2658</v>
      </c>
      <c r="E1183" s="108" t="s">
        <v>272</v>
      </c>
      <c r="F1183" s="108" t="s">
        <v>2659</v>
      </c>
      <c r="G1183" s="108" t="s">
        <v>315</v>
      </c>
      <c r="H1183" s="108" t="s">
        <v>316</v>
      </c>
      <c r="I1183" s="108" t="s">
        <v>276</v>
      </c>
      <c r="J1183" s="120">
        <v>-564224220</v>
      </c>
      <c r="K1183" s="114">
        <v>0</v>
      </c>
      <c r="L1183" s="114">
        <v>-564224220</v>
      </c>
      <c r="M1183" s="115" t="s">
        <v>272</v>
      </c>
      <c r="N1183" s="108" t="s">
        <v>116</v>
      </c>
      <c r="O1183" s="108" t="s">
        <v>173</v>
      </c>
      <c r="P1183" s="108" t="s">
        <v>284</v>
      </c>
      <c r="Q1183" s="120">
        <v>21300</v>
      </c>
      <c r="R1183" s="116" t="s">
        <v>0</v>
      </c>
      <c r="S1183" s="108" t="s">
        <v>272</v>
      </c>
      <c r="T1183" s="108" t="s">
        <v>272</v>
      </c>
      <c r="U1183" s="108" t="s">
        <v>272</v>
      </c>
      <c r="V1183" s="108" t="s">
        <v>272</v>
      </c>
      <c r="W1183" s="108" t="s">
        <v>272</v>
      </c>
      <c r="X1183" s="108" t="s">
        <v>272</v>
      </c>
      <c r="Y1183" s="108" t="s">
        <v>272</v>
      </c>
      <c r="Z1183" s="108" t="s">
        <v>272</v>
      </c>
      <c r="AA1183" s="108" t="s">
        <v>272</v>
      </c>
      <c r="AB1183" s="108" t="s">
        <v>272</v>
      </c>
      <c r="AC1183" s="108" t="s">
        <v>272</v>
      </c>
      <c r="AD1183" s="108" t="s">
        <v>272</v>
      </c>
      <c r="AE1183" s="108" t="s">
        <v>272</v>
      </c>
      <c r="AF1183" s="108" t="s">
        <v>278</v>
      </c>
    </row>
    <row r="1184" spans="1:32" x14ac:dyDescent="0.25">
      <c r="A1184" s="107">
        <f t="shared" si="18"/>
        <v>8</v>
      </c>
      <c r="B1184" s="113">
        <v>45514</v>
      </c>
      <c r="C1184" s="113">
        <v>45514</v>
      </c>
      <c r="D1184" s="108" t="s">
        <v>2660</v>
      </c>
      <c r="E1184" s="108" t="s">
        <v>272</v>
      </c>
      <c r="F1184" s="108" t="s">
        <v>2661</v>
      </c>
      <c r="G1184" s="108" t="s">
        <v>315</v>
      </c>
      <c r="H1184" s="108" t="s">
        <v>316</v>
      </c>
      <c r="I1184" s="108" t="s">
        <v>276</v>
      </c>
      <c r="J1184" s="120">
        <v>-564224220</v>
      </c>
      <c r="K1184" s="114">
        <v>0</v>
      </c>
      <c r="L1184" s="114">
        <v>-564224220</v>
      </c>
      <c r="M1184" s="115" t="s">
        <v>272</v>
      </c>
      <c r="N1184" s="108" t="s">
        <v>116</v>
      </c>
      <c r="O1184" s="108" t="s">
        <v>173</v>
      </c>
      <c r="P1184" s="108" t="s">
        <v>284</v>
      </c>
      <c r="Q1184" s="120">
        <v>21300</v>
      </c>
      <c r="R1184" s="116" t="s">
        <v>0</v>
      </c>
      <c r="S1184" s="108" t="s">
        <v>272</v>
      </c>
      <c r="T1184" s="108" t="s">
        <v>272</v>
      </c>
      <c r="U1184" s="108" t="s">
        <v>272</v>
      </c>
      <c r="V1184" s="108" t="s">
        <v>272</v>
      </c>
      <c r="W1184" s="108" t="s">
        <v>272</v>
      </c>
      <c r="X1184" s="108" t="s">
        <v>272</v>
      </c>
      <c r="Y1184" s="108" t="s">
        <v>272</v>
      </c>
      <c r="Z1184" s="108" t="s">
        <v>272</v>
      </c>
      <c r="AA1184" s="108" t="s">
        <v>272</v>
      </c>
      <c r="AB1184" s="108" t="s">
        <v>272</v>
      </c>
      <c r="AC1184" s="108" t="s">
        <v>272</v>
      </c>
      <c r="AD1184" s="108" t="s">
        <v>272</v>
      </c>
      <c r="AE1184" s="108" t="s">
        <v>272</v>
      </c>
      <c r="AF1184" s="108" t="s">
        <v>278</v>
      </c>
    </row>
    <row r="1185" spans="1:32" x14ac:dyDescent="0.25">
      <c r="A1185" s="107">
        <f t="shared" si="18"/>
        <v>8</v>
      </c>
      <c r="B1185" s="113">
        <v>45514</v>
      </c>
      <c r="C1185" s="113">
        <v>45514</v>
      </c>
      <c r="D1185" s="108" t="s">
        <v>2662</v>
      </c>
      <c r="E1185" s="108" t="s">
        <v>272</v>
      </c>
      <c r="F1185" s="108" t="s">
        <v>2663</v>
      </c>
      <c r="G1185" s="108" t="s">
        <v>315</v>
      </c>
      <c r="H1185" s="108" t="s">
        <v>316</v>
      </c>
      <c r="I1185" s="108" t="s">
        <v>276</v>
      </c>
      <c r="J1185" s="120">
        <v>-564224220</v>
      </c>
      <c r="K1185" s="114">
        <v>0</v>
      </c>
      <c r="L1185" s="114">
        <v>-564224220</v>
      </c>
      <c r="M1185" s="115" t="s">
        <v>272</v>
      </c>
      <c r="N1185" s="108" t="s">
        <v>116</v>
      </c>
      <c r="O1185" s="108" t="s">
        <v>173</v>
      </c>
      <c r="P1185" s="108" t="s">
        <v>284</v>
      </c>
      <c r="Q1185" s="120">
        <v>21300</v>
      </c>
      <c r="R1185" s="116" t="s">
        <v>0</v>
      </c>
      <c r="S1185" s="108" t="s">
        <v>272</v>
      </c>
      <c r="T1185" s="108" t="s">
        <v>272</v>
      </c>
      <c r="U1185" s="108" t="s">
        <v>272</v>
      </c>
      <c r="V1185" s="108" t="s">
        <v>272</v>
      </c>
      <c r="W1185" s="108" t="s">
        <v>272</v>
      </c>
      <c r="X1185" s="108" t="s">
        <v>272</v>
      </c>
      <c r="Y1185" s="108" t="s">
        <v>272</v>
      </c>
      <c r="Z1185" s="108" t="s">
        <v>272</v>
      </c>
      <c r="AA1185" s="108" t="s">
        <v>272</v>
      </c>
      <c r="AB1185" s="108" t="s">
        <v>272</v>
      </c>
      <c r="AC1185" s="108" t="s">
        <v>272</v>
      </c>
      <c r="AD1185" s="108" t="s">
        <v>272</v>
      </c>
      <c r="AE1185" s="108" t="s">
        <v>272</v>
      </c>
      <c r="AF1185" s="108" t="s">
        <v>278</v>
      </c>
    </row>
    <row r="1186" spans="1:32" x14ac:dyDescent="0.25">
      <c r="A1186" s="107">
        <f t="shared" si="18"/>
        <v>8</v>
      </c>
      <c r="B1186" s="113">
        <v>45514</v>
      </c>
      <c r="C1186" s="113">
        <v>45514</v>
      </c>
      <c r="D1186" s="108" t="s">
        <v>2664</v>
      </c>
      <c r="E1186" s="108" t="s">
        <v>272</v>
      </c>
      <c r="F1186" s="108" t="s">
        <v>2665</v>
      </c>
      <c r="G1186" s="108" t="s">
        <v>315</v>
      </c>
      <c r="H1186" s="108" t="s">
        <v>316</v>
      </c>
      <c r="I1186" s="108" t="s">
        <v>276</v>
      </c>
      <c r="J1186" s="120">
        <v>-564224220</v>
      </c>
      <c r="K1186" s="114">
        <v>0</v>
      </c>
      <c r="L1186" s="114">
        <v>-564224220</v>
      </c>
      <c r="M1186" s="115" t="s">
        <v>272</v>
      </c>
      <c r="N1186" s="108" t="s">
        <v>116</v>
      </c>
      <c r="O1186" s="108" t="s">
        <v>173</v>
      </c>
      <c r="P1186" s="108" t="s">
        <v>284</v>
      </c>
      <c r="Q1186" s="120">
        <v>21300</v>
      </c>
      <c r="R1186" s="116" t="s">
        <v>0</v>
      </c>
      <c r="S1186" s="108" t="s">
        <v>272</v>
      </c>
      <c r="T1186" s="108" t="s">
        <v>272</v>
      </c>
      <c r="U1186" s="108" t="s">
        <v>272</v>
      </c>
      <c r="V1186" s="108" t="s">
        <v>272</v>
      </c>
      <c r="W1186" s="108" t="s">
        <v>272</v>
      </c>
      <c r="X1186" s="108" t="s">
        <v>272</v>
      </c>
      <c r="Y1186" s="108" t="s">
        <v>272</v>
      </c>
      <c r="Z1186" s="108" t="s">
        <v>272</v>
      </c>
      <c r="AA1186" s="108" t="s">
        <v>272</v>
      </c>
      <c r="AB1186" s="108" t="s">
        <v>272</v>
      </c>
      <c r="AC1186" s="108" t="s">
        <v>272</v>
      </c>
      <c r="AD1186" s="108" t="s">
        <v>272</v>
      </c>
      <c r="AE1186" s="108" t="s">
        <v>272</v>
      </c>
      <c r="AF1186" s="108" t="s">
        <v>278</v>
      </c>
    </row>
    <row r="1187" spans="1:32" x14ac:dyDescent="0.25">
      <c r="A1187" s="107">
        <f t="shared" si="18"/>
        <v>8</v>
      </c>
      <c r="B1187" s="113">
        <v>45514</v>
      </c>
      <c r="C1187" s="113">
        <v>45514</v>
      </c>
      <c r="D1187" s="108" t="s">
        <v>2666</v>
      </c>
      <c r="E1187" s="108" t="s">
        <v>272</v>
      </c>
      <c r="F1187" s="108" t="s">
        <v>2667</v>
      </c>
      <c r="G1187" s="108" t="s">
        <v>315</v>
      </c>
      <c r="H1187" s="108" t="s">
        <v>316</v>
      </c>
      <c r="I1187" s="108" t="s">
        <v>276</v>
      </c>
      <c r="J1187" s="120">
        <v>-564224220</v>
      </c>
      <c r="K1187" s="114">
        <v>0</v>
      </c>
      <c r="L1187" s="114">
        <v>-564224220</v>
      </c>
      <c r="M1187" s="115" t="s">
        <v>272</v>
      </c>
      <c r="N1187" s="108" t="s">
        <v>116</v>
      </c>
      <c r="O1187" s="108" t="s">
        <v>173</v>
      </c>
      <c r="P1187" s="108" t="s">
        <v>284</v>
      </c>
      <c r="Q1187" s="120">
        <v>21300</v>
      </c>
      <c r="R1187" s="116" t="s">
        <v>0</v>
      </c>
      <c r="S1187" s="108" t="s">
        <v>272</v>
      </c>
      <c r="T1187" s="108" t="s">
        <v>272</v>
      </c>
      <c r="U1187" s="108" t="s">
        <v>272</v>
      </c>
      <c r="V1187" s="108" t="s">
        <v>272</v>
      </c>
      <c r="W1187" s="108" t="s">
        <v>272</v>
      </c>
      <c r="X1187" s="108" t="s">
        <v>272</v>
      </c>
      <c r="Y1187" s="108" t="s">
        <v>272</v>
      </c>
      <c r="Z1187" s="108" t="s">
        <v>272</v>
      </c>
      <c r="AA1187" s="108" t="s">
        <v>272</v>
      </c>
      <c r="AB1187" s="108" t="s">
        <v>272</v>
      </c>
      <c r="AC1187" s="108" t="s">
        <v>272</v>
      </c>
      <c r="AD1187" s="108" t="s">
        <v>272</v>
      </c>
      <c r="AE1187" s="108" t="s">
        <v>272</v>
      </c>
      <c r="AF1187" s="108" t="s">
        <v>278</v>
      </c>
    </row>
    <row r="1188" spans="1:32" x14ac:dyDescent="0.25">
      <c r="A1188" s="107">
        <f t="shared" si="18"/>
        <v>8</v>
      </c>
      <c r="B1188" s="113">
        <v>45514</v>
      </c>
      <c r="C1188" s="113">
        <v>45514</v>
      </c>
      <c r="D1188" s="108" t="s">
        <v>2668</v>
      </c>
      <c r="E1188" s="108" t="s">
        <v>272</v>
      </c>
      <c r="F1188" s="108" t="s">
        <v>2669</v>
      </c>
      <c r="G1188" s="108" t="s">
        <v>315</v>
      </c>
      <c r="H1188" s="108" t="s">
        <v>316</v>
      </c>
      <c r="I1188" s="108" t="s">
        <v>276</v>
      </c>
      <c r="J1188" s="120">
        <v>-564224220</v>
      </c>
      <c r="K1188" s="114">
        <v>0</v>
      </c>
      <c r="L1188" s="114">
        <v>-564224220</v>
      </c>
      <c r="M1188" s="115" t="s">
        <v>272</v>
      </c>
      <c r="N1188" s="108" t="s">
        <v>116</v>
      </c>
      <c r="O1188" s="108" t="s">
        <v>173</v>
      </c>
      <c r="P1188" s="108" t="s">
        <v>284</v>
      </c>
      <c r="Q1188" s="120">
        <v>21300</v>
      </c>
      <c r="R1188" s="116" t="s">
        <v>0</v>
      </c>
      <c r="S1188" s="108" t="s">
        <v>272</v>
      </c>
      <c r="T1188" s="108" t="s">
        <v>272</v>
      </c>
      <c r="U1188" s="108" t="s">
        <v>272</v>
      </c>
      <c r="V1188" s="108" t="s">
        <v>272</v>
      </c>
      <c r="W1188" s="108" t="s">
        <v>272</v>
      </c>
      <c r="X1188" s="108" t="s">
        <v>272</v>
      </c>
      <c r="Y1188" s="108" t="s">
        <v>272</v>
      </c>
      <c r="Z1188" s="108" t="s">
        <v>272</v>
      </c>
      <c r="AA1188" s="108" t="s">
        <v>272</v>
      </c>
      <c r="AB1188" s="108" t="s">
        <v>272</v>
      </c>
      <c r="AC1188" s="108" t="s">
        <v>272</v>
      </c>
      <c r="AD1188" s="108" t="s">
        <v>272</v>
      </c>
      <c r="AE1188" s="108" t="s">
        <v>272</v>
      </c>
      <c r="AF1188" s="108" t="s">
        <v>278</v>
      </c>
    </row>
    <row r="1189" spans="1:32" x14ac:dyDescent="0.25">
      <c r="A1189" s="107">
        <f t="shared" si="18"/>
        <v>8</v>
      </c>
      <c r="B1189" s="113">
        <v>45514</v>
      </c>
      <c r="C1189" s="113">
        <v>45514</v>
      </c>
      <c r="D1189" s="108" t="s">
        <v>2670</v>
      </c>
      <c r="E1189" s="108" t="s">
        <v>272</v>
      </c>
      <c r="F1189" s="108" t="s">
        <v>2671</v>
      </c>
      <c r="G1189" s="108" t="s">
        <v>315</v>
      </c>
      <c r="H1189" s="108" t="s">
        <v>316</v>
      </c>
      <c r="I1189" s="108" t="s">
        <v>276</v>
      </c>
      <c r="J1189" s="120">
        <v>-564224220</v>
      </c>
      <c r="K1189" s="114">
        <v>0</v>
      </c>
      <c r="L1189" s="114">
        <v>-564224220</v>
      </c>
      <c r="M1189" s="115" t="s">
        <v>272</v>
      </c>
      <c r="N1189" s="108" t="s">
        <v>116</v>
      </c>
      <c r="O1189" s="108" t="s">
        <v>173</v>
      </c>
      <c r="P1189" s="108" t="s">
        <v>284</v>
      </c>
      <c r="Q1189" s="120">
        <v>21300</v>
      </c>
      <c r="R1189" s="116" t="s">
        <v>0</v>
      </c>
      <c r="S1189" s="108" t="s">
        <v>272</v>
      </c>
      <c r="T1189" s="108" t="s">
        <v>272</v>
      </c>
      <c r="U1189" s="108" t="s">
        <v>272</v>
      </c>
      <c r="V1189" s="108" t="s">
        <v>272</v>
      </c>
      <c r="W1189" s="108" t="s">
        <v>272</v>
      </c>
      <c r="X1189" s="108" t="s">
        <v>272</v>
      </c>
      <c r="Y1189" s="108" t="s">
        <v>272</v>
      </c>
      <c r="Z1189" s="108" t="s">
        <v>272</v>
      </c>
      <c r="AA1189" s="108" t="s">
        <v>272</v>
      </c>
      <c r="AB1189" s="108" t="s">
        <v>272</v>
      </c>
      <c r="AC1189" s="108" t="s">
        <v>272</v>
      </c>
      <c r="AD1189" s="108" t="s">
        <v>272</v>
      </c>
      <c r="AE1189" s="108" t="s">
        <v>272</v>
      </c>
      <c r="AF1189" s="108" t="s">
        <v>278</v>
      </c>
    </row>
    <row r="1190" spans="1:32" x14ac:dyDescent="0.25">
      <c r="A1190" s="107">
        <f t="shared" si="18"/>
        <v>8</v>
      </c>
      <c r="B1190" s="113">
        <v>45514</v>
      </c>
      <c r="C1190" s="113">
        <v>45514</v>
      </c>
      <c r="D1190" s="108" t="s">
        <v>2672</v>
      </c>
      <c r="E1190" s="108" t="s">
        <v>272</v>
      </c>
      <c r="F1190" s="108" t="s">
        <v>2673</v>
      </c>
      <c r="G1190" s="108" t="s">
        <v>315</v>
      </c>
      <c r="H1190" s="108" t="s">
        <v>316</v>
      </c>
      <c r="I1190" s="108" t="s">
        <v>276</v>
      </c>
      <c r="J1190" s="120">
        <v>-564224220</v>
      </c>
      <c r="K1190" s="114">
        <v>0</v>
      </c>
      <c r="L1190" s="114">
        <v>-564224220</v>
      </c>
      <c r="M1190" s="115" t="s">
        <v>272</v>
      </c>
      <c r="N1190" s="108" t="s">
        <v>116</v>
      </c>
      <c r="O1190" s="108" t="s">
        <v>173</v>
      </c>
      <c r="P1190" s="108" t="s">
        <v>284</v>
      </c>
      <c r="Q1190" s="120">
        <v>21300</v>
      </c>
      <c r="R1190" s="116" t="s">
        <v>0</v>
      </c>
      <c r="S1190" s="108" t="s">
        <v>272</v>
      </c>
      <c r="T1190" s="108" t="s">
        <v>272</v>
      </c>
      <c r="U1190" s="108" t="s">
        <v>272</v>
      </c>
      <c r="V1190" s="108" t="s">
        <v>272</v>
      </c>
      <c r="W1190" s="108" t="s">
        <v>272</v>
      </c>
      <c r="X1190" s="108" t="s">
        <v>272</v>
      </c>
      <c r="Y1190" s="108" t="s">
        <v>272</v>
      </c>
      <c r="Z1190" s="108" t="s">
        <v>272</v>
      </c>
      <c r="AA1190" s="108" t="s">
        <v>272</v>
      </c>
      <c r="AB1190" s="108" t="s">
        <v>272</v>
      </c>
      <c r="AC1190" s="108" t="s">
        <v>272</v>
      </c>
      <c r="AD1190" s="108" t="s">
        <v>272</v>
      </c>
      <c r="AE1190" s="108" t="s">
        <v>272</v>
      </c>
      <c r="AF1190" s="108" t="s">
        <v>278</v>
      </c>
    </row>
    <row r="1191" spans="1:32" x14ac:dyDescent="0.25">
      <c r="A1191" s="107">
        <f t="shared" si="18"/>
        <v>8</v>
      </c>
      <c r="B1191" s="113">
        <v>45514</v>
      </c>
      <c r="C1191" s="113">
        <v>45514</v>
      </c>
      <c r="D1191" s="108" t="s">
        <v>2674</v>
      </c>
      <c r="E1191" s="108" t="s">
        <v>272</v>
      </c>
      <c r="F1191" s="108" t="s">
        <v>2675</v>
      </c>
      <c r="G1191" s="108" t="s">
        <v>281</v>
      </c>
      <c r="H1191" s="108" t="s">
        <v>282</v>
      </c>
      <c r="I1191" s="108" t="s">
        <v>276</v>
      </c>
      <c r="J1191" s="120">
        <v>-807317841</v>
      </c>
      <c r="K1191" s="114">
        <v>0</v>
      </c>
      <c r="L1191" s="114">
        <v>-807317841</v>
      </c>
      <c r="M1191" s="115" t="s">
        <v>272</v>
      </c>
      <c r="N1191" s="108" t="s">
        <v>283</v>
      </c>
      <c r="O1191" s="108" t="s">
        <v>168</v>
      </c>
      <c r="P1191" s="108" t="s">
        <v>284</v>
      </c>
      <c r="Q1191" s="120">
        <v>22000</v>
      </c>
      <c r="R1191" s="116" t="s">
        <v>0</v>
      </c>
      <c r="S1191" s="108" t="s">
        <v>272</v>
      </c>
      <c r="T1191" s="108" t="s">
        <v>272</v>
      </c>
      <c r="U1191" s="108" t="s">
        <v>272</v>
      </c>
      <c r="V1191" s="108" t="s">
        <v>272</v>
      </c>
      <c r="W1191" s="108" t="s">
        <v>272</v>
      </c>
      <c r="X1191" s="108" t="s">
        <v>272</v>
      </c>
      <c r="Y1191" s="108" t="s">
        <v>272</v>
      </c>
      <c r="Z1191" s="108" t="s">
        <v>272</v>
      </c>
      <c r="AA1191" s="108" t="s">
        <v>272</v>
      </c>
      <c r="AB1191" s="108" t="s">
        <v>272</v>
      </c>
      <c r="AC1191" s="108" t="s">
        <v>272</v>
      </c>
      <c r="AD1191" s="108" t="s">
        <v>272</v>
      </c>
      <c r="AE1191" s="108" t="s">
        <v>272</v>
      </c>
      <c r="AF1191" s="108" t="s">
        <v>278</v>
      </c>
    </row>
    <row r="1192" spans="1:32" x14ac:dyDescent="0.25">
      <c r="A1192" s="107">
        <f t="shared" si="18"/>
        <v>8</v>
      </c>
      <c r="B1192" s="113">
        <v>45514</v>
      </c>
      <c r="C1192" s="113">
        <v>45514</v>
      </c>
      <c r="D1192" s="108" t="s">
        <v>2676</v>
      </c>
      <c r="E1192" s="108" t="s">
        <v>272</v>
      </c>
      <c r="F1192" s="108" t="s">
        <v>2677</v>
      </c>
      <c r="G1192" s="108" t="s">
        <v>281</v>
      </c>
      <c r="H1192" s="108" t="s">
        <v>282</v>
      </c>
      <c r="I1192" s="108" t="s">
        <v>276</v>
      </c>
      <c r="J1192" s="120">
        <v>-807317841</v>
      </c>
      <c r="K1192" s="114">
        <v>0</v>
      </c>
      <c r="L1192" s="114">
        <v>-807317841</v>
      </c>
      <c r="M1192" s="115" t="s">
        <v>272</v>
      </c>
      <c r="N1192" s="108" t="s">
        <v>283</v>
      </c>
      <c r="O1192" s="108" t="s">
        <v>168</v>
      </c>
      <c r="P1192" s="108" t="s">
        <v>284</v>
      </c>
      <c r="Q1192" s="120">
        <v>22000</v>
      </c>
      <c r="R1192" s="116" t="s">
        <v>0</v>
      </c>
      <c r="S1192" s="108" t="s">
        <v>272</v>
      </c>
      <c r="T1192" s="108" t="s">
        <v>272</v>
      </c>
      <c r="U1192" s="108" t="s">
        <v>272</v>
      </c>
      <c r="V1192" s="108" t="s">
        <v>272</v>
      </c>
      <c r="W1192" s="108" t="s">
        <v>272</v>
      </c>
      <c r="X1192" s="108" t="s">
        <v>272</v>
      </c>
      <c r="Y1192" s="108" t="s">
        <v>272</v>
      </c>
      <c r="Z1192" s="108" t="s">
        <v>272</v>
      </c>
      <c r="AA1192" s="108" t="s">
        <v>272</v>
      </c>
      <c r="AB1192" s="108" t="s">
        <v>272</v>
      </c>
      <c r="AC1192" s="108" t="s">
        <v>272</v>
      </c>
      <c r="AD1192" s="108" t="s">
        <v>272</v>
      </c>
      <c r="AE1192" s="108" t="s">
        <v>272</v>
      </c>
      <c r="AF1192" s="108" t="s">
        <v>278</v>
      </c>
    </row>
    <row r="1193" spans="1:32" x14ac:dyDescent="0.25">
      <c r="A1193" s="107">
        <f t="shared" si="18"/>
        <v>8</v>
      </c>
      <c r="B1193" s="113">
        <v>45514</v>
      </c>
      <c r="C1193" s="113">
        <v>45514</v>
      </c>
      <c r="D1193" s="108" t="s">
        <v>2678</v>
      </c>
      <c r="E1193" s="108" t="s">
        <v>272</v>
      </c>
      <c r="F1193" s="108" t="s">
        <v>2679</v>
      </c>
      <c r="G1193" s="108" t="s">
        <v>281</v>
      </c>
      <c r="H1193" s="108" t="s">
        <v>282</v>
      </c>
      <c r="I1193" s="108" t="s">
        <v>276</v>
      </c>
      <c r="J1193" s="120">
        <v>-168300000</v>
      </c>
      <c r="K1193" s="114">
        <v>0</v>
      </c>
      <c r="L1193" s="114">
        <v>-168300000</v>
      </c>
      <c r="M1193" s="115" t="s">
        <v>272</v>
      </c>
      <c r="N1193" s="108" t="s">
        <v>116</v>
      </c>
      <c r="O1193" s="108" t="s">
        <v>173</v>
      </c>
      <c r="P1193" s="108" t="s">
        <v>284</v>
      </c>
      <c r="Q1193" s="120">
        <v>5500</v>
      </c>
      <c r="R1193" s="116" t="s">
        <v>0</v>
      </c>
      <c r="S1193" s="108" t="s">
        <v>272</v>
      </c>
      <c r="T1193" s="108" t="s">
        <v>272</v>
      </c>
      <c r="U1193" s="108" t="s">
        <v>272</v>
      </c>
      <c r="V1193" s="108" t="s">
        <v>272</v>
      </c>
      <c r="W1193" s="108" t="s">
        <v>272</v>
      </c>
      <c r="X1193" s="108" t="s">
        <v>272</v>
      </c>
      <c r="Y1193" s="108" t="s">
        <v>272</v>
      </c>
      <c r="Z1193" s="108" t="s">
        <v>272</v>
      </c>
      <c r="AA1193" s="108" t="s">
        <v>272</v>
      </c>
      <c r="AB1193" s="108" t="s">
        <v>272</v>
      </c>
      <c r="AC1193" s="108" t="s">
        <v>272</v>
      </c>
      <c r="AD1193" s="108" t="s">
        <v>272</v>
      </c>
      <c r="AE1193" s="108" t="s">
        <v>272</v>
      </c>
      <c r="AF1193" s="108" t="s">
        <v>278</v>
      </c>
    </row>
    <row r="1194" spans="1:32" x14ac:dyDescent="0.25">
      <c r="A1194" s="107">
        <f t="shared" si="18"/>
        <v>8</v>
      </c>
      <c r="B1194" s="113">
        <v>45514</v>
      </c>
      <c r="C1194" s="113">
        <v>45514</v>
      </c>
      <c r="D1194" s="108" t="s">
        <v>2680</v>
      </c>
      <c r="E1194" s="108" t="s">
        <v>272</v>
      </c>
      <c r="F1194" s="108" t="s">
        <v>2681</v>
      </c>
      <c r="G1194" s="108" t="s">
        <v>281</v>
      </c>
      <c r="H1194" s="108" t="s">
        <v>282</v>
      </c>
      <c r="I1194" s="108" t="s">
        <v>276</v>
      </c>
      <c r="J1194" s="120">
        <v>-177803175</v>
      </c>
      <c r="K1194" s="114">
        <v>0</v>
      </c>
      <c r="L1194" s="114">
        <v>-177803175</v>
      </c>
      <c r="M1194" s="115" t="s">
        <v>272</v>
      </c>
      <c r="N1194" s="108" t="s">
        <v>110</v>
      </c>
      <c r="O1194" s="108" t="s">
        <v>192</v>
      </c>
      <c r="P1194" s="108" t="s">
        <v>284</v>
      </c>
      <c r="Q1194" s="120">
        <v>5500</v>
      </c>
      <c r="R1194" s="116" t="s">
        <v>0</v>
      </c>
      <c r="S1194" s="108" t="s">
        <v>272</v>
      </c>
      <c r="T1194" s="108" t="s">
        <v>272</v>
      </c>
      <c r="U1194" s="108" t="s">
        <v>272</v>
      </c>
      <c r="V1194" s="108" t="s">
        <v>272</v>
      </c>
      <c r="W1194" s="108" t="s">
        <v>272</v>
      </c>
      <c r="X1194" s="108" t="s">
        <v>272</v>
      </c>
      <c r="Y1194" s="108" t="s">
        <v>272</v>
      </c>
      <c r="Z1194" s="108" t="s">
        <v>272</v>
      </c>
      <c r="AA1194" s="108" t="s">
        <v>272</v>
      </c>
      <c r="AB1194" s="108" t="s">
        <v>272</v>
      </c>
      <c r="AC1194" s="108" t="s">
        <v>272</v>
      </c>
      <c r="AD1194" s="108" t="s">
        <v>272</v>
      </c>
      <c r="AE1194" s="108" t="s">
        <v>272</v>
      </c>
      <c r="AF1194" s="108" t="s">
        <v>278</v>
      </c>
    </row>
    <row r="1195" spans="1:32" ht="50" x14ac:dyDescent="0.25">
      <c r="A1195" s="107">
        <f t="shared" si="18"/>
        <v>8</v>
      </c>
      <c r="B1195" s="113">
        <v>45516</v>
      </c>
      <c r="C1195" s="113">
        <v>45516</v>
      </c>
      <c r="D1195" s="108" t="s">
        <v>2682</v>
      </c>
      <c r="E1195" s="108" t="s">
        <v>272</v>
      </c>
      <c r="F1195" s="108" t="s">
        <v>2683</v>
      </c>
      <c r="G1195" s="108" t="s">
        <v>274</v>
      </c>
      <c r="H1195" s="108" t="s">
        <v>275</v>
      </c>
      <c r="I1195" s="108" t="s">
        <v>276</v>
      </c>
      <c r="J1195" s="120">
        <v>-14009259</v>
      </c>
      <c r="K1195" s="114">
        <v>0</v>
      </c>
      <c r="L1195" s="114">
        <v>-14009259</v>
      </c>
      <c r="M1195" s="115" t="s">
        <v>2684</v>
      </c>
      <c r="N1195" s="108" t="s">
        <v>272</v>
      </c>
      <c r="O1195" s="108" t="s">
        <v>272</v>
      </c>
      <c r="P1195" s="108" t="s">
        <v>272</v>
      </c>
      <c r="Q1195" s="120">
        <v>0</v>
      </c>
      <c r="R1195" s="116" t="s">
        <v>239</v>
      </c>
      <c r="S1195" s="108" t="s">
        <v>272</v>
      </c>
      <c r="T1195" s="108" t="s">
        <v>272</v>
      </c>
      <c r="U1195" s="108" t="s">
        <v>272</v>
      </c>
      <c r="V1195" s="108" t="s">
        <v>272</v>
      </c>
      <c r="W1195" s="108" t="s">
        <v>272</v>
      </c>
      <c r="X1195" s="108" t="s">
        <v>272</v>
      </c>
      <c r="Y1195" s="108" t="s">
        <v>272</v>
      </c>
      <c r="Z1195" s="108" t="s">
        <v>272</v>
      </c>
      <c r="AA1195" s="108" t="s">
        <v>272</v>
      </c>
      <c r="AB1195" s="108" t="s">
        <v>272</v>
      </c>
      <c r="AC1195" s="108" t="s">
        <v>272</v>
      </c>
      <c r="AD1195" s="108" t="s">
        <v>272</v>
      </c>
      <c r="AE1195" s="108" t="s">
        <v>272</v>
      </c>
      <c r="AF1195" s="108" t="s">
        <v>278</v>
      </c>
    </row>
    <row r="1196" spans="1:32" x14ac:dyDescent="0.25">
      <c r="A1196" s="107">
        <f t="shared" si="18"/>
        <v>8</v>
      </c>
      <c r="B1196" s="113">
        <v>45516</v>
      </c>
      <c r="C1196" s="113">
        <v>45516</v>
      </c>
      <c r="D1196" s="108" t="s">
        <v>2685</v>
      </c>
      <c r="E1196" s="108" t="s">
        <v>272</v>
      </c>
      <c r="F1196" s="108" t="s">
        <v>2686</v>
      </c>
      <c r="G1196" s="108" t="s">
        <v>315</v>
      </c>
      <c r="H1196" s="108" t="s">
        <v>316</v>
      </c>
      <c r="I1196" s="108" t="s">
        <v>276</v>
      </c>
      <c r="J1196" s="120">
        <v>-581600800</v>
      </c>
      <c r="K1196" s="114">
        <v>0</v>
      </c>
      <c r="L1196" s="114">
        <v>-581600800</v>
      </c>
      <c r="M1196" s="115" t="s">
        <v>272</v>
      </c>
      <c r="N1196" s="108" t="s">
        <v>116</v>
      </c>
      <c r="O1196" s="108" t="s">
        <v>173</v>
      </c>
      <c r="P1196" s="108" t="s">
        <v>284</v>
      </c>
      <c r="Q1196" s="120">
        <v>22000</v>
      </c>
      <c r="R1196" s="116" t="s">
        <v>0</v>
      </c>
      <c r="S1196" s="108" t="s">
        <v>272</v>
      </c>
      <c r="T1196" s="108" t="s">
        <v>272</v>
      </c>
      <c r="U1196" s="108" t="s">
        <v>272</v>
      </c>
      <c r="V1196" s="108" t="s">
        <v>272</v>
      </c>
      <c r="W1196" s="108" t="s">
        <v>272</v>
      </c>
      <c r="X1196" s="108" t="s">
        <v>272</v>
      </c>
      <c r="Y1196" s="108" t="s">
        <v>272</v>
      </c>
      <c r="Z1196" s="108" t="s">
        <v>272</v>
      </c>
      <c r="AA1196" s="108" t="s">
        <v>272</v>
      </c>
      <c r="AB1196" s="108" t="s">
        <v>272</v>
      </c>
      <c r="AC1196" s="108" t="s">
        <v>272</v>
      </c>
      <c r="AD1196" s="108" t="s">
        <v>272</v>
      </c>
      <c r="AE1196" s="108" t="s">
        <v>272</v>
      </c>
      <c r="AF1196" s="108" t="s">
        <v>278</v>
      </c>
    </row>
    <row r="1197" spans="1:32" x14ac:dyDescent="0.25">
      <c r="A1197" s="107">
        <f t="shared" si="18"/>
        <v>8</v>
      </c>
      <c r="B1197" s="113">
        <v>45516</v>
      </c>
      <c r="C1197" s="113">
        <v>45516</v>
      </c>
      <c r="D1197" s="108" t="s">
        <v>2687</v>
      </c>
      <c r="E1197" s="108" t="s">
        <v>272</v>
      </c>
      <c r="F1197" s="108" t="s">
        <v>2688</v>
      </c>
      <c r="G1197" s="108" t="s">
        <v>315</v>
      </c>
      <c r="H1197" s="108" t="s">
        <v>316</v>
      </c>
      <c r="I1197" s="108" t="s">
        <v>276</v>
      </c>
      <c r="J1197" s="120">
        <v>-581600800</v>
      </c>
      <c r="K1197" s="114">
        <v>0</v>
      </c>
      <c r="L1197" s="114">
        <v>-581600800</v>
      </c>
      <c r="M1197" s="115" t="s">
        <v>272</v>
      </c>
      <c r="N1197" s="108" t="s">
        <v>116</v>
      </c>
      <c r="O1197" s="108" t="s">
        <v>173</v>
      </c>
      <c r="P1197" s="108" t="s">
        <v>284</v>
      </c>
      <c r="Q1197" s="120">
        <v>22000</v>
      </c>
      <c r="R1197" s="116" t="s">
        <v>0</v>
      </c>
      <c r="S1197" s="108" t="s">
        <v>272</v>
      </c>
      <c r="T1197" s="108" t="s">
        <v>272</v>
      </c>
      <c r="U1197" s="108" t="s">
        <v>272</v>
      </c>
      <c r="V1197" s="108" t="s">
        <v>272</v>
      </c>
      <c r="W1197" s="108" t="s">
        <v>272</v>
      </c>
      <c r="X1197" s="108" t="s">
        <v>272</v>
      </c>
      <c r="Y1197" s="108" t="s">
        <v>272</v>
      </c>
      <c r="Z1197" s="108" t="s">
        <v>272</v>
      </c>
      <c r="AA1197" s="108" t="s">
        <v>272</v>
      </c>
      <c r="AB1197" s="108" t="s">
        <v>272</v>
      </c>
      <c r="AC1197" s="108" t="s">
        <v>272</v>
      </c>
      <c r="AD1197" s="108" t="s">
        <v>272</v>
      </c>
      <c r="AE1197" s="108" t="s">
        <v>272</v>
      </c>
      <c r="AF1197" s="108" t="s">
        <v>278</v>
      </c>
    </row>
    <row r="1198" spans="1:32" x14ac:dyDescent="0.25">
      <c r="A1198" s="107">
        <f t="shared" si="18"/>
        <v>8</v>
      </c>
      <c r="B1198" s="113">
        <v>45516</v>
      </c>
      <c r="C1198" s="113">
        <v>45516</v>
      </c>
      <c r="D1198" s="108" t="s">
        <v>2689</v>
      </c>
      <c r="E1198" s="108" t="s">
        <v>272</v>
      </c>
      <c r="F1198" s="108" t="s">
        <v>2690</v>
      </c>
      <c r="G1198" s="108" t="s">
        <v>315</v>
      </c>
      <c r="H1198" s="108" t="s">
        <v>316</v>
      </c>
      <c r="I1198" s="108" t="s">
        <v>276</v>
      </c>
      <c r="J1198" s="120">
        <v>-581600800</v>
      </c>
      <c r="K1198" s="114">
        <v>0</v>
      </c>
      <c r="L1198" s="114">
        <v>-581600800</v>
      </c>
      <c r="M1198" s="115" t="s">
        <v>272</v>
      </c>
      <c r="N1198" s="108" t="s">
        <v>116</v>
      </c>
      <c r="O1198" s="108" t="s">
        <v>173</v>
      </c>
      <c r="P1198" s="108" t="s">
        <v>284</v>
      </c>
      <c r="Q1198" s="120">
        <v>22000</v>
      </c>
      <c r="R1198" s="116" t="s">
        <v>0</v>
      </c>
      <c r="S1198" s="108" t="s">
        <v>272</v>
      </c>
      <c r="T1198" s="108" t="s">
        <v>272</v>
      </c>
      <c r="U1198" s="108" t="s">
        <v>272</v>
      </c>
      <c r="V1198" s="108" t="s">
        <v>272</v>
      </c>
      <c r="W1198" s="108" t="s">
        <v>272</v>
      </c>
      <c r="X1198" s="108" t="s">
        <v>272</v>
      </c>
      <c r="Y1198" s="108" t="s">
        <v>272</v>
      </c>
      <c r="Z1198" s="108" t="s">
        <v>272</v>
      </c>
      <c r="AA1198" s="108" t="s">
        <v>272</v>
      </c>
      <c r="AB1198" s="108" t="s">
        <v>272</v>
      </c>
      <c r="AC1198" s="108" t="s">
        <v>272</v>
      </c>
      <c r="AD1198" s="108" t="s">
        <v>272</v>
      </c>
      <c r="AE1198" s="108" t="s">
        <v>272</v>
      </c>
      <c r="AF1198" s="108" t="s">
        <v>278</v>
      </c>
    </row>
    <row r="1199" spans="1:32" x14ac:dyDescent="0.25">
      <c r="A1199" s="107">
        <f t="shared" si="18"/>
        <v>8</v>
      </c>
      <c r="B1199" s="113">
        <v>45516</v>
      </c>
      <c r="C1199" s="113">
        <v>45516</v>
      </c>
      <c r="D1199" s="108" t="s">
        <v>2691</v>
      </c>
      <c r="E1199" s="108" t="s">
        <v>272</v>
      </c>
      <c r="F1199" s="108" t="s">
        <v>2692</v>
      </c>
      <c r="G1199" s="108" t="s">
        <v>315</v>
      </c>
      <c r="H1199" s="108" t="s">
        <v>316</v>
      </c>
      <c r="I1199" s="108" t="s">
        <v>276</v>
      </c>
      <c r="J1199" s="120">
        <v>-581600800</v>
      </c>
      <c r="K1199" s="114">
        <v>0</v>
      </c>
      <c r="L1199" s="114">
        <v>-581600800</v>
      </c>
      <c r="M1199" s="115" t="s">
        <v>272</v>
      </c>
      <c r="N1199" s="108" t="s">
        <v>116</v>
      </c>
      <c r="O1199" s="108" t="s">
        <v>173</v>
      </c>
      <c r="P1199" s="108" t="s">
        <v>284</v>
      </c>
      <c r="Q1199" s="120">
        <v>22000</v>
      </c>
      <c r="R1199" s="116" t="s">
        <v>0</v>
      </c>
      <c r="S1199" s="108" t="s">
        <v>272</v>
      </c>
      <c r="T1199" s="108" t="s">
        <v>272</v>
      </c>
      <c r="U1199" s="108" t="s">
        <v>272</v>
      </c>
      <c r="V1199" s="108" t="s">
        <v>272</v>
      </c>
      <c r="W1199" s="108" t="s">
        <v>272</v>
      </c>
      <c r="X1199" s="108" t="s">
        <v>272</v>
      </c>
      <c r="Y1199" s="108" t="s">
        <v>272</v>
      </c>
      <c r="Z1199" s="108" t="s">
        <v>272</v>
      </c>
      <c r="AA1199" s="108" t="s">
        <v>272</v>
      </c>
      <c r="AB1199" s="108" t="s">
        <v>272</v>
      </c>
      <c r="AC1199" s="108" t="s">
        <v>272</v>
      </c>
      <c r="AD1199" s="108" t="s">
        <v>272</v>
      </c>
      <c r="AE1199" s="108" t="s">
        <v>272</v>
      </c>
      <c r="AF1199" s="108" t="s">
        <v>278</v>
      </c>
    </row>
    <row r="1200" spans="1:32" x14ac:dyDescent="0.25">
      <c r="A1200" s="107">
        <f t="shared" si="18"/>
        <v>8</v>
      </c>
      <c r="B1200" s="113">
        <v>45516</v>
      </c>
      <c r="C1200" s="113">
        <v>45516</v>
      </c>
      <c r="D1200" s="108" t="s">
        <v>2693</v>
      </c>
      <c r="E1200" s="108" t="s">
        <v>272</v>
      </c>
      <c r="F1200" s="108" t="s">
        <v>2694</v>
      </c>
      <c r="G1200" s="108" t="s">
        <v>315</v>
      </c>
      <c r="H1200" s="108" t="s">
        <v>316</v>
      </c>
      <c r="I1200" s="108" t="s">
        <v>276</v>
      </c>
      <c r="J1200" s="120">
        <v>-581600800</v>
      </c>
      <c r="K1200" s="114">
        <v>0</v>
      </c>
      <c r="L1200" s="114">
        <v>-581600800</v>
      </c>
      <c r="M1200" s="115" t="s">
        <v>272</v>
      </c>
      <c r="N1200" s="108" t="s">
        <v>116</v>
      </c>
      <c r="O1200" s="108" t="s">
        <v>173</v>
      </c>
      <c r="P1200" s="108" t="s">
        <v>284</v>
      </c>
      <c r="Q1200" s="120">
        <v>22000</v>
      </c>
      <c r="R1200" s="116" t="s">
        <v>0</v>
      </c>
      <c r="S1200" s="108" t="s">
        <v>272</v>
      </c>
      <c r="T1200" s="108" t="s">
        <v>272</v>
      </c>
      <c r="U1200" s="108" t="s">
        <v>272</v>
      </c>
      <c r="V1200" s="108" t="s">
        <v>272</v>
      </c>
      <c r="W1200" s="108" t="s">
        <v>272</v>
      </c>
      <c r="X1200" s="108" t="s">
        <v>272</v>
      </c>
      <c r="Y1200" s="108" t="s">
        <v>272</v>
      </c>
      <c r="Z1200" s="108" t="s">
        <v>272</v>
      </c>
      <c r="AA1200" s="108" t="s">
        <v>272</v>
      </c>
      <c r="AB1200" s="108" t="s">
        <v>272</v>
      </c>
      <c r="AC1200" s="108" t="s">
        <v>272</v>
      </c>
      <c r="AD1200" s="108" t="s">
        <v>272</v>
      </c>
      <c r="AE1200" s="108" t="s">
        <v>272</v>
      </c>
      <c r="AF1200" s="108" t="s">
        <v>278</v>
      </c>
    </row>
    <row r="1201" spans="1:32" x14ac:dyDescent="0.25">
      <c r="A1201" s="107">
        <f t="shared" si="18"/>
        <v>8</v>
      </c>
      <c r="B1201" s="113">
        <v>45516</v>
      </c>
      <c r="C1201" s="113">
        <v>45516</v>
      </c>
      <c r="D1201" s="108" t="s">
        <v>2695</v>
      </c>
      <c r="E1201" s="108" t="s">
        <v>272</v>
      </c>
      <c r="F1201" s="108" t="s">
        <v>2696</v>
      </c>
      <c r="G1201" s="108" t="s">
        <v>315</v>
      </c>
      <c r="H1201" s="108" t="s">
        <v>316</v>
      </c>
      <c r="I1201" s="108" t="s">
        <v>276</v>
      </c>
      <c r="J1201" s="120">
        <v>-581600800</v>
      </c>
      <c r="K1201" s="114">
        <v>0</v>
      </c>
      <c r="L1201" s="114">
        <v>-581600800</v>
      </c>
      <c r="M1201" s="115" t="s">
        <v>272</v>
      </c>
      <c r="N1201" s="108" t="s">
        <v>116</v>
      </c>
      <c r="O1201" s="108" t="s">
        <v>173</v>
      </c>
      <c r="P1201" s="108" t="s">
        <v>284</v>
      </c>
      <c r="Q1201" s="120">
        <v>22000</v>
      </c>
      <c r="R1201" s="116" t="s">
        <v>0</v>
      </c>
      <c r="S1201" s="108" t="s">
        <v>272</v>
      </c>
      <c r="T1201" s="108" t="s">
        <v>272</v>
      </c>
      <c r="U1201" s="108" t="s">
        <v>272</v>
      </c>
      <c r="V1201" s="108" t="s">
        <v>272</v>
      </c>
      <c r="W1201" s="108" t="s">
        <v>272</v>
      </c>
      <c r="X1201" s="108" t="s">
        <v>272</v>
      </c>
      <c r="Y1201" s="108" t="s">
        <v>272</v>
      </c>
      <c r="Z1201" s="108" t="s">
        <v>272</v>
      </c>
      <c r="AA1201" s="108" t="s">
        <v>272</v>
      </c>
      <c r="AB1201" s="108" t="s">
        <v>272</v>
      </c>
      <c r="AC1201" s="108" t="s">
        <v>272</v>
      </c>
      <c r="AD1201" s="108" t="s">
        <v>272</v>
      </c>
      <c r="AE1201" s="108" t="s">
        <v>272</v>
      </c>
      <c r="AF1201" s="108" t="s">
        <v>278</v>
      </c>
    </row>
    <row r="1202" spans="1:32" x14ac:dyDescent="0.25">
      <c r="A1202" s="107">
        <f t="shared" si="18"/>
        <v>8</v>
      </c>
      <c r="B1202" s="113">
        <v>45516</v>
      </c>
      <c r="C1202" s="113">
        <v>45516</v>
      </c>
      <c r="D1202" s="108" t="s">
        <v>2697</v>
      </c>
      <c r="E1202" s="108" t="s">
        <v>272</v>
      </c>
      <c r="F1202" s="108" t="s">
        <v>2698</v>
      </c>
      <c r="G1202" s="108" t="s">
        <v>315</v>
      </c>
      <c r="H1202" s="108" t="s">
        <v>316</v>
      </c>
      <c r="I1202" s="108" t="s">
        <v>276</v>
      </c>
      <c r="J1202" s="120">
        <v>-581600800</v>
      </c>
      <c r="K1202" s="114">
        <v>0</v>
      </c>
      <c r="L1202" s="114">
        <v>-581600800</v>
      </c>
      <c r="M1202" s="115" t="s">
        <v>272</v>
      </c>
      <c r="N1202" s="108" t="s">
        <v>116</v>
      </c>
      <c r="O1202" s="108" t="s">
        <v>173</v>
      </c>
      <c r="P1202" s="108" t="s">
        <v>284</v>
      </c>
      <c r="Q1202" s="120">
        <v>22000</v>
      </c>
      <c r="R1202" s="116" t="s">
        <v>0</v>
      </c>
      <c r="S1202" s="108" t="s">
        <v>272</v>
      </c>
      <c r="T1202" s="108" t="s">
        <v>272</v>
      </c>
      <c r="U1202" s="108" t="s">
        <v>272</v>
      </c>
      <c r="V1202" s="108" t="s">
        <v>272</v>
      </c>
      <c r="W1202" s="108" t="s">
        <v>272</v>
      </c>
      <c r="X1202" s="108" t="s">
        <v>272</v>
      </c>
      <c r="Y1202" s="108" t="s">
        <v>272</v>
      </c>
      <c r="Z1202" s="108" t="s">
        <v>272</v>
      </c>
      <c r="AA1202" s="108" t="s">
        <v>272</v>
      </c>
      <c r="AB1202" s="108" t="s">
        <v>272</v>
      </c>
      <c r="AC1202" s="108" t="s">
        <v>272</v>
      </c>
      <c r="AD1202" s="108" t="s">
        <v>272</v>
      </c>
      <c r="AE1202" s="108" t="s">
        <v>272</v>
      </c>
      <c r="AF1202" s="108" t="s">
        <v>278</v>
      </c>
    </row>
    <row r="1203" spans="1:32" x14ac:dyDescent="0.25">
      <c r="A1203" s="107">
        <f t="shared" si="18"/>
        <v>8</v>
      </c>
      <c r="B1203" s="113">
        <v>45516</v>
      </c>
      <c r="C1203" s="113">
        <v>45516</v>
      </c>
      <c r="D1203" s="108" t="s">
        <v>2699</v>
      </c>
      <c r="E1203" s="108" t="s">
        <v>272</v>
      </c>
      <c r="F1203" s="108" t="s">
        <v>2700</v>
      </c>
      <c r="G1203" s="108" t="s">
        <v>315</v>
      </c>
      <c r="H1203" s="108" t="s">
        <v>316</v>
      </c>
      <c r="I1203" s="108" t="s">
        <v>276</v>
      </c>
      <c r="J1203" s="120">
        <v>-581600800</v>
      </c>
      <c r="K1203" s="114">
        <v>0</v>
      </c>
      <c r="L1203" s="114">
        <v>-581600800</v>
      </c>
      <c r="M1203" s="115" t="s">
        <v>272</v>
      </c>
      <c r="N1203" s="108" t="s">
        <v>116</v>
      </c>
      <c r="O1203" s="108" t="s">
        <v>173</v>
      </c>
      <c r="P1203" s="108" t="s">
        <v>284</v>
      </c>
      <c r="Q1203" s="120">
        <v>22000</v>
      </c>
      <c r="R1203" s="116" t="s">
        <v>0</v>
      </c>
      <c r="S1203" s="108" t="s">
        <v>272</v>
      </c>
      <c r="T1203" s="108" t="s">
        <v>272</v>
      </c>
      <c r="U1203" s="108" t="s">
        <v>272</v>
      </c>
      <c r="V1203" s="108" t="s">
        <v>272</v>
      </c>
      <c r="W1203" s="108" t="s">
        <v>272</v>
      </c>
      <c r="X1203" s="108" t="s">
        <v>272</v>
      </c>
      <c r="Y1203" s="108" t="s">
        <v>272</v>
      </c>
      <c r="Z1203" s="108" t="s">
        <v>272</v>
      </c>
      <c r="AA1203" s="108" t="s">
        <v>272</v>
      </c>
      <c r="AB1203" s="108" t="s">
        <v>272</v>
      </c>
      <c r="AC1203" s="108" t="s">
        <v>272</v>
      </c>
      <c r="AD1203" s="108" t="s">
        <v>272</v>
      </c>
      <c r="AE1203" s="108" t="s">
        <v>272</v>
      </c>
      <c r="AF1203" s="108" t="s">
        <v>278</v>
      </c>
    </row>
    <row r="1204" spans="1:32" x14ac:dyDescent="0.25">
      <c r="A1204" s="107">
        <f t="shared" si="18"/>
        <v>8</v>
      </c>
      <c r="B1204" s="113">
        <v>45516</v>
      </c>
      <c r="C1204" s="113">
        <v>45516</v>
      </c>
      <c r="D1204" s="108" t="s">
        <v>2701</v>
      </c>
      <c r="E1204" s="108" t="s">
        <v>272</v>
      </c>
      <c r="F1204" s="108" t="s">
        <v>2702</v>
      </c>
      <c r="G1204" s="108" t="s">
        <v>315</v>
      </c>
      <c r="H1204" s="108" t="s">
        <v>316</v>
      </c>
      <c r="I1204" s="108" t="s">
        <v>276</v>
      </c>
      <c r="J1204" s="120">
        <v>-581600800</v>
      </c>
      <c r="K1204" s="114">
        <v>0</v>
      </c>
      <c r="L1204" s="114">
        <v>-581600800</v>
      </c>
      <c r="M1204" s="115" t="s">
        <v>272</v>
      </c>
      <c r="N1204" s="108" t="s">
        <v>116</v>
      </c>
      <c r="O1204" s="108" t="s">
        <v>173</v>
      </c>
      <c r="P1204" s="108" t="s">
        <v>284</v>
      </c>
      <c r="Q1204" s="120">
        <v>22000</v>
      </c>
      <c r="R1204" s="116" t="s">
        <v>0</v>
      </c>
      <c r="S1204" s="108" t="s">
        <v>272</v>
      </c>
      <c r="T1204" s="108" t="s">
        <v>272</v>
      </c>
      <c r="U1204" s="108" t="s">
        <v>272</v>
      </c>
      <c r="V1204" s="108" t="s">
        <v>272</v>
      </c>
      <c r="W1204" s="108" t="s">
        <v>272</v>
      </c>
      <c r="X1204" s="108" t="s">
        <v>272</v>
      </c>
      <c r="Y1204" s="108" t="s">
        <v>272</v>
      </c>
      <c r="Z1204" s="108" t="s">
        <v>272</v>
      </c>
      <c r="AA1204" s="108" t="s">
        <v>272</v>
      </c>
      <c r="AB1204" s="108" t="s">
        <v>272</v>
      </c>
      <c r="AC1204" s="108" t="s">
        <v>272</v>
      </c>
      <c r="AD1204" s="108" t="s">
        <v>272</v>
      </c>
      <c r="AE1204" s="108" t="s">
        <v>272</v>
      </c>
      <c r="AF1204" s="108" t="s">
        <v>278</v>
      </c>
    </row>
    <row r="1205" spans="1:32" x14ac:dyDescent="0.25">
      <c r="A1205" s="107">
        <f t="shared" si="18"/>
        <v>8</v>
      </c>
      <c r="B1205" s="113">
        <v>45516</v>
      </c>
      <c r="C1205" s="113">
        <v>45516</v>
      </c>
      <c r="D1205" s="108" t="s">
        <v>2703</v>
      </c>
      <c r="E1205" s="108" t="s">
        <v>272</v>
      </c>
      <c r="F1205" s="108" t="s">
        <v>2704</v>
      </c>
      <c r="G1205" s="108" t="s">
        <v>315</v>
      </c>
      <c r="H1205" s="108" t="s">
        <v>316</v>
      </c>
      <c r="I1205" s="108" t="s">
        <v>276</v>
      </c>
      <c r="J1205" s="120">
        <v>-581600800</v>
      </c>
      <c r="K1205" s="114">
        <v>0</v>
      </c>
      <c r="L1205" s="114">
        <v>-581600800</v>
      </c>
      <c r="M1205" s="115" t="s">
        <v>272</v>
      </c>
      <c r="N1205" s="108" t="s">
        <v>116</v>
      </c>
      <c r="O1205" s="108" t="s">
        <v>173</v>
      </c>
      <c r="P1205" s="108" t="s">
        <v>284</v>
      </c>
      <c r="Q1205" s="120">
        <v>22000</v>
      </c>
      <c r="R1205" s="116" t="s">
        <v>0</v>
      </c>
      <c r="S1205" s="108" t="s">
        <v>272</v>
      </c>
      <c r="T1205" s="108" t="s">
        <v>272</v>
      </c>
      <c r="U1205" s="108" t="s">
        <v>272</v>
      </c>
      <c r="V1205" s="108" t="s">
        <v>272</v>
      </c>
      <c r="W1205" s="108" t="s">
        <v>272</v>
      </c>
      <c r="X1205" s="108" t="s">
        <v>272</v>
      </c>
      <c r="Y1205" s="108" t="s">
        <v>272</v>
      </c>
      <c r="Z1205" s="108" t="s">
        <v>272</v>
      </c>
      <c r="AA1205" s="108" t="s">
        <v>272</v>
      </c>
      <c r="AB1205" s="108" t="s">
        <v>272</v>
      </c>
      <c r="AC1205" s="108" t="s">
        <v>272</v>
      </c>
      <c r="AD1205" s="108" t="s">
        <v>272</v>
      </c>
      <c r="AE1205" s="108" t="s">
        <v>272</v>
      </c>
      <c r="AF1205" s="108" t="s">
        <v>278</v>
      </c>
    </row>
    <row r="1206" spans="1:32" x14ac:dyDescent="0.25">
      <c r="A1206" s="107">
        <f t="shared" si="18"/>
        <v>8</v>
      </c>
      <c r="B1206" s="113">
        <v>45516</v>
      </c>
      <c r="C1206" s="113">
        <v>45516</v>
      </c>
      <c r="D1206" s="108" t="s">
        <v>2705</v>
      </c>
      <c r="E1206" s="108" t="s">
        <v>272</v>
      </c>
      <c r="F1206" s="108" t="s">
        <v>2706</v>
      </c>
      <c r="G1206" s="108" t="s">
        <v>281</v>
      </c>
      <c r="H1206" s="108" t="s">
        <v>282</v>
      </c>
      <c r="I1206" s="108" t="s">
        <v>276</v>
      </c>
      <c r="J1206" s="120">
        <v>-714846000</v>
      </c>
      <c r="K1206" s="114">
        <v>0</v>
      </c>
      <c r="L1206" s="114">
        <v>-714846000</v>
      </c>
      <c r="M1206" s="115" t="s">
        <v>272</v>
      </c>
      <c r="N1206" s="108" t="s">
        <v>110</v>
      </c>
      <c r="O1206" s="108" t="s">
        <v>192</v>
      </c>
      <c r="P1206" s="108" t="s">
        <v>284</v>
      </c>
      <c r="Q1206" s="120">
        <v>22000</v>
      </c>
      <c r="R1206" s="116" t="s">
        <v>0</v>
      </c>
      <c r="S1206" s="108" t="s">
        <v>272</v>
      </c>
      <c r="T1206" s="108" t="s">
        <v>272</v>
      </c>
      <c r="U1206" s="108" t="s">
        <v>272</v>
      </c>
      <c r="V1206" s="108" t="s">
        <v>272</v>
      </c>
      <c r="W1206" s="108" t="s">
        <v>272</v>
      </c>
      <c r="X1206" s="108" t="s">
        <v>272</v>
      </c>
      <c r="Y1206" s="108" t="s">
        <v>272</v>
      </c>
      <c r="Z1206" s="108" t="s">
        <v>272</v>
      </c>
      <c r="AA1206" s="108" t="s">
        <v>272</v>
      </c>
      <c r="AB1206" s="108" t="s">
        <v>272</v>
      </c>
      <c r="AC1206" s="108" t="s">
        <v>272</v>
      </c>
      <c r="AD1206" s="108" t="s">
        <v>272</v>
      </c>
      <c r="AE1206" s="108" t="s">
        <v>272</v>
      </c>
      <c r="AF1206" s="108" t="s">
        <v>278</v>
      </c>
    </row>
    <row r="1207" spans="1:32" x14ac:dyDescent="0.25">
      <c r="A1207" s="107">
        <f t="shared" si="18"/>
        <v>8</v>
      </c>
      <c r="B1207" s="113">
        <v>45516</v>
      </c>
      <c r="C1207" s="113">
        <v>45516</v>
      </c>
      <c r="D1207" s="108" t="s">
        <v>2707</v>
      </c>
      <c r="E1207" s="108" t="s">
        <v>272</v>
      </c>
      <c r="F1207" s="108" t="s">
        <v>2708</v>
      </c>
      <c r="G1207" s="108" t="s">
        <v>281</v>
      </c>
      <c r="H1207" s="108" t="s">
        <v>282</v>
      </c>
      <c r="I1207" s="108" t="s">
        <v>276</v>
      </c>
      <c r="J1207" s="120">
        <v>-9960000</v>
      </c>
      <c r="K1207" s="114">
        <v>0</v>
      </c>
      <c r="L1207" s="114">
        <v>-9960000</v>
      </c>
      <c r="M1207" s="115" t="s">
        <v>272</v>
      </c>
      <c r="N1207" s="108" t="s">
        <v>110</v>
      </c>
      <c r="O1207" s="108" t="s">
        <v>192</v>
      </c>
      <c r="P1207" s="108" t="s">
        <v>284</v>
      </c>
      <c r="Q1207" s="120">
        <v>300</v>
      </c>
      <c r="R1207" s="116" t="s">
        <v>0</v>
      </c>
      <c r="S1207" s="108" t="s">
        <v>272</v>
      </c>
      <c r="T1207" s="108" t="s">
        <v>272</v>
      </c>
      <c r="U1207" s="108" t="s">
        <v>272</v>
      </c>
      <c r="V1207" s="108" t="s">
        <v>272</v>
      </c>
      <c r="W1207" s="108" t="s">
        <v>272</v>
      </c>
      <c r="X1207" s="108" t="s">
        <v>272</v>
      </c>
      <c r="Y1207" s="108" t="s">
        <v>272</v>
      </c>
      <c r="Z1207" s="108" t="s">
        <v>272</v>
      </c>
      <c r="AA1207" s="108" t="s">
        <v>272</v>
      </c>
      <c r="AB1207" s="108" t="s">
        <v>272</v>
      </c>
      <c r="AC1207" s="108" t="s">
        <v>272</v>
      </c>
      <c r="AD1207" s="108" t="s">
        <v>272</v>
      </c>
      <c r="AE1207" s="108" t="s">
        <v>272</v>
      </c>
      <c r="AF1207" s="108" t="s">
        <v>278</v>
      </c>
    </row>
    <row r="1208" spans="1:32" x14ac:dyDescent="0.25">
      <c r="A1208" s="107">
        <f t="shared" si="18"/>
        <v>8</v>
      </c>
      <c r="B1208" s="113">
        <v>45516</v>
      </c>
      <c r="C1208" s="113">
        <v>45516</v>
      </c>
      <c r="D1208" s="108" t="s">
        <v>2707</v>
      </c>
      <c r="E1208" s="108" t="s">
        <v>272</v>
      </c>
      <c r="F1208" s="108" t="s">
        <v>2708</v>
      </c>
      <c r="G1208" s="108" t="s">
        <v>281</v>
      </c>
      <c r="H1208" s="108" t="s">
        <v>282</v>
      </c>
      <c r="I1208" s="108" t="s">
        <v>276</v>
      </c>
      <c r="J1208" s="120">
        <v>-9551400</v>
      </c>
      <c r="K1208" s="114">
        <v>0</v>
      </c>
      <c r="L1208" s="114">
        <v>-9551400</v>
      </c>
      <c r="M1208" s="115" t="s">
        <v>272</v>
      </c>
      <c r="N1208" s="108" t="s">
        <v>128</v>
      </c>
      <c r="O1208" s="108" t="s">
        <v>171</v>
      </c>
      <c r="P1208" s="108" t="s">
        <v>284</v>
      </c>
      <c r="Q1208" s="120">
        <v>300</v>
      </c>
      <c r="R1208" s="116" t="s">
        <v>0</v>
      </c>
      <c r="S1208" s="108" t="s">
        <v>272</v>
      </c>
      <c r="T1208" s="108" t="s">
        <v>272</v>
      </c>
      <c r="U1208" s="108" t="s">
        <v>272</v>
      </c>
      <c r="V1208" s="108" t="s">
        <v>272</v>
      </c>
      <c r="W1208" s="108" t="s">
        <v>272</v>
      </c>
      <c r="X1208" s="108" t="s">
        <v>272</v>
      </c>
      <c r="Y1208" s="108" t="s">
        <v>272</v>
      </c>
      <c r="Z1208" s="108" t="s">
        <v>272</v>
      </c>
      <c r="AA1208" s="108" t="s">
        <v>272</v>
      </c>
      <c r="AB1208" s="108" t="s">
        <v>272</v>
      </c>
      <c r="AC1208" s="108" t="s">
        <v>272</v>
      </c>
      <c r="AD1208" s="108" t="s">
        <v>272</v>
      </c>
      <c r="AE1208" s="108" t="s">
        <v>272</v>
      </c>
      <c r="AF1208" s="108" t="s">
        <v>278</v>
      </c>
    </row>
    <row r="1209" spans="1:32" x14ac:dyDescent="0.25">
      <c r="A1209" s="107">
        <f t="shared" si="18"/>
        <v>8</v>
      </c>
      <c r="B1209" s="113">
        <v>45516</v>
      </c>
      <c r="C1209" s="113">
        <v>45516</v>
      </c>
      <c r="D1209" s="108" t="s">
        <v>2709</v>
      </c>
      <c r="E1209" s="108" t="s">
        <v>272</v>
      </c>
      <c r="F1209" s="108" t="s">
        <v>2710</v>
      </c>
      <c r="G1209" s="108" t="s">
        <v>281</v>
      </c>
      <c r="H1209" s="108" t="s">
        <v>282</v>
      </c>
      <c r="I1209" s="108" t="s">
        <v>276</v>
      </c>
      <c r="J1209" s="120">
        <v>-189003375</v>
      </c>
      <c r="K1209" s="114">
        <v>0</v>
      </c>
      <c r="L1209" s="114">
        <v>-189003375</v>
      </c>
      <c r="M1209" s="115" t="s">
        <v>272</v>
      </c>
      <c r="N1209" s="108" t="s">
        <v>101</v>
      </c>
      <c r="O1209" s="108" t="s">
        <v>175</v>
      </c>
      <c r="P1209" s="108" t="s">
        <v>284</v>
      </c>
      <c r="Q1209" s="120">
        <v>5500</v>
      </c>
      <c r="R1209" s="116" t="s">
        <v>1</v>
      </c>
      <c r="S1209" s="108" t="s">
        <v>272</v>
      </c>
      <c r="T1209" s="108" t="s">
        <v>272</v>
      </c>
      <c r="U1209" s="108" t="s">
        <v>272</v>
      </c>
      <c r="V1209" s="108" t="s">
        <v>272</v>
      </c>
      <c r="W1209" s="108" t="s">
        <v>272</v>
      </c>
      <c r="X1209" s="108" t="s">
        <v>272</v>
      </c>
      <c r="Y1209" s="108" t="s">
        <v>272</v>
      </c>
      <c r="Z1209" s="108" t="s">
        <v>272</v>
      </c>
      <c r="AA1209" s="108" t="s">
        <v>272</v>
      </c>
      <c r="AB1209" s="108" t="s">
        <v>272</v>
      </c>
      <c r="AC1209" s="108" t="s">
        <v>272</v>
      </c>
      <c r="AD1209" s="108" t="s">
        <v>272</v>
      </c>
      <c r="AE1209" s="108" t="s">
        <v>272</v>
      </c>
      <c r="AF1209" s="108" t="s">
        <v>278</v>
      </c>
    </row>
    <row r="1210" spans="1:32" x14ac:dyDescent="0.25">
      <c r="A1210" s="107">
        <f t="shared" si="18"/>
        <v>8</v>
      </c>
      <c r="B1210" s="113">
        <v>45516</v>
      </c>
      <c r="C1210" s="113">
        <v>45516</v>
      </c>
      <c r="D1210" s="108" t="s">
        <v>2711</v>
      </c>
      <c r="E1210" s="108" t="s">
        <v>272</v>
      </c>
      <c r="F1210" s="108" t="s">
        <v>2712</v>
      </c>
      <c r="G1210" s="108" t="s">
        <v>281</v>
      </c>
      <c r="H1210" s="108" t="s">
        <v>282</v>
      </c>
      <c r="I1210" s="108" t="s">
        <v>276</v>
      </c>
      <c r="J1210" s="120">
        <v>-17445000</v>
      </c>
      <c r="K1210" s="114">
        <v>0</v>
      </c>
      <c r="L1210" s="114">
        <v>-17445000</v>
      </c>
      <c r="M1210" s="115" t="s">
        <v>272</v>
      </c>
      <c r="N1210" s="108" t="s">
        <v>2423</v>
      </c>
      <c r="O1210" s="108" t="s">
        <v>2424</v>
      </c>
      <c r="P1210" s="108" t="s">
        <v>284</v>
      </c>
      <c r="Q1210" s="120">
        <v>3489</v>
      </c>
      <c r="R1210" s="116" t="s">
        <v>239</v>
      </c>
      <c r="S1210" s="108" t="s">
        <v>272</v>
      </c>
      <c r="T1210" s="108" t="s">
        <v>272</v>
      </c>
      <c r="U1210" s="108" t="s">
        <v>272</v>
      </c>
      <c r="V1210" s="108" t="s">
        <v>272</v>
      </c>
      <c r="W1210" s="108" t="s">
        <v>272</v>
      </c>
      <c r="X1210" s="108" t="s">
        <v>272</v>
      </c>
      <c r="Y1210" s="108" t="s">
        <v>272</v>
      </c>
      <c r="Z1210" s="108" t="s">
        <v>272</v>
      </c>
      <c r="AA1210" s="108" t="s">
        <v>272</v>
      </c>
      <c r="AB1210" s="108" t="s">
        <v>272</v>
      </c>
      <c r="AC1210" s="108" t="s">
        <v>272</v>
      </c>
      <c r="AD1210" s="108" t="s">
        <v>272</v>
      </c>
      <c r="AE1210" s="108" t="s">
        <v>272</v>
      </c>
      <c r="AF1210" s="108" t="s">
        <v>278</v>
      </c>
    </row>
    <row r="1211" spans="1:32" x14ac:dyDescent="0.25">
      <c r="A1211" s="107">
        <f t="shared" si="18"/>
        <v>8</v>
      </c>
      <c r="B1211" s="113">
        <v>45516</v>
      </c>
      <c r="C1211" s="113">
        <v>45516</v>
      </c>
      <c r="D1211" s="108" t="s">
        <v>2711</v>
      </c>
      <c r="E1211" s="108" t="s">
        <v>272</v>
      </c>
      <c r="F1211" s="108" t="s">
        <v>2712</v>
      </c>
      <c r="G1211" s="108" t="s">
        <v>281</v>
      </c>
      <c r="H1211" s="108" t="s">
        <v>282</v>
      </c>
      <c r="I1211" s="108" t="s">
        <v>276</v>
      </c>
      <c r="J1211" s="120">
        <v>-10815000</v>
      </c>
      <c r="K1211" s="114">
        <v>0</v>
      </c>
      <c r="L1211" s="114">
        <v>-10815000</v>
      </c>
      <c r="M1211" s="115" t="s">
        <v>272</v>
      </c>
      <c r="N1211" s="108" t="s">
        <v>2425</v>
      </c>
      <c r="O1211" s="108" t="s">
        <v>2426</v>
      </c>
      <c r="P1211" s="108" t="s">
        <v>284</v>
      </c>
      <c r="Q1211" s="120">
        <v>2163</v>
      </c>
      <c r="R1211" s="116" t="s">
        <v>239</v>
      </c>
      <c r="S1211" s="108" t="s">
        <v>272</v>
      </c>
      <c r="T1211" s="108" t="s">
        <v>272</v>
      </c>
      <c r="U1211" s="108" t="s">
        <v>272</v>
      </c>
      <c r="V1211" s="108" t="s">
        <v>272</v>
      </c>
      <c r="W1211" s="108" t="s">
        <v>272</v>
      </c>
      <c r="X1211" s="108" t="s">
        <v>272</v>
      </c>
      <c r="Y1211" s="108" t="s">
        <v>272</v>
      </c>
      <c r="Z1211" s="108" t="s">
        <v>272</v>
      </c>
      <c r="AA1211" s="108" t="s">
        <v>272</v>
      </c>
      <c r="AB1211" s="108" t="s">
        <v>272</v>
      </c>
      <c r="AC1211" s="108" t="s">
        <v>272</v>
      </c>
      <c r="AD1211" s="108" t="s">
        <v>272</v>
      </c>
      <c r="AE1211" s="108" t="s">
        <v>272</v>
      </c>
      <c r="AF1211" s="108" t="s">
        <v>278</v>
      </c>
    </row>
    <row r="1212" spans="1:32" x14ac:dyDescent="0.25">
      <c r="A1212" s="107">
        <f t="shared" si="18"/>
        <v>8</v>
      </c>
      <c r="B1212" s="113">
        <v>45516</v>
      </c>
      <c r="C1212" s="113">
        <v>45516</v>
      </c>
      <c r="D1212" s="108" t="s">
        <v>2711</v>
      </c>
      <c r="E1212" s="108" t="s">
        <v>272</v>
      </c>
      <c r="F1212" s="108" t="s">
        <v>2712</v>
      </c>
      <c r="G1212" s="108" t="s">
        <v>281</v>
      </c>
      <c r="H1212" s="108" t="s">
        <v>282</v>
      </c>
      <c r="I1212" s="108" t="s">
        <v>276</v>
      </c>
      <c r="J1212" s="120">
        <v>-10765000</v>
      </c>
      <c r="K1212" s="114">
        <v>0</v>
      </c>
      <c r="L1212" s="114">
        <v>-10765000</v>
      </c>
      <c r="M1212" s="115" t="s">
        <v>272</v>
      </c>
      <c r="N1212" s="108" t="s">
        <v>2427</v>
      </c>
      <c r="O1212" s="108" t="s">
        <v>2428</v>
      </c>
      <c r="P1212" s="108" t="s">
        <v>284</v>
      </c>
      <c r="Q1212" s="120">
        <v>2153</v>
      </c>
      <c r="R1212" s="116" t="s">
        <v>239</v>
      </c>
      <c r="S1212" s="108" t="s">
        <v>272</v>
      </c>
      <c r="T1212" s="108" t="s">
        <v>272</v>
      </c>
      <c r="U1212" s="108" t="s">
        <v>272</v>
      </c>
      <c r="V1212" s="108" t="s">
        <v>272</v>
      </c>
      <c r="W1212" s="108" t="s">
        <v>272</v>
      </c>
      <c r="X1212" s="108" t="s">
        <v>272</v>
      </c>
      <c r="Y1212" s="108" t="s">
        <v>272</v>
      </c>
      <c r="Z1212" s="108" t="s">
        <v>272</v>
      </c>
      <c r="AA1212" s="108" t="s">
        <v>272</v>
      </c>
      <c r="AB1212" s="108" t="s">
        <v>272</v>
      </c>
      <c r="AC1212" s="108" t="s">
        <v>272</v>
      </c>
      <c r="AD1212" s="108" t="s">
        <v>272</v>
      </c>
      <c r="AE1212" s="108" t="s">
        <v>272</v>
      </c>
      <c r="AF1212" s="108" t="s">
        <v>278</v>
      </c>
    </row>
    <row r="1213" spans="1:32" x14ac:dyDescent="0.25">
      <c r="A1213" s="107">
        <f t="shared" si="18"/>
        <v>8</v>
      </c>
      <c r="B1213" s="113">
        <v>45516</v>
      </c>
      <c r="C1213" s="113">
        <v>45516</v>
      </c>
      <c r="D1213" s="108" t="s">
        <v>2711</v>
      </c>
      <c r="E1213" s="108" t="s">
        <v>272</v>
      </c>
      <c r="F1213" s="108" t="s">
        <v>2712</v>
      </c>
      <c r="G1213" s="108" t="s">
        <v>281</v>
      </c>
      <c r="H1213" s="108" t="s">
        <v>282</v>
      </c>
      <c r="I1213" s="108" t="s">
        <v>276</v>
      </c>
      <c r="J1213" s="120">
        <v>-4890000</v>
      </c>
      <c r="K1213" s="114">
        <v>0</v>
      </c>
      <c r="L1213" s="114">
        <v>-4890000</v>
      </c>
      <c r="M1213" s="115" t="s">
        <v>272</v>
      </c>
      <c r="N1213" s="108" t="s">
        <v>2429</v>
      </c>
      <c r="O1213" s="108" t="s">
        <v>2430</v>
      </c>
      <c r="P1213" s="108" t="s">
        <v>284</v>
      </c>
      <c r="Q1213" s="120">
        <v>978</v>
      </c>
      <c r="R1213" s="116" t="s">
        <v>239</v>
      </c>
      <c r="S1213" s="108" t="s">
        <v>272</v>
      </c>
      <c r="T1213" s="108" t="s">
        <v>272</v>
      </c>
      <c r="U1213" s="108" t="s">
        <v>272</v>
      </c>
      <c r="V1213" s="108" t="s">
        <v>272</v>
      </c>
      <c r="W1213" s="108" t="s">
        <v>272</v>
      </c>
      <c r="X1213" s="108" t="s">
        <v>272</v>
      </c>
      <c r="Y1213" s="108" t="s">
        <v>272</v>
      </c>
      <c r="Z1213" s="108" t="s">
        <v>272</v>
      </c>
      <c r="AA1213" s="108" t="s">
        <v>272</v>
      </c>
      <c r="AB1213" s="108" t="s">
        <v>272</v>
      </c>
      <c r="AC1213" s="108" t="s">
        <v>272</v>
      </c>
      <c r="AD1213" s="108" t="s">
        <v>272</v>
      </c>
      <c r="AE1213" s="108" t="s">
        <v>272</v>
      </c>
      <c r="AF1213" s="108" t="s">
        <v>278</v>
      </c>
    </row>
    <row r="1214" spans="1:32" ht="25" x14ac:dyDescent="0.25">
      <c r="A1214" s="107">
        <f t="shared" si="18"/>
        <v>8</v>
      </c>
      <c r="B1214" s="113">
        <v>45517</v>
      </c>
      <c r="C1214" s="113">
        <v>45517</v>
      </c>
      <c r="D1214" s="108" t="s">
        <v>2713</v>
      </c>
      <c r="E1214" s="108" t="s">
        <v>272</v>
      </c>
      <c r="F1214" s="108" t="s">
        <v>2714</v>
      </c>
      <c r="G1214" s="108" t="s">
        <v>274</v>
      </c>
      <c r="H1214" s="108" t="s">
        <v>275</v>
      </c>
      <c r="I1214" s="108" t="s">
        <v>276</v>
      </c>
      <c r="J1214" s="120">
        <v>-9125000</v>
      </c>
      <c r="K1214" s="114">
        <v>0</v>
      </c>
      <c r="L1214" s="114">
        <v>-9125000</v>
      </c>
      <c r="M1214" s="115" t="s">
        <v>2715</v>
      </c>
      <c r="N1214" s="108" t="s">
        <v>272</v>
      </c>
      <c r="O1214" s="108" t="s">
        <v>272</v>
      </c>
      <c r="P1214" s="108" t="s">
        <v>272</v>
      </c>
      <c r="Q1214" s="120">
        <v>0</v>
      </c>
      <c r="R1214" s="116" t="s">
        <v>239</v>
      </c>
      <c r="S1214" s="108" t="s">
        <v>272</v>
      </c>
      <c r="T1214" s="108" t="s">
        <v>272</v>
      </c>
      <c r="U1214" s="108" t="s">
        <v>272</v>
      </c>
      <c r="V1214" s="108" t="s">
        <v>272</v>
      </c>
      <c r="W1214" s="108" t="s">
        <v>272</v>
      </c>
      <c r="X1214" s="108" t="s">
        <v>272</v>
      </c>
      <c r="Y1214" s="108" t="s">
        <v>272</v>
      </c>
      <c r="Z1214" s="108" t="s">
        <v>272</v>
      </c>
      <c r="AA1214" s="108" t="s">
        <v>272</v>
      </c>
      <c r="AB1214" s="108" t="s">
        <v>272</v>
      </c>
      <c r="AC1214" s="108" t="s">
        <v>272</v>
      </c>
      <c r="AD1214" s="108" t="s">
        <v>272</v>
      </c>
      <c r="AE1214" s="108" t="s">
        <v>272</v>
      </c>
      <c r="AF1214" s="108" t="s">
        <v>278</v>
      </c>
    </row>
    <row r="1215" spans="1:32" x14ac:dyDescent="0.25">
      <c r="A1215" s="107">
        <f t="shared" si="18"/>
        <v>8</v>
      </c>
      <c r="B1215" s="113">
        <v>45517</v>
      </c>
      <c r="C1215" s="113">
        <v>45517</v>
      </c>
      <c r="D1215" s="108" t="s">
        <v>2716</v>
      </c>
      <c r="E1215" s="108" t="s">
        <v>272</v>
      </c>
      <c r="F1215" s="108" t="s">
        <v>2717</v>
      </c>
      <c r="G1215" s="108" t="s">
        <v>281</v>
      </c>
      <c r="H1215" s="108" t="s">
        <v>282</v>
      </c>
      <c r="I1215" s="108" t="s">
        <v>276</v>
      </c>
      <c r="J1215" s="120">
        <v>-736737540</v>
      </c>
      <c r="K1215" s="114">
        <v>0</v>
      </c>
      <c r="L1215" s="114">
        <v>-736737540</v>
      </c>
      <c r="M1215" s="115" t="s">
        <v>272</v>
      </c>
      <c r="N1215" s="108" t="s">
        <v>95</v>
      </c>
      <c r="O1215" s="108" t="s">
        <v>170</v>
      </c>
      <c r="P1215" s="108" t="s">
        <v>284</v>
      </c>
      <c r="Q1215" s="120">
        <v>22000</v>
      </c>
      <c r="R1215" s="116" t="s">
        <v>0</v>
      </c>
      <c r="S1215" s="108" t="s">
        <v>272</v>
      </c>
      <c r="T1215" s="108" t="s">
        <v>272</v>
      </c>
      <c r="U1215" s="108" t="s">
        <v>272</v>
      </c>
      <c r="V1215" s="108" t="s">
        <v>272</v>
      </c>
      <c r="W1215" s="108" t="s">
        <v>272</v>
      </c>
      <c r="X1215" s="108" t="s">
        <v>272</v>
      </c>
      <c r="Y1215" s="108" t="s">
        <v>272</v>
      </c>
      <c r="Z1215" s="108" t="s">
        <v>272</v>
      </c>
      <c r="AA1215" s="108" t="s">
        <v>272</v>
      </c>
      <c r="AB1215" s="108" t="s">
        <v>272</v>
      </c>
      <c r="AC1215" s="108" t="s">
        <v>272</v>
      </c>
      <c r="AD1215" s="108" t="s">
        <v>272</v>
      </c>
      <c r="AE1215" s="108" t="s">
        <v>272</v>
      </c>
      <c r="AF1215" s="108" t="s">
        <v>278</v>
      </c>
    </row>
    <row r="1216" spans="1:32" x14ac:dyDescent="0.25">
      <c r="A1216" s="107">
        <f t="shared" si="18"/>
        <v>8</v>
      </c>
      <c r="B1216" s="113">
        <v>45517</v>
      </c>
      <c r="C1216" s="113">
        <v>45517</v>
      </c>
      <c r="D1216" s="108" t="s">
        <v>2718</v>
      </c>
      <c r="E1216" s="108" t="s">
        <v>272</v>
      </c>
      <c r="F1216" s="108" t="s">
        <v>2719</v>
      </c>
      <c r="G1216" s="108" t="s">
        <v>315</v>
      </c>
      <c r="H1216" s="108" t="s">
        <v>316</v>
      </c>
      <c r="I1216" s="108" t="s">
        <v>276</v>
      </c>
      <c r="J1216" s="120">
        <v>-563772660</v>
      </c>
      <c r="K1216" s="114">
        <v>0</v>
      </c>
      <c r="L1216" s="114">
        <v>-563772660</v>
      </c>
      <c r="M1216" s="115" t="s">
        <v>272</v>
      </c>
      <c r="N1216" s="108" t="s">
        <v>116</v>
      </c>
      <c r="O1216" s="108" t="s">
        <v>173</v>
      </c>
      <c r="P1216" s="108" t="s">
        <v>284</v>
      </c>
      <c r="Q1216" s="120">
        <v>21300</v>
      </c>
      <c r="R1216" s="116" t="s">
        <v>0</v>
      </c>
      <c r="S1216" s="108" t="s">
        <v>272</v>
      </c>
      <c r="T1216" s="108" t="s">
        <v>272</v>
      </c>
      <c r="U1216" s="108" t="s">
        <v>272</v>
      </c>
      <c r="V1216" s="108" t="s">
        <v>272</v>
      </c>
      <c r="W1216" s="108" t="s">
        <v>272</v>
      </c>
      <c r="X1216" s="108" t="s">
        <v>272</v>
      </c>
      <c r="Y1216" s="108" t="s">
        <v>272</v>
      </c>
      <c r="Z1216" s="108" t="s">
        <v>272</v>
      </c>
      <c r="AA1216" s="108" t="s">
        <v>272</v>
      </c>
      <c r="AB1216" s="108" t="s">
        <v>272</v>
      </c>
      <c r="AC1216" s="108" t="s">
        <v>272</v>
      </c>
      <c r="AD1216" s="108" t="s">
        <v>272</v>
      </c>
      <c r="AE1216" s="108" t="s">
        <v>272</v>
      </c>
      <c r="AF1216" s="108" t="s">
        <v>278</v>
      </c>
    </row>
    <row r="1217" spans="1:32" x14ac:dyDescent="0.25">
      <c r="A1217" s="107">
        <f t="shared" si="18"/>
        <v>8</v>
      </c>
      <c r="B1217" s="113">
        <v>45517</v>
      </c>
      <c r="C1217" s="113">
        <v>45517</v>
      </c>
      <c r="D1217" s="108" t="s">
        <v>2720</v>
      </c>
      <c r="E1217" s="108" t="s">
        <v>272</v>
      </c>
      <c r="F1217" s="108" t="s">
        <v>2721</v>
      </c>
      <c r="G1217" s="108" t="s">
        <v>315</v>
      </c>
      <c r="H1217" s="108" t="s">
        <v>316</v>
      </c>
      <c r="I1217" s="108" t="s">
        <v>276</v>
      </c>
      <c r="J1217" s="120">
        <v>-563772660</v>
      </c>
      <c r="K1217" s="114">
        <v>0</v>
      </c>
      <c r="L1217" s="114">
        <v>-563772660</v>
      </c>
      <c r="M1217" s="115" t="s">
        <v>272</v>
      </c>
      <c r="N1217" s="108" t="s">
        <v>116</v>
      </c>
      <c r="O1217" s="108" t="s">
        <v>173</v>
      </c>
      <c r="P1217" s="108" t="s">
        <v>284</v>
      </c>
      <c r="Q1217" s="120">
        <v>21300</v>
      </c>
      <c r="R1217" s="116" t="s">
        <v>0</v>
      </c>
      <c r="S1217" s="108" t="s">
        <v>272</v>
      </c>
      <c r="T1217" s="108" t="s">
        <v>272</v>
      </c>
      <c r="U1217" s="108" t="s">
        <v>272</v>
      </c>
      <c r="V1217" s="108" t="s">
        <v>272</v>
      </c>
      <c r="W1217" s="108" t="s">
        <v>272</v>
      </c>
      <c r="X1217" s="108" t="s">
        <v>272</v>
      </c>
      <c r="Y1217" s="108" t="s">
        <v>272</v>
      </c>
      <c r="Z1217" s="108" t="s">
        <v>272</v>
      </c>
      <c r="AA1217" s="108" t="s">
        <v>272</v>
      </c>
      <c r="AB1217" s="108" t="s">
        <v>272</v>
      </c>
      <c r="AC1217" s="108" t="s">
        <v>272</v>
      </c>
      <c r="AD1217" s="108" t="s">
        <v>272</v>
      </c>
      <c r="AE1217" s="108" t="s">
        <v>272</v>
      </c>
      <c r="AF1217" s="108" t="s">
        <v>278</v>
      </c>
    </row>
    <row r="1218" spans="1:32" x14ac:dyDescent="0.25">
      <c r="A1218" s="107">
        <f t="shared" si="18"/>
        <v>8</v>
      </c>
      <c r="B1218" s="113">
        <v>45517</v>
      </c>
      <c r="C1218" s="113">
        <v>45517</v>
      </c>
      <c r="D1218" s="108" t="s">
        <v>2722</v>
      </c>
      <c r="E1218" s="108" t="s">
        <v>272</v>
      </c>
      <c r="F1218" s="108" t="s">
        <v>2723</v>
      </c>
      <c r="G1218" s="108" t="s">
        <v>315</v>
      </c>
      <c r="H1218" s="108" t="s">
        <v>316</v>
      </c>
      <c r="I1218" s="108" t="s">
        <v>276</v>
      </c>
      <c r="J1218" s="120">
        <v>-563772660</v>
      </c>
      <c r="K1218" s="114">
        <v>0</v>
      </c>
      <c r="L1218" s="114">
        <v>-563772660</v>
      </c>
      <c r="M1218" s="115" t="s">
        <v>272</v>
      </c>
      <c r="N1218" s="108" t="s">
        <v>116</v>
      </c>
      <c r="O1218" s="108" t="s">
        <v>173</v>
      </c>
      <c r="P1218" s="108" t="s">
        <v>284</v>
      </c>
      <c r="Q1218" s="120">
        <v>21300</v>
      </c>
      <c r="R1218" s="116" t="s">
        <v>0</v>
      </c>
      <c r="S1218" s="108" t="s">
        <v>272</v>
      </c>
      <c r="T1218" s="108" t="s">
        <v>272</v>
      </c>
      <c r="U1218" s="108" t="s">
        <v>272</v>
      </c>
      <c r="V1218" s="108" t="s">
        <v>272</v>
      </c>
      <c r="W1218" s="108" t="s">
        <v>272</v>
      </c>
      <c r="X1218" s="108" t="s">
        <v>272</v>
      </c>
      <c r="Y1218" s="108" t="s">
        <v>272</v>
      </c>
      <c r="Z1218" s="108" t="s">
        <v>272</v>
      </c>
      <c r="AA1218" s="108" t="s">
        <v>272</v>
      </c>
      <c r="AB1218" s="108" t="s">
        <v>272</v>
      </c>
      <c r="AC1218" s="108" t="s">
        <v>272</v>
      </c>
      <c r="AD1218" s="108" t="s">
        <v>272</v>
      </c>
      <c r="AE1218" s="108" t="s">
        <v>272</v>
      </c>
      <c r="AF1218" s="108" t="s">
        <v>278</v>
      </c>
    </row>
    <row r="1219" spans="1:32" x14ac:dyDescent="0.25">
      <c r="A1219" s="107">
        <f t="shared" si="18"/>
        <v>8</v>
      </c>
      <c r="B1219" s="113">
        <v>45517</v>
      </c>
      <c r="C1219" s="113">
        <v>45517</v>
      </c>
      <c r="D1219" s="108" t="s">
        <v>2724</v>
      </c>
      <c r="E1219" s="108" t="s">
        <v>272</v>
      </c>
      <c r="F1219" s="108" t="s">
        <v>2725</v>
      </c>
      <c r="G1219" s="108" t="s">
        <v>315</v>
      </c>
      <c r="H1219" s="108" t="s">
        <v>316</v>
      </c>
      <c r="I1219" s="108" t="s">
        <v>276</v>
      </c>
      <c r="J1219" s="120">
        <v>-563772660</v>
      </c>
      <c r="K1219" s="114">
        <v>0</v>
      </c>
      <c r="L1219" s="114">
        <v>-563772660</v>
      </c>
      <c r="M1219" s="115" t="s">
        <v>272</v>
      </c>
      <c r="N1219" s="108" t="s">
        <v>116</v>
      </c>
      <c r="O1219" s="108" t="s">
        <v>173</v>
      </c>
      <c r="P1219" s="108" t="s">
        <v>284</v>
      </c>
      <c r="Q1219" s="120">
        <v>21300</v>
      </c>
      <c r="R1219" s="116" t="s">
        <v>0</v>
      </c>
      <c r="S1219" s="108" t="s">
        <v>272</v>
      </c>
      <c r="T1219" s="108" t="s">
        <v>272</v>
      </c>
      <c r="U1219" s="108" t="s">
        <v>272</v>
      </c>
      <c r="V1219" s="108" t="s">
        <v>272</v>
      </c>
      <c r="W1219" s="108" t="s">
        <v>272</v>
      </c>
      <c r="X1219" s="108" t="s">
        <v>272</v>
      </c>
      <c r="Y1219" s="108" t="s">
        <v>272</v>
      </c>
      <c r="Z1219" s="108" t="s">
        <v>272</v>
      </c>
      <c r="AA1219" s="108" t="s">
        <v>272</v>
      </c>
      <c r="AB1219" s="108" t="s">
        <v>272</v>
      </c>
      <c r="AC1219" s="108" t="s">
        <v>272</v>
      </c>
      <c r="AD1219" s="108" t="s">
        <v>272</v>
      </c>
      <c r="AE1219" s="108" t="s">
        <v>272</v>
      </c>
      <c r="AF1219" s="108" t="s">
        <v>278</v>
      </c>
    </row>
    <row r="1220" spans="1:32" x14ac:dyDescent="0.25">
      <c r="A1220" s="107">
        <f t="shared" ref="A1220:A1283" si="19">MONTH(C1220)</f>
        <v>8</v>
      </c>
      <c r="B1220" s="113">
        <v>45517</v>
      </c>
      <c r="C1220" s="113">
        <v>45517</v>
      </c>
      <c r="D1220" s="108" t="s">
        <v>2726</v>
      </c>
      <c r="E1220" s="108" t="s">
        <v>272</v>
      </c>
      <c r="F1220" s="108" t="s">
        <v>2727</v>
      </c>
      <c r="G1220" s="108" t="s">
        <v>315</v>
      </c>
      <c r="H1220" s="108" t="s">
        <v>316</v>
      </c>
      <c r="I1220" s="108" t="s">
        <v>276</v>
      </c>
      <c r="J1220" s="120">
        <v>-563772660</v>
      </c>
      <c r="K1220" s="114">
        <v>0</v>
      </c>
      <c r="L1220" s="114">
        <v>-563772660</v>
      </c>
      <c r="M1220" s="115" t="s">
        <v>272</v>
      </c>
      <c r="N1220" s="108" t="s">
        <v>116</v>
      </c>
      <c r="O1220" s="108" t="s">
        <v>173</v>
      </c>
      <c r="P1220" s="108" t="s">
        <v>284</v>
      </c>
      <c r="Q1220" s="120">
        <v>21300</v>
      </c>
      <c r="R1220" s="116" t="s">
        <v>0</v>
      </c>
      <c r="S1220" s="108" t="s">
        <v>272</v>
      </c>
      <c r="T1220" s="108" t="s">
        <v>272</v>
      </c>
      <c r="U1220" s="108" t="s">
        <v>272</v>
      </c>
      <c r="V1220" s="108" t="s">
        <v>272</v>
      </c>
      <c r="W1220" s="108" t="s">
        <v>272</v>
      </c>
      <c r="X1220" s="108" t="s">
        <v>272</v>
      </c>
      <c r="Y1220" s="108" t="s">
        <v>272</v>
      </c>
      <c r="Z1220" s="108" t="s">
        <v>272</v>
      </c>
      <c r="AA1220" s="108" t="s">
        <v>272</v>
      </c>
      <c r="AB1220" s="108" t="s">
        <v>272</v>
      </c>
      <c r="AC1220" s="108" t="s">
        <v>272</v>
      </c>
      <c r="AD1220" s="108" t="s">
        <v>272</v>
      </c>
      <c r="AE1220" s="108" t="s">
        <v>272</v>
      </c>
      <c r="AF1220" s="108" t="s">
        <v>278</v>
      </c>
    </row>
    <row r="1221" spans="1:32" x14ac:dyDescent="0.25">
      <c r="A1221" s="107">
        <f t="shared" si="19"/>
        <v>8</v>
      </c>
      <c r="B1221" s="113">
        <v>45517</v>
      </c>
      <c r="C1221" s="113">
        <v>45517</v>
      </c>
      <c r="D1221" s="108" t="s">
        <v>2728</v>
      </c>
      <c r="E1221" s="108" t="s">
        <v>272</v>
      </c>
      <c r="F1221" s="108" t="s">
        <v>2729</v>
      </c>
      <c r="G1221" s="108" t="s">
        <v>315</v>
      </c>
      <c r="H1221" s="108" t="s">
        <v>316</v>
      </c>
      <c r="I1221" s="108" t="s">
        <v>276</v>
      </c>
      <c r="J1221" s="120">
        <v>-563772660</v>
      </c>
      <c r="K1221" s="114">
        <v>0</v>
      </c>
      <c r="L1221" s="114">
        <v>-563772660</v>
      </c>
      <c r="M1221" s="115" t="s">
        <v>272</v>
      </c>
      <c r="N1221" s="108" t="s">
        <v>116</v>
      </c>
      <c r="O1221" s="108" t="s">
        <v>173</v>
      </c>
      <c r="P1221" s="108" t="s">
        <v>284</v>
      </c>
      <c r="Q1221" s="120">
        <v>21300</v>
      </c>
      <c r="R1221" s="116" t="s">
        <v>0</v>
      </c>
      <c r="S1221" s="108" t="s">
        <v>272</v>
      </c>
      <c r="T1221" s="108" t="s">
        <v>272</v>
      </c>
      <c r="U1221" s="108" t="s">
        <v>272</v>
      </c>
      <c r="V1221" s="108" t="s">
        <v>272</v>
      </c>
      <c r="W1221" s="108" t="s">
        <v>272</v>
      </c>
      <c r="X1221" s="108" t="s">
        <v>272</v>
      </c>
      <c r="Y1221" s="108" t="s">
        <v>272</v>
      </c>
      <c r="Z1221" s="108" t="s">
        <v>272</v>
      </c>
      <c r="AA1221" s="108" t="s">
        <v>272</v>
      </c>
      <c r="AB1221" s="108" t="s">
        <v>272</v>
      </c>
      <c r="AC1221" s="108" t="s">
        <v>272</v>
      </c>
      <c r="AD1221" s="108" t="s">
        <v>272</v>
      </c>
      <c r="AE1221" s="108" t="s">
        <v>272</v>
      </c>
      <c r="AF1221" s="108" t="s">
        <v>278</v>
      </c>
    </row>
    <row r="1222" spans="1:32" x14ac:dyDescent="0.25">
      <c r="A1222" s="107">
        <f t="shared" si="19"/>
        <v>8</v>
      </c>
      <c r="B1222" s="113">
        <v>45517</v>
      </c>
      <c r="C1222" s="113">
        <v>45517</v>
      </c>
      <c r="D1222" s="108" t="s">
        <v>2730</v>
      </c>
      <c r="E1222" s="108" t="s">
        <v>272</v>
      </c>
      <c r="F1222" s="108" t="s">
        <v>2731</v>
      </c>
      <c r="G1222" s="108" t="s">
        <v>315</v>
      </c>
      <c r="H1222" s="108" t="s">
        <v>316</v>
      </c>
      <c r="I1222" s="108" t="s">
        <v>276</v>
      </c>
      <c r="J1222" s="120">
        <v>-563772660</v>
      </c>
      <c r="K1222" s="114">
        <v>0</v>
      </c>
      <c r="L1222" s="114">
        <v>-563772660</v>
      </c>
      <c r="M1222" s="115" t="s">
        <v>272</v>
      </c>
      <c r="N1222" s="108" t="s">
        <v>116</v>
      </c>
      <c r="O1222" s="108" t="s">
        <v>173</v>
      </c>
      <c r="P1222" s="108" t="s">
        <v>284</v>
      </c>
      <c r="Q1222" s="120">
        <v>21300</v>
      </c>
      <c r="R1222" s="116" t="s">
        <v>0</v>
      </c>
      <c r="S1222" s="108" t="s">
        <v>272</v>
      </c>
      <c r="T1222" s="108" t="s">
        <v>272</v>
      </c>
      <c r="U1222" s="108" t="s">
        <v>272</v>
      </c>
      <c r="V1222" s="108" t="s">
        <v>272</v>
      </c>
      <c r="W1222" s="108" t="s">
        <v>272</v>
      </c>
      <c r="X1222" s="108" t="s">
        <v>272</v>
      </c>
      <c r="Y1222" s="108" t="s">
        <v>272</v>
      </c>
      <c r="Z1222" s="108" t="s">
        <v>272</v>
      </c>
      <c r="AA1222" s="108" t="s">
        <v>272</v>
      </c>
      <c r="AB1222" s="108" t="s">
        <v>272</v>
      </c>
      <c r="AC1222" s="108" t="s">
        <v>272</v>
      </c>
      <c r="AD1222" s="108" t="s">
        <v>272</v>
      </c>
      <c r="AE1222" s="108" t="s">
        <v>272</v>
      </c>
      <c r="AF1222" s="108" t="s">
        <v>278</v>
      </c>
    </row>
    <row r="1223" spans="1:32" x14ac:dyDescent="0.25">
      <c r="A1223" s="107">
        <f t="shared" si="19"/>
        <v>8</v>
      </c>
      <c r="B1223" s="113">
        <v>45517</v>
      </c>
      <c r="C1223" s="113">
        <v>45517</v>
      </c>
      <c r="D1223" s="108" t="s">
        <v>2732</v>
      </c>
      <c r="E1223" s="108" t="s">
        <v>272</v>
      </c>
      <c r="F1223" s="108" t="s">
        <v>2733</v>
      </c>
      <c r="G1223" s="108" t="s">
        <v>315</v>
      </c>
      <c r="H1223" s="108" t="s">
        <v>316</v>
      </c>
      <c r="I1223" s="108" t="s">
        <v>276</v>
      </c>
      <c r="J1223" s="120">
        <v>-563772660</v>
      </c>
      <c r="K1223" s="114">
        <v>0</v>
      </c>
      <c r="L1223" s="114">
        <v>-563772660</v>
      </c>
      <c r="M1223" s="115" t="s">
        <v>272</v>
      </c>
      <c r="N1223" s="108" t="s">
        <v>116</v>
      </c>
      <c r="O1223" s="108" t="s">
        <v>173</v>
      </c>
      <c r="P1223" s="108" t="s">
        <v>284</v>
      </c>
      <c r="Q1223" s="120">
        <v>21300</v>
      </c>
      <c r="R1223" s="116" t="s">
        <v>0</v>
      </c>
      <c r="S1223" s="108" t="s">
        <v>272</v>
      </c>
      <c r="T1223" s="108" t="s">
        <v>272</v>
      </c>
      <c r="U1223" s="108" t="s">
        <v>272</v>
      </c>
      <c r="V1223" s="108" t="s">
        <v>272</v>
      </c>
      <c r="W1223" s="108" t="s">
        <v>272</v>
      </c>
      <c r="X1223" s="108" t="s">
        <v>272</v>
      </c>
      <c r="Y1223" s="108" t="s">
        <v>272</v>
      </c>
      <c r="Z1223" s="108" t="s">
        <v>272</v>
      </c>
      <c r="AA1223" s="108" t="s">
        <v>272</v>
      </c>
      <c r="AB1223" s="108" t="s">
        <v>272</v>
      </c>
      <c r="AC1223" s="108" t="s">
        <v>272</v>
      </c>
      <c r="AD1223" s="108" t="s">
        <v>272</v>
      </c>
      <c r="AE1223" s="108" t="s">
        <v>272</v>
      </c>
      <c r="AF1223" s="108" t="s">
        <v>278</v>
      </c>
    </row>
    <row r="1224" spans="1:32" x14ac:dyDescent="0.25">
      <c r="A1224" s="107">
        <f t="shared" si="19"/>
        <v>8</v>
      </c>
      <c r="B1224" s="113">
        <v>45517</v>
      </c>
      <c r="C1224" s="113">
        <v>45517</v>
      </c>
      <c r="D1224" s="108" t="s">
        <v>2734</v>
      </c>
      <c r="E1224" s="108" t="s">
        <v>272</v>
      </c>
      <c r="F1224" s="108" t="s">
        <v>2735</v>
      </c>
      <c r="G1224" s="108" t="s">
        <v>315</v>
      </c>
      <c r="H1224" s="108" t="s">
        <v>316</v>
      </c>
      <c r="I1224" s="108" t="s">
        <v>276</v>
      </c>
      <c r="J1224" s="120">
        <v>-563772660</v>
      </c>
      <c r="K1224" s="114">
        <v>0</v>
      </c>
      <c r="L1224" s="114">
        <v>-563772660</v>
      </c>
      <c r="M1224" s="115" t="s">
        <v>272</v>
      </c>
      <c r="N1224" s="108" t="s">
        <v>116</v>
      </c>
      <c r="O1224" s="108" t="s">
        <v>173</v>
      </c>
      <c r="P1224" s="108" t="s">
        <v>284</v>
      </c>
      <c r="Q1224" s="120">
        <v>21300</v>
      </c>
      <c r="R1224" s="116" t="s">
        <v>0</v>
      </c>
      <c r="S1224" s="108" t="s">
        <v>272</v>
      </c>
      <c r="T1224" s="108" t="s">
        <v>272</v>
      </c>
      <c r="U1224" s="108" t="s">
        <v>272</v>
      </c>
      <c r="V1224" s="108" t="s">
        <v>272</v>
      </c>
      <c r="W1224" s="108" t="s">
        <v>272</v>
      </c>
      <c r="X1224" s="108" t="s">
        <v>272</v>
      </c>
      <c r="Y1224" s="108" t="s">
        <v>272</v>
      </c>
      <c r="Z1224" s="108" t="s">
        <v>272</v>
      </c>
      <c r="AA1224" s="108" t="s">
        <v>272</v>
      </c>
      <c r="AB1224" s="108" t="s">
        <v>272</v>
      </c>
      <c r="AC1224" s="108" t="s">
        <v>272</v>
      </c>
      <c r="AD1224" s="108" t="s">
        <v>272</v>
      </c>
      <c r="AE1224" s="108" t="s">
        <v>272</v>
      </c>
      <c r="AF1224" s="108" t="s">
        <v>278</v>
      </c>
    </row>
    <row r="1225" spans="1:32" x14ac:dyDescent="0.25">
      <c r="A1225" s="107">
        <f t="shared" si="19"/>
        <v>8</v>
      </c>
      <c r="B1225" s="113">
        <v>45517</v>
      </c>
      <c r="C1225" s="113">
        <v>45517</v>
      </c>
      <c r="D1225" s="108" t="s">
        <v>2736</v>
      </c>
      <c r="E1225" s="108" t="s">
        <v>272</v>
      </c>
      <c r="F1225" s="108" t="s">
        <v>2737</v>
      </c>
      <c r="G1225" s="108" t="s">
        <v>315</v>
      </c>
      <c r="H1225" s="108" t="s">
        <v>316</v>
      </c>
      <c r="I1225" s="108" t="s">
        <v>276</v>
      </c>
      <c r="J1225" s="120">
        <v>-563772660</v>
      </c>
      <c r="K1225" s="114">
        <v>0</v>
      </c>
      <c r="L1225" s="114">
        <v>-563772660</v>
      </c>
      <c r="M1225" s="115" t="s">
        <v>272</v>
      </c>
      <c r="N1225" s="108" t="s">
        <v>116</v>
      </c>
      <c r="O1225" s="108" t="s">
        <v>173</v>
      </c>
      <c r="P1225" s="108" t="s">
        <v>284</v>
      </c>
      <c r="Q1225" s="120">
        <v>21300</v>
      </c>
      <c r="R1225" s="116" t="s">
        <v>0</v>
      </c>
      <c r="S1225" s="108" t="s">
        <v>272</v>
      </c>
      <c r="T1225" s="108" t="s">
        <v>272</v>
      </c>
      <c r="U1225" s="108" t="s">
        <v>272</v>
      </c>
      <c r="V1225" s="108" t="s">
        <v>272</v>
      </c>
      <c r="W1225" s="108" t="s">
        <v>272</v>
      </c>
      <c r="X1225" s="108" t="s">
        <v>272</v>
      </c>
      <c r="Y1225" s="108" t="s">
        <v>272</v>
      </c>
      <c r="Z1225" s="108" t="s">
        <v>272</v>
      </c>
      <c r="AA1225" s="108" t="s">
        <v>272</v>
      </c>
      <c r="AB1225" s="108" t="s">
        <v>272</v>
      </c>
      <c r="AC1225" s="108" t="s">
        <v>272</v>
      </c>
      <c r="AD1225" s="108" t="s">
        <v>272</v>
      </c>
      <c r="AE1225" s="108" t="s">
        <v>272</v>
      </c>
      <c r="AF1225" s="108" t="s">
        <v>278</v>
      </c>
    </row>
    <row r="1226" spans="1:32" x14ac:dyDescent="0.25">
      <c r="A1226" s="107">
        <f t="shared" si="19"/>
        <v>8</v>
      </c>
      <c r="B1226" s="113">
        <v>45517</v>
      </c>
      <c r="C1226" s="113">
        <v>45517</v>
      </c>
      <c r="D1226" s="108" t="s">
        <v>2738</v>
      </c>
      <c r="E1226" s="108" t="s">
        <v>272</v>
      </c>
      <c r="F1226" s="108" t="s">
        <v>2739</v>
      </c>
      <c r="G1226" s="108" t="s">
        <v>281</v>
      </c>
      <c r="H1226" s="108" t="s">
        <v>282</v>
      </c>
      <c r="I1226" s="108" t="s">
        <v>276</v>
      </c>
      <c r="J1226" s="120">
        <v>-177803175</v>
      </c>
      <c r="K1226" s="114">
        <v>0</v>
      </c>
      <c r="L1226" s="114">
        <v>-177803175</v>
      </c>
      <c r="M1226" s="115" t="s">
        <v>272</v>
      </c>
      <c r="N1226" s="108" t="s">
        <v>110</v>
      </c>
      <c r="O1226" s="108" t="s">
        <v>192</v>
      </c>
      <c r="P1226" s="108" t="s">
        <v>284</v>
      </c>
      <c r="Q1226" s="120">
        <v>5500</v>
      </c>
      <c r="R1226" s="116" t="s">
        <v>0</v>
      </c>
      <c r="S1226" s="108" t="s">
        <v>272</v>
      </c>
      <c r="T1226" s="108" t="s">
        <v>272</v>
      </c>
      <c r="U1226" s="108" t="s">
        <v>272</v>
      </c>
      <c r="V1226" s="108" t="s">
        <v>272</v>
      </c>
      <c r="W1226" s="108" t="s">
        <v>272</v>
      </c>
      <c r="X1226" s="108" t="s">
        <v>272</v>
      </c>
      <c r="Y1226" s="108" t="s">
        <v>272</v>
      </c>
      <c r="Z1226" s="108" t="s">
        <v>272</v>
      </c>
      <c r="AA1226" s="108" t="s">
        <v>272</v>
      </c>
      <c r="AB1226" s="108" t="s">
        <v>272</v>
      </c>
      <c r="AC1226" s="108" t="s">
        <v>272</v>
      </c>
      <c r="AD1226" s="108" t="s">
        <v>272</v>
      </c>
      <c r="AE1226" s="108" t="s">
        <v>272</v>
      </c>
      <c r="AF1226" s="108" t="s">
        <v>278</v>
      </c>
    </row>
    <row r="1227" spans="1:32" x14ac:dyDescent="0.25">
      <c r="A1227" s="107">
        <f t="shared" si="19"/>
        <v>8</v>
      </c>
      <c r="B1227" s="113">
        <v>45517</v>
      </c>
      <c r="C1227" s="113">
        <v>45517</v>
      </c>
      <c r="D1227" s="108" t="s">
        <v>2740</v>
      </c>
      <c r="E1227" s="108" t="s">
        <v>272</v>
      </c>
      <c r="F1227" s="108" t="s">
        <v>2741</v>
      </c>
      <c r="G1227" s="108" t="s">
        <v>281</v>
      </c>
      <c r="H1227" s="108" t="s">
        <v>282</v>
      </c>
      <c r="I1227" s="108" t="s">
        <v>276</v>
      </c>
      <c r="J1227" s="120">
        <v>-15145000</v>
      </c>
      <c r="K1227" s="114">
        <v>0</v>
      </c>
      <c r="L1227" s="114">
        <v>-15145000</v>
      </c>
      <c r="M1227" s="115" t="s">
        <v>272</v>
      </c>
      <c r="N1227" s="108" t="s">
        <v>2423</v>
      </c>
      <c r="O1227" s="108" t="s">
        <v>2424</v>
      </c>
      <c r="P1227" s="108" t="s">
        <v>284</v>
      </c>
      <c r="Q1227" s="120">
        <v>3029</v>
      </c>
      <c r="R1227" s="116" t="s">
        <v>239</v>
      </c>
      <c r="S1227" s="108" t="s">
        <v>272</v>
      </c>
      <c r="T1227" s="108" t="s">
        <v>272</v>
      </c>
      <c r="U1227" s="108" t="s">
        <v>272</v>
      </c>
      <c r="V1227" s="108" t="s">
        <v>272</v>
      </c>
      <c r="W1227" s="108" t="s">
        <v>272</v>
      </c>
      <c r="X1227" s="108" t="s">
        <v>272</v>
      </c>
      <c r="Y1227" s="108" t="s">
        <v>272</v>
      </c>
      <c r="Z1227" s="108" t="s">
        <v>272</v>
      </c>
      <c r="AA1227" s="108" t="s">
        <v>272</v>
      </c>
      <c r="AB1227" s="108" t="s">
        <v>272</v>
      </c>
      <c r="AC1227" s="108" t="s">
        <v>272</v>
      </c>
      <c r="AD1227" s="108" t="s">
        <v>272</v>
      </c>
      <c r="AE1227" s="108" t="s">
        <v>272</v>
      </c>
      <c r="AF1227" s="108" t="s">
        <v>278</v>
      </c>
    </row>
    <row r="1228" spans="1:32" x14ac:dyDescent="0.25">
      <c r="A1228" s="107">
        <f t="shared" si="19"/>
        <v>8</v>
      </c>
      <c r="B1228" s="113">
        <v>45517</v>
      </c>
      <c r="C1228" s="113">
        <v>45517</v>
      </c>
      <c r="D1228" s="108" t="s">
        <v>2740</v>
      </c>
      <c r="E1228" s="108" t="s">
        <v>272</v>
      </c>
      <c r="F1228" s="108" t="s">
        <v>2741</v>
      </c>
      <c r="G1228" s="108" t="s">
        <v>281</v>
      </c>
      <c r="H1228" s="108" t="s">
        <v>282</v>
      </c>
      <c r="I1228" s="108" t="s">
        <v>276</v>
      </c>
      <c r="J1228" s="120">
        <v>-6780000</v>
      </c>
      <c r="K1228" s="114">
        <v>0</v>
      </c>
      <c r="L1228" s="114">
        <v>-6780000</v>
      </c>
      <c r="M1228" s="115" t="s">
        <v>272</v>
      </c>
      <c r="N1228" s="108" t="s">
        <v>2425</v>
      </c>
      <c r="O1228" s="108" t="s">
        <v>2426</v>
      </c>
      <c r="P1228" s="108" t="s">
        <v>284</v>
      </c>
      <c r="Q1228" s="120">
        <v>1356</v>
      </c>
      <c r="R1228" s="116" t="s">
        <v>239</v>
      </c>
      <c r="S1228" s="108" t="s">
        <v>272</v>
      </c>
      <c r="T1228" s="108" t="s">
        <v>272</v>
      </c>
      <c r="U1228" s="108" t="s">
        <v>272</v>
      </c>
      <c r="V1228" s="108" t="s">
        <v>272</v>
      </c>
      <c r="W1228" s="108" t="s">
        <v>272</v>
      </c>
      <c r="X1228" s="108" t="s">
        <v>272</v>
      </c>
      <c r="Y1228" s="108" t="s">
        <v>272</v>
      </c>
      <c r="Z1228" s="108" t="s">
        <v>272</v>
      </c>
      <c r="AA1228" s="108" t="s">
        <v>272</v>
      </c>
      <c r="AB1228" s="108" t="s">
        <v>272</v>
      </c>
      <c r="AC1228" s="108" t="s">
        <v>272</v>
      </c>
      <c r="AD1228" s="108" t="s">
        <v>272</v>
      </c>
      <c r="AE1228" s="108" t="s">
        <v>272</v>
      </c>
      <c r="AF1228" s="108" t="s">
        <v>278</v>
      </c>
    </row>
    <row r="1229" spans="1:32" x14ac:dyDescent="0.25">
      <c r="A1229" s="107">
        <f t="shared" si="19"/>
        <v>8</v>
      </c>
      <c r="B1229" s="113">
        <v>45517</v>
      </c>
      <c r="C1229" s="113">
        <v>45517</v>
      </c>
      <c r="D1229" s="108" t="s">
        <v>2740</v>
      </c>
      <c r="E1229" s="108" t="s">
        <v>272</v>
      </c>
      <c r="F1229" s="108" t="s">
        <v>2741</v>
      </c>
      <c r="G1229" s="108" t="s">
        <v>281</v>
      </c>
      <c r="H1229" s="108" t="s">
        <v>282</v>
      </c>
      <c r="I1229" s="108" t="s">
        <v>276</v>
      </c>
      <c r="J1229" s="120">
        <v>-10165000</v>
      </c>
      <c r="K1229" s="114">
        <v>0</v>
      </c>
      <c r="L1229" s="114">
        <v>-10165000</v>
      </c>
      <c r="M1229" s="115" t="s">
        <v>272</v>
      </c>
      <c r="N1229" s="108" t="s">
        <v>2427</v>
      </c>
      <c r="O1229" s="108" t="s">
        <v>2428</v>
      </c>
      <c r="P1229" s="108" t="s">
        <v>284</v>
      </c>
      <c r="Q1229" s="120">
        <v>2033</v>
      </c>
      <c r="R1229" s="116" t="s">
        <v>239</v>
      </c>
      <c r="S1229" s="108" t="s">
        <v>272</v>
      </c>
      <c r="T1229" s="108" t="s">
        <v>272</v>
      </c>
      <c r="U1229" s="108" t="s">
        <v>272</v>
      </c>
      <c r="V1229" s="108" t="s">
        <v>272</v>
      </c>
      <c r="W1229" s="108" t="s">
        <v>272</v>
      </c>
      <c r="X1229" s="108" t="s">
        <v>272</v>
      </c>
      <c r="Y1229" s="108" t="s">
        <v>272</v>
      </c>
      <c r="Z1229" s="108" t="s">
        <v>272</v>
      </c>
      <c r="AA1229" s="108" t="s">
        <v>272</v>
      </c>
      <c r="AB1229" s="108" t="s">
        <v>272</v>
      </c>
      <c r="AC1229" s="108" t="s">
        <v>272</v>
      </c>
      <c r="AD1229" s="108" t="s">
        <v>272</v>
      </c>
      <c r="AE1229" s="108" t="s">
        <v>272</v>
      </c>
      <c r="AF1229" s="108" t="s">
        <v>278</v>
      </c>
    </row>
    <row r="1230" spans="1:32" x14ac:dyDescent="0.25">
      <c r="A1230" s="107">
        <f t="shared" si="19"/>
        <v>8</v>
      </c>
      <c r="B1230" s="113">
        <v>45517</v>
      </c>
      <c r="C1230" s="113">
        <v>45517</v>
      </c>
      <c r="D1230" s="108" t="s">
        <v>2740</v>
      </c>
      <c r="E1230" s="108" t="s">
        <v>272</v>
      </c>
      <c r="F1230" s="108" t="s">
        <v>2741</v>
      </c>
      <c r="G1230" s="108" t="s">
        <v>281</v>
      </c>
      <c r="H1230" s="108" t="s">
        <v>282</v>
      </c>
      <c r="I1230" s="108" t="s">
        <v>276</v>
      </c>
      <c r="J1230" s="120">
        <v>-9865000</v>
      </c>
      <c r="K1230" s="114">
        <v>0</v>
      </c>
      <c r="L1230" s="114">
        <v>-9865000</v>
      </c>
      <c r="M1230" s="115" t="s">
        <v>272</v>
      </c>
      <c r="N1230" s="108" t="s">
        <v>2429</v>
      </c>
      <c r="O1230" s="108" t="s">
        <v>2430</v>
      </c>
      <c r="P1230" s="108" t="s">
        <v>284</v>
      </c>
      <c r="Q1230" s="120">
        <v>1973</v>
      </c>
      <c r="R1230" s="116" t="s">
        <v>239</v>
      </c>
      <c r="S1230" s="108" t="s">
        <v>272</v>
      </c>
      <c r="T1230" s="108" t="s">
        <v>272</v>
      </c>
      <c r="U1230" s="108" t="s">
        <v>272</v>
      </c>
      <c r="V1230" s="108" t="s">
        <v>272</v>
      </c>
      <c r="W1230" s="108" t="s">
        <v>272</v>
      </c>
      <c r="X1230" s="108" t="s">
        <v>272</v>
      </c>
      <c r="Y1230" s="108" t="s">
        <v>272</v>
      </c>
      <c r="Z1230" s="108" t="s">
        <v>272</v>
      </c>
      <c r="AA1230" s="108" t="s">
        <v>272</v>
      </c>
      <c r="AB1230" s="108" t="s">
        <v>272</v>
      </c>
      <c r="AC1230" s="108" t="s">
        <v>272</v>
      </c>
      <c r="AD1230" s="108" t="s">
        <v>272</v>
      </c>
      <c r="AE1230" s="108" t="s">
        <v>272</v>
      </c>
      <c r="AF1230" s="108" t="s">
        <v>278</v>
      </c>
    </row>
    <row r="1231" spans="1:32" x14ac:dyDescent="0.25">
      <c r="A1231" s="107">
        <f t="shared" si="19"/>
        <v>8</v>
      </c>
      <c r="B1231" s="113">
        <v>45518</v>
      </c>
      <c r="C1231" s="113">
        <v>45518</v>
      </c>
      <c r="D1231" s="108" t="s">
        <v>2742</v>
      </c>
      <c r="E1231" s="108" t="s">
        <v>272</v>
      </c>
      <c r="F1231" s="108" t="s">
        <v>2743</v>
      </c>
      <c r="G1231" s="108" t="s">
        <v>281</v>
      </c>
      <c r="H1231" s="108" t="s">
        <v>282</v>
      </c>
      <c r="I1231" s="108" t="s">
        <v>276</v>
      </c>
      <c r="J1231" s="120">
        <v>-12805000</v>
      </c>
      <c r="K1231" s="114">
        <v>0</v>
      </c>
      <c r="L1231" s="114">
        <v>-12805000</v>
      </c>
      <c r="M1231" s="115" t="s">
        <v>272</v>
      </c>
      <c r="N1231" s="108" t="s">
        <v>2423</v>
      </c>
      <c r="O1231" s="108" t="s">
        <v>2424</v>
      </c>
      <c r="P1231" s="108" t="s">
        <v>284</v>
      </c>
      <c r="Q1231" s="120">
        <v>2561</v>
      </c>
      <c r="R1231" s="116" t="s">
        <v>239</v>
      </c>
      <c r="S1231" s="108" t="s">
        <v>272</v>
      </c>
      <c r="T1231" s="108" t="s">
        <v>272</v>
      </c>
      <c r="U1231" s="108" t="s">
        <v>272</v>
      </c>
      <c r="V1231" s="108" t="s">
        <v>272</v>
      </c>
      <c r="W1231" s="108" t="s">
        <v>272</v>
      </c>
      <c r="X1231" s="108" t="s">
        <v>272</v>
      </c>
      <c r="Y1231" s="108" t="s">
        <v>272</v>
      </c>
      <c r="Z1231" s="108" t="s">
        <v>272</v>
      </c>
      <c r="AA1231" s="108" t="s">
        <v>272</v>
      </c>
      <c r="AB1231" s="108" t="s">
        <v>272</v>
      </c>
      <c r="AC1231" s="108" t="s">
        <v>272</v>
      </c>
      <c r="AD1231" s="108" t="s">
        <v>272</v>
      </c>
      <c r="AE1231" s="108" t="s">
        <v>272</v>
      </c>
      <c r="AF1231" s="108" t="s">
        <v>278</v>
      </c>
    </row>
    <row r="1232" spans="1:32" x14ac:dyDescent="0.25">
      <c r="A1232" s="107">
        <f t="shared" si="19"/>
        <v>8</v>
      </c>
      <c r="B1232" s="113">
        <v>45518</v>
      </c>
      <c r="C1232" s="113">
        <v>45518</v>
      </c>
      <c r="D1232" s="108" t="s">
        <v>2742</v>
      </c>
      <c r="E1232" s="108" t="s">
        <v>272</v>
      </c>
      <c r="F1232" s="108" t="s">
        <v>2743</v>
      </c>
      <c r="G1232" s="108" t="s">
        <v>281</v>
      </c>
      <c r="H1232" s="108" t="s">
        <v>282</v>
      </c>
      <c r="I1232" s="108" t="s">
        <v>276</v>
      </c>
      <c r="J1232" s="120">
        <v>-19180000</v>
      </c>
      <c r="K1232" s="114">
        <v>0</v>
      </c>
      <c r="L1232" s="114">
        <v>-19180000</v>
      </c>
      <c r="M1232" s="115" t="s">
        <v>272</v>
      </c>
      <c r="N1232" s="108" t="s">
        <v>2425</v>
      </c>
      <c r="O1232" s="108" t="s">
        <v>2426</v>
      </c>
      <c r="P1232" s="108" t="s">
        <v>284</v>
      </c>
      <c r="Q1232" s="120">
        <v>3836</v>
      </c>
      <c r="R1232" s="116" t="s">
        <v>239</v>
      </c>
      <c r="S1232" s="108" t="s">
        <v>272</v>
      </c>
      <c r="T1232" s="108" t="s">
        <v>272</v>
      </c>
      <c r="U1232" s="108" t="s">
        <v>272</v>
      </c>
      <c r="V1232" s="108" t="s">
        <v>272</v>
      </c>
      <c r="W1232" s="108" t="s">
        <v>272</v>
      </c>
      <c r="X1232" s="108" t="s">
        <v>272</v>
      </c>
      <c r="Y1232" s="108" t="s">
        <v>272</v>
      </c>
      <c r="Z1232" s="108" t="s">
        <v>272</v>
      </c>
      <c r="AA1232" s="108" t="s">
        <v>272</v>
      </c>
      <c r="AB1232" s="108" t="s">
        <v>272</v>
      </c>
      <c r="AC1232" s="108" t="s">
        <v>272</v>
      </c>
      <c r="AD1232" s="108" t="s">
        <v>272</v>
      </c>
      <c r="AE1232" s="108" t="s">
        <v>272</v>
      </c>
      <c r="AF1232" s="108" t="s">
        <v>278</v>
      </c>
    </row>
    <row r="1233" spans="1:32" x14ac:dyDescent="0.25">
      <c r="A1233" s="107">
        <f t="shared" si="19"/>
        <v>8</v>
      </c>
      <c r="B1233" s="113">
        <v>45518</v>
      </c>
      <c r="C1233" s="113">
        <v>45518</v>
      </c>
      <c r="D1233" s="108" t="s">
        <v>2742</v>
      </c>
      <c r="E1233" s="108" t="s">
        <v>272</v>
      </c>
      <c r="F1233" s="108" t="s">
        <v>2743</v>
      </c>
      <c r="G1233" s="108" t="s">
        <v>281</v>
      </c>
      <c r="H1233" s="108" t="s">
        <v>282</v>
      </c>
      <c r="I1233" s="108" t="s">
        <v>276</v>
      </c>
      <c r="J1233" s="120">
        <v>-9855000</v>
      </c>
      <c r="K1233" s="114">
        <v>0</v>
      </c>
      <c r="L1233" s="114">
        <v>-9855000</v>
      </c>
      <c r="M1233" s="115" t="s">
        <v>272</v>
      </c>
      <c r="N1233" s="108" t="s">
        <v>2427</v>
      </c>
      <c r="O1233" s="108" t="s">
        <v>2428</v>
      </c>
      <c r="P1233" s="108" t="s">
        <v>284</v>
      </c>
      <c r="Q1233" s="120">
        <v>1971</v>
      </c>
      <c r="R1233" s="116" t="s">
        <v>239</v>
      </c>
      <c r="S1233" s="108" t="s">
        <v>272</v>
      </c>
      <c r="T1233" s="108" t="s">
        <v>272</v>
      </c>
      <c r="U1233" s="108" t="s">
        <v>272</v>
      </c>
      <c r="V1233" s="108" t="s">
        <v>272</v>
      </c>
      <c r="W1233" s="108" t="s">
        <v>272</v>
      </c>
      <c r="X1233" s="108" t="s">
        <v>272</v>
      </c>
      <c r="Y1233" s="108" t="s">
        <v>272</v>
      </c>
      <c r="Z1233" s="108" t="s">
        <v>272</v>
      </c>
      <c r="AA1233" s="108" t="s">
        <v>272</v>
      </c>
      <c r="AB1233" s="108" t="s">
        <v>272</v>
      </c>
      <c r="AC1233" s="108" t="s">
        <v>272</v>
      </c>
      <c r="AD1233" s="108" t="s">
        <v>272</v>
      </c>
      <c r="AE1233" s="108" t="s">
        <v>272</v>
      </c>
      <c r="AF1233" s="108" t="s">
        <v>278</v>
      </c>
    </row>
    <row r="1234" spans="1:32" x14ac:dyDescent="0.25">
      <c r="A1234" s="107">
        <f t="shared" si="19"/>
        <v>8</v>
      </c>
      <c r="B1234" s="113">
        <v>45518</v>
      </c>
      <c r="C1234" s="113">
        <v>45518</v>
      </c>
      <c r="D1234" s="108" t="s">
        <v>2742</v>
      </c>
      <c r="E1234" s="108" t="s">
        <v>272</v>
      </c>
      <c r="F1234" s="108" t="s">
        <v>2743</v>
      </c>
      <c r="G1234" s="108" t="s">
        <v>281</v>
      </c>
      <c r="H1234" s="108" t="s">
        <v>282</v>
      </c>
      <c r="I1234" s="108" t="s">
        <v>276</v>
      </c>
      <c r="J1234" s="120">
        <v>-5880000</v>
      </c>
      <c r="K1234" s="114">
        <v>0</v>
      </c>
      <c r="L1234" s="114">
        <v>-5880000</v>
      </c>
      <c r="M1234" s="115" t="s">
        <v>272</v>
      </c>
      <c r="N1234" s="108" t="s">
        <v>2429</v>
      </c>
      <c r="O1234" s="108" t="s">
        <v>2430</v>
      </c>
      <c r="P1234" s="108" t="s">
        <v>284</v>
      </c>
      <c r="Q1234" s="120">
        <v>1176</v>
      </c>
      <c r="R1234" s="116" t="s">
        <v>239</v>
      </c>
      <c r="S1234" s="108" t="s">
        <v>272</v>
      </c>
      <c r="T1234" s="108" t="s">
        <v>272</v>
      </c>
      <c r="U1234" s="108" t="s">
        <v>272</v>
      </c>
      <c r="V1234" s="108" t="s">
        <v>272</v>
      </c>
      <c r="W1234" s="108" t="s">
        <v>272</v>
      </c>
      <c r="X1234" s="108" t="s">
        <v>272</v>
      </c>
      <c r="Y1234" s="108" t="s">
        <v>272</v>
      </c>
      <c r="Z1234" s="108" t="s">
        <v>272</v>
      </c>
      <c r="AA1234" s="108" t="s">
        <v>272</v>
      </c>
      <c r="AB1234" s="108" t="s">
        <v>272</v>
      </c>
      <c r="AC1234" s="108" t="s">
        <v>272</v>
      </c>
      <c r="AD1234" s="108" t="s">
        <v>272</v>
      </c>
      <c r="AE1234" s="108" t="s">
        <v>272</v>
      </c>
      <c r="AF1234" s="108" t="s">
        <v>278</v>
      </c>
    </row>
    <row r="1235" spans="1:32" x14ac:dyDescent="0.25">
      <c r="A1235" s="107">
        <f t="shared" si="19"/>
        <v>8</v>
      </c>
      <c r="B1235" s="113">
        <v>45518</v>
      </c>
      <c r="C1235" s="113">
        <v>45518</v>
      </c>
      <c r="D1235" s="108" t="s">
        <v>2744</v>
      </c>
      <c r="E1235" s="108" t="s">
        <v>272</v>
      </c>
      <c r="F1235" s="108" t="s">
        <v>2745</v>
      </c>
      <c r="G1235" s="108" t="s">
        <v>281</v>
      </c>
      <c r="H1235" s="108" t="s">
        <v>282</v>
      </c>
      <c r="I1235" s="108" t="s">
        <v>276</v>
      </c>
      <c r="J1235" s="120">
        <v>-186153000</v>
      </c>
      <c r="K1235" s="114">
        <v>0</v>
      </c>
      <c r="L1235" s="114">
        <v>-186153000</v>
      </c>
      <c r="M1235" s="115" t="s">
        <v>272</v>
      </c>
      <c r="N1235" s="108" t="s">
        <v>155</v>
      </c>
      <c r="O1235" s="108" t="s">
        <v>179</v>
      </c>
      <c r="P1235" s="108" t="s">
        <v>284</v>
      </c>
      <c r="Q1235" s="120">
        <v>5500</v>
      </c>
      <c r="R1235" s="116" t="s">
        <v>1</v>
      </c>
      <c r="S1235" s="108" t="s">
        <v>272</v>
      </c>
      <c r="T1235" s="108" t="s">
        <v>272</v>
      </c>
      <c r="U1235" s="108" t="s">
        <v>272</v>
      </c>
      <c r="V1235" s="108" t="s">
        <v>272</v>
      </c>
      <c r="W1235" s="108" t="s">
        <v>272</v>
      </c>
      <c r="X1235" s="108" t="s">
        <v>272</v>
      </c>
      <c r="Y1235" s="108" t="s">
        <v>272</v>
      </c>
      <c r="Z1235" s="108" t="s">
        <v>272</v>
      </c>
      <c r="AA1235" s="108" t="s">
        <v>272</v>
      </c>
      <c r="AB1235" s="108" t="s">
        <v>272</v>
      </c>
      <c r="AC1235" s="108" t="s">
        <v>272</v>
      </c>
      <c r="AD1235" s="108" t="s">
        <v>272</v>
      </c>
      <c r="AE1235" s="108" t="s">
        <v>272</v>
      </c>
      <c r="AF1235" s="108" t="s">
        <v>278</v>
      </c>
    </row>
    <row r="1236" spans="1:32" x14ac:dyDescent="0.25">
      <c r="A1236" s="107">
        <f t="shared" si="19"/>
        <v>8</v>
      </c>
      <c r="B1236" s="113">
        <v>45518</v>
      </c>
      <c r="C1236" s="113">
        <v>45518</v>
      </c>
      <c r="D1236" s="108" t="s">
        <v>2746</v>
      </c>
      <c r="E1236" s="108" t="s">
        <v>272</v>
      </c>
      <c r="F1236" s="108" t="s">
        <v>2747</v>
      </c>
      <c r="G1236" s="108" t="s">
        <v>281</v>
      </c>
      <c r="H1236" s="108" t="s">
        <v>282</v>
      </c>
      <c r="I1236" s="108" t="s">
        <v>276</v>
      </c>
      <c r="J1236" s="120">
        <v>-355606350</v>
      </c>
      <c r="K1236" s="114">
        <v>0</v>
      </c>
      <c r="L1236" s="114">
        <v>-355606350</v>
      </c>
      <c r="M1236" s="115" t="s">
        <v>272</v>
      </c>
      <c r="N1236" s="108" t="s">
        <v>110</v>
      </c>
      <c r="O1236" s="108" t="s">
        <v>192</v>
      </c>
      <c r="P1236" s="108" t="s">
        <v>284</v>
      </c>
      <c r="Q1236" s="120">
        <v>11000</v>
      </c>
      <c r="R1236" s="116" t="s">
        <v>0</v>
      </c>
      <c r="S1236" s="108" t="s">
        <v>272</v>
      </c>
      <c r="T1236" s="108" t="s">
        <v>272</v>
      </c>
      <c r="U1236" s="108" t="s">
        <v>272</v>
      </c>
      <c r="V1236" s="108" t="s">
        <v>272</v>
      </c>
      <c r="W1236" s="108" t="s">
        <v>272</v>
      </c>
      <c r="X1236" s="108" t="s">
        <v>272</v>
      </c>
      <c r="Y1236" s="108" t="s">
        <v>272</v>
      </c>
      <c r="Z1236" s="108" t="s">
        <v>272</v>
      </c>
      <c r="AA1236" s="108" t="s">
        <v>272</v>
      </c>
      <c r="AB1236" s="108" t="s">
        <v>272</v>
      </c>
      <c r="AC1236" s="108" t="s">
        <v>272</v>
      </c>
      <c r="AD1236" s="108" t="s">
        <v>272</v>
      </c>
      <c r="AE1236" s="108" t="s">
        <v>272</v>
      </c>
      <c r="AF1236" s="108" t="s">
        <v>278</v>
      </c>
    </row>
    <row r="1237" spans="1:32" x14ac:dyDescent="0.25">
      <c r="A1237" s="107">
        <f t="shared" si="19"/>
        <v>8</v>
      </c>
      <c r="B1237" s="113">
        <v>45518</v>
      </c>
      <c r="C1237" s="113">
        <v>45518</v>
      </c>
      <c r="D1237" s="108" t="s">
        <v>2748</v>
      </c>
      <c r="E1237" s="108" t="s">
        <v>272</v>
      </c>
      <c r="F1237" s="108" t="s">
        <v>2749</v>
      </c>
      <c r="G1237" s="108" t="s">
        <v>315</v>
      </c>
      <c r="H1237" s="108" t="s">
        <v>316</v>
      </c>
      <c r="I1237" s="108" t="s">
        <v>276</v>
      </c>
      <c r="J1237" s="120">
        <v>-667180800</v>
      </c>
      <c r="K1237" s="114">
        <v>0</v>
      </c>
      <c r="L1237" s="114">
        <v>-667180800</v>
      </c>
      <c r="M1237" s="115" t="s">
        <v>272</v>
      </c>
      <c r="N1237" s="108" t="s">
        <v>110</v>
      </c>
      <c r="O1237" s="108" t="s">
        <v>192</v>
      </c>
      <c r="P1237" s="108" t="s">
        <v>284</v>
      </c>
      <c r="Q1237" s="120">
        <v>22000</v>
      </c>
      <c r="R1237" s="116" t="s">
        <v>0</v>
      </c>
      <c r="S1237" s="108" t="s">
        <v>272</v>
      </c>
      <c r="T1237" s="108" t="s">
        <v>272</v>
      </c>
      <c r="U1237" s="108" t="s">
        <v>272</v>
      </c>
      <c r="V1237" s="108" t="s">
        <v>272</v>
      </c>
      <c r="W1237" s="108" t="s">
        <v>272</v>
      </c>
      <c r="X1237" s="108" t="s">
        <v>272</v>
      </c>
      <c r="Y1237" s="108" t="s">
        <v>272</v>
      </c>
      <c r="Z1237" s="108" t="s">
        <v>272</v>
      </c>
      <c r="AA1237" s="108" t="s">
        <v>272</v>
      </c>
      <c r="AB1237" s="108" t="s">
        <v>272</v>
      </c>
      <c r="AC1237" s="108" t="s">
        <v>272</v>
      </c>
      <c r="AD1237" s="108" t="s">
        <v>272</v>
      </c>
      <c r="AE1237" s="108" t="s">
        <v>272</v>
      </c>
      <c r="AF1237" s="108" t="s">
        <v>278</v>
      </c>
    </row>
    <row r="1238" spans="1:32" x14ac:dyDescent="0.25">
      <c r="A1238" s="107">
        <f t="shared" si="19"/>
        <v>8</v>
      </c>
      <c r="B1238" s="113">
        <v>45518</v>
      </c>
      <c r="C1238" s="113">
        <v>45518</v>
      </c>
      <c r="D1238" s="108" t="s">
        <v>2750</v>
      </c>
      <c r="E1238" s="108" t="s">
        <v>272</v>
      </c>
      <c r="F1238" s="108" t="s">
        <v>2751</v>
      </c>
      <c r="G1238" s="108" t="s">
        <v>315</v>
      </c>
      <c r="H1238" s="108" t="s">
        <v>316</v>
      </c>
      <c r="I1238" s="108" t="s">
        <v>276</v>
      </c>
      <c r="J1238" s="120">
        <v>-667180800</v>
      </c>
      <c r="K1238" s="114">
        <v>0</v>
      </c>
      <c r="L1238" s="114">
        <v>-667180800</v>
      </c>
      <c r="M1238" s="115" t="s">
        <v>272</v>
      </c>
      <c r="N1238" s="108" t="s">
        <v>110</v>
      </c>
      <c r="O1238" s="108" t="s">
        <v>192</v>
      </c>
      <c r="P1238" s="108" t="s">
        <v>284</v>
      </c>
      <c r="Q1238" s="120">
        <v>22000</v>
      </c>
      <c r="R1238" s="116" t="s">
        <v>0</v>
      </c>
      <c r="S1238" s="108" t="s">
        <v>272</v>
      </c>
      <c r="T1238" s="108" t="s">
        <v>272</v>
      </c>
      <c r="U1238" s="108" t="s">
        <v>272</v>
      </c>
      <c r="V1238" s="108" t="s">
        <v>272</v>
      </c>
      <c r="W1238" s="108" t="s">
        <v>272</v>
      </c>
      <c r="X1238" s="108" t="s">
        <v>272</v>
      </c>
      <c r="Y1238" s="108" t="s">
        <v>272</v>
      </c>
      <c r="Z1238" s="108" t="s">
        <v>272</v>
      </c>
      <c r="AA1238" s="108" t="s">
        <v>272</v>
      </c>
      <c r="AB1238" s="108" t="s">
        <v>272</v>
      </c>
      <c r="AC1238" s="108" t="s">
        <v>272</v>
      </c>
      <c r="AD1238" s="108" t="s">
        <v>272</v>
      </c>
      <c r="AE1238" s="108" t="s">
        <v>272</v>
      </c>
      <c r="AF1238" s="108" t="s">
        <v>278</v>
      </c>
    </row>
    <row r="1239" spans="1:32" x14ac:dyDescent="0.25">
      <c r="A1239" s="107">
        <f t="shared" si="19"/>
        <v>8</v>
      </c>
      <c r="B1239" s="113">
        <v>45518</v>
      </c>
      <c r="C1239" s="113">
        <v>45518</v>
      </c>
      <c r="D1239" s="108" t="s">
        <v>2752</v>
      </c>
      <c r="E1239" s="108" t="s">
        <v>272</v>
      </c>
      <c r="F1239" s="108" t="s">
        <v>2753</v>
      </c>
      <c r="G1239" s="108" t="s">
        <v>315</v>
      </c>
      <c r="H1239" s="108" t="s">
        <v>316</v>
      </c>
      <c r="I1239" s="108" t="s">
        <v>276</v>
      </c>
      <c r="J1239" s="120">
        <v>-667180800</v>
      </c>
      <c r="K1239" s="114">
        <v>0</v>
      </c>
      <c r="L1239" s="114">
        <v>-667180800</v>
      </c>
      <c r="M1239" s="115" t="s">
        <v>272</v>
      </c>
      <c r="N1239" s="108" t="s">
        <v>110</v>
      </c>
      <c r="O1239" s="108" t="s">
        <v>192</v>
      </c>
      <c r="P1239" s="108" t="s">
        <v>284</v>
      </c>
      <c r="Q1239" s="120">
        <v>22000</v>
      </c>
      <c r="R1239" s="116" t="s">
        <v>0</v>
      </c>
      <c r="S1239" s="108" t="s">
        <v>272</v>
      </c>
      <c r="T1239" s="108" t="s">
        <v>272</v>
      </c>
      <c r="U1239" s="108" t="s">
        <v>272</v>
      </c>
      <c r="V1239" s="108" t="s">
        <v>272</v>
      </c>
      <c r="W1239" s="108" t="s">
        <v>272</v>
      </c>
      <c r="X1239" s="108" t="s">
        <v>272</v>
      </c>
      <c r="Y1239" s="108" t="s">
        <v>272</v>
      </c>
      <c r="Z1239" s="108" t="s">
        <v>272</v>
      </c>
      <c r="AA1239" s="108" t="s">
        <v>272</v>
      </c>
      <c r="AB1239" s="108" t="s">
        <v>272</v>
      </c>
      <c r="AC1239" s="108" t="s">
        <v>272</v>
      </c>
      <c r="AD1239" s="108" t="s">
        <v>272</v>
      </c>
      <c r="AE1239" s="108" t="s">
        <v>272</v>
      </c>
      <c r="AF1239" s="108" t="s">
        <v>278</v>
      </c>
    </row>
    <row r="1240" spans="1:32" x14ac:dyDescent="0.25">
      <c r="A1240" s="107">
        <f t="shared" si="19"/>
        <v>8</v>
      </c>
      <c r="B1240" s="113">
        <v>45518</v>
      </c>
      <c r="C1240" s="113">
        <v>45518</v>
      </c>
      <c r="D1240" s="108" t="s">
        <v>2754</v>
      </c>
      <c r="E1240" s="108" t="s">
        <v>272</v>
      </c>
      <c r="F1240" s="108" t="s">
        <v>2755</v>
      </c>
      <c r="G1240" s="108" t="s">
        <v>315</v>
      </c>
      <c r="H1240" s="108" t="s">
        <v>316</v>
      </c>
      <c r="I1240" s="108" t="s">
        <v>276</v>
      </c>
      <c r="J1240" s="120">
        <v>-667180800</v>
      </c>
      <c r="K1240" s="114">
        <v>0</v>
      </c>
      <c r="L1240" s="114">
        <v>-667180800</v>
      </c>
      <c r="M1240" s="115" t="s">
        <v>272</v>
      </c>
      <c r="N1240" s="108" t="s">
        <v>110</v>
      </c>
      <c r="O1240" s="108" t="s">
        <v>192</v>
      </c>
      <c r="P1240" s="108" t="s">
        <v>284</v>
      </c>
      <c r="Q1240" s="120">
        <v>22000</v>
      </c>
      <c r="R1240" s="116" t="s">
        <v>0</v>
      </c>
      <c r="S1240" s="108" t="s">
        <v>272</v>
      </c>
      <c r="T1240" s="108" t="s">
        <v>272</v>
      </c>
      <c r="U1240" s="108" t="s">
        <v>272</v>
      </c>
      <c r="V1240" s="108" t="s">
        <v>272</v>
      </c>
      <c r="W1240" s="108" t="s">
        <v>272</v>
      </c>
      <c r="X1240" s="108" t="s">
        <v>272</v>
      </c>
      <c r="Y1240" s="108" t="s">
        <v>272</v>
      </c>
      <c r="Z1240" s="108" t="s">
        <v>272</v>
      </c>
      <c r="AA1240" s="108" t="s">
        <v>272</v>
      </c>
      <c r="AB1240" s="108" t="s">
        <v>272</v>
      </c>
      <c r="AC1240" s="108" t="s">
        <v>272</v>
      </c>
      <c r="AD1240" s="108" t="s">
        <v>272</v>
      </c>
      <c r="AE1240" s="108" t="s">
        <v>272</v>
      </c>
      <c r="AF1240" s="108" t="s">
        <v>278</v>
      </c>
    </row>
    <row r="1241" spans="1:32" x14ac:dyDescent="0.25">
      <c r="A1241" s="107">
        <f t="shared" si="19"/>
        <v>8</v>
      </c>
      <c r="B1241" s="113">
        <v>45519</v>
      </c>
      <c r="C1241" s="113">
        <v>45519</v>
      </c>
      <c r="D1241" s="108" t="s">
        <v>2756</v>
      </c>
      <c r="E1241" s="108" t="s">
        <v>272</v>
      </c>
      <c r="F1241" s="108" t="s">
        <v>2757</v>
      </c>
      <c r="G1241" s="108" t="s">
        <v>281</v>
      </c>
      <c r="H1241" s="108" t="s">
        <v>282</v>
      </c>
      <c r="I1241" s="108" t="s">
        <v>276</v>
      </c>
      <c r="J1241" s="120">
        <v>-3758000000</v>
      </c>
      <c r="K1241" s="114">
        <v>0</v>
      </c>
      <c r="L1241" s="114">
        <v>-3758000000</v>
      </c>
      <c r="M1241" s="115" t="s">
        <v>272</v>
      </c>
      <c r="N1241" s="108" t="s">
        <v>705</v>
      </c>
      <c r="O1241" s="108" t="s">
        <v>706</v>
      </c>
      <c r="P1241" s="108" t="s">
        <v>284</v>
      </c>
      <c r="Q1241" s="120">
        <v>200000</v>
      </c>
      <c r="R1241" s="116" t="s">
        <v>241</v>
      </c>
      <c r="S1241" s="108" t="s">
        <v>272</v>
      </c>
      <c r="T1241" s="108" t="s">
        <v>272</v>
      </c>
      <c r="U1241" s="108" t="s">
        <v>272</v>
      </c>
      <c r="V1241" s="108" t="s">
        <v>272</v>
      </c>
      <c r="W1241" s="108" t="s">
        <v>272</v>
      </c>
      <c r="X1241" s="108" t="s">
        <v>272</v>
      </c>
      <c r="Y1241" s="108" t="s">
        <v>272</v>
      </c>
      <c r="Z1241" s="108" t="s">
        <v>272</v>
      </c>
      <c r="AA1241" s="108" t="s">
        <v>272</v>
      </c>
      <c r="AB1241" s="108" t="s">
        <v>272</v>
      </c>
      <c r="AC1241" s="108" t="s">
        <v>272</v>
      </c>
      <c r="AD1241" s="108" t="s">
        <v>272</v>
      </c>
      <c r="AE1241" s="108" t="s">
        <v>272</v>
      </c>
      <c r="AF1241" s="108" t="s">
        <v>278</v>
      </c>
    </row>
    <row r="1242" spans="1:32" x14ac:dyDescent="0.25">
      <c r="A1242" s="107">
        <f t="shared" si="19"/>
        <v>8</v>
      </c>
      <c r="B1242" s="113">
        <v>45519</v>
      </c>
      <c r="C1242" s="113">
        <v>45519</v>
      </c>
      <c r="D1242" s="108" t="s">
        <v>2758</v>
      </c>
      <c r="E1242" s="108" t="s">
        <v>272</v>
      </c>
      <c r="F1242" s="108" t="s">
        <v>2759</v>
      </c>
      <c r="G1242" s="108" t="s">
        <v>281</v>
      </c>
      <c r="H1242" s="108" t="s">
        <v>282</v>
      </c>
      <c r="I1242" s="108" t="s">
        <v>276</v>
      </c>
      <c r="J1242" s="120">
        <v>-16145000</v>
      </c>
      <c r="K1242" s="114">
        <v>0</v>
      </c>
      <c r="L1242" s="114">
        <v>-16145000</v>
      </c>
      <c r="M1242" s="115" t="s">
        <v>272</v>
      </c>
      <c r="N1242" s="108" t="s">
        <v>2423</v>
      </c>
      <c r="O1242" s="108" t="s">
        <v>2424</v>
      </c>
      <c r="P1242" s="108" t="s">
        <v>284</v>
      </c>
      <c r="Q1242" s="120">
        <v>3229</v>
      </c>
      <c r="R1242" s="116" t="s">
        <v>239</v>
      </c>
      <c r="S1242" s="108" t="s">
        <v>272</v>
      </c>
      <c r="T1242" s="108" t="s">
        <v>272</v>
      </c>
      <c r="U1242" s="108" t="s">
        <v>272</v>
      </c>
      <c r="V1242" s="108" t="s">
        <v>272</v>
      </c>
      <c r="W1242" s="108" t="s">
        <v>272</v>
      </c>
      <c r="X1242" s="108" t="s">
        <v>272</v>
      </c>
      <c r="Y1242" s="108" t="s">
        <v>272</v>
      </c>
      <c r="Z1242" s="108" t="s">
        <v>272</v>
      </c>
      <c r="AA1242" s="108" t="s">
        <v>272</v>
      </c>
      <c r="AB1242" s="108" t="s">
        <v>272</v>
      </c>
      <c r="AC1242" s="108" t="s">
        <v>272</v>
      </c>
      <c r="AD1242" s="108" t="s">
        <v>272</v>
      </c>
      <c r="AE1242" s="108" t="s">
        <v>272</v>
      </c>
      <c r="AF1242" s="108" t="s">
        <v>278</v>
      </c>
    </row>
    <row r="1243" spans="1:32" x14ac:dyDescent="0.25">
      <c r="A1243" s="107">
        <f t="shared" si="19"/>
        <v>8</v>
      </c>
      <c r="B1243" s="113">
        <v>45519</v>
      </c>
      <c r="C1243" s="113">
        <v>45519</v>
      </c>
      <c r="D1243" s="108" t="s">
        <v>2758</v>
      </c>
      <c r="E1243" s="108" t="s">
        <v>272</v>
      </c>
      <c r="F1243" s="108" t="s">
        <v>2759</v>
      </c>
      <c r="G1243" s="108" t="s">
        <v>281</v>
      </c>
      <c r="H1243" s="108" t="s">
        <v>282</v>
      </c>
      <c r="I1243" s="108" t="s">
        <v>276</v>
      </c>
      <c r="J1243" s="120">
        <v>-9265000</v>
      </c>
      <c r="K1243" s="114">
        <v>0</v>
      </c>
      <c r="L1243" s="114">
        <v>-9265000</v>
      </c>
      <c r="M1243" s="115" t="s">
        <v>272</v>
      </c>
      <c r="N1243" s="108" t="s">
        <v>2425</v>
      </c>
      <c r="O1243" s="108" t="s">
        <v>2426</v>
      </c>
      <c r="P1243" s="108" t="s">
        <v>284</v>
      </c>
      <c r="Q1243" s="120">
        <v>1853</v>
      </c>
      <c r="R1243" s="116" t="s">
        <v>239</v>
      </c>
      <c r="S1243" s="108" t="s">
        <v>272</v>
      </c>
      <c r="T1243" s="108" t="s">
        <v>272</v>
      </c>
      <c r="U1243" s="108" t="s">
        <v>272</v>
      </c>
      <c r="V1243" s="108" t="s">
        <v>272</v>
      </c>
      <c r="W1243" s="108" t="s">
        <v>272</v>
      </c>
      <c r="X1243" s="108" t="s">
        <v>272</v>
      </c>
      <c r="Y1243" s="108" t="s">
        <v>272</v>
      </c>
      <c r="Z1243" s="108" t="s">
        <v>272</v>
      </c>
      <c r="AA1243" s="108" t="s">
        <v>272</v>
      </c>
      <c r="AB1243" s="108" t="s">
        <v>272</v>
      </c>
      <c r="AC1243" s="108" t="s">
        <v>272</v>
      </c>
      <c r="AD1243" s="108" t="s">
        <v>272</v>
      </c>
      <c r="AE1243" s="108" t="s">
        <v>272</v>
      </c>
      <c r="AF1243" s="108" t="s">
        <v>278</v>
      </c>
    </row>
    <row r="1244" spans="1:32" x14ac:dyDescent="0.25">
      <c r="A1244" s="107">
        <f t="shared" si="19"/>
        <v>8</v>
      </c>
      <c r="B1244" s="113">
        <v>45519</v>
      </c>
      <c r="C1244" s="113">
        <v>45519</v>
      </c>
      <c r="D1244" s="108" t="s">
        <v>2758</v>
      </c>
      <c r="E1244" s="108" t="s">
        <v>272</v>
      </c>
      <c r="F1244" s="108" t="s">
        <v>2759</v>
      </c>
      <c r="G1244" s="108" t="s">
        <v>281</v>
      </c>
      <c r="H1244" s="108" t="s">
        <v>282</v>
      </c>
      <c r="I1244" s="108" t="s">
        <v>276</v>
      </c>
      <c r="J1244" s="120">
        <v>-17780000</v>
      </c>
      <c r="K1244" s="114">
        <v>0</v>
      </c>
      <c r="L1244" s="114">
        <v>-17780000</v>
      </c>
      <c r="M1244" s="115" t="s">
        <v>272</v>
      </c>
      <c r="N1244" s="108" t="s">
        <v>2427</v>
      </c>
      <c r="O1244" s="108" t="s">
        <v>2428</v>
      </c>
      <c r="P1244" s="108" t="s">
        <v>284</v>
      </c>
      <c r="Q1244" s="120">
        <v>3556</v>
      </c>
      <c r="R1244" s="116" t="s">
        <v>239</v>
      </c>
      <c r="S1244" s="108" t="s">
        <v>272</v>
      </c>
      <c r="T1244" s="108" t="s">
        <v>272</v>
      </c>
      <c r="U1244" s="108" t="s">
        <v>272</v>
      </c>
      <c r="V1244" s="108" t="s">
        <v>272</v>
      </c>
      <c r="W1244" s="108" t="s">
        <v>272</v>
      </c>
      <c r="X1244" s="108" t="s">
        <v>272</v>
      </c>
      <c r="Y1244" s="108" t="s">
        <v>272</v>
      </c>
      <c r="Z1244" s="108" t="s">
        <v>272</v>
      </c>
      <c r="AA1244" s="108" t="s">
        <v>272</v>
      </c>
      <c r="AB1244" s="108" t="s">
        <v>272</v>
      </c>
      <c r="AC1244" s="108" t="s">
        <v>272</v>
      </c>
      <c r="AD1244" s="108" t="s">
        <v>272</v>
      </c>
      <c r="AE1244" s="108" t="s">
        <v>272</v>
      </c>
      <c r="AF1244" s="108" t="s">
        <v>278</v>
      </c>
    </row>
    <row r="1245" spans="1:32" x14ac:dyDescent="0.25">
      <c r="A1245" s="107">
        <f t="shared" si="19"/>
        <v>8</v>
      </c>
      <c r="B1245" s="113">
        <v>45519</v>
      </c>
      <c r="C1245" s="113">
        <v>45519</v>
      </c>
      <c r="D1245" s="108" t="s">
        <v>2758</v>
      </c>
      <c r="E1245" s="108" t="s">
        <v>272</v>
      </c>
      <c r="F1245" s="108" t="s">
        <v>2759</v>
      </c>
      <c r="G1245" s="108" t="s">
        <v>281</v>
      </c>
      <c r="H1245" s="108" t="s">
        <v>282</v>
      </c>
      <c r="I1245" s="108" t="s">
        <v>276</v>
      </c>
      <c r="J1245" s="120">
        <v>-4390000</v>
      </c>
      <c r="K1245" s="114">
        <v>0</v>
      </c>
      <c r="L1245" s="114">
        <v>-4390000</v>
      </c>
      <c r="M1245" s="115" t="s">
        <v>272</v>
      </c>
      <c r="N1245" s="108" t="s">
        <v>2429</v>
      </c>
      <c r="O1245" s="108" t="s">
        <v>2430</v>
      </c>
      <c r="P1245" s="108" t="s">
        <v>284</v>
      </c>
      <c r="Q1245" s="120">
        <v>878</v>
      </c>
      <c r="R1245" s="116" t="s">
        <v>239</v>
      </c>
      <c r="S1245" s="108" t="s">
        <v>272</v>
      </c>
      <c r="T1245" s="108" t="s">
        <v>272</v>
      </c>
      <c r="U1245" s="108" t="s">
        <v>272</v>
      </c>
      <c r="V1245" s="108" t="s">
        <v>272</v>
      </c>
      <c r="W1245" s="108" t="s">
        <v>272</v>
      </c>
      <c r="X1245" s="108" t="s">
        <v>272</v>
      </c>
      <c r="Y1245" s="108" t="s">
        <v>272</v>
      </c>
      <c r="Z1245" s="108" t="s">
        <v>272</v>
      </c>
      <c r="AA1245" s="108" t="s">
        <v>272</v>
      </c>
      <c r="AB1245" s="108" t="s">
        <v>272</v>
      </c>
      <c r="AC1245" s="108" t="s">
        <v>272</v>
      </c>
      <c r="AD1245" s="108" t="s">
        <v>272</v>
      </c>
      <c r="AE1245" s="108" t="s">
        <v>272</v>
      </c>
      <c r="AF1245" s="108" t="s">
        <v>278</v>
      </c>
    </row>
    <row r="1246" spans="1:32" x14ac:dyDescent="0.25">
      <c r="A1246" s="107">
        <f t="shared" si="19"/>
        <v>8</v>
      </c>
      <c r="B1246" s="113">
        <v>45519</v>
      </c>
      <c r="C1246" s="113">
        <v>45519</v>
      </c>
      <c r="D1246" s="108" t="s">
        <v>2760</v>
      </c>
      <c r="E1246" s="108" t="s">
        <v>272</v>
      </c>
      <c r="F1246" s="108" t="s">
        <v>2761</v>
      </c>
      <c r="G1246" s="108" t="s">
        <v>281</v>
      </c>
      <c r="H1246" s="108" t="s">
        <v>282</v>
      </c>
      <c r="I1246" s="108" t="s">
        <v>276</v>
      </c>
      <c r="J1246" s="120">
        <v>-714846000</v>
      </c>
      <c r="K1246" s="114">
        <v>0</v>
      </c>
      <c r="L1246" s="114">
        <v>-714846000</v>
      </c>
      <c r="M1246" s="115" t="s">
        <v>272</v>
      </c>
      <c r="N1246" s="108" t="s">
        <v>110</v>
      </c>
      <c r="O1246" s="108" t="s">
        <v>192</v>
      </c>
      <c r="P1246" s="108" t="s">
        <v>284</v>
      </c>
      <c r="Q1246" s="120">
        <v>22000</v>
      </c>
      <c r="R1246" s="116" t="s">
        <v>0</v>
      </c>
      <c r="S1246" s="108" t="s">
        <v>272</v>
      </c>
      <c r="T1246" s="108" t="s">
        <v>272</v>
      </c>
      <c r="U1246" s="108" t="s">
        <v>272</v>
      </c>
      <c r="V1246" s="108" t="s">
        <v>272</v>
      </c>
      <c r="W1246" s="108" t="s">
        <v>272</v>
      </c>
      <c r="X1246" s="108" t="s">
        <v>272</v>
      </c>
      <c r="Y1246" s="108" t="s">
        <v>272</v>
      </c>
      <c r="Z1246" s="108" t="s">
        <v>272</v>
      </c>
      <c r="AA1246" s="108" t="s">
        <v>272</v>
      </c>
      <c r="AB1246" s="108" t="s">
        <v>272</v>
      </c>
      <c r="AC1246" s="108" t="s">
        <v>272</v>
      </c>
      <c r="AD1246" s="108" t="s">
        <v>272</v>
      </c>
      <c r="AE1246" s="108" t="s">
        <v>272</v>
      </c>
      <c r="AF1246" s="108" t="s">
        <v>278</v>
      </c>
    </row>
    <row r="1247" spans="1:32" x14ac:dyDescent="0.25">
      <c r="A1247" s="107">
        <f t="shared" si="19"/>
        <v>8</v>
      </c>
      <c r="B1247" s="113">
        <v>45519</v>
      </c>
      <c r="C1247" s="113">
        <v>45519</v>
      </c>
      <c r="D1247" s="108" t="s">
        <v>2762</v>
      </c>
      <c r="E1247" s="108" t="s">
        <v>272</v>
      </c>
      <c r="F1247" s="108" t="s">
        <v>2763</v>
      </c>
      <c r="G1247" s="108" t="s">
        <v>281</v>
      </c>
      <c r="H1247" s="108" t="s">
        <v>282</v>
      </c>
      <c r="I1247" s="108" t="s">
        <v>276</v>
      </c>
      <c r="J1247" s="120">
        <v>-157137301</v>
      </c>
      <c r="K1247" s="114">
        <v>0</v>
      </c>
      <c r="L1247" s="114">
        <v>-157137301</v>
      </c>
      <c r="M1247" s="115" t="s">
        <v>272</v>
      </c>
      <c r="N1247" s="108" t="s">
        <v>111</v>
      </c>
      <c r="O1247" s="108" t="s">
        <v>466</v>
      </c>
      <c r="P1247" s="108" t="s">
        <v>284</v>
      </c>
      <c r="Q1247" s="120">
        <v>4400</v>
      </c>
      <c r="R1247" s="116" t="s">
        <v>0</v>
      </c>
      <c r="S1247" s="108" t="s">
        <v>272</v>
      </c>
      <c r="T1247" s="108" t="s">
        <v>272</v>
      </c>
      <c r="U1247" s="108" t="s">
        <v>272</v>
      </c>
      <c r="V1247" s="108" t="s">
        <v>272</v>
      </c>
      <c r="W1247" s="108" t="s">
        <v>272</v>
      </c>
      <c r="X1247" s="108" t="s">
        <v>272</v>
      </c>
      <c r="Y1247" s="108" t="s">
        <v>272</v>
      </c>
      <c r="Z1247" s="108" t="s">
        <v>272</v>
      </c>
      <c r="AA1247" s="108" t="s">
        <v>272</v>
      </c>
      <c r="AB1247" s="108" t="s">
        <v>272</v>
      </c>
      <c r="AC1247" s="108" t="s">
        <v>272</v>
      </c>
      <c r="AD1247" s="108" t="s">
        <v>272</v>
      </c>
      <c r="AE1247" s="108" t="s">
        <v>272</v>
      </c>
      <c r="AF1247" s="108" t="s">
        <v>278</v>
      </c>
    </row>
    <row r="1248" spans="1:32" ht="37.5" x14ac:dyDescent="0.25">
      <c r="A1248" s="107">
        <f t="shared" si="19"/>
        <v>8</v>
      </c>
      <c r="B1248" s="113">
        <v>45520</v>
      </c>
      <c r="C1248" s="113">
        <v>45520</v>
      </c>
      <c r="D1248" s="108" t="s">
        <v>2764</v>
      </c>
      <c r="E1248" s="108" t="s">
        <v>272</v>
      </c>
      <c r="F1248" s="108" t="s">
        <v>2765</v>
      </c>
      <c r="G1248" s="108" t="s">
        <v>274</v>
      </c>
      <c r="H1248" s="108" t="s">
        <v>275</v>
      </c>
      <c r="I1248" s="108" t="s">
        <v>276</v>
      </c>
      <c r="J1248" s="120">
        <v>-32546296</v>
      </c>
      <c r="K1248" s="114">
        <v>0</v>
      </c>
      <c r="L1248" s="114">
        <v>-32546296</v>
      </c>
      <c r="M1248" s="115" t="s">
        <v>2766</v>
      </c>
      <c r="N1248" s="108" t="s">
        <v>272</v>
      </c>
      <c r="O1248" s="108" t="s">
        <v>272</v>
      </c>
      <c r="P1248" s="108" t="s">
        <v>272</v>
      </c>
      <c r="Q1248" s="120">
        <v>0</v>
      </c>
      <c r="R1248" s="116" t="s">
        <v>239</v>
      </c>
      <c r="S1248" s="108" t="s">
        <v>272</v>
      </c>
      <c r="T1248" s="108" t="s">
        <v>272</v>
      </c>
      <c r="U1248" s="108" t="s">
        <v>272</v>
      </c>
      <c r="V1248" s="108" t="s">
        <v>272</v>
      </c>
      <c r="W1248" s="108" t="s">
        <v>272</v>
      </c>
      <c r="X1248" s="108" t="s">
        <v>272</v>
      </c>
      <c r="Y1248" s="108" t="s">
        <v>272</v>
      </c>
      <c r="Z1248" s="108" t="s">
        <v>272</v>
      </c>
      <c r="AA1248" s="108" t="s">
        <v>272</v>
      </c>
      <c r="AB1248" s="108" t="s">
        <v>272</v>
      </c>
      <c r="AC1248" s="108" t="s">
        <v>272</v>
      </c>
      <c r="AD1248" s="108" t="s">
        <v>272</v>
      </c>
      <c r="AE1248" s="108" t="s">
        <v>272</v>
      </c>
      <c r="AF1248" s="108" t="s">
        <v>278</v>
      </c>
    </row>
    <row r="1249" spans="1:32" ht="37.5" x14ac:dyDescent="0.25">
      <c r="A1249" s="107">
        <f t="shared" si="19"/>
        <v>8</v>
      </c>
      <c r="B1249" s="113">
        <v>45520</v>
      </c>
      <c r="C1249" s="113">
        <v>45520</v>
      </c>
      <c r="D1249" s="108" t="s">
        <v>2767</v>
      </c>
      <c r="E1249" s="108" t="s">
        <v>272</v>
      </c>
      <c r="F1249" s="108" t="s">
        <v>2768</v>
      </c>
      <c r="G1249" s="108" t="s">
        <v>274</v>
      </c>
      <c r="H1249" s="108" t="s">
        <v>275</v>
      </c>
      <c r="I1249" s="108" t="s">
        <v>276</v>
      </c>
      <c r="J1249" s="120">
        <v>-7777778</v>
      </c>
      <c r="K1249" s="114">
        <v>0</v>
      </c>
      <c r="L1249" s="114">
        <v>-7777778</v>
      </c>
      <c r="M1249" s="115" t="s">
        <v>2766</v>
      </c>
      <c r="N1249" s="108" t="s">
        <v>272</v>
      </c>
      <c r="O1249" s="108" t="s">
        <v>272</v>
      </c>
      <c r="P1249" s="108" t="s">
        <v>272</v>
      </c>
      <c r="Q1249" s="120">
        <v>0</v>
      </c>
      <c r="R1249" s="116" t="s">
        <v>239</v>
      </c>
      <c r="S1249" s="108" t="s">
        <v>272</v>
      </c>
      <c r="T1249" s="108" t="s">
        <v>272</v>
      </c>
      <c r="U1249" s="108" t="s">
        <v>272</v>
      </c>
      <c r="V1249" s="108" t="s">
        <v>272</v>
      </c>
      <c r="W1249" s="108" t="s">
        <v>272</v>
      </c>
      <c r="X1249" s="108" t="s">
        <v>272</v>
      </c>
      <c r="Y1249" s="108" t="s">
        <v>272</v>
      </c>
      <c r="Z1249" s="108" t="s">
        <v>272</v>
      </c>
      <c r="AA1249" s="108" t="s">
        <v>272</v>
      </c>
      <c r="AB1249" s="108" t="s">
        <v>272</v>
      </c>
      <c r="AC1249" s="108" t="s">
        <v>272</v>
      </c>
      <c r="AD1249" s="108" t="s">
        <v>272</v>
      </c>
      <c r="AE1249" s="108" t="s">
        <v>272</v>
      </c>
      <c r="AF1249" s="108" t="s">
        <v>278</v>
      </c>
    </row>
    <row r="1250" spans="1:32" x14ac:dyDescent="0.25">
      <c r="A1250" s="107">
        <f t="shared" si="19"/>
        <v>8</v>
      </c>
      <c r="B1250" s="113">
        <v>45520</v>
      </c>
      <c r="C1250" s="113">
        <v>45520</v>
      </c>
      <c r="D1250" s="108" t="s">
        <v>2769</v>
      </c>
      <c r="E1250" s="108" t="s">
        <v>272</v>
      </c>
      <c r="F1250" s="108" t="s">
        <v>2770</v>
      </c>
      <c r="G1250" s="108" t="s">
        <v>281</v>
      </c>
      <c r="H1250" s="108" t="s">
        <v>282</v>
      </c>
      <c r="I1250" s="108" t="s">
        <v>276</v>
      </c>
      <c r="J1250" s="120">
        <v>-714846000</v>
      </c>
      <c r="K1250" s="114">
        <v>0</v>
      </c>
      <c r="L1250" s="114">
        <v>-714846000</v>
      </c>
      <c r="M1250" s="115" t="s">
        <v>272</v>
      </c>
      <c r="N1250" s="108" t="s">
        <v>110</v>
      </c>
      <c r="O1250" s="108" t="s">
        <v>192</v>
      </c>
      <c r="P1250" s="108" t="s">
        <v>284</v>
      </c>
      <c r="Q1250" s="120">
        <v>22000</v>
      </c>
      <c r="R1250" s="116" t="s">
        <v>0</v>
      </c>
      <c r="S1250" s="108" t="s">
        <v>272</v>
      </c>
      <c r="T1250" s="108" t="s">
        <v>272</v>
      </c>
      <c r="U1250" s="108" t="s">
        <v>272</v>
      </c>
      <c r="V1250" s="108" t="s">
        <v>272</v>
      </c>
      <c r="W1250" s="108" t="s">
        <v>272</v>
      </c>
      <c r="X1250" s="108" t="s">
        <v>272</v>
      </c>
      <c r="Y1250" s="108" t="s">
        <v>272</v>
      </c>
      <c r="Z1250" s="108" t="s">
        <v>272</v>
      </c>
      <c r="AA1250" s="108" t="s">
        <v>272</v>
      </c>
      <c r="AB1250" s="108" t="s">
        <v>272</v>
      </c>
      <c r="AC1250" s="108" t="s">
        <v>272</v>
      </c>
      <c r="AD1250" s="108" t="s">
        <v>272</v>
      </c>
      <c r="AE1250" s="108" t="s">
        <v>272</v>
      </c>
      <c r="AF1250" s="108" t="s">
        <v>278</v>
      </c>
    </row>
    <row r="1251" spans="1:32" x14ac:dyDescent="0.25">
      <c r="A1251" s="107">
        <f t="shared" si="19"/>
        <v>8</v>
      </c>
      <c r="B1251" s="113">
        <v>45520</v>
      </c>
      <c r="C1251" s="113">
        <v>45520</v>
      </c>
      <c r="D1251" s="108" t="s">
        <v>2771</v>
      </c>
      <c r="E1251" s="108" t="s">
        <v>272</v>
      </c>
      <c r="F1251" s="108" t="s">
        <v>2772</v>
      </c>
      <c r="G1251" s="108" t="s">
        <v>315</v>
      </c>
      <c r="H1251" s="108" t="s">
        <v>316</v>
      </c>
      <c r="I1251" s="108" t="s">
        <v>276</v>
      </c>
      <c r="J1251" s="120">
        <v>-706094400</v>
      </c>
      <c r="K1251" s="114">
        <v>0</v>
      </c>
      <c r="L1251" s="114">
        <v>-706094400</v>
      </c>
      <c r="M1251" s="115" t="s">
        <v>272</v>
      </c>
      <c r="N1251" s="108" t="s">
        <v>283</v>
      </c>
      <c r="O1251" s="108" t="s">
        <v>168</v>
      </c>
      <c r="P1251" s="108" t="s">
        <v>284</v>
      </c>
      <c r="Q1251" s="120">
        <v>22000</v>
      </c>
      <c r="R1251" s="116" t="s">
        <v>0</v>
      </c>
      <c r="S1251" s="108" t="s">
        <v>272</v>
      </c>
      <c r="T1251" s="108" t="s">
        <v>272</v>
      </c>
      <c r="U1251" s="108" t="s">
        <v>272</v>
      </c>
      <c r="V1251" s="108" t="s">
        <v>272</v>
      </c>
      <c r="W1251" s="108" t="s">
        <v>272</v>
      </c>
      <c r="X1251" s="108" t="s">
        <v>272</v>
      </c>
      <c r="Y1251" s="108" t="s">
        <v>272</v>
      </c>
      <c r="Z1251" s="108" t="s">
        <v>272</v>
      </c>
      <c r="AA1251" s="108" t="s">
        <v>272</v>
      </c>
      <c r="AB1251" s="108" t="s">
        <v>272</v>
      </c>
      <c r="AC1251" s="108" t="s">
        <v>272</v>
      </c>
      <c r="AD1251" s="108" t="s">
        <v>272</v>
      </c>
      <c r="AE1251" s="108" t="s">
        <v>272</v>
      </c>
      <c r="AF1251" s="108" t="s">
        <v>278</v>
      </c>
    </row>
    <row r="1252" spans="1:32" x14ac:dyDescent="0.25">
      <c r="A1252" s="107">
        <f t="shared" si="19"/>
        <v>8</v>
      </c>
      <c r="B1252" s="113">
        <v>45520</v>
      </c>
      <c r="C1252" s="113">
        <v>45520</v>
      </c>
      <c r="D1252" s="108" t="s">
        <v>2773</v>
      </c>
      <c r="E1252" s="108" t="s">
        <v>272</v>
      </c>
      <c r="F1252" s="108" t="s">
        <v>2774</v>
      </c>
      <c r="G1252" s="108" t="s">
        <v>315</v>
      </c>
      <c r="H1252" s="108" t="s">
        <v>316</v>
      </c>
      <c r="I1252" s="108" t="s">
        <v>276</v>
      </c>
      <c r="J1252" s="120">
        <v>-657324624</v>
      </c>
      <c r="K1252" s="114">
        <v>0</v>
      </c>
      <c r="L1252" s="114">
        <v>-657324624</v>
      </c>
      <c r="M1252" s="115" t="s">
        <v>272</v>
      </c>
      <c r="N1252" s="108" t="s">
        <v>110</v>
      </c>
      <c r="O1252" s="108" t="s">
        <v>192</v>
      </c>
      <c r="P1252" s="108" t="s">
        <v>284</v>
      </c>
      <c r="Q1252" s="120">
        <v>22000</v>
      </c>
      <c r="R1252" s="116" t="s">
        <v>0</v>
      </c>
      <c r="S1252" s="108" t="s">
        <v>272</v>
      </c>
      <c r="T1252" s="108" t="s">
        <v>272</v>
      </c>
      <c r="U1252" s="108" t="s">
        <v>272</v>
      </c>
      <c r="V1252" s="108" t="s">
        <v>272</v>
      </c>
      <c r="W1252" s="108" t="s">
        <v>272</v>
      </c>
      <c r="X1252" s="108" t="s">
        <v>272</v>
      </c>
      <c r="Y1252" s="108" t="s">
        <v>272</v>
      </c>
      <c r="Z1252" s="108" t="s">
        <v>272</v>
      </c>
      <c r="AA1252" s="108" t="s">
        <v>272</v>
      </c>
      <c r="AB1252" s="108" t="s">
        <v>272</v>
      </c>
      <c r="AC1252" s="108" t="s">
        <v>272</v>
      </c>
      <c r="AD1252" s="108" t="s">
        <v>272</v>
      </c>
      <c r="AE1252" s="108" t="s">
        <v>272</v>
      </c>
      <c r="AF1252" s="108" t="s">
        <v>278</v>
      </c>
    </row>
    <row r="1253" spans="1:32" x14ac:dyDescent="0.25">
      <c r="A1253" s="107">
        <f t="shared" si="19"/>
        <v>8</v>
      </c>
      <c r="B1253" s="113">
        <v>45520</v>
      </c>
      <c r="C1253" s="113">
        <v>45520</v>
      </c>
      <c r="D1253" s="108" t="s">
        <v>2775</v>
      </c>
      <c r="E1253" s="108" t="s">
        <v>272</v>
      </c>
      <c r="F1253" s="108" t="s">
        <v>2776</v>
      </c>
      <c r="G1253" s="108" t="s">
        <v>315</v>
      </c>
      <c r="H1253" s="108" t="s">
        <v>316</v>
      </c>
      <c r="I1253" s="108" t="s">
        <v>276</v>
      </c>
      <c r="J1253" s="120">
        <v>-657324624</v>
      </c>
      <c r="K1253" s="114">
        <v>0</v>
      </c>
      <c r="L1253" s="114">
        <v>-657324624</v>
      </c>
      <c r="M1253" s="115" t="s">
        <v>272</v>
      </c>
      <c r="N1253" s="108" t="s">
        <v>110</v>
      </c>
      <c r="O1253" s="108" t="s">
        <v>192</v>
      </c>
      <c r="P1253" s="108" t="s">
        <v>284</v>
      </c>
      <c r="Q1253" s="120">
        <v>22000</v>
      </c>
      <c r="R1253" s="116" t="s">
        <v>0</v>
      </c>
      <c r="S1253" s="108" t="s">
        <v>272</v>
      </c>
      <c r="T1253" s="108" t="s">
        <v>272</v>
      </c>
      <c r="U1253" s="108" t="s">
        <v>272</v>
      </c>
      <c r="V1253" s="108" t="s">
        <v>272</v>
      </c>
      <c r="W1253" s="108" t="s">
        <v>272</v>
      </c>
      <c r="X1253" s="108" t="s">
        <v>272</v>
      </c>
      <c r="Y1253" s="108" t="s">
        <v>272</v>
      </c>
      <c r="Z1253" s="108" t="s">
        <v>272</v>
      </c>
      <c r="AA1253" s="108" t="s">
        <v>272</v>
      </c>
      <c r="AB1253" s="108" t="s">
        <v>272</v>
      </c>
      <c r="AC1253" s="108" t="s">
        <v>272</v>
      </c>
      <c r="AD1253" s="108" t="s">
        <v>272</v>
      </c>
      <c r="AE1253" s="108" t="s">
        <v>272</v>
      </c>
      <c r="AF1253" s="108" t="s">
        <v>278</v>
      </c>
    </row>
    <row r="1254" spans="1:32" x14ac:dyDescent="0.25">
      <c r="A1254" s="107">
        <f t="shared" si="19"/>
        <v>8</v>
      </c>
      <c r="B1254" s="113">
        <v>45520</v>
      </c>
      <c r="C1254" s="113">
        <v>45520</v>
      </c>
      <c r="D1254" s="108" t="s">
        <v>2777</v>
      </c>
      <c r="E1254" s="108" t="s">
        <v>272</v>
      </c>
      <c r="F1254" s="108" t="s">
        <v>2778</v>
      </c>
      <c r="G1254" s="108" t="s">
        <v>315</v>
      </c>
      <c r="H1254" s="108" t="s">
        <v>316</v>
      </c>
      <c r="I1254" s="108" t="s">
        <v>276</v>
      </c>
      <c r="J1254" s="120">
        <v>-657324624</v>
      </c>
      <c r="K1254" s="114">
        <v>0</v>
      </c>
      <c r="L1254" s="114">
        <v>-657324624</v>
      </c>
      <c r="M1254" s="115" t="s">
        <v>272</v>
      </c>
      <c r="N1254" s="108" t="s">
        <v>110</v>
      </c>
      <c r="O1254" s="108" t="s">
        <v>192</v>
      </c>
      <c r="P1254" s="108" t="s">
        <v>284</v>
      </c>
      <c r="Q1254" s="120">
        <v>22000</v>
      </c>
      <c r="R1254" s="116" t="s">
        <v>0</v>
      </c>
      <c r="S1254" s="108" t="s">
        <v>272</v>
      </c>
      <c r="T1254" s="108" t="s">
        <v>272</v>
      </c>
      <c r="U1254" s="108" t="s">
        <v>272</v>
      </c>
      <c r="V1254" s="108" t="s">
        <v>272</v>
      </c>
      <c r="W1254" s="108" t="s">
        <v>272</v>
      </c>
      <c r="X1254" s="108" t="s">
        <v>272</v>
      </c>
      <c r="Y1254" s="108" t="s">
        <v>272</v>
      </c>
      <c r="Z1254" s="108" t="s">
        <v>272</v>
      </c>
      <c r="AA1254" s="108" t="s">
        <v>272</v>
      </c>
      <c r="AB1254" s="108" t="s">
        <v>272</v>
      </c>
      <c r="AC1254" s="108" t="s">
        <v>272</v>
      </c>
      <c r="AD1254" s="108" t="s">
        <v>272</v>
      </c>
      <c r="AE1254" s="108" t="s">
        <v>272</v>
      </c>
      <c r="AF1254" s="108" t="s">
        <v>278</v>
      </c>
    </row>
    <row r="1255" spans="1:32" x14ac:dyDescent="0.25">
      <c r="A1255" s="107">
        <f t="shared" si="19"/>
        <v>8</v>
      </c>
      <c r="B1255" s="113">
        <v>45520</v>
      </c>
      <c r="C1255" s="113">
        <v>45520</v>
      </c>
      <c r="D1255" s="108" t="s">
        <v>2779</v>
      </c>
      <c r="E1255" s="108" t="s">
        <v>272</v>
      </c>
      <c r="F1255" s="108" t="s">
        <v>2780</v>
      </c>
      <c r="G1255" s="108" t="s">
        <v>281</v>
      </c>
      <c r="H1255" s="108" t="s">
        <v>282</v>
      </c>
      <c r="I1255" s="108" t="s">
        <v>276</v>
      </c>
      <c r="J1255" s="120">
        <v>-355606350</v>
      </c>
      <c r="K1255" s="114">
        <v>0</v>
      </c>
      <c r="L1255" s="114">
        <v>-355606350</v>
      </c>
      <c r="M1255" s="115" t="s">
        <v>272</v>
      </c>
      <c r="N1255" s="108" t="s">
        <v>110</v>
      </c>
      <c r="O1255" s="108" t="s">
        <v>192</v>
      </c>
      <c r="P1255" s="108" t="s">
        <v>284</v>
      </c>
      <c r="Q1255" s="120">
        <v>11000</v>
      </c>
      <c r="R1255" s="116" t="s">
        <v>0</v>
      </c>
      <c r="S1255" s="108" t="s">
        <v>272</v>
      </c>
      <c r="T1255" s="108" t="s">
        <v>272</v>
      </c>
      <c r="U1255" s="108" t="s">
        <v>272</v>
      </c>
      <c r="V1255" s="108" t="s">
        <v>272</v>
      </c>
      <c r="W1255" s="108" t="s">
        <v>272</v>
      </c>
      <c r="X1255" s="108" t="s">
        <v>272</v>
      </c>
      <c r="Y1255" s="108" t="s">
        <v>272</v>
      </c>
      <c r="Z1255" s="108" t="s">
        <v>272</v>
      </c>
      <c r="AA1255" s="108" t="s">
        <v>272</v>
      </c>
      <c r="AB1255" s="108" t="s">
        <v>272</v>
      </c>
      <c r="AC1255" s="108" t="s">
        <v>272</v>
      </c>
      <c r="AD1255" s="108" t="s">
        <v>272</v>
      </c>
      <c r="AE1255" s="108" t="s">
        <v>272</v>
      </c>
      <c r="AF1255" s="108" t="s">
        <v>278</v>
      </c>
    </row>
    <row r="1256" spans="1:32" x14ac:dyDescent="0.25">
      <c r="A1256" s="107">
        <f t="shared" si="19"/>
        <v>8</v>
      </c>
      <c r="B1256" s="113">
        <v>45520</v>
      </c>
      <c r="C1256" s="113">
        <v>45520</v>
      </c>
      <c r="D1256" s="108" t="s">
        <v>2781</v>
      </c>
      <c r="E1256" s="108" t="s">
        <v>272</v>
      </c>
      <c r="F1256" s="108" t="s">
        <v>2782</v>
      </c>
      <c r="G1256" s="108" t="s">
        <v>281</v>
      </c>
      <c r="H1256" s="108" t="s">
        <v>282</v>
      </c>
      <c r="I1256" s="108" t="s">
        <v>276</v>
      </c>
      <c r="J1256" s="120">
        <v>-14205000</v>
      </c>
      <c r="K1256" s="114">
        <v>0</v>
      </c>
      <c r="L1256" s="114">
        <v>-14205000</v>
      </c>
      <c r="M1256" s="115" t="s">
        <v>272</v>
      </c>
      <c r="N1256" s="108" t="s">
        <v>2423</v>
      </c>
      <c r="O1256" s="108" t="s">
        <v>2424</v>
      </c>
      <c r="P1256" s="108" t="s">
        <v>284</v>
      </c>
      <c r="Q1256" s="120">
        <v>2841</v>
      </c>
      <c r="R1256" s="116" t="s">
        <v>239</v>
      </c>
      <c r="S1256" s="108" t="s">
        <v>272</v>
      </c>
      <c r="T1256" s="108" t="s">
        <v>272</v>
      </c>
      <c r="U1256" s="108" t="s">
        <v>272</v>
      </c>
      <c r="V1256" s="108" t="s">
        <v>272</v>
      </c>
      <c r="W1256" s="108" t="s">
        <v>272</v>
      </c>
      <c r="X1256" s="108" t="s">
        <v>272</v>
      </c>
      <c r="Y1256" s="108" t="s">
        <v>272</v>
      </c>
      <c r="Z1256" s="108" t="s">
        <v>272</v>
      </c>
      <c r="AA1256" s="108" t="s">
        <v>272</v>
      </c>
      <c r="AB1256" s="108" t="s">
        <v>272</v>
      </c>
      <c r="AC1256" s="108" t="s">
        <v>272</v>
      </c>
      <c r="AD1256" s="108" t="s">
        <v>272</v>
      </c>
      <c r="AE1256" s="108" t="s">
        <v>272</v>
      </c>
      <c r="AF1256" s="108" t="s">
        <v>278</v>
      </c>
    </row>
    <row r="1257" spans="1:32" x14ac:dyDescent="0.25">
      <c r="A1257" s="107">
        <f t="shared" si="19"/>
        <v>8</v>
      </c>
      <c r="B1257" s="113">
        <v>45520</v>
      </c>
      <c r="C1257" s="113">
        <v>45520</v>
      </c>
      <c r="D1257" s="108" t="s">
        <v>2781</v>
      </c>
      <c r="E1257" s="108" t="s">
        <v>272</v>
      </c>
      <c r="F1257" s="108" t="s">
        <v>2782</v>
      </c>
      <c r="G1257" s="108" t="s">
        <v>281</v>
      </c>
      <c r="H1257" s="108" t="s">
        <v>282</v>
      </c>
      <c r="I1257" s="108" t="s">
        <v>276</v>
      </c>
      <c r="J1257" s="120">
        <v>-15695000</v>
      </c>
      <c r="K1257" s="114">
        <v>0</v>
      </c>
      <c r="L1257" s="114">
        <v>-15695000</v>
      </c>
      <c r="M1257" s="115" t="s">
        <v>272</v>
      </c>
      <c r="N1257" s="108" t="s">
        <v>2425</v>
      </c>
      <c r="O1257" s="108" t="s">
        <v>2426</v>
      </c>
      <c r="P1257" s="108" t="s">
        <v>284</v>
      </c>
      <c r="Q1257" s="120">
        <v>3139</v>
      </c>
      <c r="R1257" s="116" t="s">
        <v>239</v>
      </c>
      <c r="S1257" s="108" t="s">
        <v>272</v>
      </c>
      <c r="T1257" s="108" t="s">
        <v>272</v>
      </c>
      <c r="U1257" s="108" t="s">
        <v>272</v>
      </c>
      <c r="V1257" s="108" t="s">
        <v>272</v>
      </c>
      <c r="W1257" s="108" t="s">
        <v>272</v>
      </c>
      <c r="X1257" s="108" t="s">
        <v>272</v>
      </c>
      <c r="Y1257" s="108" t="s">
        <v>272</v>
      </c>
      <c r="Z1257" s="108" t="s">
        <v>272</v>
      </c>
      <c r="AA1257" s="108" t="s">
        <v>272</v>
      </c>
      <c r="AB1257" s="108" t="s">
        <v>272</v>
      </c>
      <c r="AC1257" s="108" t="s">
        <v>272</v>
      </c>
      <c r="AD1257" s="108" t="s">
        <v>272</v>
      </c>
      <c r="AE1257" s="108" t="s">
        <v>272</v>
      </c>
      <c r="AF1257" s="108" t="s">
        <v>278</v>
      </c>
    </row>
    <row r="1258" spans="1:32" x14ac:dyDescent="0.25">
      <c r="A1258" s="107">
        <f t="shared" si="19"/>
        <v>8</v>
      </c>
      <c r="B1258" s="113">
        <v>45520</v>
      </c>
      <c r="C1258" s="113">
        <v>45520</v>
      </c>
      <c r="D1258" s="108" t="s">
        <v>2781</v>
      </c>
      <c r="E1258" s="108" t="s">
        <v>272</v>
      </c>
      <c r="F1258" s="108" t="s">
        <v>2782</v>
      </c>
      <c r="G1258" s="108" t="s">
        <v>281</v>
      </c>
      <c r="H1258" s="108" t="s">
        <v>282</v>
      </c>
      <c r="I1258" s="108" t="s">
        <v>276</v>
      </c>
      <c r="J1258" s="120">
        <v>-9815000</v>
      </c>
      <c r="K1258" s="114">
        <v>0</v>
      </c>
      <c r="L1258" s="114">
        <v>-9815000</v>
      </c>
      <c r="M1258" s="115" t="s">
        <v>272</v>
      </c>
      <c r="N1258" s="108" t="s">
        <v>2427</v>
      </c>
      <c r="O1258" s="108" t="s">
        <v>2428</v>
      </c>
      <c r="P1258" s="108" t="s">
        <v>284</v>
      </c>
      <c r="Q1258" s="120">
        <v>1963</v>
      </c>
      <c r="R1258" s="116" t="s">
        <v>239</v>
      </c>
      <c r="S1258" s="108" t="s">
        <v>272</v>
      </c>
      <c r="T1258" s="108" t="s">
        <v>272</v>
      </c>
      <c r="U1258" s="108" t="s">
        <v>272</v>
      </c>
      <c r="V1258" s="108" t="s">
        <v>272</v>
      </c>
      <c r="W1258" s="108" t="s">
        <v>272</v>
      </c>
      <c r="X1258" s="108" t="s">
        <v>272</v>
      </c>
      <c r="Y1258" s="108" t="s">
        <v>272</v>
      </c>
      <c r="Z1258" s="108" t="s">
        <v>272</v>
      </c>
      <c r="AA1258" s="108" t="s">
        <v>272</v>
      </c>
      <c r="AB1258" s="108" t="s">
        <v>272</v>
      </c>
      <c r="AC1258" s="108" t="s">
        <v>272</v>
      </c>
      <c r="AD1258" s="108" t="s">
        <v>272</v>
      </c>
      <c r="AE1258" s="108" t="s">
        <v>272</v>
      </c>
      <c r="AF1258" s="108" t="s">
        <v>278</v>
      </c>
    </row>
    <row r="1259" spans="1:32" x14ac:dyDescent="0.25">
      <c r="A1259" s="107">
        <f t="shared" si="19"/>
        <v>8</v>
      </c>
      <c r="B1259" s="113">
        <v>45520</v>
      </c>
      <c r="C1259" s="113">
        <v>45520</v>
      </c>
      <c r="D1259" s="108" t="s">
        <v>2781</v>
      </c>
      <c r="E1259" s="108" t="s">
        <v>272</v>
      </c>
      <c r="F1259" s="108" t="s">
        <v>2782</v>
      </c>
      <c r="G1259" s="108" t="s">
        <v>281</v>
      </c>
      <c r="H1259" s="108" t="s">
        <v>282</v>
      </c>
      <c r="I1259" s="108" t="s">
        <v>276</v>
      </c>
      <c r="J1259" s="120">
        <v>-11155000</v>
      </c>
      <c r="K1259" s="114">
        <v>0</v>
      </c>
      <c r="L1259" s="114">
        <v>-11155000</v>
      </c>
      <c r="M1259" s="115" t="s">
        <v>272</v>
      </c>
      <c r="N1259" s="108" t="s">
        <v>2429</v>
      </c>
      <c r="O1259" s="108" t="s">
        <v>2430</v>
      </c>
      <c r="P1259" s="108" t="s">
        <v>284</v>
      </c>
      <c r="Q1259" s="120">
        <v>2231</v>
      </c>
      <c r="R1259" s="116" t="s">
        <v>239</v>
      </c>
      <c r="S1259" s="108" t="s">
        <v>272</v>
      </c>
      <c r="T1259" s="108" t="s">
        <v>272</v>
      </c>
      <c r="U1259" s="108" t="s">
        <v>272</v>
      </c>
      <c r="V1259" s="108" t="s">
        <v>272</v>
      </c>
      <c r="W1259" s="108" t="s">
        <v>272</v>
      </c>
      <c r="X1259" s="108" t="s">
        <v>272</v>
      </c>
      <c r="Y1259" s="108" t="s">
        <v>272</v>
      </c>
      <c r="Z1259" s="108" t="s">
        <v>272</v>
      </c>
      <c r="AA1259" s="108" t="s">
        <v>272</v>
      </c>
      <c r="AB1259" s="108" t="s">
        <v>272</v>
      </c>
      <c r="AC1259" s="108" t="s">
        <v>272</v>
      </c>
      <c r="AD1259" s="108" t="s">
        <v>272</v>
      </c>
      <c r="AE1259" s="108" t="s">
        <v>272</v>
      </c>
      <c r="AF1259" s="108" t="s">
        <v>278</v>
      </c>
    </row>
    <row r="1260" spans="1:32" x14ac:dyDescent="0.25">
      <c r="A1260" s="107">
        <f t="shared" si="19"/>
        <v>8</v>
      </c>
      <c r="B1260" s="113">
        <v>45520</v>
      </c>
      <c r="C1260" s="113">
        <v>45520</v>
      </c>
      <c r="D1260" s="108" t="s">
        <v>2783</v>
      </c>
      <c r="E1260" s="108" t="s">
        <v>272</v>
      </c>
      <c r="F1260" s="108" t="s">
        <v>2784</v>
      </c>
      <c r="G1260" s="108" t="s">
        <v>315</v>
      </c>
      <c r="H1260" s="108" t="s">
        <v>316</v>
      </c>
      <c r="I1260" s="108" t="s">
        <v>276</v>
      </c>
      <c r="J1260" s="120">
        <v>-166944800</v>
      </c>
      <c r="K1260" s="114">
        <v>0</v>
      </c>
      <c r="L1260" s="114">
        <v>-166944800</v>
      </c>
      <c r="M1260" s="115" t="s">
        <v>272</v>
      </c>
      <c r="N1260" s="108" t="s">
        <v>2785</v>
      </c>
      <c r="O1260" s="108" t="s">
        <v>2786</v>
      </c>
      <c r="P1260" s="108" t="s">
        <v>284</v>
      </c>
      <c r="Q1260" s="120">
        <v>6100</v>
      </c>
      <c r="R1260" s="116" t="s">
        <v>2</v>
      </c>
      <c r="S1260" s="108" t="s">
        <v>272</v>
      </c>
      <c r="T1260" s="108" t="s">
        <v>272</v>
      </c>
      <c r="U1260" s="108" t="s">
        <v>272</v>
      </c>
      <c r="V1260" s="108" t="s">
        <v>272</v>
      </c>
      <c r="W1260" s="108" t="s">
        <v>272</v>
      </c>
      <c r="X1260" s="108" t="s">
        <v>272</v>
      </c>
      <c r="Y1260" s="108" t="s">
        <v>272</v>
      </c>
      <c r="Z1260" s="108" t="s">
        <v>272</v>
      </c>
      <c r="AA1260" s="108" t="s">
        <v>272</v>
      </c>
      <c r="AB1260" s="108" t="s">
        <v>272</v>
      </c>
      <c r="AC1260" s="108" t="s">
        <v>272</v>
      </c>
      <c r="AD1260" s="108" t="s">
        <v>272</v>
      </c>
      <c r="AE1260" s="108" t="s">
        <v>272</v>
      </c>
      <c r="AF1260" s="108" t="s">
        <v>278</v>
      </c>
    </row>
    <row r="1261" spans="1:32" x14ac:dyDescent="0.25">
      <c r="A1261" s="107">
        <f t="shared" si="19"/>
        <v>8</v>
      </c>
      <c r="B1261" s="113">
        <v>45520</v>
      </c>
      <c r="C1261" s="113">
        <v>45520</v>
      </c>
      <c r="D1261" s="108" t="s">
        <v>2787</v>
      </c>
      <c r="E1261" s="108" t="s">
        <v>272</v>
      </c>
      <c r="F1261" s="108" t="s">
        <v>2788</v>
      </c>
      <c r="G1261" s="108" t="s">
        <v>315</v>
      </c>
      <c r="H1261" s="108" t="s">
        <v>316</v>
      </c>
      <c r="I1261" s="108" t="s">
        <v>276</v>
      </c>
      <c r="J1261" s="120">
        <v>-160102800</v>
      </c>
      <c r="K1261" s="114">
        <v>0</v>
      </c>
      <c r="L1261" s="114">
        <v>-160102800</v>
      </c>
      <c r="M1261" s="115" t="s">
        <v>272</v>
      </c>
      <c r="N1261" s="108" t="s">
        <v>2789</v>
      </c>
      <c r="O1261" s="108" t="s">
        <v>2790</v>
      </c>
      <c r="P1261" s="108" t="s">
        <v>284</v>
      </c>
      <c r="Q1261" s="120">
        <v>5850</v>
      </c>
      <c r="R1261" s="116" t="s">
        <v>2</v>
      </c>
      <c r="S1261" s="108" t="s">
        <v>272</v>
      </c>
      <c r="T1261" s="108" t="s">
        <v>272</v>
      </c>
      <c r="U1261" s="108" t="s">
        <v>272</v>
      </c>
      <c r="V1261" s="108" t="s">
        <v>272</v>
      </c>
      <c r="W1261" s="108" t="s">
        <v>272</v>
      </c>
      <c r="X1261" s="108" t="s">
        <v>272</v>
      </c>
      <c r="Y1261" s="108" t="s">
        <v>272</v>
      </c>
      <c r="Z1261" s="108" t="s">
        <v>272</v>
      </c>
      <c r="AA1261" s="108" t="s">
        <v>272</v>
      </c>
      <c r="AB1261" s="108" t="s">
        <v>272</v>
      </c>
      <c r="AC1261" s="108" t="s">
        <v>272</v>
      </c>
      <c r="AD1261" s="108" t="s">
        <v>272</v>
      </c>
      <c r="AE1261" s="108" t="s">
        <v>272</v>
      </c>
      <c r="AF1261" s="108" t="s">
        <v>278</v>
      </c>
    </row>
    <row r="1262" spans="1:32" x14ac:dyDescent="0.25">
      <c r="A1262" s="107">
        <f t="shared" si="19"/>
        <v>8</v>
      </c>
      <c r="B1262" s="113">
        <v>45520</v>
      </c>
      <c r="C1262" s="113">
        <v>45520</v>
      </c>
      <c r="D1262" s="108" t="s">
        <v>2787</v>
      </c>
      <c r="E1262" s="108" t="s">
        <v>272</v>
      </c>
      <c r="F1262" s="108" t="s">
        <v>2788</v>
      </c>
      <c r="G1262" s="108" t="s">
        <v>315</v>
      </c>
      <c r="H1262" s="108" t="s">
        <v>316</v>
      </c>
      <c r="I1262" s="108" t="s">
        <v>276</v>
      </c>
      <c r="J1262" s="120">
        <v>-357152400</v>
      </c>
      <c r="K1262" s="114">
        <v>0</v>
      </c>
      <c r="L1262" s="114">
        <v>-357152400</v>
      </c>
      <c r="M1262" s="115" t="s">
        <v>272</v>
      </c>
      <c r="N1262" s="108" t="s">
        <v>2785</v>
      </c>
      <c r="O1262" s="108" t="s">
        <v>2786</v>
      </c>
      <c r="P1262" s="108" t="s">
        <v>284</v>
      </c>
      <c r="Q1262" s="120">
        <v>13050</v>
      </c>
      <c r="R1262" s="116" t="s">
        <v>2</v>
      </c>
      <c r="S1262" s="108" t="s">
        <v>272</v>
      </c>
      <c r="T1262" s="108" t="s">
        <v>272</v>
      </c>
      <c r="U1262" s="108" t="s">
        <v>272</v>
      </c>
      <c r="V1262" s="108" t="s">
        <v>272</v>
      </c>
      <c r="W1262" s="108" t="s">
        <v>272</v>
      </c>
      <c r="X1262" s="108" t="s">
        <v>272</v>
      </c>
      <c r="Y1262" s="108" t="s">
        <v>272</v>
      </c>
      <c r="Z1262" s="108" t="s">
        <v>272</v>
      </c>
      <c r="AA1262" s="108" t="s">
        <v>272</v>
      </c>
      <c r="AB1262" s="108" t="s">
        <v>272</v>
      </c>
      <c r="AC1262" s="108" t="s">
        <v>272</v>
      </c>
      <c r="AD1262" s="108" t="s">
        <v>272</v>
      </c>
      <c r="AE1262" s="108" t="s">
        <v>272</v>
      </c>
      <c r="AF1262" s="108" t="s">
        <v>278</v>
      </c>
    </row>
    <row r="1263" spans="1:32" x14ac:dyDescent="0.25">
      <c r="A1263" s="107">
        <f t="shared" si="19"/>
        <v>8</v>
      </c>
      <c r="B1263" s="113">
        <v>45520</v>
      </c>
      <c r="C1263" s="113">
        <v>45520</v>
      </c>
      <c r="D1263" s="108" t="s">
        <v>2791</v>
      </c>
      <c r="E1263" s="108" t="s">
        <v>272</v>
      </c>
      <c r="F1263" s="108" t="s">
        <v>2792</v>
      </c>
      <c r="G1263" s="108" t="s">
        <v>281</v>
      </c>
      <c r="H1263" s="108" t="s">
        <v>282</v>
      </c>
      <c r="I1263" s="108" t="s">
        <v>276</v>
      </c>
      <c r="J1263" s="120">
        <v>-378006750</v>
      </c>
      <c r="K1263" s="114">
        <v>0</v>
      </c>
      <c r="L1263" s="114">
        <v>-378006750</v>
      </c>
      <c r="M1263" s="115" t="s">
        <v>272</v>
      </c>
      <c r="N1263" s="108" t="s">
        <v>101</v>
      </c>
      <c r="O1263" s="108" t="s">
        <v>175</v>
      </c>
      <c r="P1263" s="108" t="s">
        <v>284</v>
      </c>
      <c r="Q1263" s="120">
        <v>11000</v>
      </c>
      <c r="R1263" s="116" t="s">
        <v>1</v>
      </c>
      <c r="S1263" s="108" t="s">
        <v>272</v>
      </c>
      <c r="T1263" s="108" t="s">
        <v>272</v>
      </c>
      <c r="U1263" s="108" t="s">
        <v>272</v>
      </c>
      <c r="V1263" s="108" t="s">
        <v>272</v>
      </c>
      <c r="W1263" s="108" t="s">
        <v>272</v>
      </c>
      <c r="X1263" s="108" t="s">
        <v>272</v>
      </c>
      <c r="Y1263" s="108" t="s">
        <v>272</v>
      </c>
      <c r="Z1263" s="108" t="s">
        <v>272</v>
      </c>
      <c r="AA1263" s="108" t="s">
        <v>272</v>
      </c>
      <c r="AB1263" s="108" t="s">
        <v>272</v>
      </c>
      <c r="AC1263" s="108" t="s">
        <v>272</v>
      </c>
      <c r="AD1263" s="108" t="s">
        <v>272</v>
      </c>
      <c r="AE1263" s="108" t="s">
        <v>272</v>
      </c>
      <c r="AF1263" s="108" t="s">
        <v>278</v>
      </c>
    </row>
    <row r="1264" spans="1:32" ht="50" x14ac:dyDescent="0.25">
      <c r="A1264" s="107">
        <f t="shared" si="19"/>
        <v>8</v>
      </c>
      <c r="B1264" s="113">
        <v>45523</v>
      </c>
      <c r="C1264" s="113">
        <v>45523</v>
      </c>
      <c r="D1264" s="108" t="s">
        <v>2793</v>
      </c>
      <c r="E1264" s="108" t="s">
        <v>272</v>
      </c>
      <c r="F1264" s="108" t="s">
        <v>2794</v>
      </c>
      <c r="G1264" s="108" t="s">
        <v>274</v>
      </c>
      <c r="H1264" s="108" t="s">
        <v>275</v>
      </c>
      <c r="I1264" s="108" t="s">
        <v>276</v>
      </c>
      <c r="J1264" s="120">
        <v>-372750</v>
      </c>
      <c r="K1264" s="114">
        <v>0</v>
      </c>
      <c r="L1264" s="114">
        <v>-372750</v>
      </c>
      <c r="M1264" s="115" t="s">
        <v>2795</v>
      </c>
      <c r="N1264" s="108" t="s">
        <v>272</v>
      </c>
      <c r="O1264" s="108" t="s">
        <v>272</v>
      </c>
      <c r="P1264" s="108" t="s">
        <v>272</v>
      </c>
      <c r="Q1264" s="120">
        <v>0</v>
      </c>
      <c r="R1264" s="116" t="s">
        <v>239</v>
      </c>
      <c r="S1264" s="108" t="s">
        <v>272</v>
      </c>
      <c r="T1264" s="108" t="s">
        <v>272</v>
      </c>
      <c r="U1264" s="108" t="s">
        <v>272</v>
      </c>
      <c r="V1264" s="108" t="s">
        <v>272</v>
      </c>
      <c r="W1264" s="108" t="s">
        <v>272</v>
      </c>
      <c r="X1264" s="108" t="s">
        <v>272</v>
      </c>
      <c r="Y1264" s="108" t="s">
        <v>272</v>
      </c>
      <c r="Z1264" s="108" t="s">
        <v>272</v>
      </c>
      <c r="AA1264" s="108" t="s">
        <v>272</v>
      </c>
      <c r="AB1264" s="108" t="s">
        <v>272</v>
      </c>
      <c r="AC1264" s="108" t="s">
        <v>272</v>
      </c>
      <c r="AD1264" s="108" t="s">
        <v>272</v>
      </c>
      <c r="AE1264" s="108" t="s">
        <v>272</v>
      </c>
      <c r="AF1264" s="108" t="s">
        <v>278</v>
      </c>
    </row>
    <row r="1265" spans="1:32" x14ac:dyDescent="0.25">
      <c r="A1265" s="107">
        <f t="shared" si="19"/>
        <v>8</v>
      </c>
      <c r="B1265" s="113">
        <v>45523</v>
      </c>
      <c r="C1265" s="113">
        <v>45523</v>
      </c>
      <c r="D1265" s="108" t="s">
        <v>2796</v>
      </c>
      <c r="E1265" s="108" t="s">
        <v>272</v>
      </c>
      <c r="F1265" s="108" t="s">
        <v>2797</v>
      </c>
      <c r="G1265" s="108" t="s">
        <v>281</v>
      </c>
      <c r="H1265" s="108" t="s">
        <v>282</v>
      </c>
      <c r="I1265" s="108" t="s">
        <v>276</v>
      </c>
      <c r="J1265" s="120">
        <v>-1018250</v>
      </c>
      <c r="K1265" s="114">
        <v>0</v>
      </c>
      <c r="L1265" s="114">
        <v>-1018250</v>
      </c>
      <c r="M1265" s="115" t="s">
        <v>272</v>
      </c>
      <c r="N1265" s="108" t="s">
        <v>135</v>
      </c>
      <c r="O1265" s="108" t="s">
        <v>2798</v>
      </c>
      <c r="P1265" s="108" t="s">
        <v>284</v>
      </c>
      <c r="Q1265" s="120">
        <v>50</v>
      </c>
      <c r="R1265" s="116" t="s">
        <v>2</v>
      </c>
      <c r="S1265" s="108" t="s">
        <v>272</v>
      </c>
      <c r="T1265" s="108" t="s">
        <v>272</v>
      </c>
      <c r="U1265" s="108" t="s">
        <v>272</v>
      </c>
      <c r="V1265" s="108" t="s">
        <v>272</v>
      </c>
      <c r="W1265" s="108" t="s">
        <v>272</v>
      </c>
      <c r="X1265" s="108" t="s">
        <v>272</v>
      </c>
      <c r="Y1265" s="108" t="s">
        <v>272</v>
      </c>
      <c r="Z1265" s="108" t="s">
        <v>272</v>
      </c>
      <c r="AA1265" s="108" t="s">
        <v>272</v>
      </c>
      <c r="AB1265" s="108" t="s">
        <v>272</v>
      </c>
      <c r="AC1265" s="108" t="s">
        <v>272</v>
      </c>
      <c r="AD1265" s="108" t="s">
        <v>272</v>
      </c>
      <c r="AE1265" s="108" t="s">
        <v>272</v>
      </c>
      <c r="AF1265" s="108" t="s">
        <v>278</v>
      </c>
    </row>
    <row r="1266" spans="1:32" x14ac:dyDescent="0.25">
      <c r="A1266" s="107">
        <f t="shared" si="19"/>
        <v>8</v>
      </c>
      <c r="B1266" s="113">
        <v>45523</v>
      </c>
      <c r="C1266" s="113">
        <v>45523</v>
      </c>
      <c r="D1266" s="108" t="s">
        <v>2796</v>
      </c>
      <c r="E1266" s="108" t="s">
        <v>272</v>
      </c>
      <c r="F1266" s="108" t="s">
        <v>2797</v>
      </c>
      <c r="G1266" s="108" t="s">
        <v>281</v>
      </c>
      <c r="H1266" s="108" t="s">
        <v>282</v>
      </c>
      <c r="I1266" s="108" t="s">
        <v>276</v>
      </c>
      <c r="J1266" s="120">
        <v>-3309100</v>
      </c>
      <c r="K1266" s="114">
        <v>0</v>
      </c>
      <c r="L1266" s="114">
        <v>-3309100</v>
      </c>
      <c r="M1266" s="115" t="s">
        <v>272</v>
      </c>
      <c r="N1266" s="108" t="s">
        <v>110</v>
      </c>
      <c r="O1266" s="108" t="s">
        <v>192</v>
      </c>
      <c r="P1266" s="108" t="s">
        <v>284</v>
      </c>
      <c r="Q1266" s="120">
        <v>100</v>
      </c>
      <c r="R1266" s="116" t="s">
        <v>0</v>
      </c>
      <c r="S1266" s="108" t="s">
        <v>272</v>
      </c>
      <c r="T1266" s="108" t="s">
        <v>272</v>
      </c>
      <c r="U1266" s="108" t="s">
        <v>272</v>
      </c>
      <c r="V1266" s="108" t="s">
        <v>272</v>
      </c>
      <c r="W1266" s="108" t="s">
        <v>272</v>
      </c>
      <c r="X1266" s="108" t="s">
        <v>272</v>
      </c>
      <c r="Y1266" s="108" t="s">
        <v>272</v>
      </c>
      <c r="Z1266" s="108" t="s">
        <v>272</v>
      </c>
      <c r="AA1266" s="108" t="s">
        <v>272</v>
      </c>
      <c r="AB1266" s="108" t="s">
        <v>272</v>
      </c>
      <c r="AC1266" s="108" t="s">
        <v>272</v>
      </c>
      <c r="AD1266" s="108" t="s">
        <v>272</v>
      </c>
      <c r="AE1266" s="108" t="s">
        <v>272</v>
      </c>
      <c r="AF1266" s="108" t="s">
        <v>278</v>
      </c>
    </row>
    <row r="1267" spans="1:32" x14ac:dyDescent="0.25">
      <c r="A1267" s="107">
        <f t="shared" si="19"/>
        <v>8</v>
      </c>
      <c r="B1267" s="113">
        <v>45523</v>
      </c>
      <c r="C1267" s="113">
        <v>45523</v>
      </c>
      <c r="D1267" s="108" t="s">
        <v>2799</v>
      </c>
      <c r="E1267" s="108" t="s">
        <v>272</v>
      </c>
      <c r="F1267" s="108" t="s">
        <v>2800</v>
      </c>
      <c r="G1267" s="108" t="s">
        <v>281</v>
      </c>
      <c r="H1267" s="108" t="s">
        <v>282</v>
      </c>
      <c r="I1267" s="108" t="s">
        <v>276</v>
      </c>
      <c r="J1267" s="120">
        <v>-36706560</v>
      </c>
      <c r="K1267" s="114">
        <v>0</v>
      </c>
      <c r="L1267" s="114">
        <v>-36706560</v>
      </c>
      <c r="M1267" s="115" t="s">
        <v>272</v>
      </c>
      <c r="N1267" s="108" t="s">
        <v>110</v>
      </c>
      <c r="O1267" s="108" t="s">
        <v>192</v>
      </c>
      <c r="P1267" s="108" t="s">
        <v>284</v>
      </c>
      <c r="Q1267" s="120">
        <v>1100</v>
      </c>
      <c r="R1267" s="116" t="s">
        <v>0</v>
      </c>
      <c r="S1267" s="108" t="s">
        <v>272</v>
      </c>
      <c r="T1267" s="108" t="s">
        <v>272</v>
      </c>
      <c r="U1267" s="108" t="s">
        <v>272</v>
      </c>
      <c r="V1267" s="108" t="s">
        <v>272</v>
      </c>
      <c r="W1267" s="108" t="s">
        <v>272</v>
      </c>
      <c r="X1267" s="108" t="s">
        <v>272</v>
      </c>
      <c r="Y1267" s="108" t="s">
        <v>272</v>
      </c>
      <c r="Z1267" s="108" t="s">
        <v>272</v>
      </c>
      <c r="AA1267" s="108" t="s">
        <v>272</v>
      </c>
      <c r="AB1267" s="108" t="s">
        <v>272</v>
      </c>
      <c r="AC1267" s="108" t="s">
        <v>272</v>
      </c>
      <c r="AD1267" s="108" t="s">
        <v>272</v>
      </c>
      <c r="AE1267" s="108" t="s">
        <v>272</v>
      </c>
      <c r="AF1267" s="108" t="s">
        <v>278</v>
      </c>
    </row>
    <row r="1268" spans="1:32" x14ac:dyDescent="0.25">
      <c r="A1268" s="107">
        <f t="shared" si="19"/>
        <v>8</v>
      </c>
      <c r="B1268" s="113">
        <v>45523</v>
      </c>
      <c r="C1268" s="113">
        <v>45523</v>
      </c>
      <c r="D1268" s="108" t="s">
        <v>2801</v>
      </c>
      <c r="E1268" s="108" t="s">
        <v>272</v>
      </c>
      <c r="F1268" s="108" t="s">
        <v>2802</v>
      </c>
      <c r="G1268" s="108" t="s">
        <v>281</v>
      </c>
      <c r="H1268" s="108" t="s">
        <v>282</v>
      </c>
      <c r="I1268" s="108" t="s">
        <v>276</v>
      </c>
      <c r="J1268" s="120">
        <v>-73700000</v>
      </c>
      <c r="K1268" s="114">
        <v>0</v>
      </c>
      <c r="L1268" s="114">
        <v>-73700000</v>
      </c>
      <c r="M1268" s="115" t="s">
        <v>272</v>
      </c>
      <c r="N1268" s="108" t="s">
        <v>111</v>
      </c>
      <c r="O1268" s="108" t="s">
        <v>466</v>
      </c>
      <c r="P1268" s="108" t="s">
        <v>284</v>
      </c>
      <c r="Q1268" s="120">
        <v>2200</v>
      </c>
      <c r="R1268" s="116" t="s">
        <v>0</v>
      </c>
      <c r="S1268" s="108" t="s">
        <v>272</v>
      </c>
      <c r="T1268" s="108" t="s">
        <v>272</v>
      </c>
      <c r="U1268" s="108" t="s">
        <v>272</v>
      </c>
      <c r="V1268" s="108" t="s">
        <v>272</v>
      </c>
      <c r="W1268" s="108" t="s">
        <v>272</v>
      </c>
      <c r="X1268" s="108" t="s">
        <v>272</v>
      </c>
      <c r="Y1268" s="108" t="s">
        <v>272</v>
      </c>
      <c r="Z1268" s="108" t="s">
        <v>272</v>
      </c>
      <c r="AA1268" s="108" t="s">
        <v>272</v>
      </c>
      <c r="AB1268" s="108" t="s">
        <v>272</v>
      </c>
      <c r="AC1268" s="108" t="s">
        <v>272</v>
      </c>
      <c r="AD1268" s="108" t="s">
        <v>272</v>
      </c>
      <c r="AE1268" s="108" t="s">
        <v>272</v>
      </c>
      <c r="AF1268" s="108" t="s">
        <v>278</v>
      </c>
    </row>
    <row r="1269" spans="1:32" x14ac:dyDescent="0.25">
      <c r="A1269" s="107">
        <f t="shared" si="19"/>
        <v>8</v>
      </c>
      <c r="B1269" s="113">
        <v>45523</v>
      </c>
      <c r="C1269" s="113">
        <v>45523</v>
      </c>
      <c r="D1269" s="108" t="s">
        <v>2803</v>
      </c>
      <c r="E1269" s="108" t="s">
        <v>272</v>
      </c>
      <c r="F1269" s="108" t="s">
        <v>2804</v>
      </c>
      <c r="G1269" s="108" t="s">
        <v>315</v>
      </c>
      <c r="H1269" s="108" t="s">
        <v>316</v>
      </c>
      <c r="I1269" s="108" t="s">
        <v>276</v>
      </c>
      <c r="J1269" s="120">
        <v>-657588822</v>
      </c>
      <c r="K1269" s="114">
        <v>0</v>
      </c>
      <c r="L1269" s="114">
        <v>-657588822</v>
      </c>
      <c r="M1269" s="115" t="s">
        <v>272</v>
      </c>
      <c r="N1269" s="108" t="s">
        <v>110</v>
      </c>
      <c r="O1269" s="108" t="s">
        <v>192</v>
      </c>
      <c r="P1269" s="108" t="s">
        <v>284</v>
      </c>
      <c r="Q1269" s="120">
        <v>22000</v>
      </c>
      <c r="R1269" s="116" t="s">
        <v>0</v>
      </c>
      <c r="S1269" s="108" t="s">
        <v>272</v>
      </c>
      <c r="T1269" s="108" t="s">
        <v>272</v>
      </c>
      <c r="U1269" s="108" t="s">
        <v>272</v>
      </c>
      <c r="V1269" s="108" t="s">
        <v>272</v>
      </c>
      <c r="W1269" s="108" t="s">
        <v>272</v>
      </c>
      <c r="X1269" s="108" t="s">
        <v>272</v>
      </c>
      <c r="Y1269" s="108" t="s">
        <v>272</v>
      </c>
      <c r="Z1269" s="108" t="s">
        <v>272</v>
      </c>
      <c r="AA1269" s="108" t="s">
        <v>272</v>
      </c>
      <c r="AB1269" s="108" t="s">
        <v>272</v>
      </c>
      <c r="AC1269" s="108" t="s">
        <v>272</v>
      </c>
      <c r="AD1269" s="108" t="s">
        <v>272</v>
      </c>
      <c r="AE1269" s="108" t="s">
        <v>272</v>
      </c>
      <c r="AF1269" s="108" t="s">
        <v>278</v>
      </c>
    </row>
    <row r="1270" spans="1:32" x14ac:dyDescent="0.25">
      <c r="A1270" s="107">
        <f t="shared" si="19"/>
        <v>8</v>
      </c>
      <c r="B1270" s="113">
        <v>45523</v>
      </c>
      <c r="C1270" s="113">
        <v>45523</v>
      </c>
      <c r="D1270" s="108" t="s">
        <v>2805</v>
      </c>
      <c r="E1270" s="108" t="s">
        <v>272</v>
      </c>
      <c r="F1270" s="108" t="s">
        <v>2806</v>
      </c>
      <c r="G1270" s="108" t="s">
        <v>315</v>
      </c>
      <c r="H1270" s="108" t="s">
        <v>316</v>
      </c>
      <c r="I1270" s="108" t="s">
        <v>276</v>
      </c>
      <c r="J1270" s="120">
        <v>-657588822</v>
      </c>
      <c r="K1270" s="114">
        <v>0</v>
      </c>
      <c r="L1270" s="114">
        <v>-657588822</v>
      </c>
      <c r="M1270" s="115" t="s">
        <v>272</v>
      </c>
      <c r="N1270" s="108" t="s">
        <v>110</v>
      </c>
      <c r="O1270" s="108" t="s">
        <v>192</v>
      </c>
      <c r="P1270" s="108" t="s">
        <v>284</v>
      </c>
      <c r="Q1270" s="120">
        <v>22000</v>
      </c>
      <c r="R1270" s="116" t="s">
        <v>0</v>
      </c>
      <c r="S1270" s="108" t="s">
        <v>272</v>
      </c>
      <c r="T1270" s="108" t="s">
        <v>272</v>
      </c>
      <c r="U1270" s="108" t="s">
        <v>272</v>
      </c>
      <c r="V1270" s="108" t="s">
        <v>272</v>
      </c>
      <c r="W1270" s="108" t="s">
        <v>272</v>
      </c>
      <c r="X1270" s="108" t="s">
        <v>272</v>
      </c>
      <c r="Y1270" s="108" t="s">
        <v>272</v>
      </c>
      <c r="Z1270" s="108" t="s">
        <v>272</v>
      </c>
      <c r="AA1270" s="108" t="s">
        <v>272</v>
      </c>
      <c r="AB1270" s="108" t="s">
        <v>272</v>
      </c>
      <c r="AC1270" s="108" t="s">
        <v>272</v>
      </c>
      <c r="AD1270" s="108" t="s">
        <v>272</v>
      </c>
      <c r="AE1270" s="108" t="s">
        <v>272</v>
      </c>
      <c r="AF1270" s="108" t="s">
        <v>278</v>
      </c>
    </row>
    <row r="1271" spans="1:32" x14ac:dyDescent="0.25">
      <c r="A1271" s="107">
        <f t="shared" si="19"/>
        <v>8</v>
      </c>
      <c r="B1271" s="113">
        <v>45523</v>
      </c>
      <c r="C1271" s="113">
        <v>45523</v>
      </c>
      <c r="D1271" s="108" t="s">
        <v>2807</v>
      </c>
      <c r="E1271" s="108" t="s">
        <v>272</v>
      </c>
      <c r="F1271" s="108" t="s">
        <v>2808</v>
      </c>
      <c r="G1271" s="108" t="s">
        <v>315</v>
      </c>
      <c r="H1271" s="108" t="s">
        <v>316</v>
      </c>
      <c r="I1271" s="108" t="s">
        <v>276</v>
      </c>
      <c r="J1271" s="120">
        <v>-657588822</v>
      </c>
      <c r="K1271" s="114">
        <v>0</v>
      </c>
      <c r="L1271" s="114">
        <v>-657588822</v>
      </c>
      <c r="M1271" s="115" t="s">
        <v>272</v>
      </c>
      <c r="N1271" s="108" t="s">
        <v>110</v>
      </c>
      <c r="O1271" s="108" t="s">
        <v>192</v>
      </c>
      <c r="P1271" s="108" t="s">
        <v>284</v>
      </c>
      <c r="Q1271" s="120">
        <v>22000</v>
      </c>
      <c r="R1271" s="116" t="s">
        <v>0</v>
      </c>
      <c r="S1271" s="108" t="s">
        <v>272</v>
      </c>
      <c r="T1271" s="108" t="s">
        <v>272</v>
      </c>
      <c r="U1271" s="108" t="s">
        <v>272</v>
      </c>
      <c r="V1271" s="108" t="s">
        <v>272</v>
      </c>
      <c r="W1271" s="108" t="s">
        <v>272</v>
      </c>
      <c r="X1271" s="108" t="s">
        <v>272</v>
      </c>
      <c r="Y1271" s="108" t="s">
        <v>272</v>
      </c>
      <c r="Z1271" s="108" t="s">
        <v>272</v>
      </c>
      <c r="AA1271" s="108" t="s">
        <v>272</v>
      </c>
      <c r="AB1271" s="108" t="s">
        <v>272</v>
      </c>
      <c r="AC1271" s="108" t="s">
        <v>272</v>
      </c>
      <c r="AD1271" s="108" t="s">
        <v>272</v>
      </c>
      <c r="AE1271" s="108" t="s">
        <v>272</v>
      </c>
      <c r="AF1271" s="108" t="s">
        <v>278</v>
      </c>
    </row>
    <row r="1272" spans="1:32" x14ac:dyDescent="0.25">
      <c r="A1272" s="107">
        <f t="shared" si="19"/>
        <v>8</v>
      </c>
      <c r="B1272" s="113">
        <v>45523</v>
      </c>
      <c r="C1272" s="113">
        <v>45523</v>
      </c>
      <c r="D1272" s="108" t="s">
        <v>2809</v>
      </c>
      <c r="E1272" s="108" t="s">
        <v>272</v>
      </c>
      <c r="F1272" s="108" t="s">
        <v>2810</v>
      </c>
      <c r="G1272" s="108" t="s">
        <v>315</v>
      </c>
      <c r="H1272" s="108" t="s">
        <v>316</v>
      </c>
      <c r="I1272" s="108" t="s">
        <v>276</v>
      </c>
      <c r="J1272" s="120">
        <v>-657588822</v>
      </c>
      <c r="K1272" s="114">
        <v>0</v>
      </c>
      <c r="L1272" s="114">
        <v>-657588822</v>
      </c>
      <c r="M1272" s="115" t="s">
        <v>272</v>
      </c>
      <c r="N1272" s="108" t="s">
        <v>110</v>
      </c>
      <c r="O1272" s="108" t="s">
        <v>192</v>
      </c>
      <c r="P1272" s="108" t="s">
        <v>284</v>
      </c>
      <c r="Q1272" s="120">
        <v>22000</v>
      </c>
      <c r="R1272" s="116" t="s">
        <v>0</v>
      </c>
      <c r="S1272" s="108" t="s">
        <v>272</v>
      </c>
      <c r="T1272" s="108" t="s">
        <v>272</v>
      </c>
      <c r="U1272" s="108" t="s">
        <v>272</v>
      </c>
      <c r="V1272" s="108" t="s">
        <v>272</v>
      </c>
      <c r="W1272" s="108" t="s">
        <v>272</v>
      </c>
      <c r="X1272" s="108" t="s">
        <v>272</v>
      </c>
      <c r="Y1272" s="108" t="s">
        <v>272</v>
      </c>
      <c r="Z1272" s="108" t="s">
        <v>272</v>
      </c>
      <c r="AA1272" s="108" t="s">
        <v>272</v>
      </c>
      <c r="AB1272" s="108" t="s">
        <v>272</v>
      </c>
      <c r="AC1272" s="108" t="s">
        <v>272</v>
      </c>
      <c r="AD1272" s="108" t="s">
        <v>272</v>
      </c>
      <c r="AE1272" s="108" t="s">
        <v>272</v>
      </c>
      <c r="AF1272" s="108" t="s">
        <v>278</v>
      </c>
    </row>
    <row r="1273" spans="1:32" x14ac:dyDescent="0.25">
      <c r="A1273" s="107">
        <f t="shared" si="19"/>
        <v>8</v>
      </c>
      <c r="B1273" s="113">
        <v>45523</v>
      </c>
      <c r="C1273" s="113">
        <v>45523</v>
      </c>
      <c r="D1273" s="108" t="s">
        <v>2811</v>
      </c>
      <c r="E1273" s="108" t="s">
        <v>272</v>
      </c>
      <c r="F1273" s="108" t="s">
        <v>2812</v>
      </c>
      <c r="G1273" s="108" t="s">
        <v>281</v>
      </c>
      <c r="H1273" s="108" t="s">
        <v>282</v>
      </c>
      <c r="I1273" s="108" t="s">
        <v>276</v>
      </c>
      <c r="J1273" s="120">
        <v>-714846000</v>
      </c>
      <c r="K1273" s="114">
        <v>0</v>
      </c>
      <c r="L1273" s="114">
        <v>-714846000</v>
      </c>
      <c r="M1273" s="115" t="s">
        <v>272</v>
      </c>
      <c r="N1273" s="108" t="s">
        <v>110</v>
      </c>
      <c r="O1273" s="108" t="s">
        <v>192</v>
      </c>
      <c r="P1273" s="108" t="s">
        <v>284</v>
      </c>
      <c r="Q1273" s="120">
        <v>22000</v>
      </c>
      <c r="R1273" s="116" t="s">
        <v>0</v>
      </c>
      <c r="S1273" s="108" t="s">
        <v>272</v>
      </c>
      <c r="T1273" s="108" t="s">
        <v>272</v>
      </c>
      <c r="U1273" s="108" t="s">
        <v>272</v>
      </c>
      <c r="V1273" s="108" t="s">
        <v>272</v>
      </c>
      <c r="W1273" s="108" t="s">
        <v>272</v>
      </c>
      <c r="X1273" s="108" t="s">
        <v>272</v>
      </c>
      <c r="Y1273" s="108" t="s">
        <v>272</v>
      </c>
      <c r="Z1273" s="108" t="s">
        <v>272</v>
      </c>
      <c r="AA1273" s="108" t="s">
        <v>272</v>
      </c>
      <c r="AB1273" s="108" t="s">
        <v>272</v>
      </c>
      <c r="AC1273" s="108" t="s">
        <v>272</v>
      </c>
      <c r="AD1273" s="108" t="s">
        <v>272</v>
      </c>
      <c r="AE1273" s="108" t="s">
        <v>272</v>
      </c>
      <c r="AF1273" s="108" t="s">
        <v>278</v>
      </c>
    </row>
    <row r="1274" spans="1:32" x14ac:dyDescent="0.25">
      <c r="A1274" s="107">
        <f t="shared" si="19"/>
        <v>8</v>
      </c>
      <c r="B1274" s="113">
        <v>45523</v>
      </c>
      <c r="C1274" s="113">
        <v>45523</v>
      </c>
      <c r="D1274" s="108" t="s">
        <v>2813</v>
      </c>
      <c r="E1274" s="108" t="s">
        <v>272</v>
      </c>
      <c r="F1274" s="108" t="s">
        <v>2814</v>
      </c>
      <c r="G1274" s="108" t="s">
        <v>281</v>
      </c>
      <c r="H1274" s="108" t="s">
        <v>282</v>
      </c>
      <c r="I1274" s="108" t="s">
        <v>276</v>
      </c>
      <c r="J1274" s="120">
        <v>-386034000</v>
      </c>
      <c r="K1274" s="114">
        <v>0</v>
      </c>
      <c r="L1274" s="114">
        <v>-386034000</v>
      </c>
      <c r="M1274" s="115" t="s">
        <v>272</v>
      </c>
      <c r="N1274" s="108" t="s">
        <v>101</v>
      </c>
      <c r="O1274" s="108" t="s">
        <v>175</v>
      </c>
      <c r="P1274" s="108" t="s">
        <v>284</v>
      </c>
      <c r="Q1274" s="120">
        <v>11000</v>
      </c>
      <c r="R1274" s="116" t="s">
        <v>1</v>
      </c>
      <c r="S1274" s="108" t="s">
        <v>272</v>
      </c>
      <c r="T1274" s="108" t="s">
        <v>272</v>
      </c>
      <c r="U1274" s="108" t="s">
        <v>272</v>
      </c>
      <c r="V1274" s="108" t="s">
        <v>272</v>
      </c>
      <c r="W1274" s="108" t="s">
        <v>272</v>
      </c>
      <c r="X1274" s="108" t="s">
        <v>272</v>
      </c>
      <c r="Y1274" s="108" t="s">
        <v>272</v>
      </c>
      <c r="Z1274" s="108" t="s">
        <v>272</v>
      </c>
      <c r="AA1274" s="108" t="s">
        <v>272</v>
      </c>
      <c r="AB1274" s="108" t="s">
        <v>272</v>
      </c>
      <c r="AC1274" s="108" t="s">
        <v>272</v>
      </c>
      <c r="AD1274" s="108" t="s">
        <v>272</v>
      </c>
      <c r="AE1274" s="108" t="s">
        <v>272</v>
      </c>
      <c r="AF1274" s="108" t="s">
        <v>278</v>
      </c>
    </row>
    <row r="1275" spans="1:32" x14ac:dyDescent="0.25">
      <c r="A1275" s="107">
        <f t="shared" si="19"/>
        <v>8</v>
      </c>
      <c r="B1275" s="113">
        <v>45523</v>
      </c>
      <c r="C1275" s="113">
        <v>45523</v>
      </c>
      <c r="D1275" s="108" t="s">
        <v>2815</v>
      </c>
      <c r="E1275" s="108" t="s">
        <v>272</v>
      </c>
      <c r="F1275" s="108" t="s">
        <v>2816</v>
      </c>
      <c r="G1275" s="108" t="s">
        <v>281</v>
      </c>
      <c r="H1275" s="108" t="s">
        <v>282</v>
      </c>
      <c r="I1275" s="108" t="s">
        <v>276</v>
      </c>
      <c r="J1275" s="120">
        <v>-355606350</v>
      </c>
      <c r="K1275" s="114">
        <v>0</v>
      </c>
      <c r="L1275" s="114">
        <v>-355606350</v>
      </c>
      <c r="M1275" s="115" t="s">
        <v>272</v>
      </c>
      <c r="N1275" s="108" t="s">
        <v>110</v>
      </c>
      <c r="O1275" s="108" t="s">
        <v>192</v>
      </c>
      <c r="P1275" s="108" t="s">
        <v>284</v>
      </c>
      <c r="Q1275" s="120">
        <v>11000</v>
      </c>
      <c r="R1275" s="116" t="s">
        <v>0</v>
      </c>
      <c r="S1275" s="108" t="s">
        <v>272</v>
      </c>
      <c r="T1275" s="108" t="s">
        <v>272</v>
      </c>
      <c r="U1275" s="108" t="s">
        <v>272</v>
      </c>
      <c r="V1275" s="108" t="s">
        <v>272</v>
      </c>
      <c r="W1275" s="108" t="s">
        <v>272</v>
      </c>
      <c r="X1275" s="108" t="s">
        <v>272</v>
      </c>
      <c r="Y1275" s="108" t="s">
        <v>272</v>
      </c>
      <c r="Z1275" s="108" t="s">
        <v>272</v>
      </c>
      <c r="AA1275" s="108" t="s">
        <v>272</v>
      </c>
      <c r="AB1275" s="108" t="s">
        <v>272</v>
      </c>
      <c r="AC1275" s="108" t="s">
        <v>272</v>
      </c>
      <c r="AD1275" s="108" t="s">
        <v>272</v>
      </c>
      <c r="AE1275" s="108" t="s">
        <v>272</v>
      </c>
      <c r="AF1275" s="108" t="s">
        <v>278</v>
      </c>
    </row>
    <row r="1276" spans="1:32" x14ac:dyDescent="0.25">
      <c r="A1276" s="107">
        <f t="shared" si="19"/>
        <v>8</v>
      </c>
      <c r="B1276" s="113">
        <v>45523</v>
      </c>
      <c r="C1276" s="113">
        <v>45523</v>
      </c>
      <c r="D1276" s="108" t="s">
        <v>2817</v>
      </c>
      <c r="E1276" s="108" t="s">
        <v>272</v>
      </c>
      <c r="F1276" s="108" t="s">
        <v>2818</v>
      </c>
      <c r="G1276" s="108" t="s">
        <v>281</v>
      </c>
      <c r="H1276" s="108" t="s">
        <v>282</v>
      </c>
      <c r="I1276" s="108" t="s">
        <v>276</v>
      </c>
      <c r="J1276" s="120">
        <v>-186153000</v>
      </c>
      <c r="K1276" s="114">
        <v>0</v>
      </c>
      <c r="L1276" s="114">
        <v>-186153000</v>
      </c>
      <c r="M1276" s="115" t="s">
        <v>272</v>
      </c>
      <c r="N1276" s="108" t="s">
        <v>157</v>
      </c>
      <c r="O1276" s="108" t="s">
        <v>180</v>
      </c>
      <c r="P1276" s="108" t="s">
        <v>284</v>
      </c>
      <c r="Q1276" s="120">
        <v>5500</v>
      </c>
      <c r="R1276" s="116" t="s">
        <v>1</v>
      </c>
      <c r="S1276" s="108" t="s">
        <v>272</v>
      </c>
      <c r="T1276" s="108" t="s">
        <v>272</v>
      </c>
      <c r="U1276" s="108" t="s">
        <v>272</v>
      </c>
      <c r="V1276" s="108" t="s">
        <v>272</v>
      </c>
      <c r="W1276" s="108" t="s">
        <v>272</v>
      </c>
      <c r="X1276" s="108" t="s">
        <v>272</v>
      </c>
      <c r="Y1276" s="108" t="s">
        <v>272</v>
      </c>
      <c r="Z1276" s="108" t="s">
        <v>272</v>
      </c>
      <c r="AA1276" s="108" t="s">
        <v>272</v>
      </c>
      <c r="AB1276" s="108" t="s">
        <v>272</v>
      </c>
      <c r="AC1276" s="108" t="s">
        <v>272</v>
      </c>
      <c r="AD1276" s="108" t="s">
        <v>272</v>
      </c>
      <c r="AE1276" s="108" t="s">
        <v>272</v>
      </c>
      <c r="AF1276" s="108" t="s">
        <v>278</v>
      </c>
    </row>
    <row r="1277" spans="1:32" x14ac:dyDescent="0.25">
      <c r="A1277" s="107">
        <f t="shared" si="19"/>
        <v>8</v>
      </c>
      <c r="B1277" s="113">
        <v>45523</v>
      </c>
      <c r="C1277" s="113">
        <v>45523</v>
      </c>
      <c r="D1277" s="108" t="s">
        <v>2819</v>
      </c>
      <c r="E1277" s="108" t="s">
        <v>272</v>
      </c>
      <c r="F1277" s="108" t="s">
        <v>2820</v>
      </c>
      <c r="G1277" s="108" t="s">
        <v>281</v>
      </c>
      <c r="H1277" s="108" t="s">
        <v>282</v>
      </c>
      <c r="I1277" s="108" t="s">
        <v>276</v>
      </c>
      <c r="J1277" s="120">
        <v>-14755000</v>
      </c>
      <c r="K1277" s="114">
        <v>0</v>
      </c>
      <c r="L1277" s="114">
        <v>-14755000</v>
      </c>
      <c r="M1277" s="115" t="s">
        <v>272</v>
      </c>
      <c r="N1277" s="108" t="s">
        <v>2423</v>
      </c>
      <c r="O1277" s="108" t="s">
        <v>2424</v>
      </c>
      <c r="P1277" s="108" t="s">
        <v>284</v>
      </c>
      <c r="Q1277" s="120">
        <v>2951</v>
      </c>
      <c r="R1277" s="116" t="s">
        <v>239</v>
      </c>
      <c r="S1277" s="108" t="s">
        <v>272</v>
      </c>
      <c r="T1277" s="108" t="s">
        <v>272</v>
      </c>
      <c r="U1277" s="108" t="s">
        <v>272</v>
      </c>
      <c r="V1277" s="108" t="s">
        <v>272</v>
      </c>
      <c r="W1277" s="108" t="s">
        <v>272</v>
      </c>
      <c r="X1277" s="108" t="s">
        <v>272</v>
      </c>
      <c r="Y1277" s="108" t="s">
        <v>272</v>
      </c>
      <c r="Z1277" s="108" t="s">
        <v>272</v>
      </c>
      <c r="AA1277" s="108" t="s">
        <v>272</v>
      </c>
      <c r="AB1277" s="108" t="s">
        <v>272</v>
      </c>
      <c r="AC1277" s="108" t="s">
        <v>272</v>
      </c>
      <c r="AD1277" s="108" t="s">
        <v>272</v>
      </c>
      <c r="AE1277" s="108" t="s">
        <v>272</v>
      </c>
      <c r="AF1277" s="108" t="s">
        <v>278</v>
      </c>
    </row>
    <row r="1278" spans="1:32" x14ac:dyDescent="0.25">
      <c r="A1278" s="107">
        <f t="shared" si="19"/>
        <v>8</v>
      </c>
      <c r="B1278" s="113">
        <v>45523</v>
      </c>
      <c r="C1278" s="113">
        <v>45523</v>
      </c>
      <c r="D1278" s="108" t="s">
        <v>2819</v>
      </c>
      <c r="E1278" s="108" t="s">
        <v>272</v>
      </c>
      <c r="F1278" s="108" t="s">
        <v>2820</v>
      </c>
      <c r="G1278" s="108" t="s">
        <v>281</v>
      </c>
      <c r="H1278" s="108" t="s">
        <v>282</v>
      </c>
      <c r="I1278" s="108" t="s">
        <v>276</v>
      </c>
      <c r="J1278" s="120">
        <v>-13405000</v>
      </c>
      <c r="K1278" s="114">
        <v>0</v>
      </c>
      <c r="L1278" s="114">
        <v>-13405000</v>
      </c>
      <c r="M1278" s="115" t="s">
        <v>272</v>
      </c>
      <c r="N1278" s="108" t="s">
        <v>2425</v>
      </c>
      <c r="O1278" s="108" t="s">
        <v>2426</v>
      </c>
      <c r="P1278" s="108" t="s">
        <v>284</v>
      </c>
      <c r="Q1278" s="120">
        <v>2681</v>
      </c>
      <c r="R1278" s="116" t="s">
        <v>239</v>
      </c>
      <c r="S1278" s="108" t="s">
        <v>272</v>
      </c>
      <c r="T1278" s="108" t="s">
        <v>272</v>
      </c>
      <c r="U1278" s="108" t="s">
        <v>272</v>
      </c>
      <c r="V1278" s="108" t="s">
        <v>272</v>
      </c>
      <c r="W1278" s="108" t="s">
        <v>272</v>
      </c>
      <c r="X1278" s="108" t="s">
        <v>272</v>
      </c>
      <c r="Y1278" s="108" t="s">
        <v>272</v>
      </c>
      <c r="Z1278" s="108" t="s">
        <v>272</v>
      </c>
      <c r="AA1278" s="108" t="s">
        <v>272</v>
      </c>
      <c r="AB1278" s="108" t="s">
        <v>272</v>
      </c>
      <c r="AC1278" s="108" t="s">
        <v>272</v>
      </c>
      <c r="AD1278" s="108" t="s">
        <v>272</v>
      </c>
      <c r="AE1278" s="108" t="s">
        <v>272</v>
      </c>
      <c r="AF1278" s="108" t="s">
        <v>278</v>
      </c>
    </row>
    <row r="1279" spans="1:32" x14ac:dyDescent="0.25">
      <c r="A1279" s="107">
        <f t="shared" si="19"/>
        <v>8</v>
      </c>
      <c r="B1279" s="113">
        <v>45523</v>
      </c>
      <c r="C1279" s="113">
        <v>45523</v>
      </c>
      <c r="D1279" s="108" t="s">
        <v>2819</v>
      </c>
      <c r="E1279" s="108" t="s">
        <v>272</v>
      </c>
      <c r="F1279" s="108" t="s">
        <v>2820</v>
      </c>
      <c r="G1279" s="108" t="s">
        <v>281</v>
      </c>
      <c r="H1279" s="108" t="s">
        <v>282</v>
      </c>
      <c r="I1279" s="108" t="s">
        <v>276</v>
      </c>
      <c r="J1279" s="120">
        <v>-10065000</v>
      </c>
      <c r="K1279" s="114">
        <v>0</v>
      </c>
      <c r="L1279" s="114">
        <v>-10065000</v>
      </c>
      <c r="M1279" s="115" t="s">
        <v>272</v>
      </c>
      <c r="N1279" s="108" t="s">
        <v>2427</v>
      </c>
      <c r="O1279" s="108" t="s">
        <v>2428</v>
      </c>
      <c r="P1279" s="108" t="s">
        <v>284</v>
      </c>
      <c r="Q1279" s="120">
        <v>2013</v>
      </c>
      <c r="R1279" s="116" t="s">
        <v>239</v>
      </c>
      <c r="S1279" s="108" t="s">
        <v>272</v>
      </c>
      <c r="T1279" s="108" t="s">
        <v>272</v>
      </c>
      <c r="U1279" s="108" t="s">
        <v>272</v>
      </c>
      <c r="V1279" s="108" t="s">
        <v>272</v>
      </c>
      <c r="W1279" s="108" t="s">
        <v>272</v>
      </c>
      <c r="X1279" s="108" t="s">
        <v>272</v>
      </c>
      <c r="Y1279" s="108" t="s">
        <v>272</v>
      </c>
      <c r="Z1279" s="108" t="s">
        <v>272</v>
      </c>
      <c r="AA1279" s="108" t="s">
        <v>272</v>
      </c>
      <c r="AB1279" s="108" t="s">
        <v>272</v>
      </c>
      <c r="AC1279" s="108" t="s">
        <v>272</v>
      </c>
      <c r="AD1279" s="108" t="s">
        <v>272</v>
      </c>
      <c r="AE1279" s="108" t="s">
        <v>272</v>
      </c>
      <c r="AF1279" s="108" t="s">
        <v>278</v>
      </c>
    </row>
    <row r="1280" spans="1:32" x14ac:dyDescent="0.25">
      <c r="A1280" s="107">
        <f t="shared" si="19"/>
        <v>8</v>
      </c>
      <c r="B1280" s="113">
        <v>45523</v>
      </c>
      <c r="C1280" s="113">
        <v>45523</v>
      </c>
      <c r="D1280" s="108" t="s">
        <v>2819</v>
      </c>
      <c r="E1280" s="108" t="s">
        <v>272</v>
      </c>
      <c r="F1280" s="108" t="s">
        <v>2820</v>
      </c>
      <c r="G1280" s="108" t="s">
        <v>281</v>
      </c>
      <c r="H1280" s="108" t="s">
        <v>282</v>
      </c>
      <c r="I1280" s="108" t="s">
        <v>276</v>
      </c>
      <c r="J1280" s="120">
        <v>-5225000</v>
      </c>
      <c r="K1280" s="114">
        <v>0</v>
      </c>
      <c r="L1280" s="114">
        <v>-5225000</v>
      </c>
      <c r="M1280" s="115" t="s">
        <v>272</v>
      </c>
      <c r="N1280" s="108" t="s">
        <v>2429</v>
      </c>
      <c r="O1280" s="108" t="s">
        <v>2430</v>
      </c>
      <c r="P1280" s="108" t="s">
        <v>284</v>
      </c>
      <c r="Q1280" s="120">
        <v>1045</v>
      </c>
      <c r="R1280" s="116" t="s">
        <v>239</v>
      </c>
      <c r="S1280" s="108" t="s">
        <v>272</v>
      </c>
      <c r="T1280" s="108" t="s">
        <v>272</v>
      </c>
      <c r="U1280" s="108" t="s">
        <v>272</v>
      </c>
      <c r="V1280" s="108" t="s">
        <v>272</v>
      </c>
      <c r="W1280" s="108" t="s">
        <v>272</v>
      </c>
      <c r="X1280" s="108" t="s">
        <v>272</v>
      </c>
      <c r="Y1280" s="108" t="s">
        <v>272</v>
      </c>
      <c r="Z1280" s="108" t="s">
        <v>272</v>
      </c>
      <c r="AA1280" s="108" t="s">
        <v>272</v>
      </c>
      <c r="AB1280" s="108" t="s">
        <v>272</v>
      </c>
      <c r="AC1280" s="108" t="s">
        <v>272</v>
      </c>
      <c r="AD1280" s="108" t="s">
        <v>272</v>
      </c>
      <c r="AE1280" s="108" t="s">
        <v>272</v>
      </c>
      <c r="AF1280" s="108" t="s">
        <v>278</v>
      </c>
    </row>
    <row r="1281" spans="1:32" x14ac:dyDescent="0.25">
      <c r="A1281" s="107">
        <f t="shared" si="19"/>
        <v>8</v>
      </c>
      <c r="B1281" s="113">
        <v>45524</v>
      </c>
      <c r="C1281" s="113">
        <v>45524</v>
      </c>
      <c r="D1281" s="108" t="s">
        <v>2821</v>
      </c>
      <c r="E1281" s="108" t="s">
        <v>272</v>
      </c>
      <c r="F1281" s="108" t="s">
        <v>2822</v>
      </c>
      <c r="G1281" s="108" t="s">
        <v>315</v>
      </c>
      <c r="H1281" s="108" t="s">
        <v>316</v>
      </c>
      <c r="I1281" s="108" t="s">
        <v>276</v>
      </c>
      <c r="J1281" s="120">
        <v>-669175320</v>
      </c>
      <c r="K1281" s="114">
        <v>0</v>
      </c>
      <c r="L1281" s="114">
        <v>-669175320</v>
      </c>
      <c r="M1281" s="115" t="s">
        <v>272</v>
      </c>
      <c r="N1281" s="108" t="s">
        <v>110</v>
      </c>
      <c r="O1281" s="108" t="s">
        <v>192</v>
      </c>
      <c r="P1281" s="108" t="s">
        <v>284</v>
      </c>
      <c r="Q1281" s="120">
        <v>22000</v>
      </c>
      <c r="R1281" s="116" t="s">
        <v>0</v>
      </c>
      <c r="S1281" s="108" t="s">
        <v>272</v>
      </c>
      <c r="T1281" s="108" t="s">
        <v>272</v>
      </c>
      <c r="U1281" s="108" t="s">
        <v>272</v>
      </c>
      <c r="V1281" s="108" t="s">
        <v>272</v>
      </c>
      <c r="W1281" s="108" t="s">
        <v>272</v>
      </c>
      <c r="X1281" s="108" t="s">
        <v>272</v>
      </c>
      <c r="Y1281" s="108" t="s">
        <v>272</v>
      </c>
      <c r="Z1281" s="108" t="s">
        <v>272</v>
      </c>
      <c r="AA1281" s="108" t="s">
        <v>272</v>
      </c>
      <c r="AB1281" s="108" t="s">
        <v>272</v>
      </c>
      <c r="AC1281" s="108" t="s">
        <v>272</v>
      </c>
      <c r="AD1281" s="108" t="s">
        <v>272</v>
      </c>
      <c r="AE1281" s="108" t="s">
        <v>272</v>
      </c>
      <c r="AF1281" s="108" t="s">
        <v>278</v>
      </c>
    </row>
    <row r="1282" spans="1:32" x14ac:dyDescent="0.25">
      <c r="A1282" s="107">
        <f t="shared" si="19"/>
        <v>8</v>
      </c>
      <c r="B1282" s="113">
        <v>45524</v>
      </c>
      <c r="C1282" s="113">
        <v>45524</v>
      </c>
      <c r="D1282" s="108" t="s">
        <v>2823</v>
      </c>
      <c r="E1282" s="108" t="s">
        <v>272</v>
      </c>
      <c r="F1282" s="108" t="s">
        <v>2824</v>
      </c>
      <c r="G1282" s="108" t="s">
        <v>315</v>
      </c>
      <c r="H1282" s="108" t="s">
        <v>316</v>
      </c>
      <c r="I1282" s="108" t="s">
        <v>276</v>
      </c>
      <c r="J1282" s="120">
        <v>-669175320</v>
      </c>
      <c r="K1282" s="114">
        <v>0</v>
      </c>
      <c r="L1282" s="114">
        <v>-669175320</v>
      </c>
      <c r="M1282" s="115" t="s">
        <v>272</v>
      </c>
      <c r="N1282" s="108" t="s">
        <v>110</v>
      </c>
      <c r="O1282" s="108" t="s">
        <v>192</v>
      </c>
      <c r="P1282" s="108" t="s">
        <v>284</v>
      </c>
      <c r="Q1282" s="120">
        <v>22000</v>
      </c>
      <c r="R1282" s="116" t="s">
        <v>0</v>
      </c>
      <c r="S1282" s="108" t="s">
        <v>272</v>
      </c>
      <c r="T1282" s="108" t="s">
        <v>272</v>
      </c>
      <c r="U1282" s="108" t="s">
        <v>272</v>
      </c>
      <c r="V1282" s="108" t="s">
        <v>272</v>
      </c>
      <c r="W1282" s="108" t="s">
        <v>272</v>
      </c>
      <c r="X1282" s="108" t="s">
        <v>272</v>
      </c>
      <c r="Y1282" s="108" t="s">
        <v>272</v>
      </c>
      <c r="Z1282" s="108" t="s">
        <v>272</v>
      </c>
      <c r="AA1282" s="108" t="s">
        <v>272</v>
      </c>
      <c r="AB1282" s="108" t="s">
        <v>272</v>
      </c>
      <c r="AC1282" s="108" t="s">
        <v>272</v>
      </c>
      <c r="AD1282" s="108" t="s">
        <v>272</v>
      </c>
      <c r="AE1282" s="108" t="s">
        <v>272</v>
      </c>
      <c r="AF1282" s="108" t="s">
        <v>278</v>
      </c>
    </row>
    <row r="1283" spans="1:32" x14ac:dyDescent="0.25">
      <c r="A1283" s="107">
        <f t="shared" si="19"/>
        <v>8</v>
      </c>
      <c r="B1283" s="113">
        <v>45524</v>
      </c>
      <c r="C1283" s="113">
        <v>45524</v>
      </c>
      <c r="D1283" s="108" t="s">
        <v>2825</v>
      </c>
      <c r="E1283" s="108" t="s">
        <v>272</v>
      </c>
      <c r="F1283" s="108" t="s">
        <v>2826</v>
      </c>
      <c r="G1283" s="108" t="s">
        <v>315</v>
      </c>
      <c r="H1283" s="108" t="s">
        <v>316</v>
      </c>
      <c r="I1283" s="108" t="s">
        <v>276</v>
      </c>
      <c r="J1283" s="120">
        <v>-669175320</v>
      </c>
      <c r="K1283" s="114">
        <v>0</v>
      </c>
      <c r="L1283" s="114">
        <v>-669175320</v>
      </c>
      <c r="M1283" s="115" t="s">
        <v>272</v>
      </c>
      <c r="N1283" s="108" t="s">
        <v>110</v>
      </c>
      <c r="O1283" s="108" t="s">
        <v>192</v>
      </c>
      <c r="P1283" s="108" t="s">
        <v>284</v>
      </c>
      <c r="Q1283" s="120">
        <v>22000</v>
      </c>
      <c r="R1283" s="116" t="s">
        <v>0</v>
      </c>
      <c r="S1283" s="108" t="s">
        <v>272</v>
      </c>
      <c r="T1283" s="108" t="s">
        <v>272</v>
      </c>
      <c r="U1283" s="108" t="s">
        <v>272</v>
      </c>
      <c r="V1283" s="108" t="s">
        <v>272</v>
      </c>
      <c r="W1283" s="108" t="s">
        <v>272</v>
      </c>
      <c r="X1283" s="108" t="s">
        <v>272</v>
      </c>
      <c r="Y1283" s="108" t="s">
        <v>272</v>
      </c>
      <c r="Z1283" s="108" t="s">
        <v>272</v>
      </c>
      <c r="AA1283" s="108" t="s">
        <v>272</v>
      </c>
      <c r="AB1283" s="108" t="s">
        <v>272</v>
      </c>
      <c r="AC1283" s="108" t="s">
        <v>272</v>
      </c>
      <c r="AD1283" s="108" t="s">
        <v>272</v>
      </c>
      <c r="AE1283" s="108" t="s">
        <v>272</v>
      </c>
      <c r="AF1283" s="108" t="s">
        <v>278</v>
      </c>
    </row>
    <row r="1284" spans="1:32" x14ac:dyDescent="0.25">
      <c r="A1284" s="107">
        <f t="shared" ref="A1284:A1347" si="20">MONTH(C1284)</f>
        <v>8</v>
      </c>
      <c r="B1284" s="113">
        <v>45524</v>
      </c>
      <c r="C1284" s="113">
        <v>45524</v>
      </c>
      <c r="D1284" s="108" t="s">
        <v>2827</v>
      </c>
      <c r="E1284" s="108" t="s">
        <v>272</v>
      </c>
      <c r="F1284" s="108" t="s">
        <v>2828</v>
      </c>
      <c r="G1284" s="108" t="s">
        <v>315</v>
      </c>
      <c r="H1284" s="108" t="s">
        <v>316</v>
      </c>
      <c r="I1284" s="108" t="s">
        <v>276</v>
      </c>
      <c r="J1284" s="120">
        <v>-669175320</v>
      </c>
      <c r="K1284" s="114">
        <v>0</v>
      </c>
      <c r="L1284" s="114">
        <v>-669175320</v>
      </c>
      <c r="M1284" s="115" t="s">
        <v>272</v>
      </c>
      <c r="N1284" s="108" t="s">
        <v>110</v>
      </c>
      <c r="O1284" s="108" t="s">
        <v>192</v>
      </c>
      <c r="P1284" s="108" t="s">
        <v>284</v>
      </c>
      <c r="Q1284" s="120">
        <v>22000</v>
      </c>
      <c r="R1284" s="116" t="s">
        <v>0</v>
      </c>
      <c r="S1284" s="108" t="s">
        <v>272</v>
      </c>
      <c r="T1284" s="108" t="s">
        <v>272</v>
      </c>
      <c r="U1284" s="108" t="s">
        <v>272</v>
      </c>
      <c r="V1284" s="108" t="s">
        <v>272</v>
      </c>
      <c r="W1284" s="108" t="s">
        <v>272</v>
      </c>
      <c r="X1284" s="108" t="s">
        <v>272</v>
      </c>
      <c r="Y1284" s="108" t="s">
        <v>272</v>
      </c>
      <c r="Z1284" s="108" t="s">
        <v>272</v>
      </c>
      <c r="AA1284" s="108" t="s">
        <v>272</v>
      </c>
      <c r="AB1284" s="108" t="s">
        <v>272</v>
      </c>
      <c r="AC1284" s="108" t="s">
        <v>272</v>
      </c>
      <c r="AD1284" s="108" t="s">
        <v>272</v>
      </c>
      <c r="AE1284" s="108" t="s">
        <v>272</v>
      </c>
      <c r="AF1284" s="108" t="s">
        <v>278</v>
      </c>
    </row>
    <row r="1285" spans="1:32" x14ac:dyDescent="0.25">
      <c r="A1285" s="107">
        <f t="shared" si="20"/>
        <v>8</v>
      </c>
      <c r="B1285" s="113">
        <v>45524</v>
      </c>
      <c r="C1285" s="113">
        <v>45524</v>
      </c>
      <c r="D1285" s="108" t="s">
        <v>2829</v>
      </c>
      <c r="E1285" s="108" t="s">
        <v>272</v>
      </c>
      <c r="F1285" s="108" t="s">
        <v>2830</v>
      </c>
      <c r="G1285" s="108" t="s">
        <v>315</v>
      </c>
      <c r="H1285" s="108" t="s">
        <v>316</v>
      </c>
      <c r="I1285" s="108" t="s">
        <v>276</v>
      </c>
      <c r="J1285" s="120">
        <v>-669175320</v>
      </c>
      <c r="K1285" s="114">
        <v>0</v>
      </c>
      <c r="L1285" s="114">
        <v>-669175320</v>
      </c>
      <c r="M1285" s="115" t="s">
        <v>272</v>
      </c>
      <c r="N1285" s="108" t="s">
        <v>110</v>
      </c>
      <c r="O1285" s="108" t="s">
        <v>192</v>
      </c>
      <c r="P1285" s="108" t="s">
        <v>284</v>
      </c>
      <c r="Q1285" s="120">
        <v>22000</v>
      </c>
      <c r="R1285" s="116" t="s">
        <v>0</v>
      </c>
      <c r="S1285" s="108" t="s">
        <v>272</v>
      </c>
      <c r="T1285" s="108" t="s">
        <v>272</v>
      </c>
      <c r="U1285" s="108" t="s">
        <v>272</v>
      </c>
      <c r="V1285" s="108" t="s">
        <v>272</v>
      </c>
      <c r="W1285" s="108" t="s">
        <v>272</v>
      </c>
      <c r="X1285" s="108" t="s">
        <v>272</v>
      </c>
      <c r="Y1285" s="108" t="s">
        <v>272</v>
      </c>
      <c r="Z1285" s="108" t="s">
        <v>272</v>
      </c>
      <c r="AA1285" s="108" t="s">
        <v>272</v>
      </c>
      <c r="AB1285" s="108" t="s">
        <v>272</v>
      </c>
      <c r="AC1285" s="108" t="s">
        <v>272</v>
      </c>
      <c r="AD1285" s="108" t="s">
        <v>272</v>
      </c>
      <c r="AE1285" s="108" t="s">
        <v>272</v>
      </c>
      <c r="AF1285" s="108" t="s">
        <v>278</v>
      </c>
    </row>
    <row r="1286" spans="1:32" x14ac:dyDescent="0.25">
      <c r="A1286" s="107">
        <f t="shared" si="20"/>
        <v>8</v>
      </c>
      <c r="B1286" s="113">
        <v>45524</v>
      </c>
      <c r="C1286" s="113">
        <v>45524</v>
      </c>
      <c r="D1286" s="108" t="s">
        <v>2831</v>
      </c>
      <c r="E1286" s="108" t="s">
        <v>272</v>
      </c>
      <c r="F1286" s="108" t="s">
        <v>2832</v>
      </c>
      <c r="G1286" s="108" t="s">
        <v>281</v>
      </c>
      <c r="H1286" s="108" t="s">
        <v>282</v>
      </c>
      <c r="I1286" s="108" t="s">
        <v>276</v>
      </c>
      <c r="J1286" s="120">
        <v>-208144200</v>
      </c>
      <c r="K1286" s="114">
        <v>0</v>
      </c>
      <c r="L1286" s="114">
        <v>-208144200</v>
      </c>
      <c r="M1286" s="115" t="s">
        <v>272</v>
      </c>
      <c r="N1286" s="108" t="s">
        <v>110</v>
      </c>
      <c r="O1286" s="108" t="s">
        <v>192</v>
      </c>
      <c r="P1286" s="108" t="s">
        <v>284</v>
      </c>
      <c r="Q1286" s="120">
        <v>6600</v>
      </c>
      <c r="R1286" s="116" t="s">
        <v>0</v>
      </c>
      <c r="S1286" s="108" t="s">
        <v>272</v>
      </c>
      <c r="T1286" s="108" t="s">
        <v>272</v>
      </c>
      <c r="U1286" s="108" t="s">
        <v>272</v>
      </c>
      <c r="V1286" s="108" t="s">
        <v>272</v>
      </c>
      <c r="W1286" s="108" t="s">
        <v>272</v>
      </c>
      <c r="X1286" s="108" t="s">
        <v>272</v>
      </c>
      <c r="Y1286" s="108" t="s">
        <v>272</v>
      </c>
      <c r="Z1286" s="108" t="s">
        <v>272</v>
      </c>
      <c r="AA1286" s="108" t="s">
        <v>272</v>
      </c>
      <c r="AB1286" s="108" t="s">
        <v>272</v>
      </c>
      <c r="AC1286" s="108" t="s">
        <v>272</v>
      </c>
      <c r="AD1286" s="108" t="s">
        <v>272</v>
      </c>
      <c r="AE1286" s="108" t="s">
        <v>272</v>
      </c>
      <c r="AF1286" s="108" t="s">
        <v>278</v>
      </c>
    </row>
    <row r="1287" spans="1:32" x14ac:dyDescent="0.25">
      <c r="A1287" s="107">
        <f t="shared" si="20"/>
        <v>8</v>
      </c>
      <c r="B1287" s="113">
        <v>45524</v>
      </c>
      <c r="C1287" s="113">
        <v>45524</v>
      </c>
      <c r="D1287" s="108" t="s">
        <v>2833</v>
      </c>
      <c r="E1287" s="108" t="s">
        <v>272</v>
      </c>
      <c r="F1287" s="108" t="s">
        <v>2834</v>
      </c>
      <c r="G1287" s="108" t="s">
        <v>281</v>
      </c>
      <c r="H1287" s="108" t="s">
        <v>282</v>
      </c>
      <c r="I1287" s="108" t="s">
        <v>276</v>
      </c>
      <c r="J1287" s="120">
        <v>-173453500</v>
      </c>
      <c r="K1287" s="114">
        <v>0</v>
      </c>
      <c r="L1287" s="114">
        <v>-173453500</v>
      </c>
      <c r="M1287" s="115" t="s">
        <v>272</v>
      </c>
      <c r="N1287" s="108" t="s">
        <v>110</v>
      </c>
      <c r="O1287" s="108" t="s">
        <v>192</v>
      </c>
      <c r="P1287" s="108" t="s">
        <v>284</v>
      </c>
      <c r="Q1287" s="120">
        <v>5500</v>
      </c>
      <c r="R1287" s="116" t="s">
        <v>0</v>
      </c>
      <c r="S1287" s="108" t="s">
        <v>272</v>
      </c>
      <c r="T1287" s="108" t="s">
        <v>272</v>
      </c>
      <c r="U1287" s="108" t="s">
        <v>272</v>
      </c>
      <c r="V1287" s="108" t="s">
        <v>272</v>
      </c>
      <c r="W1287" s="108" t="s">
        <v>272</v>
      </c>
      <c r="X1287" s="108" t="s">
        <v>272</v>
      </c>
      <c r="Y1287" s="108" t="s">
        <v>272</v>
      </c>
      <c r="Z1287" s="108" t="s">
        <v>272</v>
      </c>
      <c r="AA1287" s="108" t="s">
        <v>272</v>
      </c>
      <c r="AB1287" s="108" t="s">
        <v>272</v>
      </c>
      <c r="AC1287" s="108" t="s">
        <v>272</v>
      </c>
      <c r="AD1287" s="108" t="s">
        <v>272</v>
      </c>
      <c r="AE1287" s="108" t="s">
        <v>272</v>
      </c>
      <c r="AF1287" s="108" t="s">
        <v>278</v>
      </c>
    </row>
    <row r="1288" spans="1:32" x14ac:dyDescent="0.25">
      <c r="A1288" s="107">
        <f t="shared" si="20"/>
        <v>8</v>
      </c>
      <c r="B1288" s="113">
        <v>45524</v>
      </c>
      <c r="C1288" s="113">
        <v>45524</v>
      </c>
      <c r="D1288" s="108" t="s">
        <v>2835</v>
      </c>
      <c r="E1288" s="108" t="s">
        <v>272</v>
      </c>
      <c r="F1288" s="108" t="s">
        <v>2836</v>
      </c>
      <c r="G1288" s="108" t="s">
        <v>281</v>
      </c>
      <c r="H1288" s="108" t="s">
        <v>282</v>
      </c>
      <c r="I1288" s="108" t="s">
        <v>276</v>
      </c>
      <c r="J1288" s="120">
        <v>-756096000</v>
      </c>
      <c r="K1288" s="114">
        <v>0</v>
      </c>
      <c r="L1288" s="114">
        <v>-756096000</v>
      </c>
      <c r="M1288" s="115" t="s">
        <v>272</v>
      </c>
      <c r="N1288" s="108" t="s">
        <v>283</v>
      </c>
      <c r="O1288" s="108" t="s">
        <v>168</v>
      </c>
      <c r="P1288" s="108" t="s">
        <v>284</v>
      </c>
      <c r="Q1288" s="120">
        <v>22000</v>
      </c>
      <c r="R1288" s="116" t="s">
        <v>0</v>
      </c>
      <c r="S1288" s="108" t="s">
        <v>272</v>
      </c>
      <c r="T1288" s="108" t="s">
        <v>272</v>
      </c>
      <c r="U1288" s="108" t="s">
        <v>272</v>
      </c>
      <c r="V1288" s="108" t="s">
        <v>272</v>
      </c>
      <c r="W1288" s="108" t="s">
        <v>272</v>
      </c>
      <c r="X1288" s="108" t="s">
        <v>272</v>
      </c>
      <c r="Y1288" s="108" t="s">
        <v>272</v>
      </c>
      <c r="Z1288" s="108" t="s">
        <v>272</v>
      </c>
      <c r="AA1288" s="108" t="s">
        <v>272</v>
      </c>
      <c r="AB1288" s="108" t="s">
        <v>272</v>
      </c>
      <c r="AC1288" s="108" t="s">
        <v>272</v>
      </c>
      <c r="AD1288" s="108" t="s">
        <v>272</v>
      </c>
      <c r="AE1288" s="108" t="s">
        <v>272</v>
      </c>
      <c r="AF1288" s="108" t="s">
        <v>278</v>
      </c>
    </row>
    <row r="1289" spans="1:32" x14ac:dyDescent="0.25">
      <c r="A1289" s="107">
        <f t="shared" si="20"/>
        <v>8</v>
      </c>
      <c r="B1289" s="113">
        <v>45524</v>
      </c>
      <c r="C1289" s="113">
        <v>45524</v>
      </c>
      <c r="D1289" s="108" t="s">
        <v>2837</v>
      </c>
      <c r="E1289" s="108" t="s">
        <v>272</v>
      </c>
      <c r="F1289" s="108" t="s">
        <v>2838</v>
      </c>
      <c r="G1289" s="108" t="s">
        <v>281</v>
      </c>
      <c r="H1289" s="108" t="s">
        <v>282</v>
      </c>
      <c r="I1289" s="108" t="s">
        <v>276</v>
      </c>
      <c r="J1289" s="120">
        <v>-756096000</v>
      </c>
      <c r="K1289" s="114">
        <v>0</v>
      </c>
      <c r="L1289" s="114">
        <v>-756096000</v>
      </c>
      <c r="M1289" s="115" t="s">
        <v>272</v>
      </c>
      <c r="N1289" s="108" t="s">
        <v>283</v>
      </c>
      <c r="O1289" s="108" t="s">
        <v>168</v>
      </c>
      <c r="P1289" s="108" t="s">
        <v>284</v>
      </c>
      <c r="Q1289" s="120">
        <v>22000</v>
      </c>
      <c r="R1289" s="116" t="s">
        <v>0</v>
      </c>
      <c r="S1289" s="108" t="s">
        <v>272</v>
      </c>
      <c r="T1289" s="108" t="s">
        <v>272</v>
      </c>
      <c r="U1289" s="108" t="s">
        <v>272</v>
      </c>
      <c r="V1289" s="108" t="s">
        <v>272</v>
      </c>
      <c r="W1289" s="108" t="s">
        <v>272</v>
      </c>
      <c r="X1289" s="108" t="s">
        <v>272</v>
      </c>
      <c r="Y1289" s="108" t="s">
        <v>272</v>
      </c>
      <c r="Z1289" s="108" t="s">
        <v>272</v>
      </c>
      <c r="AA1289" s="108" t="s">
        <v>272</v>
      </c>
      <c r="AB1289" s="108" t="s">
        <v>272</v>
      </c>
      <c r="AC1289" s="108" t="s">
        <v>272</v>
      </c>
      <c r="AD1289" s="108" t="s">
        <v>272</v>
      </c>
      <c r="AE1289" s="108" t="s">
        <v>272</v>
      </c>
      <c r="AF1289" s="108" t="s">
        <v>278</v>
      </c>
    </row>
    <row r="1290" spans="1:32" x14ac:dyDescent="0.25">
      <c r="A1290" s="107">
        <f t="shared" si="20"/>
        <v>8</v>
      </c>
      <c r="B1290" s="113">
        <v>45524</v>
      </c>
      <c r="C1290" s="113">
        <v>45524</v>
      </c>
      <c r="D1290" s="108" t="s">
        <v>2839</v>
      </c>
      <c r="E1290" s="108" t="s">
        <v>272</v>
      </c>
      <c r="F1290" s="108" t="s">
        <v>2840</v>
      </c>
      <c r="G1290" s="108" t="s">
        <v>281</v>
      </c>
      <c r="H1290" s="108" t="s">
        <v>282</v>
      </c>
      <c r="I1290" s="108" t="s">
        <v>276</v>
      </c>
      <c r="J1290" s="120">
        <v>-177803175</v>
      </c>
      <c r="K1290" s="114">
        <v>0</v>
      </c>
      <c r="L1290" s="114">
        <v>-177803175</v>
      </c>
      <c r="M1290" s="115" t="s">
        <v>272</v>
      </c>
      <c r="N1290" s="108" t="s">
        <v>110</v>
      </c>
      <c r="O1290" s="108" t="s">
        <v>192</v>
      </c>
      <c r="P1290" s="108" t="s">
        <v>284</v>
      </c>
      <c r="Q1290" s="120">
        <v>5500</v>
      </c>
      <c r="R1290" s="116" t="s">
        <v>0</v>
      </c>
      <c r="S1290" s="108" t="s">
        <v>272</v>
      </c>
      <c r="T1290" s="108" t="s">
        <v>272</v>
      </c>
      <c r="U1290" s="108" t="s">
        <v>272</v>
      </c>
      <c r="V1290" s="108" t="s">
        <v>272</v>
      </c>
      <c r="W1290" s="108" t="s">
        <v>272</v>
      </c>
      <c r="X1290" s="108" t="s">
        <v>272</v>
      </c>
      <c r="Y1290" s="108" t="s">
        <v>272</v>
      </c>
      <c r="Z1290" s="108" t="s">
        <v>272</v>
      </c>
      <c r="AA1290" s="108" t="s">
        <v>272</v>
      </c>
      <c r="AB1290" s="108" t="s">
        <v>272</v>
      </c>
      <c r="AC1290" s="108" t="s">
        <v>272</v>
      </c>
      <c r="AD1290" s="108" t="s">
        <v>272</v>
      </c>
      <c r="AE1290" s="108" t="s">
        <v>272</v>
      </c>
      <c r="AF1290" s="108" t="s">
        <v>278</v>
      </c>
    </row>
    <row r="1291" spans="1:32" x14ac:dyDescent="0.25">
      <c r="A1291" s="107">
        <f t="shared" si="20"/>
        <v>8</v>
      </c>
      <c r="B1291" s="113">
        <v>45524</v>
      </c>
      <c r="C1291" s="113">
        <v>45524</v>
      </c>
      <c r="D1291" s="108" t="s">
        <v>2841</v>
      </c>
      <c r="E1291" s="108" t="s">
        <v>272</v>
      </c>
      <c r="F1291" s="108" t="s">
        <v>2842</v>
      </c>
      <c r="G1291" s="108" t="s">
        <v>281</v>
      </c>
      <c r="H1291" s="108" t="s">
        <v>282</v>
      </c>
      <c r="I1291" s="108" t="s">
        <v>276</v>
      </c>
      <c r="J1291" s="120">
        <v>-15055000</v>
      </c>
      <c r="K1291" s="114">
        <v>0</v>
      </c>
      <c r="L1291" s="114">
        <v>-15055000</v>
      </c>
      <c r="M1291" s="115" t="s">
        <v>272</v>
      </c>
      <c r="N1291" s="108" t="s">
        <v>2423</v>
      </c>
      <c r="O1291" s="108" t="s">
        <v>2424</v>
      </c>
      <c r="P1291" s="108" t="s">
        <v>284</v>
      </c>
      <c r="Q1291" s="120">
        <v>3011</v>
      </c>
      <c r="R1291" s="116" t="s">
        <v>239</v>
      </c>
      <c r="S1291" s="108" t="s">
        <v>272</v>
      </c>
      <c r="T1291" s="108" t="s">
        <v>272</v>
      </c>
      <c r="U1291" s="108" t="s">
        <v>272</v>
      </c>
      <c r="V1291" s="108" t="s">
        <v>272</v>
      </c>
      <c r="W1291" s="108" t="s">
        <v>272</v>
      </c>
      <c r="X1291" s="108" t="s">
        <v>272</v>
      </c>
      <c r="Y1291" s="108" t="s">
        <v>272</v>
      </c>
      <c r="Z1291" s="108" t="s">
        <v>272</v>
      </c>
      <c r="AA1291" s="108" t="s">
        <v>272</v>
      </c>
      <c r="AB1291" s="108" t="s">
        <v>272</v>
      </c>
      <c r="AC1291" s="108" t="s">
        <v>272</v>
      </c>
      <c r="AD1291" s="108" t="s">
        <v>272</v>
      </c>
      <c r="AE1291" s="108" t="s">
        <v>272</v>
      </c>
      <c r="AF1291" s="108" t="s">
        <v>278</v>
      </c>
    </row>
    <row r="1292" spans="1:32" x14ac:dyDescent="0.25">
      <c r="A1292" s="107">
        <f t="shared" si="20"/>
        <v>8</v>
      </c>
      <c r="B1292" s="113">
        <v>45524</v>
      </c>
      <c r="C1292" s="113">
        <v>45524</v>
      </c>
      <c r="D1292" s="108" t="s">
        <v>2841</v>
      </c>
      <c r="E1292" s="108" t="s">
        <v>272</v>
      </c>
      <c r="F1292" s="108" t="s">
        <v>2842</v>
      </c>
      <c r="G1292" s="108" t="s">
        <v>281</v>
      </c>
      <c r="H1292" s="108" t="s">
        <v>282</v>
      </c>
      <c r="I1292" s="108" t="s">
        <v>276</v>
      </c>
      <c r="J1292" s="120">
        <v>-15855000</v>
      </c>
      <c r="K1292" s="114">
        <v>0</v>
      </c>
      <c r="L1292" s="114">
        <v>-15855000</v>
      </c>
      <c r="M1292" s="115" t="s">
        <v>272</v>
      </c>
      <c r="N1292" s="108" t="s">
        <v>2425</v>
      </c>
      <c r="O1292" s="108" t="s">
        <v>2426</v>
      </c>
      <c r="P1292" s="108" t="s">
        <v>284</v>
      </c>
      <c r="Q1292" s="120">
        <v>3171</v>
      </c>
      <c r="R1292" s="116" t="s">
        <v>239</v>
      </c>
      <c r="S1292" s="108" t="s">
        <v>272</v>
      </c>
      <c r="T1292" s="108" t="s">
        <v>272</v>
      </c>
      <c r="U1292" s="108" t="s">
        <v>272</v>
      </c>
      <c r="V1292" s="108" t="s">
        <v>272</v>
      </c>
      <c r="W1292" s="108" t="s">
        <v>272</v>
      </c>
      <c r="X1292" s="108" t="s">
        <v>272</v>
      </c>
      <c r="Y1292" s="108" t="s">
        <v>272</v>
      </c>
      <c r="Z1292" s="108" t="s">
        <v>272</v>
      </c>
      <c r="AA1292" s="108" t="s">
        <v>272</v>
      </c>
      <c r="AB1292" s="108" t="s">
        <v>272</v>
      </c>
      <c r="AC1292" s="108" t="s">
        <v>272</v>
      </c>
      <c r="AD1292" s="108" t="s">
        <v>272</v>
      </c>
      <c r="AE1292" s="108" t="s">
        <v>272</v>
      </c>
      <c r="AF1292" s="108" t="s">
        <v>278</v>
      </c>
    </row>
    <row r="1293" spans="1:32" x14ac:dyDescent="0.25">
      <c r="A1293" s="107">
        <f t="shared" si="20"/>
        <v>8</v>
      </c>
      <c r="B1293" s="113">
        <v>45524</v>
      </c>
      <c r="C1293" s="113">
        <v>45524</v>
      </c>
      <c r="D1293" s="108" t="s">
        <v>2841</v>
      </c>
      <c r="E1293" s="108" t="s">
        <v>272</v>
      </c>
      <c r="F1293" s="108" t="s">
        <v>2842</v>
      </c>
      <c r="G1293" s="108" t="s">
        <v>281</v>
      </c>
      <c r="H1293" s="108" t="s">
        <v>282</v>
      </c>
      <c r="I1293" s="108" t="s">
        <v>276</v>
      </c>
      <c r="J1293" s="120">
        <v>-9065000</v>
      </c>
      <c r="K1293" s="114">
        <v>0</v>
      </c>
      <c r="L1293" s="114">
        <v>-9065000</v>
      </c>
      <c r="M1293" s="115" t="s">
        <v>272</v>
      </c>
      <c r="N1293" s="108" t="s">
        <v>2427</v>
      </c>
      <c r="O1293" s="108" t="s">
        <v>2428</v>
      </c>
      <c r="P1293" s="108" t="s">
        <v>284</v>
      </c>
      <c r="Q1293" s="120">
        <v>1813</v>
      </c>
      <c r="R1293" s="116" t="s">
        <v>239</v>
      </c>
      <c r="S1293" s="108" t="s">
        <v>272</v>
      </c>
      <c r="T1293" s="108" t="s">
        <v>272</v>
      </c>
      <c r="U1293" s="108" t="s">
        <v>272</v>
      </c>
      <c r="V1293" s="108" t="s">
        <v>272</v>
      </c>
      <c r="W1293" s="108" t="s">
        <v>272</v>
      </c>
      <c r="X1293" s="108" t="s">
        <v>272</v>
      </c>
      <c r="Y1293" s="108" t="s">
        <v>272</v>
      </c>
      <c r="Z1293" s="108" t="s">
        <v>272</v>
      </c>
      <c r="AA1293" s="108" t="s">
        <v>272</v>
      </c>
      <c r="AB1293" s="108" t="s">
        <v>272</v>
      </c>
      <c r="AC1293" s="108" t="s">
        <v>272</v>
      </c>
      <c r="AD1293" s="108" t="s">
        <v>272</v>
      </c>
      <c r="AE1293" s="108" t="s">
        <v>272</v>
      </c>
      <c r="AF1293" s="108" t="s">
        <v>278</v>
      </c>
    </row>
    <row r="1294" spans="1:32" x14ac:dyDescent="0.25">
      <c r="A1294" s="107">
        <f t="shared" si="20"/>
        <v>8</v>
      </c>
      <c r="B1294" s="113">
        <v>45524</v>
      </c>
      <c r="C1294" s="113">
        <v>45524</v>
      </c>
      <c r="D1294" s="108" t="s">
        <v>2841</v>
      </c>
      <c r="E1294" s="108" t="s">
        <v>272</v>
      </c>
      <c r="F1294" s="108" t="s">
        <v>2842</v>
      </c>
      <c r="G1294" s="108" t="s">
        <v>281</v>
      </c>
      <c r="H1294" s="108" t="s">
        <v>282</v>
      </c>
      <c r="I1294" s="108" t="s">
        <v>276</v>
      </c>
      <c r="J1294" s="120">
        <v>-8015000</v>
      </c>
      <c r="K1294" s="114">
        <v>0</v>
      </c>
      <c r="L1294" s="114">
        <v>-8015000</v>
      </c>
      <c r="M1294" s="115" t="s">
        <v>272</v>
      </c>
      <c r="N1294" s="108" t="s">
        <v>2429</v>
      </c>
      <c r="O1294" s="108" t="s">
        <v>2430</v>
      </c>
      <c r="P1294" s="108" t="s">
        <v>284</v>
      </c>
      <c r="Q1294" s="120">
        <v>1603</v>
      </c>
      <c r="R1294" s="116" t="s">
        <v>239</v>
      </c>
      <c r="S1294" s="108" t="s">
        <v>272</v>
      </c>
      <c r="T1294" s="108" t="s">
        <v>272</v>
      </c>
      <c r="U1294" s="108" t="s">
        <v>272</v>
      </c>
      <c r="V1294" s="108" t="s">
        <v>272</v>
      </c>
      <c r="W1294" s="108" t="s">
        <v>272</v>
      </c>
      <c r="X1294" s="108" t="s">
        <v>272</v>
      </c>
      <c r="Y1294" s="108" t="s">
        <v>272</v>
      </c>
      <c r="Z1294" s="108" t="s">
        <v>272</v>
      </c>
      <c r="AA1294" s="108" t="s">
        <v>272</v>
      </c>
      <c r="AB1294" s="108" t="s">
        <v>272</v>
      </c>
      <c r="AC1294" s="108" t="s">
        <v>272</v>
      </c>
      <c r="AD1294" s="108" t="s">
        <v>272</v>
      </c>
      <c r="AE1294" s="108" t="s">
        <v>272</v>
      </c>
      <c r="AF1294" s="108" t="s">
        <v>278</v>
      </c>
    </row>
    <row r="1295" spans="1:32" x14ac:dyDescent="0.25">
      <c r="A1295" s="107">
        <f t="shared" si="20"/>
        <v>8</v>
      </c>
      <c r="B1295" s="113">
        <v>45525</v>
      </c>
      <c r="C1295" s="113">
        <v>45525</v>
      </c>
      <c r="D1295" s="108" t="s">
        <v>2843</v>
      </c>
      <c r="E1295" s="108" t="s">
        <v>272</v>
      </c>
      <c r="F1295" s="108" t="s">
        <v>2844</v>
      </c>
      <c r="G1295" s="108" t="s">
        <v>2189</v>
      </c>
      <c r="H1295" s="108" t="s">
        <v>2190</v>
      </c>
      <c r="I1295" s="108" t="s">
        <v>276</v>
      </c>
      <c r="J1295" s="120">
        <v>622050880</v>
      </c>
      <c r="K1295" s="114">
        <v>622050880</v>
      </c>
      <c r="L1295" s="114">
        <v>0</v>
      </c>
      <c r="M1295" s="115" t="s">
        <v>272</v>
      </c>
      <c r="N1295" s="108" t="s">
        <v>283</v>
      </c>
      <c r="O1295" s="108" t="s">
        <v>168</v>
      </c>
      <c r="P1295" s="108" t="s">
        <v>284</v>
      </c>
      <c r="Q1295" s="120">
        <v>17600</v>
      </c>
      <c r="R1295" s="116" t="s">
        <v>0</v>
      </c>
      <c r="S1295" s="108" t="s">
        <v>272</v>
      </c>
      <c r="T1295" s="108" t="s">
        <v>272</v>
      </c>
      <c r="U1295" s="108" t="s">
        <v>272</v>
      </c>
      <c r="V1295" s="108" t="s">
        <v>272</v>
      </c>
      <c r="W1295" s="108" t="s">
        <v>272</v>
      </c>
      <c r="X1295" s="108" t="s">
        <v>272</v>
      </c>
      <c r="Y1295" s="108" t="s">
        <v>272</v>
      </c>
      <c r="Z1295" s="108" t="s">
        <v>272</v>
      </c>
      <c r="AA1295" s="108" t="s">
        <v>272</v>
      </c>
      <c r="AB1295" s="108" t="s">
        <v>272</v>
      </c>
      <c r="AC1295" s="108" t="s">
        <v>272</v>
      </c>
      <c r="AD1295" s="108" t="s">
        <v>272</v>
      </c>
      <c r="AE1295" s="108" t="s">
        <v>272</v>
      </c>
      <c r="AF1295" s="108" t="s">
        <v>278</v>
      </c>
    </row>
    <row r="1296" spans="1:32" x14ac:dyDescent="0.25">
      <c r="A1296" s="107">
        <f t="shared" si="20"/>
        <v>8</v>
      </c>
      <c r="B1296" s="113">
        <v>45525</v>
      </c>
      <c r="C1296" s="113">
        <v>45525</v>
      </c>
      <c r="D1296" s="108" t="s">
        <v>2845</v>
      </c>
      <c r="E1296" s="108" t="s">
        <v>272</v>
      </c>
      <c r="F1296" s="108" t="s">
        <v>2846</v>
      </c>
      <c r="G1296" s="108" t="s">
        <v>281</v>
      </c>
      <c r="H1296" s="108" t="s">
        <v>282</v>
      </c>
      <c r="I1296" s="108" t="s">
        <v>276</v>
      </c>
      <c r="J1296" s="120">
        <v>-714846000</v>
      </c>
      <c r="K1296" s="114">
        <v>0</v>
      </c>
      <c r="L1296" s="114">
        <v>-714846000</v>
      </c>
      <c r="M1296" s="115" t="s">
        <v>272</v>
      </c>
      <c r="N1296" s="108" t="s">
        <v>110</v>
      </c>
      <c r="O1296" s="108" t="s">
        <v>192</v>
      </c>
      <c r="P1296" s="108" t="s">
        <v>284</v>
      </c>
      <c r="Q1296" s="120">
        <v>22000</v>
      </c>
      <c r="R1296" s="116" t="s">
        <v>0</v>
      </c>
      <c r="S1296" s="108" t="s">
        <v>272</v>
      </c>
      <c r="T1296" s="108" t="s">
        <v>272</v>
      </c>
      <c r="U1296" s="108" t="s">
        <v>272</v>
      </c>
      <c r="V1296" s="108" t="s">
        <v>272</v>
      </c>
      <c r="W1296" s="108" t="s">
        <v>272</v>
      </c>
      <c r="X1296" s="108" t="s">
        <v>272</v>
      </c>
      <c r="Y1296" s="108" t="s">
        <v>272</v>
      </c>
      <c r="Z1296" s="108" t="s">
        <v>272</v>
      </c>
      <c r="AA1296" s="108" t="s">
        <v>272</v>
      </c>
      <c r="AB1296" s="108" t="s">
        <v>272</v>
      </c>
      <c r="AC1296" s="108" t="s">
        <v>272</v>
      </c>
      <c r="AD1296" s="108" t="s">
        <v>272</v>
      </c>
      <c r="AE1296" s="108" t="s">
        <v>272</v>
      </c>
      <c r="AF1296" s="108" t="s">
        <v>278</v>
      </c>
    </row>
    <row r="1297" spans="1:32" x14ac:dyDescent="0.25">
      <c r="A1297" s="107">
        <f t="shared" si="20"/>
        <v>8</v>
      </c>
      <c r="B1297" s="113">
        <v>45525</v>
      </c>
      <c r="C1297" s="113">
        <v>45525</v>
      </c>
      <c r="D1297" s="108" t="s">
        <v>2847</v>
      </c>
      <c r="E1297" s="108" t="s">
        <v>272</v>
      </c>
      <c r="F1297" s="108" t="s">
        <v>2848</v>
      </c>
      <c r="G1297" s="108" t="s">
        <v>281</v>
      </c>
      <c r="H1297" s="108" t="s">
        <v>282</v>
      </c>
      <c r="I1297" s="108" t="s">
        <v>276</v>
      </c>
      <c r="J1297" s="120">
        <v>-177803175</v>
      </c>
      <c r="K1297" s="114">
        <v>0</v>
      </c>
      <c r="L1297" s="114">
        <v>-177803175</v>
      </c>
      <c r="M1297" s="115" t="s">
        <v>272</v>
      </c>
      <c r="N1297" s="108" t="s">
        <v>110</v>
      </c>
      <c r="O1297" s="108" t="s">
        <v>192</v>
      </c>
      <c r="P1297" s="108" t="s">
        <v>284</v>
      </c>
      <c r="Q1297" s="120">
        <v>5500</v>
      </c>
      <c r="R1297" s="116" t="s">
        <v>0</v>
      </c>
      <c r="S1297" s="108" t="s">
        <v>272</v>
      </c>
      <c r="T1297" s="108" t="s">
        <v>272</v>
      </c>
      <c r="U1297" s="108" t="s">
        <v>272</v>
      </c>
      <c r="V1297" s="108" t="s">
        <v>272</v>
      </c>
      <c r="W1297" s="108" t="s">
        <v>272</v>
      </c>
      <c r="X1297" s="108" t="s">
        <v>272</v>
      </c>
      <c r="Y1297" s="108" t="s">
        <v>272</v>
      </c>
      <c r="Z1297" s="108" t="s">
        <v>272</v>
      </c>
      <c r="AA1297" s="108" t="s">
        <v>272</v>
      </c>
      <c r="AB1297" s="108" t="s">
        <v>272</v>
      </c>
      <c r="AC1297" s="108" t="s">
        <v>272</v>
      </c>
      <c r="AD1297" s="108" t="s">
        <v>272</v>
      </c>
      <c r="AE1297" s="108" t="s">
        <v>272</v>
      </c>
      <c r="AF1297" s="108" t="s">
        <v>278</v>
      </c>
    </row>
    <row r="1298" spans="1:32" x14ac:dyDescent="0.25">
      <c r="A1298" s="107">
        <f t="shared" si="20"/>
        <v>8</v>
      </c>
      <c r="B1298" s="113">
        <v>45525</v>
      </c>
      <c r="C1298" s="113">
        <v>45525</v>
      </c>
      <c r="D1298" s="108" t="s">
        <v>2849</v>
      </c>
      <c r="E1298" s="108" t="s">
        <v>272</v>
      </c>
      <c r="F1298" s="108" t="s">
        <v>2850</v>
      </c>
      <c r="G1298" s="108" t="s">
        <v>315</v>
      </c>
      <c r="H1298" s="108" t="s">
        <v>316</v>
      </c>
      <c r="I1298" s="108" t="s">
        <v>276</v>
      </c>
      <c r="J1298" s="120">
        <v>-667826720</v>
      </c>
      <c r="K1298" s="114">
        <v>0</v>
      </c>
      <c r="L1298" s="114">
        <v>-667826720</v>
      </c>
      <c r="M1298" s="115" t="s">
        <v>272</v>
      </c>
      <c r="N1298" s="108" t="s">
        <v>110</v>
      </c>
      <c r="O1298" s="108" t="s">
        <v>192</v>
      </c>
      <c r="P1298" s="108" t="s">
        <v>284</v>
      </c>
      <c r="Q1298" s="120">
        <v>22000</v>
      </c>
      <c r="R1298" s="116" t="s">
        <v>0</v>
      </c>
      <c r="S1298" s="108" t="s">
        <v>272</v>
      </c>
      <c r="T1298" s="108" t="s">
        <v>272</v>
      </c>
      <c r="U1298" s="108" t="s">
        <v>272</v>
      </c>
      <c r="V1298" s="108" t="s">
        <v>272</v>
      </c>
      <c r="W1298" s="108" t="s">
        <v>272</v>
      </c>
      <c r="X1298" s="108" t="s">
        <v>272</v>
      </c>
      <c r="Y1298" s="108" t="s">
        <v>272</v>
      </c>
      <c r="Z1298" s="108" t="s">
        <v>272</v>
      </c>
      <c r="AA1298" s="108" t="s">
        <v>272</v>
      </c>
      <c r="AB1298" s="108" t="s">
        <v>272</v>
      </c>
      <c r="AC1298" s="108" t="s">
        <v>272</v>
      </c>
      <c r="AD1298" s="108" t="s">
        <v>272</v>
      </c>
      <c r="AE1298" s="108" t="s">
        <v>272</v>
      </c>
      <c r="AF1298" s="108" t="s">
        <v>278</v>
      </c>
    </row>
    <row r="1299" spans="1:32" x14ac:dyDescent="0.25">
      <c r="A1299" s="107">
        <f t="shared" si="20"/>
        <v>8</v>
      </c>
      <c r="B1299" s="113">
        <v>45525</v>
      </c>
      <c r="C1299" s="113">
        <v>45525</v>
      </c>
      <c r="D1299" s="108" t="s">
        <v>2851</v>
      </c>
      <c r="E1299" s="108" t="s">
        <v>272</v>
      </c>
      <c r="F1299" s="108" t="s">
        <v>2852</v>
      </c>
      <c r="G1299" s="108" t="s">
        <v>315</v>
      </c>
      <c r="H1299" s="108" t="s">
        <v>316</v>
      </c>
      <c r="I1299" s="108" t="s">
        <v>276</v>
      </c>
      <c r="J1299" s="120">
        <v>-667826720</v>
      </c>
      <c r="K1299" s="114">
        <v>0</v>
      </c>
      <c r="L1299" s="114">
        <v>-667826720</v>
      </c>
      <c r="M1299" s="115" t="s">
        <v>272</v>
      </c>
      <c r="N1299" s="108" t="s">
        <v>110</v>
      </c>
      <c r="O1299" s="108" t="s">
        <v>192</v>
      </c>
      <c r="P1299" s="108" t="s">
        <v>284</v>
      </c>
      <c r="Q1299" s="120">
        <v>22000</v>
      </c>
      <c r="R1299" s="116" t="s">
        <v>0</v>
      </c>
      <c r="S1299" s="108" t="s">
        <v>272</v>
      </c>
      <c r="T1299" s="108" t="s">
        <v>272</v>
      </c>
      <c r="U1299" s="108" t="s">
        <v>272</v>
      </c>
      <c r="V1299" s="108" t="s">
        <v>272</v>
      </c>
      <c r="W1299" s="108" t="s">
        <v>272</v>
      </c>
      <c r="X1299" s="108" t="s">
        <v>272</v>
      </c>
      <c r="Y1299" s="108" t="s">
        <v>272</v>
      </c>
      <c r="Z1299" s="108" t="s">
        <v>272</v>
      </c>
      <c r="AA1299" s="108" t="s">
        <v>272</v>
      </c>
      <c r="AB1299" s="108" t="s">
        <v>272</v>
      </c>
      <c r="AC1299" s="108" t="s">
        <v>272</v>
      </c>
      <c r="AD1299" s="108" t="s">
        <v>272</v>
      </c>
      <c r="AE1299" s="108" t="s">
        <v>272</v>
      </c>
      <c r="AF1299" s="108" t="s">
        <v>278</v>
      </c>
    </row>
    <row r="1300" spans="1:32" x14ac:dyDescent="0.25">
      <c r="A1300" s="107">
        <f t="shared" si="20"/>
        <v>8</v>
      </c>
      <c r="B1300" s="113">
        <v>45525</v>
      </c>
      <c r="C1300" s="113">
        <v>45525</v>
      </c>
      <c r="D1300" s="108" t="s">
        <v>2853</v>
      </c>
      <c r="E1300" s="108" t="s">
        <v>272</v>
      </c>
      <c r="F1300" s="108" t="s">
        <v>2854</v>
      </c>
      <c r="G1300" s="108" t="s">
        <v>315</v>
      </c>
      <c r="H1300" s="108" t="s">
        <v>316</v>
      </c>
      <c r="I1300" s="108" t="s">
        <v>276</v>
      </c>
      <c r="J1300" s="120">
        <v>-667826720</v>
      </c>
      <c r="K1300" s="114">
        <v>0</v>
      </c>
      <c r="L1300" s="114">
        <v>-667826720</v>
      </c>
      <c r="M1300" s="115" t="s">
        <v>272</v>
      </c>
      <c r="N1300" s="108" t="s">
        <v>110</v>
      </c>
      <c r="O1300" s="108" t="s">
        <v>192</v>
      </c>
      <c r="P1300" s="108" t="s">
        <v>284</v>
      </c>
      <c r="Q1300" s="120">
        <v>22000</v>
      </c>
      <c r="R1300" s="116" t="s">
        <v>0</v>
      </c>
      <c r="S1300" s="108" t="s">
        <v>272</v>
      </c>
      <c r="T1300" s="108" t="s">
        <v>272</v>
      </c>
      <c r="U1300" s="108" t="s">
        <v>272</v>
      </c>
      <c r="V1300" s="108" t="s">
        <v>272</v>
      </c>
      <c r="W1300" s="108" t="s">
        <v>272</v>
      </c>
      <c r="X1300" s="108" t="s">
        <v>272</v>
      </c>
      <c r="Y1300" s="108" t="s">
        <v>272</v>
      </c>
      <c r="Z1300" s="108" t="s">
        <v>272</v>
      </c>
      <c r="AA1300" s="108" t="s">
        <v>272</v>
      </c>
      <c r="AB1300" s="108" t="s">
        <v>272</v>
      </c>
      <c r="AC1300" s="108" t="s">
        <v>272</v>
      </c>
      <c r="AD1300" s="108" t="s">
        <v>272</v>
      </c>
      <c r="AE1300" s="108" t="s">
        <v>272</v>
      </c>
      <c r="AF1300" s="108" t="s">
        <v>278</v>
      </c>
    </row>
    <row r="1301" spans="1:32" x14ac:dyDescent="0.25">
      <c r="A1301" s="107">
        <f t="shared" si="20"/>
        <v>8</v>
      </c>
      <c r="B1301" s="113">
        <v>45525</v>
      </c>
      <c r="C1301" s="113">
        <v>45525</v>
      </c>
      <c r="D1301" s="108" t="s">
        <v>2855</v>
      </c>
      <c r="E1301" s="108" t="s">
        <v>272</v>
      </c>
      <c r="F1301" s="108" t="s">
        <v>2856</v>
      </c>
      <c r="G1301" s="108" t="s">
        <v>315</v>
      </c>
      <c r="H1301" s="108" t="s">
        <v>316</v>
      </c>
      <c r="I1301" s="108" t="s">
        <v>276</v>
      </c>
      <c r="J1301" s="120">
        <v>-667826720</v>
      </c>
      <c r="K1301" s="114">
        <v>0</v>
      </c>
      <c r="L1301" s="114">
        <v>-667826720</v>
      </c>
      <c r="M1301" s="115" t="s">
        <v>272</v>
      </c>
      <c r="N1301" s="108" t="s">
        <v>110</v>
      </c>
      <c r="O1301" s="108" t="s">
        <v>192</v>
      </c>
      <c r="P1301" s="108" t="s">
        <v>284</v>
      </c>
      <c r="Q1301" s="120">
        <v>22000</v>
      </c>
      <c r="R1301" s="116" t="s">
        <v>0</v>
      </c>
      <c r="S1301" s="108" t="s">
        <v>272</v>
      </c>
      <c r="T1301" s="108" t="s">
        <v>272</v>
      </c>
      <c r="U1301" s="108" t="s">
        <v>272</v>
      </c>
      <c r="V1301" s="108" t="s">
        <v>272</v>
      </c>
      <c r="W1301" s="108" t="s">
        <v>272</v>
      </c>
      <c r="X1301" s="108" t="s">
        <v>272</v>
      </c>
      <c r="Y1301" s="108" t="s">
        <v>272</v>
      </c>
      <c r="Z1301" s="108" t="s">
        <v>272</v>
      </c>
      <c r="AA1301" s="108" t="s">
        <v>272</v>
      </c>
      <c r="AB1301" s="108" t="s">
        <v>272</v>
      </c>
      <c r="AC1301" s="108" t="s">
        <v>272</v>
      </c>
      <c r="AD1301" s="108" t="s">
        <v>272</v>
      </c>
      <c r="AE1301" s="108" t="s">
        <v>272</v>
      </c>
      <c r="AF1301" s="108" t="s">
        <v>278</v>
      </c>
    </row>
    <row r="1302" spans="1:32" x14ac:dyDescent="0.25">
      <c r="A1302" s="107">
        <f t="shared" si="20"/>
        <v>8</v>
      </c>
      <c r="B1302" s="113">
        <v>45525</v>
      </c>
      <c r="C1302" s="113">
        <v>45525</v>
      </c>
      <c r="D1302" s="108" t="s">
        <v>2857</v>
      </c>
      <c r="E1302" s="108" t="s">
        <v>272</v>
      </c>
      <c r="F1302" s="108" t="s">
        <v>2858</v>
      </c>
      <c r="G1302" s="108" t="s">
        <v>315</v>
      </c>
      <c r="H1302" s="108" t="s">
        <v>316</v>
      </c>
      <c r="I1302" s="108" t="s">
        <v>276</v>
      </c>
      <c r="J1302" s="120">
        <v>-806185600</v>
      </c>
      <c r="K1302" s="114">
        <v>0</v>
      </c>
      <c r="L1302" s="114">
        <v>-806185600</v>
      </c>
      <c r="M1302" s="115" t="s">
        <v>272</v>
      </c>
      <c r="N1302" s="108" t="s">
        <v>111</v>
      </c>
      <c r="O1302" s="108" t="s">
        <v>466</v>
      </c>
      <c r="P1302" s="108" t="s">
        <v>284</v>
      </c>
      <c r="Q1302" s="120">
        <v>22000</v>
      </c>
      <c r="R1302" s="116" t="s">
        <v>0</v>
      </c>
      <c r="S1302" s="108" t="s">
        <v>272</v>
      </c>
      <c r="T1302" s="108" t="s">
        <v>272</v>
      </c>
      <c r="U1302" s="108" t="s">
        <v>272</v>
      </c>
      <c r="V1302" s="108" t="s">
        <v>272</v>
      </c>
      <c r="W1302" s="108" t="s">
        <v>272</v>
      </c>
      <c r="X1302" s="108" t="s">
        <v>272</v>
      </c>
      <c r="Y1302" s="108" t="s">
        <v>272</v>
      </c>
      <c r="Z1302" s="108" t="s">
        <v>272</v>
      </c>
      <c r="AA1302" s="108" t="s">
        <v>272</v>
      </c>
      <c r="AB1302" s="108" t="s">
        <v>272</v>
      </c>
      <c r="AC1302" s="108" t="s">
        <v>272</v>
      </c>
      <c r="AD1302" s="108" t="s">
        <v>272</v>
      </c>
      <c r="AE1302" s="108" t="s">
        <v>272</v>
      </c>
      <c r="AF1302" s="108" t="s">
        <v>278</v>
      </c>
    </row>
    <row r="1303" spans="1:32" x14ac:dyDescent="0.25">
      <c r="A1303" s="107">
        <f t="shared" si="20"/>
        <v>8</v>
      </c>
      <c r="B1303" s="113">
        <v>45525</v>
      </c>
      <c r="C1303" s="113">
        <v>45525</v>
      </c>
      <c r="D1303" s="108" t="s">
        <v>2859</v>
      </c>
      <c r="E1303" s="108" t="s">
        <v>272</v>
      </c>
      <c r="F1303" s="108" t="s">
        <v>2860</v>
      </c>
      <c r="G1303" s="108" t="s">
        <v>315</v>
      </c>
      <c r="H1303" s="108" t="s">
        <v>316</v>
      </c>
      <c r="I1303" s="108" t="s">
        <v>276</v>
      </c>
      <c r="J1303" s="120">
        <v>-806185600</v>
      </c>
      <c r="K1303" s="114">
        <v>0</v>
      </c>
      <c r="L1303" s="114">
        <v>-806185600</v>
      </c>
      <c r="M1303" s="115" t="s">
        <v>272</v>
      </c>
      <c r="N1303" s="108" t="s">
        <v>111</v>
      </c>
      <c r="O1303" s="108" t="s">
        <v>466</v>
      </c>
      <c r="P1303" s="108" t="s">
        <v>284</v>
      </c>
      <c r="Q1303" s="120">
        <v>22000</v>
      </c>
      <c r="R1303" s="116" t="s">
        <v>0</v>
      </c>
      <c r="S1303" s="108" t="s">
        <v>272</v>
      </c>
      <c r="T1303" s="108" t="s">
        <v>272</v>
      </c>
      <c r="U1303" s="108" t="s">
        <v>272</v>
      </c>
      <c r="V1303" s="108" t="s">
        <v>272</v>
      </c>
      <c r="W1303" s="108" t="s">
        <v>272</v>
      </c>
      <c r="X1303" s="108" t="s">
        <v>272</v>
      </c>
      <c r="Y1303" s="108" t="s">
        <v>272</v>
      </c>
      <c r="Z1303" s="108" t="s">
        <v>272</v>
      </c>
      <c r="AA1303" s="108" t="s">
        <v>272</v>
      </c>
      <c r="AB1303" s="108" t="s">
        <v>272</v>
      </c>
      <c r="AC1303" s="108" t="s">
        <v>272</v>
      </c>
      <c r="AD1303" s="108" t="s">
        <v>272</v>
      </c>
      <c r="AE1303" s="108" t="s">
        <v>272</v>
      </c>
      <c r="AF1303" s="108" t="s">
        <v>278</v>
      </c>
    </row>
    <row r="1304" spans="1:32" x14ac:dyDescent="0.25">
      <c r="A1304" s="107">
        <f t="shared" si="20"/>
        <v>8</v>
      </c>
      <c r="B1304" s="113">
        <v>45525</v>
      </c>
      <c r="C1304" s="113">
        <v>45525</v>
      </c>
      <c r="D1304" s="108" t="s">
        <v>2861</v>
      </c>
      <c r="E1304" s="108" t="s">
        <v>272</v>
      </c>
      <c r="F1304" s="108" t="s">
        <v>2862</v>
      </c>
      <c r="G1304" s="108" t="s">
        <v>281</v>
      </c>
      <c r="H1304" s="108" t="s">
        <v>282</v>
      </c>
      <c r="I1304" s="108" t="s">
        <v>276</v>
      </c>
      <c r="J1304" s="120">
        <v>-807317841</v>
      </c>
      <c r="K1304" s="114">
        <v>0</v>
      </c>
      <c r="L1304" s="114">
        <v>-807317841</v>
      </c>
      <c r="M1304" s="115" t="s">
        <v>272</v>
      </c>
      <c r="N1304" s="108" t="s">
        <v>283</v>
      </c>
      <c r="O1304" s="108" t="s">
        <v>168</v>
      </c>
      <c r="P1304" s="108" t="s">
        <v>284</v>
      </c>
      <c r="Q1304" s="120">
        <v>22000</v>
      </c>
      <c r="R1304" s="116" t="s">
        <v>0</v>
      </c>
      <c r="S1304" s="108" t="s">
        <v>272</v>
      </c>
      <c r="T1304" s="108" t="s">
        <v>272</v>
      </c>
      <c r="U1304" s="108" t="s">
        <v>272</v>
      </c>
      <c r="V1304" s="108" t="s">
        <v>272</v>
      </c>
      <c r="W1304" s="108" t="s">
        <v>272</v>
      </c>
      <c r="X1304" s="108" t="s">
        <v>272</v>
      </c>
      <c r="Y1304" s="108" t="s">
        <v>272</v>
      </c>
      <c r="Z1304" s="108" t="s">
        <v>272</v>
      </c>
      <c r="AA1304" s="108" t="s">
        <v>272</v>
      </c>
      <c r="AB1304" s="108" t="s">
        <v>272</v>
      </c>
      <c r="AC1304" s="108" t="s">
        <v>272</v>
      </c>
      <c r="AD1304" s="108" t="s">
        <v>272</v>
      </c>
      <c r="AE1304" s="108" t="s">
        <v>272</v>
      </c>
      <c r="AF1304" s="108" t="s">
        <v>278</v>
      </c>
    </row>
    <row r="1305" spans="1:32" x14ac:dyDescent="0.25">
      <c r="A1305" s="107">
        <f t="shared" si="20"/>
        <v>8</v>
      </c>
      <c r="B1305" s="113">
        <v>45525</v>
      </c>
      <c r="C1305" s="113">
        <v>45525</v>
      </c>
      <c r="D1305" s="108" t="s">
        <v>2863</v>
      </c>
      <c r="E1305" s="108" t="s">
        <v>272</v>
      </c>
      <c r="F1305" s="108" t="s">
        <v>2864</v>
      </c>
      <c r="G1305" s="108" t="s">
        <v>281</v>
      </c>
      <c r="H1305" s="108" t="s">
        <v>282</v>
      </c>
      <c r="I1305" s="108" t="s">
        <v>276</v>
      </c>
      <c r="J1305" s="120">
        <v>-13555000</v>
      </c>
      <c r="K1305" s="114">
        <v>0</v>
      </c>
      <c r="L1305" s="114">
        <v>-13555000</v>
      </c>
      <c r="M1305" s="115" t="s">
        <v>272</v>
      </c>
      <c r="N1305" s="108" t="s">
        <v>2423</v>
      </c>
      <c r="O1305" s="108" t="s">
        <v>2424</v>
      </c>
      <c r="P1305" s="108" t="s">
        <v>284</v>
      </c>
      <c r="Q1305" s="120">
        <v>2711</v>
      </c>
      <c r="R1305" s="116" t="s">
        <v>239</v>
      </c>
      <c r="S1305" s="108" t="s">
        <v>272</v>
      </c>
      <c r="T1305" s="108" t="s">
        <v>272</v>
      </c>
      <c r="U1305" s="108" t="s">
        <v>272</v>
      </c>
      <c r="V1305" s="108" t="s">
        <v>272</v>
      </c>
      <c r="W1305" s="108" t="s">
        <v>272</v>
      </c>
      <c r="X1305" s="108" t="s">
        <v>272</v>
      </c>
      <c r="Y1305" s="108" t="s">
        <v>272</v>
      </c>
      <c r="Z1305" s="108" t="s">
        <v>272</v>
      </c>
      <c r="AA1305" s="108" t="s">
        <v>272</v>
      </c>
      <c r="AB1305" s="108" t="s">
        <v>272</v>
      </c>
      <c r="AC1305" s="108" t="s">
        <v>272</v>
      </c>
      <c r="AD1305" s="108" t="s">
        <v>272</v>
      </c>
      <c r="AE1305" s="108" t="s">
        <v>272</v>
      </c>
      <c r="AF1305" s="108" t="s">
        <v>278</v>
      </c>
    </row>
    <row r="1306" spans="1:32" x14ac:dyDescent="0.25">
      <c r="A1306" s="107">
        <f t="shared" si="20"/>
        <v>8</v>
      </c>
      <c r="B1306" s="113">
        <v>45525</v>
      </c>
      <c r="C1306" s="113">
        <v>45525</v>
      </c>
      <c r="D1306" s="108" t="s">
        <v>2863</v>
      </c>
      <c r="E1306" s="108" t="s">
        <v>272</v>
      </c>
      <c r="F1306" s="108" t="s">
        <v>2864</v>
      </c>
      <c r="G1306" s="108" t="s">
        <v>281</v>
      </c>
      <c r="H1306" s="108" t="s">
        <v>282</v>
      </c>
      <c r="I1306" s="108" t="s">
        <v>276</v>
      </c>
      <c r="J1306" s="120">
        <v>-16895000</v>
      </c>
      <c r="K1306" s="114">
        <v>0</v>
      </c>
      <c r="L1306" s="114">
        <v>-16895000</v>
      </c>
      <c r="M1306" s="115" t="s">
        <v>272</v>
      </c>
      <c r="N1306" s="108" t="s">
        <v>2425</v>
      </c>
      <c r="O1306" s="108" t="s">
        <v>2426</v>
      </c>
      <c r="P1306" s="108" t="s">
        <v>284</v>
      </c>
      <c r="Q1306" s="120">
        <v>3379</v>
      </c>
      <c r="R1306" s="116" t="s">
        <v>239</v>
      </c>
      <c r="S1306" s="108" t="s">
        <v>272</v>
      </c>
      <c r="T1306" s="108" t="s">
        <v>272</v>
      </c>
      <c r="U1306" s="108" t="s">
        <v>272</v>
      </c>
      <c r="V1306" s="108" t="s">
        <v>272</v>
      </c>
      <c r="W1306" s="108" t="s">
        <v>272</v>
      </c>
      <c r="X1306" s="108" t="s">
        <v>272</v>
      </c>
      <c r="Y1306" s="108" t="s">
        <v>272</v>
      </c>
      <c r="Z1306" s="108" t="s">
        <v>272</v>
      </c>
      <c r="AA1306" s="108" t="s">
        <v>272</v>
      </c>
      <c r="AB1306" s="108" t="s">
        <v>272</v>
      </c>
      <c r="AC1306" s="108" t="s">
        <v>272</v>
      </c>
      <c r="AD1306" s="108" t="s">
        <v>272</v>
      </c>
      <c r="AE1306" s="108" t="s">
        <v>272</v>
      </c>
      <c r="AF1306" s="108" t="s">
        <v>278</v>
      </c>
    </row>
    <row r="1307" spans="1:32" x14ac:dyDescent="0.25">
      <c r="A1307" s="107">
        <f t="shared" si="20"/>
        <v>8</v>
      </c>
      <c r="B1307" s="113">
        <v>45525</v>
      </c>
      <c r="C1307" s="113">
        <v>45525</v>
      </c>
      <c r="D1307" s="108" t="s">
        <v>2863</v>
      </c>
      <c r="E1307" s="108" t="s">
        <v>272</v>
      </c>
      <c r="F1307" s="108" t="s">
        <v>2864</v>
      </c>
      <c r="G1307" s="108" t="s">
        <v>281</v>
      </c>
      <c r="H1307" s="108" t="s">
        <v>282</v>
      </c>
      <c r="I1307" s="108" t="s">
        <v>276</v>
      </c>
      <c r="J1307" s="120">
        <v>-14405000</v>
      </c>
      <c r="K1307" s="114">
        <v>0</v>
      </c>
      <c r="L1307" s="114">
        <v>-14405000</v>
      </c>
      <c r="M1307" s="115" t="s">
        <v>272</v>
      </c>
      <c r="N1307" s="108" t="s">
        <v>2427</v>
      </c>
      <c r="O1307" s="108" t="s">
        <v>2428</v>
      </c>
      <c r="P1307" s="108" t="s">
        <v>284</v>
      </c>
      <c r="Q1307" s="120">
        <v>2881</v>
      </c>
      <c r="R1307" s="116" t="s">
        <v>239</v>
      </c>
      <c r="S1307" s="108" t="s">
        <v>272</v>
      </c>
      <c r="T1307" s="108" t="s">
        <v>272</v>
      </c>
      <c r="U1307" s="108" t="s">
        <v>272</v>
      </c>
      <c r="V1307" s="108" t="s">
        <v>272</v>
      </c>
      <c r="W1307" s="108" t="s">
        <v>272</v>
      </c>
      <c r="X1307" s="108" t="s">
        <v>272</v>
      </c>
      <c r="Y1307" s="108" t="s">
        <v>272</v>
      </c>
      <c r="Z1307" s="108" t="s">
        <v>272</v>
      </c>
      <c r="AA1307" s="108" t="s">
        <v>272</v>
      </c>
      <c r="AB1307" s="108" t="s">
        <v>272</v>
      </c>
      <c r="AC1307" s="108" t="s">
        <v>272</v>
      </c>
      <c r="AD1307" s="108" t="s">
        <v>272</v>
      </c>
      <c r="AE1307" s="108" t="s">
        <v>272</v>
      </c>
      <c r="AF1307" s="108" t="s">
        <v>278</v>
      </c>
    </row>
    <row r="1308" spans="1:32" x14ac:dyDescent="0.25">
      <c r="A1308" s="107">
        <f t="shared" si="20"/>
        <v>8</v>
      </c>
      <c r="B1308" s="113">
        <v>45525</v>
      </c>
      <c r="C1308" s="113">
        <v>45525</v>
      </c>
      <c r="D1308" s="108" t="s">
        <v>2863</v>
      </c>
      <c r="E1308" s="108" t="s">
        <v>272</v>
      </c>
      <c r="F1308" s="108" t="s">
        <v>2864</v>
      </c>
      <c r="G1308" s="108" t="s">
        <v>281</v>
      </c>
      <c r="H1308" s="108" t="s">
        <v>282</v>
      </c>
      <c r="I1308" s="108" t="s">
        <v>276</v>
      </c>
      <c r="J1308" s="120">
        <v>-4840000</v>
      </c>
      <c r="K1308" s="114">
        <v>0</v>
      </c>
      <c r="L1308" s="114">
        <v>-4840000</v>
      </c>
      <c r="M1308" s="115" t="s">
        <v>272</v>
      </c>
      <c r="N1308" s="108" t="s">
        <v>2429</v>
      </c>
      <c r="O1308" s="108" t="s">
        <v>2430</v>
      </c>
      <c r="P1308" s="108" t="s">
        <v>284</v>
      </c>
      <c r="Q1308" s="120">
        <v>968</v>
      </c>
      <c r="R1308" s="116" t="s">
        <v>239</v>
      </c>
      <c r="S1308" s="108" t="s">
        <v>272</v>
      </c>
      <c r="T1308" s="108" t="s">
        <v>272</v>
      </c>
      <c r="U1308" s="108" t="s">
        <v>272</v>
      </c>
      <c r="V1308" s="108" t="s">
        <v>272</v>
      </c>
      <c r="W1308" s="108" t="s">
        <v>272</v>
      </c>
      <c r="X1308" s="108" t="s">
        <v>272</v>
      </c>
      <c r="Y1308" s="108" t="s">
        <v>272</v>
      </c>
      <c r="Z1308" s="108" t="s">
        <v>272</v>
      </c>
      <c r="AA1308" s="108" t="s">
        <v>272</v>
      </c>
      <c r="AB1308" s="108" t="s">
        <v>272</v>
      </c>
      <c r="AC1308" s="108" t="s">
        <v>272</v>
      </c>
      <c r="AD1308" s="108" t="s">
        <v>272</v>
      </c>
      <c r="AE1308" s="108" t="s">
        <v>272</v>
      </c>
      <c r="AF1308" s="108" t="s">
        <v>278</v>
      </c>
    </row>
    <row r="1309" spans="1:32" ht="37.5" x14ac:dyDescent="0.25">
      <c r="A1309" s="107">
        <f t="shared" si="20"/>
        <v>8</v>
      </c>
      <c r="B1309" s="113">
        <v>45526</v>
      </c>
      <c r="C1309" s="113">
        <v>45526</v>
      </c>
      <c r="D1309" s="108" t="s">
        <v>2865</v>
      </c>
      <c r="E1309" s="108" t="s">
        <v>272</v>
      </c>
      <c r="F1309" s="108" t="s">
        <v>2866</v>
      </c>
      <c r="G1309" s="108" t="s">
        <v>2189</v>
      </c>
      <c r="H1309" s="108" t="s">
        <v>2190</v>
      </c>
      <c r="I1309" s="108" t="s">
        <v>276</v>
      </c>
      <c r="J1309" s="120">
        <v>628549205</v>
      </c>
      <c r="K1309" s="114">
        <v>628549205</v>
      </c>
      <c r="L1309" s="114">
        <v>0</v>
      </c>
      <c r="M1309" s="115" t="s">
        <v>2867</v>
      </c>
      <c r="N1309" s="108" t="s">
        <v>111</v>
      </c>
      <c r="O1309" s="108" t="s">
        <v>466</v>
      </c>
      <c r="P1309" s="108" t="s">
        <v>284</v>
      </c>
      <c r="Q1309" s="120">
        <v>17600</v>
      </c>
      <c r="R1309" s="116" t="s">
        <v>0</v>
      </c>
      <c r="S1309" s="108" t="s">
        <v>272</v>
      </c>
      <c r="T1309" s="108" t="s">
        <v>272</v>
      </c>
      <c r="U1309" s="108" t="s">
        <v>272</v>
      </c>
      <c r="V1309" s="108" t="s">
        <v>272</v>
      </c>
      <c r="W1309" s="108" t="s">
        <v>272</v>
      </c>
      <c r="X1309" s="108" t="s">
        <v>272</v>
      </c>
      <c r="Y1309" s="108" t="s">
        <v>272</v>
      </c>
      <c r="Z1309" s="108" t="s">
        <v>272</v>
      </c>
      <c r="AA1309" s="108" t="s">
        <v>272</v>
      </c>
      <c r="AB1309" s="108" t="s">
        <v>272</v>
      </c>
      <c r="AC1309" s="108" t="s">
        <v>272</v>
      </c>
      <c r="AD1309" s="108" t="s">
        <v>272</v>
      </c>
      <c r="AE1309" s="108" t="s">
        <v>272</v>
      </c>
      <c r="AF1309" s="108" t="s">
        <v>278</v>
      </c>
    </row>
    <row r="1310" spans="1:32" x14ac:dyDescent="0.25">
      <c r="A1310" s="107">
        <f t="shared" si="20"/>
        <v>8</v>
      </c>
      <c r="B1310" s="113">
        <v>45526</v>
      </c>
      <c r="C1310" s="113">
        <v>45526</v>
      </c>
      <c r="D1310" s="108" t="s">
        <v>2868</v>
      </c>
      <c r="E1310" s="108" t="s">
        <v>272</v>
      </c>
      <c r="F1310" s="108" t="s">
        <v>2869</v>
      </c>
      <c r="G1310" s="108" t="s">
        <v>2189</v>
      </c>
      <c r="H1310" s="108" t="s">
        <v>2190</v>
      </c>
      <c r="I1310" s="108" t="s">
        <v>276</v>
      </c>
      <c r="J1310" s="120">
        <v>628549205</v>
      </c>
      <c r="K1310" s="114">
        <v>628549205</v>
      </c>
      <c r="L1310" s="114">
        <v>0</v>
      </c>
      <c r="M1310" s="115" t="s">
        <v>272</v>
      </c>
      <c r="N1310" s="108" t="s">
        <v>111</v>
      </c>
      <c r="O1310" s="108" t="s">
        <v>466</v>
      </c>
      <c r="P1310" s="108" t="s">
        <v>284</v>
      </c>
      <c r="Q1310" s="120">
        <v>17600</v>
      </c>
      <c r="R1310" s="116" t="s">
        <v>0</v>
      </c>
      <c r="S1310" s="108" t="s">
        <v>272</v>
      </c>
      <c r="T1310" s="108" t="s">
        <v>272</v>
      </c>
      <c r="U1310" s="108" t="s">
        <v>272</v>
      </c>
      <c r="V1310" s="108" t="s">
        <v>272</v>
      </c>
      <c r="W1310" s="108" t="s">
        <v>272</v>
      </c>
      <c r="X1310" s="108" t="s">
        <v>272</v>
      </c>
      <c r="Y1310" s="108" t="s">
        <v>272</v>
      </c>
      <c r="Z1310" s="108" t="s">
        <v>272</v>
      </c>
      <c r="AA1310" s="108" t="s">
        <v>272</v>
      </c>
      <c r="AB1310" s="108" t="s">
        <v>272</v>
      </c>
      <c r="AC1310" s="108" t="s">
        <v>272</v>
      </c>
      <c r="AD1310" s="108" t="s">
        <v>272</v>
      </c>
      <c r="AE1310" s="108" t="s">
        <v>272</v>
      </c>
      <c r="AF1310" s="108" t="s">
        <v>278</v>
      </c>
    </row>
    <row r="1311" spans="1:32" x14ac:dyDescent="0.25">
      <c r="A1311" s="107">
        <f t="shared" si="20"/>
        <v>8</v>
      </c>
      <c r="B1311" s="113">
        <v>45526</v>
      </c>
      <c r="C1311" s="113">
        <v>45526</v>
      </c>
      <c r="D1311" s="108" t="s">
        <v>2870</v>
      </c>
      <c r="E1311" s="108" t="s">
        <v>272</v>
      </c>
      <c r="F1311" s="108" t="s">
        <v>2871</v>
      </c>
      <c r="G1311" s="108" t="s">
        <v>315</v>
      </c>
      <c r="H1311" s="108" t="s">
        <v>316</v>
      </c>
      <c r="I1311" s="108" t="s">
        <v>276</v>
      </c>
      <c r="J1311" s="120">
        <v>-795291200</v>
      </c>
      <c r="K1311" s="114">
        <v>0</v>
      </c>
      <c r="L1311" s="114">
        <v>-795291200</v>
      </c>
      <c r="M1311" s="115" t="s">
        <v>272</v>
      </c>
      <c r="N1311" s="108" t="s">
        <v>111</v>
      </c>
      <c r="O1311" s="108" t="s">
        <v>466</v>
      </c>
      <c r="P1311" s="108" t="s">
        <v>284</v>
      </c>
      <c r="Q1311" s="120">
        <v>22000</v>
      </c>
      <c r="R1311" s="116" t="s">
        <v>0</v>
      </c>
      <c r="S1311" s="108" t="s">
        <v>272</v>
      </c>
      <c r="T1311" s="108" t="s">
        <v>272</v>
      </c>
      <c r="U1311" s="108" t="s">
        <v>272</v>
      </c>
      <c r="V1311" s="108" t="s">
        <v>272</v>
      </c>
      <c r="W1311" s="108" t="s">
        <v>272</v>
      </c>
      <c r="X1311" s="108" t="s">
        <v>272</v>
      </c>
      <c r="Y1311" s="108" t="s">
        <v>272</v>
      </c>
      <c r="Z1311" s="108" t="s">
        <v>272</v>
      </c>
      <c r="AA1311" s="108" t="s">
        <v>272</v>
      </c>
      <c r="AB1311" s="108" t="s">
        <v>272</v>
      </c>
      <c r="AC1311" s="108" t="s">
        <v>272</v>
      </c>
      <c r="AD1311" s="108" t="s">
        <v>272</v>
      </c>
      <c r="AE1311" s="108" t="s">
        <v>272</v>
      </c>
      <c r="AF1311" s="108" t="s">
        <v>278</v>
      </c>
    </row>
    <row r="1312" spans="1:32" x14ac:dyDescent="0.25">
      <c r="A1312" s="107">
        <f t="shared" si="20"/>
        <v>8</v>
      </c>
      <c r="B1312" s="113">
        <v>45526</v>
      </c>
      <c r="C1312" s="113">
        <v>45526</v>
      </c>
      <c r="D1312" s="108" t="s">
        <v>2872</v>
      </c>
      <c r="E1312" s="108" t="s">
        <v>272</v>
      </c>
      <c r="F1312" s="108" t="s">
        <v>2873</v>
      </c>
      <c r="G1312" s="108" t="s">
        <v>315</v>
      </c>
      <c r="H1312" s="108" t="s">
        <v>316</v>
      </c>
      <c r="I1312" s="108" t="s">
        <v>276</v>
      </c>
      <c r="J1312" s="120">
        <v>-795291200</v>
      </c>
      <c r="K1312" s="114">
        <v>0</v>
      </c>
      <c r="L1312" s="114">
        <v>-795291200</v>
      </c>
      <c r="M1312" s="115" t="s">
        <v>272</v>
      </c>
      <c r="N1312" s="108" t="s">
        <v>111</v>
      </c>
      <c r="O1312" s="108" t="s">
        <v>466</v>
      </c>
      <c r="P1312" s="108" t="s">
        <v>284</v>
      </c>
      <c r="Q1312" s="120">
        <v>22000</v>
      </c>
      <c r="R1312" s="116" t="s">
        <v>0</v>
      </c>
      <c r="S1312" s="108" t="s">
        <v>272</v>
      </c>
      <c r="T1312" s="108" t="s">
        <v>272</v>
      </c>
      <c r="U1312" s="108" t="s">
        <v>272</v>
      </c>
      <c r="V1312" s="108" t="s">
        <v>272</v>
      </c>
      <c r="W1312" s="108" t="s">
        <v>272</v>
      </c>
      <c r="X1312" s="108" t="s">
        <v>272</v>
      </c>
      <c r="Y1312" s="108" t="s">
        <v>272</v>
      </c>
      <c r="Z1312" s="108" t="s">
        <v>272</v>
      </c>
      <c r="AA1312" s="108" t="s">
        <v>272</v>
      </c>
      <c r="AB1312" s="108" t="s">
        <v>272</v>
      </c>
      <c r="AC1312" s="108" t="s">
        <v>272</v>
      </c>
      <c r="AD1312" s="108" t="s">
        <v>272</v>
      </c>
      <c r="AE1312" s="108" t="s">
        <v>272</v>
      </c>
      <c r="AF1312" s="108" t="s">
        <v>278</v>
      </c>
    </row>
    <row r="1313" spans="1:32" x14ac:dyDescent="0.25">
      <c r="A1313" s="107">
        <f t="shared" si="20"/>
        <v>8</v>
      </c>
      <c r="B1313" s="113">
        <v>45526</v>
      </c>
      <c r="C1313" s="113">
        <v>45526</v>
      </c>
      <c r="D1313" s="108" t="s">
        <v>2874</v>
      </c>
      <c r="E1313" s="108" t="s">
        <v>272</v>
      </c>
      <c r="F1313" s="108" t="s">
        <v>2875</v>
      </c>
      <c r="G1313" s="108" t="s">
        <v>315</v>
      </c>
      <c r="H1313" s="108" t="s">
        <v>316</v>
      </c>
      <c r="I1313" s="108" t="s">
        <v>276</v>
      </c>
      <c r="J1313" s="120">
        <v>-795291200</v>
      </c>
      <c r="K1313" s="114">
        <v>0</v>
      </c>
      <c r="L1313" s="114">
        <v>-795291200</v>
      </c>
      <c r="M1313" s="115" t="s">
        <v>272</v>
      </c>
      <c r="N1313" s="108" t="s">
        <v>111</v>
      </c>
      <c r="O1313" s="108" t="s">
        <v>466</v>
      </c>
      <c r="P1313" s="108" t="s">
        <v>284</v>
      </c>
      <c r="Q1313" s="120">
        <v>22000</v>
      </c>
      <c r="R1313" s="116" t="s">
        <v>0</v>
      </c>
      <c r="S1313" s="108" t="s">
        <v>272</v>
      </c>
      <c r="T1313" s="108" t="s">
        <v>272</v>
      </c>
      <c r="U1313" s="108" t="s">
        <v>272</v>
      </c>
      <c r="V1313" s="108" t="s">
        <v>272</v>
      </c>
      <c r="W1313" s="108" t="s">
        <v>272</v>
      </c>
      <c r="X1313" s="108" t="s">
        <v>272</v>
      </c>
      <c r="Y1313" s="108" t="s">
        <v>272</v>
      </c>
      <c r="Z1313" s="108" t="s">
        <v>272</v>
      </c>
      <c r="AA1313" s="108" t="s">
        <v>272</v>
      </c>
      <c r="AB1313" s="108" t="s">
        <v>272</v>
      </c>
      <c r="AC1313" s="108" t="s">
        <v>272</v>
      </c>
      <c r="AD1313" s="108" t="s">
        <v>272</v>
      </c>
      <c r="AE1313" s="108" t="s">
        <v>272</v>
      </c>
      <c r="AF1313" s="108" t="s">
        <v>278</v>
      </c>
    </row>
    <row r="1314" spans="1:32" x14ac:dyDescent="0.25">
      <c r="A1314" s="107">
        <f t="shared" si="20"/>
        <v>8</v>
      </c>
      <c r="B1314" s="113">
        <v>45526</v>
      </c>
      <c r="C1314" s="113">
        <v>45526</v>
      </c>
      <c r="D1314" s="108" t="s">
        <v>2876</v>
      </c>
      <c r="E1314" s="108" t="s">
        <v>272</v>
      </c>
      <c r="F1314" s="108" t="s">
        <v>2877</v>
      </c>
      <c r="G1314" s="108" t="s">
        <v>315</v>
      </c>
      <c r="H1314" s="108" t="s">
        <v>316</v>
      </c>
      <c r="I1314" s="108" t="s">
        <v>276</v>
      </c>
      <c r="J1314" s="120">
        <v>-795291200</v>
      </c>
      <c r="K1314" s="114">
        <v>0</v>
      </c>
      <c r="L1314" s="114">
        <v>-795291200</v>
      </c>
      <c r="M1314" s="115" t="s">
        <v>272</v>
      </c>
      <c r="N1314" s="108" t="s">
        <v>111</v>
      </c>
      <c r="O1314" s="108" t="s">
        <v>466</v>
      </c>
      <c r="P1314" s="108" t="s">
        <v>284</v>
      </c>
      <c r="Q1314" s="120">
        <v>22000</v>
      </c>
      <c r="R1314" s="116" t="s">
        <v>0</v>
      </c>
      <c r="S1314" s="108" t="s">
        <v>272</v>
      </c>
      <c r="T1314" s="108" t="s">
        <v>272</v>
      </c>
      <c r="U1314" s="108" t="s">
        <v>272</v>
      </c>
      <c r="V1314" s="108" t="s">
        <v>272</v>
      </c>
      <c r="W1314" s="108" t="s">
        <v>272</v>
      </c>
      <c r="X1314" s="108" t="s">
        <v>272</v>
      </c>
      <c r="Y1314" s="108" t="s">
        <v>272</v>
      </c>
      <c r="Z1314" s="108" t="s">
        <v>272</v>
      </c>
      <c r="AA1314" s="108" t="s">
        <v>272</v>
      </c>
      <c r="AB1314" s="108" t="s">
        <v>272</v>
      </c>
      <c r="AC1314" s="108" t="s">
        <v>272</v>
      </c>
      <c r="AD1314" s="108" t="s">
        <v>272</v>
      </c>
      <c r="AE1314" s="108" t="s">
        <v>272</v>
      </c>
      <c r="AF1314" s="108" t="s">
        <v>278</v>
      </c>
    </row>
    <row r="1315" spans="1:32" x14ac:dyDescent="0.25">
      <c r="A1315" s="107">
        <f t="shared" si="20"/>
        <v>8</v>
      </c>
      <c r="B1315" s="113">
        <v>45526</v>
      </c>
      <c r="C1315" s="113">
        <v>45526</v>
      </c>
      <c r="D1315" s="108" t="s">
        <v>2878</v>
      </c>
      <c r="E1315" s="108" t="s">
        <v>272</v>
      </c>
      <c r="F1315" s="108" t="s">
        <v>2879</v>
      </c>
      <c r="G1315" s="108" t="s">
        <v>315</v>
      </c>
      <c r="H1315" s="108" t="s">
        <v>316</v>
      </c>
      <c r="I1315" s="108" t="s">
        <v>276</v>
      </c>
      <c r="J1315" s="120">
        <v>-795291200</v>
      </c>
      <c r="K1315" s="114">
        <v>0</v>
      </c>
      <c r="L1315" s="114">
        <v>-795291200</v>
      </c>
      <c r="M1315" s="115" t="s">
        <v>272</v>
      </c>
      <c r="N1315" s="108" t="s">
        <v>111</v>
      </c>
      <c r="O1315" s="108" t="s">
        <v>466</v>
      </c>
      <c r="P1315" s="108" t="s">
        <v>284</v>
      </c>
      <c r="Q1315" s="120">
        <v>22000</v>
      </c>
      <c r="R1315" s="116" t="s">
        <v>0</v>
      </c>
      <c r="S1315" s="108" t="s">
        <v>272</v>
      </c>
      <c r="T1315" s="108" t="s">
        <v>272</v>
      </c>
      <c r="U1315" s="108" t="s">
        <v>272</v>
      </c>
      <c r="V1315" s="108" t="s">
        <v>272</v>
      </c>
      <c r="W1315" s="108" t="s">
        <v>272</v>
      </c>
      <c r="X1315" s="108" t="s">
        <v>272</v>
      </c>
      <c r="Y1315" s="108" t="s">
        <v>272</v>
      </c>
      <c r="Z1315" s="108" t="s">
        <v>272</v>
      </c>
      <c r="AA1315" s="108" t="s">
        <v>272</v>
      </c>
      <c r="AB1315" s="108" t="s">
        <v>272</v>
      </c>
      <c r="AC1315" s="108" t="s">
        <v>272</v>
      </c>
      <c r="AD1315" s="108" t="s">
        <v>272</v>
      </c>
      <c r="AE1315" s="108" t="s">
        <v>272</v>
      </c>
      <c r="AF1315" s="108" t="s">
        <v>278</v>
      </c>
    </row>
    <row r="1316" spans="1:32" x14ac:dyDescent="0.25">
      <c r="A1316" s="107">
        <f t="shared" si="20"/>
        <v>8</v>
      </c>
      <c r="B1316" s="113">
        <v>45526</v>
      </c>
      <c r="C1316" s="113">
        <v>45526</v>
      </c>
      <c r="D1316" s="108" t="s">
        <v>2880</v>
      </c>
      <c r="E1316" s="108" t="s">
        <v>272</v>
      </c>
      <c r="F1316" s="108" t="s">
        <v>2881</v>
      </c>
      <c r="G1316" s="108" t="s">
        <v>315</v>
      </c>
      <c r="H1316" s="108" t="s">
        <v>316</v>
      </c>
      <c r="I1316" s="108" t="s">
        <v>276</v>
      </c>
      <c r="J1316" s="120">
        <v>-795291200</v>
      </c>
      <c r="K1316" s="114">
        <v>0</v>
      </c>
      <c r="L1316" s="114">
        <v>-795291200</v>
      </c>
      <c r="M1316" s="115" t="s">
        <v>272</v>
      </c>
      <c r="N1316" s="108" t="s">
        <v>111</v>
      </c>
      <c r="O1316" s="108" t="s">
        <v>466</v>
      </c>
      <c r="P1316" s="108" t="s">
        <v>284</v>
      </c>
      <c r="Q1316" s="120">
        <v>22000</v>
      </c>
      <c r="R1316" s="116" t="s">
        <v>0</v>
      </c>
      <c r="S1316" s="108" t="s">
        <v>272</v>
      </c>
      <c r="T1316" s="108" t="s">
        <v>272</v>
      </c>
      <c r="U1316" s="108" t="s">
        <v>272</v>
      </c>
      <c r="V1316" s="108" t="s">
        <v>272</v>
      </c>
      <c r="W1316" s="108" t="s">
        <v>272</v>
      </c>
      <c r="X1316" s="108" t="s">
        <v>272</v>
      </c>
      <c r="Y1316" s="108" t="s">
        <v>272</v>
      </c>
      <c r="Z1316" s="108" t="s">
        <v>272</v>
      </c>
      <c r="AA1316" s="108" t="s">
        <v>272</v>
      </c>
      <c r="AB1316" s="108" t="s">
        <v>272</v>
      </c>
      <c r="AC1316" s="108" t="s">
        <v>272</v>
      </c>
      <c r="AD1316" s="108" t="s">
        <v>272</v>
      </c>
      <c r="AE1316" s="108" t="s">
        <v>272</v>
      </c>
      <c r="AF1316" s="108" t="s">
        <v>278</v>
      </c>
    </row>
    <row r="1317" spans="1:32" x14ac:dyDescent="0.25">
      <c r="A1317" s="107">
        <f t="shared" si="20"/>
        <v>8</v>
      </c>
      <c r="B1317" s="113">
        <v>45526</v>
      </c>
      <c r="C1317" s="113">
        <v>45526</v>
      </c>
      <c r="D1317" s="108" t="s">
        <v>2882</v>
      </c>
      <c r="E1317" s="108" t="s">
        <v>272</v>
      </c>
      <c r="F1317" s="108" t="s">
        <v>2883</v>
      </c>
      <c r="G1317" s="108" t="s">
        <v>315</v>
      </c>
      <c r="H1317" s="108" t="s">
        <v>316</v>
      </c>
      <c r="I1317" s="108" t="s">
        <v>276</v>
      </c>
      <c r="J1317" s="120">
        <v>-795291200</v>
      </c>
      <c r="K1317" s="114">
        <v>0</v>
      </c>
      <c r="L1317" s="114">
        <v>-795291200</v>
      </c>
      <c r="M1317" s="115" t="s">
        <v>272</v>
      </c>
      <c r="N1317" s="108" t="s">
        <v>111</v>
      </c>
      <c r="O1317" s="108" t="s">
        <v>466</v>
      </c>
      <c r="P1317" s="108" t="s">
        <v>284</v>
      </c>
      <c r="Q1317" s="120">
        <v>22000</v>
      </c>
      <c r="R1317" s="116" t="s">
        <v>0</v>
      </c>
      <c r="S1317" s="108" t="s">
        <v>272</v>
      </c>
      <c r="T1317" s="108" t="s">
        <v>272</v>
      </c>
      <c r="U1317" s="108" t="s">
        <v>272</v>
      </c>
      <c r="V1317" s="108" t="s">
        <v>272</v>
      </c>
      <c r="W1317" s="108" t="s">
        <v>272</v>
      </c>
      <c r="X1317" s="108" t="s">
        <v>272</v>
      </c>
      <c r="Y1317" s="108" t="s">
        <v>272</v>
      </c>
      <c r="Z1317" s="108" t="s">
        <v>272</v>
      </c>
      <c r="AA1317" s="108" t="s">
        <v>272</v>
      </c>
      <c r="AB1317" s="108" t="s">
        <v>272</v>
      </c>
      <c r="AC1317" s="108" t="s">
        <v>272</v>
      </c>
      <c r="AD1317" s="108" t="s">
        <v>272</v>
      </c>
      <c r="AE1317" s="108" t="s">
        <v>272</v>
      </c>
      <c r="AF1317" s="108" t="s">
        <v>278</v>
      </c>
    </row>
    <row r="1318" spans="1:32" x14ac:dyDescent="0.25">
      <c r="A1318" s="107">
        <f t="shared" si="20"/>
        <v>8</v>
      </c>
      <c r="B1318" s="113">
        <v>45526</v>
      </c>
      <c r="C1318" s="113">
        <v>45526</v>
      </c>
      <c r="D1318" s="108" t="s">
        <v>2884</v>
      </c>
      <c r="E1318" s="108" t="s">
        <v>272</v>
      </c>
      <c r="F1318" s="108" t="s">
        <v>2885</v>
      </c>
      <c r="G1318" s="108" t="s">
        <v>315</v>
      </c>
      <c r="H1318" s="108" t="s">
        <v>316</v>
      </c>
      <c r="I1318" s="108" t="s">
        <v>276</v>
      </c>
      <c r="J1318" s="120">
        <v>-795291200</v>
      </c>
      <c r="K1318" s="114">
        <v>0</v>
      </c>
      <c r="L1318" s="114">
        <v>-795291200</v>
      </c>
      <c r="M1318" s="115" t="s">
        <v>272</v>
      </c>
      <c r="N1318" s="108" t="s">
        <v>111</v>
      </c>
      <c r="O1318" s="108" t="s">
        <v>466</v>
      </c>
      <c r="P1318" s="108" t="s">
        <v>284</v>
      </c>
      <c r="Q1318" s="120">
        <v>22000</v>
      </c>
      <c r="R1318" s="116" t="s">
        <v>0</v>
      </c>
      <c r="S1318" s="108" t="s">
        <v>272</v>
      </c>
      <c r="T1318" s="108" t="s">
        <v>272</v>
      </c>
      <c r="U1318" s="108" t="s">
        <v>272</v>
      </c>
      <c r="V1318" s="108" t="s">
        <v>272</v>
      </c>
      <c r="W1318" s="108" t="s">
        <v>272</v>
      </c>
      <c r="X1318" s="108" t="s">
        <v>272</v>
      </c>
      <c r="Y1318" s="108" t="s">
        <v>272</v>
      </c>
      <c r="Z1318" s="108" t="s">
        <v>272</v>
      </c>
      <c r="AA1318" s="108" t="s">
        <v>272</v>
      </c>
      <c r="AB1318" s="108" t="s">
        <v>272</v>
      </c>
      <c r="AC1318" s="108" t="s">
        <v>272</v>
      </c>
      <c r="AD1318" s="108" t="s">
        <v>272</v>
      </c>
      <c r="AE1318" s="108" t="s">
        <v>272</v>
      </c>
      <c r="AF1318" s="108" t="s">
        <v>278</v>
      </c>
    </row>
    <row r="1319" spans="1:32" x14ac:dyDescent="0.25">
      <c r="A1319" s="107">
        <f t="shared" si="20"/>
        <v>8</v>
      </c>
      <c r="B1319" s="113">
        <v>45526</v>
      </c>
      <c r="C1319" s="113">
        <v>45526</v>
      </c>
      <c r="D1319" s="108" t="s">
        <v>2886</v>
      </c>
      <c r="E1319" s="108" t="s">
        <v>272</v>
      </c>
      <c r="F1319" s="108" t="s">
        <v>2887</v>
      </c>
      <c r="G1319" s="108" t="s">
        <v>281</v>
      </c>
      <c r="H1319" s="108" t="s">
        <v>282</v>
      </c>
      <c r="I1319" s="108" t="s">
        <v>276</v>
      </c>
      <c r="J1319" s="120">
        <v>-807317841</v>
      </c>
      <c r="K1319" s="114">
        <v>0</v>
      </c>
      <c r="L1319" s="114">
        <v>-807317841</v>
      </c>
      <c r="M1319" s="115" t="s">
        <v>272</v>
      </c>
      <c r="N1319" s="108" t="s">
        <v>283</v>
      </c>
      <c r="O1319" s="108" t="s">
        <v>168</v>
      </c>
      <c r="P1319" s="108" t="s">
        <v>284</v>
      </c>
      <c r="Q1319" s="120">
        <v>22000</v>
      </c>
      <c r="R1319" s="116" t="s">
        <v>0</v>
      </c>
      <c r="S1319" s="108" t="s">
        <v>272</v>
      </c>
      <c r="T1319" s="108" t="s">
        <v>272</v>
      </c>
      <c r="U1319" s="108" t="s">
        <v>272</v>
      </c>
      <c r="V1319" s="108" t="s">
        <v>272</v>
      </c>
      <c r="W1319" s="108" t="s">
        <v>272</v>
      </c>
      <c r="X1319" s="108" t="s">
        <v>272</v>
      </c>
      <c r="Y1319" s="108" t="s">
        <v>272</v>
      </c>
      <c r="Z1319" s="108" t="s">
        <v>272</v>
      </c>
      <c r="AA1319" s="108" t="s">
        <v>272</v>
      </c>
      <c r="AB1319" s="108" t="s">
        <v>272</v>
      </c>
      <c r="AC1319" s="108" t="s">
        <v>272</v>
      </c>
      <c r="AD1319" s="108" t="s">
        <v>272</v>
      </c>
      <c r="AE1319" s="108" t="s">
        <v>272</v>
      </c>
      <c r="AF1319" s="108" t="s">
        <v>278</v>
      </c>
    </row>
    <row r="1320" spans="1:32" x14ac:dyDescent="0.25">
      <c r="A1320" s="107">
        <f t="shared" si="20"/>
        <v>8</v>
      </c>
      <c r="B1320" s="113">
        <v>45526</v>
      </c>
      <c r="C1320" s="113">
        <v>45526</v>
      </c>
      <c r="D1320" s="108" t="s">
        <v>2888</v>
      </c>
      <c r="E1320" s="108" t="s">
        <v>272</v>
      </c>
      <c r="F1320" s="108" t="s">
        <v>2889</v>
      </c>
      <c r="G1320" s="108" t="s">
        <v>315</v>
      </c>
      <c r="H1320" s="108" t="s">
        <v>316</v>
      </c>
      <c r="I1320" s="108" t="s">
        <v>276</v>
      </c>
      <c r="J1320" s="120">
        <v>-661834800</v>
      </c>
      <c r="K1320" s="114">
        <v>0</v>
      </c>
      <c r="L1320" s="114">
        <v>-661834800</v>
      </c>
      <c r="M1320" s="115" t="s">
        <v>272</v>
      </c>
      <c r="N1320" s="108" t="s">
        <v>110</v>
      </c>
      <c r="O1320" s="108" t="s">
        <v>192</v>
      </c>
      <c r="P1320" s="108" t="s">
        <v>284</v>
      </c>
      <c r="Q1320" s="120">
        <v>22000</v>
      </c>
      <c r="R1320" s="116" t="s">
        <v>0</v>
      </c>
      <c r="S1320" s="108" t="s">
        <v>272</v>
      </c>
      <c r="T1320" s="108" t="s">
        <v>272</v>
      </c>
      <c r="U1320" s="108" t="s">
        <v>272</v>
      </c>
      <c r="V1320" s="108" t="s">
        <v>272</v>
      </c>
      <c r="W1320" s="108" t="s">
        <v>272</v>
      </c>
      <c r="X1320" s="108" t="s">
        <v>272</v>
      </c>
      <c r="Y1320" s="108" t="s">
        <v>272</v>
      </c>
      <c r="Z1320" s="108" t="s">
        <v>272</v>
      </c>
      <c r="AA1320" s="108" t="s">
        <v>272</v>
      </c>
      <c r="AB1320" s="108" t="s">
        <v>272</v>
      </c>
      <c r="AC1320" s="108" t="s">
        <v>272</v>
      </c>
      <c r="AD1320" s="108" t="s">
        <v>272</v>
      </c>
      <c r="AE1320" s="108" t="s">
        <v>272</v>
      </c>
      <c r="AF1320" s="108" t="s">
        <v>278</v>
      </c>
    </row>
    <row r="1321" spans="1:32" x14ac:dyDescent="0.25">
      <c r="A1321" s="107">
        <f t="shared" si="20"/>
        <v>8</v>
      </c>
      <c r="B1321" s="113">
        <v>45526</v>
      </c>
      <c r="C1321" s="113">
        <v>45526</v>
      </c>
      <c r="D1321" s="108" t="s">
        <v>2890</v>
      </c>
      <c r="E1321" s="108" t="s">
        <v>272</v>
      </c>
      <c r="F1321" s="108" t="s">
        <v>2891</v>
      </c>
      <c r="G1321" s="108" t="s">
        <v>281</v>
      </c>
      <c r="H1321" s="108" t="s">
        <v>282</v>
      </c>
      <c r="I1321" s="108" t="s">
        <v>276</v>
      </c>
      <c r="J1321" s="120">
        <v>-386034000</v>
      </c>
      <c r="K1321" s="114">
        <v>0</v>
      </c>
      <c r="L1321" s="114">
        <v>-386034000</v>
      </c>
      <c r="M1321" s="115" t="s">
        <v>272</v>
      </c>
      <c r="N1321" s="108" t="s">
        <v>101</v>
      </c>
      <c r="O1321" s="108" t="s">
        <v>175</v>
      </c>
      <c r="P1321" s="108" t="s">
        <v>284</v>
      </c>
      <c r="Q1321" s="120">
        <v>11000</v>
      </c>
      <c r="R1321" s="116" t="s">
        <v>1</v>
      </c>
      <c r="S1321" s="108" t="s">
        <v>272</v>
      </c>
      <c r="T1321" s="108" t="s">
        <v>272</v>
      </c>
      <c r="U1321" s="108" t="s">
        <v>272</v>
      </c>
      <c r="V1321" s="108" t="s">
        <v>272</v>
      </c>
      <c r="W1321" s="108" t="s">
        <v>272</v>
      </c>
      <c r="X1321" s="108" t="s">
        <v>272</v>
      </c>
      <c r="Y1321" s="108" t="s">
        <v>272</v>
      </c>
      <c r="Z1321" s="108" t="s">
        <v>272</v>
      </c>
      <c r="AA1321" s="108" t="s">
        <v>272</v>
      </c>
      <c r="AB1321" s="108" t="s">
        <v>272</v>
      </c>
      <c r="AC1321" s="108" t="s">
        <v>272</v>
      </c>
      <c r="AD1321" s="108" t="s">
        <v>272</v>
      </c>
      <c r="AE1321" s="108" t="s">
        <v>272</v>
      </c>
      <c r="AF1321" s="108" t="s">
        <v>278</v>
      </c>
    </row>
    <row r="1322" spans="1:32" x14ac:dyDescent="0.25">
      <c r="A1322" s="107">
        <f t="shared" si="20"/>
        <v>8</v>
      </c>
      <c r="B1322" s="113">
        <v>45526</v>
      </c>
      <c r="C1322" s="113">
        <v>45526</v>
      </c>
      <c r="D1322" s="108" t="s">
        <v>2892</v>
      </c>
      <c r="E1322" s="108" t="s">
        <v>272</v>
      </c>
      <c r="F1322" s="108" t="s">
        <v>2893</v>
      </c>
      <c r="G1322" s="108" t="s">
        <v>281</v>
      </c>
      <c r="H1322" s="108" t="s">
        <v>282</v>
      </c>
      <c r="I1322" s="108" t="s">
        <v>276</v>
      </c>
      <c r="J1322" s="120">
        <v>-17695000</v>
      </c>
      <c r="K1322" s="114">
        <v>0</v>
      </c>
      <c r="L1322" s="114">
        <v>-17695000</v>
      </c>
      <c r="M1322" s="115" t="s">
        <v>272</v>
      </c>
      <c r="N1322" s="108" t="s">
        <v>2423</v>
      </c>
      <c r="O1322" s="108" t="s">
        <v>2424</v>
      </c>
      <c r="P1322" s="108" t="s">
        <v>284</v>
      </c>
      <c r="Q1322" s="120">
        <v>3539</v>
      </c>
      <c r="R1322" s="116" t="s">
        <v>239</v>
      </c>
      <c r="S1322" s="108" t="s">
        <v>272</v>
      </c>
      <c r="T1322" s="108" t="s">
        <v>272</v>
      </c>
      <c r="U1322" s="108" t="s">
        <v>272</v>
      </c>
      <c r="V1322" s="108" t="s">
        <v>272</v>
      </c>
      <c r="W1322" s="108" t="s">
        <v>272</v>
      </c>
      <c r="X1322" s="108" t="s">
        <v>272</v>
      </c>
      <c r="Y1322" s="108" t="s">
        <v>272</v>
      </c>
      <c r="Z1322" s="108" t="s">
        <v>272</v>
      </c>
      <c r="AA1322" s="108" t="s">
        <v>272</v>
      </c>
      <c r="AB1322" s="108" t="s">
        <v>272</v>
      </c>
      <c r="AC1322" s="108" t="s">
        <v>272</v>
      </c>
      <c r="AD1322" s="108" t="s">
        <v>272</v>
      </c>
      <c r="AE1322" s="108" t="s">
        <v>272</v>
      </c>
      <c r="AF1322" s="108" t="s">
        <v>278</v>
      </c>
    </row>
    <row r="1323" spans="1:32" x14ac:dyDescent="0.25">
      <c r="A1323" s="107">
        <f t="shared" si="20"/>
        <v>8</v>
      </c>
      <c r="B1323" s="113">
        <v>45526</v>
      </c>
      <c r="C1323" s="113">
        <v>45526</v>
      </c>
      <c r="D1323" s="108" t="s">
        <v>2892</v>
      </c>
      <c r="E1323" s="108" t="s">
        <v>272</v>
      </c>
      <c r="F1323" s="108" t="s">
        <v>2893</v>
      </c>
      <c r="G1323" s="108" t="s">
        <v>281</v>
      </c>
      <c r="H1323" s="108" t="s">
        <v>282</v>
      </c>
      <c r="I1323" s="108" t="s">
        <v>276</v>
      </c>
      <c r="J1323" s="120">
        <v>-10165000</v>
      </c>
      <c r="K1323" s="114">
        <v>0</v>
      </c>
      <c r="L1323" s="114">
        <v>-10165000</v>
      </c>
      <c r="M1323" s="115" t="s">
        <v>272</v>
      </c>
      <c r="N1323" s="108" t="s">
        <v>2425</v>
      </c>
      <c r="O1323" s="108" t="s">
        <v>2426</v>
      </c>
      <c r="P1323" s="108" t="s">
        <v>284</v>
      </c>
      <c r="Q1323" s="120">
        <v>2033</v>
      </c>
      <c r="R1323" s="116" t="s">
        <v>239</v>
      </c>
      <c r="S1323" s="108" t="s">
        <v>272</v>
      </c>
      <c r="T1323" s="108" t="s">
        <v>272</v>
      </c>
      <c r="U1323" s="108" t="s">
        <v>272</v>
      </c>
      <c r="V1323" s="108" t="s">
        <v>272</v>
      </c>
      <c r="W1323" s="108" t="s">
        <v>272</v>
      </c>
      <c r="X1323" s="108" t="s">
        <v>272</v>
      </c>
      <c r="Y1323" s="108" t="s">
        <v>272</v>
      </c>
      <c r="Z1323" s="108" t="s">
        <v>272</v>
      </c>
      <c r="AA1323" s="108" t="s">
        <v>272</v>
      </c>
      <c r="AB1323" s="108" t="s">
        <v>272</v>
      </c>
      <c r="AC1323" s="108" t="s">
        <v>272</v>
      </c>
      <c r="AD1323" s="108" t="s">
        <v>272</v>
      </c>
      <c r="AE1323" s="108" t="s">
        <v>272</v>
      </c>
      <c r="AF1323" s="108" t="s">
        <v>278</v>
      </c>
    </row>
    <row r="1324" spans="1:32" x14ac:dyDescent="0.25">
      <c r="A1324" s="107">
        <f t="shared" si="20"/>
        <v>8</v>
      </c>
      <c r="B1324" s="113">
        <v>45526</v>
      </c>
      <c r="C1324" s="113">
        <v>45526</v>
      </c>
      <c r="D1324" s="108" t="s">
        <v>2892</v>
      </c>
      <c r="E1324" s="108" t="s">
        <v>272</v>
      </c>
      <c r="F1324" s="108" t="s">
        <v>2893</v>
      </c>
      <c r="G1324" s="108" t="s">
        <v>281</v>
      </c>
      <c r="H1324" s="108" t="s">
        <v>282</v>
      </c>
      <c r="I1324" s="108" t="s">
        <v>276</v>
      </c>
      <c r="J1324" s="120">
        <v>-13995000</v>
      </c>
      <c r="K1324" s="114">
        <v>0</v>
      </c>
      <c r="L1324" s="114">
        <v>-13995000</v>
      </c>
      <c r="M1324" s="115" t="s">
        <v>272</v>
      </c>
      <c r="N1324" s="108" t="s">
        <v>2427</v>
      </c>
      <c r="O1324" s="108" t="s">
        <v>2428</v>
      </c>
      <c r="P1324" s="108" t="s">
        <v>284</v>
      </c>
      <c r="Q1324" s="120">
        <v>2799</v>
      </c>
      <c r="R1324" s="116" t="s">
        <v>239</v>
      </c>
      <c r="S1324" s="108" t="s">
        <v>272</v>
      </c>
      <c r="T1324" s="108" t="s">
        <v>272</v>
      </c>
      <c r="U1324" s="108" t="s">
        <v>272</v>
      </c>
      <c r="V1324" s="108" t="s">
        <v>272</v>
      </c>
      <c r="W1324" s="108" t="s">
        <v>272</v>
      </c>
      <c r="X1324" s="108" t="s">
        <v>272</v>
      </c>
      <c r="Y1324" s="108" t="s">
        <v>272</v>
      </c>
      <c r="Z1324" s="108" t="s">
        <v>272</v>
      </c>
      <c r="AA1324" s="108" t="s">
        <v>272</v>
      </c>
      <c r="AB1324" s="108" t="s">
        <v>272</v>
      </c>
      <c r="AC1324" s="108" t="s">
        <v>272</v>
      </c>
      <c r="AD1324" s="108" t="s">
        <v>272</v>
      </c>
      <c r="AE1324" s="108" t="s">
        <v>272</v>
      </c>
      <c r="AF1324" s="108" t="s">
        <v>278</v>
      </c>
    </row>
    <row r="1325" spans="1:32" x14ac:dyDescent="0.25">
      <c r="A1325" s="107">
        <f t="shared" si="20"/>
        <v>8</v>
      </c>
      <c r="B1325" s="113">
        <v>45526</v>
      </c>
      <c r="C1325" s="113">
        <v>45526</v>
      </c>
      <c r="D1325" s="108" t="s">
        <v>2892</v>
      </c>
      <c r="E1325" s="108" t="s">
        <v>272</v>
      </c>
      <c r="F1325" s="108" t="s">
        <v>2893</v>
      </c>
      <c r="G1325" s="108" t="s">
        <v>281</v>
      </c>
      <c r="H1325" s="108" t="s">
        <v>282</v>
      </c>
      <c r="I1325" s="108" t="s">
        <v>276</v>
      </c>
      <c r="J1325" s="120">
        <v>-2790000</v>
      </c>
      <c r="K1325" s="114">
        <v>0</v>
      </c>
      <c r="L1325" s="114">
        <v>-2790000</v>
      </c>
      <c r="M1325" s="115" t="s">
        <v>272</v>
      </c>
      <c r="N1325" s="108" t="s">
        <v>2429</v>
      </c>
      <c r="O1325" s="108" t="s">
        <v>2430</v>
      </c>
      <c r="P1325" s="108" t="s">
        <v>284</v>
      </c>
      <c r="Q1325" s="120">
        <v>558</v>
      </c>
      <c r="R1325" s="116" t="s">
        <v>239</v>
      </c>
      <c r="S1325" s="108" t="s">
        <v>272</v>
      </c>
      <c r="T1325" s="108" t="s">
        <v>272</v>
      </c>
      <c r="U1325" s="108" t="s">
        <v>272</v>
      </c>
      <c r="V1325" s="108" t="s">
        <v>272</v>
      </c>
      <c r="W1325" s="108" t="s">
        <v>272</v>
      </c>
      <c r="X1325" s="108" t="s">
        <v>272</v>
      </c>
      <c r="Y1325" s="108" t="s">
        <v>272</v>
      </c>
      <c r="Z1325" s="108" t="s">
        <v>272</v>
      </c>
      <c r="AA1325" s="108" t="s">
        <v>272</v>
      </c>
      <c r="AB1325" s="108" t="s">
        <v>272</v>
      </c>
      <c r="AC1325" s="108" t="s">
        <v>272</v>
      </c>
      <c r="AD1325" s="108" t="s">
        <v>272</v>
      </c>
      <c r="AE1325" s="108" t="s">
        <v>272</v>
      </c>
      <c r="AF1325" s="108" t="s">
        <v>278</v>
      </c>
    </row>
    <row r="1326" spans="1:32" ht="37.5" x14ac:dyDescent="0.25">
      <c r="A1326" s="107">
        <f t="shared" si="20"/>
        <v>8</v>
      </c>
      <c r="B1326" s="113">
        <v>45527</v>
      </c>
      <c r="C1326" s="113">
        <v>45527</v>
      </c>
      <c r="D1326" s="108" t="s">
        <v>2894</v>
      </c>
      <c r="E1326" s="108" t="s">
        <v>272</v>
      </c>
      <c r="F1326" s="108" t="s">
        <v>2895</v>
      </c>
      <c r="G1326" s="108" t="s">
        <v>274</v>
      </c>
      <c r="H1326" s="108" t="s">
        <v>275</v>
      </c>
      <c r="I1326" s="108" t="s">
        <v>276</v>
      </c>
      <c r="J1326" s="120">
        <v>-541667</v>
      </c>
      <c r="K1326" s="114">
        <v>0</v>
      </c>
      <c r="L1326" s="114">
        <v>-541667</v>
      </c>
      <c r="M1326" s="115" t="s">
        <v>2896</v>
      </c>
      <c r="N1326" s="108" t="s">
        <v>272</v>
      </c>
      <c r="O1326" s="108" t="s">
        <v>272</v>
      </c>
      <c r="P1326" s="108" t="s">
        <v>272</v>
      </c>
      <c r="Q1326" s="120">
        <v>0</v>
      </c>
      <c r="R1326" s="116" t="s">
        <v>239</v>
      </c>
      <c r="S1326" s="108" t="s">
        <v>272</v>
      </c>
      <c r="T1326" s="108" t="s">
        <v>272</v>
      </c>
      <c r="U1326" s="108" t="s">
        <v>272</v>
      </c>
      <c r="V1326" s="108" t="s">
        <v>272</v>
      </c>
      <c r="W1326" s="108" t="s">
        <v>272</v>
      </c>
      <c r="X1326" s="108" t="s">
        <v>272</v>
      </c>
      <c r="Y1326" s="108" t="s">
        <v>272</v>
      </c>
      <c r="Z1326" s="108" t="s">
        <v>272</v>
      </c>
      <c r="AA1326" s="108" t="s">
        <v>272</v>
      </c>
      <c r="AB1326" s="108" t="s">
        <v>272</v>
      </c>
      <c r="AC1326" s="108" t="s">
        <v>272</v>
      </c>
      <c r="AD1326" s="108" t="s">
        <v>272</v>
      </c>
      <c r="AE1326" s="108" t="s">
        <v>272</v>
      </c>
      <c r="AF1326" s="108" t="s">
        <v>278</v>
      </c>
    </row>
    <row r="1327" spans="1:32" ht="37.5" x14ac:dyDescent="0.25">
      <c r="A1327" s="107">
        <f t="shared" si="20"/>
        <v>8</v>
      </c>
      <c r="B1327" s="113">
        <v>45527</v>
      </c>
      <c r="C1327" s="113">
        <v>45527</v>
      </c>
      <c r="D1327" s="108" t="s">
        <v>2897</v>
      </c>
      <c r="E1327" s="108" t="s">
        <v>272</v>
      </c>
      <c r="F1327" s="108" t="s">
        <v>2898</v>
      </c>
      <c r="G1327" s="108" t="s">
        <v>274</v>
      </c>
      <c r="H1327" s="108" t="s">
        <v>275</v>
      </c>
      <c r="I1327" s="108" t="s">
        <v>276</v>
      </c>
      <c r="J1327" s="120">
        <v>-2203704</v>
      </c>
      <c r="K1327" s="114">
        <v>0</v>
      </c>
      <c r="L1327" s="114">
        <v>-2203704</v>
      </c>
      <c r="M1327" s="115" t="s">
        <v>2899</v>
      </c>
      <c r="N1327" s="108" t="s">
        <v>272</v>
      </c>
      <c r="O1327" s="108" t="s">
        <v>272</v>
      </c>
      <c r="P1327" s="108" t="s">
        <v>272</v>
      </c>
      <c r="Q1327" s="120">
        <v>0</v>
      </c>
      <c r="R1327" s="116" t="s">
        <v>239</v>
      </c>
      <c r="S1327" s="108" t="s">
        <v>272</v>
      </c>
      <c r="T1327" s="108" t="s">
        <v>272</v>
      </c>
      <c r="U1327" s="108" t="s">
        <v>272</v>
      </c>
      <c r="V1327" s="108" t="s">
        <v>272</v>
      </c>
      <c r="W1327" s="108" t="s">
        <v>272</v>
      </c>
      <c r="X1327" s="108" t="s">
        <v>272</v>
      </c>
      <c r="Y1327" s="108" t="s">
        <v>272</v>
      </c>
      <c r="Z1327" s="108" t="s">
        <v>272</v>
      </c>
      <c r="AA1327" s="108" t="s">
        <v>272</v>
      </c>
      <c r="AB1327" s="108" t="s">
        <v>272</v>
      </c>
      <c r="AC1327" s="108" t="s">
        <v>272</v>
      </c>
      <c r="AD1327" s="108" t="s">
        <v>272</v>
      </c>
      <c r="AE1327" s="108" t="s">
        <v>272</v>
      </c>
      <c r="AF1327" s="108" t="s">
        <v>278</v>
      </c>
    </row>
    <row r="1328" spans="1:32" ht="37.5" x14ac:dyDescent="0.25">
      <c r="A1328" s="107">
        <f t="shared" si="20"/>
        <v>8</v>
      </c>
      <c r="B1328" s="113">
        <v>45527</v>
      </c>
      <c r="C1328" s="113">
        <v>45527</v>
      </c>
      <c r="D1328" s="108" t="s">
        <v>2900</v>
      </c>
      <c r="E1328" s="108" t="s">
        <v>272</v>
      </c>
      <c r="F1328" s="108" t="s">
        <v>2901</v>
      </c>
      <c r="G1328" s="108" t="s">
        <v>274</v>
      </c>
      <c r="H1328" s="108" t="s">
        <v>275</v>
      </c>
      <c r="I1328" s="108" t="s">
        <v>276</v>
      </c>
      <c r="J1328" s="120">
        <v>-1662037</v>
      </c>
      <c r="K1328" s="114">
        <v>0</v>
      </c>
      <c r="L1328" s="114">
        <v>-1662037</v>
      </c>
      <c r="M1328" s="115" t="s">
        <v>2896</v>
      </c>
      <c r="N1328" s="108" t="s">
        <v>272</v>
      </c>
      <c r="O1328" s="108" t="s">
        <v>272</v>
      </c>
      <c r="P1328" s="108" t="s">
        <v>272</v>
      </c>
      <c r="Q1328" s="120">
        <v>0</v>
      </c>
      <c r="R1328" s="116" t="s">
        <v>239</v>
      </c>
      <c r="S1328" s="108" t="s">
        <v>272</v>
      </c>
      <c r="T1328" s="108" t="s">
        <v>272</v>
      </c>
      <c r="U1328" s="108" t="s">
        <v>272</v>
      </c>
      <c r="V1328" s="108" t="s">
        <v>272</v>
      </c>
      <c r="W1328" s="108" t="s">
        <v>272</v>
      </c>
      <c r="X1328" s="108" t="s">
        <v>272</v>
      </c>
      <c r="Y1328" s="108" t="s">
        <v>272</v>
      </c>
      <c r="Z1328" s="108" t="s">
        <v>272</v>
      </c>
      <c r="AA1328" s="108" t="s">
        <v>272</v>
      </c>
      <c r="AB1328" s="108" t="s">
        <v>272</v>
      </c>
      <c r="AC1328" s="108" t="s">
        <v>272</v>
      </c>
      <c r="AD1328" s="108" t="s">
        <v>272</v>
      </c>
      <c r="AE1328" s="108" t="s">
        <v>272</v>
      </c>
      <c r="AF1328" s="108" t="s">
        <v>278</v>
      </c>
    </row>
    <row r="1329" spans="1:32" x14ac:dyDescent="0.25">
      <c r="A1329" s="107">
        <f t="shared" si="20"/>
        <v>8</v>
      </c>
      <c r="B1329" s="113">
        <v>45527</v>
      </c>
      <c r="C1329" s="113">
        <v>45527</v>
      </c>
      <c r="D1329" s="108" t="s">
        <v>2902</v>
      </c>
      <c r="E1329" s="108" t="s">
        <v>272</v>
      </c>
      <c r="F1329" s="108" t="s">
        <v>2903</v>
      </c>
      <c r="G1329" s="108" t="s">
        <v>2189</v>
      </c>
      <c r="H1329" s="108" t="s">
        <v>2190</v>
      </c>
      <c r="I1329" s="108" t="s">
        <v>276</v>
      </c>
      <c r="J1329" s="120">
        <v>437619863</v>
      </c>
      <c r="K1329" s="114">
        <v>437619863</v>
      </c>
      <c r="L1329" s="114">
        <v>0</v>
      </c>
      <c r="M1329" s="115" t="s">
        <v>272</v>
      </c>
      <c r="N1329" s="108" t="s">
        <v>283</v>
      </c>
      <c r="O1329" s="108" t="s">
        <v>168</v>
      </c>
      <c r="P1329" s="108" t="s">
        <v>284</v>
      </c>
      <c r="Q1329" s="120">
        <v>12381.8</v>
      </c>
      <c r="R1329" s="116" t="s">
        <v>0</v>
      </c>
      <c r="S1329" s="108" t="s">
        <v>272</v>
      </c>
      <c r="T1329" s="108" t="s">
        <v>272</v>
      </c>
      <c r="U1329" s="108" t="s">
        <v>272</v>
      </c>
      <c r="V1329" s="108" t="s">
        <v>272</v>
      </c>
      <c r="W1329" s="108" t="s">
        <v>272</v>
      </c>
      <c r="X1329" s="108" t="s">
        <v>272</v>
      </c>
      <c r="Y1329" s="108" t="s">
        <v>272</v>
      </c>
      <c r="Z1329" s="108" t="s">
        <v>272</v>
      </c>
      <c r="AA1329" s="108" t="s">
        <v>272</v>
      </c>
      <c r="AB1329" s="108" t="s">
        <v>272</v>
      </c>
      <c r="AC1329" s="108" t="s">
        <v>272</v>
      </c>
      <c r="AD1329" s="108" t="s">
        <v>272</v>
      </c>
      <c r="AE1329" s="108" t="s">
        <v>272</v>
      </c>
      <c r="AF1329" s="108" t="s">
        <v>278</v>
      </c>
    </row>
    <row r="1330" spans="1:32" x14ac:dyDescent="0.25">
      <c r="A1330" s="107">
        <f t="shared" si="20"/>
        <v>8</v>
      </c>
      <c r="B1330" s="113">
        <v>45527</v>
      </c>
      <c r="C1330" s="113">
        <v>45527</v>
      </c>
      <c r="D1330" s="108" t="s">
        <v>2904</v>
      </c>
      <c r="E1330" s="108" t="s">
        <v>272</v>
      </c>
      <c r="F1330" s="108" t="s">
        <v>2905</v>
      </c>
      <c r="G1330" s="108" t="s">
        <v>315</v>
      </c>
      <c r="H1330" s="108" t="s">
        <v>316</v>
      </c>
      <c r="I1330" s="108" t="s">
        <v>276</v>
      </c>
      <c r="J1330" s="120">
        <v>-796897200</v>
      </c>
      <c r="K1330" s="114">
        <v>0</v>
      </c>
      <c r="L1330" s="114">
        <v>-796897200</v>
      </c>
      <c r="M1330" s="115" t="s">
        <v>272</v>
      </c>
      <c r="N1330" s="108" t="s">
        <v>111</v>
      </c>
      <c r="O1330" s="108" t="s">
        <v>466</v>
      </c>
      <c r="P1330" s="108" t="s">
        <v>284</v>
      </c>
      <c r="Q1330" s="120">
        <v>22000</v>
      </c>
      <c r="R1330" s="116" t="s">
        <v>0</v>
      </c>
      <c r="S1330" s="108" t="s">
        <v>272</v>
      </c>
      <c r="T1330" s="108" t="s">
        <v>272</v>
      </c>
      <c r="U1330" s="108" t="s">
        <v>272</v>
      </c>
      <c r="V1330" s="108" t="s">
        <v>272</v>
      </c>
      <c r="W1330" s="108" t="s">
        <v>272</v>
      </c>
      <c r="X1330" s="108" t="s">
        <v>272</v>
      </c>
      <c r="Y1330" s="108" t="s">
        <v>272</v>
      </c>
      <c r="Z1330" s="108" t="s">
        <v>272</v>
      </c>
      <c r="AA1330" s="108" t="s">
        <v>272</v>
      </c>
      <c r="AB1330" s="108" t="s">
        <v>272</v>
      </c>
      <c r="AC1330" s="108" t="s">
        <v>272</v>
      </c>
      <c r="AD1330" s="108" t="s">
        <v>272</v>
      </c>
      <c r="AE1330" s="108" t="s">
        <v>272</v>
      </c>
      <c r="AF1330" s="108" t="s">
        <v>278</v>
      </c>
    </row>
    <row r="1331" spans="1:32" x14ac:dyDescent="0.25">
      <c r="A1331" s="107">
        <f t="shared" si="20"/>
        <v>8</v>
      </c>
      <c r="B1331" s="113">
        <v>45527</v>
      </c>
      <c r="C1331" s="113">
        <v>45527</v>
      </c>
      <c r="D1331" s="108" t="s">
        <v>2906</v>
      </c>
      <c r="E1331" s="108" t="s">
        <v>272</v>
      </c>
      <c r="F1331" s="108" t="s">
        <v>2907</v>
      </c>
      <c r="G1331" s="108" t="s">
        <v>315</v>
      </c>
      <c r="H1331" s="108" t="s">
        <v>316</v>
      </c>
      <c r="I1331" s="108" t="s">
        <v>276</v>
      </c>
      <c r="J1331" s="120">
        <v>-796897200</v>
      </c>
      <c r="K1331" s="114">
        <v>0</v>
      </c>
      <c r="L1331" s="114">
        <v>-796897200</v>
      </c>
      <c r="M1331" s="115" t="s">
        <v>272</v>
      </c>
      <c r="N1331" s="108" t="s">
        <v>111</v>
      </c>
      <c r="O1331" s="108" t="s">
        <v>466</v>
      </c>
      <c r="P1331" s="108" t="s">
        <v>284</v>
      </c>
      <c r="Q1331" s="120">
        <v>22000</v>
      </c>
      <c r="R1331" s="116" t="s">
        <v>0</v>
      </c>
      <c r="S1331" s="108" t="s">
        <v>272</v>
      </c>
      <c r="T1331" s="108" t="s">
        <v>272</v>
      </c>
      <c r="U1331" s="108" t="s">
        <v>272</v>
      </c>
      <c r="V1331" s="108" t="s">
        <v>272</v>
      </c>
      <c r="W1331" s="108" t="s">
        <v>272</v>
      </c>
      <c r="X1331" s="108" t="s">
        <v>272</v>
      </c>
      <c r="Y1331" s="108" t="s">
        <v>272</v>
      </c>
      <c r="Z1331" s="108" t="s">
        <v>272</v>
      </c>
      <c r="AA1331" s="108" t="s">
        <v>272</v>
      </c>
      <c r="AB1331" s="108" t="s">
        <v>272</v>
      </c>
      <c r="AC1331" s="108" t="s">
        <v>272</v>
      </c>
      <c r="AD1331" s="108" t="s">
        <v>272</v>
      </c>
      <c r="AE1331" s="108" t="s">
        <v>272</v>
      </c>
      <c r="AF1331" s="108" t="s">
        <v>278</v>
      </c>
    </row>
    <row r="1332" spans="1:32" x14ac:dyDescent="0.25">
      <c r="A1332" s="107">
        <f t="shared" si="20"/>
        <v>8</v>
      </c>
      <c r="B1332" s="113">
        <v>45527</v>
      </c>
      <c r="C1332" s="113">
        <v>45527</v>
      </c>
      <c r="D1332" s="108" t="s">
        <v>2908</v>
      </c>
      <c r="E1332" s="108" t="s">
        <v>272</v>
      </c>
      <c r="F1332" s="108" t="s">
        <v>2909</v>
      </c>
      <c r="G1332" s="108" t="s">
        <v>315</v>
      </c>
      <c r="H1332" s="108" t="s">
        <v>316</v>
      </c>
      <c r="I1332" s="108" t="s">
        <v>276</v>
      </c>
      <c r="J1332" s="120">
        <v>-796897200</v>
      </c>
      <c r="K1332" s="114">
        <v>0</v>
      </c>
      <c r="L1332" s="114">
        <v>-796897200</v>
      </c>
      <c r="M1332" s="115" t="s">
        <v>272</v>
      </c>
      <c r="N1332" s="108" t="s">
        <v>111</v>
      </c>
      <c r="O1332" s="108" t="s">
        <v>466</v>
      </c>
      <c r="P1332" s="108" t="s">
        <v>284</v>
      </c>
      <c r="Q1332" s="120">
        <v>22000</v>
      </c>
      <c r="R1332" s="116" t="s">
        <v>0</v>
      </c>
      <c r="S1332" s="108" t="s">
        <v>272</v>
      </c>
      <c r="T1332" s="108" t="s">
        <v>272</v>
      </c>
      <c r="U1332" s="108" t="s">
        <v>272</v>
      </c>
      <c r="V1332" s="108" t="s">
        <v>272</v>
      </c>
      <c r="W1332" s="108" t="s">
        <v>272</v>
      </c>
      <c r="X1332" s="108" t="s">
        <v>272</v>
      </c>
      <c r="Y1332" s="108" t="s">
        <v>272</v>
      </c>
      <c r="Z1332" s="108" t="s">
        <v>272</v>
      </c>
      <c r="AA1332" s="108" t="s">
        <v>272</v>
      </c>
      <c r="AB1332" s="108" t="s">
        <v>272</v>
      </c>
      <c r="AC1332" s="108" t="s">
        <v>272</v>
      </c>
      <c r="AD1332" s="108" t="s">
        <v>272</v>
      </c>
      <c r="AE1332" s="108" t="s">
        <v>272</v>
      </c>
      <c r="AF1332" s="108" t="s">
        <v>278</v>
      </c>
    </row>
    <row r="1333" spans="1:32" x14ac:dyDescent="0.25">
      <c r="A1333" s="107">
        <f t="shared" si="20"/>
        <v>8</v>
      </c>
      <c r="B1333" s="113">
        <v>45527</v>
      </c>
      <c r="C1333" s="113">
        <v>45527</v>
      </c>
      <c r="D1333" s="108" t="s">
        <v>2910</v>
      </c>
      <c r="E1333" s="108" t="s">
        <v>272</v>
      </c>
      <c r="F1333" s="108" t="s">
        <v>2911</v>
      </c>
      <c r="G1333" s="108" t="s">
        <v>315</v>
      </c>
      <c r="H1333" s="108" t="s">
        <v>316</v>
      </c>
      <c r="I1333" s="108" t="s">
        <v>276</v>
      </c>
      <c r="J1333" s="120">
        <v>-796897200</v>
      </c>
      <c r="K1333" s="114">
        <v>0</v>
      </c>
      <c r="L1333" s="114">
        <v>-796897200</v>
      </c>
      <c r="M1333" s="115" t="s">
        <v>272</v>
      </c>
      <c r="N1333" s="108" t="s">
        <v>111</v>
      </c>
      <c r="O1333" s="108" t="s">
        <v>466</v>
      </c>
      <c r="P1333" s="108" t="s">
        <v>284</v>
      </c>
      <c r="Q1333" s="120">
        <v>22000</v>
      </c>
      <c r="R1333" s="116" t="s">
        <v>0</v>
      </c>
      <c r="S1333" s="108" t="s">
        <v>272</v>
      </c>
      <c r="T1333" s="108" t="s">
        <v>272</v>
      </c>
      <c r="U1333" s="108" t="s">
        <v>272</v>
      </c>
      <c r="V1333" s="108" t="s">
        <v>272</v>
      </c>
      <c r="W1333" s="108" t="s">
        <v>272</v>
      </c>
      <c r="X1333" s="108" t="s">
        <v>272</v>
      </c>
      <c r="Y1333" s="108" t="s">
        <v>272</v>
      </c>
      <c r="Z1333" s="108" t="s">
        <v>272</v>
      </c>
      <c r="AA1333" s="108" t="s">
        <v>272</v>
      </c>
      <c r="AB1333" s="108" t="s">
        <v>272</v>
      </c>
      <c r="AC1333" s="108" t="s">
        <v>272</v>
      </c>
      <c r="AD1333" s="108" t="s">
        <v>272</v>
      </c>
      <c r="AE1333" s="108" t="s">
        <v>272</v>
      </c>
      <c r="AF1333" s="108" t="s">
        <v>278</v>
      </c>
    </row>
    <row r="1334" spans="1:32" x14ac:dyDescent="0.25">
      <c r="A1334" s="107">
        <f t="shared" si="20"/>
        <v>8</v>
      </c>
      <c r="B1334" s="113">
        <v>45527</v>
      </c>
      <c r="C1334" s="113">
        <v>45527</v>
      </c>
      <c r="D1334" s="108" t="s">
        <v>2912</v>
      </c>
      <c r="E1334" s="108" t="s">
        <v>272</v>
      </c>
      <c r="F1334" s="108" t="s">
        <v>2913</v>
      </c>
      <c r="G1334" s="108" t="s">
        <v>315</v>
      </c>
      <c r="H1334" s="108" t="s">
        <v>316</v>
      </c>
      <c r="I1334" s="108" t="s">
        <v>276</v>
      </c>
      <c r="J1334" s="120">
        <v>-796897200</v>
      </c>
      <c r="K1334" s="114">
        <v>0</v>
      </c>
      <c r="L1334" s="114">
        <v>-796897200</v>
      </c>
      <c r="M1334" s="115" t="s">
        <v>272</v>
      </c>
      <c r="N1334" s="108" t="s">
        <v>111</v>
      </c>
      <c r="O1334" s="108" t="s">
        <v>466</v>
      </c>
      <c r="P1334" s="108" t="s">
        <v>284</v>
      </c>
      <c r="Q1334" s="120">
        <v>22000</v>
      </c>
      <c r="R1334" s="116" t="s">
        <v>0</v>
      </c>
      <c r="S1334" s="108" t="s">
        <v>272</v>
      </c>
      <c r="T1334" s="108" t="s">
        <v>272</v>
      </c>
      <c r="U1334" s="108" t="s">
        <v>272</v>
      </c>
      <c r="V1334" s="108" t="s">
        <v>272</v>
      </c>
      <c r="W1334" s="108" t="s">
        <v>272</v>
      </c>
      <c r="X1334" s="108" t="s">
        <v>272</v>
      </c>
      <c r="Y1334" s="108" t="s">
        <v>272</v>
      </c>
      <c r="Z1334" s="108" t="s">
        <v>272</v>
      </c>
      <c r="AA1334" s="108" t="s">
        <v>272</v>
      </c>
      <c r="AB1334" s="108" t="s">
        <v>272</v>
      </c>
      <c r="AC1334" s="108" t="s">
        <v>272</v>
      </c>
      <c r="AD1334" s="108" t="s">
        <v>272</v>
      </c>
      <c r="AE1334" s="108" t="s">
        <v>272</v>
      </c>
      <c r="AF1334" s="108" t="s">
        <v>278</v>
      </c>
    </row>
    <row r="1335" spans="1:32" x14ac:dyDescent="0.25">
      <c r="A1335" s="107">
        <f t="shared" si="20"/>
        <v>8</v>
      </c>
      <c r="B1335" s="113">
        <v>45527</v>
      </c>
      <c r="C1335" s="113">
        <v>45527</v>
      </c>
      <c r="D1335" s="108" t="s">
        <v>2914</v>
      </c>
      <c r="E1335" s="108" t="s">
        <v>272</v>
      </c>
      <c r="F1335" s="108" t="s">
        <v>2915</v>
      </c>
      <c r="G1335" s="108" t="s">
        <v>315</v>
      </c>
      <c r="H1335" s="108" t="s">
        <v>316</v>
      </c>
      <c r="I1335" s="108" t="s">
        <v>276</v>
      </c>
      <c r="J1335" s="120">
        <v>-796897200</v>
      </c>
      <c r="K1335" s="114">
        <v>0</v>
      </c>
      <c r="L1335" s="114">
        <v>-796897200</v>
      </c>
      <c r="M1335" s="115" t="s">
        <v>272</v>
      </c>
      <c r="N1335" s="108" t="s">
        <v>111</v>
      </c>
      <c r="O1335" s="108" t="s">
        <v>466</v>
      </c>
      <c r="P1335" s="108" t="s">
        <v>284</v>
      </c>
      <c r="Q1335" s="120">
        <v>22000</v>
      </c>
      <c r="R1335" s="116" t="s">
        <v>0</v>
      </c>
      <c r="S1335" s="108" t="s">
        <v>272</v>
      </c>
      <c r="T1335" s="108" t="s">
        <v>272</v>
      </c>
      <c r="U1335" s="108" t="s">
        <v>272</v>
      </c>
      <c r="V1335" s="108" t="s">
        <v>272</v>
      </c>
      <c r="W1335" s="108" t="s">
        <v>272</v>
      </c>
      <c r="X1335" s="108" t="s">
        <v>272</v>
      </c>
      <c r="Y1335" s="108" t="s">
        <v>272</v>
      </c>
      <c r="Z1335" s="108" t="s">
        <v>272</v>
      </c>
      <c r="AA1335" s="108" t="s">
        <v>272</v>
      </c>
      <c r="AB1335" s="108" t="s">
        <v>272</v>
      </c>
      <c r="AC1335" s="108" t="s">
        <v>272</v>
      </c>
      <c r="AD1335" s="108" t="s">
        <v>272</v>
      </c>
      <c r="AE1335" s="108" t="s">
        <v>272</v>
      </c>
      <c r="AF1335" s="108" t="s">
        <v>278</v>
      </c>
    </row>
    <row r="1336" spans="1:32" x14ac:dyDescent="0.25">
      <c r="A1336" s="107">
        <f t="shared" si="20"/>
        <v>8</v>
      </c>
      <c r="B1336" s="113">
        <v>45527</v>
      </c>
      <c r="C1336" s="113">
        <v>45527</v>
      </c>
      <c r="D1336" s="108" t="s">
        <v>2916</v>
      </c>
      <c r="E1336" s="108" t="s">
        <v>272</v>
      </c>
      <c r="F1336" s="108" t="s">
        <v>2917</v>
      </c>
      <c r="G1336" s="108" t="s">
        <v>315</v>
      </c>
      <c r="H1336" s="108" t="s">
        <v>316</v>
      </c>
      <c r="I1336" s="108" t="s">
        <v>276</v>
      </c>
      <c r="J1336" s="120">
        <v>-796897200</v>
      </c>
      <c r="K1336" s="114">
        <v>0</v>
      </c>
      <c r="L1336" s="114">
        <v>-796897200</v>
      </c>
      <c r="M1336" s="115" t="s">
        <v>272</v>
      </c>
      <c r="N1336" s="108" t="s">
        <v>111</v>
      </c>
      <c r="O1336" s="108" t="s">
        <v>466</v>
      </c>
      <c r="P1336" s="108" t="s">
        <v>284</v>
      </c>
      <c r="Q1336" s="120">
        <v>22000</v>
      </c>
      <c r="R1336" s="116" t="s">
        <v>0</v>
      </c>
      <c r="S1336" s="108" t="s">
        <v>272</v>
      </c>
      <c r="T1336" s="108" t="s">
        <v>272</v>
      </c>
      <c r="U1336" s="108" t="s">
        <v>272</v>
      </c>
      <c r="V1336" s="108" t="s">
        <v>272</v>
      </c>
      <c r="W1336" s="108" t="s">
        <v>272</v>
      </c>
      <c r="X1336" s="108" t="s">
        <v>272</v>
      </c>
      <c r="Y1336" s="108" t="s">
        <v>272</v>
      </c>
      <c r="Z1336" s="108" t="s">
        <v>272</v>
      </c>
      <c r="AA1336" s="108" t="s">
        <v>272</v>
      </c>
      <c r="AB1336" s="108" t="s">
        <v>272</v>
      </c>
      <c r="AC1336" s="108" t="s">
        <v>272</v>
      </c>
      <c r="AD1336" s="108" t="s">
        <v>272</v>
      </c>
      <c r="AE1336" s="108" t="s">
        <v>272</v>
      </c>
      <c r="AF1336" s="108" t="s">
        <v>278</v>
      </c>
    </row>
    <row r="1337" spans="1:32" x14ac:dyDescent="0.25">
      <c r="A1337" s="107">
        <f t="shared" si="20"/>
        <v>8</v>
      </c>
      <c r="B1337" s="113">
        <v>45527</v>
      </c>
      <c r="C1337" s="113">
        <v>45527</v>
      </c>
      <c r="D1337" s="108" t="s">
        <v>2918</v>
      </c>
      <c r="E1337" s="108" t="s">
        <v>272</v>
      </c>
      <c r="F1337" s="108" t="s">
        <v>2919</v>
      </c>
      <c r="G1337" s="108" t="s">
        <v>315</v>
      </c>
      <c r="H1337" s="108" t="s">
        <v>316</v>
      </c>
      <c r="I1337" s="108" t="s">
        <v>276</v>
      </c>
      <c r="J1337" s="120">
        <v>-663171300</v>
      </c>
      <c r="K1337" s="114">
        <v>0</v>
      </c>
      <c r="L1337" s="114">
        <v>-663171300</v>
      </c>
      <c r="M1337" s="115" t="s">
        <v>272</v>
      </c>
      <c r="N1337" s="108" t="s">
        <v>110</v>
      </c>
      <c r="O1337" s="108" t="s">
        <v>192</v>
      </c>
      <c r="P1337" s="108" t="s">
        <v>284</v>
      </c>
      <c r="Q1337" s="120">
        <v>22000</v>
      </c>
      <c r="R1337" s="116" t="s">
        <v>0</v>
      </c>
      <c r="S1337" s="108" t="s">
        <v>272</v>
      </c>
      <c r="T1337" s="108" t="s">
        <v>272</v>
      </c>
      <c r="U1337" s="108" t="s">
        <v>272</v>
      </c>
      <c r="V1337" s="108" t="s">
        <v>272</v>
      </c>
      <c r="W1337" s="108" t="s">
        <v>272</v>
      </c>
      <c r="X1337" s="108" t="s">
        <v>272</v>
      </c>
      <c r="Y1337" s="108" t="s">
        <v>272</v>
      </c>
      <c r="Z1337" s="108" t="s">
        <v>272</v>
      </c>
      <c r="AA1337" s="108" t="s">
        <v>272</v>
      </c>
      <c r="AB1337" s="108" t="s">
        <v>272</v>
      </c>
      <c r="AC1337" s="108" t="s">
        <v>272</v>
      </c>
      <c r="AD1337" s="108" t="s">
        <v>272</v>
      </c>
      <c r="AE1337" s="108" t="s">
        <v>272</v>
      </c>
      <c r="AF1337" s="108" t="s">
        <v>278</v>
      </c>
    </row>
    <row r="1338" spans="1:32" x14ac:dyDescent="0.25">
      <c r="A1338" s="107">
        <f t="shared" si="20"/>
        <v>8</v>
      </c>
      <c r="B1338" s="113">
        <v>45527</v>
      </c>
      <c r="C1338" s="113">
        <v>45527</v>
      </c>
      <c r="D1338" s="108" t="s">
        <v>2920</v>
      </c>
      <c r="E1338" s="108" t="s">
        <v>272</v>
      </c>
      <c r="F1338" s="108" t="s">
        <v>2921</v>
      </c>
      <c r="G1338" s="108" t="s">
        <v>281</v>
      </c>
      <c r="H1338" s="108" t="s">
        <v>282</v>
      </c>
      <c r="I1338" s="108" t="s">
        <v>276</v>
      </c>
      <c r="J1338" s="120">
        <v>-355606350</v>
      </c>
      <c r="K1338" s="114">
        <v>0</v>
      </c>
      <c r="L1338" s="114">
        <v>-355606350</v>
      </c>
      <c r="M1338" s="115" t="s">
        <v>272</v>
      </c>
      <c r="N1338" s="108" t="s">
        <v>110</v>
      </c>
      <c r="O1338" s="108" t="s">
        <v>192</v>
      </c>
      <c r="P1338" s="108" t="s">
        <v>284</v>
      </c>
      <c r="Q1338" s="120">
        <v>11000</v>
      </c>
      <c r="R1338" s="116" t="s">
        <v>0</v>
      </c>
      <c r="S1338" s="108" t="s">
        <v>272</v>
      </c>
      <c r="T1338" s="108" t="s">
        <v>272</v>
      </c>
      <c r="U1338" s="108" t="s">
        <v>272</v>
      </c>
      <c r="V1338" s="108" t="s">
        <v>272</v>
      </c>
      <c r="W1338" s="108" t="s">
        <v>272</v>
      </c>
      <c r="X1338" s="108" t="s">
        <v>272</v>
      </c>
      <c r="Y1338" s="108" t="s">
        <v>272</v>
      </c>
      <c r="Z1338" s="108" t="s">
        <v>272</v>
      </c>
      <c r="AA1338" s="108" t="s">
        <v>272</v>
      </c>
      <c r="AB1338" s="108" t="s">
        <v>272</v>
      </c>
      <c r="AC1338" s="108" t="s">
        <v>272</v>
      </c>
      <c r="AD1338" s="108" t="s">
        <v>272</v>
      </c>
      <c r="AE1338" s="108" t="s">
        <v>272</v>
      </c>
      <c r="AF1338" s="108" t="s">
        <v>278</v>
      </c>
    </row>
    <row r="1339" spans="1:32" x14ac:dyDescent="0.25">
      <c r="A1339" s="107">
        <f t="shared" si="20"/>
        <v>8</v>
      </c>
      <c r="B1339" s="113">
        <v>45527</v>
      </c>
      <c r="C1339" s="113">
        <v>45527</v>
      </c>
      <c r="D1339" s="108" t="s">
        <v>2922</v>
      </c>
      <c r="E1339" s="108" t="s">
        <v>272</v>
      </c>
      <c r="F1339" s="108" t="s">
        <v>2923</v>
      </c>
      <c r="G1339" s="108" t="s">
        <v>281</v>
      </c>
      <c r="H1339" s="108" t="s">
        <v>282</v>
      </c>
      <c r="I1339" s="108" t="s">
        <v>276</v>
      </c>
      <c r="J1339" s="120">
        <v>-807317841</v>
      </c>
      <c r="K1339" s="114">
        <v>0</v>
      </c>
      <c r="L1339" s="114">
        <v>-807317841</v>
      </c>
      <c r="M1339" s="115" t="s">
        <v>272</v>
      </c>
      <c r="N1339" s="108" t="s">
        <v>283</v>
      </c>
      <c r="O1339" s="108" t="s">
        <v>168</v>
      </c>
      <c r="P1339" s="108" t="s">
        <v>284</v>
      </c>
      <c r="Q1339" s="120">
        <v>22000</v>
      </c>
      <c r="R1339" s="116" t="s">
        <v>0</v>
      </c>
      <c r="S1339" s="108" t="s">
        <v>272</v>
      </c>
      <c r="T1339" s="108" t="s">
        <v>272</v>
      </c>
      <c r="U1339" s="108" t="s">
        <v>272</v>
      </c>
      <c r="V1339" s="108" t="s">
        <v>272</v>
      </c>
      <c r="W1339" s="108" t="s">
        <v>272</v>
      </c>
      <c r="X1339" s="108" t="s">
        <v>272</v>
      </c>
      <c r="Y1339" s="108" t="s">
        <v>272</v>
      </c>
      <c r="Z1339" s="108" t="s">
        <v>272</v>
      </c>
      <c r="AA1339" s="108" t="s">
        <v>272</v>
      </c>
      <c r="AB1339" s="108" t="s">
        <v>272</v>
      </c>
      <c r="AC1339" s="108" t="s">
        <v>272</v>
      </c>
      <c r="AD1339" s="108" t="s">
        <v>272</v>
      </c>
      <c r="AE1339" s="108" t="s">
        <v>272</v>
      </c>
      <c r="AF1339" s="108" t="s">
        <v>278</v>
      </c>
    </row>
    <row r="1340" spans="1:32" x14ac:dyDescent="0.25">
      <c r="A1340" s="107">
        <f t="shared" si="20"/>
        <v>8</v>
      </c>
      <c r="B1340" s="113">
        <v>45527</v>
      </c>
      <c r="C1340" s="113">
        <v>45527</v>
      </c>
      <c r="D1340" s="108" t="s">
        <v>2924</v>
      </c>
      <c r="E1340" s="108" t="s">
        <v>272</v>
      </c>
      <c r="F1340" s="108" t="s">
        <v>2925</v>
      </c>
      <c r="G1340" s="108" t="s">
        <v>315</v>
      </c>
      <c r="H1340" s="108" t="s">
        <v>316</v>
      </c>
      <c r="I1340" s="108" t="s">
        <v>276</v>
      </c>
      <c r="J1340" s="120">
        <v>-796897200</v>
      </c>
      <c r="K1340" s="114">
        <v>0</v>
      </c>
      <c r="L1340" s="114">
        <v>-796897200</v>
      </c>
      <c r="M1340" s="115" t="s">
        <v>272</v>
      </c>
      <c r="N1340" s="108" t="s">
        <v>111</v>
      </c>
      <c r="O1340" s="108" t="s">
        <v>466</v>
      </c>
      <c r="P1340" s="108" t="s">
        <v>284</v>
      </c>
      <c r="Q1340" s="120">
        <v>22000</v>
      </c>
      <c r="R1340" s="116" t="s">
        <v>0</v>
      </c>
      <c r="S1340" s="108" t="s">
        <v>272</v>
      </c>
      <c r="T1340" s="108" t="s">
        <v>272</v>
      </c>
      <c r="U1340" s="108" t="s">
        <v>272</v>
      </c>
      <c r="V1340" s="108" t="s">
        <v>272</v>
      </c>
      <c r="W1340" s="108" t="s">
        <v>272</v>
      </c>
      <c r="X1340" s="108" t="s">
        <v>272</v>
      </c>
      <c r="Y1340" s="108" t="s">
        <v>272</v>
      </c>
      <c r="Z1340" s="108" t="s">
        <v>272</v>
      </c>
      <c r="AA1340" s="108" t="s">
        <v>272</v>
      </c>
      <c r="AB1340" s="108" t="s">
        <v>272</v>
      </c>
      <c r="AC1340" s="108" t="s">
        <v>272</v>
      </c>
      <c r="AD1340" s="108" t="s">
        <v>272</v>
      </c>
      <c r="AE1340" s="108" t="s">
        <v>272</v>
      </c>
      <c r="AF1340" s="108" t="s">
        <v>278</v>
      </c>
    </row>
    <row r="1341" spans="1:32" x14ac:dyDescent="0.25">
      <c r="A1341" s="107">
        <f t="shared" si="20"/>
        <v>8</v>
      </c>
      <c r="B1341" s="113">
        <v>45527</v>
      </c>
      <c r="C1341" s="113">
        <v>45527</v>
      </c>
      <c r="D1341" s="108" t="s">
        <v>2926</v>
      </c>
      <c r="E1341" s="108" t="s">
        <v>272</v>
      </c>
      <c r="F1341" s="108" t="s">
        <v>2927</v>
      </c>
      <c r="G1341" s="108" t="s">
        <v>281</v>
      </c>
      <c r="H1341" s="108" t="s">
        <v>282</v>
      </c>
      <c r="I1341" s="108" t="s">
        <v>276</v>
      </c>
      <c r="J1341" s="120">
        <v>-736737540</v>
      </c>
      <c r="K1341" s="114">
        <v>0</v>
      </c>
      <c r="L1341" s="114">
        <v>-736737540</v>
      </c>
      <c r="M1341" s="115" t="s">
        <v>272</v>
      </c>
      <c r="N1341" s="108" t="s">
        <v>95</v>
      </c>
      <c r="O1341" s="108" t="s">
        <v>170</v>
      </c>
      <c r="P1341" s="108" t="s">
        <v>284</v>
      </c>
      <c r="Q1341" s="120">
        <v>22000</v>
      </c>
      <c r="R1341" s="116" t="s">
        <v>0</v>
      </c>
      <c r="S1341" s="108" t="s">
        <v>272</v>
      </c>
      <c r="T1341" s="108" t="s">
        <v>272</v>
      </c>
      <c r="U1341" s="108" t="s">
        <v>272</v>
      </c>
      <c r="V1341" s="108" t="s">
        <v>272</v>
      </c>
      <c r="W1341" s="108" t="s">
        <v>272</v>
      </c>
      <c r="X1341" s="108" t="s">
        <v>272</v>
      </c>
      <c r="Y1341" s="108" t="s">
        <v>272</v>
      </c>
      <c r="Z1341" s="108" t="s">
        <v>272</v>
      </c>
      <c r="AA1341" s="108" t="s">
        <v>272</v>
      </c>
      <c r="AB1341" s="108" t="s">
        <v>272</v>
      </c>
      <c r="AC1341" s="108" t="s">
        <v>272</v>
      </c>
      <c r="AD1341" s="108" t="s">
        <v>272</v>
      </c>
      <c r="AE1341" s="108" t="s">
        <v>272</v>
      </c>
      <c r="AF1341" s="108" t="s">
        <v>278</v>
      </c>
    </row>
    <row r="1342" spans="1:32" x14ac:dyDescent="0.25">
      <c r="A1342" s="107">
        <f t="shared" si="20"/>
        <v>8</v>
      </c>
      <c r="B1342" s="113">
        <v>45527</v>
      </c>
      <c r="C1342" s="113">
        <v>45527</v>
      </c>
      <c r="D1342" s="108" t="s">
        <v>2928</v>
      </c>
      <c r="E1342" s="108" t="s">
        <v>272</v>
      </c>
      <c r="F1342" s="108" t="s">
        <v>2929</v>
      </c>
      <c r="G1342" s="108" t="s">
        <v>281</v>
      </c>
      <c r="H1342" s="108" t="s">
        <v>282</v>
      </c>
      <c r="I1342" s="108" t="s">
        <v>276</v>
      </c>
      <c r="J1342" s="120">
        <v>-11855000</v>
      </c>
      <c r="K1342" s="114">
        <v>0</v>
      </c>
      <c r="L1342" s="114">
        <v>-11855000</v>
      </c>
      <c r="M1342" s="115" t="s">
        <v>272</v>
      </c>
      <c r="N1342" s="108" t="s">
        <v>2423</v>
      </c>
      <c r="O1342" s="108" t="s">
        <v>2424</v>
      </c>
      <c r="P1342" s="108" t="s">
        <v>284</v>
      </c>
      <c r="Q1342" s="120">
        <v>2371</v>
      </c>
      <c r="R1342" s="116" t="s">
        <v>239</v>
      </c>
      <c r="S1342" s="108" t="s">
        <v>272</v>
      </c>
      <c r="T1342" s="108" t="s">
        <v>272</v>
      </c>
      <c r="U1342" s="108" t="s">
        <v>272</v>
      </c>
      <c r="V1342" s="108" t="s">
        <v>272</v>
      </c>
      <c r="W1342" s="108" t="s">
        <v>272</v>
      </c>
      <c r="X1342" s="108" t="s">
        <v>272</v>
      </c>
      <c r="Y1342" s="108" t="s">
        <v>272</v>
      </c>
      <c r="Z1342" s="108" t="s">
        <v>272</v>
      </c>
      <c r="AA1342" s="108" t="s">
        <v>272</v>
      </c>
      <c r="AB1342" s="108" t="s">
        <v>272</v>
      </c>
      <c r="AC1342" s="108" t="s">
        <v>272</v>
      </c>
      <c r="AD1342" s="108" t="s">
        <v>272</v>
      </c>
      <c r="AE1342" s="108" t="s">
        <v>272</v>
      </c>
      <c r="AF1342" s="108" t="s">
        <v>278</v>
      </c>
    </row>
    <row r="1343" spans="1:32" x14ac:dyDescent="0.25">
      <c r="A1343" s="107">
        <f t="shared" si="20"/>
        <v>8</v>
      </c>
      <c r="B1343" s="113">
        <v>45527</v>
      </c>
      <c r="C1343" s="113">
        <v>45527</v>
      </c>
      <c r="D1343" s="108" t="s">
        <v>2928</v>
      </c>
      <c r="E1343" s="108" t="s">
        <v>272</v>
      </c>
      <c r="F1343" s="108" t="s">
        <v>2929</v>
      </c>
      <c r="G1343" s="108" t="s">
        <v>281</v>
      </c>
      <c r="H1343" s="108" t="s">
        <v>282</v>
      </c>
      <c r="I1343" s="108" t="s">
        <v>276</v>
      </c>
      <c r="J1343" s="120">
        <v>-15895000</v>
      </c>
      <c r="K1343" s="114">
        <v>0</v>
      </c>
      <c r="L1343" s="114">
        <v>-15895000</v>
      </c>
      <c r="M1343" s="115" t="s">
        <v>272</v>
      </c>
      <c r="N1343" s="108" t="s">
        <v>2425</v>
      </c>
      <c r="O1343" s="108" t="s">
        <v>2426</v>
      </c>
      <c r="P1343" s="108" t="s">
        <v>284</v>
      </c>
      <c r="Q1343" s="120">
        <v>3179</v>
      </c>
      <c r="R1343" s="116" t="s">
        <v>239</v>
      </c>
      <c r="S1343" s="108" t="s">
        <v>272</v>
      </c>
      <c r="T1343" s="108" t="s">
        <v>272</v>
      </c>
      <c r="U1343" s="108" t="s">
        <v>272</v>
      </c>
      <c r="V1343" s="108" t="s">
        <v>272</v>
      </c>
      <c r="W1343" s="108" t="s">
        <v>272</v>
      </c>
      <c r="X1343" s="108" t="s">
        <v>272</v>
      </c>
      <c r="Y1343" s="108" t="s">
        <v>272</v>
      </c>
      <c r="Z1343" s="108" t="s">
        <v>272</v>
      </c>
      <c r="AA1343" s="108" t="s">
        <v>272</v>
      </c>
      <c r="AB1343" s="108" t="s">
        <v>272</v>
      </c>
      <c r="AC1343" s="108" t="s">
        <v>272</v>
      </c>
      <c r="AD1343" s="108" t="s">
        <v>272</v>
      </c>
      <c r="AE1343" s="108" t="s">
        <v>272</v>
      </c>
      <c r="AF1343" s="108" t="s">
        <v>278</v>
      </c>
    </row>
    <row r="1344" spans="1:32" x14ac:dyDescent="0.25">
      <c r="A1344" s="107">
        <f t="shared" si="20"/>
        <v>8</v>
      </c>
      <c r="B1344" s="113">
        <v>45527</v>
      </c>
      <c r="C1344" s="113">
        <v>45527</v>
      </c>
      <c r="D1344" s="108" t="s">
        <v>2928</v>
      </c>
      <c r="E1344" s="108" t="s">
        <v>272</v>
      </c>
      <c r="F1344" s="108" t="s">
        <v>2929</v>
      </c>
      <c r="G1344" s="108" t="s">
        <v>281</v>
      </c>
      <c r="H1344" s="108" t="s">
        <v>282</v>
      </c>
      <c r="I1344" s="108" t="s">
        <v>276</v>
      </c>
      <c r="J1344" s="120">
        <v>-15695000</v>
      </c>
      <c r="K1344" s="114">
        <v>0</v>
      </c>
      <c r="L1344" s="114">
        <v>-15695000</v>
      </c>
      <c r="M1344" s="115" t="s">
        <v>272</v>
      </c>
      <c r="N1344" s="108" t="s">
        <v>2427</v>
      </c>
      <c r="O1344" s="108" t="s">
        <v>2428</v>
      </c>
      <c r="P1344" s="108" t="s">
        <v>284</v>
      </c>
      <c r="Q1344" s="120">
        <v>3139</v>
      </c>
      <c r="R1344" s="116" t="s">
        <v>239</v>
      </c>
      <c r="S1344" s="108" t="s">
        <v>272</v>
      </c>
      <c r="T1344" s="108" t="s">
        <v>272</v>
      </c>
      <c r="U1344" s="108" t="s">
        <v>272</v>
      </c>
      <c r="V1344" s="108" t="s">
        <v>272</v>
      </c>
      <c r="W1344" s="108" t="s">
        <v>272</v>
      </c>
      <c r="X1344" s="108" t="s">
        <v>272</v>
      </c>
      <c r="Y1344" s="108" t="s">
        <v>272</v>
      </c>
      <c r="Z1344" s="108" t="s">
        <v>272</v>
      </c>
      <c r="AA1344" s="108" t="s">
        <v>272</v>
      </c>
      <c r="AB1344" s="108" t="s">
        <v>272</v>
      </c>
      <c r="AC1344" s="108" t="s">
        <v>272</v>
      </c>
      <c r="AD1344" s="108" t="s">
        <v>272</v>
      </c>
      <c r="AE1344" s="108" t="s">
        <v>272</v>
      </c>
      <c r="AF1344" s="108" t="s">
        <v>278</v>
      </c>
    </row>
    <row r="1345" spans="1:32" x14ac:dyDescent="0.25">
      <c r="A1345" s="107">
        <f t="shared" si="20"/>
        <v>8</v>
      </c>
      <c r="B1345" s="113">
        <v>45527</v>
      </c>
      <c r="C1345" s="113">
        <v>45527</v>
      </c>
      <c r="D1345" s="108" t="s">
        <v>2928</v>
      </c>
      <c r="E1345" s="108" t="s">
        <v>272</v>
      </c>
      <c r="F1345" s="108" t="s">
        <v>2929</v>
      </c>
      <c r="G1345" s="108" t="s">
        <v>281</v>
      </c>
      <c r="H1345" s="108" t="s">
        <v>282</v>
      </c>
      <c r="I1345" s="108" t="s">
        <v>276</v>
      </c>
      <c r="J1345" s="120">
        <v>-3140000</v>
      </c>
      <c r="K1345" s="114">
        <v>0</v>
      </c>
      <c r="L1345" s="114">
        <v>-3140000</v>
      </c>
      <c r="M1345" s="115" t="s">
        <v>272</v>
      </c>
      <c r="N1345" s="108" t="s">
        <v>2429</v>
      </c>
      <c r="O1345" s="108" t="s">
        <v>2430</v>
      </c>
      <c r="P1345" s="108" t="s">
        <v>284</v>
      </c>
      <c r="Q1345" s="120">
        <v>628</v>
      </c>
      <c r="R1345" s="116" t="s">
        <v>239</v>
      </c>
      <c r="S1345" s="108" t="s">
        <v>272</v>
      </c>
      <c r="T1345" s="108" t="s">
        <v>272</v>
      </c>
      <c r="U1345" s="108" t="s">
        <v>272</v>
      </c>
      <c r="V1345" s="108" t="s">
        <v>272</v>
      </c>
      <c r="W1345" s="108" t="s">
        <v>272</v>
      </c>
      <c r="X1345" s="108" t="s">
        <v>272</v>
      </c>
      <c r="Y1345" s="108" t="s">
        <v>272</v>
      </c>
      <c r="Z1345" s="108" t="s">
        <v>272</v>
      </c>
      <c r="AA1345" s="108" t="s">
        <v>272</v>
      </c>
      <c r="AB1345" s="108" t="s">
        <v>272</v>
      </c>
      <c r="AC1345" s="108" t="s">
        <v>272</v>
      </c>
      <c r="AD1345" s="108" t="s">
        <v>272</v>
      </c>
      <c r="AE1345" s="108" t="s">
        <v>272</v>
      </c>
      <c r="AF1345" s="108" t="s">
        <v>278</v>
      </c>
    </row>
    <row r="1346" spans="1:32" x14ac:dyDescent="0.25">
      <c r="A1346" s="107">
        <f t="shared" si="20"/>
        <v>8</v>
      </c>
      <c r="B1346" s="113">
        <v>45528</v>
      </c>
      <c r="C1346" s="113">
        <v>45528</v>
      </c>
      <c r="D1346" s="108" t="s">
        <v>2930</v>
      </c>
      <c r="E1346" s="108" t="s">
        <v>272</v>
      </c>
      <c r="F1346" s="108" t="s">
        <v>2931</v>
      </c>
      <c r="G1346" s="108" t="s">
        <v>2189</v>
      </c>
      <c r="H1346" s="108" t="s">
        <v>2190</v>
      </c>
      <c r="I1346" s="108" t="s">
        <v>276</v>
      </c>
      <c r="J1346" s="120">
        <v>628549205</v>
      </c>
      <c r="K1346" s="114">
        <v>628549205</v>
      </c>
      <c r="L1346" s="114">
        <v>0</v>
      </c>
      <c r="M1346" s="115" t="s">
        <v>272</v>
      </c>
      <c r="N1346" s="108" t="s">
        <v>111</v>
      </c>
      <c r="O1346" s="108" t="s">
        <v>466</v>
      </c>
      <c r="P1346" s="108" t="s">
        <v>284</v>
      </c>
      <c r="Q1346" s="120">
        <v>17600</v>
      </c>
      <c r="R1346" s="116" t="s">
        <v>0</v>
      </c>
      <c r="S1346" s="108" t="s">
        <v>272</v>
      </c>
      <c r="T1346" s="108" t="s">
        <v>272</v>
      </c>
      <c r="U1346" s="108" t="s">
        <v>272</v>
      </c>
      <c r="V1346" s="108" t="s">
        <v>272</v>
      </c>
      <c r="W1346" s="108" t="s">
        <v>272</v>
      </c>
      <c r="X1346" s="108" t="s">
        <v>272</v>
      </c>
      <c r="Y1346" s="108" t="s">
        <v>272</v>
      </c>
      <c r="Z1346" s="108" t="s">
        <v>272</v>
      </c>
      <c r="AA1346" s="108" t="s">
        <v>272</v>
      </c>
      <c r="AB1346" s="108" t="s">
        <v>272</v>
      </c>
      <c r="AC1346" s="108" t="s">
        <v>272</v>
      </c>
      <c r="AD1346" s="108" t="s">
        <v>272</v>
      </c>
      <c r="AE1346" s="108" t="s">
        <v>272</v>
      </c>
      <c r="AF1346" s="108" t="s">
        <v>278</v>
      </c>
    </row>
    <row r="1347" spans="1:32" x14ac:dyDescent="0.25">
      <c r="A1347" s="107">
        <f t="shared" si="20"/>
        <v>8</v>
      </c>
      <c r="B1347" s="113">
        <v>45528</v>
      </c>
      <c r="C1347" s="113">
        <v>45528</v>
      </c>
      <c r="D1347" s="108" t="s">
        <v>2932</v>
      </c>
      <c r="E1347" s="108" t="s">
        <v>272</v>
      </c>
      <c r="F1347" s="108" t="s">
        <v>2933</v>
      </c>
      <c r="G1347" s="108" t="s">
        <v>315</v>
      </c>
      <c r="H1347" s="108" t="s">
        <v>316</v>
      </c>
      <c r="I1347" s="108" t="s">
        <v>276</v>
      </c>
      <c r="J1347" s="120">
        <v>-796897200</v>
      </c>
      <c r="K1347" s="114">
        <v>0</v>
      </c>
      <c r="L1347" s="114">
        <v>-796897200</v>
      </c>
      <c r="M1347" s="115" t="s">
        <v>272</v>
      </c>
      <c r="N1347" s="108" t="s">
        <v>111</v>
      </c>
      <c r="O1347" s="108" t="s">
        <v>466</v>
      </c>
      <c r="P1347" s="108" t="s">
        <v>284</v>
      </c>
      <c r="Q1347" s="120">
        <v>22000</v>
      </c>
      <c r="R1347" s="116" t="s">
        <v>0</v>
      </c>
      <c r="S1347" s="108" t="s">
        <v>272</v>
      </c>
      <c r="T1347" s="108" t="s">
        <v>272</v>
      </c>
      <c r="U1347" s="108" t="s">
        <v>272</v>
      </c>
      <c r="V1347" s="108" t="s">
        <v>272</v>
      </c>
      <c r="W1347" s="108" t="s">
        <v>272</v>
      </c>
      <c r="X1347" s="108" t="s">
        <v>272</v>
      </c>
      <c r="Y1347" s="108" t="s">
        <v>272</v>
      </c>
      <c r="Z1347" s="108" t="s">
        <v>272</v>
      </c>
      <c r="AA1347" s="108" t="s">
        <v>272</v>
      </c>
      <c r="AB1347" s="108" t="s">
        <v>272</v>
      </c>
      <c r="AC1347" s="108" t="s">
        <v>272</v>
      </c>
      <c r="AD1347" s="108" t="s">
        <v>272</v>
      </c>
      <c r="AE1347" s="108" t="s">
        <v>272</v>
      </c>
      <c r="AF1347" s="108" t="s">
        <v>278</v>
      </c>
    </row>
    <row r="1348" spans="1:32" x14ac:dyDescent="0.25">
      <c r="A1348" s="107">
        <f t="shared" ref="A1348:A1411" si="21">MONTH(C1348)</f>
        <v>8</v>
      </c>
      <c r="B1348" s="113">
        <v>45528</v>
      </c>
      <c r="C1348" s="113">
        <v>45528</v>
      </c>
      <c r="D1348" s="108" t="s">
        <v>2934</v>
      </c>
      <c r="E1348" s="108" t="s">
        <v>272</v>
      </c>
      <c r="F1348" s="108" t="s">
        <v>2935</v>
      </c>
      <c r="G1348" s="108" t="s">
        <v>315</v>
      </c>
      <c r="H1348" s="108" t="s">
        <v>316</v>
      </c>
      <c r="I1348" s="108" t="s">
        <v>276</v>
      </c>
      <c r="J1348" s="120">
        <v>-796897200</v>
      </c>
      <c r="K1348" s="114">
        <v>0</v>
      </c>
      <c r="L1348" s="114">
        <v>-796897200</v>
      </c>
      <c r="M1348" s="115" t="s">
        <v>272</v>
      </c>
      <c r="N1348" s="108" t="s">
        <v>111</v>
      </c>
      <c r="O1348" s="108" t="s">
        <v>466</v>
      </c>
      <c r="P1348" s="108" t="s">
        <v>284</v>
      </c>
      <c r="Q1348" s="120">
        <v>22000</v>
      </c>
      <c r="R1348" s="116" t="s">
        <v>0</v>
      </c>
      <c r="S1348" s="108" t="s">
        <v>272</v>
      </c>
      <c r="T1348" s="108" t="s">
        <v>272</v>
      </c>
      <c r="U1348" s="108" t="s">
        <v>272</v>
      </c>
      <c r="V1348" s="108" t="s">
        <v>272</v>
      </c>
      <c r="W1348" s="108" t="s">
        <v>272</v>
      </c>
      <c r="X1348" s="108" t="s">
        <v>272</v>
      </c>
      <c r="Y1348" s="108" t="s">
        <v>272</v>
      </c>
      <c r="Z1348" s="108" t="s">
        <v>272</v>
      </c>
      <c r="AA1348" s="108" t="s">
        <v>272</v>
      </c>
      <c r="AB1348" s="108" t="s">
        <v>272</v>
      </c>
      <c r="AC1348" s="108" t="s">
        <v>272</v>
      </c>
      <c r="AD1348" s="108" t="s">
        <v>272</v>
      </c>
      <c r="AE1348" s="108" t="s">
        <v>272</v>
      </c>
      <c r="AF1348" s="108" t="s">
        <v>278</v>
      </c>
    </row>
    <row r="1349" spans="1:32" x14ac:dyDescent="0.25">
      <c r="A1349" s="107">
        <f t="shared" si="21"/>
        <v>8</v>
      </c>
      <c r="B1349" s="113">
        <v>45528</v>
      </c>
      <c r="C1349" s="113">
        <v>45528</v>
      </c>
      <c r="D1349" s="108" t="s">
        <v>2936</v>
      </c>
      <c r="E1349" s="108" t="s">
        <v>272</v>
      </c>
      <c r="F1349" s="108" t="s">
        <v>2937</v>
      </c>
      <c r="G1349" s="108" t="s">
        <v>315</v>
      </c>
      <c r="H1349" s="108" t="s">
        <v>316</v>
      </c>
      <c r="I1349" s="108" t="s">
        <v>276</v>
      </c>
      <c r="J1349" s="120">
        <v>-796897200</v>
      </c>
      <c r="K1349" s="114">
        <v>0</v>
      </c>
      <c r="L1349" s="114">
        <v>-796897200</v>
      </c>
      <c r="M1349" s="115" t="s">
        <v>272</v>
      </c>
      <c r="N1349" s="108" t="s">
        <v>111</v>
      </c>
      <c r="O1349" s="108" t="s">
        <v>466</v>
      </c>
      <c r="P1349" s="108" t="s">
        <v>284</v>
      </c>
      <c r="Q1349" s="120">
        <v>22000</v>
      </c>
      <c r="R1349" s="116" t="s">
        <v>0</v>
      </c>
      <c r="S1349" s="108" t="s">
        <v>272</v>
      </c>
      <c r="T1349" s="108" t="s">
        <v>272</v>
      </c>
      <c r="U1349" s="108" t="s">
        <v>272</v>
      </c>
      <c r="V1349" s="108" t="s">
        <v>272</v>
      </c>
      <c r="W1349" s="108" t="s">
        <v>272</v>
      </c>
      <c r="X1349" s="108" t="s">
        <v>272</v>
      </c>
      <c r="Y1349" s="108" t="s">
        <v>272</v>
      </c>
      <c r="Z1349" s="108" t="s">
        <v>272</v>
      </c>
      <c r="AA1349" s="108" t="s">
        <v>272</v>
      </c>
      <c r="AB1349" s="108" t="s">
        <v>272</v>
      </c>
      <c r="AC1349" s="108" t="s">
        <v>272</v>
      </c>
      <c r="AD1349" s="108" t="s">
        <v>272</v>
      </c>
      <c r="AE1349" s="108" t="s">
        <v>272</v>
      </c>
      <c r="AF1349" s="108" t="s">
        <v>278</v>
      </c>
    </row>
    <row r="1350" spans="1:32" x14ac:dyDescent="0.25">
      <c r="A1350" s="107">
        <f t="shared" si="21"/>
        <v>8</v>
      </c>
      <c r="B1350" s="113">
        <v>45528</v>
      </c>
      <c r="C1350" s="113">
        <v>45528</v>
      </c>
      <c r="D1350" s="108" t="s">
        <v>2938</v>
      </c>
      <c r="E1350" s="108" t="s">
        <v>272</v>
      </c>
      <c r="F1350" s="108" t="s">
        <v>2939</v>
      </c>
      <c r="G1350" s="108" t="s">
        <v>315</v>
      </c>
      <c r="H1350" s="108" t="s">
        <v>316</v>
      </c>
      <c r="I1350" s="108" t="s">
        <v>276</v>
      </c>
      <c r="J1350" s="120">
        <v>-796897200</v>
      </c>
      <c r="K1350" s="114">
        <v>0</v>
      </c>
      <c r="L1350" s="114">
        <v>-796897200</v>
      </c>
      <c r="M1350" s="115" t="s">
        <v>272</v>
      </c>
      <c r="N1350" s="108" t="s">
        <v>111</v>
      </c>
      <c r="O1350" s="108" t="s">
        <v>466</v>
      </c>
      <c r="P1350" s="108" t="s">
        <v>284</v>
      </c>
      <c r="Q1350" s="120">
        <v>22000</v>
      </c>
      <c r="R1350" s="116" t="s">
        <v>0</v>
      </c>
      <c r="S1350" s="108" t="s">
        <v>272</v>
      </c>
      <c r="T1350" s="108" t="s">
        <v>272</v>
      </c>
      <c r="U1350" s="108" t="s">
        <v>272</v>
      </c>
      <c r="V1350" s="108" t="s">
        <v>272</v>
      </c>
      <c r="W1350" s="108" t="s">
        <v>272</v>
      </c>
      <c r="X1350" s="108" t="s">
        <v>272</v>
      </c>
      <c r="Y1350" s="108" t="s">
        <v>272</v>
      </c>
      <c r="Z1350" s="108" t="s">
        <v>272</v>
      </c>
      <c r="AA1350" s="108" t="s">
        <v>272</v>
      </c>
      <c r="AB1350" s="108" t="s">
        <v>272</v>
      </c>
      <c r="AC1350" s="108" t="s">
        <v>272</v>
      </c>
      <c r="AD1350" s="108" t="s">
        <v>272</v>
      </c>
      <c r="AE1350" s="108" t="s">
        <v>272</v>
      </c>
      <c r="AF1350" s="108" t="s">
        <v>278</v>
      </c>
    </row>
    <row r="1351" spans="1:32" x14ac:dyDescent="0.25">
      <c r="A1351" s="107">
        <f t="shared" si="21"/>
        <v>8</v>
      </c>
      <c r="B1351" s="113">
        <v>45528</v>
      </c>
      <c r="C1351" s="113">
        <v>45528</v>
      </c>
      <c r="D1351" s="108" t="s">
        <v>2940</v>
      </c>
      <c r="E1351" s="108" t="s">
        <v>272</v>
      </c>
      <c r="F1351" s="108" t="s">
        <v>2941</v>
      </c>
      <c r="G1351" s="108" t="s">
        <v>315</v>
      </c>
      <c r="H1351" s="108" t="s">
        <v>316</v>
      </c>
      <c r="I1351" s="108" t="s">
        <v>276</v>
      </c>
      <c r="J1351" s="120">
        <v>-796897200</v>
      </c>
      <c r="K1351" s="114">
        <v>0</v>
      </c>
      <c r="L1351" s="114">
        <v>-796897200</v>
      </c>
      <c r="M1351" s="115" t="s">
        <v>272</v>
      </c>
      <c r="N1351" s="108" t="s">
        <v>111</v>
      </c>
      <c r="O1351" s="108" t="s">
        <v>466</v>
      </c>
      <c r="P1351" s="108" t="s">
        <v>284</v>
      </c>
      <c r="Q1351" s="120">
        <v>22000</v>
      </c>
      <c r="R1351" s="116" t="s">
        <v>0</v>
      </c>
      <c r="S1351" s="108" t="s">
        <v>272</v>
      </c>
      <c r="T1351" s="108" t="s">
        <v>272</v>
      </c>
      <c r="U1351" s="108" t="s">
        <v>272</v>
      </c>
      <c r="V1351" s="108" t="s">
        <v>272</v>
      </c>
      <c r="W1351" s="108" t="s">
        <v>272</v>
      </c>
      <c r="X1351" s="108" t="s">
        <v>272</v>
      </c>
      <c r="Y1351" s="108" t="s">
        <v>272</v>
      </c>
      <c r="Z1351" s="108" t="s">
        <v>272</v>
      </c>
      <c r="AA1351" s="108" t="s">
        <v>272</v>
      </c>
      <c r="AB1351" s="108" t="s">
        <v>272</v>
      </c>
      <c r="AC1351" s="108" t="s">
        <v>272</v>
      </c>
      <c r="AD1351" s="108" t="s">
        <v>272</v>
      </c>
      <c r="AE1351" s="108" t="s">
        <v>272</v>
      </c>
      <c r="AF1351" s="108" t="s">
        <v>278</v>
      </c>
    </row>
    <row r="1352" spans="1:32" x14ac:dyDescent="0.25">
      <c r="A1352" s="107">
        <f t="shared" si="21"/>
        <v>8</v>
      </c>
      <c r="B1352" s="113">
        <v>45528</v>
      </c>
      <c r="C1352" s="113">
        <v>45528</v>
      </c>
      <c r="D1352" s="108" t="s">
        <v>2942</v>
      </c>
      <c r="E1352" s="108" t="s">
        <v>272</v>
      </c>
      <c r="F1352" s="108" t="s">
        <v>2943</v>
      </c>
      <c r="G1352" s="108" t="s">
        <v>315</v>
      </c>
      <c r="H1352" s="108" t="s">
        <v>316</v>
      </c>
      <c r="I1352" s="108" t="s">
        <v>276</v>
      </c>
      <c r="J1352" s="120">
        <v>-796897200</v>
      </c>
      <c r="K1352" s="114">
        <v>0</v>
      </c>
      <c r="L1352" s="114">
        <v>-796897200</v>
      </c>
      <c r="M1352" s="115" t="s">
        <v>272</v>
      </c>
      <c r="N1352" s="108" t="s">
        <v>111</v>
      </c>
      <c r="O1352" s="108" t="s">
        <v>466</v>
      </c>
      <c r="P1352" s="108" t="s">
        <v>284</v>
      </c>
      <c r="Q1352" s="120">
        <v>22000</v>
      </c>
      <c r="R1352" s="116" t="s">
        <v>0</v>
      </c>
      <c r="S1352" s="108" t="s">
        <v>272</v>
      </c>
      <c r="T1352" s="108" t="s">
        <v>272</v>
      </c>
      <c r="U1352" s="108" t="s">
        <v>272</v>
      </c>
      <c r="V1352" s="108" t="s">
        <v>272</v>
      </c>
      <c r="W1352" s="108" t="s">
        <v>272</v>
      </c>
      <c r="X1352" s="108" t="s">
        <v>272</v>
      </c>
      <c r="Y1352" s="108" t="s">
        <v>272</v>
      </c>
      <c r="Z1352" s="108" t="s">
        <v>272</v>
      </c>
      <c r="AA1352" s="108" t="s">
        <v>272</v>
      </c>
      <c r="AB1352" s="108" t="s">
        <v>272</v>
      </c>
      <c r="AC1352" s="108" t="s">
        <v>272</v>
      </c>
      <c r="AD1352" s="108" t="s">
        <v>272</v>
      </c>
      <c r="AE1352" s="108" t="s">
        <v>272</v>
      </c>
      <c r="AF1352" s="108" t="s">
        <v>278</v>
      </c>
    </row>
    <row r="1353" spans="1:32" x14ac:dyDescent="0.25">
      <c r="A1353" s="107">
        <f t="shared" si="21"/>
        <v>8</v>
      </c>
      <c r="B1353" s="113">
        <v>45528</v>
      </c>
      <c r="C1353" s="113">
        <v>45528</v>
      </c>
      <c r="D1353" s="108" t="s">
        <v>2944</v>
      </c>
      <c r="E1353" s="108" t="s">
        <v>272</v>
      </c>
      <c r="F1353" s="108" t="s">
        <v>2945</v>
      </c>
      <c r="G1353" s="108" t="s">
        <v>281</v>
      </c>
      <c r="H1353" s="108" t="s">
        <v>282</v>
      </c>
      <c r="I1353" s="108" t="s">
        <v>276</v>
      </c>
      <c r="J1353" s="120">
        <v>-807317841</v>
      </c>
      <c r="K1353" s="114">
        <v>0</v>
      </c>
      <c r="L1353" s="114">
        <v>-807317841</v>
      </c>
      <c r="M1353" s="115" t="s">
        <v>272</v>
      </c>
      <c r="N1353" s="108" t="s">
        <v>283</v>
      </c>
      <c r="O1353" s="108" t="s">
        <v>168</v>
      </c>
      <c r="P1353" s="108" t="s">
        <v>284</v>
      </c>
      <c r="Q1353" s="120">
        <v>22000</v>
      </c>
      <c r="R1353" s="116" t="s">
        <v>0</v>
      </c>
      <c r="S1353" s="108" t="s">
        <v>272</v>
      </c>
      <c r="T1353" s="108" t="s">
        <v>272</v>
      </c>
      <c r="U1353" s="108" t="s">
        <v>272</v>
      </c>
      <c r="V1353" s="108" t="s">
        <v>272</v>
      </c>
      <c r="W1353" s="108" t="s">
        <v>272</v>
      </c>
      <c r="X1353" s="108" t="s">
        <v>272</v>
      </c>
      <c r="Y1353" s="108" t="s">
        <v>272</v>
      </c>
      <c r="Z1353" s="108" t="s">
        <v>272</v>
      </c>
      <c r="AA1353" s="108" t="s">
        <v>272</v>
      </c>
      <c r="AB1353" s="108" t="s">
        <v>272</v>
      </c>
      <c r="AC1353" s="108" t="s">
        <v>272</v>
      </c>
      <c r="AD1353" s="108" t="s">
        <v>272</v>
      </c>
      <c r="AE1353" s="108" t="s">
        <v>272</v>
      </c>
      <c r="AF1353" s="108" t="s">
        <v>278</v>
      </c>
    </row>
    <row r="1354" spans="1:32" x14ac:dyDescent="0.25">
      <c r="A1354" s="107">
        <f t="shared" si="21"/>
        <v>8</v>
      </c>
      <c r="B1354" s="113">
        <v>45528</v>
      </c>
      <c r="C1354" s="113">
        <v>45528</v>
      </c>
      <c r="D1354" s="108" t="s">
        <v>2946</v>
      </c>
      <c r="E1354" s="108" t="s">
        <v>272</v>
      </c>
      <c r="F1354" s="108" t="s">
        <v>2947</v>
      </c>
      <c r="G1354" s="108" t="s">
        <v>281</v>
      </c>
      <c r="H1354" s="108" t="s">
        <v>282</v>
      </c>
      <c r="I1354" s="108" t="s">
        <v>276</v>
      </c>
      <c r="J1354" s="120">
        <v>-368368770</v>
      </c>
      <c r="K1354" s="114">
        <v>0</v>
      </c>
      <c r="L1354" s="114">
        <v>-368368770</v>
      </c>
      <c r="M1354" s="115" t="s">
        <v>272</v>
      </c>
      <c r="N1354" s="108" t="s">
        <v>95</v>
      </c>
      <c r="O1354" s="108" t="s">
        <v>170</v>
      </c>
      <c r="P1354" s="108" t="s">
        <v>284</v>
      </c>
      <c r="Q1354" s="120">
        <v>11000</v>
      </c>
      <c r="R1354" s="116" t="s">
        <v>0</v>
      </c>
      <c r="S1354" s="108" t="s">
        <v>272</v>
      </c>
      <c r="T1354" s="108" t="s">
        <v>272</v>
      </c>
      <c r="U1354" s="108" t="s">
        <v>272</v>
      </c>
      <c r="V1354" s="108" t="s">
        <v>272</v>
      </c>
      <c r="W1354" s="108" t="s">
        <v>272</v>
      </c>
      <c r="X1354" s="108" t="s">
        <v>272</v>
      </c>
      <c r="Y1354" s="108" t="s">
        <v>272</v>
      </c>
      <c r="Z1354" s="108" t="s">
        <v>272</v>
      </c>
      <c r="AA1354" s="108" t="s">
        <v>272</v>
      </c>
      <c r="AB1354" s="108" t="s">
        <v>272</v>
      </c>
      <c r="AC1354" s="108" t="s">
        <v>272</v>
      </c>
      <c r="AD1354" s="108" t="s">
        <v>272</v>
      </c>
      <c r="AE1354" s="108" t="s">
        <v>272</v>
      </c>
      <c r="AF1354" s="108" t="s">
        <v>278</v>
      </c>
    </row>
    <row r="1355" spans="1:32" x14ac:dyDescent="0.25">
      <c r="A1355" s="107">
        <f t="shared" si="21"/>
        <v>8</v>
      </c>
      <c r="B1355" s="113">
        <v>45528</v>
      </c>
      <c r="C1355" s="113">
        <v>45528</v>
      </c>
      <c r="D1355" s="108" t="s">
        <v>2948</v>
      </c>
      <c r="E1355" s="108" t="s">
        <v>272</v>
      </c>
      <c r="F1355" s="108" t="s">
        <v>2949</v>
      </c>
      <c r="G1355" s="108" t="s">
        <v>281</v>
      </c>
      <c r="H1355" s="108" t="s">
        <v>282</v>
      </c>
      <c r="I1355" s="108" t="s">
        <v>276</v>
      </c>
      <c r="J1355" s="120">
        <v>-357423000</v>
      </c>
      <c r="K1355" s="114">
        <v>0</v>
      </c>
      <c r="L1355" s="114">
        <v>-357423000</v>
      </c>
      <c r="M1355" s="115" t="s">
        <v>272</v>
      </c>
      <c r="N1355" s="108" t="s">
        <v>110</v>
      </c>
      <c r="O1355" s="108" t="s">
        <v>192</v>
      </c>
      <c r="P1355" s="108" t="s">
        <v>284</v>
      </c>
      <c r="Q1355" s="120">
        <v>11000</v>
      </c>
      <c r="R1355" s="116" t="s">
        <v>0</v>
      </c>
      <c r="S1355" s="108" t="s">
        <v>272</v>
      </c>
      <c r="T1355" s="108" t="s">
        <v>272</v>
      </c>
      <c r="U1355" s="108" t="s">
        <v>272</v>
      </c>
      <c r="V1355" s="108" t="s">
        <v>272</v>
      </c>
      <c r="W1355" s="108" t="s">
        <v>272</v>
      </c>
      <c r="X1355" s="108" t="s">
        <v>272</v>
      </c>
      <c r="Y1355" s="108" t="s">
        <v>272</v>
      </c>
      <c r="Z1355" s="108" t="s">
        <v>272</v>
      </c>
      <c r="AA1355" s="108" t="s">
        <v>272</v>
      </c>
      <c r="AB1355" s="108" t="s">
        <v>272</v>
      </c>
      <c r="AC1355" s="108" t="s">
        <v>272</v>
      </c>
      <c r="AD1355" s="108" t="s">
        <v>272</v>
      </c>
      <c r="AE1355" s="108" t="s">
        <v>272</v>
      </c>
      <c r="AF1355" s="108" t="s">
        <v>278</v>
      </c>
    </row>
    <row r="1356" spans="1:32" x14ac:dyDescent="0.25">
      <c r="A1356" s="107">
        <f t="shared" si="21"/>
        <v>8</v>
      </c>
      <c r="B1356" s="113">
        <v>45528</v>
      </c>
      <c r="C1356" s="113">
        <v>45528</v>
      </c>
      <c r="D1356" s="108" t="s">
        <v>2950</v>
      </c>
      <c r="E1356" s="108" t="s">
        <v>272</v>
      </c>
      <c r="F1356" s="108" t="s">
        <v>2951</v>
      </c>
      <c r="G1356" s="108" t="s">
        <v>281</v>
      </c>
      <c r="H1356" s="108" t="s">
        <v>282</v>
      </c>
      <c r="I1356" s="108" t="s">
        <v>276</v>
      </c>
      <c r="J1356" s="120">
        <v>-364006500</v>
      </c>
      <c r="K1356" s="114">
        <v>0</v>
      </c>
      <c r="L1356" s="114">
        <v>-364006500</v>
      </c>
      <c r="M1356" s="115" t="s">
        <v>272</v>
      </c>
      <c r="N1356" s="108" t="s">
        <v>110</v>
      </c>
      <c r="O1356" s="108" t="s">
        <v>192</v>
      </c>
      <c r="P1356" s="108" t="s">
        <v>284</v>
      </c>
      <c r="Q1356" s="120">
        <v>11000</v>
      </c>
      <c r="R1356" s="116" t="s">
        <v>0</v>
      </c>
      <c r="S1356" s="108" t="s">
        <v>272</v>
      </c>
      <c r="T1356" s="108" t="s">
        <v>272</v>
      </c>
      <c r="U1356" s="108" t="s">
        <v>272</v>
      </c>
      <c r="V1356" s="108" t="s">
        <v>272</v>
      </c>
      <c r="W1356" s="108" t="s">
        <v>272</v>
      </c>
      <c r="X1356" s="108" t="s">
        <v>272</v>
      </c>
      <c r="Y1356" s="108" t="s">
        <v>272</v>
      </c>
      <c r="Z1356" s="108" t="s">
        <v>272</v>
      </c>
      <c r="AA1356" s="108" t="s">
        <v>272</v>
      </c>
      <c r="AB1356" s="108" t="s">
        <v>272</v>
      </c>
      <c r="AC1356" s="108" t="s">
        <v>272</v>
      </c>
      <c r="AD1356" s="108" t="s">
        <v>272</v>
      </c>
      <c r="AE1356" s="108" t="s">
        <v>272</v>
      </c>
      <c r="AF1356" s="108" t="s">
        <v>278</v>
      </c>
    </row>
    <row r="1357" spans="1:32" x14ac:dyDescent="0.25">
      <c r="A1357" s="107">
        <f t="shared" si="21"/>
        <v>8</v>
      </c>
      <c r="B1357" s="113">
        <v>45528</v>
      </c>
      <c r="C1357" s="113">
        <v>45528</v>
      </c>
      <c r="D1357" s="108" t="s">
        <v>2952</v>
      </c>
      <c r="E1357" s="108" t="s">
        <v>272</v>
      </c>
      <c r="F1357" s="108" t="s">
        <v>2953</v>
      </c>
      <c r="G1357" s="108" t="s">
        <v>281</v>
      </c>
      <c r="H1357" s="108" t="s">
        <v>282</v>
      </c>
      <c r="I1357" s="108" t="s">
        <v>276</v>
      </c>
      <c r="J1357" s="120">
        <v>-714846000</v>
      </c>
      <c r="K1357" s="114">
        <v>0</v>
      </c>
      <c r="L1357" s="114">
        <v>-714846000</v>
      </c>
      <c r="M1357" s="115" t="s">
        <v>272</v>
      </c>
      <c r="N1357" s="108" t="s">
        <v>110</v>
      </c>
      <c r="O1357" s="108" t="s">
        <v>192</v>
      </c>
      <c r="P1357" s="108" t="s">
        <v>284</v>
      </c>
      <c r="Q1357" s="120">
        <v>22000</v>
      </c>
      <c r="R1357" s="116" t="s">
        <v>0</v>
      </c>
      <c r="S1357" s="108" t="s">
        <v>272</v>
      </c>
      <c r="T1357" s="108" t="s">
        <v>272</v>
      </c>
      <c r="U1357" s="108" t="s">
        <v>272</v>
      </c>
      <c r="V1357" s="108" t="s">
        <v>272</v>
      </c>
      <c r="W1357" s="108" t="s">
        <v>272</v>
      </c>
      <c r="X1357" s="108" t="s">
        <v>272</v>
      </c>
      <c r="Y1357" s="108" t="s">
        <v>272</v>
      </c>
      <c r="Z1357" s="108" t="s">
        <v>272</v>
      </c>
      <c r="AA1357" s="108" t="s">
        <v>272</v>
      </c>
      <c r="AB1357" s="108" t="s">
        <v>272</v>
      </c>
      <c r="AC1357" s="108" t="s">
        <v>272</v>
      </c>
      <c r="AD1357" s="108" t="s">
        <v>272</v>
      </c>
      <c r="AE1357" s="108" t="s">
        <v>272</v>
      </c>
      <c r="AF1357" s="108" t="s">
        <v>278</v>
      </c>
    </row>
    <row r="1358" spans="1:32" x14ac:dyDescent="0.25">
      <c r="A1358" s="107">
        <f t="shared" si="21"/>
        <v>8</v>
      </c>
      <c r="B1358" s="113">
        <v>45528</v>
      </c>
      <c r="C1358" s="113">
        <v>45528</v>
      </c>
      <c r="D1358" s="108" t="s">
        <v>2954</v>
      </c>
      <c r="E1358" s="108" t="s">
        <v>272</v>
      </c>
      <c r="F1358" s="108" t="s">
        <v>2955</v>
      </c>
      <c r="G1358" s="108" t="s">
        <v>315</v>
      </c>
      <c r="H1358" s="108" t="s">
        <v>316</v>
      </c>
      <c r="I1358" s="108" t="s">
        <v>276</v>
      </c>
      <c r="J1358" s="120">
        <v>-796897200</v>
      </c>
      <c r="K1358" s="114">
        <v>0</v>
      </c>
      <c r="L1358" s="114">
        <v>-796897200</v>
      </c>
      <c r="M1358" s="115" t="s">
        <v>272</v>
      </c>
      <c r="N1358" s="108" t="s">
        <v>111</v>
      </c>
      <c r="O1358" s="108" t="s">
        <v>466</v>
      </c>
      <c r="P1358" s="108" t="s">
        <v>284</v>
      </c>
      <c r="Q1358" s="120">
        <v>22000</v>
      </c>
      <c r="R1358" s="116" t="s">
        <v>0</v>
      </c>
      <c r="S1358" s="108" t="s">
        <v>272</v>
      </c>
      <c r="T1358" s="108" t="s">
        <v>272</v>
      </c>
      <c r="U1358" s="108" t="s">
        <v>272</v>
      </c>
      <c r="V1358" s="108" t="s">
        <v>272</v>
      </c>
      <c r="W1358" s="108" t="s">
        <v>272</v>
      </c>
      <c r="X1358" s="108" t="s">
        <v>272</v>
      </c>
      <c r="Y1358" s="108" t="s">
        <v>272</v>
      </c>
      <c r="Z1358" s="108" t="s">
        <v>272</v>
      </c>
      <c r="AA1358" s="108" t="s">
        <v>272</v>
      </c>
      <c r="AB1358" s="108" t="s">
        <v>272</v>
      </c>
      <c r="AC1358" s="108" t="s">
        <v>272</v>
      </c>
      <c r="AD1358" s="108" t="s">
        <v>272</v>
      </c>
      <c r="AE1358" s="108" t="s">
        <v>272</v>
      </c>
      <c r="AF1358" s="108" t="s">
        <v>278</v>
      </c>
    </row>
    <row r="1359" spans="1:32" x14ac:dyDescent="0.25">
      <c r="A1359" s="107">
        <f t="shared" si="21"/>
        <v>8</v>
      </c>
      <c r="B1359" s="113">
        <v>45529</v>
      </c>
      <c r="C1359" s="113">
        <v>45529</v>
      </c>
      <c r="D1359" s="108" t="s">
        <v>2956</v>
      </c>
      <c r="E1359" s="108" t="s">
        <v>272</v>
      </c>
      <c r="F1359" s="108" t="s">
        <v>2957</v>
      </c>
      <c r="G1359" s="108" t="s">
        <v>281</v>
      </c>
      <c r="H1359" s="108" t="s">
        <v>282</v>
      </c>
      <c r="I1359" s="108" t="s">
        <v>276</v>
      </c>
      <c r="J1359" s="120">
        <v>-807317841</v>
      </c>
      <c r="K1359" s="114">
        <v>0</v>
      </c>
      <c r="L1359" s="114">
        <v>-807317841</v>
      </c>
      <c r="M1359" s="115" t="s">
        <v>272</v>
      </c>
      <c r="N1359" s="108" t="s">
        <v>283</v>
      </c>
      <c r="O1359" s="108" t="s">
        <v>168</v>
      </c>
      <c r="P1359" s="108" t="s">
        <v>284</v>
      </c>
      <c r="Q1359" s="120">
        <v>22000</v>
      </c>
      <c r="R1359" s="116" t="s">
        <v>0</v>
      </c>
      <c r="S1359" s="108" t="s">
        <v>272</v>
      </c>
      <c r="T1359" s="108" t="s">
        <v>272</v>
      </c>
      <c r="U1359" s="108" t="s">
        <v>272</v>
      </c>
      <c r="V1359" s="108" t="s">
        <v>272</v>
      </c>
      <c r="W1359" s="108" t="s">
        <v>272</v>
      </c>
      <c r="X1359" s="108" t="s">
        <v>272</v>
      </c>
      <c r="Y1359" s="108" t="s">
        <v>272</v>
      </c>
      <c r="Z1359" s="108" t="s">
        <v>272</v>
      </c>
      <c r="AA1359" s="108" t="s">
        <v>272</v>
      </c>
      <c r="AB1359" s="108" t="s">
        <v>272</v>
      </c>
      <c r="AC1359" s="108" t="s">
        <v>272</v>
      </c>
      <c r="AD1359" s="108" t="s">
        <v>272</v>
      </c>
      <c r="AE1359" s="108" t="s">
        <v>272</v>
      </c>
      <c r="AF1359" s="108" t="s">
        <v>278</v>
      </c>
    </row>
    <row r="1360" spans="1:32" x14ac:dyDescent="0.25">
      <c r="A1360" s="107">
        <f t="shared" si="21"/>
        <v>8</v>
      </c>
      <c r="B1360" s="113">
        <v>45529</v>
      </c>
      <c r="C1360" s="113">
        <v>45529</v>
      </c>
      <c r="D1360" s="108" t="s">
        <v>2958</v>
      </c>
      <c r="E1360" s="108" t="s">
        <v>272</v>
      </c>
      <c r="F1360" s="108" t="s">
        <v>2959</v>
      </c>
      <c r="G1360" s="108" t="s">
        <v>281</v>
      </c>
      <c r="H1360" s="108" t="s">
        <v>282</v>
      </c>
      <c r="I1360" s="108" t="s">
        <v>276</v>
      </c>
      <c r="J1360" s="120">
        <v>-807317841</v>
      </c>
      <c r="K1360" s="114">
        <v>0</v>
      </c>
      <c r="L1360" s="114">
        <v>-807317841</v>
      </c>
      <c r="M1360" s="115" t="s">
        <v>272</v>
      </c>
      <c r="N1360" s="108" t="s">
        <v>283</v>
      </c>
      <c r="O1360" s="108" t="s">
        <v>168</v>
      </c>
      <c r="P1360" s="108" t="s">
        <v>284</v>
      </c>
      <c r="Q1360" s="120">
        <v>22000</v>
      </c>
      <c r="R1360" s="116" t="s">
        <v>0</v>
      </c>
      <c r="S1360" s="108" t="s">
        <v>272</v>
      </c>
      <c r="T1360" s="108" t="s">
        <v>272</v>
      </c>
      <c r="U1360" s="108" t="s">
        <v>272</v>
      </c>
      <c r="V1360" s="108" t="s">
        <v>272</v>
      </c>
      <c r="W1360" s="108" t="s">
        <v>272</v>
      </c>
      <c r="X1360" s="108" t="s">
        <v>272</v>
      </c>
      <c r="Y1360" s="108" t="s">
        <v>272</v>
      </c>
      <c r="Z1360" s="108" t="s">
        <v>272</v>
      </c>
      <c r="AA1360" s="108" t="s">
        <v>272</v>
      </c>
      <c r="AB1360" s="108" t="s">
        <v>272</v>
      </c>
      <c r="AC1360" s="108" t="s">
        <v>272</v>
      </c>
      <c r="AD1360" s="108" t="s">
        <v>272</v>
      </c>
      <c r="AE1360" s="108" t="s">
        <v>272</v>
      </c>
      <c r="AF1360" s="108" t="s">
        <v>278</v>
      </c>
    </row>
    <row r="1361" spans="1:32" x14ac:dyDescent="0.25">
      <c r="A1361" s="107">
        <f t="shared" si="21"/>
        <v>8</v>
      </c>
      <c r="B1361" s="113">
        <v>45529</v>
      </c>
      <c r="C1361" s="113">
        <v>45529</v>
      </c>
      <c r="D1361" s="108" t="s">
        <v>2960</v>
      </c>
      <c r="E1361" s="108" t="s">
        <v>272</v>
      </c>
      <c r="F1361" s="108" t="s">
        <v>2961</v>
      </c>
      <c r="G1361" s="108" t="s">
        <v>281</v>
      </c>
      <c r="H1361" s="108" t="s">
        <v>282</v>
      </c>
      <c r="I1361" s="108" t="s">
        <v>276</v>
      </c>
      <c r="J1361" s="120">
        <v>-807317841</v>
      </c>
      <c r="K1361" s="114">
        <v>0</v>
      </c>
      <c r="L1361" s="114">
        <v>-807317841</v>
      </c>
      <c r="M1361" s="115" t="s">
        <v>272</v>
      </c>
      <c r="N1361" s="108" t="s">
        <v>283</v>
      </c>
      <c r="O1361" s="108" t="s">
        <v>168</v>
      </c>
      <c r="P1361" s="108" t="s">
        <v>284</v>
      </c>
      <c r="Q1361" s="120">
        <v>22000</v>
      </c>
      <c r="R1361" s="116" t="s">
        <v>0</v>
      </c>
      <c r="S1361" s="108" t="s">
        <v>272</v>
      </c>
      <c r="T1361" s="108" t="s">
        <v>272</v>
      </c>
      <c r="U1361" s="108" t="s">
        <v>272</v>
      </c>
      <c r="V1361" s="108" t="s">
        <v>272</v>
      </c>
      <c r="W1361" s="108" t="s">
        <v>272</v>
      </c>
      <c r="X1361" s="108" t="s">
        <v>272</v>
      </c>
      <c r="Y1361" s="108" t="s">
        <v>272</v>
      </c>
      <c r="Z1361" s="108" t="s">
        <v>272</v>
      </c>
      <c r="AA1361" s="108" t="s">
        <v>272</v>
      </c>
      <c r="AB1361" s="108" t="s">
        <v>272</v>
      </c>
      <c r="AC1361" s="108" t="s">
        <v>272</v>
      </c>
      <c r="AD1361" s="108" t="s">
        <v>272</v>
      </c>
      <c r="AE1361" s="108" t="s">
        <v>272</v>
      </c>
      <c r="AF1361" s="108" t="s">
        <v>278</v>
      </c>
    </row>
    <row r="1362" spans="1:32" ht="37.5" x14ac:dyDescent="0.25">
      <c r="A1362" s="107">
        <f t="shared" si="21"/>
        <v>8</v>
      </c>
      <c r="B1362" s="113">
        <v>45530</v>
      </c>
      <c r="C1362" s="113">
        <v>45530</v>
      </c>
      <c r="D1362" s="108" t="s">
        <v>2962</v>
      </c>
      <c r="E1362" s="108" t="s">
        <v>272</v>
      </c>
      <c r="F1362" s="108" t="s">
        <v>2963</v>
      </c>
      <c r="G1362" s="108" t="s">
        <v>274</v>
      </c>
      <c r="H1362" s="108" t="s">
        <v>275</v>
      </c>
      <c r="I1362" s="108" t="s">
        <v>276</v>
      </c>
      <c r="J1362" s="120">
        <v>-8437963</v>
      </c>
      <c r="K1362" s="114">
        <v>0</v>
      </c>
      <c r="L1362" s="114">
        <v>-8437963</v>
      </c>
      <c r="M1362" s="115" t="s">
        <v>2964</v>
      </c>
      <c r="N1362" s="108" t="s">
        <v>272</v>
      </c>
      <c r="O1362" s="108" t="s">
        <v>272</v>
      </c>
      <c r="P1362" s="108" t="s">
        <v>272</v>
      </c>
      <c r="Q1362" s="120">
        <v>0</v>
      </c>
      <c r="R1362" s="116" t="s">
        <v>239</v>
      </c>
      <c r="S1362" s="108" t="s">
        <v>272</v>
      </c>
      <c r="T1362" s="108" t="s">
        <v>272</v>
      </c>
      <c r="U1362" s="108" t="s">
        <v>272</v>
      </c>
      <c r="V1362" s="108" t="s">
        <v>272</v>
      </c>
      <c r="W1362" s="108" t="s">
        <v>272</v>
      </c>
      <c r="X1362" s="108" t="s">
        <v>272</v>
      </c>
      <c r="Y1362" s="108" t="s">
        <v>272</v>
      </c>
      <c r="Z1362" s="108" t="s">
        <v>272</v>
      </c>
      <c r="AA1362" s="108" t="s">
        <v>272</v>
      </c>
      <c r="AB1362" s="108" t="s">
        <v>272</v>
      </c>
      <c r="AC1362" s="108" t="s">
        <v>272</v>
      </c>
      <c r="AD1362" s="108" t="s">
        <v>272</v>
      </c>
      <c r="AE1362" s="108" t="s">
        <v>272</v>
      </c>
      <c r="AF1362" s="108" t="s">
        <v>278</v>
      </c>
    </row>
    <row r="1363" spans="1:32" x14ac:dyDescent="0.25">
      <c r="A1363" s="107">
        <f t="shared" si="21"/>
        <v>8</v>
      </c>
      <c r="B1363" s="113">
        <v>45530</v>
      </c>
      <c r="C1363" s="113">
        <v>45530</v>
      </c>
      <c r="D1363" s="108" t="s">
        <v>2965</v>
      </c>
      <c r="E1363" s="108" t="s">
        <v>272</v>
      </c>
      <c r="F1363" s="108" t="s">
        <v>2966</v>
      </c>
      <c r="G1363" s="108" t="s">
        <v>2189</v>
      </c>
      <c r="H1363" s="108" t="s">
        <v>2190</v>
      </c>
      <c r="I1363" s="108" t="s">
        <v>276</v>
      </c>
      <c r="J1363" s="120">
        <v>157137301</v>
      </c>
      <c r="K1363" s="114">
        <v>157137301</v>
      </c>
      <c r="L1363" s="114">
        <v>0</v>
      </c>
      <c r="M1363" s="115" t="s">
        <v>272</v>
      </c>
      <c r="N1363" s="108" t="s">
        <v>111</v>
      </c>
      <c r="O1363" s="108" t="s">
        <v>466</v>
      </c>
      <c r="P1363" s="108" t="s">
        <v>284</v>
      </c>
      <c r="Q1363" s="120">
        <v>4400</v>
      </c>
      <c r="R1363" s="116" t="s">
        <v>0</v>
      </c>
      <c r="S1363" s="108" t="s">
        <v>272</v>
      </c>
      <c r="T1363" s="108" t="s">
        <v>272</v>
      </c>
      <c r="U1363" s="108" t="s">
        <v>272</v>
      </c>
      <c r="V1363" s="108" t="s">
        <v>272</v>
      </c>
      <c r="W1363" s="108" t="s">
        <v>272</v>
      </c>
      <c r="X1363" s="108" t="s">
        <v>272</v>
      </c>
      <c r="Y1363" s="108" t="s">
        <v>272</v>
      </c>
      <c r="Z1363" s="108" t="s">
        <v>272</v>
      </c>
      <c r="AA1363" s="108" t="s">
        <v>272</v>
      </c>
      <c r="AB1363" s="108" t="s">
        <v>272</v>
      </c>
      <c r="AC1363" s="108" t="s">
        <v>272</v>
      </c>
      <c r="AD1363" s="108" t="s">
        <v>272</v>
      </c>
      <c r="AE1363" s="108" t="s">
        <v>272</v>
      </c>
      <c r="AF1363" s="108" t="s">
        <v>278</v>
      </c>
    </row>
    <row r="1364" spans="1:32" x14ac:dyDescent="0.25">
      <c r="A1364" s="107">
        <f t="shared" si="21"/>
        <v>8</v>
      </c>
      <c r="B1364" s="113">
        <v>45530</v>
      </c>
      <c r="C1364" s="113">
        <v>45530</v>
      </c>
      <c r="D1364" s="108" t="s">
        <v>2967</v>
      </c>
      <c r="E1364" s="108" t="s">
        <v>272</v>
      </c>
      <c r="F1364" s="108" t="s">
        <v>2968</v>
      </c>
      <c r="G1364" s="108" t="s">
        <v>2189</v>
      </c>
      <c r="H1364" s="108" t="s">
        <v>2190</v>
      </c>
      <c r="I1364" s="108" t="s">
        <v>276</v>
      </c>
      <c r="J1364" s="120">
        <v>471411904</v>
      </c>
      <c r="K1364" s="114">
        <v>471411904</v>
      </c>
      <c r="L1364" s="114">
        <v>0</v>
      </c>
      <c r="M1364" s="115" t="s">
        <v>272</v>
      </c>
      <c r="N1364" s="108" t="s">
        <v>111</v>
      </c>
      <c r="O1364" s="108" t="s">
        <v>466</v>
      </c>
      <c r="P1364" s="108" t="s">
        <v>284</v>
      </c>
      <c r="Q1364" s="120">
        <v>13200</v>
      </c>
      <c r="R1364" s="116" t="s">
        <v>0</v>
      </c>
      <c r="S1364" s="108" t="s">
        <v>272</v>
      </c>
      <c r="T1364" s="108" t="s">
        <v>272</v>
      </c>
      <c r="U1364" s="108" t="s">
        <v>272</v>
      </c>
      <c r="V1364" s="108" t="s">
        <v>272</v>
      </c>
      <c r="W1364" s="108" t="s">
        <v>272</v>
      </c>
      <c r="X1364" s="108" t="s">
        <v>272</v>
      </c>
      <c r="Y1364" s="108" t="s">
        <v>272</v>
      </c>
      <c r="Z1364" s="108" t="s">
        <v>272</v>
      </c>
      <c r="AA1364" s="108" t="s">
        <v>272</v>
      </c>
      <c r="AB1364" s="108" t="s">
        <v>272</v>
      </c>
      <c r="AC1364" s="108" t="s">
        <v>272</v>
      </c>
      <c r="AD1364" s="108" t="s">
        <v>272</v>
      </c>
      <c r="AE1364" s="108" t="s">
        <v>272</v>
      </c>
      <c r="AF1364" s="108" t="s">
        <v>278</v>
      </c>
    </row>
    <row r="1365" spans="1:32" x14ac:dyDescent="0.25">
      <c r="A1365" s="107">
        <f t="shared" si="21"/>
        <v>8</v>
      </c>
      <c r="B1365" s="113">
        <v>45530</v>
      </c>
      <c r="C1365" s="113">
        <v>45530</v>
      </c>
      <c r="D1365" s="108" t="s">
        <v>2969</v>
      </c>
      <c r="E1365" s="108" t="s">
        <v>272</v>
      </c>
      <c r="F1365" s="108" t="s">
        <v>2970</v>
      </c>
      <c r="G1365" s="108" t="s">
        <v>315</v>
      </c>
      <c r="H1365" s="108" t="s">
        <v>316</v>
      </c>
      <c r="I1365" s="108" t="s">
        <v>276</v>
      </c>
      <c r="J1365" s="120">
        <v>-796897200</v>
      </c>
      <c r="K1365" s="114">
        <v>0</v>
      </c>
      <c r="L1365" s="114">
        <v>-796897200</v>
      </c>
      <c r="M1365" s="115" t="s">
        <v>272</v>
      </c>
      <c r="N1365" s="108" t="s">
        <v>111</v>
      </c>
      <c r="O1365" s="108" t="s">
        <v>466</v>
      </c>
      <c r="P1365" s="108" t="s">
        <v>284</v>
      </c>
      <c r="Q1365" s="120">
        <v>22000</v>
      </c>
      <c r="R1365" s="116" t="s">
        <v>0</v>
      </c>
      <c r="S1365" s="108" t="s">
        <v>272</v>
      </c>
      <c r="T1365" s="108" t="s">
        <v>272</v>
      </c>
      <c r="U1365" s="108" t="s">
        <v>272</v>
      </c>
      <c r="V1365" s="108" t="s">
        <v>272</v>
      </c>
      <c r="W1365" s="108" t="s">
        <v>272</v>
      </c>
      <c r="X1365" s="108" t="s">
        <v>272</v>
      </c>
      <c r="Y1365" s="108" t="s">
        <v>272</v>
      </c>
      <c r="Z1365" s="108" t="s">
        <v>272</v>
      </c>
      <c r="AA1365" s="108" t="s">
        <v>272</v>
      </c>
      <c r="AB1365" s="108" t="s">
        <v>272</v>
      </c>
      <c r="AC1365" s="108" t="s">
        <v>272</v>
      </c>
      <c r="AD1365" s="108" t="s">
        <v>272</v>
      </c>
      <c r="AE1365" s="108" t="s">
        <v>272</v>
      </c>
      <c r="AF1365" s="108" t="s">
        <v>278</v>
      </c>
    </row>
    <row r="1366" spans="1:32" x14ac:dyDescent="0.25">
      <c r="A1366" s="107">
        <f t="shared" si="21"/>
        <v>8</v>
      </c>
      <c r="B1366" s="113">
        <v>45530</v>
      </c>
      <c r="C1366" s="113">
        <v>45530</v>
      </c>
      <c r="D1366" s="108" t="s">
        <v>2971</v>
      </c>
      <c r="E1366" s="108" t="s">
        <v>272</v>
      </c>
      <c r="F1366" s="108" t="s">
        <v>2972</v>
      </c>
      <c r="G1366" s="108" t="s">
        <v>315</v>
      </c>
      <c r="H1366" s="108" t="s">
        <v>316</v>
      </c>
      <c r="I1366" s="108" t="s">
        <v>276</v>
      </c>
      <c r="J1366" s="120">
        <v>-796897200</v>
      </c>
      <c r="K1366" s="114">
        <v>0</v>
      </c>
      <c r="L1366" s="114">
        <v>-796897200</v>
      </c>
      <c r="M1366" s="115" t="s">
        <v>272</v>
      </c>
      <c r="N1366" s="108" t="s">
        <v>111</v>
      </c>
      <c r="O1366" s="108" t="s">
        <v>466</v>
      </c>
      <c r="P1366" s="108" t="s">
        <v>284</v>
      </c>
      <c r="Q1366" s="120">
        <v>22000</v>
      </c>
      <c r="R1366" s="116" t="s">
        <v>0</v>
      </c>
      <c r="S1366" s="108" t="s">
        <v>272</v>
      </c>
      <c r="T1366" s="108" t="s">
        <v>272</v>
      </c>
      <c r="U1366" s="108" t="s">
        <v>272</v>
      </c>
      <c r="V1366" s="108" t="s">
        <v>272</v>
      </c>
      <c r="W1366" s="108" t="s">
        <v>272</v>
      </c>
      <c r="X1366" s="108" t="s">
        <v>272</v>
      </c>
      <c r="Y1366" s="108" t="s">
        <v>272</v>
      </c>
      <c r="Z1366" s="108" t="s">
        <v>272</v>
      </c>
      <c r="AA1366" s="108" t="s">
        <v>272</v>
      </c>
      <c r="AB1366" s="108" t="s">
        <v>272</v>
      </c>
      <c r="AC1366" s="108" t="s">
        <v>272</v>
      </c>
      <c r="AD1366" s="108" t="s">
        <v>272</v>
      </c>
      <c r="AE1366" s="108" t="s">
        <v>272</v>
      </c>
      <c r="AF1366" s="108" t="s">
        <v>278</v>
      </c>
    </row>
    <row r="1367" spans="1:32" x14ac:dyDescent="0.25">
      <c r="A1367" s="107">
        <f t="shared" si="21"/>
        <v>8</v>
      </c>
      <c r="B1367" s="113">
        <v>45530</v>
      </c>
      <c r="C1367" s="113">
        <v>45530</v>
      </c>
      <c r="D1367" s="108" t="s">
        <v>2973</v>
      </c>
      <c r="E1367" s="108" t="s">
        <v>272</v>
      </c>
      <c r="F1367" s="108" t="s">
        <v>2974</v>
      </c>
      <c r="G1367" s="108" t="s">
        <v>315</v>
      </c>
      <c r="H1367" s="108" t="s">
        <v>316</v>
      </c>
      <c r="I1367" s="108" t="s">
        <v>276</v>
      </c>
      <c r="J1367" s="120">
        <v>-796897200</v>
      </c>
      <c r="K1367" s="114">
        <v>0</v>
      </c>
      <c r="L1367" s="114">
        <v>-796897200</v>
      </c>
      <c r="M1367" s="115" t="s">
        <v>272</v>
      </c>
      <c r="N1367" s="108" t="s">
        <v>111</v>
      </c>
      <c r="O1367" s="108" t="s">
        <v>466</v>
      </c>
      <c r="P1367" s="108" t="s">
        <v>284</v>
      </c>
      <c r="Q1367" s="120">
        <v>22000</v>
      </c>
      <c r="R1367" s="116" t="s">
        <v>0</v>
      </c>
      <c r="S1367" s="108" t="s">
        <v>272</v>
      </c>
      <c r="T1367" s="108" t="s">
        <v>272</v>
      </c>
      <c r="U1367" s="108" t="s">
        <v>272</v>
      </c>
      <c r="V1367" s="108" t="s">
        <v>272</v>
      </c>
      <c r="W1367" s="108" t="s">
        <v>272</v>
      </c>
      <c r="X1367" s="108" t="s">
        <v>272</v>
      </c>
      <c r="Y1367" s="108" t="s">
        <v>272</v>
      </c>
      <c r="Z1367" s="108" t="s">
        <v>272</v>
      </c>
      <c r="AA1367" s="108" t="s">
        <v>272</v>
      </c>
      <c r="AB1367" s="108" t="s">
        <v>272</v>
      </c>
      <c r="AC1367" s="108" t="s">
        <v>272</v>
      </c>
      <c r="AD1367" s="108" t="s">
        <v>272</v>
      </c>
      <c r="AE1367" s="108" t="s">
        <v>272</v>
      </c>
      <c r="AF1367" s="108" t="s">
        <v>278</v>
      </c>
    </row>
    <row r="1368" spans="1:32" x14ac:dyDescent="0.25">
      <c r="A1368" s="107">
        <f t="shared" si="21"/>
        <v>8</v>
      </c>
      <c r="B1368" s="113">
        <v>45530</v>
      </c>
      <c r="C1368" s="113">
        <v>45530</v>
      </c>
      <c r="D1368" s="108" t="s">
        <v>2975</v>
      </c>
      <c r="E1368" s="108" t="s">
        <v>272</v>
      </c>
      <c r="F1368" s="108" t="s">
        <v>2976</v>
      </c>
      <c r="G1368" s="108" t="s">
        <v>315</v>
      </c>
      <c r="H1368" s="108" t="s">
        <v>316</v>
      </c>
      <c r="I1368" s="108" t="s">
        <v>276</v>
      </c>
      <c r="J1368" s="120">
        <v>-796897200</v>
      </c>
      <c r="K1368" s="114">
        <v>0</v>
      </c>
      <c r="L1368" s="114">
        <v>-796897200</v>
      </c>
      <c r="M1368" s="115" t="s">
        <v>272</v>
      </c>
      <c r="N1368" s="108" t="s">
        <v>111</v>
      </c>
      <c r="O1368" s="108" t="s">
        <v>466</v>
      </c>
      <c r="P1368" s="108" t="s">
        <v>284</v>
      </c>
      <c r="Q1368" s="120">
        <v>22000</v>
      </c>
      <c r="R1368" s="116" t="s">
        <v>0</v>
      </c>
      <c r="S1368" s="108" t="s">
        <v>272</v>
      </c>
      <c r="T1368" s="108" t="s">
        <v>272</v>
      </c>
      <c r="U1368" s="108" t="s">
        <v>272</v>
      </c>
      <c r="V1368" s="108" t="s">
        <v>272</v>
      </c>
      <c r="W1368" s="108" t="s">
        <v>272</v>
      </c>
      <c r="X1368" s="108" t="s">
        <v>272</v>
      </c>
      <c r="Y1368" s="108" t="s">
        <v>272</v>
      </c>
      <c r="Z1368" s="108" t="s">
        <v>272</v>
      </c>
      <c r="AA1368" s="108" t="s">
        <v>272</v>
      </c>
      <c r="AB1368" s="108" t="s">
        <v>272</v>
      </c>
      <c r="AC1368" s="108" t="s">
        <v>272</v>
      </c>
      <c r="AD1368" s="108" t="s">
        <v>272</v>
      </c>
      <c r="AE1368" s="108" t="s">
        <v>272</v>
      </c>
      <c r="AF1368" s="108" t="s">
        <v>278</v>
      </c>
    </row>
    <row r="1369" spans="1:32" x14ac:dyDescent="0.25">
      <c r="A1369" s="107">
        <f t="shared" si="21"/>
        <v>8</v>
      </c>
      <c r="B1369" s="113">
        <v>45530</v>
      </c>
      <c r="C1369" s="113">
        <v>45530</v>
      </c>
      <c r="D1369" s="108" t="s">
        <v>2977</v>
      </c>
      <c r="E1369" s="108" t="s">
        <v>272</v>
      </c>
      <c r="F1369" s="108" t="s">
        <v>2978</v>
      </c>
      <c r="G1369" s="108" t="s">
        <v>315</v>
      </c>
      <c r="H1369" s="108" t="s">
        <v>316</v>
      </c>
      <c r="I1369" s="108" t="s">
        <v>276</v>
      </c>
      <c r="J1369" s="120">
        <v>-796897200</v>
      </c>
      <c r="K1369" s="114">
        <v>0</v>
      </c>
      <c r="L1369" s="114">
        <v>-796897200</v>
      </c>
      <c r="M1369" s="115" t="s">
        <v>272</v>
      </c>
      <c r="N1369" s="108" t="s">
        <v>111</v>
      </c>
      <c r="O1369" s="108" t="s">
        <v>466</v>
      </c>
      <c r="P1369" s="108" t="s">
        <v>284</v>
      </c>
      <c r="Q1369" s="120">
        <v>22000</v>
      </c>
      <c r="R1369" s="116" t="s">
        <v>0</v>
      </c>
      <c r="S1369" s="108" t="s">
        <v>272</v>
      </c>
      <c r="T1369" s="108" t="s">
        <v>272</v>
      </c>
      <c r="U1369" s="108" t="s">
        <v>272</v>
      </c>
      <c r="V1369" s="108" t="s">
        <v>272</v>
      </c>
      <c r="W1369" s="108" t="s">
        <v>272</v>
      </c>
      <c r="X1369" s="108" t="s">
        <v>272</v>
      </c>
      <c r="Y1369" s="108" t="s">
        <v>272</v>
      </c>
      <c r="Z1369" s="108" t="s">
        <v>272</v>
      </c>
      <c r="AA1369" s="108" t="s">
        <v>272</v>
      </c>
      <c r="AB1369" s="108" t="s">
        <v>272</v>
      </c>
      <c r="AC1369" s="108" t="s">
        <v>272</v>
      </c>
      <c r="AD1369" s="108" t="s">
        <v>272</v>
      </c>
      <c r="AE1369" s="108" t="s">
        <v>272</v>
      </c>
      <c r="AF1369" s="108" t="s">
        <v>278</v>
      </c>
    </row>
    <row r="1370" spans="1:32" x14ac:dyDescent="0.25">
      <c r="A1370" s="107">
        <f t="shared" si="21"/>
        <v>8</v>
      </c>
      <c r="B1370" s="113">
        <v>45530</v>
      </c>
      <c r="C1370" s="113">
        <v>45530</v>
      </c>
      <c r="D1370" s="108" t="s">
        <v>2979</v>
      </c>
      <c r="E1370" s="108" t="s">
        <v>272</v>
      </c>
      <c r="F1370" s="108" t="s">
        <v>2980</v>
      </c>
      <c r="G1370" s="108" t="s">
        <v>315</v>
      </c>
      <c r="H1370" s="108" t="s">
        <v>316</v>
      </c>
      <c r="I1370" s="108" t="s">
        <v>276</v>
      </c>
      <c r="J1370" s="120">
        <v>-796897200</v>
      </c>
      <c r="K1370" s="114">
        <v>0</v>
      </c>
      <c r="L1370" s="114">
        <v>-796897200</v>
      </c>
      <c r="M1370" s="115" t="s">
        <v>272</v>
      </c>
      <c r="N1370" s="108" t="s">
        <v>111</v>
      </c>
      <c r="O1370" s="108" t="s">
        <v>466</v>
      </c>
      <c r="P1370" s="108" t="s">
        <v>284</v>
      </c>
      <c r="Q1370" s="120">
        <v>22000</v>
      </c>
      <c r="R1370" s="116" t="s">
        <v>0</v>
      </c>
      <c r="S1370" s="108" t="s">
        <v>272</v>
      </c>
      <c r="T1370" s="108" t="s">
        <v>272</v>
      </c>
      <c r="U1370" s="108" t="s">
        <v>272</v>
      </c>
      <c r="V1370" s="108" t="s">
        <v>272</v>
      </c>
      <c r="W1370" s="108" t="s">
        <v>272</v>
      </c>
      <c r="X1370" s="108" t="s">
        <v>272</v>
      </c>
      <c r="Y1370" s="108" t="s">
        <v>272</v>
      </c>
      <c r="Z1370" s="108" t="s">
        <v>272</v>
      </c>
      <c r="AA1370" s="108" t="s">
        <v>272</v>
      </c>
      <c r="AB1370" s="108" t="s">
        <v>272</v>
      </c>
      <c r="AC1370" s="108" t="s">
        <v>272</v>
      </c>
      <c r="AD1370" s="108" t="s">
        <v>272</v>
      </c>
      <c r="AE1370" s="108" t="s">
        <v>272</v>
      </c>
      <c r="AF1370" s="108" t="s">
        <v>278</v>
      </c>
    </row>
    <row r="1371" spans="1:32" x14ac:dyDescent="0.25">
      <c r="A1371" s="107">
        <f t="shared" si="21"/>
        <v>8</v>
      </c>
      <c r="B1371" s="113">
        <v>45530</v>
      </c>
      <c r="C1371" s="113">
        <v>45530</v>
      </c>
      <c r="D1371" s="108" t="s">
        <v>2981</v>
      </c>
      <c r="E1371" s="108" t="s">
        <v>272</v>
      </c>
      <c r="F1371" s="108" t="s">
        <v>2982</v>
      </c>
      <c r="G1371" s="108" t="s">
        <v>315</v>
      </c>
      <c r="H1371" s="108" t="s">
        <v>316</v>
      </c>
      <c r="I1371" s="108" t="s">
        <v>276</v>
      </c>
      <c r="J1371" s="120">
        <v>-796897200</v>
      </c>
      <c r="K1371" s="114">
        <v>0</v>
      </c>
      <c r="L1371" s="114">
        <v>-796897200</v>
      </c>
      <c r="M1371" s="115" t="s">
        <v>272</v>
      </c>
      <c r="N1371" s="108" t="s">
        <v>111</v>
      </c>
      <c r="O1371" s="108" t="s">
        <v>466</v>
      </c>
      <c r="P1371" s="108" t="s">
        <v>284</v>
      </c>
      <c r="Q1371" s="120">
        <v>22000</v>
      </c>
      <c r="R1371" s="116" t="s">
        <v>0</v>
      </c>
      <c r="S1371" s="108" t="s">
        <v>272</v>
      </c>
      <c r="T1371" s="108" t="s">
        <v>272</v>
      </c>
      <c r="U1371" s="108" t="s">
        <v>272</v>
      </c>
      <c r="V1371" s="108" t="s">
        <v>272</v>
      </c>
      <c r="W1371" s="108" t="s">
        <v>272</v>
      </c>
      <c r="X1371" s="108" t="s">
        <v>272</v>
      </c>
      <c r="Y1371" s="108" t="s">
        <v>272</v>
      </c>
      <c r="Z1371" s="108" t="s">
        <v>272</v>
      </c>
      <c r="AA1371" s="108" t="s">
        <v>272</v>
      </c>
      <c r="AB1371" s="108" t="s">
        <v>272</v>
      </c>
      <c r="AC1371" s="108" t="s">
        <v>272</v>
      </c>
      <c r="AD1371" s="108" t="s">
        <v>272</v>
      </c>
      <c r="AE1371" s="108" t="s">
        <v>272</v>
      </c>
      <c r="AF1371" s="108" t="s">
        <v>278</v>
      </c>
    </row>
    <row r="1372" spans="1:32" x14ac:dyDescent="0.25">
      <c r="A1372" s="107">
        <f t="shared" si="21"/>
        <v>8</v>
      </c>
      <c r="B1372" s="113">
        <v>45530</v>
      </c>
      <c r="C1372" s="113">
        <v>45530</v>
      </c>
      <c r="D1372" s="108" t="s">
        <v>2983</v>
      </c>
      <c r="E1372" s="108" t="s">
        <v>272</v>
      </c>
      <c r="F1372" s="108" t="s">
        <v>2984</v>
      </c>
      <c r="G1372" s="108" t="s">
        <v>281</v>
      </c>
      <c r="H1372" s="108" t="s">
        <v>282</v>
      </c>
      <c r="I1372" s="108" t="s">
        <v>276</v>
      </c>
      <c r="J1372" s="120">
        <v>-811131750</v>
      </c>
      <c r="K1372" s="114">
        <v>0</v>
      </c>
      <c r="L1372" s="114">
        <v>-811131750</v>
      </c>
      <c r="M1372" s="115" t="s">
        <v>272</v>
      </c>
      <c r="N1372" s="108" t="s">
        <v>283</v>
      </c>
      <c r="O1372" s="108" t="s">
        <v>168</v>
      </c>
      <c r="P1372" s="108" t="s">
        <v>284</v>
      </c>
      <c r="Q1372" s="120">
        <v>22000</v>
      </c>
      <c r="R1372" s="116" t="s">
        <v>0</v>
      </c>
      <c r="S1372" s="108" t="s">
        <v>272</v>
      </c>
      <c r="T1372" s="108" t="s">
        <v>272</v>
      </c>
      <c r="U1372" s="108" t="s">
        <v>272</v>
      </c>
      <c r="V1372" s="108" t="s">
        <v>272</v>
      </c>
      <c r="W1372" s="108" t="s">
        <v>272</v>
      </c>
      <c r="X1372" s="108" t="s">
        <v>272</v>
      </c>
      <c r="Y1372" s="108" t="s">
        <v>272</v>
      </c>
      <c r="Z1372" s="108" t="s">
        <v>272</v>
      </c>
      <c r="AA1372" s="108" t="s">
        <v>272</v>
      </c>
      <c r="AB1372" s="108" t="s">
        <v>272</v>
      </c>
      <c r="AC1372" s="108" t="s">
        <v>272</v>
      </c>
      <c r="AD1372" s="108" t="s">
        <v>272</v>
      </c>
      <c r="AE1372" s="108" t="s">
        <v>272</v>
      </c>
      <c r="AF1372" s="108" t="s">
        <v>278</v>
      </c>
    </row>
    <row r="1373" spans="1:32" x14ac:dyDescent="0.25">
      <c r="A1373" s="107">
        <f t="shared" si="21"/>
        <v>8</v>
      </c>
      <c r="B1373" s="113">
        <v>45530</v>
      </c>
      <c r="C1373" s="113">
        <v>45530</v>
      </c>
      <c r="D1373" s="108" t="s">
        <v>2985</v>
      </c>
      <c r="E1373" s="108" t="s">
        <v>272</v>
      </c>
      <c r="F1373" s="108" t="s">
        <v>2986</v>
      </c>
      <c r="G1373" s="108" t="s">
        <v>281</v>
      </c>
      <c r="H1373" s="108" t="s">
        <v>282</v>
      </c>
      <c r="I1373" s="108" t="s">
        <v>276</v>
      </c>
      <c r="J1373" s="120">
        <v>-736737540</v>
      </c>
      <c r="K1373" s="114">
        <v>0</v>
      </c>
      <c r="L1373" s="114">
        <v>-736737540</v>
      </c>
      <c r="M1373" s="115" t="s">
        <v>272</v>
      </c>
      <c r="N1373" s="108" t="s">
        <v>95</v>
      </c>
      <c r="O1373" s="108" t="s">
        <v>170</v>
      </c>
      <c r="P1373" s="108" t="s">
        <v>284</v>
      </c>
      <c r="Q1373" s="120">
        <v>22000</v>
      </c>
      <c r="R1373" s="116" t="s">
        <v>0</v>
      </c>
      <c r="S1373" s="108" t="s">
        <v>272</v>
      </c>
      <c r="T1373" s="108" t="s">
        <v>272</v>
      </c>
      <c r="U1373" s="108" t="s">
        <v>272</v>
      </c>
      <c r="V1373" s="108" t="s">
        <v>272</v>
      </c>
      <c r="W1373" s="108" t="s">
        <v>272</v>
      </c>
      <c r="X1373" s="108" t="s">
        <v>272</v>
      </c>
      <c r="Y1373" s="108" t="s">
        <v>272</v>
      </c>
      <c r="Z1373" s="108" t="s">
        <v>272</v>
      </c>
      <c r="AA1373" s="108" t="s">
        <v>272</v>
      </c>
      <c r="AB1373" s="108" t="s">
        <v>272</v>
      </c>
      <c r="AC1373" s="108" t="s">
        <v>272</v>
      </c>
      <c r="AD1373" s="108" t="s">
        <v>272</v>
      </c>
      <c r="AE1373" s="108" t="s">
        <v>272</v>
      </c>
      <c r="AF1373" s="108" t="s">
        <v>278</v>
      </c>
    </row>
    <row r="1374" spans="1:32" x14ac:dyDescent="0.25">
      <c r="A1374" s="107">
        <f t="shared" si="21"/>
        <v>8</v>
      </c>
      <c r="B1374" s="113">
        <v>45530</v>
      </c>
      <c r="C1374" s="113">
        <v>45530</v>
      </c>
      <c r="D1374" s="108" t="s">
        <v>2987</v>
      </c>
      <c r="E1374" s="108" t="s">
        <v>272</v>
      </c>
      <c r="F1374" s="108" t="s">
        <v>2988</v>
      </c>
      <c r="G1374" s="108" t="s">
        <v>281</v>
      </c>
      <c r="H1374" s="108" t="s">
        <v>282</v>
      </c>
      <c r="I1374" s="108" t="s">
        <v>276</v>
      </c>
      <c r="J1374" s="120">
        <v>-368368770</v>
      </c>
      <c r="K1374" s="114">
        <v>0</v>
      </c>
      <c r="L1374" s="114">
        <v>-368368770</v>
      </c>
      <c r="M1374" s="115" t="s">
        <v>272</v>
      </c>
      <c r="N1374" s="108" t="s">
        <v>95</v>
      </c>
      <c r="O1374" s="108" t="s">
        <v>170</v>
      </c>
      <c r="P1374" s="108" t="s">
        <v>284</v>
      </c>
      <c r="Q1374" s="120">
        <v>11000</v>
      </c>
      <c r="R1374" s="116" t="s">
        <v>0</v>
      </c>
      <c r="S1374" s="108" t="s">
        <v>272</v>
      </c>
      <c r="T1374" s="108" t="s">
        <v>272</v>
      </c>
      <c r="U1374" s="108" t="s">
        <v>272</v>
      </c>
      <c r="V1374" s="108" t="s">
        <v>272</v>
      </c>
      <c r="W1374" s="108" t="s">
        <v>272</v>
      </c>
      <c r="X1374" s="108" t="s">
        <v>272</v>
      </c>
      <c r="Y1374" s="108" t="s">
        <v>272</v>
      </c>
      <c r="Z1374" s="108" t="s">
        <v>272</v>
      </c>
      <c r="AA1374" s="108" t="s">
        <v>272</v>
      </c>
      <c r="AB1374" s="108" t="s">
        <v>272</v>
      </c>
      <c r="AC1374" s="108" t="s">
        <v>272</v>
      </c>
      <c r="AD1374" s="108" t="s">
        <v>272</v>
      </c>
      <c r="AE1374" s="108" t="s">
        <v>272</v>
      </c>
      <c r="AF1374" s="108" t="s">
        <v>278</v>
      </c>
    </row>
    <row r="1375" spans="1:32" x14ac:dyDescent="0.25">
      <c r="A1375" s="107">
        <f t="shared" si="21"/>
        <v>8</v>
      </c>
      <c r="B1375" s="113">
        <v>45530</v>
      </c>
      <c r="C1375" s="113">
        <v>45530</v>
      </c>
      <c r="D1375" s="108" t="s">
        <v>2989</v>
      </c>
      <c r="E1375" s="108" t="s">
        <v>272</v>
      </c>
      <c r="F1375" s="108" t="s">
        <v>2990</v>
      </c>
      <c r="G1375" s="108" t="s">
        <v>281</v>
      </c>
      <c r="H1375" s="108" t="s">
        <v>282</v>
      </c>
      <c r="I1375" s="108" t="s">
        <v>276</v>
      </c>
      <c r="J1375" s="120">
        <v>-364006500</v>
      </c>
      <c r="K1375" s="114">
        <v>0</v>
      </c>
      <c r="L1375" s="114">
        <v>-364006500</v>
      </c>
      <c r="M1375" s="115" t="s">
        <v>272</v>
      </c>
      <c r="N1375" s="108" t="s">
        <v>110</v>
      </c>
      <c r="O1375" s="108" t="s">
        <v>192</v>
      </c>
      <c r="P1375" s="108" t="s">
        <v>284</v>
      </c>
      <c r="Q1375" s="120">
        <v>11000</v>
      </c>
      <c r="R1375" s="116" t="s">
        <v>0</v>
      </c>
      <c r="S1375" s="108" t="s">
        <v>272</v>
      </c>
      <c r="T1375" s="108" t="s">
        <v>272</v>
      </c>
      <c r="U1375" s="108" t="s">
        <v>272</v>
      </c>
      <c r="V1375" s="108" t="s">
        <v>272</v>
      </c>
      <c r="W1375" s="108" t="s">
        <v>272</v>
      </c>
      <c r="X1375" s="108" t="s">
        <v>272</v>
      </c>
      <c r="Y1375" s="108" t="s">
        <v>272</v>
      </c>
      <c r="Z1375" s="108" t="s">
        <v>272</v>
      </c>
      <c r="AA1375" s="108" t="s">
        <v>272</v>
      </c>
      <c r="AB1375" s="108" t="s">
        <v>272</v>
      </c>
      <c r="AC1375" s="108" t="s">
        <v>272</v>
      </c>
      <c r="AD1375" s="108" t="s">
        <v>272</v>
      </c>
      <c r="AE1375" s="108" t="s">
        <v>272</v>
      </c>
      <c r="AF1375" s="108" t="s">
        <v>278</v>
      </c>
    </row>
    <row r="1376" spans="1:32" x14ac:dyDescent="0.25">
      <c r="A1376" s="107">
        <f t="shared" si="21"/>
        <v>8</v>
      </c>
      <c r="B1376" s="113">
        <v>45530</v>
      </c>
      <c r="C1376" s="113">
        <v>45530</v>
      </c>
      <c r="D1376" s="108" t="s">
        <v>2991</v>
      </c>
      <c r="E1376" s="108" t="s">
        <v>272</v>
      </c>
      <c r="F1376" s="108" t="s">
        <v>2992</v>
      </c>
      <c r="G1376" s="108" t="s">
        <v>281</v>
      </c>
      <c r="H1376" s="108" t="s">
        <v>282</v>
      </c>
      <c r="I1376" s="108" t="s">
        <v>276</v>
      </c>
      <c r="J1376" s="120">
        <v>-247384423</v>
      </c>
      <c r="K1376" s="114">
        <v>0</v>
      </c>
      <c r="L1376" s="114">
        <v>-247384423</v>
      </c>
      <c r="M1376" s="115" t="s">
        <v>272</v>
      </c>
      <c r="N1376" s="108" t="s">
        <v>117</v>
      </c>
      <c r="O1376" s="108" t="s">
        <v>176</v>
      </c>
      <c r="P1376" s="108" t="s">
        <v>284</v>
      </c>
      <c r="Q1376" s="120">
        <v>11000</v>
      </c>
      <c r="R1376" s="116" t="s">
        <v>1</v>
      </c>
      <c r="S1376" s="108" t="s">
        <v>272</v>
      </c>
      <c r="T1376" s="108" t="s">
        <v>272</v>
      </c>
      <c r="U1376" s="108" t="s">
        <v>272</v>
      </c>
      <c r="V1376" s="108" t="s">
        <v>272</v>
      </c>
      <c r="W1376" s="108" t="s">
        <v>272</v>
      </c>
      <c r="X1376" s="108" t="s">
        <v>272</v>
      </c>
      <c r="Y1376" s="108" t="s">
        <v>272</v>
      </c>
      <c r="Z1376" s="108" t="s">
        <v>272</v>
      </c>
      <c r="AA1376" s="108" t="s">
        <v>272</v>
      </c>
      <c r="AB1376" s="108" t="s">
        <v>272</v>
      </c>
      <c r="AC1376" s="108" t="s">
        <v>272</v>
      </c>
      <c r="AD1376" s="108" t="s">
        <v>272</v>
      </c>
      <c r="AE1376" s="108" t="s">
        <v>272</v>
      </c>
      <c r="AF1376" s="108" t="s">
        <v>278</v>
      </c>
    </row>
    <row r="1377" spans="1:32" x14ac:dyDescent="0.25">
      <c r="A1377" s="107">
        <f t="shared" si="21"/>
        <v>8</v>
      </c>
      <c r="B1377" s="113">
        <v>45530</v>
      </c>
      <c r="C1377" s="113">
        <v>45530</v>
      </c>
      <c r="D1377" s="108" t="s">
        <v>2993</v>
      </c>
      <c r="E1377" s="108" t="s">
        <v>272</v>
      </c>
      <c r="F1377" s="108" t="s">
        <v>2994</v>
      </c>
      <c r="G1377" s="108" t="s">
        <v>281</v>
      </c>
      <c r="H1377" s="108" t="s">
        <v>282</v>
      </c>
      <c r="I1377" s="108" t="s">
        <v>276</v>
      </c>
      <c r="J1377" s="120">
        <v>-12605000</v>
      </c>
      <c r="K1377" s="114">
        <v>0</v>
      </c>
      <c r="L1377" s="114">
        <v>-12605000</v>
      </c>
      <c r="M1377" s="115" t="s">
        <v>272</v>
      </c>
      <c r="N1377" s="108" t="s">
        <v>2423</v>
      </c>
      <c r="O1377" s="108" t="s">
        <v>2424</v>
      </c>
      <c r="P1377" s="108" t="s">
        <v>284</v>
      </c>
      <c r="Q1377" s="120">
        <v>2521</v>
      </c>
      <c r="R1377" s="116" t="s">
        <v>239</v>
      </c>
      <c r="S1377" s="108" t="s">
        <v>272</v>
      </c>
      <c r="T1377" s="108" t="s">
        <v>272</v>
      </c>
      <c r="U1377" s="108" t="s">
        <v>272</v>
      </c>
      <c r="V1377" s="108" t="s">
        <v>272</v>
      </c>
      <c r="W1377" s="108" t="s">
        <v>272</v>
      </c>
      <c r="X1377" s="108" t="s">
        <v>272</v>
      </c>
      <c r="Y1377" s="108" t="s">
        <v>272</v>
      </c>
      <c r="Z1377" s="108" t="s">
        <v>272</v>
      </c>
      <c r="AA1377" s="108" t="s">
        <v>272</v>
      </c>
      <c r="AB1377" s="108" t="s">
        <v>272</v>
      </c>
      <c r="AC1377" s="108" t="s">
        <v>272</v>
      </c>
      <c r="AD1377" s="108" t="s">
        <v>272</v>
      </c>
      <c r="AE1377" s="108" t="s">
        <v>272</v>
      </c>
      <c r="AF1377" s="108" t="s">
        <v>278</v>
      </c>
    </row>
    <row r="1378" spans="1:32" x14ac:dyDescent="0.25">
      <c r="A1378" s="107">
        <f t="shared" si="21"/>
        <v>8</v>
      </c>
      <c r="B1378" s="113">
        <v>45530</v>
      </c>
      <c r="C1378" s="113">
        <v>45530</v>
      </c>
      <c r="D1378" s="108" t="s">
        <v>2993</v>
      </c>
      <c r="E1378" s="108" t="s">
        <v>272</v>
      </c>
      <c r="F1378" s="108" t="s">
        <v>2994</v>
      </c>
      <c r="G1378" s="108" t="s">
        <v>281</v>
      </c>
      <c r="H1378" s="108" t="s">
        <v>282</v>
      </c>
      <c r="I1378" s="108" t="s">
        <v>276</v>
      </c>
      <c r="J1378" s="120">
        <v>-17780000</v>
      </c>
      <c r="K1378" s="114">
        <v>0</v>
      </c>
      <c r="L1378" s="114">
        <v>-17780000</v>
      </c>
      <c r="M1378" s="115" t="s">
        <v>272</v>
      </c>
      <c r="N1378" s="108" t="s">
        <v>2425</v>
      </c>
      <c r="O1378" s="108" t="s">
        <v>2426</v>
      </c>
      <c r="P1378" s="108" t="s">
        <v>284</v>
      </c>
      <c r="Q1378" s="120">
        <v>3556</v>
      </c>
      <c r="R1378" s="116" t="s">
        <v>239</v>
      </c>
      <c r="S1378" s="108" t="s">
        <v>272</v>
      </c>
      <c r="T1378" s="108" t="s">
        <v>272</v>
      </c>
      <c r="U1378" s="108" t="s">
        <v>272</v>
      </c>
      <c r="V1378" s="108" t="s">
        <v>272</v>
      </c>
      <c r="W1378" s="108" t="s">
        <v>272</v>
      </c>
      <c r="X1378" s="108" t="s">
        <v>272</v>
      </c>
      <c r="Y1378" s="108" t="s">
        <v>272</v>
      </c>
      <c r="Z1378" s="108" t="s">
        <v>272</v>
      </c>
      <c r="AA1378" s="108" t="s">
        <v>272</v>
      </c>
      <c r="AB1378" s="108" t="s">
        <v>272</v>
      </c>
      <c r="AC1378" s="108" t="s">
        <v>272</v>
      </c>
      <c r="AD1378" s="108" t="s">
        <v>272</v>
      </c>
      <c r="AE1378" s="108" t="s">
        <v>272</v>
      </c>
      <c r="AF1378" s="108" t="s">
        <v>278</v>
      </c>
    </row>
    <row r="1379" spans="1:32" x14ac:dyDescent="0.25">
      <c r="A1379" s="107">
        <f t="shared" si="21"/>
        <v>8</v>
      </c>
      <c r="B1379" s="113">
        <v>45530</v>
      </c>
      <c r="C1379" s="113">
        <v>45530</v>
      </c>
      <c r="D1379" s="108" t="s">
        <v>2993</v>
      </c>
      <c r="E1379" s="108" t="s">
        <v>272</v>
      </c>
      <c r="F1379" s="108" t="s">
        <v>2994</v>
      </c>
      <c r="G1379" s="108" t="s">
        <v>281</v>
      </c>
      <c r="H1379" s="108" t="s">
        <v>282</v>
      </c>
      <c r="I1379" s="108" t="s">
        <v>276</v>
      </c>
      <c r="J1379" s="120">
        <v>-15645000</v>
      </c>
      <c r="K1379" s="114">
        <v>0</v>
      </c>
      <c r="L1379" s="114">
        <v>-15645000</v>
      </c>
      <c r="M1379" s="115" t="s">
        <v>272</v>
      </c>
      <c r="N1379" s="108" t="s">
        <v>2427</v>
      </c>
      <c r="O1379" s="108" t="s">
        <v>2428</v>
      </c>
      <c r="P1379" s="108" t="s">
        <v>284</v>
      </c>
      <c r="Q1379" s="120">
        <v>3129</v>
      </c>
      <c r="R1379" s="116" t="s">
        <v>239</v>
      </c>
      <c r="S1379" s="108" t="s">
        <v>272</v>
      </c>
      <c r="T1379" s="108" t="s">
        <v>272</v>
      </c>
      <c r="U1379" s="108" t="s">
        <v>272</v>
      </c>
      <c r="V1379" s="108" t="s">
        <v>272</v>
      </c>
      <c r="W1379" s="108" t="s">
        <v>272</v>
      </c>
      <c r="X1379" s="108" t="s">
        <v>272</v>
      </c>
      <c r="Y1379" s="108" t="s">
        <v>272</v>
      </c>
      <c r="Z1379" s="108" t="s">
        <v>272</v>
      </c>
      <c r="AA1379" s="108" t="s">
        <v>272</v>
      </c>
      <c r="AB1379" s="108" t="s">
        <v>272</v>
      </c>
      <c r="AC1379" s="108" t="s">
        <v>272</v>
      </c>
      <c r="AD1379" s="108" t="s">
        <v>272</v>
      </c>
      <c r="AE1379" s="108" t="s">
        <v>272</v>
      </c>
      <c r="AF1379" s="108" t="s">
        <v>278</v>
      </c>
    </row>
    <row r="1380" spans="1:32" x14ac:dyDescent="0.25">
      <c r="A1380" s="107">
        <f t="shared" si="21"/>
        <v>8</v>
      </c>
      <c r="B1380" s="113">
        <v>45530</v>
      </c>
      <c r="C1380" s="113">
        <v>45530</v>
      </c>
      <c r="D1380" s="108" t="s">
        <v>2993</v>
      </c>
      <c r="E1380" s="108" t="s">
        <v>272</v>
      </c>
      <c r="F1380" s="108" t="s">
        <v>2994</v>
      </c>
      <c r="G1380" s="108" t="s">
        <v>281</v>
      </c>
      <c r="H1380" s="108" t="s">
        <v>282</v>
      </c>
      <c r="I1380" s="108" t="s">
        <v>276</v>
      </c>
      <c r="J1380" s="120">
        <v>-2290000</v>
      </c>
      <c r="K1380" s="114">
        <v>0</v>
      </c>
      <c r="L1380" s="114">
        <v>-2290000</v>
      </c>
      <c r="M1380" s="115" t="s">
        <v>272</v>
      </c>
      <c r="N1380" s="108" t="s">
        <v>2429</v>
      </c>
      <c r="O1380" s="108" t="s">
        <v>2430</v>
      </c>
      <c r="P1380" s="108" t="s">
        <v>284</v>
      </c>
      <c r="Q1380" s="120">
        <v>458</v>
      </c>
      <c r="R1380" s="116" t="s">
        <v>239</v>
      </c>
      <c r="S1380" s="108" t="s">
        <v>272</v>
      </c>
      <c r="T1380" s="108" t="s">
        <v>272</v>
      </c>
      <c r="U1380" s="108" t="s">
        <v>272</v>
      </c>
      <c r="V1380" s="108" t="s">
        <v>272</v>
      </c>
      <c r="W1380" s="108" t="s">
        <v>272</v>
      </c>
      <c r="X1380" s="108" t="s">
        <v>272</v>
      </c>
      <c r="Y1380" s="108" t="s">
        <v>272</v>
      </c>
      <c r="Z1380" s="108" t="s">
        <v>272</v>
      </c>
      <c r="AA1380" s="108" t="s">
        <v>272</v>
      </c>
      <c r="AB1380" s="108" t="s">
        <v>272</v>
      </c>
      <c r="AC1380" s="108" t="s">
        <v>272</v>
      </c>
      <c r="AD1380" s="108" t="s">
        <v>272</v>
      </c>
      <c r="AE1380" s="108" t="s">
        <v>272</v>
      </c>
      <c r="AF1380" s="108" t="s">
        <v>278</v>
      </c>
    </row>
    <row r="1381" spans="1:32" ht="37.5" x14ac:dyDescent="0.25">
      <c r="A1381" s="107">
        <f t="shared" si="21"/>
        <v>8</v>
      </c>
      <c r="B1381" s="113">
        <v>45531</v>
      </c>
      <c r="C1381" s="113">
        <v>45531</v>
      </c>
      <c r="D1381" s="108" t="s">
        <v>2995</v>
      </c>
      <c r="E1381" s="108" t="s">
        <v>272</v>
      </c>
      <c r="F1381" s="108" t="s">
        <v>2996</v>
      </c>
      <c r="G1381" s="108" t="s">
        <v>274</v>
      </c>
      <c r="H1381" s="108" t="s">
        <v>275</v>
      </c>
      <c r="I1381" s="108" t="s">
        <v>276</v>
      </c>
      <c r="J1381" s="120">
        <v>-495400</v>
      </c>
      <c r="K1381" s="114">
        <v>0</v>
      </c>
      <c r="L1381" s="114">
        <v>-495400</v>
      </c>
      <c r="M1381" s="115" t="s">
        <v>2997</v>
      </c>
      <c r="N1381" s="108" t="s">
        <v>272</v>
      </c>
      <c r="O1381" s="108" t="s">
        <v>272</v>
      </c>
      <c r="P1381" s="108" t="s">
        <v>272</v>
      </c>
      <c r="Q1381" s="120">
        <v>0</v>
      </c>
      <c r="R1381" s="116" t="s">
        <v>239</v>
      </c>
      <c r="S1381" s="108" t="s">
        <v>272</v>
      </c>
      <c r="T1381" s="108" t="s">
        <v>272</v>
      </c>
      <c r="U1381" s="108" t="s">
        <v>272</v>
      </c>
      <c r="V1381" s="108" t="s">
        <v>272</v>
      </c>
      <c r="W1381" s="108" t="s">
        <v>272</v>
      </c>
      <c r="X1381" s="108" t="s">
        <v>272</v>
      </c>
      <c r="Y1381" s="108" t="s">
        <v>272</v>
      </c>
      <c r="Z1381" s="108" t="s">
        <v>272</v>
      </c>
      <c r="AA1381" s="108" t="s">
        <v>272</v>
      </c>
      <c r="AB1381" s="108" t="s">
        <v>272</v>
      </c>
      <c r="AC1381" s="108" t="s">
        <v>272</v>
      </c>
      <c r="AD1381" s="108" t="s">
        <v>272</v>
      </c>
      <c r="AE1381" s="108" t="s">
        <v>272</v>
      </c>
      <c r="AF1381" s="108" t="s">
        <v>278</v>
      </c>
    </row>
    <row r="1382" spans="1:32" ht="37.5" x14ac:dyDescent="0.25">
      <c r="A1382" s="107">
        <f t="shared" si="21"/>
        <v>8</v>
      </c>
      <c r="B1382" s="113">
        <v>45531</v>
      </c>
      <c r="C1382" s="113">
        <v>45531</v>
      </c>
      <c r="D1382" s="108" t="s">
        <v>2998</v>
      </c>
      <c r="E1382" s="108" t="s">
        <v>272</v>
      </c>
      <c r="F1382" s="108" t="s">
        <v>2999</v>
      </c>
      <c r="G1382" s="108" t="s">
        <v>274</v>
      </c>
      <c r="H1382" s="108" t="s">
        <v>275</v>
      </c>
      <c r="I1382" s="108" t="s">
        <v>276</v>
      </c>
      <c r="J1382" s="120">
        <v>-1500000</v>
      </c>
      <c r="K1382" s="114">
        <v>0</v>
      </c>
      <c r="L1382" s="114">
        <v>-1500000</v>
      </c>
      <c r="M1382" s="115" t="s">
        <v>2899</v>
      </c>
      <c r="N1382" s="108" t="s">
        <v>272</v>
      </c>
      <c r="O1382" s="108" t="s">
        <v>272</v>
      </c>
      <c r="P1382" s="108" t="s">
        <v>272</v>
      </c>
      <c r="Q1382" s="120">
        <v>0</v>
      </c>
      <c r="R1382" s="116" t="s">
        <v>239</v>
      </c>
      <c r="S1382" s="108" t="s">
        <v>272</v>
      </c>
      <c r="T1382" s="108" t="s">
        <v>272</v>
      </c>
      <c r="U1382" s="108" t="s">
        <v>272</v>
      </c>
      <c r="V1382" s="108" t="s">
        <v>272</v>
      </c>
      <c r="W1382" s="108" t="s">
        <v>272</v>
      </c>
      <c r="X1382" s="108" t="s">
        <v>272</v>
      </c>
      <c r="Y1382" s="108" t="s">
        <v>272</v>
      </c>
      <c r="Z1382" s="108" t="s">
        <v>272</v>
      </c>
      <c r="AA1382" s="108" t="s">
        <v>272</v>
      </c>
      <c r="AB1382" s="108" t="s">
        <v>272</v>
      </c>
      <c r="AC1382" s="108" t="s">
        <v>272</v>
      </c>
      <c r="AD1382" s="108" t="s">
        <v>272</v>
      </c>
      <c r="AE1382" s="108" t="s">
        <v>272</v>
      </c>
      <c r="AF1382" s="108" t="s">
        <v>278</v>
      </c>
    </row>
    <row r="1383" spans="1:32" x14ac:dyDescent="0.25">
      <c r="A1383" s="107">
        <f t="shared" si="21"/>
        <v>8</v>
      </c>
      <c r="B1383" s="113">
        <v>45531</v>
      </c>
      <c r="C1383" s="113">
        <v>45531</v>
      </c>
      <c r="D1383" s="108" t="s">
        <v>3000</v>
      </c>
      <c r="E1383" s="108" t="s">
        <v>272</v>
      </c>
      <c r="F1383" s="108" t="s">
        <v>3001</v>
      </c>
      <c r="G1383" s="108" t="s">
        <v>2189</v>
      </c>
      <c r="H1383" s="108" t="s">
        <v>2190</v>
      </c>
      <c r="I1383" s="108" t="s">
        <v>276</v>
      </c>
      <c r="J1383" s="120">
        <v>157137301</v>
      </c>
      <c r="K1383" s="114">
        <v>157137301</v>
      </c>
      <c r="L1383" s="114">
        <v>0</v>
      </c>
      <c r="M1383" s="115" t="s">
        <v>272</v>
      </c>
      <c r="N1383" s="108" t="s">
        <v>111</v>
      </c>
      <c r="O1383" s="108" t="s">
        <v>466</v>
      </c>
      <c r="P1383" s="108" t="s">
        <v>284</v>
      </c>
      <c r="Q1383" s="120">
        <v>4400</v>
      </c>
      <c r="R1383" s="116" t="s">
        <v>0</v>
      </c>
      <c r="S1383" s="108" t="s">
        <v>272</v>
      </c>
      <c r="T1383" s="108" t="s">
        <v>272</v>
      </c>
      <c r="U1383" s="108" t="s">
        <v>272</v>
      </c>
      <c r="V1383" s="108" t="s">
        <v>272</v>
      </c>
      <c r="W1383" s="108" t="s">
        <v>272</v>
      </c>
      <c r="X1383" s="108" t="s">
        <v>272</v>
      </c>
      <c r="Y1383" s="108" t="s">
        <v>272</v>
      </c>
      <c r="Z1383" s="108" t="s">
        <v>272</v>
      </c>
      <c r="AA1383" s="108" t="s">
        <v>272</v>
      </c>
      <c r="AB1383" s="108" t="s">
        <v>272</v>
      </c>
      <c r="AC1383" s="108" t="s">
        <v>272</v>
      </c>
      <c r="AD1383" s="108" t="s">
        <v>272</v>
      </c>
      <c r="AE1383" s="108" t="s">
        <v>272</v>
      </c>
      <c r="AF1383" s="108" t="s">
        <v>278</v>
      </c>
    </row>
    <row r="1384" spans="1:32" x14ac:dyDescent="0.25">
      <c r="A1384" s="107">
        <f t="shared" si="21"/>
        <v>8</v>
      </c>
      <c r="B1384" s="113">
        <v>45531</v>
      </c>
      <c r="C1384" s="113">
        <v>45531</v>
      </c>
      <c r="D1384" s="108" t="s">
        <v>3002</v>
      </c>
      <c r="E1384" s="108" t="s">
        <v>272</v>
      </c>
      <c r="F1384" s="108" t="s">
        <v>3003</v>
      </c>
      <c r="G1384" s="108" t="s">
        <v>2189</v>
      </c>
      <c r="H1384" s="108" t="s">
        <v>2190</v>
      </c>
      <c r="I1384" s="108" t="s">
        <v>276</v>
      </c>
      <c r="J1384" s="120">
        <v>157137301</v>
      </c>
      <c r="K1384" s="114">
        <v>157137301</v>
      </c>
      <c r="L1384" s="114">
        <v>0</v>
      </c>
      <c r="M1384" s="115" t="s">
        <v>272</v>
      </c>
      <c r="N1384" s="108" t="s">
        <v>111</v>
      </c>
      <c r="O1384" s="108" t="s">
        <v>466</v>
      </c>
      <c r="P1384" s="108" t="s">
        <v>284</v>
      </c>
      <c r="Q1384" s="120">
        <v>4400</v>
      </c>
      <c r="R1384" s="116" t="s">
        <v>0</v>
      </c>
      <c r="S1384" s="108" t="s">
        <v>272</v>
      </c>
      <c r="T1384" s="108" t="s">
        <v>272</v>
      </c>
      <c r="U1384" s="108" t="s">
        <v>272</v>
      </c>
      <c r="V1384" s="108" t="s">
        <v>272</v>
      </c>
      <c r="W1384" s="108" t="s">
        <v>272</v>
      </c>
      <c r="X1384" s="108" t="s">
        <v>272</v>
      </c>
      <c r="Y1384" s="108" t="s">
        <v>272</v>
      </c>
      <c r="Z1384" s="108" t="s">
        <v>272</v>
      </c>
      <c r="AA1384" s="108" t="s">
        <v>272</v>
      </c>
      <c r="AB1384" s="108" t="s">
        <v>272</v>
      </c>
      <c r="AC1384" s="108" t="s">
        <v>272</v>
      </c>
      <c r="AD1384" s="108" t="s">
        <v>272</v>
      </c>
      <c r="AE1384" s="108" t="s">
        <v>272</v>
      </c>
      <c r="AF1384" s="108" t="s">
        <v>278</v>
      </c>
    </row>
    <row r="1385" spans="1:32" x14ac:dyDescent="0.25">
      <c r="A1385" s="107">
        <f t="shared" si="21"/>
        <v>8</v>
      </c>
      <c r="B1385" s="113">
        <v>45531</v>
      </c>
      <c r="C1385" s="113">
        <v>45531</v>
      </c>
      <c r="D1385" s="108" t="s">
        <v>3004</v>
      </c>
      <c r="E1385" s="108" t="s">
        <v>272</v>
      </c>
      <c r="F1385" s="108" t="s">
        <v>3005</v>
      </c>
      <c r="G1385" s="108" t="s">
        <v>2189</v>
      </c>
      <c r="H1385" s="108" t="s">
        <v>2190</v>
      </c>
      <c r="I1385" s="108" t="s">
        <v>276</v>
      </c>
      <c r="J1385" s="120">
        <v>322927136</v>
      </c>
      <c r="K1385" s="114">
        <v>322927136</v>
      </c>
      <c r="L1385" s="114">
        <v>0</v>
      </c>
      <c r="M1385" s="115" t="s">
        <v>272</v>
      </c>
      <c r="N1385" s="108" t="s">
        <v>283</v>
      </c>
      <c r="O1385" s="108" t="s">
        <v>168</v>
      </c>
      <c r="P1385" s="108" t="s">
        <v>284</v>
      </c>
      <c r="Q1385" s="120">
        <v>8800</v>
      </c>
      <c r="R1385" s="116" t="s">
        <v>0</v>
      </c>
      <c r="S1385" s="108" t="s">
        <v>272</v>
      </c>
      <c r="T1385" s="108" t="s">
        <v>272</v>
      </c>
      <c r="U1385" s="108" t="s">
        <v>272</v>
      </c>
      <c r="V1385" s="108" t="s">
        <v>272</v>
      </c>
      <c r="W1385" s="108" t="s">
        <v>272</v>
      </c>
      <c r="X1385" s="108" t="s">
        <v>272</v>
      </c>
      <c r="Y1385" s="108" t="s">
        <v>272</v>
      </c>
      <c r="Z1385" s="108" t="s">
        <v>272</v>
      </c>
      <c r="AA1385" s="108" t="s">
        <v>272</v>
      </c>
      <c r="AB1385" s="108" t="s">
        <v>272</v>
      </c>
      <c r="AC1385" s="108" t="s">
        <v>272</v>
      </c>
      <c r="AD1385" s="108" t="s">
        <v>272</v>
      </c>
      <c r="AE1385" s="108" t="s">
        <v>272</v>
      </c>
      <c r="AF1385" s="108" t="s">
        <v>278</v>
      </c>
    </row>
    <row r="1386" spans="1:32" x14ac:dyDescent="0.25">
      <c r="A1386" s="107">
        <f t="shared" si="21"/>
        <v>8</v>
      </c>
      <c r="B1386" s="113">
        <v>45531</v>
      </c>
      <c r="C1386" s="113">
        <v>45531</v>
      </c>
      <c r="D1386" s="108" t="s">
        <v>3006</v>
      </c>
      <c r="E1386" s="108" t="s">
        <v>272</v>
      </c>
      <c r="F1386" s="108" t="s">
        <v>3007</v>
      </c>
      <c r="G1386" s="108" t="s">
        <v>315</v>
      </c>
      <c r="H1386" s="108" t="s">
        <v>316</v>
      </c>
      <c r="I1386" s="108" t="s">
        <v>276</v>
      </c>
      <c r="J1386" s="120">
        <v>-666478120</v>
      </c>
      <c r="K1386" s="114">
        <v>0</v>
      </c>
      <c r="L1386" s="114">
        <v>-666478120</v>
      </c>
      <c r="M1386" s="115" t="s">
        <v>272</v>
      </c>
      <c r="N1386" s="108" t="s">
        <v>110</v>
      </c>
      <c r="O1386" s="108" t="s">
        <v>192</v>
      </c>
      <c r="P1386" s="108" t="s">
        <v>284</v>
      </c>
      <c r="Q1386" s="120">
        <v>22000</v>
      </c>
      <c r="R1386" s="116" t="s">
        <v>0</v>
      </c>
      <c r="S1386" s="108" t="s">
        <v>272</v>
      </c>
      <c r="T1386" s="108" t="s">
        <v>272</v>
      </c>
      <c r="U1386" s="108" t="s">
        <v>272</v>
      </c>
      <c r="V1386" s="108" t="s">
        <v>272</v>
      </c>
      <c r="W1386" s="108" t="s">
        <v>272</v>
      </c>
      <c r="X1386" s="108" t="s">
        <v>272</v>
      </c>
      <c r="Y1386" s="108" t="s">
        <v>272</v>
      </c>
      <c r="Z1386" s="108" t="s">
        <v>272</v>
      </c>
      <c r="AA1386" s="108" t="s">
        <v>272</v>
      </c>
      <c r="AB1386" s="108" t="s">
        <v>272</v>
      </c>
      <c r="AC1386" s="108" t="s">
        <v>272</v>
      </c>
      <c r="AD1386" s="108" t="s">
        <v>272</v>
      </c>
      <c r="AE1386" s="108" t="s">
        <v>272</v>
      </c>
      <c r="AF1386" s="108" t="s">
        <v>278</v>
      </c>
    </row>
    <row r="1387" spans="1:32" x14ac:dyDescent="0.25">
      <c r="A1387" s="107">
        <f t="shared" si="21"/>
        <v>8</v>
      </c>
      <c r="B1387" s="113">
        <v>45531</v>
      </c>
      <c r="C1387" s="113">
        <v>45531</v>
      </c>
      <c r="D1387" s="108" t="s">
        <v>3008</v>
      </c>
      <c r="E1387" s="108" t="s">
        <v>272</v>
      </c>
      <c r="F1387" s="108" t="s">
        <v>3009</v>
      </c>
      <c r="G1387" s="108" t="s">
        <v>315</v>
      </c>
      <c r="H1387" s="108" t="s">
        <v>316</v>
      </c>
      <c r="I1387" s="108" t="s">
        <v>276</v>
      </c>
      <c r="J1387" s="120">
        <v>-666478120</v>
      </c>
      <c r="K1387" s="114">
        <v>0</v>
      </c>
      <c r="L1387" s="114">
        <v>-666478120</v>
      </c>
      <c r="M1387" s="115" t="s">
        <v>272</v>
      </c>
      <c r="N1387" s="108" t="s">
        <v>110</v>
      </c>
      <c r="O1387" s="108" t="s">
        <v>192</v>
      </c>
      <c r="P1387" s="108" t="s">
        <v>284</v>
      </c>
      <c r="Q1387" s="120">
        <v>22000</v>
      </c>
      <c r="R1387" s="116" t="s">
        <v>0</v>
      </c>
      <c r="S1387" s="108" t="s">
        <v>272</v>
      </c>
      <c r="T1387" s="108" t="s">
        <v>272</v>
      </c>
      <c r="U1387" s="108" t="s">
        <v>272</v>
      </c>
      <c r="V1387" s="108" t="s">
        <v>272</v>
      </c>
      <c r="W1387" s="108" t="s">
        <v>272</v>
      </c>
      <c r="X1387" s="108" t="s">
        <v>272</v>
      </c>
      <c r="Y1387" s="108" t="s">
        <v>272</v>
      </c>
      <c r="Z1387" s="108" t="s">
        <v>272</v>
      </c>
      <c r="AA1387" s="108" t="s">
        <v>272</v>
      </c>
      <c r="AB1387" s="108" t="s">
        <v>272</v>
      </c>
      <c r="AC1387" s="108" t="s">
        <v>272</v>
      </c>
      <c r="AD1387" s="108" t="s">
        <v>272</v>
      </c>
      <c r="AE1387" s="108" t="s">
        <v>272</v>
      </c>
      <c r="AF1387" s="108" t="s">
        <v>278</v>
      </c>
    </row>
    <row r="1388" spans="1:32" x14ac:dyDescent="0.25">
      <c r="A1388" s="107">
        <f t="shared" si="21"/>
        <v>8</v>
      </c>
      <c r="B1388" s="113">
        <v>45531</v>
      </c>
      <c r="C1388" s="113">
        <v>45531</v>
      </c>
      <c r="D1388" s="108" t="s">
        <v>3010</v>
      </c>
      <c r="E1388" s="108" t="s">
        <v>272</v>
      </c>
      <c r="F1388" s="108" t="s">
        <v>3011</v>
      </c>
      <c r="G1388" s="108" t="s">
        <v>315</v>
      </c>
      <c r="H1388" s="108" t="s">
        <v>316</v>
      </c>
      <c r="I1388" s="108" t="s">
        <v>276</v>
      </c>
      <c r="J1388" s="120">
        <v>-666478120</v>
      </c>
      <c r="K1388" s="114">
        <v>0</v>
      </c>
      <c r="L1388" s="114">
        <v>-666478120</v>
      </c>
      <c r="M1388" s="115" t="s">
        <v>272</v>
      </c>
      <c r="N1388" s="108" t="s">
        <v>110</v>
      </c>
      <c r="O1388" s="108" t="s">
        <v>192</v>
      </c>
      <c r="P1388" s="108" t="s">
        <v>284</v>
      </c>
      <c r="Q1388" s="120">
        <v>22000</v>
      </c>
      <c r="R1388" s="116" t="s">
        <v>0</v>
      </c>
      <c r="S1388" s="108" t="s">
        <v>272</v>
      </c>
      <c r="T1388" s="108" t="s">
        <v>272</v>
      </c>
      <c r="U1388" s="108" t="s">
        <v>272</v>
      </c>
      <c r="V1388" s="108" t="s">
        <v>272</v>
      </c>
      <c r="W1388" s="108" t="s">
        <v>272</v>
      </c>
      <c r="X1388" s="108" t="s">
        <v>272</v>
      </c>
      <c r="Y1388" s="108" t="s">
        <v>272</v>
      </c>
      <c r="Z1388" s="108" t="s">
        <v>272</v>
      </c>
      <c r="AA1388" s="108" t="s">
        <v>272</v>
      </c>
      <c r="AB1388" s="108" t="s">
        <v>272</v>
      </c>
      <c r="AC1388" s="108" t="s">
        <v>272</v>
      </c>
      <c r="AD1388" s="108" t="s">
        <v>272</v>
      </c>
      <c r="AE1388" s="108" t="s">
        <v>272</v>
      </c>
      <c r="AF1388" s="108" t="s">
        <v>278</v>
      </c>
    </row>
    <row r="1389" spans="1:32" x14ac:dyDescent="0.25">
      <c r="A1389" s="107">
        <f t="shared" si="21"/>
        <v>8</v>
      </c>
      <c r="B1389" s="113">
        <v>45531</v>
      </c>
      <c r="C1389" s="113">
        <v>45531</v>
      </c>
      <c r="D1389" s="108" t="s">
        <v>3012</v>
      </c>
      <c r="E1389" s="108" t="s">
        <v>272</v>
      </c>
      <c r="F1389" s="108" t="s">
        <v>3013</v>
      </c>
      <c r="G1389" s="108" t="s">
        <v>315</v>
      </c>
      <c r="H1389" s="108" t="s">
        <v>316</v>
      </c>
      <c r="I1389" s="108" t="s">
        <v>276</v>
      </c>
      <c r="J1389" s="120">
        <v>-666478120</v>
      </c>
      <c r="K1389" s="114">
        <v>0</v>
      </c>
      <c r="L1389" s="114">
        <v>-666478120</v>
      </c>
      <c r="M1389" s="115" t="s">
        <v>272</v>
      </c>
      <c r="N1389" s="108" t="s">
        <v>110</v>
      </c>
      <c r="O1389" s="108" t="s">
        <v>192</v>
      </c>
      <c r="P1389" s="108" t="s">
        <v>284</v>
      </c>
      <c r="Q1389" s="120">
        <v>22000</v>
      </c>
      <c r="R1389" s="116" t="s">
        <v>0</v>
      </c>
      <c r="S1389" s="108" t="s">
        <v>272</v>
      </c>
      <c r="T1389" s="108" t="s">
        <v>272</v>
      </c>
      <c r="U1389" s="108" t="s">
        <v>272</v>
      </c>
      <c r="V1389" s="108" t="s">
        <v>272</v>
      </c>
      <c r="W1389" s="108" t="s">
        <v>272</v>
      </c>
      <c r="X1389" s="108" t="s">
        <v>272</v>
      </c>
      <c r="Y1389" s="108" t="s">
        <v>272</v>
      </c>
      <c r="Z1389" s="108" t="s">
        <v>272</v>
      </c>
      <c r="AA1389" s="108" t="s">
        <v>272</v>
      </c>
      <c r="AB1389" s="108" t="s">
        <v>272</v>
      </c>
      <c r="AC1389" s="108" t="s">
        <v>272</v>
      </c>
      <c r="AD1389" s="108" t="s">
        <v>272</v>
      </c>
      <c r="AE1389" s="108" t="s">
        <v>272</v>
      </c>
      <c r="AF1389" s="108" t="s">
        <v>278</v>
      </c>
    </row>
    <row r="1390" spans="1:32" x14ac:dyDescent="0.25">
      <c r="A1390" s="107">
        <f t="shared" si="21"/>
        <v>8</v>
      </c>
      <c r="B1390" s="113">
        <v>45531</v>
      </c>
      <c r="C1390" s="113">
        <v>45531</v>
      </c>
      <c r="D1390" s="108" t="s">
        <v>3014</v>
      </c>
      <c r="E1390" s="108" t="s">
        <v>272</v>
      </c>
      <c r="F1390" s="108" t="s">
        <v>3015</v>
      </c>
      <c r="G1390" s="108" t="s">
        <v>281</v>
      </c>
      <c r="H1390" s="108" t="s">
        <v>282</v>
      </c>
      <c r="I1390" s="108" t="s">
        <v>276</v>
      </c>
      <c r="J1390" s="120">
        <v>-811131750</v>
      </c>
      <c r="K1390" s="114">
        <v>0</v>
      </c>
      <c r="L1390" s="114">
        <v>-811131750</v>
      </c>
      <c r="M1390" s="115" t="s">
        <v>272</v>
      </c>
      <c r="N1390" s="108" t="s">
        <v>283</v>
      </c>
      <c r="O1390" s="108" t="s">
        <v>168</v>
      </c>
      <c r="P1390" s="108" t="s">
        <v>284</v>
      </c>
      <c r="Q1390" s="120">
        <v>22000</v>
      </c>
      <c r="R1390" s="116" t="s">
        <v>0</v>
      </c>
      <c r="S1390" s="108" t="s">
        <v>272</v>
      </c>
      <c r="T1390" s="108" t="s">
        <v>272</v>
      </c>
      <c r="U1390" s="108" t="s">
        <v>272</v>
      </c>
      <c r="V1390" s="108" t="s">
        <v>272</v>
      </c>
      <c r="W1390" s="108" t="s">
        <v>272</v>
      </c>
      <c r="X1390" s="108" t="s">
        <v>272</v>
      </c>
      <c r="Y1390" s="108" t="s">
        <v>272</v>
      </c>
      <c r="Z1390" s="108" t="s">
        <v>272</v>
      </c>
      <c r="AA1390" s="108" t="s">
        <v>272</v>
      </c>
      <c r="AB1390" s="108" t="s">
        <v>272</v>
      </c>
      <c r="AC1390" s="108" t="s">
        <v>272</v>
      </c>
      <c r="AD1390" s="108" t="s">
        <v>272</v>
      </c>
      <c r="AE1390" s="108" t="s">
        <v>272</v>
      </c>
      <c r="AF1390" s="108" t="s">
        <v>278</v>
      </c>
    </row>
    <row r="1391" spans="1:32" x14ac:dyDescent="0.25">
      <c r="A1391" s="107">
        <f t="shared" si="21"/>
        <v>8</v>
      </c>
      <c r="B1391" s="113">
        <v>45531</v>
      </c>
      <c r="C1391" s="113">
        <v>45531</v>
      </c>
      <c r="D1391" s="108" t="s">
        <v>3016</v>
      </c>
      <c r="E1391" s="108" t="s">
        <v>272</v>
      </c>
      <c r="F1391" s="108" t="s">
        <v>3017</v>
      </c>
      <c r="G1391" s="108" t="s">
        <v>281</v>
      </c>
      <c r="H1391" s="108" t="s">
        <v>282</v>
      </c>
      <c r="I1391" s="108" t="s">
        <v>276</v>
      </c>
      <c r="J1391" s="120">
        <v>-811131750</v>
      </c>
      <c r="K1391" s="114">
        <v>0</v>
      </c>
      <c r="L1391" s="114">
        <v>-811131750</v>
      </c>
      <c r="M1391" s="115" t="s">
        <v>272</v>
      </c>
      <c r="N1391" s="108" t="s">
        <v>283</v>
      </c>
      <c r="O1391" s="108" t="s">
        <v>168</v>
      </c>
      <c r="P1391" s="108" t="s">
        <v>284</v>
      </c>
      <c r="Q1391" s="120">
        <v>22000</v>
      </c>
      <c r="R1391" s="116" t="s">
        <v>0</v>
      </c>
      <c r="S1391" s="108" t="s">
        <v>272</v>
      </c>
      <c r="T1391" s="108" t="s">
        <v>272</v>
      </c>
      <c r="U1391" s="108" t="s">
        <v>272</v>
      </c>
      <c r="V1391" s="108" t="s">
        <v>272</v>
      </c>
      <c r="W1391" s="108" t="s">
        <v>272</v>
      </c>
      <c r="X1391" s="108" t="s">
        <v>272</v>
      </c>
      <c r="Y1391" s="108" t="s">
        <v>272</v>
      </c>
      <c r="Z1391" s="108" t="s">
        <v>272</v>
      </c>
      <c r="AA1391" s="108" t="s">
        <v>272</v>
      </c>
      <c r="AB1391" s="108" t="s">
        <v>272</v>
      </c>
      <c r="AC1391" s="108" t="s">
        <v>272</v>
      </c>
      <c r="AD1391" s="108" t="s">
        <v>272</v>
      </c>
      <c r="AE1391" s="108" t="s">
        <v>272</v>
      </c>
      <c r="AF1391" s="108" t="s">
        <v>278</v>
      </c>
    </row>
    <row r="1392" spans="1:32" x14ac:dyDescent="0.25">
      <c r="A1392" s="107">
        <f t="shared" si="21"/>
        <v>8</v>
      </c>
      <c r="B1392" s="113">
        <v>45531</v>
      </c>
      <c r="C1392" s="113">
        <v>45531</v>
      </c>
      <c r="D1392" s="108" t="s">
        <v>3018</v>
      </c>
      <c r="E1392" s="108" t="s">
        <v>272</v>
      </c>
      <c r="F1392" s="108" t="s">
        <v>3019</v>
      </c>
      <c r="G1392" s="108" t="s">
        <v>281</v>
      </c>
      <c r="H1392" s="108" t="s">
        <v>282</v>
      </c>
      <c r="I1392" s="108" t="s">
        <v>276</v>
      </c>
      <c r="J1392" s="120">
        <v>-368368770</v>
      </c>
      <c r="K1392" s="114">
        <v>0</v>
      </c>
      <c r="L1392" s="114">
        <v>-368368770</v>
      </c>
      <c r="M1392" s="115" t="s">
        <v>272</v>
      </c>
      <c r="N1392" s="108" t="s">
        <v>95</v>
      </c>
      <c r="O1392" s="108" t="s">
        <v>170</v>
      </c>
      <c r="P1392" s="108" t="s">
        <v>284</v>
      </c>
      <c r="Q1392" s="120">
        <v>11000</v>
      </c>
      <c r="R1392" s="116" t="s">
        <v>0</v>
      </c>
      <c r="S1392" s="108" t="s">
        <v>272</v>
      </c>
      <c r="T1392" s="108" t="s">
        <v>272</v>
      </c>
      <c r="U1392" s="108" t="s">
        <v>272</v>
      </c>
      <c r="V1392" s="108" t="s">
        <v>272</v>
      </c>
      <c r="W1392" s="108" t="s">
        <v>272</v>
      </c>
      <c r="X1392" s="108" t="s">
        <v>272</v>
      </c>
      <c r="Y1392" s="108" t="s">
        <v>272</v>
      </c>
      <c r="Z1392" s="108" t="s">
        <v>272</v>
      </c>
      <c r="AA1392" s="108" t="s">
        <v>272</v>
      </c>
      <c r="AB1392" s="108" t="s">
        <v>272</v>
      </c>
      <c r="AC1392" s="108" t="s">
        <v>272</v>
      </c>
      <c r="AD1392" s="108" t="s">
        <v>272</v>
      </c>
      <c r="AE1392" s="108" t="s">
        <v>272</v>
      </c>
      <c r="AF1392" s="108" t="s">
        <v>278</v>
      </c>
    </row>
    <row r="1393" spans="1:32" x14ac:dyDescent="0.25">
      <c r="A1393" s="107">
        <f t="shared" si="21"/>
        <v>8</v>
      </c>
      <c r="B1393" s="113">
        <v>45531</v>
      </c>
      <c r="C1393" s="113">
        <v>45531</v>
      </c>
      <c r="D1393" s="108" t="s">
        <v>3020</v>
      </c>
      <c r="E1393" s="108" t="s">
        <v>272</v>
      </c>
      <c r="F1393" s="108" t="s">
        <v>3021</v>
      </c>
      <c r="G1393" s="108" t="s">
        <v>281</v>
      </c>
      <c r="H1393" s="108" t="s">
        <v>282</v>
      </c>
      <c r="I1393" s="108" t="s">
        <v>276</v>
      </c>
      <c r="J1393" s="120">
        <v>-368368770</v>
      </c>
      <c r="K1393" s="114">
        <v>0</v>
      </c>
      <c r="L1393" s="114">
        <v>-368368770</v>
      </c>
      <c r="M1393" s="115" t="s">
        <v>272</v>
      </c>
      <c r="N1393" s="108" t="s">
        <v>95</v>
      </c>
      <c r="O1393" s="108" t="s">
        <v>170</v>
      </c>
      <c r="P1393" s="108" t="s">
        <v>284</v>
      </c>
      <c r="Q1393" s="120">
        <v>11000</v>
      </c>
      <c r="R1393" s="116" t="s">
        <v>0</v>
      </c>
      <c r="S1393" s="108" t="s">
        <v>272</v>
      </c>
      <c r="T1393" s="108" t="s">
        <v>272</v>
      </c>
      <c r="U1393" s="108" t="s">
        <v>272</v>
      </c>
      <c r="V1393" s="108" t="s">
        <v>272</v>
      </c>
      <c r="W1393" s="108" t="s">
        <v>272</v>
      </c>
      <c r="X1393" s="108" t="s">
        <v>272</v>
      </c>
      <c r="Y1393" s="108" t="s">
        <v>272</v>
      </c>
      <c r="Z1393" s="108" t="s">
        <v>272</v>
      </c>
      <c r="AA1393" s="108" t="s">
        <v>272</v>
      </c>
      <c r="AB1393" s="108" t="s">
        <v>272</v>
      </c>
      <c r="AC1393" s="108" t="s">
        <v>272</v>
      </c>
      <c r="AD1393" s="108" t="s">
        <v>272</v>
      </c>
      <c r="AE1393" s="108" t="s">
        <v>272</v>
      </c>
      <c r="AF1393" s="108" t="s">
        <v>278</v>
      </c>
    </row>
    <row r="1394" spans="1:32" x14ac:dyDescent="0.25">
      <c r="A1394" s="107">
        <f t="shared" si="21"/>
        <v>8</v>
      </c>
      <c r="B1394" s="113">
        <v>45531</v>
      </c>
      <c r="C1394" s="113">
        <v>45531</v>
      </c>
      <c r="D1394" s="108" t="s">
        <v>3022</v>
      </c>
      <c r="E1394" s="108" t="s">
        <v>272</v>
      </c>
      <c r="F1394" s="108" t="s">
        <v>3023</v>
      </c>
      <c r="G1394" s="108" t="s">
        <v>281</v>
      </c>
      <c r="H1394" s="108" t="s">
        <v>282</v>
      </c>
      <c r="I1394" s="108" t="s">
        <v>276</v>
      </c>
      <c r="J1394" s="120">
        <v>-364006500</v>
      </c>
      <c r="K1394" s="114">
        <v>0</v>
      </c>
      <c r="L1394" s="114">
        <v>-364006500</v>
      </c>
      <c r="M1394" s="115" t="s">
        <v>272</v>
      </c>
      <c r="N1394" s="108" t="s">
        <v>110</v>
      </c>
      <c r="O1394" s="108" t="s">
        <v>192</v>
      </c>
      <c r="P1394" s="108" t="s">
        <v>284</v>
      </c>
      <c r="Q1394" s="120">
        <v>11000</v>
      </c>
      <c r="R1394" s="116" t="s">
        <v>0</v>
      </c>
      <c r="S1394" s="108" t="s">
        <v>272</v>
      </c>
      <c r="T1394" s="108" t="s">
        <v>272</v>
      </c>
      <c r="U1394" s="108" t="s">
        <v>272</v>
      </c>
      <c r="V1394" s="108" t="s">
        <v>272</v>
      </c>
      <c r="W1394" s="108" t="s">
        <v>272</v>
      </c>
      <c r="X1394" s="108" t="s">
        <v>272</v>
      </c>
      <c r="Y1394" s="108" t="s">
        <v>272</v>
      </c>
      <c r="Z1394" s="108" t="s">
        <v>272</v>
      </c>
      <c r="AA1394" s="108" t="s">
        <v>272</v>
      </c>
      <c r="AB1394" s="108" t="s">
        <v>272</v>
      </c>
      <c r="AC1394" s="108" t="s">
        <v>272</v>
      </c>
      <c r="AD1394" s="108" t="s">
        <v>272</v>
      </c>
      <c r="AE1394" s="108" t="s">
        <v>272</v>
      </c>
      <c r="AF1394" s="108" t="s">
        <v>278</v>
      </c>
    </row>
    <row r="1395" spans="1:32" x14ac:dyDescent="0.25">
      <c r="A1395" s="107">
        <f t="shared" si="21"/>
        <v>8</v>
      </c>
      <c r="B1395" s="113">
        <v>45531</v>
      </c>
      <c r="C1395" s="113">
        <v>45531</v>
      </c>
      <c r="D1395" s="108" t="s">
        <v>3024</v>
      </c>
      <c r="E1395" s="108" t="s">
        <v>272</v>
      </c>
      <c r="F1395" s="108" t="s">
        <v>3025</v>
      </c>
      <c r="G1395" s="108" t="s">
        <v>281</v>
      </c>
      <c r="H1395" s="108" t="s">
        <v>282</v>
      </c>
      <c r="I1395" s="108" t="s">
        <v>276</v>
      </c>
      <c r="J1395" s="120">
        <v>-193017000</v>
      </c>
      <c r="K1395" s="114">
        <v>0</v>
      </c>
      <c r="L1395" s="114">
        <v>-193017000</v>
      </c>
      <c r="M1395" s="115" t="s">
        <v>272</v>
      </c>
      <c r="N1395" s="108" t="s">
        <v>3026</v>
      </c>
      <c r="O1395" s="108" t="s">
        <v>3027</v>
      </c>
      <c r="P1395" s="108" t="s">
        <v>284</v>
      </c>
      <c r="Q1395" s="120">
        <v>5500</v>
      </c>
      <c r="R1395" s="116" t="s">
        <v>1</v>
      </c>
      <c r="S1395" s="108" t="s">
        <v>272</v>
      </c>
      <c r="T1395" s="108" t="s">
        <v>272</v>
      </c>
      <c r="U1395" s="108" t="s">
        <v>272</v>
      </c>
      <c r="V1395" s="108" t="s">
        <v>272</v>
      </c>
      <c r="W1395" s="108" t="s">
        <v>272</v>
      </c>
      <c r="X1395" s="108" t="s">
        <v>272</v>
      </c>
      <c r="Y1395" s="108" t="s">
        <v>272</v>
      </c>
      <c r="Z1395" s="108" t="s">
        <v>272</v>
      </c>
      <c r="AA1395" s="108" t="s">
        <v>272</v>
      </c>
      <c r="AB1395" s="108" t="s">
        <v>272</v>
      </c>
      <c r="AC1395" s="108" t="s">
        <v>272</v>
      </c>
      <c r="AD1395" s="108" t="s">
        <v>272</v>
      </c>
      <c r="AE1395" s="108" t="s">
        <v>272</v>
      </c>
      <c r="AF1395" s="108" t="s">
        <v>278</v>
      </c>
    </row>
    <row r="1396" spans="1:32" x14ac:dyDescent="0.25">
      <c r="A1396" s="107">
        <f t="shared" si="21"/>
        <v>8</v>
      </c>
      <c r="B1396" s="113">
        <v>45531</v>
      </c>
      <c r="C1396" s="113">
        <v>45531</v>
      </c>
      <c r="D1396" s="108" t="s">
        <v>3028</v>
      </c>
      <c r="E1396" s="108" t="s">
        <v>272</v>
      </c>
      <c r="F1396" s="108" t="s">
        <v>3029</v>
      </c>
      <c r="G1396" s="108" t="s">
        <v>281</v>
      </c>
      <c r="H1396" s="108" t="s">
        <v>282</v>
      </c>
      <c r="I1396" s="108" t="s">
        <v>276</v>
      </c>
      <c r="J1396" s="120">
        <v>-49396000</v>
      </c>
      <c r="K1396" s="114">
        <v>0</v>
      </c>
      <c r="L1396" s="114">
        <v>-49396000</v>
      </c>
      <c r="M1396" s="115" t="s">
        <v>272</v>
      </c>
      <c r="N1396" s="108" t="s">
        <v>337</v>
      </c>
      <c r="O1396" s="108" t="s">
        <v>338</v>
      </c>
      <c r="P1396" s="108" t="s">
        <v>284</v>
      </c>
      <c r="Q1396" s="120">
        <v>2330</v>
      </c>
      <c r="R1396" s="116" t="s">
        <v>239</v>
      </c>
      <c r="S1396" s="108" t="s">
        <v>272</v>
      </c>
      <c r="T1396" s="108" t="s">
        <v>272</v>
      </c>
      <c r="U1396" s="108" t="s">
        <v>272</v>
      </c>
      <c r="V1396" s="108" t="s">
        <v>272</v>
      </c>
      <c r="W1396" s="108" t="s">
        <v>272</v>
      </c>
      <c r="X1396" s="108" t="s">
        <v>272</v>
      </c>
      <c r="Y1396" s="108" t="s">
        <v>272</v>
      </c>
      <c r="Z1396" s="108" t="s">
        <v>272</v>
      </c>
      <c r="AA1396" s="108" t="s">
        <v>272</v>
      </c>
      <c r="AB1396" s="108" t="s">
        <v>272</v>
      </c>
      <c r="AC1396" s="108" t="s">
        <v>272</v>
      </c>
      <c r="AD1396" s="108" t="s">
        <v>272</v>
      </c>
      <c r="AE1396" s="108" t="s">
        <v>272</v>
      </c>
      <c r="AF1396" s="108" t="s">
        <v>278</v>
      </c>
    </row>
    <row r="1397" spans="1:32" x14ac:dyDescent="0.25">
      <c r="A1397" s="107">
        <f t="shared" si="21"/>
        <v>8</v>
      </c>
      <c r="B1397" s="113">
        <v>45531</v>
      </c>
      <c r="C1397" s="113">
        <v>45531</v>
      </c>
      <c r="D1397" s="108" t="s">
        <v>3030</v>
      </c>
      <c r="E1397" s="108" t="s">
        <v>272</v>
      </c>
      <c r="F1397" s="108" t="s">
        <v>3031</v>
      </c>
      <c r="G1397" s="108" t="s">
        <v>281</v>
      </c>
      <c r="H1397" s="108" t="s">
        <v>282</v>
      </c>
      <c r="I1397" s="108" t="s">
        <v>276</v>
      </c>
      <c r="J1397" s="120">
        <v>-17645000</v>
      </c>
      <c r="K1397" s="114">
        <v>0</v>
      </c>
      <c r="L1397" s="114">
        <v>-17645000</v>
      </c>
      <c r="M1397" s="115" t="s">
        <v>272</v>
      </c>
      <c r="N1397" s="108" t="s">
        <v>2423</v>
      </c>
      <c r="O1397" s="108" t="s">
        <v>2424</v>
      </c>
      <c r="P1397" s="108" t="s">
        <v>284</v>
      </c>
      <c r="Q1397" s="120">
        <v>3529</v>
      </c>
      <c r="R1397" s="116" t="s">
        <v>239</v>
      </c>
      <c r="S1397" s="108" t="s">
        <v>272</v>
      </c>
      <c r="T1397" s="108" t="s">
        <v>272</v>
      </c>
      <c r="U1397" s="108" t="s">
        <v>272</v>
      </c>
      <c r="V1397" s="108" t="s">
        <v>272</v>
      </c>
      <c r="W1397" s="108" t="s">
        <v>272</v>
      </c>
      <c r="X1397" s="108" t="s">
        <v>272</v>
      </c>
      <c r="Y1397" s="108" t="s">
        <v>272</v>
      </c>
      <c r="Z1397" s="108" t="s">
        <v>272</v>
      </c>
      <c r="AA1397" s="108" t="s">
        <v>272</v>
      </c>
      <c r="AB1397" s="108" t="s">
        <v>272</v>
      </c>
      <c r="AC1397" s="108" t="s">
        <v>272</v>
      </c>
      <c r="AD1397" s="108" t="s">
        <v>272</v>
      </c>
      <c r="AE1397" s="108" t="s">
        <v>272</v>
      </c>
      <c r="AF1397" s="108" t="s">
        <v>278</v>
      </c>
    </row>
    <row r="1398" spans="1:32" x14ac:dyDescent="0.25">
      <c r="A1398" s="107">
        <f t="shared" si="21"/>
        <v>8</v>
      </c>
      <c r="B1398" s="113">
        <v>45531</v>
      </c>
      <c r="C1398" s="113">
        <v>45531</v>
      </c>
      <c r="D1398" s="108" t="s">
        <v>3030</v>
      </c>
      <c r="E1398" s="108" t="s">
        <v>272</v>
      </c>
      <c r="F1398" s="108" t="s">
        <v>3031</v>
      </c>
      <c r="G1398" s="108" t="s">
        <v>281</v>
      </c>
      <c r="H1398" s="108" t="s">
        <v>282</v>
      </c>
      <c r="I1398" s="108" t="s">
        <v>276</v>
      </c>
      <c r="J1398" s="120">
        <v>-12605000</v>
      </c>
      <c r="K1398" s="114">
        <v>0</v>
      </c>
      <c r="L1398" s="114">
        <v>-12605000</v>
      </c>
      <c r="M1398" s="115" t="s">
        <v>272</v>
      </c>
      <c r="N1398" s="108" t="s">
        <v>2425</v>
      </c>
      <c r="O1398" s="108" t="s">
        <v>2426</v>
      </c>
      <c r="P1398" s="108" t="s">
        <v>284</v>
      </c>
      <c r="Q1398" s="120">
        <v>2521</v>
      </c>
      <c r="R1398" s="116" t="s">
        <v>239</v>
      </c>
      <c r="S1398" s="108" t="s">
        <v>272</v>
      </c>
      <c r="T1398" s="108" t="s">
        <v>272</v>
      </c>
      <c r="U1398" s="108" t="s">
        <v>272</v>
      </c>
      <c r="V1398" s="108" t="s">
        <v>272</v>
      </c>
      <c r="W1398" s="108" t="s">
        <v>272</v>
      </c>
      <c r="X1398" s="108" t="s">
        <v>272</v>
      </c>
      <c r="Y1398" s="108" t="s">
        <v>272</v>
      </c>
      <c r="Z1398" s="108" t="s">
        <v>272</v>
      </c>
      <c r="AA1398" s="108" t="s">
        <v>272</v>
      </c>
      <c r="AB1398" s="108" t="s">
        <v>272</v>
      </c>
      <c r="AC1398" s="108" t="s">
        <v>272</v>
      </c>
      <c r="AD1398" s="108" t="s">
        <v>272</v>
      </c>
      <c r="AE1398" s="108" t="s">
        <v>272</v>
      </c>
      <c r="AF1398" s="108" t="s">
        <v>278</v>
      </c>
    </row>
    <row r="1399" spans="1:32" x14ac:dyDescent="0.25">
      <c r="A1399" s="107">
        <f t="shared" si="21"/>
        <v>8</v>
      </c>
      <c r="B1399" s="113">
        <v>45531</v>
      </c>
      <c r="C1399" s="113">
        <v>45531</v>
      </c>
      <c r="D1399" s="108" t="s">
        <v>3030</v>
      </c>
      <c r="E1399" s="108" t="s">
        <v>272</v>
      </c>
      <c r="F1399" s="108" t="s">
        <v>3031</v>
      </c>
      <c r="G1399" s="108" t="s">
        <v>281</v>
      </c>
      <c r="H1399" s="108" t="s">
        <v>282</v>
      </c>
      <c r="I1399" s="108" t="s">
        <v>276</v>
      </c>
      <c r="J1399" s="120">
        <v>-17645000</v>
      </c>
      <c r="K1399" s="114">
        <v>0</v>
      </c>
      <c r="L1399" s="114">
        <v>-17645000</v>
      </c>
      <c r="M1399" s="115" t="s">
        <v>272</v>
      </c>
      <c r="N1399" s="108" t="s">
        <v>2427</v>
      </c>
      <c r="O1399" s="108" t="s">
        <v>2428</v>
      </c>
      <c r="P1399" s="108" t="s">
        <v>284</v>
      </c>
      <c r="Q1399" s="120">
        <v>3529</v>
      </c>
      <c r="R1399" s="116" t="s">
        <v>239</v>
      </c>
      <c r="S1399" s="108" t="s">
        <v>272</v>
      </c>
      <c r="T1399" s="108" t="s">
        <v>272</v>
      </c>
      <c r="U1399" s="108" t="s">
        <v>272</v>
      </c>
      <c r="V1399" s="108" t="s">
        <v>272</v>
      </c>
      <c r="W1399" s="108" t="s">
        <v>272</v>
      </c>
      <c r="X1399" s="108" t="s">
        <v>272</v>
      </c>
      <c r="Y1399" s="108" t="s">
        <v>272</v>
      </c>
      <c r="Z1399" s="108" t="s">
        <v>272</v>
      </c>
      <c r="AA1399" s="108" t="s">
        <v>272</v>
      </c>
      <c r="AB1399" s="108" t="s">
        <v>272</v>
      </c>
      <c r="AC1399" s="108" t="s">
        <v>272</v>
      </c>
      <c r="AD1399" s="108" t="s">
        <v>272</v>
      </c>
      <c r="AE1399" s="108" t="s">
        <v>272</v>
      </c>
      <c r="AF1399" s="108" t="s">
        <v>278</v>
      </c>
    </row>
    <row r="1400" spans="1:32" ht="37.5" x14ac:dyDescent="0.25">
      <c r="A1400" s="107">
        <f t="shared" si="21"/>
        <v>8</v>
      </c>
      <c r="B1400" s="113">
        <v>45532</v>
      </c>
      <c r="C1400" s="113">
        <v>45532</v>
      </c>
      <c r="D1400" s="108" t="s">
        <v>3032</v>
      </c>
      <c r="E1400" s="108" t="s">
        <v>272</v>
      </c>
      <c r="F1400" s="108" t="s">
        <v>3033</v>
      </c>
      <c r="G1400" s="108" t="s">
        <v>274</v>
      </c>
      <c r="H1400" s="108" t="s">
        <v>275</v>
      </c>
      <c r="I1400" s="108" t="s">
        <v>276</v>
      </c>
      <c r="J1400" s="120">
        <v>-70241816</v>
      </c>
      <c r="K1400" s="114">
        <v>0</v>
      </c>
      <c r="L1400" s="114">
        <v>-70241816</v>
      </c>
      <c r="M1400" s="115" t="s">
        <v>3034</v>
      </c>
      <c r="N1400" s="108" t="s">
        <v>272</v>
      </c>
      <c r="O1400" s="108" t="s">
        <v>272</v>
      </c>
      <c r="P1400" s="108" t="s">
        <v>272</v>
      </c>
      <c r="Q1400" s="120">
        <v>0</v>
      </c>
      <c r="R1400" s="116" t="s">
        <v>239</v>
      </c>
      <c r="S1400" s="108" t="s">
        <v>272</v>
      </c>
      <c r="T1400" s="108" t="s">
        <v>272</v>
      </c>
      <c r="U1400" s="108" t="s">
        <v>272</v>
      </c>
      <c r="V1400" s="108" t="s">
        <v>272</v>
      </c>
      <c r="W1400" s="108" t="s">
        <v>272</v>
      </c>
      <c r="X1400" s="108" t="s">
        <v>272</v>
      </c>
      <c r="Y1400" s="108" t="s">
        <v>272</v>
      </c>
      <c r="Z1400" s="108" t="s">
        <v>272</v>
      </c>
      <c r="AA1400" s="108" t="s">
        <v>272</v>
      </c>
      <c r="AB1400" s="108" t="s">
        <v>272</v>
      </c>
      <c r="AC1400" s="108" t="s">
        <v>272</v>
      </c>
      <c r="AD1400" s="108" t="s">
        <v>272</v>
      </c>
      <c r="AE1400" s="108" t="s">
        <v>272</v>
      </c>
      <c r="AF1400" s="108" t="s">
        <v>278</v>
      </c>
    </row>
    <row r="1401" spans="1:32" x14ac:dyDescent="0.25">
      <c r="A1401" s="107">
        <f t="shared" si="21"/>
        <v>8</v>
      </c>
      <c r="B1401" s="113">
        <v>45532</v>
      </c>
      <c r="C1401" s="113">
        <v>45532</v>
      </c>
      <c r="D1401" s="108" t="s">
        <v>3035</v>
      </c>
      <c r="E1401" s="108" t="s">
        <v>272</v>
      </c>
      <c r="F1401" s="108" t="s">
        <v>3036</v>
      </c>
      <c r="G1401" s="108" t="s">
        <v>315</v>
      </c>
      <c r="H1401" s="108" t="s">
        <v>316</v>
      </c>
      <c r="I1401" s="108" t="s">
        <v>276</v>
      </c>
      <c r="J1401" s="120">
        <v>-665399240</v>
      </c>
      <c r="K1401" s="114">
        <v>0</v>
      </c>
      <c r="L1401" s="114">
        <v>-665399240</v>
      </c>
      <c r="M1401" s="115" t="s">
        <v>272</v>
      </c>
      <c r="N1401" s="108" t="s">
        <v>110</v>
      </c>
      <c r="O1401" s="108" t="s">
        <v>192</v>
      </c>
      <c r="P1401" s="108" t="s">
        <v>284</v>
      </c>
      <c r="Q1401" s="120">
        <v>22000</v>
      </c>
      <c r="R1401" s="116" t="s">
        <v>0</v>
      </c>
      <c r="S1401" s="108" t="s">
        <v>272</v>
      </c>
      <c r="T1401" s="108" t="s">
        <v>272</v>
      </c>
      <c r="U1401" s="108" t="s">
        <v>272</v>
      </c>
      <c r="V1401" s="108" t="s">
        <v>272</v>
      </c>
      <c r="W1401" s="108" t="s">
        <v>272</v>
      </c>
      <c r="X1401" s="108" t="s">
        <v>272</v>
      </c>
      <c r="Y1401" s="108" t="s">
        <v>272</v>
      </c>
      <c r="Z1401" s="108" t="s">
        <v>272</v>
      </c>
      <c r="AA1401" s="108" t="s">
        <v>272</v>
      </c>
      <c r="AB1401" s="108" t="s">
        <v>272</v>
      </c>
      <c r="AC1401" s="108" t="s">
        <v>272</v>
      </c>
      <c r="AD1401" s="108" t="s">
        <v>272</v>
      </c>
      <c r="AE1401" s="108" t="s">
        <v>272</v>
      </c>
      <c r="AF1401" s="108" t="s">
        <v>278</v>
      </c>
    </row>
    <row r="1402" spans="1:32" x14ac:dyDescent="0.25">
      <c r="A1402" s="107">
        <f t="shared" si="21"/>
        <v>8</v>
      </c>
      <c r="B1402" s="113">
        <v>45532</v>
      </c>
      <c r="C1402" s="113">
        <v>45532</v>
      </c>
      <c r="D1402" s="108" t="s">
        <v>3037</v>
      </c>
      <c r="E1402" s="108" t="s">
        <v>272</v>
      </c>
      <c r="F1402" s="108" t="s">
        <v>3038</v>
      </c>
      <c r="G1402" s="108" t="s">
        <v>315</v>
      </c>
      <c r="H1402" s="108" t="s">
        <v>316</v>
      </c>
      <c r="I1402" s="108" t="s">
        <v>276</v>
      </c>
      <c r="J1402" s="120">
        <v>-665399240</v>
      </c>
      <c r="K1402" s="114">
        <v>0</v>
      </c>
      <c r="L1402" s="114">
        <v>-665399240</v>
      </c>
      <c r="M1402" s="115" t="s">
        <v>272</v>
      </c>
      <c r="N1402" s="108" t="s">
        <v>110</v>
      </c>
      <c r="O1402" s="108" t="s">
        <v>192</v>
      </c>
      <c r="P1402" s="108" t="s">
        <v>284</v>
      </c>
      <c r="Q1402" s="120">
        <v>22000</v>
      </c>
      <c r="R1402" s="116" t="s">
        <v>0</v>
      </c>
      <c r="S1402" s="108" t="s">
        <v>272</v>
      </c>
      <c r="T1402" s="108" t="s">
        <v>272</v>
      </c>
      <c r="U1402" s="108" t="s">
        <v>272</v>
      </c>
      <c r="V1402" s="108" t="s">
        <v>272</v>
      </c>
      <c r="W1402" s="108" t="s">
        <v>272</v>
      </c>
      <c r="X1402" s="108" t="s">
        <v>272</v>
      </c>
      <c r="Y1402" s="108" t="s">
        <v>272</v>
      </c>
      <c r="Z1402" s="108" t="s">
        <v>272</v>
      </c>
      <c r="AA1402" s="108" t="s">
        <v>272</v>
      </c>
      <c r="AB1402" s="108" t="s">
        <v>272</v>
      </c>
      <c r="AC1402" s="108" t="s">
        <v>272</v>
      </c>
      <c r="AD1402" s="108" t="s">
        <v>272</v>
      </c>
      <c r="AE1402" s="108" t="s">
        <v>272</v>
      </c>
      <c r="AF1402" s="108" t="s">
        <v>278</v>
      </c>
    </row>
    <row r="1403" spans="1:32" x14ac:dyDescent="0.25">
      <c r="A1403" s="107">
        <f t="shared" si="21"/>
        <v>8</v>
      </c>
      <c r="B1403" s="113">
        <v>45532</v>
      </c>
      <c r="C1403" s="113">
        <v>45532</v>
      </c>
      <c r="D1403" s="108" t="s">
        <v>3039</v>
      </c>
      <c r="E1403" s="108" t="s">
        <v>272</v>
      </c>
      <c r="F1403" s="108" t="s">
        <v>3040</v>
      </c>
      <c r="G1403" s="108" t="s">
        <v>315</v>
      </c>
      <c r="H1403" s="108" t="s">
        <v>316</v>
      </c>
      <c r="I1403" s="108" t="s">
        <v>276</v>
      </c>
      <c r="J1403" s="120">
        <v>-665399240</v>
      </c>
      <c r="K1403" s="114">
        <v>0</v>
      </c>
      <c r="L1403" s="114">
        <v>-665399240</v>
      </c>
      <c r="M1403" s="115" t="s">
        <v>272</v>
      </c>
      <c r="N1403" s="108" t="s">
        <v>110</v>
      </c>
      <c r="O1403" s="108" t="s">
        <v>192</v>
      </c>
      <c r="P1403" s="108" t="s">
        <v>284</v>
      </c>
      <c r="Q1403" s="120">
        <v>22000</v>
      </c>
      <c r="R1403" s="116" t="s">
        <v>0</v>
      </c>
      <c r="S1403" s="108" t="s">
        <v>272</v>
      </c>
      <c r="T1403" s="108" t="s">
        <v>272</v>
      </c>
      <c r="U1403" s="108" t="s">
        <v>272</v>
      </c>
      <c r="V1403" s="108" t="s">
        <v>272</v>
      </c>
      <c r="W1403" s="108" t="s">
        <v>272</v>
      </c>
      <c r="X1403" s="108" t="s">
        <v>272</v>
      </c>
      <c r="Y1403" s="108" t="s">
        <v>272</v>
      </c>
      <c r="Z1403" s="108" t="s">
        <v>272</v>
      </c>
      <c r="AA1403" s="108" t="s">
        <v>272</v>
      </c>
      <c r="AB1403" s="108" t="s">
        <v>272</v>
      </c>
      <c r="AC1403" s="108" t="s">
        <v>272</v>
      </c>
      <c r="AD1403" s="108" t="s">
        <v>272</v>
      </c>
      <c r="AE1403" s="108" t="s">
        <v>272</v>
      </c>
      <c r="AF1403" s="108" t="s">
        <v>278</v>
      </c>
    </row>
    <row r="1404" spans="1:32" x14ac:dyDescent="0.25">
      <c r="A1404" s="107">
        <f t="shared" si="21"/>
        <v>8</v>
      </c>
      <c r="B1404" s="113">
        <v>45532</v>
      </c>
      <c r="C1404" s="113">
        <v>45532</v>
      </c>
      <c r="D1404" s="108" t="s">
        <v>3041</v>
      </c>
      <c r="E1404" s="108" t="s">
        <v>272</v>
      </c>
      <c r="F1404" s="108" t="s">
        <v>3042</v>
      </c>
      <c r="G1404" s="108" t="s">
        <v>315</v>
      </c>
      <c r="H1404" s="108" t="s">
        <v>316</v>
      </c>
      <c r="I1404" s="108" t="s">
        <v>276</v>
      </c>
      <c r="J1404" s="120">
        <v>-665399240</v>
      </c>
      <c r="K1404" s="114">
        <v>0</v>
      </c>
      <c r="L1404" s="114">
        <v>-665399240</v>
      </c>
      <c r="M1404" s="115" t="s">
        <v>272</v>
      </c>
      <c r="N1404" s="108" t="s">
        <v>110</v>
      </c>
      <c r="O1404" s="108" t="s">
        <v>192</v>
      </c>
      <c r="P1404" s="108" t="s">
        <v>284</v>
      </c>
      <c r="Q1404" s="120">
        <v>22000</v>
      </c>
      <c r="R1404" s="116" t="s">
        <v>0</v>
      </c>
      <c r="S1404" s="108" t="s">
        <v>272</v>
      </c>
      <c r="T1404" s="108" t="s">
        <v>272</v>
      </c>
      <c r="U1404" s="108" t="s">
        <v>272</v>
      </c>
      <c r="V1404" s="108" t="s">
        <v>272</v>
      </c>
      <c r="W1404" s="108" t="s">
        <v>272</v>
      </c>
      <c r="X1404" s="108" t="s">
        <v>272</v>
      </c>
      <c r="Y1404" s="108" t="s">
        <v>272</v>
      </c>
      <c r="Z1404" s="108" t="s">
        <v>272</v>
      </c>
      <c r="AA1404" s="108" t="s">
        <v>272</v>
      </c>
      <c r="AB1404" s="108" t="s">
        <v>272</v>
      </c>
      <c r="AC1404" s="108" t="s">
        <v>272</v>
      </c>
      <c r="AD1404" s="108" t="s">
        <v>272</v>
      </c>
      <c r="AE1404" s="108" t="s">
        <v>272</v>
      </c>
      <c r="AF1404" s="108" t="s">
        <v>278</v>
      </c>
    </row>
    <row r="1405" spans="1:32" x14ac:dyDescent="0.25">
      <c r="A1405" s="107">
        <f t="shared" si="21"/>
        <v>8</v>
      </c>
      <c r="B1405" s="113">
        <v>45532</v>
      </c>
      <c r="C1405" s="113">
        <v>45532</v>
      </c>
      <c r="D1405" s="108" t="s">
        <v>3043</v>
      </c>
      <c r="E1405" s="108" t="s">
        <v>272</v>
      </c>
      <c r="F1405" s="108" t="s">
        <v>3044</v>
      </c>
      <c r="G1405" s="108" t="s">
        <v>281</v>
      </c>
      <c r="H1405" s="108" t="s">
        <v>282</v>
      </c>
      <c r="I1405" s="108" t="s">
        <v>276</v>
      </c>
      <c r="J1405" s="120">
        <v>-378006750</v>
      </c>
      <c r="K1405" s="114">
        <v>0</v>
      </c>
      <c r="L1405" s="114">
        <v>-378006750</v>
      </c>
      <c r="M1405" s="115" t="s">
        <v>272</v>
      </c>
      <c r="N1405" s="108" t="s">
        <v>101</v>
      </c>
      <c r="O1405" s="108" t="s">
        <v>175</v>
      </c>
      <c r="P1405" s="108" t="s">
        <v>284</v>
      </c>
      <c r="Q1405" s="120">
        <v>11000</v>
      </c>
      <c r="R1405" s="116" t="s">
        <v>1</v>
      </c>
      <c r="S1405" s="108" t="s">
        <v>272</v>
      </c>
      <c r="T1405" s="108" t="s">
        <v>272</v>
      </c>
      <c r="U1405" s="108" t="s">
        <v>272</v>
      </c>
      <c r="V1405" s="108" t="s">
        <v>272</v>
      </c>
      <c r="W1405" s="108" t="s">
        <v>272</v>
      </c>
      <c r="X1405" s="108" t="s">
        <v>272</v>
      </c>
      <c r="Y1405" s="108" t="s">
        <v>272</v>
      </c>
      <c r="Z1405" s="108" t="s">
        <v>272</v>
      </c>
      <c r="AA1405" s="108" t="s">
        <v>272</v>
      </c>
      <c r="AB1405" s="108" t="s">
        <v>272</v>
      </c>
      <c r="AC1405" s="108" t="s">
        <v>272</v>
      </c>
      <c r="AD1405" s="108" t="s">
        <v>272</v>
      </c>
      <c r="AE1405" s="108" t="s">
        <v>272</v>
      </c>
      <c r="AF1405" s="108" t="s">
        <v>278</v>
      </c>
    </row>
    <row r="1406" spans="1:32" x14ac:dyDescent="0.25">
      <c r="A1406" s="107">
        <f t="shared" si="21"/>
        <v>8</v>
      </c>
      <c r="B1406" s="113">
        <v>45532</v>
      </c>
      <c r="C1406" s="113">
        <v>45532</v>
      </c>
      <c r="D1406" s="108" t="s">
        <v>3045</v>
      </c>
      <c r="E1406" s="108" t="s">
        <v>272</v>
      </c>
      <c r="F1406" s="108" t="s">
        <v>3046</v>
      </c>
      <c r="G1406" s="108" t="s">
        <v>281</v>
      </c>
      <c r="H1406" s="108" t="s">
        <v>282</v>
      </c>
      <c r="I1406" s="108" t="s">
        <v>276</v>
      </c>
      <c r="J1406" s="120">
        <v>-811131750</v>
      </c>
      <c r="K1406" s="114">
        <v>0</v>
      </c>
      <c r="L1406" s="114">
        <v>-811131750</v>
      </c>
      <c r="M1406" s="115" t="s">
        <v>272</v>
      </c>
      <c r="N1406" s="108" t="s">
        <v>283</v>
      </c>
      <c r="O1406" s="108" t="s">
        <v>168</v>
      </c>
      <c r="P1406" s="108" t="s">
        <v>284</v>
      </c>
      <c r="Q1406" s="120">
        <v>22000</v>
      </c>
      <c r="R1406" s="116" t="s">
        <v>0</v>
      </c>
      <c r="S1406" s="108" t="s">
        <v>272</v>
      </c>
      <c r="T1406" s="108" t="s">
        <v>272</v>
      </c>
      <c r="U1406" s="108" t="s">
        <v>272</v>
      </c>
      <c r="V1406" s="108" t="s">
        <v>272</v>
      </c>
      <c r="W1406" s="108" t="s">
        <v>272</v>
      </c>
      <c r="X1406" s="108" t="s">
        <v>272</v>
      </c>
      <c r="Y1406" s="108" t="s">
        <v>272</v>
      </c>
      <c r="Z1406" s="108" t="s">
        <v>272</v>
      </c>
      <c r="AA1406" s="108" t="s">
        <v>272</v>
      </c>
      <c r="AB1406" s="108" t="s">
        <v>272</v>
      </c>
      <c r="AC1406" s="108" t="s">
        <v>272</v>
      </c>
      <c r="AD1406" s="108" t="s">
        <v>272</v>
      </c>
      <c r="AE1406" s="108" t="s">
        <v>272</v>
      </c>
      <c r="AF1406" s="108" t="s">
        <v>278</v>
      </c>
    </row>
    <row r="1407" spans="1:32" x14ac:dyDescent="0.25">
      <c r="A1407" s="107">
        <f t="shared" si="21"/>
        <v>8</v>
      </c>
      <c r="B1407" s="113">
        <v>45532</v>
      </c>
      <c r="C1407" s="113">
        <v>45532</v>
      </c>
      <c r="D1407" s="108" t="s">
        <v>3047</v>
      </c>
      <c r="E1407" s="108" t="s">
        <v>272</v>
      </c>
      <c r="F1407" s="108" t="s">
        <v>3048</v>
      </c>
      <c r="G1407" s="108" t="s">
        <v>281</v>
      </c>
      <c r="H1407" s="108" t="s">
        <v>282</v>
      </c>
      <c r="I1407" s="108" t="s">
        <v>276</v>
      </c>
      <c r="J1407" s="120">
        <v>-798072000</v>
      </c>
      <c r="K1407" s="114">
        <v>0</v>
      </c>
      <c r="L1407" s="114">
        <v>-798072000</v>
      </c>
      <c r="M1407" s="115" t="s">
        <v>272</v>
      </c>
      <c r="N1407" s="108" t="s">
        <v>283</v>
      </c>
      <c r="O1407" s="108" t="s">
        <v>168</v>
      </c>
      <c r="P1407" s="108" t="s">
        <v>284</v>
      </c>
      <c r="Q1407" s="120">
        <v>22000</v>
      </c>
      <c r="R1407" s="116" t="s">
        <v>0</v>
      </c>
      <c r="S1407" s="108" t="s">
        <v>272</v>
      </c>
      <c r="T1407" s="108" t="s">
        <v>272</v>
      </c>
      <c r="U1407" s="108" t="s">
        <v>272</v>
      </c>
      <c r="V1407" s="108" t="s">
        <v>272</v>
      </c>
      <c r="W1407" s="108" t="s">
        <v>272</v>
      </c>
      <c r="X1407" s="108" t="s">
        <v>272</v>
      </c>
      <c r="Y1407" s="108" t="s">
        <v>272</v>
      </c>
      <c r="Z1407" s="108" t="s">
        <v>272</v>
      </c>
      <c r="AA1407" s="108" t="s">
        <v>272</v>
      </c>
      <c r="AB1407" s="108" t="s">
        <v>272</v>
      </c>
      <c r="AC1407" s="108" t="s">
        <v>272</v>
      </c>
      <c r="AD1407" s="108" t="s">
        <v>272</v>
      </c>
      <c r="AE1407" s="108" t="s">
        <v>272</v>
      </c>
      <c r="AF1407" s="108" t="s">
        <v>278</v>
      </c>
    </row>
    <row r="1408" spans="1:32" x14ac:dyDescent="0.25">
      <c r="A1408" s="107">
        <f t="shared" si="21"/>
        <v>8</v>
      </c>
      <c r="B1408" s="113">
        <v>45532</v>
      </c>
      <c r="C1408" s="113">
        <v>45532</v>
      </c>
      <c r="D1408" s="108" t="s">
        <v>3049</v>
      </c>
      <c r="E1408" s="108" t="s">
        <v>272</v>
      </c>
      <c r="F1408" s="108" t="s">
        <v>3050</v>
      </c>
      <c r="G1408" s="108" t="s">
        <v>281</v>
      </c>
      <c r="H1408" s="108" t="s">
        <v>282</v>
      </c>
      <c r="I1408" s="108" t="s">
        <v>276</v>
      </c>
      <c r="J1408" s="120">
        <v>-399234000</v>
      </c>
      <c r="K1408" s="114">
        <v>0</v>
      </c>
      <c r="L1408" s="114">
        <v>-399234000</v>
      </c>
      <c r="M1408" s="115" t="s">
        <v>272</v>
      </c>
      <c r="N1408" s="108" t="s">
        <v>101</v>
      </c>
      <c r="O1408" s="108" t="s">
        <v>175</v>
      </c>
      <c r="P1408" s="108" t="s">
        <v>284</v>
      </c>
      <c r="Q1408" s="120">
        <v>11000</v>
      </c>
      <c r="R1408" s="116" t="s">
        <v>1</v>
      </c>
      <c r="S1408" s="108" t="s">
        <v>272</v>
      </c>
      <c r="T1408" s="108" t="s">
        <v>272</v>
      </c>
      <c r="U1408" s="108" t="s">
        <v>272</v>
      </c>
      <c r="V1408" s="108" t="s">
        <v>272</v>
      </c>
      <c r="W1408" s="108" t="s">
        <v>272</v>
      </c>
      <c r="X1408" s="108" t="s">
        <v>272</v>
      </c>
      <c r="Y1408" s="108" t="s">
        <v>272</v>
      </c>
      <c r="Z1408" s="108" t="s">
        <v>272</v>
      </c>
      <c r="AA1408" s="108" t="s">
        <v>272</v>
      </c>
      <c r="AB1408" s="108" t="s">
        <v>272</v>
      </c>
      <c r="AC1408" s="108" t="s">
        <v>272</v>
      </c>
      <c r="AD1408" s="108" t="s">
        <v>272</v>
      </c>
      <c r="AE1408" s="108" t="s">
        <v>272</v>
      </c>
      <c r="AF1408" s="108" t="s">
        <v>278</v>
      </c>
    </row>
    <row r="1409" spans="1:32" x14ac:dyDescent="0.25">
      <c r="A1409" s="107">
        <f t="shared" si="21"/>
        <v>8</v>
      </c>
      <c r="B1409" s="113">
        <v>45532</v>
      </c>
      <c r="C1409" s="113">
        <v>45532</v>
      </c>
      <c r="D1409" s="108" t="s">
        <v>3051</v>
      </c>
      <c r="E1409" s="108" t="s">
        <v>272</v>
      </c>
      <c r="F1409" s="108" t="s">
        <v>3052</v>
      </c>
      <c r="G1409" s="108" t="s">
        <v>281</v>
      </c>
      <c r="H1409" s="108" t="s">
        <v>282</v>
      </c>
      <c r="I1409" s="108" t="s">
        <v>276</v>
      </c>
      <c r="J1409" s="120">
        <v>-18880000</v>
      </c>
      <c r="K1409" s="114">
        <v>0</v>
      </c>
      <c r="L1409" s="114">
        <v>-18880000</v>
      </c>
      <c r="M1409" s="115" t="s">
        <v>272</v>
      </c>
      <c r="N1409" s="108" t="s">
        <v>2423</v>
      </c>
      <c r="O1409" s="108" t="s">
        <v>2424</v>
      </c>
      <c r="P1409" s="108" t="s">
        <v>284</v>
      </c>
      <c r="Q1409" s="120">
        <v>3776</v>
      </c>
      <c r="R1409" s="116" t="s">
        <v>239</v>
      </c>
      <c r="S1409" s="108" t="s">
        <v>272</v>
      </c>
      <c r="T1409" s="108" t="s">
        <v>272</v>
      </c>
      <c r="U1409" s="108" t="s">
        <v>272</v>
      </c>
      <c r="V1409" s="108" t="s">
        <v>272</v>
      </c>
      <c r="W1409" s="108" t="s">
        <v>272</v>
      </c>
      <c r="X1409" s="108" t="s">
        <v>272</v>
      </c>
      <c r="Y1409" s="108" t="s">
        <v>272</v>
      </c>
      <c r="Z1409" s="108" t="s">
        <v>272</v>
      </c>
      <c r="AA1409" s="108" t="s">
        <v>272</v>
      </c>
      <c r="AB1409" s="108" t="s">
        <v>272</v>
      </c>
      <c r="AC1409" s="108" t="s">
        <v>272</v>
      </c>
      <c r="AD1409" s="108" t="s">
        <v>272</v>
      </c>
      <c r="AE1409" s="108" t="s">
        <v>272</v>
      </c>
      <c r="AF1409" s="108" t="s">
        <v>278</v>
      </c>
    </row>
    <row r="1410" spans="1:32" x14ac:dyDescent="0.25">
      <c r="A1410" s="107">
        <f t="shared" si="21"/>
        <v>8</v>
      </c>
      <c r="B1410" s="113">
        <v>45532</v>
      </c>
      <c r="C1410" s="113">
        <v>45532</v>
      </c>
      <c r="D1410" s="108" t="s">
        <v>3051</v>
      </c>
      <c r="E1410" s="108" t="s">
        <v>272</v>
      </c>
      <c r="F1410" s="108" t="s">
        <v>3052</v>
      </c>
      <c r="G1410" s="108" t="s">
        <v>281</v>
      </c>
      <c r="H1410" s="108" t="s">
        <v>282</v>
      </c>
      <c r="I1410" s="108" t="s">
        <v>276</v>
      </c>
      <c r="J1410" s="120">
        <v>-13555000</v>
      </c>
      <c r="K1410" s="114">
        <v>0</v>
      </c>
      <c r="L1410" s="114">
        <v>-13555000</v>
      </c>
      <c r="M1410" s="115" t="s">
        <v>272</v>
      </c>
      <c r="N1410" s="108" t="s">
        <v>2425</v>
      </c>
      <c r="O1410" s="108" t="s">
        <v>2426</v>
      </c>
      <c r="P1410" s="108" t="s">
        <v>284</v>
      </c>
      <c r="Q1410" s="120">
        <v>2711</v>
      </c>
      <c r="R1410" s="116" t="s">
        <v>239</v>
      </c>
      <c r="S1410" s="108" t="s">
        <v>272</v>
      </c>
      <c r="T1410" s="108" t="s">
        <v>272</v>
      </c>
      <c r="U1410" s="108" t="s">
        <v>272</v>
      </c>
      <c r="V1410" s="108" t="s">
        <v>272</v>
      </c>
      <c r="W1410" s="108" t="s">
        <v>272</v>
      </c>
      <c r="X1410" s="108" t="s">
        <v>272</v>
      </c>
      <c r="Y1410" s="108" t="s">
        <v>272</v>
      </c>
      <c r="Z1410" s="108" t="s">
        <v>272</v>
      </c>
      <c r="AA1410" s="108" t="s">
        <v>272</v>
      </c>
      <c r="AB1410" s="108" t="s">
        <v>272</v>
      </c>
      <c r="AC1410" s="108" t="s">
        <v>272</v>
      </c>
      <c r="AD1410" s="108" t="s">
        <v>272</v>
      </c>
      <c r="AE1410" s="108" t="s">
        <v>272</v>
      </c>
      <c r="AF1410" s="108" t="s">
        <v>278</v>
      </c>
    </row>
    <row r="1411" spans="1:32" x14ac:dyDescent="0.25">
      <c r="A1411" s="107">
        <f t="shared" si="21"/>
        <v>8</v>
      </c>
      <c r="B1411" s="113">
        <v>45532</v>
      </c>
      <c r="C1411" s="113">
        <v>45532</v>
      </c>
      <c r="D1411" s="108" t="s">
        <v>3051</v>
      </c>
      <c r="E1411" s="108" t="s">
        <v>272</v>
      </c>
      <c r="F1411" s="108" t="s">
        <v>3052</v>
      </c>
      <c r="G1411" s="108" t="s">
        <v>281</v>
      </c>
      <c r="H1411" s="108" t="s">
        <v>282</v>
      </c>
      <c r="I1411" s="108" t="s">
        <v>276</v>
      </c>
      <c r="J1411" s="120">
        <v>-19980000</v>
      </c>
      <c r="K1411" s="114">
        <v>0</v>
      </c>
      <c r="L1411" s="114">
        <v>-19980000</v>
      </c>
      <c r="M1411" s="115" t="s">
        <v>272</v>
      </c>
      <c r="N1411" s="108" t="s">
        <v>2427</v>
      </c>
      <c r="O1411" s="108" t="s">
        <v>2428</v>
      </c>
      <c r="P1411" s="108" t="s">
        <v>284</v>
      </c>
      <c r="Q1411" s="120">
        <v>3996</v>
      </c>
      <c r="R1411" s="116" t="s">
        <v>239</v>
      </c>
      <c r="S1411" s="108" t="s">
        <v>272</v>
      </c>
      <c r="T1411" s="108" t="s">
        <v>272</v>
      </c>
      <c r="U1411" s="108" t="s">
        <v>272</v>
      </c>
      <c r="V1411" s="108" t="s">
        <v>272</v>
      </c>
      <c r="W1411" s="108" t="s">
        <v>272</v>
      </c>
      <c r="X1411" s="108" t="s">
        <v>272</v>
      </c>
      <c r="Y1411" s="108" t="s">
        <v>272</v>
      </c>
      <c r="Z1411" s="108" t="s">
        <v>272</v>
      </c>
      <c r="AA1411" s="108" t="s">
        <v>272</v>
      </c>
      <c r="AB1411" s="108" t="s">
        <v>272</v>
      </c>
      <c r="AC1411" s="108" t="s">
        <v>272</v>
      </c>
      <c r="AD1411" s="108" t="s">
        <v>272</v>
      </c>
      <c r="AE1411" s="108" t="s">
        <v>272</v>
      </c>
      <c r="AF1411" s="108" t="s">
        <v>278</v>
      </c>
    </row>
    <row r="1412" spans="1:32" x14ac:dyDescent="0.25">
      <c r="A1412" s="107">
        <f t="shared" ref="A1412:A1475" si="22">MONTH(C1412)</f>
        <v>8</v>
      </c>
      <c r="B1412" s="113">
        <v>45532</v>
      </c>
      <c r="C1412" s="113">
        <v>45532</v>
      </c>
      <c r="D1412" s="108" t="s">
        <v>3053</v>
      </c>
      <c r="E1412" s="108" t="s">
        <v>272</v>
      </c>
      <c r="F1412" s="108" t="s">
        <v>3054</v>
      </c>
      <c r="G1412" s="108" t="s">
        <v>281</v>
      </c>
      <c r="H1412" s="108" t="s">
        <v>282</v>
      </c>
      <c r="I1412" s="108" t="s">
        <v>276</v>
      </c>
      <c r="J1412" s="120">
        <v>-357423000</v>
      </c>
      <c r="K1412" s="114">
        <v>0</v>
      </c>
      <c r="L1412" s="114">
        <v>-357423000</v>
      </c>
      <c r="M1412" s="115" t="s">
        <v>272</v>
      </c>
      <c r="N1412" s="108" t="s">
        <v>110</v>
      </c>
      <c r="O1412" s="108" t="s">
        <v>192</v>
      </c>
      <c r="P1412" s="108" t="s">
        <v>284</v>
      </c>
      <c r="Q1412" s="120">
        <v>11000</v>
      </c>
      <c r="R1412" s="116" t="s">
        <v>0</v>
      </c>
      <c r="S1412" s="108" t="s">
        <v>272</v>
      </c>
      <c r="T1412" s="108" t="s">
        <v>272</v>
      </c>
      <c r="U1412" s="108" t="s">
        <v>272</v>
      </c>
      <c r="V1412" s="108" t="s">
        <v>272</v>
      </c>
      <c r="W1412" s="108" t="s">
        <v>272</v>
      </c>
      <c r="X1412" s="108" t="s">
        <v>272</v>
      </c>
      <c r="Y1412" s="108" t="s">
        <v>272</v>
      </c>
      <c r="Z1412" s="108" t="s">
        <v>272</v>
      </c>
      <c r="AA1412" s="108" t="s">
        <v>272</v>
      </c>
      <c r="AB1412" s="108" t="s">
        <v>272</v>
      </c>
      <c r="AC1412" s="108" t="s">
        <v>272</v>
      </c>
      <c r="AD1412" s="108" t="s">
        <v>272</v>
      </c>
      <c r="AE1412" s="108" t="s">
        <v>272</v>
      </c>
      <c r="AF1412" s="108" t="s">
        <v>278</v>
      </c>
    </row>
    <row r="1413" spans="1:32" x14ac:dyDescent="0.25">
      <c r="A1413" s="107">
        <f t="shared" si="22"/>
        <v>8</v>
      </c>
      <c r="B1413" s="113">
        <v>45533</v>
      </c>
      <c r="C1413" s="113">
        <v>45533</v>
      </c>
      <c r="D1413" s="108" t="s">
        <v>3055</v>
      </c>
      <c r="E1413" s="108" t="s">
        <v>272</v>
      </c>
      <c r="F1413" s="108" t="s">
        <v>3056</v>
      </c>
      <c r="G1413" s="108" t="s">
        <v>281</v>
      </c>
      <c r="H1413" s="108" t="s">
        <v>282</v>
      </c>
      <c r="I1413" s="108" t="s">
        <v>276</v>
      </c>
      <c r="J1413" s="120">
        <v>-811131750</v>
      </c>
      <c r="K1413" s="114">
        <v>0</v>
      </c>
      <c r="L1413" s="114">
        <v>-811131750</v>
      </c>
      <c r="M1413" s="115" t="s">
        <v>272</v>
      </c>
      <c r="N1413" s="108" t="s">
        <v>283</v>
      </c>
      <c r="O1413" s="108" t="s">
        <v>168</v>
      </c>
      <c r="P1413" s="108" t="s">
        <v>284</v>
      </c>
      <c r="Q1413" s="120">
        <v>22000</v>
      </c>
      <c r="R1413" s="116" t="s">
        <v>0</v>
      </c>
      <c r="S1413" s="108" t="s">
        <v>272</v>
      </c>
      <c r="T1413" s="108" t="s">
        <v>272</v>
      </c>
      <c r="U1413" s="108" t="s">
        <v>272</v>
      </c>
      <c r="V1413" s="108" t="s">
        <v>272</v>
      </c>
      <c r="W1413" s="108" t="s">
        <v>272</v>
      </c>
      <c r="X1413" s="108" t="s">
        <v>272</v>
      </c>
      <c r="Y1413" s="108" t="s">
        <v>272</v>
      </c>
      <c r="Z1413" s="108" t="s">
        <v>272</v>
      </c>
      <c r="AA1413" s="108" t="s">
        <v>272</v>
      </c>
      <c r="AB1413" s="108" t="s">
        <v>272</v>
      </c>
      <c r="AC1413" s="108" t="s">
        <v>272</v>
      </c>
      <c r="AD1413" s="108" t="s">
        <v>272</v>
      </c>
      <c r="AE1413" s="108" t="s">
        <v>272</v>
      </c>
      <c r="AF1413" s="108" t="s">
        <v>278</v>
      </c>
    </row>
    <row r="1414" spans="1:32" x14ac:dyDescent="0.25">
      <c r="A1414" s="107">
        <f t="shared" si="22"/>
        <v>8</v>
      </c>
      <c r="B1414" s="113">
        <v>45533</v>
      </c>
      <c r="C1414" s="113">
        <v>45533</v>
      </c>
      <c r="D1414" s="108" t="s">
        <v>3057</v>
      </c>
      <c r="E1414" s="108" t="s">
        <v>272</v>
      </c>
      <c r="F1414" s="108" t="s">
        <v>3058</v>
      </c>
      <c r="G1414" s="108" t="s">
        <v>281</v>
      </c>
      <c r="H1414" s="108" t="s">
        <v>282</v>
      </c>
      <c r="I1414" s="108" t="s">
        <v>276</v>
      </c>
      <c r="J1414" s="120">
        <v>-355606350</v>
      </c>
      <c r="K1414" s="114">
        <v>0</v>
      </c>
      <c r="L1414" s="114">
        <v>-355606350</v>
      </c>
      <c r="M1414" s="115" t="s">
        <v>272</v>
      </c>
      <c r="N1414" s="108" t="s">
        <v>110</v>
      </c>
      <c r="O1414" s="108" t="s">
        <v>192</v>
      </c>
      <c r="P1414" s="108" t="s">
        <v>284</v>
      </c>
      <c r="Q1414" s="120">
        <v>11000</v>
      </c>
      <c r="R1414" s="116" t="s">
        <v>0</v>
      </c>
      <c r="S1414" s="108" t="s">
        <v>272</v>
      </c>
      <c r="T1414" s="108" t="s">
        <v>272</v>
      </c>
      <c r="U1414" s="108" t="s">
        <v>272</v>
      </c>
      <c r="V1414" s="108" t="s">
        <v>272</v>
      </c>
      <c r="W1414" s="108" t="s">
        <v>272</v>
      </c>
      <c r="X1414" s="108" t="s">
        <v>272</v>
      </c>
      <c r="Y1414" s="108" t="s">
        <v>272</v>
      </c>
      <c r="Z1414" s="108" t="s">
        <v>272</v>
      </c>
      <c r="AA1414" s="108" t="s">
        <v>272</v>
      </c>
      <c r="AB1414" s="108" t="s">
        <v>272</v>
      </c>
      <c r="AC1414" s="108" t="s">
        <v>272</v>
      </c>
      <c r="AD1414" s="108" t="s">
        <v>272</v>
      </c>
      <c r="AE1414" s="108" t="s">
        <v>272</v>
      </c>
      <c r="AF1414" s="108" t="s">
        <v>278</v>
      </c>
    </row>
    <row r="1415" spans="1:32" x14ac:dyDescent="0.25">
      <c r="A1415" s="107">
        <f t="shared" si="22"/>
        <v>8</v>
      </c>
      <c r="B1415" s="113">
        <v>45533</v>
      </c>
      <c r="C1415" s="113">
        <v>45533</v>
      </c>
      <c r="D1415" s="108" t="s">
        <v>3059</v>
      </c>
      <c r="E1415" s="108" t="s">
        <v>272</v>
      </c>
      <c r="F1415" s="108" t="s">
        <v>3060</v>
      </c>
      <c r="G1415" s="108" t="s">
        <v>281</v>
      </c>
      <c r="H1415" s="108" t="s">
        <v>282</v>
      </c>
      <c r="I1415" s="108" t="s">
        <v>276</v>
      </c>
      <c r="J1415" s="120">
        <v>-714846000</v>
      </c>
      <c r="K1415" s="114">
        <v>0</v>
      </c>
      <c r="L1415" s="114">
        <v>-714846000</v>
      </c>
      <c r="M1415" s="115" t="s">
        <v>272</v>
      </c>
      <c r="N1415" s="108" t="s">
        <v>110</v>
      </c>
      <c r="O1415" s="108" t="s">
        <v>192</v>
      </c>
      <c r="P1415" s="108" t="s">
        <v>284</v>
      </c>
      <c r="Q1415" s="120">
        <v>22000</v>
      </c>
      <c r="R1415" s="116" t="s">
        <v>0</v>
      </c>
      <c r="S1415" s="108" t="s">
        <v>272</v>
      </c>
      <c r="T1415" s="108" t="s">
        <v>272</v>
      </c>
      <c r="U1415" s="108" t="s">
        <v>272</v>
      </c>
      <c r="V1415" s="108" t="s">
        <v>272</v>
      </c>
      <c r="W1415" s="108" t="s">
        <v>272</v>
      </c>
      <c r="X1415" s="108" t="s">
        <v>272</v>
      </c>
      <c r="Y1415" s="108" t="s">
        <v>272</v>
      </c>
      <c r="Z1415" s="108" t="s">
        <v>272</v>
      </c>
      <c r="AA1415" s="108" t="s">
        <v>272</v>
      </c>
      <c r="AB1415" s="108" t="s">
        <v>272</v>
      </c>
      <c r="AC1415" s="108" t="s">
        <v>272</v>
      </c>
      <c r="AD1415" s="108" t="s">
        <v>272</v>
      </c>
      <c r="AE1415" s="108" t="s">
        <v>272</v>
      </c>
      <c r="AF1415" s="108" t="s">
        <v>278</v>
      </c>
    </row>
    <row r="1416" spans="1:32" x14ac:dyDescent="0.25">
      <c r="A1416" s="107">
        <f t="shared" si="22"/>
        <v>8</v>
      </c>
      <c r="B1416" s="113">
        <v>45533</v>
      </c>
      <c r="C1416" s="113">
        <v>45533</v>
      </c>
      <c r="D1416" s="108" t="s">
        <v>3061</v>
      </c>
      <c r="E1416" s="108" t="s">
        <v>272</v>
      </c>
      <c r="F1416" s="108" t="s">
        <v>3062</v>
      </c>
      <c r="G1416" s="108" t="s">
        <v>281</v>
      </c>
      <c r="H1416" s="108" t="s">
        <v>282</v>
      </c>
      <c r="I1416" s="108" t="s">
        <v>276</v>
      </c>
      <c r="J1416" s="120">
        <v>-15445000</v>
      </c>
      <c r="K1416" s="114">
        <v>0</v>
      </c>
      <c r="L1416" s="114">
        <v>-15445000</v>
      </c>
      <c r="M1416" s="115" t="s">
        <v>272</v>
      </c>
      <c r="N1416" s="108" t="s">
        <v>2423</v>
      </c>
      <c r="O1416" s="108" t="s">
        <v>2424</v>
      </c>
      <c r="P1416" s="108" t="s">
        <v>284</v>
      </c>
      <c r="Q1416" s="120">
        <v>3089</v>
      </c>
      <c r="R1416" s="116" t="s">
        <v>239</v>
      </c>
      <c r="S1416" s="108" t="s">
        <v>272</v>
      </c>
      <c r="T1416" s="108" t="s">
        <v>272</v>
      </c>
      <c r="U1416" s="108" t="s">
        <v>272</v>
      </c>
      <c r="V1416" s="108" t="s">
        <v>272</v>
      </c>
      <c r="W1416" s="108" t="s">
        <v>272</v>
      </c>
      <c r="X1416" s="108" t="s">
        <v>272</v>
      </c>
      <c r="Y1416" s="108" t="s">
        <v>272</v>
      </c>
      <c r="Z1416" s="108" t="s">
        <v>272</v>
      </c>
      <c r="AA1416" s="108" t="s">
        <v>272</v>
      </c>
      <c r="AB1416" s="108" t="s">
        <v>272</v>
      </c>
      <c r="AC1416" s="108" t="s">
        <v>272</v>
      </c>
      <c r="AD1416" s="108" t="s">
        <v>272</v>
      </c>
      <c r="AE1416" s="108" t="s">
        <v>272</v>
      </c>
      <c r="AF1416" s="108" t="s">
        <v>278</v>
      </c>
    </row>
    <row r="1417" spans="1:32" x14ac:dyDescent="0.25">
      <c r="A1417" s="107">
        <f t="shared" si="22"/>
        <v>8</v>
      </c>
      <c r="B1417" s="113">
        <v>45533</v>
      </c>
      <c r="C1417" s="113">
        <v>45533</v>
      </c>
      <c r="D1417" s="108" t="s">
        <v>3061</v>
      </c>
      <c r="E1417" s="108" t="s">
        <v>272</v>
      </c>
      <c r="F1417" s="108" t="s">
        <v>3062</v>
      </c>
      <c r="G1417" s="108" t="s">
        <v>281</v>
      </c>
      <c r="H1417" s="108" t="s">
        <v>282</v>
      </c>
      <c r="I1417" s="108" t="s">
        <v>276</v>
      </c>
      <c r="J1417" s="120">
        <v>-18280000</v>
      </c>
      <c r="K1417" s="114">
        <v>0</v>
      </c>
      <c r="L1417" s="114">
        <v>-18280000</v>
      </c>
      <c r="M1417" s="115" t="s">
        <v>272</v>
      </c>
      <c r="N1417" s="108" t="s">
        <v>2425</v>
      </c>
      <c r="O1417" s="108" t="s">
        <v>2426</v>
      </c>
      <c r="P1417" s="108" t="s">
        <v>284</v>
      </c>
      <c r="Q1417" s="120">
        <v>3656</v>
      </c>
      <c r="R1417" s="116" t="s">
        <v>239</v>
      </c>
      <c r="S1417" s="108" t="s">
        <v>272</v>
      </c>
      <c r="T1417" s="108" t="s">
        <v>272</v>
      </c>
      <c r="U1417" s="108" t="s">
        <v>272</v>
      </c>
      <c r="V1417" s="108" t="s">
        <v>272</v>
      </c>
      <c r="W1417" s="108" t="s">
        <v>272</v>
      </c>
      <c r="X1417" s="108" t="s">
        <v>272</v>
      </c>
      <c r="Y1417" s="108" t="s">
        <v>272</v>
      </c>
      <c r="Z1417" s="108" t="s">
        <v>272</v>
      </c>
      <c r="AA1417" s="108" t="s">
        <v>272</v>
      </c>
      <c r="AB1417" s="108" t="s">
        <v>272</v>
      </c>
      <c r="AC1417" s="108" t="s">
        <v>272</v>
      </c>
      <c r="AD1417" s="108" t="s">
        <v>272</v>
      </c>
      <c r="AE1417" s="108" t="s">
        <v>272</v>
      </c>
      <c r="AF1417" s="108" t="s">
        <v>278</v>
      </c>
    </row>
    <row r="1418" spans="1:32" x14ac:dyDescent="0.25">
      <c r="A1418" s="107">
        <f t="shared" si="22"/>
        <v>8</v>
      </c>
      <c r="B1418" s="113">
        <v>45533</v>
      </c>
      <c r="C1418" s="113">
        <v>45533</v>
      </c>
      <c r="D1418" s="108" t="s">
        <v>3061</v>
      </c>
      <c r="E1418" s="108" t="s">
        <v>272</v>
      </c>
      <c r="F1418" s="108" t="s">
        <v>3062</v>
      </c>
      <c r="G1418" s="108" t="s">
        <v>281</v>
      </c>
      <c r="H1418" s="108" t="s">
        <v>282</v>
      </c>
      <c r="I1418" s="108" t="s">
        <v>276</v>
      </c>
      <c r="J1418" s="120">
        <v>-16695000</v>
      </c>
      <c r="K1418" s="114">
        <v>0</v>
      </c>
      <c r="L1418" s="114">
        <v>-16695000</v>
      </c>
      <c r="M1418" s="115" t="s">
        <v>272</v>
      </c>
      <c r="N1418" s="108" t="s">
        <v>2427</v>
      </c>
      <c r="O1418" s="108" t="s">
        <v>2428</v>
      </c>
      <c r="P1418" s="108" t="s">
        <v>284</v>
      </c>
      <c r="Q1418" s="120">
        <v>3339</v>
      </c>
      <c r="R1418" s="116" t="s">
        <v>239</v>
      </c>
      <c r="S1418" s="108" t="s">
        <v>272</v>
      </c>
      <c r="T1418" s="108" t="s">
        <v>272</v>
      </c>
      <c r="U1418" s="108" t="s">
        <v>272</v>
      </c>
      <c r="V1418" s="108" t="s">
        <v>272</v>
      </c>
      <c r="W1418" s="108" t="s">
        <v>272</v>
      </c>
      <c r="X1418" s="108" t="s">
        <v>272</v>
      </c>
      <c r="Y1418" s="108" t="s">
        <v>272</v>
      </c>
      <c r="Z1418" s="108" t="s">
        <v>272</v>
      </c>
      <c r="AA1418" s="108" t="s">
        <v>272</v>
      </c>
      <c r="AB1418" s="108" t="s">
        <v>272</v>
      </c>
      <c r="AC1418" s="108" t="s">
        <v>272</v>
      </c>
      <c r="AD1418" s="108" t="s">
        <v>272</v>
      </c>
      <c r="AE1418" s="108" t="s">
        <v>272</v>
      </c>
      <c r="AF1418" s="108" t="s">
        <v>278</v>
      </c>
    </row>
    <row r="1419" spans="1:32" ht="37.5" x14ac:dyDescent="0.25">
      <c r="A1419" s="107">
        <f t="shared" si="22"/>
        <v>8</v>
      </c>
      <c r="B1419" s="113">
        <v>45534</v>
      </c>
      <c r="C1419" s="113">
        <v>45534</v>
      </c>
      <c r="D1419" s="108" t="s">
        <v>3063</v>
      </c>
      <c r="E1419" s="108" t="s">
        <v>272</v>
      </c>
      <c r="F1419" s="108" t="s">
        <v>3064</v>
      </c>
      <c r="G1419" s="108" t="s">
        <v>274</v>
      </c>
      <c r="H1419" s="108" t="s">
        <v>275</v>
      </c>
      <c r="I1419" s="108" t="s">
        <v>276</v>
      </c>
      <c r="J1419" s="120">
        <v>-39000000</v>
      </c>
      <c r="K1419" s="114">
        <v>0</v>
      </c>
      <c r="L1419" s="114">
        <v>-39000000</v>
      </c>
      <c r="M1419" s="115" t="s">
        <v>3065</v>
      </c>
      <c r="N1419" s="108" t="s">
        <v>272</v>
      </c>
      <c r="O1419" s="108" t="s">
        <v>272</v>
      </c>
      <c r="P1419" s="108" t="s">
        <v>272</v>
      </c>
      <c r="Q1419" s="120">
        <v>0</v>
      </c>
      <c r="R1419" s="116" t="s">
        <v>239</v>
      </c>
      <c r="S1419" s="108" t="s">
        <v>272</v>
      </c>
      <c r="T1419" s="108" t="s">
        <v>272</v>
      </c>
      <c r="U1419" s="108" t="s">
        <v>272</v>
      </c>
      <c r="V1419" s="108" t="s">
        <v>272</v>
      </c>
      <c r="W1419" s="108" t="s">
        <v>272</v>
      </c>
      <c r="X1419" s="108" t="s">
        <v>272</v>
      </c>
      <c r="Y1419" s="108" t="s">
        <v>272</v>
      </c>
      <c r="Z1419" s="108" t="s">
        <v>272</v>
      </c>
      <c r="AA1419" s="108" t="s">
        <v>272</v>
      </c>
      <c r="AB1419" s="108" t="s">
        <v>272</v>
      </c>
      <c r="AC1419" s="108" t="s">
        <v>272</v>
      </c>
      <c r="AD1419" s="108" t="s">
        <v>272</v>
      </c>
      <c r="AE1419" s="108" t="s">
        <v>272</v>
      </c>
      <c r="AF1419" s="108" t="s">
        <v>278</v>
      </c>
    </row>
    <row r="1420" spans="1:32" ht="37.5" x14ac:dyDescent="0.25">
      <c r="A1420" s="107">
        <f t="shared" si="22"/>
        <v>8</v>
      </c>
      <c r="B1420" s="113">
        <v>45534</v>
      </c>
      <c r="C1420" s="113">
        <v>45534</v>
      </c>
      <c r="D1420" s="108" t="s">
        <v>3066</v>
      </c>
      <c r="E1420" s="108" t="s">
        <v>272</v>
      </c>
      <c r="F1420" s="108" t="s">
        <v>3067</v>
      </c>
      <c r="G1420" s="108" t="s">
        <v>274</v>
      </c>
      <c r="H1420" s="108" t="s">
        <v>275</v>
      </c>
      <c r="I1420" s="108" t="s">
        <v>276</v>
      </c>
      <c r="J1420" s="120">
        <v>-9154167</v>
      </c>
      <c r="K1420" s="114">
        <v>0</v>
      </c>
      <c r="L1420" s="114">
        <v>-9154167</v>
      </c>
      <c r="M1420" s="115" t="s">
        <v>3068</v>
      </c>
      <c r="N1420" s="108" t="s">
        <v>272</v>
      </c>
      <c r="O1420" s="108" t="s">
        <v>272</v>
      </c>
      <c r="P1420" s="108" t="s">
        <v>272</v>
      </c>
      <c r="Q1420" s="120">
        <v>0</v>
      </c>
      <c r="R1420" s="116" t="s">
        <v>239</v>
      </c>
      <c r="S1420" s="108" t="s">
        <v>272</v>
      </c>
      <c r="T1420" s="108" t="s">
        <v>272</v>
      </c>
      <c r="U1420" s="108" t="s">
        <v>272</v>
      </c>
      <c r="V1420" s="108" t="s">
        <v>272</v>
      </c>
      <c r="W1420" s="108" t="s">
        <v>272</v>
      </c>
      <c r="X1420" s="108" t="s">
        <v>272</v>
      </c>
      <c r="Y1420" s="108" t="s">
        <v>272</v>
      </c>
      <c r="Z1420" s="108" t="s">
        <v>272</v>
      </c>
      <c r="AA1420" s="108" t="s">
        <v>272</v>
      </c>
      <c r="AB1420" s="108" t="s">
        <v>272</v>
      </c>
      <c r="AC1420" s="108" t="s">
        <v>272</v>
      </c>
      <c r="AD1420" s="108" t="s">
        <v>272</v>
      </c>
      <c r="AE1420" s="108" t="s">
        <v>272</v>
      </c>
      <c r="AF1420" s="108" t="s">
        <v>278</v>
      </c>
    </row>
    <row r="1421" spans="1:32" ht="37.5" x14ac:dyDescent="0.25">
      <c r="A1421" s="107">
        <f t="shared" si="22"/>
        <v>8</v>
      </c>
      <c r="B1421" s="113">
        <v>45534</v>
      </c>
      <c r="C1421" s="113">
        <v>45534</v>
      </c>
      <c r="D1421" s="108" t="s">
        <v>3069</v>
      </c>
      <c r="E1421" s="108" t="s">
        <v>272</v>
      </c>
      <c r="F1421" s="108" t="s">
        <v>3070</v>
      </c>
      <c r="G1421" s="108" t="s">
        <v>274</v>
      </c>
      <c r="H1421" s="108" t="s">
        <v>275</v>
      </c>
      <c r="I1421" s="108" t="s">
        <v>276</v>
      </c>
      <c r="J1421" s="120">
        <v>-3513889</v>
      </c>
      <c r="K1421" s="114">
        <v>0</v>
      </c>
      <c r="L1421" s="114">
        <v>-3513889</v>
      </c>
      <c r="M1421" s="115" t="s">
        <v>3071</v>
      </c>
      <c r="N1421" s="108" t="s">
        <v>272</v>
      </c>
      <c r="O1421" s="108" t="s">
        <v>272</v>
      </c>
      <c r="P1421" s="108" t="s">
        <v>272</v>
      </c>
      <c r="Q1421" s="120">
        <v>0</v>
      </c>
      <c r="R1421" s="116" t="s">
        <v>239</v>
      </c>
      <c r="S1421" s="108" t="s">
        <v>272</v>
      </c>
      <c r="T1421" s="108" t="s">
        <v>272</v>
      </c>
      <c r="U1421" s="108" t="s">
        <v>272</v>
      </c>
      <c r="V1421" s="108" t="s">
        <v>272</v>
      </c>
      <c r="W1421" s="108" t="s">
        <v>272</v>
      </c>
      <c r="X1421" s="108" t="s">
        <v>272</v>
      </c>
      <c r="Y1421" s="108" t="s">
        <v>272</v>
      </c>
      <c r="Z1421" s="108" t="s">
        <v>272</v>
      </c>
      <c r="AA1421" s="108" t="s">
        <v>272</v>
      </c>
      <c r="AB1421" s="108" t="s">
        <v>272</v>
      </c>
      <c r="AC1421" s="108" t="s">
        <v>272</v>
      </c>
      <c r="AD1421" s="108" t="s">
        <v>272</v>
      </c>
      <c r="AE1421" s="108" t="s">
        <v>272</v>
      </c>
      <c r="AF1421" s="108" t="s">
        <v>278</v>
      </c>
    </row>
    <row r="1422" spans="1:32" x14ac:dyDescent="0.25">
      <c r="A1422" s="107">
        <f t="shared" si="22"/>
        <v>8</v>
      </c>
      <c r="B1422" s="113">
        <v>45534</v>
      </c>
      <c r="C1422" s="113">
        <v>45534</v>
      </c>
      <c r="D1422" s="108" t="s">
        <v>3072</v>
      </c>
      <c r="E1422" s="108" t="s">
        <v>272</v>
      </c>
      <c r="F1422" s="108" t="s">
        <v>3073</v>
      </c>
      <c r="G1422" s="108" t="s">
        <v>281</v>
      </c>
      <c r="H1422" s="108" t="s">
        <v>282</v>
      </c>
      <c r="I1422" s="108" t="s">
        <v>276</v>
      </c>
      <c r="J1422" s="120">
        <v>-811131750</v>
      </c>
      <c r="K1422" s="114">
        <v>0</v>
      </c>
      <c r="L1422" s="114">
        <v>-811131750</v>
      </c>
      <c r="M1422" s="115" t="s">
        <v>272</v>
      </c>
      <c r="N1422" s="108" t="s">
        <v>283</v>
      </c>
      <c r="O1422" s="108" t="s">
        <v>168</v>
      </c>
      <c r="P1422" s="108" t="s">
        <v>284</v>
      </c>
      <c r="Q1422" s="120">
        <v>22000</v>
      </c>
      <c r="R1422" s="116" t="s">
        <v>0</v>
      </c>
      <c r="S1422" s="108" t="s">
        <v>272</v>
      </c>
      <c r="T1422" s="108" t="s">
        <v>272</v>
      </c>
      <c r="U1422" s="108" t="s">
        <v>272</v>
      </c>
      <c r="V1422" s="108" t="s">
        <v>272</v>
      </c>
      <c r="W1422" s="108" t="s">
        <v>272</v>
      </c>
      <c r="X1422" s="108" t="s">
        <v>272</v>
      </c>
      <c r="Y1422" s="108" t="s">
        <v>272</v>
      </c>
      <c r="Z1422" s="108" t="s">
        <v>272</v>
      </c>
      <c r="AA1422" s="108" t="s">
        <v>272</v>
      </c>
      <c r="AB1422" s="108" t="s">
        <v>272</v>
      </c>
      <c r="AC1422" s="108" t="s">
        <v>272</v>
      </c>
      <c r="AD1422" s="108" t="s">
        <v>272</v>
      </c>
      <c r="AE1422" s="108" t="s">
        <v>272</v>
      </c>
      <c r="AF1422" s="108" t="s">
        <v>278</v>
      </c>
    </row>
    <row r="1423" spans="1:32" x14ac:dyDescent="0.25">
      <c r="A1423" s="107">
        <f t="shared" si="22"/>
        <v>8</v>
      </c>
      <c r="B1423" s="113">
        <v>45534</v>
      </c>
      <c r="C1423" s="113">
        <v>45534</v>
      </c>
      <c r="D1423" s="108" t="s">
        <v>3074</v>
      </c>
      <c r="E1423" s="108" t="s">
        <v>272</v>
      </c>
      <c r="F1423" s="108" t="s">
        <v>3075</v>
      </c>
      <c r="G1423" s="108" t="s">
        <v>281</v>
      </c>
      <c r="H1423" s="108" t="s">
        <v>282</v>
      </c>
      <c r="I1423" s="108" t="s">
        <v>276</v>
      </c>
      <c r="J1423" s="120">
        <v>-811131750</v>
      </c>
      <c r="K1423" s="114">
        <v>0</v>
      </c>
      <c r="L1423" s="114">
        <v>-811131750</v>
      </c>
      <c r="M1423" s="115" t="s">
        <v>272</v>
      </c>
      <c r="N1423" s="108" t="s">
        <v>283</v>
      </c>
      <c r="O1423" s="108" t="s">
        <v>168</v>
      </c>
      <c r="P1423" s="108" t="s">
        <v>284</v>
      </c>
      <c r="Q1423" s="120">
        <v>22000</v>
      </c>
      <c r="R1423" s="116" t="s">
        <v>0</v>
      </c>
      <c r="S1423" s="108" t="s">
        <v>272</v>
      </c>
      <c r="T1423" s="108" t="s">
        <v>272</v>
      </c>
      <c r="U1423" s="108" t="s">
        <v>272</v>
      </c>
      <c r="V1423" s="108" t="s">
        <v>272</v>
      </c>
      <c r="W1423" s="108" t="s">
        <v>272</v>
      </c>
      <c r="X1423" s="108" t="s">
        <v>272</v>
      </c>
      <c r="Y1423" s="108" t="s">
        <v>272</v>
      </c>
      <c r="Z1423" s="108" t="s">
        <v>272</v>
      </c>
      <c r="AA1423" s="108" t="s">
        <v>272</v>
      </c>
      <c r="AB1423" s="108" t="s">
        <v>272</v>
      </c>
      <c r="AC1423" s="108" t="s">
        <v>272</v>
      </c>
      <c r="AD1423" s="108" t="s">
        <v>272</v>
      </c>
      <c r="AE1423" s="108" t="s">
        <v>272</v>
      </c>
      <c r="AF1423" s="108" t="s">
        <v>278</v>
      </c>
    </row>
    <row r="1424" spans="1:32" x14ac:dyDescent="0.25">
      <c r="A1424" s="107">
        <f t="shared" si="22"/>
        <v>8</v>
      </c>
      <c r="B1424" s="113">
        <v>45534</v>
      </c>
      <c r="C1424" s="113">
        <v>45534</v>
      </c>
      <c r="D1424" s="108" t="s">
        <v>3076</v>
      </c>
      <c r="E1424" s="108" t="s">
        <v>272</v>
      </c>
      <c r="F1424" s="108" t="s">
        <v>3077</v>
      </c>
      <c r="G1424" s="108" t="s">
        <v>281</v>
      </c>
      <c r="H1424" s="108" t="s">
        <v>282</v>
      </c>
      <c r="I1424" s="108" t="s">
        <v>276</v>
      </c>
      <c r="J1424" s="120">
        <v>-811131750</v>
      </c>
      <c r="K1424" s="114">
        <v>0</v>
      </c>
      <c r="L1424" s="114">
        <v>-811131750</v>
      </c>
      <c r="M1424" s="115" t="s">
        <v>272</v>
      </c>
      <c r="N1424" s="108" t="s">
        <v>283</v>
      </c>
      <c r="O1424" s="108" t="s">
        <v>168</v>
      </c>
      <c r="P1424" s="108" t="s">
        <v>284</v>
      </c>
      <c r="Q1424" s="120">
        <v>22000</v>
      </c>
      <c r="R1424" s="116" t="s">
        <v>0</v>
      </c>
      <c r="S1424" s="108" t="s">
        <v>272</v>
      </c>
      <c r="T1424" s="108" t="s">
        <v>272</v>
      </c>
      <c r="U1424" s="108" t="s">
        <v>272</v>
      </c>
      <c r="V1424" s="108" t="s">
        <v>272</v>
      </c>
      <c r="W1424" s="108" t="s">
        <v>272</v>
      </c>
      <c r="X1424" s="108" t="s">
        <v>272</v>
      </c>
      <c r="Y1424" s="108" t="s">
        <v>272</v>
      </c>
      <c r="Z1424" s="108" t="s">
        <v>272</v>
      </c>
      <c r="AA1424" s="108" t="s">
        <v>272</v>
      </c>
      <c r="AB1424" s="108" t="s">
        <v>272</v>
      </c>
      <c r="AC1424" s="108" t="s">
        <v>272</v>
      </c>
      <c r="AD1424" s="108" t="s">
        <v>272</v>
      </c>
      <c r="AE1424" s="108" t="s">
        <v>272</v>
      </c>
      <c r="AF1424" s="108" t="s">
        <v>278</v>
      </c>
    </row>
    <row r="1425" spans="1:32" x14ac:dyDescent="0.25">
      <c r="A1425" s="107">
        <f t="shared" si="22"/>
        <v>8</v>
      </c>
      <c r="B1425" s="113">
        <v>45534</v>
      </c>
      <c r="C1425" s="113">
        <v>45534</v>
      </c>
      <c r="D1425" s="108" t="s">
        <v>3078</v>
      </c>
      <c r="E1425" s="108" t="s">
        <v>272</v>
      </c>
      <c r="F1425" s="108" t="s">
        <v>3079</v>
      </c>
      <c r="G1425" s="108" t="s">
        <v>281</v>
      </c>
      <c r="H1425" s="108" t="s">
        <v>282</v>
      </c>
      <c r="I1425" s="108" t="s">
        <v>276</v>
      </c>
      <c r="J1425" s="120">
        <v>-355606350</v>
      </c>
      <c r="K1425" s="114">
        <v>0</v>
      </c>
      <c r="L1425" s="114">
        <v>-355606350</v>
      </c>
      <c r="M1425" s="115" t="s">
        <v>272</v>
      </c>
      <c r="N1425" s="108" t="s">
        <v>110</v>
      </c>
      <c r="O1425" s="108" t="s">
        <v>192</v>
      </c>
      <c r="P1425" s="108" t="s">
        <v>284</v>
      </c>
      <c r="Q1425" s="120">
        <v>11000</v>
      </c>
      <c r="R1425" s="116" t="s">
        <v>0</v>
      </c>
      <c r="S1425" s="108" t="s">
        <v>272</v>
      </c>
      <c r="T1425" s="108" t="s">
        <v>272</v>
      </c>
      <c r="U1425" s="108" t="s">
        <v>272</v>
      </c>
      <c r="V1425" s="108" t="s">
        <v>272</v>
      </c>
      <c r="W1425" s="108" t="s">
        <v>272</v>
      </c>
      <c r="X1425" s="108" t="s">
        <v>272</v>
      </c>
      <c r="Y1425" s="108" t="s">
        <v>272</v>
      </c>
      <c r="Z1425" s="108" t="s">
        <v>272</v>
      </c>
      <c r="AA1425" s="108" t="s">
        <v>272</v>
      </c>
      <c r="AB1425" s="108" t="s">
        <v>272</v>
      </c>
      <c r="AC1425" s="108" t="s">
        <v>272</v>
      </c>
      <c r="AD1425" s="108" t="s">
        <v>272</v>
      </c>
      <c r="AE1425" s="108" t="s">
        <v>272</v>
      </c>
      <c r="AF1425" s="108" t="s">
        <v>278</v>
      </c>
    </row>
    <row r="1426" spans="1:32" x14ac:dyDescent="0.25">
      <c r="A1426" s="107">
        <f t="shared" si="22"/>
        <v>8</v>
      </c>
      <c r="B1426" s="113">
        <v>45534</v>
      </c>
      <c r="C1426" s="113">
        <v>45534</v>
      </c>
      <c r="D1426" s="108" t="s">
        <v>3080</v>
      </c>
      <c r="E1426" s="108" t="s">
        <v>272</v>
      </c>
      <c r="F1426" s="108" t="s">
        <v>3081</v>
      </c>
      <c r="G1426" s="108" t="s">
        <v>281</v>
      </c>
      <c r="H1426" s="108" t="s">
        <v>282</v>
      </c>
      <c r="I1426" s="108" t="s">
        <v>276</v>
      </c>
      <c r="J1426" s="120">
        <v>-355606350</v>
      </c>
      <c r="K1426" s="114">
        <v>0</v>
      </c>
      <c r="L1426" s="114">
        <v>-355606350</v>
      </c>
      <c r="M1426" s="115" t="s">
        <v>272</v>
      </c>
      <c r="N1426" s="108" t="s">
        <v>110</v>
      </c>
      <c r="O1426" s="108" t="s">
        <v>192</v>
      </c>
      <c r="P1426" s="108" t="s">
        <v>284</v>
      </c>
      <c r="Q1426" s="120">
        <v>11000</v>
      </c>
      <c r="R1426" s="116" t="s">
        <v>0</v>
      </c>
      <c r="S1426" s="108" t="s">
        <v>272</v>
      </c>
      <c r="T1426" s="108" t="s">
        <v>272</v>
      </c>
      <c r="U1426" s="108" t="s">
        <v>272</v>
      </c>
      <c r="V1426" s="108" t="s">
        <v>272</v>
      </c>
      <c r="W1426" s="108" t="s">
        <v>272</v>
      </c>
      <c r="X1426" s="108" t="s">
        <v>272</v>
      </c>
      <c r="Y1426" s="108" t="s">
        <v>272</v>
      </c>
      <c r="Z1426" s="108" t="s">
        <v>272</v>
      </c>
      <c r="AA1426" s="108" t="s">
        <v>272</v>
      </c>
      <c r="AB1426" s="108" t="s">
        <v>272</v>
      </c>
      <c r="AC1426" s="108" t="s">
        <v>272</v>
      </c>
      <c r="AD1426" s="108" t="s">
        <v>272</v>
      </c>
      <c r="AE1426" s="108" t="s">
        <v>272</v>
      </c>
      <c r="AF1426" s="108" t="s">
        <v>278</v>
      </c>
    </row>
    <row r="1427" spans="1:32" x14ac:dyDescent="0.25">
      <c r="A1427" s="107">
        <f t="shared" si="22"/>
        <v>8</v>
      </c>
      <c r="B1427" s="113">
        <v>45534</v>
      </c>
      <c r="C1427" s="113">
        <v>45534</v>
      </c>
      <c r="D1427" s="108" t="s">
        <v>3082</v>
      </c>
      <c r="E1427" s="108" t="s">
        <v>272</v>
      </c>
      <c r="F1427" s="108" t="s">
        <v>3083</v>
      </c>
      <c r="G1427" s="108" t="s">
        <v>281</v>
      </c>
      <c r="H1427" s="108" t="s">
        <v>282</v>
      </c>
      <c r="I1427" s="108" t="s">
        <v>276</v>
      </c>
      <c r="J1427" s="120">
        <v>-193017000</v>
      </c>
      <c r="K1427" s="114">
        <v>0</v>
      </c>
      <c r="L1427" s="114">
        <v>-193017000</v>
      </c>
      <c r="M1427" s="115" t="s">
        <v>272</v>
      </c>
      <c r="N1427" s="108" t="s">
        <v>3026</v>
      </c>
      <c r="O1427" s="108" t="s">
        <v>3027</v>
      </c>
      <c r="P1427" s="108" t="s">
        <v>284</v>
      </c>
      <c r="Q1427" s="120">
        <v>5500</v>
      </c>
      <c r="R1427" s="116" t="s">
        <v>1</v>
      </c>
      <c r="S1427" s="108" t="s">
        <v>272</v>
      </c>
      <c r="T1427" s="108" t="s">
        <v>272</v>
      </c>
      <c r="U1427" s="108" t="s">
        <v>272</v>
      </c>
      <c r="V1427" s="108" t="s">
        <v>272</v>
      </c>
      <c r="W1427" s="108" t="s">
        <v>272</v>
      </c>
      <c r="X1427" s="108" t="s">
        <v>272</v>
      </c>
      <c r="Y1427" s="108" t="s">
        <v>272</v>
      </c>
      <c r="Z1427" s="108" t="s">
        <v>272</v>
      </c>
      <c r="AA1427" s="108" t="s">
        <v>272</v>
      </c>
      <c r="AB1427" s="108" t="s">
        <v>272</v>
      </c>
      <c r="AC1427" s="108" t="s">
        <v>272</v>
      </c>
      <c r="AD1427" s="108" t="s">
        <v>272</v>
      </c>
      <c r="AE1427" s="108" t="s">
        <v>272</v>
      </c>
      <c r="AF1427" s="108" t="s">
        <v>278</v>
      </c>
    </row>
    <row r="1428" spans="1:32" x14ac:dyDescent="0.25">
      <c r="A1428" s="107">
        <f t="shared" si="22"/>
        <v>8</v>
      </c>
      <c r="B1428" s="113">
        <v>45534</v>
      </c>
      <c r="C1428" s="113">
        <v>45534</v>
      </c>
      <c r="D1428" s="108" t="s">
        <v>3084</v>
      </c>
      <c r="E1428" s="108" t="s">
        <v>272</v>
      </c>
      <c r="F1428" s="108" t="s">
        <v>3085</v>
      </c>
      <c r="G1428" s="108" t="s">
        <v>281</v>
      </c>
      <c r="H1428" s="108" t="s">
        <v>282</v>
      </c>
      <c r="I1428" s="108" t="s">
        <v>276</v>
      </c>
      <c r="J1428" s="120">
        <v>-132825000</v>
      </c>
      <c r="K1428" s="114">
        <v>0</v>
      </c>
      <c r="L1428" s="114">
        <v>-132825000</v>
      </c>
      <c r="M1428" s="115" t="s">
        <v>272</v>
      </c>
      <c r="N1428" s="108" t="s">
        <v>121</v>
      </c>
      <c r="O1428" s="108" t="s">
        <v>183</v>
      </c>
      <c r="P1428" s="108" t="s">
        <v>284</v>
      </c>
      <c r="Q1428" s="120">
        <v>5000</v>
      </c>
      <c r="R1428" s="116" t="s">
        <v>1</v>
      </c>
      <c r="S1428" s="108" t="s">
        <v>272</v>
      </c>
      <c r="T1428" s="108" t="s">
        <v>272</v>
      </c>
      <c r="U1428" s="108" t="s">
        <v>272</v>
      </c>
      <c r="V1428" s="108" t="s">
        <v>272</v>
      </c>
      <c r="W1428" s="108" t="s">
        <v>272</v>
      </c>
      <c r="X1428" s="108" t="s">
        <v>272</v>
      </c>
      <c r="Y1428" s="108" t="s">
        <v>272</v>
      </c>
      <c r="Z1428" s="108" t="s">
        <v>272</v>
      </c>
      <c r="AA1428" s="108" t="s">
        <v>272</v>
      </c>
      <c r="AB1428" s="108" t="s">
        <v>272</v>
      </c>
      <c r="AC1428" s="108" t="s">
        <v>272</v>
      </c>
      <c r="AD1428" s="108" t="s">
        <v>272</v>
      </c>
      <c r="AE1428" s="108" t="s">
        <v>272</v>
      </c>
      <c r="AF1428" s="108" t="s">
        <v>278</v>
      </c>
    </row>
    <row r="1429" spans="1:32" x14ac:dyDescent="0.25">
      <c r="A1429" s="107">
        <f t="shared" si="22"/>
        <v>8</v>
      </c>
      <c r="B1429" s="113">
        <v>45534</v>
      </c>
      <c r="C1429" s="113">
        <v>45534</v>
      </c>
      <c r="D1429" s="108" t="s">
        <v>3086</v>
      </c>
      <c r="E1429" s="108" t="s">
        <v>272</v>
      </c>
      <c r="F1429" s="108" t="s">
        <v>3087</v>
      </c>
      <c r="G1429" s="108" t="s">
        <v>281</v>
      </c>
      <c r="H1429" s="108" t="s">
        <v>282</v>
      </c>
      <c r="I1429" s="108" t="s">
        <v>276</v>
      </c>
      <c r="J1429" s="120">
        <v>-736737540</v>
      </c>
      <c r="K1429" s="114">
        <v>0</v>
      </c>
      <c r="L1429" s="114">
        <v>-736737540</v>
      </c>
      <c r="M1429" s="115" t="s">
        <v>272</v>
      </c>
      <c r="N1429" s="108" t="s">
        <v>95</v>
      </c>
      <c r="O1429" s="108" t="s">
        <v>170</v>
      </c>
      <c r="P1429" s="108" t="s">
        <v>284</v>
      </c>
      <c r="Q1429" s="120">
        <v>22000</v>
      </c>
      <c r="R1429" s="116" t="s">
        <v>0</v>
      </c>
      <c r="S1429" s="108" t="s">
        <v>272</v>
      </c>
      <c r="T1429" s="108" t="s">
        <v>272</v>
      </c>
      <c r="U1429" s="108" t="s">
        <v>272</v>
      </c>
      <c r="V1429" s="108" t="s">
        <v>272</v>
      </c>
      <c r="W1429" s="108" t="s">
        <v>272</v>
      </c>
      <c r="X1429" s="108" t="s">
        <v>272</v>
      </c>
      <c r="Y1429" s="108" t="s">
        <v>272</v>
      </c>
      <c r="Z1429" s="108" t="s">
        <v>272</v>
      </c>
      <c r="AA1429" s="108" t="s">
        <v>272</v>
      </c>
      <c r="AB1429" s="108" t="s">
        <v>272</v>
      </c>
      <c r="AC1429" s="108" t="s">
        <v>272</v>
      </c>
      <c r="AD1429" s="108" t="s">
        <v>272</v>
      </c>
      <c r="AE1429" s="108" t="s">
        <v>272</v>
      </c>
      <c r="AF1429" s="108" t="s">
        <v>278</v>
      </c>
    </row>
    <row r="1430" spans="1:32" x14ac:dyDescent="0.25">
      <c r="A1430" s="107">
        <f t="shared" si="22"/>
        <v>8</v>
      </c>
      <c r="B1430" s="113">
        <v>45534</v>
      </c>
      <c r="C1430" s="113">
        <v>45534</v>
      </c>
      <c r="D1430" s="108" t="s">
        <v>3088</v>
      </c>
      <c r="E1430" s="108" t="s">
        <v>272</v>
      </c>
      <c r="F1430" s="108" t="s">
        <v>3089</v>
      </c>
      <c r="G1430" s="108" t="s">
        <v>281</v>
      </c>
      <c r="H1430" s="108" t="s">
        <v>282</v>
      </c>
      <c r="I1430" s="108" t="s">
        <v>276</v>
      </c>
      <c r="J1430" s="120">
        <v>-12355000</v>
      </c>
      <c r="K1430" s="114">
        <v>0</v>
      </c>
      <c r="L1430" s="114">
        <v>-12355000</v>
      </c>
      <c r="M1430" s="115" t="s">
        <v>272</v>
      </c>
      <c r="N1430" s="108" t="s">
        <v>2423</v>
      </c>
      <c r="O1430" s="108" t="s">
        <v>2424</v>
      </c>
      <c r="P1430" s="108" t="s">
        <v>284</v>
      </c>
      <c r="Q1430" s="120">
        <v>2471</v>
      </c>
      <c r="R1430" s="116" t="s">
        <v>239</v>
      </c>
      <c r="S1430" s="108" t="s">
        <v>272</v>
      </c>
      <c r="T1430" s="108" t="s">
        <v>272</v>
      </c>
      <c r="U1430" s="108" t="s">
        <v>272</v>
      </c>
      <c r="V1430" s="108" t="s">
        <v>272</v>
      </c>
      <c r="W1430" s="108" t="s">
        <v>272</v>
      </c>
      <c r="X1430" s="108" t="s">
        <v>272</v>
      </c>
      <c r="Y1430" s="108" t="s">
        <v>272</v>
      </c>
      <c r="Z1430" s="108" t="s">
        <v>272</v>
      </c>
      <c r="AA1430" s="108" t="s">
        <v>272</v>
      </c>
      <c r="AB1430" s="108" t="s">
        <v>272</v>
      </c>
      <c r="AC1430" s="108" t="s">
        <v>272</v>
      </c>
      <c r="AD1430" s="108" t="s">
        <v>272</v>
      </c>
      <c r="AE1430" s="108" t="s">
        <v>272</v>
      </c>
      <c r="AF1430" s="108" t="s">
        <v>278</v>
      </c>
    </row>
    <row r="1431" spans="1:32" x14ac:dyDescent="0.25">
      <c r="A1431" s="107">
        <f t="shared" si="22"/>
        <v>8</v>
      </c>
      <c r="B1431" s="113">
        <v>45534</v>
      </c>
      <c r="C1431" s="113">
        <v>45534</v>
      </c>
      <c r="D1431" s="108" t="s">
        <v>3088</v>
      </c>
      <c r="E1431" s="108" t="s">
        <v>272</v>
      </c>
      <c r="F1431" s="108" t="s">
        <v>3089</v>
      </c>
      <c r="G1431" s="108" t="s">
        <v>281</v>
      </c>
      <c r="H1431" s="108" t="s">
        <v>282</v>
      </c>
      <c r="I1431" s="108" t="s">
        <v>276</v>
      </c>
      <c r="J1431" s="120">
        <v>-18480000</v>
      </c>
      <c r="K1431" s="114">
        <v>0</v>
      </c>
      <c r="L1431" s="114">
        <v>-18480000</v>
      </c>
      <c r="M1431" s="115" t="s">
        <v>272</v>
      </c>
      <c r="N1431" s="108" t="s">
        <v>2425</v>
      </c>
      <c r="O1431" s="108" t="s">
        <v>2426</v>
      </c>
      <c r="P1431" s="108" t="s">
        <v>284</v>
      </c>
      <c r="Q1431" s="120">
        <v>3696</v>
      </c>
      <c r="R1431" s="116" t="s">
        <v>239</v>
      </c>
      <c r="S1431" s="108" t="s">
        <v>272</v>
      </c>
      <c r="T1431" s="108" t="s">
        <v>272</v>
      </c>
      <c r="U1431" s="108" t="s">
        <v>272</v>
      </c>
      <c r="V1431" s="108" t="s">
        <v>272</v>
      </c>
      <c r="W1431" s="108" t="s">
        <v>272</v>
      </c>
      <c r="X1431" s="108" t="s">
        <v>272</v>
      </c>
      <c r="Y1431" s="108" t="s">
        <v>272</v>
      </c>
      <c r="Z1431" s="108" t="s">
        <v>272</v>
      </c>
      <c r="AA1431" s="108" t="s">
        <v>272</v>
      </c>
      <c r="AB1431" s="108" t="s">
        <v>272</v>
      </c>
      <c r="AC1431" s="108" t="s">
        <v>272</v>
      </c>
      <c r="AD1431" s="108" t="s">
        <v>272</v>
      </c>
      <c r="AE1431" s="108" t="s">
        <v>272</v>
      </c>
      <c r="AF1431" s="108" t="s">
        <v>278</v>
      </c>
    </row>
    <row r="1432" spans="1:32" x14ac:dyDescent="0.25">
      <c r="A1432" s="107">
        <f t="shared" si="22"/>
        <v>8</v>
      </c>
      <c r="B1432" s="113">
        <v>45534</v>
      </c>
      <c r="C1432" s="113">
        <v>45534</v>
      </c>
      <c r="D1432" s="108" t="s">
        <v>3088</v>
      </c>
      <c r="E1432" s="108" t="s">
        <v>272</v>
      </c>
      <c r="F1432" s="108" t="s">
        <v>3089</v>
      </c>
      <c r="G1432" s="108" t="s">
        <v>281</v>
      </c>
      <c r="H1432" s="108" t="s">
        <v>282</v>
      </c>
      <c r="I1432" s="108" t="s">
        <v>276</v>
      </c>
      <c r="J1432" s="120">
        <v>-14845000</v>
      </c>
      <c r="K1432" s="114">
        <v>0</v>
      </c>
      <c r="L1432" s="114">
        <v>-14845000</v>
      </c>
      <c r="M1432" s="115" t="s">
        <v>272</v>
      </c>
      <c r="N1432" s="108" t="s">
        <v>2427</v>
      </c>
      <c r="O1432" s="108" t="s">
        <v>2428</v>
      </c>
      <c r="P1432" s="108" t="s">
        <v>284</v>
      </c>
      <c r="Q1432" s="120">
        <v>2969</v>
      </c>
      <c r="R1432" s="116" t="s">
        <v>239</v>
      </c>
      <c r="S1432" s="108" t="s">
        <v>272</v>
      </c>
      <c r="T1432" s="108" t="s">
        <v>272</v>
      </c>
      <c r="U1432" s="108" t="s">
        <v>272</v>
      </c>
      <c r="V1432" s="108" t="s">
        <v>272</v>
      </c>
      <c r="W1432" s="108" t="s">
        <v>272</v>
      </c>
      <c r="X1432" s="108" t="s">
        <v>272</v>
      </c>
      <c r="Y1432" s="108" t="s">
        <v>272</v>
      </c>
      <c r="Z1432" s="108" t="s">
        <v>272</v>
      </c>
      <c r="AA1432" s="108" t="s">
        <v>272</v>
      </c>
      <c r="AB1432" s="108" t="s">
        <v>272</v>
      </c>
      <c r="AC1432" s="108" t="s">
        <v>272</v>
      </c>
      <c r="AD1432" s="108" t="s">
        <v>272</v>
      </c>
      <c r="AE1432" s="108" t="s">
        <v>272</v>
      </c>
      <c r="AF1432" s="108" t="s">
        <v>278</v>
      </c>
    </row>
    <row r="1433" spans="1:32" x14ac:dyDescent="0.25">
      <c r="A1433" s="107">
        <f t="shared" si="22"/>
        <v>8</v>
      </c>
      <c r="B1433" s="113">
        <v>45534</v>
      </c>
      <c r="C1433" s="113">
        <v>45534</v>
      </c>
      <c r="D1433" s="108" t="s">
        <v>3088</v>
      </c>
      <c r="E1433" s="108" t="s">
        <v>272</v>
      </c>
      <c r="F1433" s="108" t="s">
        <v>3089</v>
      </c>
      <c r="G1433" s="108" t="s">
        <v>281</v>
      </c>
      <c r="H1433" s="108" t="s">
        <v>282</v>
      </c>
      <c r="I1433" s="108" t="s">
        <v>276</v>
      </c>
      <c r="J1433" s="120">
        <v>-2790000</v>
      </c>
      <c r="K1433" s="114">
        <v>0</v>
      </c>
      <c r="L1433" s="114">
        <v>-2790000</v>
      </c>
      <c r="M1433" s="115" t="s">
        <v>272</v>
      </c>
      <c r="N1433" s="108" t="s">
        <v>2429</v>
      </c>
      <c r="O1433" s="108" t="s">
        <v>2430</v>
      </c>
      <c r="P1433" s="108" t="s">
        <v>284</v>
      </c>
      <c r="Q1433" s="120">
        <v>558</v>
      </c>
      <c r="R1433" s="116" t="s">
        <v>239</v>
      </c>
      <c r="S1433" s="108" t="s">
        <v>272</v>
      </c>
      <c r="T1433" s="108" t="s">
        <v>272</v>
      </c>
      <c r="U1433" s="108" t="s">
        <v>272</v>
      </c>
      <c r="V1433" s="108" t="s">
        <v>272</v>
      </c>
      <c r="W1433" s="108" t="s">
        <v>272</v>
      </c>
      <c r="X1433" s="108" t="s">
        <v>272</v>
      </c>
      <c r="Y1433" s="108" t="s">
        <v>272</v>
      </c>
      <c r="Z1433" s="108" t="s">
        <v>272</v>
      </c>
      <c r="AA1433" s="108" t="s">
        <v>272</v>
      </c>
      <c r="AB1433" s="108" t="s">
        <v>272</v>
      </c>
      <c r="AC1433" s="108" t="s">
        <v>272</v>
      </c>
      <c r="AD1433" s="108" t="s">
        <v>272</v>
      </c>
      <c r="AE1433" s="108" t="s">
        <v>272</v>
      </c>
      <c r="AF1433" s="108" t="s">
        <v>278</v>
      </c>
    </row>
    <row r="1434" spans="1:32" ht="37.5" x14ac:dyDescent="0.25">
      <c r="A1434" s="107">
        <f t="shared" si="22"/>
        <v>8</v>
      </c>
      <c r="B1434" s="113">
        <v>45535</v>
      </c>
      <c r="C1434" s="113">
        <v>45535</v>
      </c>
      <c r="D1434" s="108" t="s">
        <v>3090</v>
      </c>
      <c r="E1434" s="108" t="s">
        <v>272</v>
      </c>
      <c r="F1434" s="108" t="s">
        <v>3091</v>
      </c>
      <c r="G1434" s="108" t="s">
        <v>274</v>
      </c>
      <c r="H1434" s="108" t="s">
        <v>275</v>
      </c>
      <c r="I1434" s="108" t="s">
        <v>276</v>
      </c>
      <c r="J1434" s="120">
        <v>-444780</v>
      </c>
      <c r="K1434" s="114">
        <v>0</v>
      </c>
      <c r="L1434" s="114">
        <v>-444780</v>
      </c>
      <c r="M1434" s="115" t="s">
        <v>3092</v>
      </c>
      <c r="N1434" s="108" t="s">
        <v>272</v>
      </c>
      <c r="O1434" s="108" t="s">
        <v>272</v>
      </c>
      <c r="P1434" s="108" t="s">
        <v>272</v>
      </c>
      <c r="Q1434" s="120">
        <v>0</v>
      </c>
      <c r="R1434" s="116" t="s">
        <v>239</v>
      </c>
      <c r="S1434" s="108" t="s">
        <v>272</v>
      </c>
      <c r="T1434" s="108" t="s">
        <v>272</v>
      </c>
      <c r="U1434" s="108" t="s">
        <v>272</v>
      </c>
      <c r="V1434" s="108" t="s">
        <v>272</v>
      </c>
      <c r="W1434" s="108" t="s">
        <v>272</v>
      </c>
      <c r="X1434" s="108" t="s">
        <v>272</v>
      </c>
      <c r="Y1434" s="108" t="s">
        <v>272</v>
      </c>
      <c r="Z1434" s="108" t="s">
        <v>272</v>
      </c>
      <c r="AA1434" s="108" t="s">
        <v>272</v>
      </c>
      <c r="AB1434" s="108" t="s">
        <v>272</v>
      </c>
      <c r="AC1434" s="108" t="s">
        <v>272</v>
      </c>
      <c r="AD1434" s="108" t="s">
        <v>272</v>
      </c>
      <c r="AE1434" s="108" t="s">
        <v>272</v>
      </c>
      <c r="AF1434" s="108" t="s">
        <v>278</v>
      </c>
    </row>
    <row r="1435" spans="1:32" ht="37.5" x14ac:dyDescent="0.25">
      <c r="A1435" s="107">
        <f t="shared" si="22"/>
        <v>8</v>
      </c>
      <c r="B1435" s="113">
        <v>45535</v>
      </c>
      <c r="C1435" s="113">
        <v>45535</v>
      </c>
      <c r="D1435" s="108" t="s">
        <v>3093</v>
      </c>
      <c r="E1435" s="108" t="s">
        <v>272</v>
      </c>
      <c r="F1435" s="108" t="s">
        <v>3094</v>
      </c>
      <c r="G1435" s="108" t="s">
        <v>274</v>
      </c>
      <c r="H1435" s="108" t="s">
        <v>275</v>
      </c>
      <c r="I1435" s="108" t="s">
        <v>276</v>
      </c>
      <c r="J1435" s="120">
        <v>-7532100</v>
      </c>
      <c r="K1435" s="114">
        <v>0</v>
      </c>
      <c r="L1435" s="114">
        <v>-7532100</v>
      </c>
      <c r="M1435" s="115" t="s">
        <v>3095</v>
      </c>
      <c r="N1435" s="108" t="s">
        <v>272</v>
      </c>
      <c r="O1435" s="108" t="s">
        <v>272</v>
      </c>
      <c r="P1435" s="108" t="s">
        <v>272</v>
      </c>
      <c r="Q1435" s="120">
        <v>0</v>
      </c>
      <c r="R1435" s="116" t="s">
        <v>239</v>
      </c>
      <c r="S1435" s="108" t="s">
        <v>272</v>
      </c>
      <c r="T1435" s="108" t="s">
        <v>272</v>
      </c>
      <c r="U1435" s="108" t="s">
        <v>272</v>
      </c>
      <c r="V1435" s="108" t="s">
        <v>272</v>
      </c>
      <c r="W1435" s="108" t="s">
        <v>272</v>
      </c>
      <c r="X1435" s="108" t="s">
        <v>272</v>
      </c>
      <c r="Y1435" s="108" t="s">
        <v>272</v>
      </c>
      <c r="Z1435" s="108" t="s">
        <v>272</v>
      </c>
      <c r="AA1435" s="108" t="s">
        <v>272</v>
      </c>
      <c r="AB1435" s="108" t="s">
        <v>272</v>
      </c>
      <c r="AC1435" s="108" t="s">
        <v>272</v>
      </c>
      <c r="AD1435" s="108" t="s">
        <v>272</v>
      </c>
      <c r="AE1435" s="108" t="s">
        <v>272</v>
      </c>
      <c r="AF1435" s="108" t="s">
        <v>278</v>
      </c>
    </row>
    <row r="1436" spans="1:32" ht="25" x14ac:dyDescent="0.25">
      <c r="A1436" s="107">
        <f t="shared" si="22"/>
        <v>8</v>
      </c>
      <c r="B1436" s="113">
        <v>45535</v>
      </c>
      <c r="C1436" s="113">
        <v>45535</v>
      </c>
      <c r="D1436" s="108" t="s">
        <v>3096</v>
      </c>
      <c r="E1436" s="108" t="s">
        <v>272</v>
      </c>
      <c r="F1436" s="108" t="s">
        <v>3097</v>
      </c>
      <c r="G1436" s="108" t="s">
        <v>274</v>
      </c>
      <c r="H1436" s="108" t="s">
        <v>275</v>
      </c>
      <c r="I1436" s="108" t="s">
        <v>276</v>
      </c>
      <c r="J1436" s="120">
        <v>-242184</v>
      </c>
      <c r="K1436" s="114">
        <v>0</v>
      </c>
      <c r="L1436" s="114">
        <v>-242184</v>
      </c>
      <c r="M1436" s="115" t="s">
        <v>3098</v>
      </c>
      <c r="N1436" s="108" t="s">
        <v>272</v>
      </c>
      <c r="O1436" s="108" t="s">
        <v>272</v>
      </c>
      <c r="P1436" s="108" t="s">
        <v>272</v>
      </c>
      <c r="Q1436" s="120">
        <v>0</v>
      </c>
      <c r="R1436" s="116" t="s">
        <v>239</v>
      </c>
      <c r="S1436" s="108" t="s">
        <v>272</v>
      </c>
      <c r="T1436" s="108" t="s">
        <v>272</v>
      </c>
      <c r="U1436" s="108" t="s">
        <v>272</v>
      </c>
      <c r="V1436" s="108" t="s">
        <v>272</v>
      </c>
      <c r="W1436" s="108" t="s">
        <v>272</v>
      </c>
      <c r="X1436" s="108" t="s">
        <v>272</v>
      </c>
      <c r="Y1436" s="108" t="s">
        <v>272</v>
      </c>
      <c r="Z1436" s="108" t="s">
        <v>272</v>
      </c>
      <c r="AA1436" s="108" t="s">
        <v>272</v>
      </c>
      <c r="AB1436" s="108" t="s">
        <v>272</v>
      </c>
      <c r="AC1436" s="108" t="s">
        <v>272</v>
      </c>
      <c r="AD1436" s="108" t="s">
        <v>272</v>
      </c>
      <c r="AE1436" s="108" t="s">
        <v>272</v>
      </c>
      <c r="AF1436" s="108" t="s">
        <v>278</v>
      </c>
    </row>
    <row r="1437" spans="1:32" ht="37.5" x14ac:dyDescent="0.25">
      <c r="A1437" s="107">
        <f t="shared" si="22"/>
        <v>8</v>
      </c>
      <c r="B1437" s="113">
        <v>45535</v>
      </c>
      <c r="C1437" s="113">
        <v>45535</v>
      </c>
      <c r="D1437" s="108" t="s">
        <v>3099</v>
      </c>
      <c r="E1437" s="108" t="s">
        <v>272</v>
      </c>
      <c r="F1437" s="108" t="s">
        <v>3100</v>
      </c>
      <c r="G1437" s="108" t="s">
        <v>274</v>
      </c>
      <c r="H1437" s="108" t="s">
        <v>275</v>
      </c>
      <c r="I1437" s="108" t="s">
        <v>276</v>
      </c>
      <c r="J1437" s="120">
        <v>-22682</v>
      </c>
      <c r="K1437" s="114">
        <v>0</v>
      </c>
      <c r="L1437" s="114">
        <v>-22682</v>
      </c>
      <c r="M1437" s="115" t="s">
        <v>3101</v>
      </c>
      <c r="N1437" s="108" t="s">
        <v>272</v>
      </c>
      <c r="O1437" s="108" t="s">
        <v>272</v>
      </c>
      <c r="P1437" s="108" t="s">
        <v>272</v>
      </c>
      <c r="Q1437" s="120">
        <v>0</v>
      </c>
      <c r="R1437" s="116" t="s">
        <v>239</v>
      </c>
      <c r="S1437" s="108" t="s">
        <v>272</v>
      </c>
      <c r="T1437" s="108" t="s">
        <v>272</v>
      </c>
      <c r="U1437" s="108" t="s">
        <v>272</v>
      </c>
      <c r="V1437" s="108" t="s">
        <v>272</v>
      </c>
      <c r="W1437" s="108" t="s">
        <v>272</v>
      </c>
      <c r="X1437" s="108" t="s">
        <v>272</v>
      </c>
      <c r="Y1437" s="108" t="s">
        <v>272</v>
      </c>
      <c r="Z1437" s="108" t="s">
        <v>272</v>
      </c>
      <c r="AA1437" s="108" t="s">
        <v>272</v>
      </c>
      <c r="AB1437" s="108" t="s">
        <v>272</v>
      </c>
      <c r="AC1437" s="108" t="s">
        <v>272</v>
      </c>
      <c r="AD1437" s="108" t="s">
        <v>272</v>
      </c>
      <c r="AE1437" s="108" t="s">
        <v>272</v>
      </c>
      <c r="AF1437" s="108" t="s">
        <v>278</v>
      </c>
    </row>
    <row r="1438" spans="1:32" ht="37.5" x14ac:dyDescent="0.25">
      <c r="A1438" s="107">
        <f t="shared" si="22"/>
        <v>8</v>
      </c>
      <c r="B1438" s="113">
        <v>45535</v>
      </c>
      <c r="C1438" s="113">
        <v>45535</v>
      </c>
      <c r="D1438" s="108" t="s">
        <v>3102</v>
      </c>
      <c r="E1438" s="108" t="s">
        <v>272</v>
      </c>
      <c r="F1438" s="108" t="s">
        <v>3103</v>
      </c>
      <c r="G1438" s="108" t="s">
        <v>274</v>
      </c>
      <c r="H1438" s="108" t="s">
        <v>275</v>
      </c>
      <c r="I1438" s="108" t="s">
        <v>276</v>
      </c>
      <c r="J1438" s="120">
        <v>-53306</v>
      </c>
      <c r="K1438" s="114">
        <v>0</v>
      </c>
      <c r="L1438" s="114">
        <v>-53306</v>
      </c>
      <c r="M1438" s="115" t="s">
        <v>3104</v>
      </c>
      <c r="N1438" s="108" t="s">
        <v>272</v>
      </c>
      <c r="O1438" s="108" t="s">
        <v>272</v>
      </c>
      <c r="P1438" s="108" t="s">
        <v>272</v>
      </c>
      <c r="Q1438" s="120">
        <v>0</v>
      </c>
      <c r="R1438" s="116" t="s">
        <v>239</v>
      </c>
      <c r="S1438" s="108" t="s">
        <v>272</v>
      </c>
      <c r="T1438" s="108" t="s">
        <v>272</v>
      </c>
      <c r="U1438" s="108" t="s">
        <v>272</v>
      </c>
      <c r="V1438" s="108" t="s">
        <v>272</v>
      </c>
      <c r="W1438" s="108" t="s">
        <v>272</v>
      </c>
      <c r="X1438" s="108" t="s">
        <v>272</v>
      </c>
      <c r="Y1438" s="108" t="s">
        <v>272</v>
      </c>
      <c r="Z1438" s="108" t="s">
        <v>272</v>
      </c>
      <c r="AA1438" s="108" t="s">
        <v>272</v>
      </c>
      <c r="AB1438" s="108" t="s">
        <v>272</v>
      </c>
      <c r="AC1438" s="108" t="s">
        <v>272</v>
      </c>
      <c r="AD1438" s="108" t="s">
        <v>272</v>
      </c>
      <c r="AE1438" s="108" t="s">
        <v>272</v>
      </c>
      <c r="AF1438" s="108" t="s">
        <v>278</v>
      </c>
    </row>
    <row r="1439" spans="1:32" ht="25" x14ac:dyDescent="0.25">
      <c r="A1439" s="107">
        <f t="shared" si="22"/>
        <v>8</v>
      </c>
      <c r="B1439" s="113">
        <v>45535</v>
      </c>
      <c r="C1439" s="113">
        <v>45535</v>
      </c>
      <c r="D1439" s="108" t="s">
        <v>3105</v>
      </c>
      <c r="E1439" s="108" t="s">
        <v>272</v>
      </c>
      <c r="F1439" s="108" t="s">
        <v>3106</v>
      </c>
      <c r="G1439" s="108" t="s">
        <v>274</v>
      </c>
      <c r="H1439" s="108" t="s">
        <v>275</v>
      </c>
      <c r="I1439" s="108" t="s">
        <v>276</v>
      </c>
      <c r="J1439" s="120">
        <v>-15794</v>
      </c>
      <c r="K1439" s="114">
        <v>0</v>
      </c>
      <c r="L1439" s="114">
        <v>-15794</v>
      </c>
      <c r="M1439" s="115" t="s">
        <v>3107</v>
      </c>
      <c r="N1439" s="108" t="s">
        <v>272</v>
      </c>
      <c r="O1439" s="108" t="s">
        <v>272</v>
      </c>
      <c r="P1439" s="108" t="s">
        <v>272</v>
      </c>
      <c r="Q1439" s="120">
        <v>0</v>
      </c>
      <c r="R1439" s="116" t="s">
        <v>239</v>
      </c>
      <c r="S1439" s="108" t="s">
        <v>272</v>
      </c>
      <c r="T1439" s="108" t="s">
        <v>272</v>
      </c>
      <c r="U1439" s="108" t="s">
        <v>272</v>
      </c>
      <c r="V1439" s="108" t="s">
        <v>272</v>
      </c>
      <c r="W1439" s="108" t="s">
        <v>272</v>
      </c>
      <c r="X1439" s="108" t="s">
        <v>272</v>
      </c>
      <c r="Y1439" s="108" t="s">
        <v>272</v>
      </c>
      <c r="Z1439" s="108" t="s">
        <v>272</v>
      </c>
      <c r="AA1439" s="108" t="s">
        <v>272</v>
      </c>
      <c r="AB1439" s="108" t="s">
        <v>272</v>
      </c>
      <c r="AC1439" s="108" t="s">
        <v>272</v>
      </c>
      <c r="AD1439" s="108" t="s">
        <v>272</v>
      </c>
      <c r="AE1439" s="108" t="s">
        <v>272</v>
      </c>
      <c r="AF1439" s="108" t="s">
        <v>278</v>
      </c>
    </row>
    <row r="1440" spans="1:32" x14ac:dyDescent="0.25">
      <c r="A1440" s="107">
        <f t="shared" si="22"/>
        <v>8</v>
      </c>
      <c r="B1440" s="113">
        <v>45535</v>
      </c>
      <c r="C1440" s="113">
        <v>45535</v>
      </c>
      <c r="D1440" s="108" t="s">
        <v>3108</v>
      </c>
      <c r="E1440" s="108" t="s">
        <v>272</v>
      </c>
      <c r="F1440" s="108" t="s">
        <v>3109</v>
      </c>
      <c r="G1440" s="108" t="s">
        <v>281</v>
      </c>
      <c r="H1440" s="108" t="s">
        <v>282</v>
      </c>
      <c r="I1440" s="108" t="s">
        <v>276</v>
      </c>
      <c r="J1440" s="120">
        <v>-3457000000</v>
      </c>
      <c r="K1440" s="114">
        <v>0</v>
      </c>
      <c r="L1440" s="114">
        <v>-3457000000</v>
      </c>
      <c r="M1440" s="115" t="s">
        <v>272</v>
      </c>
      <c r="N1440" s="108" t="s">
        <v>705</v>
      </c>
      <c r="O1440" s="108" t="s">
        <v>706</v>
      </c>
      <c r="P1440" s="108" t="s">
        <v>284</v>
      </c>
      <c r="Q1440" s="120">
        <v>180000</v>
      </c>
      <c r="R1440" s="116" t="s">
        <v>241</v>
      </c>
      <c r="S1440" s="108" t="s">
        <v>272</v>
      </c>
      <c r="T1440" s="108" t="s">
        <v>272</v>
      </c>
      <c r="U1440" s="108" t="s">
        <v>272</v>
      </c>
      <c r="V1440" s="108" t="s">
        <v>272</v>
      </c>
      <c r="W1440" s="108" t="s">
        <v>272</v>
      </c>
      <c r="X1440" s="108" t="s">
        <v>272</v>
      </c>
      <c r="Y1440" s="108" t="s">
        <v>272</v>
      </c>
      <c r="Z1440" s="108" t="s">
        <v>272</v>
      </c>
      <c r="AA1440" s="108" t="s">
        <v>272</v>
      </c>
      <c r="AB1440" s="108" t="s">
        <v>272</v>
      </c>
      <c r="AC1440" s="108" t="s">
        <v>272</v>
      </c>
      <c r="AD1440" s="108" t="s">
        <v>272</v>
      </c>
      <c r="AE1440" s="108" t="s">
        <v>272</v>
      </c>
      <c r="AF1440" s="108" t="s">
        <v>278</v>
      </c>
    </row>
    <row r="1441" spans="1:32" x14ac:dyDescent="0.25">
      <c r="A1441" s="107">
        <f t="shared" si="22"/>
        <v>8</v>
      </c>
      <c r="B1441" s="113">
        <v>45535</v>
      </c>
      <c r="C1441" s="113">
        <v>45535</v>
      </c>
      <c r="D1441" s="108" t="s">
        <v>3110</v>
      </c>
      <c r="E1441" s="108" t="s">
        <v>272</v>
      </c>
      <c r="F1441" s="108" t="s">
        <v>3111</v>
      </c>
      <c r="G1441" s="108" t="s">
        <v>281</v>
      </c>
      <c r="H1441" s="108" t="s">
        <v>282</v>
      </c>
      <c r="I1441" s="108" t="s">
        <v>276</v>
      </c>
      <c r="J1441" s="120">
        <v>-811131750</v>
      </c>
      <c r="K1441" s="114">
        <v>0</v>
      </c>
      <c r="L1441" s="114">
        <v>-811131750</v>
      </c>
      <c r="M1441" s="115" t="s">
        <v>272</v>
      </c>
      <c r="N1441" s="108" t="s">
        <v>283</v>
      </c>
      <c r="O1441" s="108" t="s">
        <v>168</v>
      </c>
      <c r="P1441" s="108" t="s">
        <v>284</v>
      </c>
      <c r="Q1441" s="120">
        <v>22000</v>
      </c>
      <c r="R1441" s="116" t="s">
        <v>0</v>
      </c>
      <c r="S1441" s="108" t="s">
        <v>272</v>
      </c>
      <c r="T1441" s="108" t="s">
        <v>272</v>
      </c>
      <c r="U1441" s="108" t="s">
        <v>272</v>
      </c>
      <c r="V1441" s="108" t="s">
        <v>272</v>
      </c>
      <c r="W1441" s="108" t="s">
        <v>272</v>
      </c>
      <c r="X1441" s="108" t="s">
        <v>272</v>
      </c>
      <c r="Y1441" s="108" t="s">
        <v>272</v>
      </c>
      <c r="Z1441" s="108" t="s">
        <v>272</v>
      </c>
      <c r="AA1441" s="108" t="s">
        <v>272</v>
      </c>
      <c r="AB1441" s="108" t="s">
        <v>272</v>
      </c>
      <c r="AC1441" s="108" t="s">
        <v>272</v>
      </c>
      <c r="AD1441" s="108" t="s">
        <v>272</v>
      </c>
      <c r="AE1441" s="108" t="s">
        <v>272</v>
      </c>
      <c r="AF1441" s="108" t="s">
        <v>278</v>
      </c>
    </row>
    <row r="1442" spans="1:32" x14ac:dyDescent="0.25">
      <c r="A1442" s="107">
        <f t="shared" si="22"/>
        <v>8</v>
      </c>
      <c r="B1442" s="113">
        <v>45535</v>
      </c>
      <c r="C1442" s="113">
        <v>45535</v>
      </c>
      <c r="D1442" s="108" t="s">
        <v>3112</v>
      </c>
      <c r="E1442" s="108" t="s">
        <v>272</v>
      </c>
      <c r="F1442" s="108" t="s">
        <v>3113</v>
      </c>
      <c r="G1442" s="108" t="s">
        <v>281</v>
      </c>
      <c r="H1442" s="108" t="s">
        <v>282</v>
      </c>
      <c r="I1442" s="108" t="s">
        <v>276</v>
      </c>
      <c r="J1442" s="120">
        <v>-811131750</v>
      </c>
      <c r="K1442" s="114">
        <v>0</v>
      </c>
      <c r="L1442" s="114">
        <v>-811131750</v>
      </c>
      <c r="M1442" s="115" t="s">
        <v>272</v>
      </c>
      <c r="N1442" s="108" t="s">
        <v>283</v>
      </c>
      <c r="O1442" s="108" t="s">
        <v>168</v>
      </c>
      <c r="P1442" s="108" t="s">
        <v>284</v>
      </c>
      <c r="Q1442" s="120">
        <v>22000</v>
      </c>
      <c r="R1442" s="116" t="s">
        <v>0</v>
      </c>
      <c r="S1442" s="108" t="s">
        <v>272</v>
      </c>
      <c r="T1442" s="108" t="s">
        <v>272</v>
      </c>
      <c r="U1442" s="108" t="s">
        <v>272</v>
      </c>
      <c r="V1442" s="108" t="s">
        <v>272</v>
      </c>
      <c r="W1442" s="108" t="s">
        <v>272</v>
      </c>
      <c r="X1442" s="108" t="s">
        <v>272</v>
      </c>
      <c r="Y1442" s="108" t="s">
        <v>272</v>
      </c>
      <c r="Z1442" s="108" t="s">
        <v>272</v>
      </c>
      <c r="AA1442" s="108" t="s">
        <v>272</v>
      </c>
      <c r="AB1442" s="108" t="s">
        <v>272</v>
      </c>
      <c r="AC1442" s="108" t="s">
        <v>272</v>
      </c>
      <c r="AD1442" s="108" t="s">
        <v>272</v>
      </c>
      <c r="AE1442" s="108" t="s">
        <v>272</v>
      </c>
      <c r="AF1442" s="108" t="s">
        <v>278</v>
      </c>
    </row>
    <row r="1443" spans="1:32" x14ac:dyDescent="0.25">
      <c r="A1443" s="107">
        <f t="shared" si="22"/>
        <v>8</v>
      </c>
      <c r="B1443" s="113">
        <v>45535</v>
      </c>
      <c r="C1443" s="113">
        <v>45535</v>
      </c>
      <c r="D1443" s="108" t="s">
        <v>3114</v>
      </c>
      <c r="E1443" s="108" t="s">
        <v>272</v>
      </c>
      <c r="F1443" s="108" t="s">
        <v>3115</v>
      </c>
      <c r="G1443" s="108" t="s">
        <v>281</v>
      </c>
      <c r="H1443" s="108" t="s">
        <v>282</v>
      </c>
      <c r="I1443" s="108" t="s">
        <v>276</v>
      </c>
      <c r="J1443" s="120">
        <v>-811131750</v>
      </c>
      <c r="K1443" s="114">
        <v>0</v>
      </c>
      <c r="L1443" s="114">
        <v>-811131750</v>
      </c>
      <c r="M1443" s="115" t="s">
        <v>272</v>
      </c>
      <c r="N1443" s="108" t="s">
        <v>283</v>
      </c>
      <c r="O1443" s="108" t="s">
        <v>168</v>
      </c>
      <c r="P1443" s="108" t="s">
        <v>284</v>
      </c>
      <c r="Q1443" s="120">
        <v>22000</v>
      </c>
      <c r="R1443" s="116" t="s">
        <v>0</v>
      </c>
      <c r="S1443" s="108" t="s">
        <v>272</v>
      </c>
      <c r="T1443" s="108" t="s">
        <v>272</v>
      </c>
      <c r="U1443" s="108" t="s">
        <v>272</v>
      </c>
      <c r="V1443" s="108" t="s">
        <v>272</v>
      </c>
      <c r="W1443" s="108" t="s">
        <v>272</v>
      </c>
      <c r="X1443" s="108" t="s">
        <v>272</v>
      </c>
      <c r="Y1443" s="108" t="s">
        <v>272</v>
      </c>
      <c r="Z1443" s="108" t="s">
        <v>272</v>
      </c>
      <c r="AA1443" s="108" t="s">
        <v>272</v>
      </c>
      <c r="AB1443" s="108" t="s">
        <v>272</v>
      </c>
      <c r="AC1443" s="108" t="s">
        <v>272</v>
      </c>
      <c r="AD1443" s="108" t="s">
        <v>272</v>
      </c>
      <c r="AE1443" s="108" t="s">
        <v>272</v>
      </c>
      <c r="AF1443" s="108" t="s">
        <v>278</v>
      </c>
    </row>
    <row r="1444" spans="1:32" x14ac:dyDescent="0.25">
      <c r="A1444" s="107">
        <f t="shared" si="22"/>
        <v>8</v>
      </c>
      <c r="B1444" s="113">
        <v>45535</v>
      </c>
      <c r="C1444" s="113">
        <v>45535</v>
      </c>
      <c r="D1444" s="108" t="s">
        <v>3116</v>
      </c>
      <c r="E1444" s="108" t="s">
        <v>272</v>
      </c>
      <c r="F1444" s="108" t="s">
        <v>3117</v>
      </c>
      <c r="G1444" s="108" t="s">
        <v>281</v>
      </c>
      <c r="H1444" s="108" t="s">
        <v>282</v>
      </c>
      <c r="I1444" s="108" t="s">
        <v>276</v>
      </c>
      <c r="J1444" s="120">
        <v>-736737540</v>
      </c>
      <c r="K1444" s="114">
        <v>0</v>
      </c>
      <c r="L1444" s="114">
        <v>-736737540</v>
      </c>
      <c r="M1444" s="115" t="s">
        <v>272</v>
      </c>
      <c r="N1444" s="108" t="s">
        <v>95</v>
      </c>
      <c r="O1444" s="108" t="s">
        <v>170</v>
      </c>
      <c r="P1444" s="108" t="s">
        <v>284</v>
      </c>
      <c r="Q1444" s="120">
        <v>22000</v>
      </c>
      <c r="R1444" s="116" t="s">
        <v>0</v>
      </c>
      <c r="S1444" s="108" t="s">
        <v>272</v>
      </c>
      <c r="T1444" s="108" t="s">
        <v>272</v>
      </c>
      <c r="U1444" s="108" t="s">
        <v>272</v>
      </c>
      <c r="V1444" s="108" t="s">
        <v>272</v>
      </c>
      <c r="W1444" s="108" t="s">
        <v>272</v>
      </c>
      <c r="X1444" s="108" t="s">
        <v>272</v>
      </c>
      <c r="Y1444" s="108" t="s">
        <v>272</v>
      </c>
      <c r="Z1444" s="108" t="s">
        <v>272</v>
      </c>
      <c r="AA1444" s="108" t="s">
        <v>272</v>
      </c>
      <c r="AB1444" s="108" t="s">
        <v>272</v>
      </c>
      <c r="AC1444" s="108" t="s">
        <v>272</v>
      </c>
      <c r="AD1444" s="108" t="s">
        <v>272</v>
      </c>
      <c r="AE1444" s="108" t="s">
        <v>272</v>
      </c>
      <c r="AF1444" s="108" t="s">
        <v>278</v>
      </c>
    </row>
    <row r="1445" spans="1:32" x14ac:dyDescent="0.25">
      <c r="A1445" s="107">
        <f t="shared" si="22"/>
        <v>8</v>
      </c>
      <c r="B1445" s="113">
        <v>45535</v>
      </c>
      <c r="C1445" s="113">
        <v>45535</v>
      </c>
      <c r="D1445" s="108" t="s">
        <v>3118</v>
      </c>
      <c r="E1445" s="108" t="s">
        <v>272</v>
      </c>
      <c r="F1445" s="108" t="s">
        <v>3119</v>
      </c>
      <c r="G1445" s="108" t="s">
        <v>281</v>
      </c>
      <c r="H1445" s="108" t="s">
        <v>282</v>
      </c>
      <c r="I1445" s="108" t="s">
        <v>276</v>
      </c>
      <c r="J1445" s="120">
        <v>-378006750</v>
      </c>
      <c r="K1445" s="114">
        <v>0</v>
      </c>
      <c r="L1445" s="114">
        <v>-378006750</v>
      </c>
      <c r="M1445" s="115" t="s">
        <v>272</v>
      </c>
      <c r="N1445" s="108" t="s">
        <v>101</v>
      </c>
      <c r="O1445" s="108" t="s">
        <v>175</v>
      </c>
      <c r="P1445" s="108" t="s">
        <v>284</v>
      </c>
      <c r="Q1445" s="120">
        <v>11000</v>
      </c>
      <c r="R1445" s="116" t="s">
        <v>1</v>
      </c>
      <c r="S1445" s="108" t="s">
        <v>272</v>
      </c>
      <c r="T1445" s="108" t="s">
        <v>272</v>
      </c>
      <c r="U1445" s="108" t="s">
        <v>272</v>
      </c>
      <c r="V1445" s="108" t="s">
        <v>272</v>
      </c>
      <c r="W1445" s="108" t="s">
        <v>272</v>
      </c>
      <c r="X1445" s="108" t="s">
        <v>272</v>
      </c>
      <c r="Y1445" s="108" t="s">
        <v>272</v>
      </c>
      <c r="Z1445" s="108" t="s">
        <v>272</v>
      </c>
      <c r="AA1445" s="108" t="s">
        <v>272</v>
      </c>
      <c r="AB1445" s="108" t="s">
        <v>272</v>
      </c>
      <c r="AC1445" s="108" t="s">
        <v>272</v>
      </c>
      <c r="AD1445" s="108" t="s">
        <v>272</v>
      </c>
      <c r="AE1445" s="108" t="s">
        <v>272</v>
      </c>
      <c r="AF1445" s="108" t="s">
        <v>278</v>
      </c>
    </row>
    <row r="1446" spans="1:32" x14ac:dyDescent="0.25">
      <c r="A1446" s="107">
        <f t="shared" si="22"/>
        <v>8</v>
      </c>
      <c r="B1446" s="113">
        <v>45535</v>
      </c>
      <c r="C1446" s="113">
        <v>45535</v>
      </c>
      <c r="D1446" s="108" t="s">
        <v>3120</v>
      </c>
      <c r="E1446" s="108" t="s">
        <v>272</v>
      </c>
      <c r="F1446" s="108" t="s">
        <v>3121</v>
      </c>
      <c r="G1446" s="108" t="s">
        <v>281</v>
      </c>
      <c r="H1446" s="108" t="s">
        <v>282</v>
      </c>
      <c r="I1446" s="108" t="s">
        <v>276</v>
      </c>
      <c r="J1446" s="120">
        <v>-714846000</v>
      </c>
      <c r="K1446" s="114">
        <v>0</v>
      </c>
      <c r="L1446" s="114">
        <v>-714846000</v>
      </c>
      <c r="M1446" s="115" t="s">
        <v>272</v>
      </c>
      <c r="N1446" s="108" t="s">
        <v>110</v>
      </c>
      <c r="O1446" s="108" t="s">
        <v>192</v>
      </c>
      <c r="P1446" s="108" t="s">
        <v>284</v>
      </c>
      <c r="Q1446" s="120">
        <v>22000</v>
      </c>
      <c r="R1446" s="116" t="s">
        <v>0</v>
      </c>
      <c r="S1446" s="108" t="s">
        <v>272</v>
      </c>
      <c r="T1446" s="108" t="s">
        <v>272</v>
      </c>
      <c r="U1446" s="108" t="s">
        <v>272</v>
      </c>
      <c r="V1446" s="108" t="s">
        <v>272</v>
      </c>
      <c r="W1446" s="108" t="s">
        <v>272</v>
      </c>
      <c r="X1446" s="108" t="s">
        <v>272</v>
      </c>
      <c r="Y1446" s="108" t="s">
        <v>272</v>
      </c>
      <c r="Z1446" s="108" t="s">
        <v>272</v>
      </c>
      <c r="AA1446" s="108" t="s">
        <v>272</v>
      </c>
      <c r="AB1446" s="108" t="s">
        <v>272</v>
      </c>
      <c r="AC1446" s="108" t="s">
        <v>272</v>
      </c>
      <c r="AD1446" s="108" t="s">
        <v>272</v>
      </c>
      <c r="AE1446" s="108" t="s">
        <v>272</v>
      </c>
      <c r="AF1446" s="108" t="s">
        <v>278</v>
      </c>
    </row>
    <row r="1447" spans="1:32" x14ac:dyDescent="0.25">
      <c r="A1447" s="107">
        <f t="shared" si="22"/>
        <v>8</v>
      </c>
      <c r="B1447" s="113">
        <v>45535</v>
      </c>
      <c r="C1447" s="113">
        <v>45535</v>
      </c>
      <c r="D1447" s="108" t="s">
        <v>3122</v>
      </c>
      <c r="E1447" s="108" t="s">
        <v>272</v>
      </c>
      <c r="F1447" s="108" t="s">
        <v>3123</v>
      </c>
      <c r="G1447" s="108" t="s">
        <v>281</v>
      </c>
      <c r="H1447" s="108" t="s">
        <v>282</v>
      </c>
      <c r="I1447" s="108" t="s">
        <v>276</v>
      </c>
      <c r="J1447" s="120">
        <v>-175000000</v>
      </c>
      <c r="K1447" s="114">
        <v>0</v>
      </c>
      <c r="L1447" s="114">
        <v>-175000000</v>
      </c>
      <c r="M1447" s="115" t="s">
        <v>272</v>
      </c>
      <c r="N1447" s="108" t="s">
        <v>1205</v>
      </c>
      <c r="O1447" s="108" t="s">
        <v>1206</v>
      </c>
      <c r="P1447" s="108" t="s">
        <v>284</v>
      </c>
      <c r="Q1447" s="120">
        <v>7000</v>
      </c>
      <c r="R1447" s="116" t="s">
        <v>2</v>
      </c>
      <c r="S1447" s="108" t="s">
        <v>272</v>
      </c>
      <c r="T1447" s="108" t="s">
        <v>272</v>
      </c>
      <c r="U1447" s="108" t="s">
        <v>272</v>
      </c>
      <c r="V1447" s="108" t="s">
        <v>272</v>
      </c>
      <c r="W1447" s="108" t="s">
        <v>272</v>
      </c>
      <c r="X1447" s="108" t="s">
        <v>272</v>
      </c>
      <c r="Y1447" s="108" t="s">
        <v>272</v>
      </c>
      <c r="Z1447" s="108" t="s">
        <v>272</v>
      </c>
      <c r="AA1447" s="108" t="s">
        <v>272</v>
      </c>
      <c r="AB1447" s="108" t="s">
        <v>272</v>
      </c>
      <c r="AC1447" s="108" t="s">
        <v>272</v>
      </c>
      <c r="AD1447" s="108" t="s">
        <v>272</v>
      </c>
      <c r="AE1447" s="108" t="s">
        <v>272</v>
      </c>
      <c r="AF1447" s="108" t="s">
        <v>278</v>
      </c>
    </row>
    <row r="1448" spans="1:32" x14ac:dyDescent="0.25">
      <c r="A1448" s="107">
        <f t="shared" si="22"/>
        <v>8</v>
      </c>
      <c r="B1448" s="113">
        <v>45535</v>
      </c>
      <c r="C1448" s="113">
        <v>45535</v>
      </c>
      <c r="D1448" s="108" t="s">
        <v>3124</v>
      </c>
      <c r="E1448" s="108" t="s">
        <v>272</v>
      </c>
      <c r="F1448" s="108" t="s">
        <v>3125</v>
      </c>
      <c r="G1448" s="108" t="s">
        <v>281</v>
      </c>
      <c r="H1448" s="108" t="s">
        <v>282</v>
      </c>
      <c r="I1448" s="108" t="s">
        <v>276</v>
      </c>
      <c r="J1448" s="120">
        <v>-123692212</v>
      </c>
      <c r="K1448" s="114">
        <v>0</v>
      </c>
      <c r="L1448" s="114">
        <v>-123692212</v>
      </c>
      <c r="M1448" s="115" t="s">
        <v>272</v>
      </c>
      <c r="N1448" s="108" t="s">
        <v>118</v>
      </c>
      <c r="O1448" s="108" t="s">
        <v>184</v>
      </c>
      <c r="P1448" s="108" t="s">
        <v>284</v>
      </c>
      <c r="Q1448" s="120">
        <v>5500</v>
      </c>
      <c r="R1448" s="116" t="s">
        <v>1</v>
      </c>
      <c r="S1448" s="108" t="s">
        <v>272</v>
      </c>
      <c r="T1448" s="108" t="s">
        <v>272</v>
      </c>
      <c r="U1448" s="108" t="s">
        <v>272</v>
      </c>
      <c r="V1448" s="108" t="s">
        <v>272</v>
      </c>
      <c r="W1448" s="108" t="s">
        <v>272</v>
      </c>
      <c r="X1448" s="108" t="s">
        <v>272</v>
      </c>
      <c r="Y1448" s="108" t="s">
        <v>272</v>
      </c>
      <c r="Z1448" s="108" t="s">
        <v>272</v>
      </c>
      <c r="AA1448" s="108" t="s">
        <v>272</v>
      </c>
      <c r="AB1448" s="108" t="s">
        <v>272</v>
      </c>
      <c r="AC1448" s="108" t="s">
        <v>272</v>
      </c>
      <c r="AD1448" s="108" t="s">
        <v>272</v>
      </c>
      <c r="AE1448" s="108" t="s">
        <v>272</v>
      </c>
      <c r="AF1448" s="108" t="s">
        <v>278</v>
      </c>
    </row>
    <row r="1449" spans="1:32" x14ac:dyDescent="0.25">
      <c r="A1449" s="107">
        <f t="shared" si="22"/>
        <v>8</v>
      </c>
      <c r="B1449" s="113">
        <v>45535</v>
      </c>
      <c r="C1449" s="113">
        <v>45535</v>
      </c>
      <c r="D1449" s="108" t="s">
        <v>3126</v>
      </c>
      <c r="E1449" s="108" t="s">
        <v>272</v>
      </c>
      <c r="F1449" s="108" t="s">
        <v>3127</v>
      </c>
      <c r="G1449" s="108" t="s">
        <v>281</v>
      </c>
      <c r="H1449" s="108" t="s">
        <v>282</v>
      </c>
      <c r="I1449" s="108" t="s">
        <v>276</v>
      </c>
      <c r="J1449" s="120">
        <v>-453657600</v>
      </c>
      <c r="K1449" s="114">
        <v>0</v>
      </c>
      <c r="L1449" s="114">
        <v>-453657600</v>
      </c>
      <c r="M1449" s="115" t="s">
        <v>272</v>
      </c>
      <c r="N1449" s="108" t="s">
        <v>283</v>
      </c>
      <c r="O1449" s="108" t="s">
        <v>168</v>
      </c>
      <c r="P1449" s="108" t="s">
        <v>284</v>
      </c>
      <c r="Q1449" s="120">
        <v>13200</v>
      </c>
      <c r="R1449" s="116" t="s">
        <v>0</v>
      </c>
      <c r="S1449" s="108" t="s">
        <v>272</v>
      </c>
      <c r="T1449" s="108" t="s">
        <v>272</v>
      </c>
      <c r="U1449" s="108" t="s">
        <v>272</v>
      </c>
      <c r="V1449" s="108" t="s">
        <v>272</v>
      </c>
      <c r="W1449" s="108" t="s">
        <v>272</v>
      </c>
      <c r="X1449" s="108" t="s">
        <v>272</v>
      </c>
      <c r="Y1449" s="108" t="s">
        <v>272</v>
      </c>
      <c r="Z1449" s="108" t="s">
        <v>272</v>
      </c>
      <c r="AA1449" s="108" t="s">
        <v>272</v>
      </c>
      <c r="AB1449" s="108" t="s">
        <v>272</v>
      </c>
      <c r="AC1449" s="108" t="s">
        <v>272</v>
      </c>
      <c r="AD1449" s="108" t="s">
        <v>272</v>
      </c>
      <c r="AE1449" s="108" t="s">
        <v>272</v>
      </c>
      <c r="AF1449" s="108" t="s">
        <v>278</v>
      </c>
    </row>
    <row r="1450" spans="1:32" x14ac:dyDescent="0.25">
      <c r="A1450" s="107">
        <f t="shared" si="22"/>
        <v>8</v>
      </c>
      <c r="B1450" s="113">
        <v>45535</v>
      </c>
      <c r="C1450" s="113">
        <v>45535</v>
      </c>
      <c r="D1450" s="108" t="s">
        <v>3128</v>
      </c>
      <c r="E1450" s="108" t="s">
        <v>272</v>
      </c>
      <c r="F1450" s="108" t="s">
        <v>3129</v>
      </c>
      <c r="G1450" s="108" t="s">
        <v>281</v>
      </c>
      <c r="H1450" s="108" t="s">
        <v>282</v>
      </c>
      <c r="I1450" s="108" t="s">
        <v>276</v>
      </c>
      <c r="J1450" s="120">
        <v>-811131750</v>
      </c>
      <c r="K1450" s="114">
        <v>0</v>
      </c>
      <c r="L1450" s="114">
        <v>-811131750</v>
      </c>
      <c r="M1450" s="115" t="s">
        <v>272</v>
      </c>
      <c r="N1450" s="108" t="s">
        <v>283</v>
      </c>
      <c r="O1450" s="108" t="s">
        <v>168</v>
      </c>
      <c r="P1450" s="108" t="s">
        <v>284</v>
      </c>
      <c r="Q1450" s="120">
        <v>22000</v>
      </c>
      <c r="R1450" s="116" t="s">
        <v>0</v>
      </c>
      <c r="S1450" s="108" t="s">
        <v>272</v>
      </c>
      <c r="T1450" s="108" t="s">
        <v>272</v>
      </c>
      <c r="U1450" s="108" t="s">
        <v>272</v>
      </c>
      <c r="V1450" s="108" t="s">
        <v>272</v>
      </c>
      <c r="W1450" s="108" t="s">
        <v>272</v>
      </c>
      <c r="X1450" s="108" t="s">
        <v>272</v>
      </c>
      <c r="Y1450" s="108" t="s">
        <v>272</v>
      </c>
      <c r="Z1450" s="108" t="s">
        <v>272</v>
      </c>
      <c r="AA1450" s="108" t="s">
        <v>272</v>
      </c>
      <c r="AB1450" s="108" t="s">
        <v>272</v>
      </c>
      <c r="AC1450" s="108" t="s">
        <v>272</v>
      </c>
      <c r="AD1450" s="108" t="s">
        <v>272</v>
      </c>
      <c r="AE1450" s="108" t="s">
        <v>272</v>
      </c>
      <c r="AF1450" s="108" t="s">
        <v>278</v>
      </c>
    </row>
    <row r="1451" spans="1:32" ht="25" x14ac:dyDescent="0.25">
      <c r="A1451" s="107">
        <f t="shared" si="22"/>
        <v>8</v>
      </c>
      <c r="B1451" s="113">
        <v>45535</v>
      </c>
      <c r="C1451" s="113">
        <v>45535</v>
      </c>
      <c r="D1451" s="108" t="s">
        <v>3130</v>
      </c>
      <c r="E1451" s="108" t="s">
        <v>272</v>
      </c>
      <c r="F1451" s="108" t="s">
        <v>2800</v>
      </c>
      <c r="G1451" s="108" t="s">
        <v>281</v>
      </c>
      <c r="H1451" s="108" t="s">
        <v>282</v>
      </c>
      <c r="I1451" s="108" t="s">
        <v>276</v>
      </c>
      <c r="J1451" s="120">
        <v>-11000</v>
      </c>
      <c r="K1451" s="114">
        <v>0</v>
      </c>
      <c r="L1451" s="114">
        <v>-11000</v>
      </c>
      <c r="M1451" s="115" t="s">
        <v>3131</v>
      </c>
      <c r="N1451" s="108" t="s">
        <v>110</v>
      </c>
      <c r="O1451" s="108" t="s">
        <v>192</v>
      </c>
      <c r="P1451" s="108" t="s">
        <v>3132</v>
      </c>
      <c r="Q1451" s="120">
        <v>1.1000000000000001</v>
      </c>
      <c r="R1451" s="116" t="s">
        <v>0</v>
      </c>
      <c r="S1451" s="108" t="s">
        <v>272</v>
      </c>
      <c r="T1451" s="108" t="s">
        <v>272</v>
      </c>
      <c r="U1451" s="108" t="s">
        <v>272</v>
      </c>
      <c r="V1451" s="108" t="s">
        <v>272</v>
      </c>
      <c r="W1451" s="108" t="s">
        <v>272</v>
      </c>
      <c r="X1451" s="108" t="s">
        <v>272</v>
      </c>
      <c r="Y1451" s="108" t="s">
        <v>272</v>
      </c>
      <c r="Z1451" s="108" t="s">
        <v>272</v>
      </c>
      <c r="AA1451" s="108" t="s">
        <v>272</v>
      </c>
      <c r="AB1451" s="108" t="s">
        <v>272</v>
      </c>
      <c r="AC1451" s="108" t="s">
        <v>272</v>
      </c>
      <c r="AD1451" s="108" t="s">
        <v>272</v>
      </c>
      <c r="AE1451" s="108" t="s">
        <v>272</v>
      </c>
      <c r="AF1451" s="108" t="s">
        <v>278</v>
      </c>
    </row>
    <row r="1452" spans="1:32" ht="37.5" x14ac:dyDescent="0.25">
      <c r="A1452" s="107">
        <f t="shared" si="22"/>
        <v>9</v>
      </c>
      <c r="B1452" s="113">
        <v>45539</v>
      </c>
      <c r="C1452" s="113">
        <v>45539</v>
      </c>
      <c r="D1452" s="108" t="s">
        <v>3133</v>
      </c>
      <c r="E1452" s="108" t="s">
        <v>272</v>
      </c>
      <c r="F1452" s="108" t="s">
        <v>3134</v>
      </c>
      <c r="G1452" s="108" t="s">
        <v>274</v>
      </c>
      <c r="H1452" s="108" t="s">
        <v>275</v>
      </c>
      <c r="I1452" s="108" t="s">
        <v>276</v>
      </c>
      <c r="J1452" s="120">
        <v>-13222222</v>
      </c>
      <c r="K1452" s="114">
        <v>0</v>
      </c>
      <c r="L1452" s="114">
        <v>-13222222</v>
      </c>
      <c r="M1452" s="115" t="s">
        <v>3135</v>
      </c>
      <c r="N1452" s="108" t="s">
        <v>272</v>
      </c>
      <c r="O1452" s="108" t="s">
        <v>272</v>
      </c>
      <c r="P1452" s="108" t="s">
        <v>272</v>
      </c>
      <c r="Q1452" s="120">
        <v>0</v>
      </c>
      <c r="R1452" s="116" t="s">
        <v>239</v>
      </c>
      <c r="S1452" s="108" t="s">
        <v>272</v>
      </c>
      <c r="T1452" s="108" t="s">
        <v>272</v>
      </c>
      <c r="U1452" s="108" t="s">
        <v>272</v>
      </c>
      <c r="V1452" s="108" t="s">
        <v>272</v>
      </c>
      <c r="W1452" s="108" t="s">
        <v>272</v>
      </c>
      <c r="X1452" s="108" t="s">
        <v>272</v>
      </c>
      <c r="Y1452" s="108" t="s">
        <v>272</v>
      </c>
      <c r="Z1452" s="108" t="s">
        <v>272</v>
      </c>
      <c r="AA1452" s="108" t="s">
        <v>272</v>
      </c>
      <c r="AB1452" s="108" t="s">
        <v>272</v>
      </c>
      <c r="AC1452" s="108" t="s">
        <v>272</v>
      </c>
      <c r="AD1452" s="108" t="s">
        <v>272</v>
      </c>
      <c r="AE1452" s="108" t="s">
        <v>272</v>
      </c>
      <c r="AF1452" s="108" t="s">
        <v>278</v>
      </c>
    </row>
    <row r="1453" spans="1:32" x14ac:dyDescent="0.25">
      <c r="A1453" s="107">
        <f t="shared" si="22"/>
        <v>9</v>
      </c>
      <c r="B1453" s="113">
        <v>45539</v>
      </c>
      <c r="C1453" s="113">
        <v>45539</v>
      </c>
      <c r="D1453" s="108" t="s">
        <v>3136</v>
      </c>
      <c r="E1453" s="108" t="s">
        <v>272</v>
      </c>
      <c r="F1453" s="108" t="s">
        <v>3137</v>
      </c>
      <c r="G1453" s="108" t="s">
        <v>281</v>
      </c>
      <c r="H1453" s="108" t="s">
        <v>282</v>
      </c>
      <c r="I1453" s="108" t="s">
        <v>276</v>
      </c>
      <c r="J1453" s="120">
        <v>-18100000</v>
      </c>
      <c r="K1453" s="114">
        <v>0</v>
      </c>
      <c r="L1453" s="114">
        <v>-18100000</v>
      </c>
      <c r="M1453" s="115" t="s">
        <v>272</v>
      </c>
      <c r="N1453" s="108" t="s">
        <v>2423</v>
      </c>
      <c r="O1453" s="108" t="s">
        <v>2424</v>
      </c>
      <c r="P1453" s="108" t="s">
        <v>284</v>
      </c>
      <c r="Q1453" s="120">
        <v>3620</v>
      </c>
      <c r="R1453" s="116" t="s">
        <v>239</v>
      </c>
      <c r="S1453" s="108" t="s">
        <v>272</v>
      </c>
      <c r="T1453" s="108" t="s">
        <v>272</v>
      </c>
      <c r="U1453" s="108" t="s">
        <v>272</v>
      </c>
      <c r="V1453" s="108" t="s">
        <v>272</v>
      </c>
      <c r="W1453" s="108" t="s">
        <v>272</v>
      </c>
      <c r="X1453" s="108" t="s">
        <v>272</v>
      </c>
      <c r="Y1453" s="108" t="s">
        <v>272</v>
      </c>
      <c r="Z1453" s="108" t="s">
        <v>272</v>
      </c>
      <c r="AA1453" s="108" t="s">
        <v>272</v>
      </c>
      <c r="AB1453" s="108" t="s">
        <v>272</v>
      </c>
      <c r="AC1453" s="108" t="s">
        <v>272</v>
      </c>
      <c r="AD1453" s="108" t="s">
        <v>272</v>
      </c>
      <c r="AE1453" s="108" t="s">
        <v>272</v>
      </c>
      <c r="AF1453" s="108" t="s">
        <v>278</v>
      </c>
    </row>
    <row r="1454" spans="1:32" x14ac:dyDescent="0.25">
      <c r="A1454" s="107">
        <f t="shared" si="22"/>
        <v>9</v>
      </c>
      <c r="B1454" s="113">
        <v>45539</v>
      </c>
      <c r="C1454" s="113">
        <v>45539</v>
      </c>
      <c r="D1454" s="108" t="s">
        <v>3136</v>
      </c>
      <c r="E1454" s="108" t="s">
        <v>272</v>
      </c>
      <c r="F1454" s="108" t="s">
        <v>3137</v>
      </c>
      <c r="G1454" s="108" t="s">
        <v>281</v>
      </c>
      <c r="H1454" s="108" t="s">
        <v>282</v>
      </c>
      <c r="I1454" s="108" t="s">
        <v>276</v>
      </c>
      <c r="J1454" s="120">
        <v>-15250000</v>
      </c>
      <c r="K1454" s="114">
        <v>0</v>
      </c>
      <c r="L1454" s="114">
        <v>-15250000</v>
      </c>
      <c r="M1454" s="115" t="s">
        <v>272</v>
      </c>
      <c r="N1454" s="108" t="s">
        <v>2425</v>
      </c>
      <c r="O1454" s="108" t="s">
        <v>2426</v>
      </c>
      <c r="P1454" s="108" t="s">
        <v>284</v>
      </c>
      <c r="Q1454" s="120">
        <v>3050</v>
      </c>
      <c r="R1454" s="116" t="s">
        <v>239</v>
      </c>
      <c r="S1454" s="108" t="s">
        <v>272</v>
      </c>
      <c r="T1454" s="108" t="s">
        <v>272</v>
      </c>
      <c r="U1454" s="108" t="s">
        <v>272</v>
      </c>
      <c r="V1454" s="108" t="s">
        <v>272</v>
      </c>
      <c r="W1454" s="108" t="s">
        <v>272</v>
      </c>
      <c r="X1454" s="108" t="s">
        <v>272</v>
      </c>
      <c r="Y1454" s="108" t="s">
        <v>272</v>
      </c>
      <c r="Z1454" s="108" t="s">
        <v>272</v>
      </c>
      <c r="AA1454" s="108" t="s">
        <v>272</v>
      </c>
      <c r="AB1454" s="108" t="s">
        <v>272</v>
      </c>
      <c r="AC1454" s="108" t="s">
        <v>272</v>
      </c>
      <c r="AD1454" s="108" t="s">
        <v>272</v>
      </c>
      <c r="AE1454" s="108" t="s">
        <v>272</v>
      </c>
      <c r="AF1454" s="108" t="s">
        <v>278</v>
      </c>
    </row>
    <row r="1455" spans="1:32" x14ac:dyDescent="0.25">
      <c r="A1455" s="107">
        <f t="shared" si="22"/>
        <v>9</v>
      </c>
      <c r="B1455" s="113">
        <v>45539</v>
      </c>
      <c r="C1455" s="113">
        <v>45539</v>
      </c>
      <c r="D1455" s="108" t="s">
        <v>3136</v>
      </c>
      <c r="E1455" s="108" t="s">
        <v>272</v>
      </c>
      <c r="F1455" s="108" t="s">
        <v>3137</v>
      </c>
      <c r="G1455" s="108" t="s">
        <v>281</v>
      </c>
      <c r="H1455" s="108" t="s">
        <v>282</v>
      </c>
      <c r="I1455" s="108" t="s">
        <v>276</v>
      </c>
      <c r="J1455" s="120">
        <v>-19300000</v>
      </c>
      <c r="K1455" s="114">
        <v>0</v>
      </c>
      <c r="L1455" s="114">
        <v>-19300000</v>
      </c>
      <c r="M1455" s="115" t="s">
        <v>272</v>
      </c>
      <c r="N1455" s="108" t="s">
        <v>2427</v>
      </c>
      <c r="O1455" s="108" t="s">
        <v>2428</v>
      </c>
      <c r="P1455" s="108" t="s">
        <v>284</v>
      </c>
      <c r="Q1455" s="120">
        <v>3860</v>
      </c>
      <c r="R1455" s="116" t="s">
        <v>239</v>
      </c>
      <c r="S1455" s="108" t="s">
        <v>272</v>
      </c>
      <c r="T1455" s="108" t="s">
        <v>272</v>
      </c>
      <c r="U1455" s="108" t="s">
        <v>272</v>
      </c>
      <c r="V1455" s="108" t="s">
        <v>272</v>
      </c>
      <c r="W1455" s="108" t="s">
        <v>272</v>
      </c>
      <c r="X1455" s="108" t="s">
        <v>272</v>
      </c>
      <c r="Y1455" s="108" t="s">
        <v>272</v>
      </c>
      <c r="Z1455" s="108" t="s">
        <v>272</v>
      </c>
      <c r="AA1455" s="108" t="s">
        <v>272</v>
      </c>
      <c r="AB1455" s="108" t="s">
        <v>272</v>
      </c>
      <c r="AC1455" s="108" t="s">
        <v>272</v>
      </c>
      <c r="AD1455" s="108" t="s">
        <v>272</v>
      </c>
      <c r="AE1455" s="108" t="s">
        <v>272</v>
      </c>
      <c r="AF1455" s="108" t="s">
        <v>278</v>
      </c>
    </row>
    <row r="1456" spans="1:32" x14ac:dyDescent="0.25">
      <c r="A1456" s="107">
        <f t="shared" si="22"/>
        <v>9</v>
      </c>
      <c r="B1456" s="113">
        <v>45539</v>
      </c>
      <c r="C1456" s="113">
        <v>45539</v>
      </c>
      <c r="D1456" s="108" t="s">
        <v>3138</v>
      </c>
      <c r="E1456" s="108" t="s">
        <v>272</v>
      </c>
      <c r="F1456" s="108" t="s">
        <v>3139</v>
      </c>
      <c r="G1456" s="108" t="s">
        <v>281</v>
      </c>
      <c r="H1456" s="108" t="s">
        <v>282</v>
      </c>
      <c r="I1456" s="108" t="s">
        <v>276</v>
      </c>
      <c r="J1456" s="120">
        <v>-193017000</v>
      </c>
      <c r="K1456" s="114">
        <v>0</v>
      </c>
      <c r="L1456" s="114">
        <v>-193017000</v>
      </c>
      <c r="M1456" s="115" t="s">
        <v>272</v>
      </c>
      <c r="N1456" s="108" t="s">
        <v>3026</v>
      </c>
      <c r="O1456" s="108" t="s">
        <v>3027</v>
      </c>
      <c r="P1456" s="108" t="s">
        <v>284</v>
      </c>
      <c r="Q1456" s="120">
        <v>5500</v>
      </c>
      <c r="R1456" s="116" t="s">
        <v>1</v>
      </c>
      <c r="S1456" s="108" t="s">
        <v>272</v>
      </c>
      <c r="T1456" s="108" t="s">
        <v>272</v>
      </c>
      <c r="U1456" s="108" t="s">
        <v>272</v>
      </c>
      <c r="V1456" s="108" t="s">
        <v>272</v>
      </c>
      <c r="W1456" s="108" t="s">
        <v>272</v>
      </c>
      <c r="X1456" s="108" t="s">
        <v>272</v>
      </c>
      <c r="Y1456" s="108" t="s">
        <v>272</v>
      </c>
      <c r="Z1456" s="108" t="s">
        <v>272</v>
      </c>
      <c r="AA1456" s="108" t="s">
        <v>272</v>
      </c>
      <c r="AB1456" s="108" t="s">
        <v>272</v>
      </c>
      <c r="AC1456" s="108" t="s">
        <v>272</v>
      </c>
      <c r="AD1456" s="108" t="s">
        <v>272</v>
      </c>
      <c r="AE1456" s="108" t="s">
        <v>272</v>
      </c>
      <c r="AF1456" s="108" t="s">
        <v>278</v>
      </c>
    </row>
    <row r="1457" spans="1:32" x14ac:dyDescent="0.25">
      <c r="A1457" s="107">
        <f t="shared" si="22"/>
        <v>9</v>
      </c>
      <c r="B1457" s="113">
        <v>45539</v>
      </c>
      <c r="C1457" s="113">
        <v>45539</v>
      </c>
      <c r="D1457" s="108" t="s">
        <v>3140</v>
      </c>
      <c r="E1457" s="108" t="s">
        <v>272</v>
      </c>
      <c r="F1457" s="108" t="s">
        <v>3141</v>
      </c>
      <c r="G1457" s="108" t="s">
        <v>315</v>
      </c>
      <c r="H1457" s="108" t="s">
        <v>316</v>
      </c>
      <c r="I1457" s="108" t="s">
        <v>276</v>
      </c>
      <c r="J1457" s="120">
        <v>-666478120</v>
      </c>
      <c r="K1457" s="114">
        <v>0</v>
      </c>
      <c r="L1457" s="114">
        <v>-666478120</v>
      </c>
      <c r="M1457" s="115" t="s">
        <v>272</v>
      </c>
      <c r="N1457" s="108" t="s">
        <v>110</v>
      </c>
      <c r="O1457" s="108" t="s">
        <v>192</v>
      </c>
      <c r="P1457" s="108" t="s">
        <v>284</v>
      </c>
      <c r="Q1457" s="120">
        <v>22000</v>
      </c>
      <c r="R1457" s="116" t="s">
        <v>0</v>
      </c>
      <c r="S1457" s="108" t="s">
        <v>272</v>
      </c>
      <c r="T1457" s="108" t="s">
        <v>272</v>
      </c>
      <c r="U1457" s="108" t="s">
        <v>272</v>
      </c>
      <c r="V1457" s="108" t="s">
        <v>272</v>
      </c>
      <c r="W1457" s="108" t="s">
        <v>272</v>
      </c>
      <c r="X1457" s="108" t="s">
        <v>272</v>
      </c>
      <c r="Y1457" s="108" t="s">
        <v>272</v>
      </c>
      <c r="Z1457" s="108" t="s">
        <v>272</v>
      </c>
      <c r="AA1457" s="108" t="s">
        <v>272</v>
      </c>
      <c r="AB1457" s="108" t="s">
        <v>272</v>
      </c>
      <c r="AC1457" s="108" t="s">
        <v>272</v>
      </c>
      <c r="AD1457" s="108" t="s">
        <v>272</v>
      </c>
      <c r="AE1457" s="108" t="s">
        <v>272</v>
      </c>
      <c r="AF1457" s="108" t="s">
        <v>278</v>
      </c>
    </row>
    <row r="1458" spans="1:32" x14ac:dyDescent="0.25">
      <c r="A1458" s="107">
        <f t="shared" si="22"/>
        <v>9</v>
      </c>
      <c r="B1458" s="113">
        <v>45539</v>
      </c>
      <c r="C1458" s="113">
        <v>45539</v>
      </c>
      <c r="D1458" s="108" t="s">
        <v>3142</v>
      </c>
      <c r="E1458" s="108" t="s">
        <v>272</v>
      </c>
      <c r="F1458" s="108" t="s">
        <v>3143</v>
      </c>
      <c r="G1458" s="108" t="s">
        <v>315</v>
      </c>
      <c r="H1458" s="108" t="s">
        <v>316</v>
      </c>
      <c r="I1458" s="108" t="s">
        <v>276</v>
      </c>
      <c r="J1458" s="120">
        <v>-666478120</v>
      </c>
      <c r="K1458" s="114">
        <v>0</v>
      </c>
      <c r="L1458" s="114">
        <v>-666478120</v>
      </c>
      <c r="M1458" s="115" t="s">
        <v>272</v>
      </c>
      <c r="N1458" s="108" t="s">
        <v>110</v>
      </c>
      <c r="O1458" s="108" t="s">
        <v>192</v>
      </c>
      <c r="P1458" s="108" t="s">
        <v>284</v>
      </c>
      <c r="Q1458" s="120">
        <v>22000</v>
      </c>
      <c r="R1458" s="116" t="s">
        <v>0</v>
      </c>
      <c r="S1458" s="108" t="s">
        <v>272</v>
      </c>
      <c r="T1458" s="108" t="s">
        <v>272</v>
      </c>
      <c r="U1458" s="108" t="s">
        <v>272</v>
      </c>
      <c r="V1458" s="108" t="s">
        <v>272</v>
      </c>
      <c r="W1458" s="108" t="s">
        <v>272</v>
      </c>
      <c r="X1458" s="108" t="s">
        <v>272</v>
      </c>
      <c r="Y1458" s="108" t="s">
        <v>272</v>
      </c>
      <c r="Z1458" s="108" t="s">
        <v>272</v>
      </c>
      <c r="AA1458" s="108" t="s">
        <v>272</v>
      </c>
      <c r="AB1458" s="108" t="s">
        <v>272</v>
      </c>
      <c r="AC1458" s="108" t="s">
        <v>272</v>
      </c>
      <c r="AD1458" s="108" t="s">
        <v>272</v>
      </c>
      <c r="AE1458" s="108" t="s">
        <v>272</v>
      </c>
      <c r="AF1458" s="108" t="s">
        <v>278</v>
      </c>
    </row>
    <row r="1459" spans="1:32" x14ac:dyDescent="0.25">
      <c r="A1459" s="107">
        <f t="shared" si="22"/>
        <v>9</v>
      </c>
      <c r="B1459" s="113">
        <v>45539</v>
      </c>
      <c r="C1459" s="113">
        <v>45539</v>
      </c>
      <c r="D1459" s="108" t="s">
        <v>3144</v>
      </c>
      <c r="E1459" s="108" t="s">
        <v>272</v>
      </c>
      <c r="F1459" s="108" t="s">
        <v>3145</v>
      </c>
      <c r="G1459" s="108" t="s">
        <v>315</v>
      </c>
      <c r="H1459" s="108" t="s">
        <v>316</v>
      </c>
      <c r="I1459" s="108" t="s">
        <v>276</v>
      </c>
      <c r="J1459" s="120">
        <v>-666478120</v>
      </c>
      <c r="K1459" s="114">
        <v>0</v>
      </c>
      <c r="L1459" s="114">
        <v>-666478120</v>
      </c>
      <c r="M1459" s="115" t="s">
        <v>272</v>
      </c>
      <c r="N1459" s="108" t="s">
        <v>110</v>
      </c>
      <c r="O1459" s="108" t="s">
        <v>192</v>
      </c>
      <c r="P1459" s="108" t="s">
        <v>284</v>
      </c>
      <c r="Q1459" s="120">
        <v>22000</v>
      </c>
      <c r="R1459" s="116" t="s">
        <v>0</v>
      </c>
      <c r="S1459" s="108" t="s">
        <v>272</v>
      </c>
      <c r="T1459" s="108" t="s">
        <v>272</v>
      </c>
      <c r="U1459" s="108" t="s">
        <v>272</v>
      </c>
      <c r="V1459" s="108" t="s">
        <v>272</v>
      </c>
      <c r="W1459" s="108" t="s">
        <v>272</v>
      </c>
      <c r="X1459" s="108" t="s">
        <v>272</v>
      </c>
      <c r="Y1459" s="108" t="s">
        <v>272</v>
      </c>
      <c r="Z1459" s="108" t="s">
        <v>272</v>
      </c>
      <c r="AA1459" s="108" t="s">
        <v>272</v>
      </c>
      <c r="AB1459" s="108" t="s">
        <v>272</v>
      </c>
      <c r="AC1459" s="108" t="s">
        <v>272</v>
      </c>
      <c r="AD1459" s="108" t="s">
        <v>272</v>
      </c>
      <c r="AE1459" s="108" t="s">
        <v>272</v>
      </c>
      <c r="AF1459" s="108" t="s">
        <v>278</v>
      </c>
    </row>
    <row r="1460" spans="1:32" x14ac:dyDescent="0.25">
      <c r="A1460" s="107">
        <f t="shared" si="22"/>
        <v>9</v>
      </c>
      <c r="B1460" s="113">
        <v>45539</v>
      </c>
      <c r="C1460" s="113">
        <v>45539</v>
      </c>
      <c r="D1460" s="108" t="s">
        <v>3146</v>
      </c>
      <c r="E1460" s="108" t="s">
        <v>272</v>
      </c>
      <c r="F1460" s="108" t="s">
        <v>3147</v>
      </c>
      <c r="G1460" s="108" t="s">
        <v>315</v>
      </c>
      <c r="H1460" s="108" t="s">
        <v>316</v>
      </c>
      <c r="I1460" s="108" t="s">
        <v>276</v>
      </c>
      <c r="J1460" s="120">
        <v>-666478120</v>
      </c>
      <c r="K1460" s="114">
        <v>0</v>
      </c>
      <c r="L1460" s="114">
        <v>-666478120</v>
      </c>
      <c r="M1460" s="115" t="s">
        <v>272</v>
      </c>
      <c r="N1460" s="108" t="s">
        <v>110</v>
      </c>
      <c r="O1460" s="108" t="s">
        <v>192</v>
      </c>
      <c r="P1460" s="108" t="s">
        <v>284</v>
      </c>
      <c r="Q1460" s="120">
        <v>22000</v>
      </c>
      <c r="R1460" s="116" t="s">
        <v>0</v>
      </c>
      <c r="S1460" s="108" t="s">
        <v>272</v>
      </c>
      <c r="T1460" s="108" t="s">
        <v>272</v>
      </c>
      <c r="U1460" s="108" t="s">
        <v>272</v>
      </c>
      <c r="V1460" s="108" t="s">
        <v>272</v>
      </c>
      <c r="W1460" s="108" t="s">
        <v>272</v>
      </c>
      <c r="X1460" s="108" t="s">
        <v>272</v>
      </c>
      <c r="Y1460" s="108" t="s">
        <v>272</v>
      </c>
      <c r="Z1460" s="108" t="s">
        <v>272</v>
      </c>
      <c r="AA1460" s="108" t="s">
        <v>272</v>
      </c>
      <c r="AB1460" s="108" t="s">
        <v>272</v>
      </c>
      <c r="AC1460" s="108" t="s">
        <v>272</v>
      </c>
      <c r="AD1460" s="108" t="s">
        <v>272</v>
      </c>
      <c r="AE1460" s="108" t="s">
        <v>272</v>
      </c>
      <c r="AF1460" s="108" t="s">
        <v>278</v>
      </c>
    </row>
    <row r="1461" spans="1:32" x14ac:dyDescent="0.25">
      <c r="A1461" s="107">
        <f t="shared" si="22"/>
        <v>9</v>
      </c>
      <c r="B1461" s="113">
        <v>45539</v>
      </c>
      <c r="C1461" s="113">
        <v>45539</v>
      </c>
      <c r="D1461" s="108" t="s">
        <v>3148</v>
      </c>
      <c r="E1461" s="108" t="s">
        <v>272</v>
      </c>
      <c r="F1461" s="108" t="s">
        <v>3149</v>
      </c>
      <c r="G1461" s="108" t="s">
        <v>315</v>
      </c>
      <c r="H1461" s="108" t="s">
        <v>316</v>
      </c>
      <c r="I1461" s="108" t="s">
        <v>276</v>
      </c>
      <c r="J1461" s="120">
        <v>-666478120</v>
      </c>
      <c r="K1461" s="114">
        <v>0</v>
      </c>
      <c r="L1461" s="114">
        <v>-666478120</v>
      </c>
      <c r="M1461" s="115" t="s">
        <v>272</v>
      </c>
      <c r="N1461" s="108" t="s">
        <v>110</v>
      </c>
      <c r="O1461" s="108" t="s">
        <v>192</v>
      </c>
      <c r="P1461" s="108" t="s">
        <v>284</v>
      </c>
      <c r="Q1461" s="120">
        <v>22000</v>
      </c>
      <c r="R1461" s="116" t="s">
        <v>0</v>
      </c>
      <c r="S1461" s="108" t="s">
        <v>272</v>
      </c>
      <c r="T1461" s="108" t="s">
        <v>272</v>
      </c>
      <c r="U1461" s="108" t="s">
        <v>272</v>
      </c>
      <c r="V1461" s="108" t="s">
        <v>272</v>
      </c>
      <c r="W1461" s="108" t="s">
        <v>272</v>
      </c>
      <c r="X1461" s="108" t="s">
        <v>272</v>
      </c>
      <c r="Y1461" s="108" t="s">
        <v>272</v>
      </c>
      <c r="Z1461" s="108" t="s">
        <v>272</v>
      </c>
      <c r="AA1461" s="108" t="s">
        <v>272</v>
      </c>
      <c r="AB1461" s="108" t="s">
        <v>272</v>
      </c>
      <c r="AC1461" s="108" t="s">
        <v>272</v>
      </c>
      <c r="AD1461" s="108" t="s">
        <v>272</v>
      </c>
      <c r="AE1461" s="108" t="s">
        <v>272</v>
      </c>
      <c r="AF1461" s="108" t="s">
        <v>278</v>
      </c>
    </row>
    <row r="1462" spans="1:32" x14ac:dyDescent="0.25">
      <c r="A1462" s="107">
        <f t="shared" si="22"/>
        <v>9</v>
      </c>
      <c r="B1462" s="113">
        <v>45539</v>
      </c>
      <c r="C1462" s="113">
        <v>45539</v>
      </c>
      <c r="D1462" s="108" t="s">
        <v>3150</v>
      </c>
      <c r="E1462" s="108" t="s">
        <v>272</v>
      </c>
      <c r="F1462" s="108" t="s">
        <v>3151</v>
      </c>
      <c r="G1462" s="108" t="s">
        <v>315</v>
      </c>
      <c r="H1462" s="108" t="s">
        <v>316</v>
      </c>
      <c r="I1462" s="108" t="s">
        <v>276</v>
      </c>
      <c r="J1462" s="120">
        <v>-666478120</v>
      </c>
      <c r="K1462" s="114">
        <v>0</v>
      </c>
      <c r="L1462" s="114">
        <v>-666478120</v>
      </c>
      <c r="M1462" s="115" t="s">
        <v>272</v>
      </c>
      <c r="N1462" s="108" t="s">
        <v>110</v>
      </c>
      <c r="O1462" s="108" t="s">
        <v>192</v>
      </c>
      <c r="P1462" s="108" t="s">
        <v>284</v>
      </c>
      <c r="Q1462" s="120">
        <v>22000</v>
      </c>
      <c r="R1462" s="116" t="s">
        <v>0</v>
      </c>
      <c r="S1462" s="108" t="s">
        <v>272</v>
      </c>
      <c r="T1462" s="108" t="s">
        <v>272</v>
      </c>
      <c r="U1462" s="108" t="s">
        <v>272</v>
      </c>
      <c r="V1462" s="108" t="s">
        <v>272</v>
      </c>
      <c r="W1462" s="108" t="s">
        <v>272</v>
      </c>
      <c r="X1462" s="108" t="s">
        <v>272</v>
      </c>
      <c r="Y1462" s="108" t="s">
        <v>272</v>
      </c>
      <c r="Z1462" s="108" t="s">
        <v>272</v>
      </c>
      <c r="AA1462" s="108" t="s">
        <v>272</v>
      </c>
      <c r="AB1462" s="108" t="s">
        <v>272</v>
      </c>
      <c r="AC1462" s="108" t="s">
        <v>272</v>
      </c>
      <c r="AD1462" s="108" t="s">
        <v>272</v>
      </c>
      <c r="AE1462" s="108" t="s">
        <v>272</v>
      </c>
      <c r="AF1462" s="108" t="s">
        <v>278</v>
      </c>
    </row>
    <row r="1463" spans="1:32" x14ac:dyDescent="0.25">
      <c r="A1463" s="107">
        <f t="shared" si="22"/>
        <v>9</v>
      </c>
      <c r="B1463" s="113">
        <v>45539</v>
      </c>
      <c r="C1463" s="113">
        <v>45539</v>
      </c>
      <c r="D1463" s="108" t="s">
        <v>3152</v>
      </c>
      <c r="E1463" s="108" t="s">
        <v>272</v>
      </c>
      <c r="F1463" s="108" t="s">
        <v>3153</v>
      </c>
      <c r="G1463" s="108" t="s">
        <v>315</v>
      </c>
      <c r="H1463" s="108" t="s">
        <v>316</v>
      </c>
      <c r="I1463" s="108" t="s">
        <v>276</v>
      </c>
      <c r="J1463" s="120">
        <v>-666478120</v>
      </c>
      <c r="K1463" s="114">
        <v>0</v>
      </c>
      <c r="L1463" s="114">
        <v>-666478120</v>
      </c>
      <c r="M1463" s="115" t="s">
        <v>272</v>
      </c>
      <c r="N1463" s="108" t="s">
        <v>110</v>
      </c>
      <c r="O1463" s="108" t="s">
        <v>192</v>
      </c>
      <c r="P1463" s="108" t="s">
        <v>284</v>
      </c>
      <c r="Q1463" s="120">
        <v>22000</v>
      </c>
      <c r="R1463" s="116" t="s">
        <v>0</v>
      </c>
      <c r="S1463" s="108" t="s">
        <v>272</v>
      </c>
      <c r="T1463" s="108" t="s">
        <v>272</v>
      </c>
      <c r="U1463" s="108" t="s">
        <v>272</v>
      </c>
      <c r="V1463" s="108" t="s">
        <v>272</v>
      </c>
      <c r="W1463" s="108" t="s">
        <v>272</v>
      </c>
      <c r="X1463" s="108" t="s">
        <v>272</v>
      </c>
      <c r="Y1463" s="108" t="s">
        <v>272</v>
      </c>
      <c r="Z1463" s="108" t="s">
        <v>272</v>
      </c>
      <c r="AA1463" s="108" t="s">
        <v>272</v>
      </c>
      <c r="AB1463" s="108" t="s">
        <v>272</v>
      </c>
      <c r="AC1463" s="108" t="s">
        <v>272</v>
      </c>
      <c r="AD1463" s="108" t="s">
        <v>272</v>
      </c>
      <c r="AE1463" s="108" t="s">
        <v>272</v>
      </c>
      <c r="AF1463" s="108" t="s">
        <v>278</v>
      </c>
    </row>
    <row r="1464" spans="1:32" x14ac:dyDescent="0.25">
      <c r="A1464" s="107">
        <f t="shared" si="22"/>
        <v>9</v>
      </c>
      <c r="B1464" s="113">
        <v>45539</v>
      </c>
      <c r="C1464" s="113">
        <v>45539</v>
      </c>
      <c r="D1464" s="108" t="s">
        <v>3154</v>
      </c>
      <c r="E1464" s="108" t="s">
        <v>272</v>
      </c>
      <c r="F1464" s="108" t="s">
        <v>3155</v>
      </c>
      <c r="G1464" s="108" t="s">
        <v>315</v>
      </c>
      <c r="H1464" s="108" t="s">
        <v>316</v>
      </c>
      <c r="I1464" s="108" t="s">
        <v>276</v>
      </c>
      <c r="J1464" s="120">
        <v>-666478120</v>
      </c>
      <c r="K1464" s="114">
        <v>0</v>
      </c>
      <c r="L1464" s="114">
        <v>-666478120</v>
      </c>
      <c r="M1464" s="115" t="s">
        <v>272</v>
      </c>
      <c r="N1464" s="108" t="s">
        <v>110</v>
      </c>
      <c r="O1464" s="108" t="s">
        <v>192</v>
      </c>
      <c r="P1464" s="108" t="s">
        <v>284</v>
      </c>
      <c r="Q1464" s="120">
        <v>22000</v>
      </c>
      <c r="R1464" s="116" t="s">
        <v>0</v>
      </c>
      <c r="S1464" s="108" t="s">
        <v>272</v>
      </c>
      <c r="T1464" s="108" t="s">
        <v>272</v>
      </c>
      <c r="U1464" s="108" t="s">
        <v>272</v>
      </c>
      <c r="V1464" s="108" t="s">
        <v>272</v>
      </c>
      <c r="W1464" s="108" t="s">
        <v>272</v>
      </c>
      <c r="X1464" s="108" t="s">
        <v>272</v>
      </c>
      <c r="Y1464" s="108" t="s">
        <v>272</v>
      </c>
      <c r="Z1464" s="108" t="s">
        <v>272</v>
      </c>
      <c r="AA1464" s="108" t="s">
        <v>272</v>
      </c>
      <c r="AB1464" s="108" t="s">
        <v>272</v>
      </c>
      <c r="AC1464" s="108" t="s">
        <v>272</v>
      </c>
      <c r="AD1464" s="108" t="s">
        <v>272</v>
      </c>
      <c r="AE1464" s="108" t="s">
        <v>272</v>
      </c>
      <c r="AF1464" s="108" t="s">
        <v>278</v>
      </c>
    </row>
    <row r="1465" spans="1:32" x14ac:dyDescent="0.25">
      <c r="A1465" s="107">
        <f t="shared" si="22"/>
        <v>9</v>
      </c>
      <c r="B1465" s="113">
        <v>45539</v>
      </c>
      <c r="C1465" s="113">
        <v>45539</v>
      </c>
      <c r="D1465" s="108" t="s">
        <v>3156</v>
      </c>
      <c r="E1465" s="108" t="s">
        <v>272</v>
      </c>
      <c r="F1465" s="108" t="s">
        <v>3157</v>
      </c>
      <c r="G1465" s="108" t="s">
        <v>315</v>
      </c>
      <c r="H1465" s="108" t="s">
        <v>316</v>
      </c>
      <c r="I1465" s="108" t="s">
        <v>276</v>
      </c>
      <c r="J1465" s="120">
        <v>-666478120</v>
      </c>
      <c r="K1465" s="114">
        <v>0</v>
      </c>
      <c r="L1465" s="114">
        <v>-666478120</v>
      </c>
      <c r="M1465" s="115" t="s">
        <v>272</v>
      </c>
      <c r="N1465" s="108" t="s">
        <v>110</v>
      </c>
      <c r="O1465" s="108" t="s">
        <v>192</v>
      </c>
      <c r="P1465" s="108" t="s">
        <v>284</v>
      </c>
      <c r="Q1465" s="120">
        <v>22000</v>
      </c>
      <c r="R1465" s="116" t="s">
        <v>0</v>
      </c>
      <c r="S1465" s="108" t="s">
        <v>272</v>
      </c>
      <c r="T1465" s="108" t="s">
        <v>272</v>
      </c>
      <c r="U1465" s="108" t="s">
        <v>272</v>
      </c>
      <c r="V1465" s="108" t="s">
        <v>272</v>
      </c>
      <c r="W1465" s="108" t="s">
        <v>272</v>
      </c>
      <c r="X1465" s="108" t="s">
        <v>272</v>
      </c>
      <c r="Y1465" s="108" t="s">
        <v>272</v>
      </c>
      <c r="Z1465" s="108" t="s">
        <v>272</v>
      </c>
      <c r="AA1465" s="108" t="s">
        <v>272</v>
      </c>
      <c r="AB1465" s="108" t="s">
        <v>272</v>
      </c>
      <c r="AC1465" s="108" t="s">
        <v>272</v>
      </c>
      <c r="AD1465" s="108" t="s">
        <v>272</v>
      </c>
      <c r="AE1465" s="108" t="s">
        <v>272</v>
      </c>
      <c r="AF1465" s="108" t="s">
        <v>278</v>
      </c>
    </row>
    <row r="1466" spans="1:32" x14ac:dyDescent="0.25">
      <c r="A1466" s="107">
        <f t="shared" si="22"/>
        <v>9</v>
      </c>
      <c r="B1466" s="113">
        <v>45539</v>
      </c>
      <c r="C1466" s="113">
        <v>45539</v>
      </c>
      <c r="D1466" s="108" t="s">
        <v>3158</v>
      </c>
      <c r="E1466" s="108" t="s">
        <v>272</v>
      </c>
      <c r="F1466" s="108" t="s">
        <v>3159</v>
      </c>
      <c r="G1466" s="108" t="s">
        <v>281</v>
      </c>
      <c r="H1466" s="108" t="s">
        <v>282</v>
      </c>
      <c r="I1466" s="108" t="s">
        <v>276</v>
      </c>
      <c r="J1466" s="120">
        <v>-386034000</v>
      </c>
      <c r="K1466" s="114">
        <v>0</v>
      </c>
      <c r="L1466" s="114">
        <v>-386034000</v>
      </c>
      <c r="M1466" s="115" t="s">
        <v>272</v>
      </c>
      <c r="N1466" s="108" t="s">
        <v>101</v>
      </c>
      <c r="O1466" s="108" t="s">
        <v>175</v>
      </c>
      <c r="P1466" s="108" t="s">
        <v>284</v>
      </c>
      <c r="Q1466" s="120">
        <v>11000</v>
      </c>
      <c r="R1466" s="116" t="s">
        <v>1</v>
      </c>
      <c r="S1466" s="108" t="s">
        <v>272</v>
      </c>
      <c r="T1466" s="108" t="s">
        <v>272</v>
      </c>
      <c r="U1466" s="108" t="s">
        <v>272</v>
      </c>
      <c r="V1466" s="108" t="s">
        <v>272</v>
      </c>
      <c r="W1466" s="108" t="s">
        <v>272</v>
      </c>
      <c r="X1466" s="108" t="s">
        <v>272</v>
      </c>
      <c r="Y1466" s="108" t="s">
        <v>272</v>
      </c>
      <c r="Z1466" s="108" t="s">
        <v>272</v>
      </c>
      <c r="AA1466" s="108" t="s">
        <v>272</v>
      </c>
      <c r="AB1466" s="108" t="s">
        <v>272</v>
      </c>
      <c r="AC1466" s="108" t="s">
        <v>272</v>
      </c>
      <c r="AD1466" s="108" t="s">
        <v>272</v>
      </c>
      <c r="AE1466" s="108" t="s">
        <v>272</v>
      </c>
      <c r="AF1466" s="108" t="s">
        <v>278</v>
      </c>
    </row>
    <row r="1467" spans="1:32" x14ac:dyDescent="0.25">
      <c r="A1467" s="107">
        <f t="shared" si="22"/>
        <v>9</v>
      </c>
      <c r="B1467" s="113">
        <v>45539</v>
      </c>
      <c r="C1467" s="113">
        <v>45539</v>
      </c>
      <c r="D1467" s="108" t="s">
        <v>3160</v>
      </c>
      <c r="E1467" s="108" t="s">
        <v>272</v>
      </c>
      <c r="F1467" s="108" t="s">
        <v>3161</v>
      </c>
      <c r="G1467" s="108" t="s">
        <v>315</v>
      </c>
      <c r="H1467" s="108" t="s">
        <v>316</v>
      </c>
      <c r="I1467" s="108" t="s">
        <v>276</v>
      </c>
      <c r="J1467" s="120">
        <v>-666478120</v>
      </c>
      <c r="K1467" s="114">
        <v>0</v>
      </c>
      <c r="L1467" s="114">
        <v>-666478120</v>
      </c>
      <c r="M1467" s="115" t="s">
        <v>272</v>
      </c>
      <c r="N1467" s="108" t="s">
        <v>110</v>
      </c>
      <c r="O1467" s="108" t="s">
        <v>192</v>
      </c>
      <c r="P1467" s="108" t="s">
        <v>284</v>
      </c>
      <c r="Q1467" s="120">
        <v>22000</v>
      </c>
      <c r="R1467" s="116" t="s">
        <v>0</v>
      </c>
      <c r="S1467" s="108" t="s">
        <v>272</v>
      </c>
      <c r="T1467" s="108" t="s">
        <v>272</v>
      </c>
      <c r="U1467" s="108" t="s">
        <v>272</v>
      </c>
      <c r="V1467" s="108" t="s">
        <v>272</v>
      </c>
      <c r="W1467" s="108" t="s">
        <v>272</v>
      </c>
      <c r="X1467" s="108" t="s">
        <v>272</v>
      </c>
      <c r="Y1467" s="108" t="s">
        <v>272</v>
      </c>
      <c r="Z1467" s="108" t="s">
        <v>272</v>
      </c>
      <c r="AA1467" s="108" t="s">
        <v>272</v>
      </c>
      <c r="AB1467" s="108" t="s">
        <v>272</v>
      </c>
      <c r="AC1467" s="108" t="s">
        <v>272</v>
      </c>
      <c r="AD1467" s="108" t="s">
        <v>272</v>
      </c>
      <c r="AE1467" s="108" t="s">
        <v>272</v>
      </c>
      <c r="AF1467" s="108" t="s">
        <v>278</v>
      </c>
    </row>
    <row r="1468" spans="1:32" x14ac:dyDescent="0.25">
      <c r="A1468" s="107">
        <f t="shared" si="22"/>
        <v>9</v>
      </c>
      <c r="B1468" s="113">
        <v>45539</v>
      </c>
      <c r="C1468" s="113">
        <v>45539</v>
      </c>
      <c r="D1468" s="108" t="s">
        <v>3162</v>
      </c>
      <c r="E1468" s="108" t="s">
        <v>272</v>
      </c>
      <c r="F1468" s="108" t="s">
        <v>3163</v>
      </c>
      <c r="G1468" s="108" t="s">
        <v>281</v>
      </c>
      <c r="H1468" s="108" t="s">
        <v>282</v>
      </c>
      <c r="I1468" s="108" t="s">
        <v>276</v>
      </c>
      <c r="J1468" s="120">
        <v>-14650000</v>
      </c>
      <c r="K1468" s="114">
        <v>0</v>
      </c>
      <c r="L1468" s="114">
        <v>-14650000</v>
      </c>
      <c r="M1468" s="115" t="s">
        <v>272</v>
      </c>
      <c r="N1468" s="108" t="s">
        <v>2423</v>
      </c>
      <c r="O1468" s="108" t="s">
        <v>2424</v>
      </c>
      <c r="P1468" s="108" t="s">
        <v>284</v>
      </c>
      <c r="Q1468" s="120">
        <v>2930</v>
      </c>
      <c r="R1468" s="116" t="s">
        <v>239</v>
      </c>
      <c r="S1468" s="108" t="s">
        <v>272</v>
      </c>
      <c r="T1468" s="108" t="s">
        <v>272</v>
      </c>
      <c r="U1468" s="108" t="s">
        <v>272</v>
      </c>
      <c r="V1468" s="108" t="s">
        <v>272</v>
      </c>
      <c r="W1468" s="108" t="s">
        <v>272</v>
      </c>
      <c r="X1468" s="108" t="s">
        <v>272</v>
      </c>
      <c r="Y1468" s="108" t="s">
        <v>272</v>
      </c>
      <c r="Z1468" s="108" t="s">
        <v>272</v>
      </c>
      <c r="AA1468" s="108" t="s">
        <v>272</v>
      </c>
      <c r="AB1468" s="108" t="s">
        <v>272</v>
      </c>
      <c r="AC1468" s="108" t="s">
        <v>272</v>
      </c>
      <c r="AD1468" s="108" t="s">
        <v>272</v>
      </c>
      <c r="AE1468" s="108" t="s">
        <v>272</v>
      </c>
      <c r="AF1468" s="108" t="s">
        <v>278</v>
      </c>
    </row>
    <row r="1469" spans="1:32" x14ac:dyDescent="0.25">
      <c r="A1469" s="107">
        <f t="shared" si="22"/>
        <v>9</v>
      </c>
      <c r="B1469" s="113">
        <v>45539</v>
      </c>
      <c r="C1469" s="113">
        <v>45539</v>
      </c>
      <c r="D1469" s="108" t="s">
        <v>3162</v>
      </c>
      <c r="E1469" s="108" t="s">
        <v>272</v>
      </c>
      <c r="F1469" s="108" t="s">
        <v>3163</v>
      </c>
      <c r="G1469" s="108" t="s">
        <v>281</v>
      </c>
      <c r="H1469" s="108" t="s">
        <v>282</v>
      </c>
      <c r="I1469" s="108" t="s">
        <v>276</v>
      </c>
      <c r="J1469" s="120">
        <v>-18250000</v>
      </c>
      <c r="K1469" s="114">
        <v>0</v>
      </c>
      <c r="L1469" s="114">
        <v>-18250000</v>
      </c>
      <c r="M1469" s="115" t="s">
        <v>272</v>
      </c>
      <c r="N1469" s="108" t="s">
        <v>2425</v>
      </c>
      <c r="O1469" s="108" t="s">
        <v>2426</v>
      </c>
      <c r="P1469" s="108" t="s">
        <v>284</v>
      </c>
      <c r="Q1469" s="120">
        <v>3650</v>
      </c>
      <c r="R1469" s="116" t="s">
        <v>239</v>
      </c>
      <c r="S1469" s="108" t="s">
        <v>272</v>
      </c>
      <c r="T1469" s="108" t="s">
        <v>272</v>
      </c>
      <c r="U1469" s="108" t="s">
        <v>272</v>
      </c>
      <c r="V1469" s="108" t="s">
        <v>272</v>
      </c>
      <c r="W1469" s="108" t="s">
        <v>272</v>
      </c>
      <c r="X1469" s="108" t="s">
        <v>272</v>
      </c>
      <c r="Y1469" s="108" t="s">
        <v>272</v>
      </c>
      <c r="Z1469" s="108" t="s">
        <v>272</v>
      </c>
      <c r="AA1469" s="108" t="s">
        <v>272</v>
      </c>
      <c r="AB1469" s="108" t="s">
        <v>272</v>
      </c>
      <c r="AC1469" s="108" t="s">
        <v>272</v>
      </c>
      <c r="AD1469" s="108" t="s">
        <v>272</v>
      </c>
      <c r="AE1469" s="108" t="s">
        <v>272</v>
      </c>
      <c r="AF1469" s="108" t="s">
        <v>278</v>
      </c>
    </row>
    <row r="1470" spans="1:32" x14ac:dyDescent="0.25">
      <c r="A1470" s="107">
        <f t="shared" si="22"/>
        <v>9</v>
      </c>
      <c r="B1470" s="113">
        <v>45539</v>
      </c>
      <c r="C1470" s="113">
        <v>45539</v>
      </c>
      <c r="D1470" s="108" t="s">
        <v>3162</v>
      </c>
      <c r="E1470" s="108" t="s">
        <v>272</v>
      </c>
      <c r="F1470" s="108" t="s">
        <v>3163</v>
      </c>
      <c r="G1470" s="108" t="s">
        <v>281</v>
      </c>
      <c r="H1470" s="108" t="s">
        <v>282</v>
      </c>
      <c r="I1470" s="108" t="s">
        <v>276</v>
      </c>
      <c r="J1470" s="120">
        <v>-13850000</v>
      </c>
      <c r="K1470" s="114">
        <v>0</v>
      </c>
      <c r="L1470" s="114">
        <v>-13850000</v>
      </c>
      <c r="M1470" s="115" t="s">
        <v>272</v>
      </c>
      <c r="N1470" s="108" t="s">
        <v>2427</v>
      </c>
      <c r="O1470" s="108" t="s">
        <v>2428</v>
      </c>
      <c r="P1470" s="108" t="s">
        <v>284</v>
      </c>
      <c r="Q1470" s="120">
        <v>2770</v>
      </c>
      <c r="R1470" s="116" t="s">
        <v>239</v>
      </c>
      <c r="S1470" s="108" t="s">
        <v>272</v>
      </c>
      <c r="T1470" s="108" t="s">
        <v>272</v>
      </c>
      <c r="U1470" s="108" t="s">
        <v>272</v>
      </c>
      <c r="V1470" s="108" t="s">
        <v>272</v>
      </c>
      <c r="W1470" s="108" t="s">
        <v>272</v>
      </c>
      <c r="X1470" s="108" t="s">
        <v>272</v>
      </c>
      <c r="Y1470" s="108" t="s">
        <v>272</v>
      </c>
      <c r="Z1470" s="108" t="s">
        <v>272</v>
      </c>
      <c r="AA1470" s="108" t="s">
        <v>272</v>
      </c>
      <c r="AB1470" s="108" t="s">
        <v>272</v>
      </c>
      <c r="AC1470" s="108" t="s">
        <v>272</v>
      </c>
      <c r="AD1470" s="108" t="s">
        <v>272</v>
      </c>
      <c r="AE1470" s="108" t="s">
        <v>272</v>
      </c>
      <c r="AF1470" s="108" t="s">
        <v>278</v>
      </c>
    </row>
    <row r="1471" spans="1:32" x14ac:dyDescent="0.25">
      <c r="A1471" s="107">
        <f t="shared" si="22"/>
        <v>9</v>
      </c>
      <c r="B1471" s="113">
        <v>45539</v>
      </c>
      <c r="C1471" s="113">
        <v>45539</v>
      </c>
      <c r="D1471" s="108" t="s">
        <v>3164</v>
      </c>
      <c r="E1471" s="108" t="s">
        <v>272</v>
      </c>
      <c r="F1471" s="108" t="s">
        <v>3165</v>
      </c>
      <c r="G1471" s="108" t="s">
        <v>2189</v>
      </c>
      <c r="H1471" s="108" t="s">
        <v>2190</v>
      </c>
      <c r="I1471" s="108" t="s">
        <v>276</v>
      </c>
      <c r="J1471" s="120">
        <v>645854273</v>
      </c>
      <c r="K1471" s="114">
        <v>645854273</v>
      </c>
      <c r="L1471" s="114">
        <v>0</v>
      </c>
      <c r="M1471" s="115" t="s">
        <v>272</v>
      </c>
      <c r="N1471" s="108" t="s">
        <v>283</v>
      </c>
      <c r="O1471" s="108" t="s">
        <v>168</v>
      </c>
      <c r="P1471" s="108" t="s">
        <v>284</v>
      </c>
      <c r="Q1471" s="120">
        <v>17600</v>
      </c>
      <c r="R1471" s="116" t="s">
        <v>0</v>
      </c>
      <c r="S1471" s="108" t="s">
        <v>272</v>
      </c>
      <c r="T1471" s="108" t="s">
        <v>272</v>
      </c>
      <c r="U1471" s="108" t="s">
        <v>272</v>
      </c>
      <c r="V1471" s="108" t="s">
        <v>272</v>
      </c>
      <c r="W1471" s="108" t="s">
        <v>272</v>
      </c>
      <c r="X1471" s="108" t="s">
        <v>272</v>
      </c>
      <c r="Y1471" s="108" t="s">
        <v>272</v>
      </c>
      <c r="Z1471" s="108" t="s">
        <v>272</v>
      </c>
      <c r="AA1471" s="108" t="s">
        <v>272</v>
      </c>
      <c r="AB1471" s="108" t="s">
        <v>272</v>
      </c>
      <c r="AC1471" s="108" t="s">
        <v>272</v>
      </c>
      <c r="AD1471" s="108" t="s">
        <v>272</v>
      </c>
      <c r="AE1471" s="108" t="s">
        <v>272</v>
      </c>
      <c r="AF1471" s="108" t="s">
        <v>278</v>
      </c>
    </row>
    <row r="1472" spans="1:32" x14ac:dyDescent="0.25">
      <c r="A1472" s="107">
        <f t="shared" si="22"/>
        <v>9</v>
      </c>
      <c r="B1472" s="113">
        <v>45540</v>
      </c>
      <c r="C1472" s="113">
        <v>45540</v>
      </c>
      <c r="D1472" s="108" t="s">
        <v>3166</v>
      </c>
      <c r="E1472" s="108" t="s">
        <v>272</v>
      </c>
      <c r="F1472" s="108" t="s">
        <v>3167</v>
      </c>
      <c r="G1472" s="108" t="s">
        <v>315</v>
      </c>
      <c r="H1472" s="108" t="s">
        <v>316</v>
      </c>
      <c r="I1472" s="108" t="s">
        <v>276</v>
      </c>
      <c r="J1472" s="120">
        <v>-665938680</v>
      </c>
      <c r="K1472" s="114">
        <v>0</v>
      </c>
      <c r="L1472" s="114">
        <v>-665938680</v>
      </c>
      <c r="M1472" s="115" t="s">
        <v>272</v>
      </c>
      <c r="N1472" s="108" t="s">
        <v>110</v>
      </c>
      <c r="O1472" s="108" t="s">
        <v>192</v>
      </c>
      <c r="P1472" s="108" t="s">
        <v>284</v>
      </c>
      <c r="Q1472" s="120">
        <v>22000</v>
      </c>
      <c r="R1472" s="116" t="s">
        <v>0</v>
      </c>
      <c r="S1472" s="108" t="s">
        <v>272</v>
      </c>
      <c r="T1472" s="108" t="s">
        <v>272</v>
      </c>
      <c r="U1472" s="108" t="s">
        <v>272</v>
      </c>
      <c r="V1472" s="108" t="s">
        <v>272</v>
      </c>
      <c r="W1472" s="108" t="s">
        <v>272</v>
      </c>
      <c r="X1472" s="108" t="s">
        <v>272</v>
      </c>
      <c r="Y1472" s="108" t="s">
        <v>272</v>
      </c>
      <c r="Z1472" s="108" t="s">
        <v>272</v>
      </c>
      <c r="AA1472" s="108" t="s">
        <v>272</v>
      </c>
      <c r="AB1472" s="108" t="s">
        <v>272</v>
      </c>
      <c r="AC1472" s="108" t="s">
        <v>272</v>
      </c>
      <c r="AD1472" s="108" t="s">
        <v>272</v>
      </c>
      <c r="AE1472" s="108" t="s">
        <v>272</v>
      </c>
      <c r="AF1472" s="108" t="s">
        <v>278</v>
      </c>
    </row>
    <row r="1473" spans="1:32" x14ac:dyDescent="0.25">
      <c r="A1473" s="107">
        <f t="shared" si="22"/>
        <v>9</v>
      </c>
      <c r="B1473" s="113">
        <v>45540</v>
      </c>
      <c r="C1473" s="113">
        <v>45540</v>
      </c>
      <c r="D1473" s="108" t="s">
        <v>3168</v>
      </c>
      <c r="E1473" s="108" t="s">
        <v>272</v>
      </c>
      <c r="F1473" s="108" t="s">
        <v>3169</v>
      </c>
      <c r="G1473" s="108" t="s">
        <v>315</v>
      </c>
      <c r="H1473" s="108" t="s">
        <v>316</v>
      </c>
      <c r="I1473" s="108" t="s">
        <v>276</v>
      </c>
      <c r="J1473" s="120">
        <v>-665938680</v>
      </c>
      <c r="K1473" s="114">
        <v>0</v>
      </c>
      <c r="L1473" s="114">
        <v>-665938680</v>
      </c>
      <c r="M1473" s="115" t="s">
        <v>272</v>
      </c>
      <c r="N1473" s="108" t="s">
        <v>110</v>
      </c>
      <c r="O1473" s="108" t="s">
        <v>192</v>
      </c>
      <c r="P1473" s="108" t="s">
        <v>284</v>
      </c>
      <c r="Q1473" s="120">
        <v>22000</v>
      </c>
      <c r="R1473" s="116" t="s">
        <v>0</v>
      </c>
      <c r="S1473" s="108" t="s">
        <v>272</v>
      </c>
      <c r="T1473" s="108" t="s">
        <v>272</v>
      </c>
      <c r="U1473" s="108" t="s">
        <v>272</v>
      </c>
      <c r="V1473" s="108" t="s">
        <v>272</v>
      </c>
      <c r="W1473" s="108" t="s">
        <v>272</v>
      </c>
      <c r="X1473" s="108" t="s">
        <v>272</v>
      </c>
      <c r="Y1473" s="108" t="s">
        <v>272</v>
      </c>
      <c r="Z1473" s="108" t="s">
        <v>272</v>
      </c>
      <c r="AA1473" s="108" t="s">
        <v>272</v>
      </c>
      <c r="AB1473" s="108" t="s">
        <v>272</v>
      </c>
      <c r="AC1473" s="108" t="s">
        <v>272</v>
      </c>
      <c r="AD1473" s="108" t="s">
        <v>272</v>
      </c>
      <c r="AE1473" s="108" t="s">
        <v>272</v>
      </c>
      <c r="AF1473" s="108" t="s">
        <v>278</v>
      </c>
    </row>
    <row r="1474" spans="1:32" x14ac:dyDescent="0.25">
      <c r="A1474" s="107">
        <f t="shared" si="22"/>
        <v>9</v>
      </c>
      <c r="B1474" s="113">
        <v>45540</v>
      </c>
      <c r="C1474" s="113">
        <v>45540</v>
      </c>
      <c r="D1474" s="108" t="s">
        <v>3170</v>
      </c>
      <c r="E1474" s="108" t="s">
        <v>272</v>
      </c>
      <c r="F1474" s="108" t="s">
        <v>3171</v>
      </c>
      <c r="G1474" s="108" t="s">
        <v>315</v>
      </c>
      <c r="H1474" s="108" t="s">
        <v>316</v>
      </c>
      <c r="I1474" s="108" t="s">
        <v>276</v>
      </c>
      <c r="J1474" s="120">
        <v>-665938680</v>
      </c>
      <c r="K1474" s="114">
        <v>0</v>
      </c>
      <c r="L1474" s="114">
        <v>-665938680</v>
      </c>
      <c r="M1474" s="115" t="s">
        <v>272</v>
      </c>
      <c r="N1474" s="108" t="s">
        <v>110</v>
      </c>
      <c r="O1474" s="108" t="s">
        <v>192</v>
      </c>
      <c r="P1474" s="108" t="s">
        <v>284</v>
      </c>
      <c r="Q1474" s="120">
        <v>22000</v>
      </c>
      <c r="R1474" s="116" t="s">
        <v>0</v>
      </c>
      <c r="S1474" s="108" t="s">
        <v>272</v>
      </c>
      <c r="T1474" s="108" t="s">
        <v>272</v>
      </c>
      <c r="U1474" s="108" t="s">
        <v>272</v>
      </c>
      <c r="V1474" s="108" t="s">
        <v>272</v>
      </c>
      <c r="W1474" s="108" t="s">
        <v>272</v>
      </c>
      <c r="X1474" s="108" t="s">
        <v>272</v>
      </c>
      <c r="Y1474" s="108" t="s">
        <v>272</v>
      </c>
      <c r="Z1474" s="108" t="s">
        <v>272</v>
      </c>
      <c r="AA1474" s="108" t="s">
        <v>272</v>
      </c>
      <c r="AB1474" s="108" t="s">
        <v>272</v>
      </c>
      <c r="AC1474" s="108" t="s">
        <v>272</v>
      </c>
      <c r="AD1474" s="108" t="s">
        <v>272</v>
      </c>
      <c r="AE1474" s="108" t="s">
        <v>272</v>
      </c>
      <c r="AF1474" s="108" t="s">
        <v>278</v>
      </c>
    </row>
    <row r="1475" spans="1:32" x14ac:dyDescent="0.25">
      <c r="A1475" s="107">
        <f t="shared" si="22"/>
        <v>9</v>
      </c>
      <c r="B1475" s="113">
        <v>45540</v>
      </c>
      <c r="C1475" s="113">
        <v>45540</v>
      </c>
      <c r="D1475" s="108" t="s">
        <v>3172</v>
      </c>
      <c r="E1475" s="108" t="s">
        <v>272</v>
      </c>
      <c r="F1475" s="108" t="s">
        <v>3173</v>
      </c>
      <c r="G1475" s="108" t="s">
        <v>315</v>
      </c>
      <c r="H1475" s="108" t="s">
        <v>316</v>
      </c>
      <c r="I1475" s="108" t="s">
        <v>276</v>
      </c>
      <c r="J1475" s="120">
        <v>-665938680</v>
      </c>
      <c r="K1475" s="114">
        <v>0</v>
      </c>
      <c r="L1475" s="114">
        <v>-665938680</v>
      </c>
      <c r="M1475" s="115" t="s">
        <v>272</v>
      </c>
      <c r="N1475" s="108" t="s">
        <v>110</v>
      </c>
      <c r="O1475" s="108" t="s">
        <v>192</v>
      </c>
      <c r="P1475" s="108" t="s">
        <v>284</v>
      </c>
      <c r="Q1475" s="120">
        <v>22000</v>
      </c>
      <c r="R1475" s="116" t="s">
        <v>0</v>
      </c>
      <c r="S1475" s="108" t="s">
        <v>272</v>
      </c>
      <c r="T1475" s="108" t="s">
        <v>272</v>
      </c>
      <c r="U1475" s="108" t="s">
        <v>272</v>
      </c>
      <c r="V1475" s="108" t="s">
        <v>272</v>
      </c>
      <c r="W1475" s="108" t="s">
        <v>272</v>
      </c>
      <c r="X1475" s="108" t="s">
        <v>272</v>
      </c>
      <c r="Y1475" s="108" t="s">
        <v>272</v>
      </c>
      <c r="Z1475" s="108" t="s">
        <v>272</v>
      </c>
      <c r="AA1475" s="108" t="s">
        <v>272</v>
      </c>
      <c r="AB1475" s="108" t="s">
        <v>272</v>
      </c>
      <c r="AC1475" s="108" t="s">
        <v>272</v>
      </c>
      <c r="AD1475" s="108" t="s">
        <v>272</v>
      </c>
      <c r="AE1475" s="108" t="s">
        <v>272</v>
      </c>
      <c r="AF1475" s="108" t="s">
        <v>278</v>
      </c>
    </row>
    <row r="1476" spans="1:32" x14ac:dyDescent="0.25">
      <c r="A1476" s="107">
        <f t="shared" ref="A1476:A1539" si="23">MONTH(C1476)</f>
        <v>9</v>
      </c>
      <c r="B1476" s="113">
        <v>45540</v>
      </c>
      <c r="C1476" s="113">
        <v>45540</v>
      </c>
      <c r="D1476" s="108" t="s">
        <v>3174</v>
      </c>
      <c r="E1476" s="108" t="s">
        <v>272</v>
      </c>
      <c r="F1476" s="108" t="s">
        <v>3175</v>
      </c>
      <c r="G1476" s="108" t="s">
        <v>315</v>
      </c>
      <c r="H1476" s="108" t="s">
        <v>316</v>
      </c>
      <c r="I1476" s="108" t="s">
        <v>276</v>
      </c>
      <c r="J1476" s="120">
        <v>-665938680</v>
      </c>
      <c r="K1476" s="114">
        <v>0</v>
      </c>
      <c r="L1476" s="114">
        <v>-665938680</v>
      </c>
      <c r="M1476" s="115" t="s">
        <v>272</v>
      </c>
      <c r="N1476" s="108" t="s">
        <v>110</v>
      </c>
      <c r="O1476" s="108" t="s">
        <v>192</v>
      </c>
      <c r="P1476" s="108" t="s">
        <v>284</v>
      </c>
      <c r="Q1476" s="120">
        <v>22000</v>
      </c>
      <c r="R1476" s="116" t="s">
        <v>0</v>
      </c>
      <c r="S1476" s="108" t="s">
        <v>272</v>
      </c>
      <c r="T1476" s="108" t="s">
        <v>272</v>
      </c>
      <c r="U1476" s="108" t="s">
        <v>272</v>
      </c>
      <c r="V1476" s="108" t="s">
        <v>272</v>
      </c>
      <c r="W1476" s="108" t="s">
        <v>272</v>
      </c>
      <c r="X1476" s="108" t="s">
        <v>272</v>
      </c>
      <c r="Y1476" s="108" t="s">
        <v>272</v>
      </c>
      <c r="Z1476" s="108" t="s">
        <v>272</v>
      </c>
      <c r="AA1476" s="108" t="s">
        <v>272</v>
      </c>
      <c r="AB1476" s="108" t="s">
        <v>272</v>
      </c>
      <c r="AC1476" s="108" t="s">
        <v>272</v>
      </c>
      <c r="AD1476" s="108" t="s">
        <v>272</v>
      </c>
      <c r="AE1476" s="108" t="s">
        <v>272</v>
      </c>
      <c r="AF1476" s="108" t="s">
        <v>278</v>
      </c>
    </row>
    <row r="1477" spans="1:32" x14ac:dyDescent="0.25">
      <c r="A1477" s="107">
        <f t="shared" si="23"/>
        <v>9</v>
      </c>
      <c r="B1477" s="113">
        <v>45540</v>
      </c>
      <c r="C1477" s="113">
        <v>45540</v>
      </c>
      <c r="D1477" s="108" t="s">
        <v>3176</v>
      </c>
      <c r="E1477" s="108" t="s">
        <v>272</v>
      </c>
      <c r="F1477" s="108" t="s">
        <v>3177</v>
      </c>
      <c r="G1477" s="108" t="s">
        <v>315</v>
      </c>
      <c r="H1477" s="108" t="s">
        <v>316</v>
      </c>
      <c r="I1477" s="108" t="s">
        <v>276</v>
      </c>
      <c r="J1477" s="120">
        <v>-665938680</v>
      </c>
      <c r="K1477" s="114">
        <v>0</v>
      </c>
      <c r="L1477" s="114">
        <v>-665938680</v>
      </c>
      <c r="M1477" s="115" t="s">
        <v>272</v>
      </c>
      <c r="N1477" s="108" t="s">
        <v>110</v>
      </c>
      <c r="O1477" s="108" t="s">
        <v>192</v>
      </c>
      <c r="P1477" s="108" t="s">
        <v>284</v>
      </c>
      <c r="Q1477" s="120">
        <v>22000</v>
      </c>
      <c r="R1477" s="116" t="s">
        <v>0</v>
      </c>
      <c r="S1477" s="108" t="s">
        <v>272</v>
      </c>
      <c r="T1477" s="108" t="s">
        <v>272</v>
      </c>
      <c r="U1477" s="108" t="s">
        <v>272</v>
      </c>
      <c r="V1477" s="108" t="s">
        <v>272</v>
      </c>
      <c r="W1477" s="108" t="s">
        <v>272</v>
      </c>
      <c r="X1477" s="108" t="s">
        <v>272</v>
      </c>
      <c r="Y1477" s="108" t="s">
        <v>272</v>
      </c>
      <c r="Z1477" s="108" t="s">
        <v>272</v>
      </c>
      <c r="AA1477" s="108" t="s">
        <v>272</v>
      </c>
      <c r="AB1477" s="108" t="s">
        <v>272</v>
      </c>
      <c r="AC1477" s="108" t="s">
        <v>272</v>
      </c>
      <c r="AD1477" s="108" t="s">
        <v>272</v>
      </c>
      <c r="AE1477" s="108" t="s">
        <v>272</v>
      </c>
      <c r="AF1477" s="108" t="s">
        <v>278</v>
      </c>
    </row>
    <row r="1478" spans="1:32" x14ac:dyDescent="0.25">
      <c r="A1478" s="107">
        <f t="shared" si="23"/>
        <v>9</v>
      </c>
      <c r="B1478" s="113">
        <v>45540</v>
      </c>
      <c r="C1478" s="113">
        <v>45540</v>
      </c>
      <c r="D1478" s="108" t="s">
        <v>3178</v>
      </c>
      <c r="E1478" s="108" t="s">
        <v>272</v>
      </c>
      <c r="F1478" s="108" t="s">
        <v>3179</v>
      </c>
      <c r="G1478" s="108" t="s">
        <v>315</v>
      </c>
      <c r="H1478" s="108" t="s">
        <v>316</v>
      </c>
      <c r="I1478" s="108" t="s">
        <v>276</v>
      </c>
      <c r="J1478" s="120">
        <v>-665938680</v>
      </c>
      <c r="K1478" s="114">
        <v>0</v>
      </c>
      <c r="L1478" s="114">
        <v>-665938680</v>
      </c>
      <c r="M1478" s="115" t="s">
        <v>272</v>
      </c>
      <c r="N1478" s="108" t="s">
        <v>110</v>
      </c>
      <c r="O1478" s="108" t="s">
        <v>192</v>
      </c>
      <c r="P1478" s="108" t="s">
        <v>284</v>
      </c>
      <c r="Q1478" s="120">
        <v>22000</v>
      </c>
      <c r="R1478" s="116" t="s">
        <v>0</v>
      </c>
      <c r="S1478" s="108" t="s">
        <v>272</v>
      </c>
      <c r="T1478" s="108" t="s">
        <v>272</v>
      </c>
      <c r="U1478" s="108" t="s">
        <v>272</v>
      </c>
      <c r="V1478" s="108" t="s">
        <v>272</v>
      </c>
      <c r="W1478" s="108" t="s">
        <v>272</v>
      </c>
      <c r="X1478" s="108" t="s">
        <v>272</v>
      </c>
      <c r="Y1478" s="108" t="s">
        <v>272</v>
      </c>
      <c r="Z1478" s="108" t="s">
        <v>272</v>
      </c>
      <c r="AA1478" s="108" t="s">
        <v>272</v>
      </c>
      <c r="AB1478" s="108" t="s">
        <v>272</v>
      </c>
      <c r="AC1478" s="108" t="s">
        <v>272</v>
      </c>
      <c r="AD1478" s="108" t="s">
        <v>272</v>
      </c>
      <c r="AE1478" s="108" t="s">
        <v>272</v>
      </c>
      <c r="AF1478" s="108" t="s">
        <v>278</v>
      </c>
    </row>
    <row r="1479" spans="1:32" x14ac:dyDescent="0.25">
      <c r="A1479" s="107">
        <f t="shared" si="23"/>
        <v>9</v>
      </c>
      <c r="B1479" s="113">
        <v>45540</v>
      </c>
      <c r="C1479" s="113">
        <v>45540</v>
      </c>
      <c r="D1479" s="108" t="s">
        <v>3180</v>
      </c>
      <c r="E1479" s="108" t="s">
        <v>272</v>
      </c>
      <c r="F1479" s="108" t="s">
        <v>3181</v>
      </c>
      <c r="G1479" s="108" t="s">
        <v>315</v>
      </c>
      <c r="H1479" s="108" t="s">
        <v>316</v>
      </c>
      <c r="I1479" s="108" t="s">
        <v>276</v>
      </c>
      <c r="J1479" s="120">
        <v>-665938680</v>
      </c>
      <c r="K1479" s="114">
        <v>0</v>
      </c>
      <c r="L1479" s="114">
        <v>-665938680</v>
      </c>
      <c r="M1479" s="115" t="s">
        <v>272</v>
      </c>
      <c r="N1479" s="108" t="s">
        <v>110</v>
      </c>
      <c r="O1479" s="108" t="s">
        <v>192</v>
      </c>
      <c r="P1479" s="108" t="s">
        <v>284</v>
      </c>
      <c r="Q1479" s="120">
        <v>22000</v>
      </c>
      <c r="R1479" s="116" t="s">
        <v>0</v>
      </c>
      <c r="S1479" s="108" t="s">
        <v>272</v>
      </c>
      <c r="T1479" s="108" t="s">
        <v>272</v>
      </c>
      <c r="U1479" s="108" t="s">
        <v>272</v>
      </c>
      <c r="V1479" s="108" t="s">
        <v>272</v>
      </c>
      <c r="W1479" s="108" t="s">
        <v>272</v>
      </c>
      <c r="X1479" s="108" t="s">
        <v>272</v>
      </c>
      <c r="Y1479" s="108" t="s">
        <v>272</v>
      </c>
      <c r="Z1479" s="108" t="s">
        <v>272</v>
      </c>
      <c r="AA1479" s="108" t="s">
        <v>272</v>
      </c>
      <c r="AB1479" s="108" t="s">
        <v>272</v>
      </c>
      <c r="AC1479" s="108" t="s">
        <v>272</v>
      </c>
      <c r="AD1479" s="108" t="s">
        <v>272</v>
      </c>
      <c r="AE1479" s="108" t="s">
        <v>272</v>
      </c>
      <c r="AF1479" s="108" t="s">
        <v>278</v>
      </c>
    </row>
    <row r="1480" spans="1:32" x14ac:dyDescent="0.25">
      <c r="A1480" s="107">
        <f t="shared" si="23"/>
        <v>9</v>
      </c>
      <c r="B1480" s="113">
        <v>45540</v>
      </c>
      <c r="C1480" s="113">
        <v>45540</v>
      </c>
      <c r="D1480" s="108" t="s">
        <v>3182</v>
      </c>
      <c r="E1480" s="108" t="s">
        <v>272</v>
      </c>
      <c r="F1480" s="108" t="s">
        <v>3183</v>
      </c>
      <c r="G1480" s="108" t="s">
        <v>315</v>
      </c>
      <c r="H1480" s="108" t="s">
        <v>316</v>
      </c>
      <c r="I1480" s="108" t="s">
        <v>276</v>
      </c>
      <c r="J1480" s="120">
        <v>-665938680</v>
      </c>
      <c r="K1480" s="114">
        <v>0</v>
      </c>
      <c r="L1480" s="114">
        <v>-665938680</v>
      </c>
      <c r="M1480" s="115" t="s">
        <v>272</v>
      </c>
      <c r="N1480" s="108" t="s">
        <v>110</v>
      </c>
      <c r="O1480" s="108" t="s">
        <v>192</v>
      </c>
      <c r="P1480" s="108" t="s">
        <v>284</v>
      </c>
      <c r="Q1480" s="120">
        <v>22000</v>
      </c>
      <c r="R1480" s="116" t="s">
        <v>0</v>
      </c>
      <c r="S1480" s="108" t="s">
        <v>272</v>
      </c>
      <c r="T1480" s="108" t="s">
        <v>272</v>
      </c>
      <c r="U1480" s="108" t="s">
        <v>272</v>
      </c>
      <c r="V1480" s="108" t="s">
        <v>272</v>
      </c>
      <c r="W1480" s="108" t="s">
        <v>272</v>
      </c>
      <c r="X1480" s="108" t="s">
        <v>272</v>
      </c>
      <c r="Y1480" s="108" t="s">
        <v>272</v>
      </c>
      <c r="Z1480" s="108" t="s">
        <v>272</v>
      </c>
      <c r="AA1480" s="108" t="s">
        <v>272</v>
      </c>
      <c r="AB1480" s="108" t="s">
        <v>272</v>
      </c>
      <c r="AC1480" s="108" t="s">
        <v>272</v>
      </c>
      <c r="AD1480" s="108" t="s">
        <v>272</v>
      </c>
      <c r="AE1480" s="108" t="s">
        <v>272</v>
      </c>
      <c r="AF1480" s="108" t="s">
        <v>278</v>
      </c>
    </row>
    <row r="1481" spans="1:32" x14ac:dyDescent="0.25">
      <c r="A1481" s="107">
        <f t="shared" si="23"/>
        <v>9</v>
      </c>
      <c r="B1481" s="113">
        <v>45540</v>
      </c>
      <c r="C1481" s="113">
        <v>45540</v>
      </c>
      <c r="D1481" s="108" t="s">
        <v>3184</v>
      </c>
      <c r="E1481" s="108" t="s">
        <v>272</v>
      </c>
      <c r="F1481" s="108" t="s">
        <v>3185</v>
      </c>
      <c r="G1481" s="108" t="s">
        <v>315</v>
      </c>
      <c r="H1481" s="108" t="s">
        <v>316</v>
      </c>
      <c r="I1481" s="108" t="s">
        <v>276</v>
      </c>
      <c r="J1481" s="120">
        <v>-665938680</v>
      </c>
      <c r="K1481" s="114">
        <v>0</v>
      </c>
      <c r="L1481" s="114">
        <v>-665938680</v>
      </c>
      <c r="M1481" s="115" t="s">
        <v>272</v>
      </c>
      <c r="N1481" s="108" t="s">
        <v>110</v>
      </c>
      <c r="O1481" s="108" t="s">
        <v>192</v>
      </c>
      <c r="P1481" s="108" t="s">
        <v>284</v>
      </c>
      <c r="Q1481" s="120">
        <v>22000</v>
      </c>
      <c r="R1481" s="116" t="s">
        <v>0</v>
      </c>
      <c r="S1481" s="108" t="s">
        <v>272</v>
      </c>
      <c r="T1481" s="108" t="s">
        <v>272</v>
      </c>
      <c r="U1481" s="108" t="s">
        <v>272</v>
      </c>
      <c r="V1481" s="108" t="s">
        <v>272</v>
      </c>
      <c r="W1481" s="108" t="s">
        <v>272</v>
      </c>
      <c r="X1481" s="108" t="s">
        <v>272</v>
      </c>
      <c r="Y1481" s="108" t="s">
        <v>272</v>
      </c>
      <c r="Z1481" s="108" t="s">
        <v>272</v>
      </c>
      <c r="AA1481" s="108" t="s">
        <v>272</v>
      </c>
      <c r="AB1481" s="108" t="s">
        <v>272</v>
      </c>
      <c r="AC1481" s="108" t="s">
        <v>272</v>
      </c>
      <c r="AD1481" s="108" t="s">
        <v>272</v>
      </c>
      <c r="AE1481" s="108" t="s">
        <v>272</v>
      </c>
      <c r="AF1481" s="108" t="s">
        <v>278</v>
      </c>
    </row>
    <row r="1482" spans="1:32" x14ac:dyDescent="0.25">
      <c r="A1482" s="107">
        <f t="shared" si="23"/>
        <v>9</v>
      </c>
      <c r="B1482" s="113">
        <v>45540</v>
      </c>
      <c r="C1482" s="113">
        <v>45540</v>
      </c>
      <c r="D1482" s="108" t="s">
        <v>3186</v>
      </c>
      <c r="E1482" s="108" t="s">
        <v>272</v>
      </c>
      <c r="F1482" s="108" t="s">
        <v>3187</v>
      </c>
      <c r="G1482" s="108" t="s">
        <v>281</v>
      </c>
      <c r="H1482" s="108" t="s">
        <v>282</v>
      </c>
      <c r="I1482" s="108" t="s">
        <v>276</v>
      </c>
      <c r="J1482" s="120">
        <v>-714846000</v>
      </c>
      <c r="K1482" s="114">
        <v>0</v>
      </c>
      <c r="L1482" s="114">
        <v>-714846000</v>
      </c>
      <c r="M1482" s="115" t="s">
        <v>272</v>
      </c>
      <c r="N1482" s="108" t="s">
        <v>110</v>
      </c>
      <c r="O1482" s="108" t="s">
        <v>192</v>
      </c>
      <c r="P1482" s="108" t="s">
        <v>284</v>
      </c>
      <c r="Q1482" s="120">
        <v>22000</v>
      </c>
      <c r="R1482" s="116" t="s">
        <v>0</v>
      </c>
      <c r="S1482" s="108" t="s">
        <v>272</v>
      </c>
      <c r="T1482" s="108" t="s">
        <v>272</v>
      </c>
      <c r="U1482" s="108" t="s">
        <v>272</v>
      </c>
      <c r="V1482" s="108" t="s">
        <v>272</v>
      </c>
      <c r="W1482" s="108" t="s">
        <v>272</v>
      </c>
      <c r="X1482" s="108" t="s">
        <v>272</v>
      </c>
      <c r="Y1482" s="108" t="s">
        <v>272</v>
      </c>
      <c r="Z1482" s="108" t="s">
        <v>272</v>
      </c>
      <c r="AA1482" s="108" t="s">
        <v>272</v>
      </c>
      <c r="AB1482" s="108" t="s">
        <v>272</v>
      </c>
      <c r="AC1482" s="108" t="s">
        <v>272</v>
      </c>
      <c r="AD1482" s="108" t="s">
        <v>272</v>
      </c>
      <c r="AE1482" s="108" t="s">
        <v>272</v>
      </c>
      <c r="AF1482" s="108" t="s">
        <v>278</v>
      </c>
    </row>
    <row r="1483" spans="1:32" x14ac:dyDescent="0.25">
      <c r="A1483" s="107">
        <f t="shared" si="23"/>
        <v>9</v>
      </c>
      <c r="B1483" s="113">
        <v>45540</v>
      </c>
      <c r="C1483" s="113">
        <v>45540</v>
      </c>
      <c r="D1483" s="108" t="s">
        <v>3188</v>
      </c>
      <c r="E1483" s="108" t="s">
        <v>272</v>
      </c>
      <c r="F1483" s="108" t="s">
        <v>3189</v>
      </c>
      <c r="G1483" s="108" t="s">
        <v>281</v>
      </c>
      <c r="H1483" s="108" t="s">
        <v>282</v>
      </c>
      <c r="I1483" s="108" t="s">
        <v>276</v>
      </c>
      <c r="J1483" s="120">
        <v>-386034000</v>
      </c>
      <c r="K1483" s="114">
        <v>0</v>
      </c>
      <c r="L1483" s="114">
        <v>-386034000</v>
      </c>
      <c r="M1483" s="115" t="s">
        <v>272</v>
      </c>
      <c r="N1483" s="108" t="s">
        <v>101</v>
      </c>
      <c r="O1483" s="108" t="s">
        <v>175</v>
      </c>
      <c r="P1483" s="108" t="s">
        <v>284</v>
      </c>
      <c r="Q1483" s="120">
        <v>11000</v>
      </c>
      <c r="R1483" s="116" t="s">
        <v>1</v>
      </c>
      <c r="S1483" s="108" t="s">
        <v>272</v>
      </c>
      <c r="T1483" s="108" t="s">
        <v>272</v>
      </c>
      <c r="U1483" s="108" t="s">
        <v>272</v>
      </c>
      <c r="V1483" s="108" t="s">
        <v>272</v>
      </c>
      <c r="W1483" s="108" t="s">
        <v>272</v>
      </c>
      <c r="X1483" s="108" t="s">
        <v>272</v>
      </c>
      <c r="Y1483" s="108" t="s">
        <v>272</v>
      </c>
      <c r="Z1483" s="108" t="s">
        <v>272</v>
      </c>
      <c r="AA1483" s="108" t="s">
        <v>272</v>
      </c>
      <c r="AB1483" s="108" t="s">
        <v>272</v>
      </c>
      <c r="AC1483" s="108" t="s">
        <v>272</v>
      </c>
      <c r="AD1483" s="108" t="s">
        <v>272</v>
      </c>
      <c r="AE1483" s="108" t="s">
        <v>272</v>
      </c>
      <c r="AF1483" s="108" t="s">
        <v>278</v>
      </c>
    </row>
    <row r="1484" spans="1:32" x14ac:dyDescent="0.25">
      <c r="A1484" s="107">
        <f t="shared" si="23"/>
        <v>9</v>
      </c>
      <c r="B1484" s="113">
        <v>45540</v>
      </c>
      <c r="C1484" s="113">
        <v>45540</v>
      </c>
      <c r="D1484" s="108" t="s">
        <v>3190</v>
      </c>
      <c r="E1484" s="108" t="s">
        <v>272</v>
      </c>
      <c r="F1484" s="108" t="s">
        <v>3191</v>
      </c>
      <c r="G1484" s="108" t="s">
        <v>281</v>
      </c>
      <c r="H1484" s="108" t="s">
        <v>282</v>
      </c>
      <c r="I1484" s="108" t="s">
        <v>276</v>
      </c>
      <c r="J1484" s="120">
        <v>-19600000</v>
      </c>
      <c r="K1484" s="114">
        <v>0</v>
      </c>
      <c r="L1484" s="114">
        <v>-19600000</v>
      </c>
      <c r="M1484" s="115" t="s">
        <v>272</v>
      </c>
      <c r="N1484" s="108" t="s">
        <v>2423</v>
      </c>
      <c r="O1484" s="108" t="s">
        <v>2424</v>
      </c>
      <c r="P1484" s="108" t="s">
        <v>284</v>
      </c>
      <c r="Q1484" s="120">
        <v>3920</v>
      </c>
      <c r="R1484" s="116" t="s">
        <v>239</v>
      </c>
      <c r="S1484" s="108" t="s">
        <v>272</v>
      </c>
      <c r="T1484" s="108" t="s">
        <v>272</v>
      </c>
      <c r="U1484" s="108" t="s">
        <v>272</v>
      </c>
      <c r="V1484" s="108" t="s">
        <v>272</v>
      </c>
      <c r="W1484" s="108" t="s">
        <v>272</v>
      </c>
      <c r="X1484" s="108" t="s">
        <v>272</v>
      </c>
      <c r="Y1484" s="108" t="s">
        <v>272</v>
      </c>
      <c r="Z1484" s="108" t="s">
        <v>272</v>
      </c>
      <c r="AA1484" s="108" t="s">
        <v>272</v>
      </c>
      <c r="AB1484" s="108" t="s">
        <v>272</v>
      </c>
      <c r="AC1484" s="108" t="s">
        <v>272</v>
      </c>
      <c r="AD1484" s="108" t="s">
        <v>272</v>
      </c>
      <c r="AE1484" s="108" t="s">
        <v>272</v>
      </c>
      <c r="AF1484" s="108" t="s">
        <v>278</v>
      </c>
    </row>
    <row r="1485" spans="1:32" x14ac:dyDescent="0.25">
      <c r="A1485" s="107">
        <f t="shared" si="23"/>
        <v>9</v>
      </c>
      <c r="B1485" s="113">
        <v>45540</v>
      </c>
      <c r="C1485" s="113">
        <v>45540</v>
      </c>
      <c r="D1485" s="108" t="s">
        <v>3190</v>
      </c>
      <c r="E1485" s="108" t="s">
        <v>272</v>
      </c>
      <c r="F1485" s="108" t="s">
        <v>3191</v>
      </c>
      <c r="G1485" s="108" t="s">
        <v>281</v>
      </c>
      <c r="H1485" s="108" t="s">
        <v>282</v>
      </c>
      <c r="I1485" s="108" t="s">
        <v>276</v>
      </c>
      <c r="J1485" s="120">
        <v>-15650000</v>
      </c>
      <c r="K1485" s="114">
        <v>0</v>
      </c>
      <c r="L1485" s="114">
        <v>-15650000</v>
      </c>
      <c r="M1485" s="115" t="s">
        <v>272</v>
      </c>
      <c r="N1485" s="108" t="s">
        <v>2425</v>
      </c>
      <c r="O1485" s="108" t="s">
        <v>2426</v>
      </c>
      <c r="P1485" s="108" t="s">
        <v>284</v>
      </c>
      <c r="Q1485" s="120">
        <v>3130</v>
      </c>
      <c r="R1485" s="116" t="s">
        <v>239</v>
      </c>
      <c r="S1485" s="108" t="s">
        <v>272</v>
      </c>
      <c r="T1485" s="108" t="s">
        <v>272</v>
      </c>
      <c r="U1485" s="108" t="s">
        <v>272</v>
      </c>
      <c r="V1485" s="108" t="s">
        <v>272</v>
      </c>
      <c r="W1485" s="108" t="s">
        <v>272</v>
      </c>
      <c r="X1485" s="108" t="s">
        <v>272</v>
      </c>
      <c r="Y1485" s="108" t="s">
        <v>272</v>
      </c>
      <c r="Z1485" s="108" t="s">
        <v>272</v>
      </c>
      <c r="AA1485" s="108" t="s">
        <v>272</v>
      </c>
      <c r="AB1485" s="108" t="s">
        <v>272</v>
      </c>
      <c r="AC1485" s="108" t="s">
        <v>272</v>
      </c>
      <c r="AD1485" s="108" t="s">
        <v>272</v>
      </c>
      <c r="AE1485" s="108" t="s">
        <v>272</v>
      </c>
      <c r="AF1485" s="108" t="s">
        <v>278</v>
      </c>
    </row>
    <row r="1486" spans="1:32" x14ac:dyDescent="0.25">
      <c r="A1486" s="107">
        <f t="shared" si="23"/>
        <v>9</v>
      </c>
      <c r="B1486" s="113">
        <v>45540</v>
      </c>
      <c r="C1486" s="113">
        <v>45540</v>
      </c>
      <c r="D1486" s="108" t="s">
        <v>3190</v>
      </c>
      <c r="E1486" s="108" t="s">
        <v>272</v>
      </c>
      <c r="F1486" s="108" t="s">
        <v>3191</v>
      </c>
      <c r="G1486" s="108" t="s">
        <v>281</v>
      </c>
      <c r="H1486" s="108" t="s">
        <v>282</v>
      </c>
      <c r="I1486" s="108" t="s">
        <v>276</v>
      </c>
      <c r="J1486" s="120">
        <v>-18300000</v>
      </c>
      <c r="K1486" s="114">
        <v>0</v>
      </c>
      <c r="L1486" s="114">
        <v>-18300000</v>
      </c>
      <c r="M1486" s="115" t="s">
        <v>272</v>
      </c>
      <c r="N1486" s="108" t="s">
        <v>2427</v>
      </c>
      <c r="O1486" s="108" t="s">
        <v>2428</v>
      </c>
      <c r="P1486" s="108" t="s">
        <v>284</v>
      </c>
      <c r="Q1486" s="120">
        <v>3660</v>
      </c>
      <c r="R1486" s="116" t="s">
        <v>239</v>
      </c>
      <c r="S1486" s="108" t="s">
        <v>272</v>
      </c>
      <c r="T1486" s="108" t="s">
        <v>272</v>
      </c>
      <c r="U1486" s="108" t="s">
        <v>272</v>
      </c>
      <c r="V1486" s="108" t="s">
        <v>272</v>
      </c>
      <c r="W1486" s="108" t="s">
        <v>272</v>
      </c>
      <c r="X1486" s="108" t="s">
        <v>272</v>
      </c>
      <c r="Y1486" s="108" t="s">
        <v>272</v>
      </c>
      <c r="Z1486" s="108" t="s">
        <v>272</v>
      </c>
      <c r="AA1486" s="108" t="s">
        <v>272</v>
      </c>
      <c r="AB1486" s="108" t="s">
        <v>272</v>
      </c>
      <c r="AC1486" s="108" t="s">
        <v>272</v>
      </c>
      <c r="AD1486" s="108" t="s">
        <v>272</v>
      </c>
      <c r="AE1486" s="108" t="s">
        <v>272</v>
      </c>
      <c r="AF1486" s="108" t="s">
        <v>278</v>
      </c>
    </row>
    <row r="1487" spans="1:32" x14ac:dyDescent="0.25">
      <c r="A1487" s="107">
        <f t="shared" si="23"/>
        <v>9</v>
      </c>
      <c r="B1487" s="113">
        <v>45541</v>
      </c>
      <c r="C1487" s="113">
        <v>45541</v>
      </c>
      <c r="D1487" s="108" t="s">
        <v>3192</v>
      </c>
      <c r="E1487" s="108" t="s">
        <v>272</v>
      </c>
      <c r="F1487" s="108" t="s">
        <v>3193</v>
      </c>
      <c r="G1487" s="108" t="s">
        <v>315</v>
      </c>
      <c r="H1487" s="108" t="s">
        <v>316</v>
      </c>
      <c r="I1487" s="108" t="s">
        <v>276</v>
      </c>
      <c r="J1487" s="120">
        <v>-671675004</v>
      </c>
      <c r="K1487" s="114">
        <v>0</v>
      </c>
      <c r="L1487" s="114">
        <v>-671675004</v>
      </c>
      <c r="M1487" s="115" t="s">
        <v>272</v>
      </c>
      <c r="N1487" s="108" t="s">
        <v>110</v>
      </c>
      <c r="O1487" s="108" t="s">
        <v>192</v>
      </c>
      <c r="P1487" s="108" t="s">
        <v>284</v>
      </c>
      <c r="Q1487" s="120">
        <v>22000</v>
      </c>
      <c r="R1487" s="116" t="s">
        <v>0</v>
      </c>
      <c r="S1487" s="108" t="s">
        <v>272</v>
      </c>
      <c r="T1487" s="108" t="s">
        <v>272</v>
      </c>
      <c r="U1487" s="108" t="s">
        <v>272</v>
      </c>
      <c r="V1487" s="108" t="s">
        <v>272</v>
      </c>
      <c r="W1487" s="108" t="s">
        <v>272</v>
      </c>
      <c r="X1487" s="108" t="s">
        <v>272</v>
      </c>
      <c r="Y1487" s="108" t="s">
        <v>272</v>
      </c>
      <c r="Z1487" s="108" t="s">
        <v>272</v>
      </c>
      <c r="AA1487" s="108" t="s">
        <v>272</v>
      </c>
      <c r="AB1487" s="108" t="s">
        <v>272</v>
      </c>
      <c r="AC1487" s="108" t="s">
        <v>272</v>
      </c>
      <c r="AD1487" s="108" t="s">
        <v>272</v>
      </c>
      <c r="AE1487" s="108" t="s">
        <v>272</v>
      </c>
      <c r="AF1487" s="108" t="s">
        <v>278</v>
      </c>
    </row>
    <row r="1488" spans="1:32" x14ac:dyDescent="0.25">
      <c r="A1488" s="107">
        <f t="shared" si="23"/>
        <v>9</v>
      </c>
      <c r="B1488" s="113">
        <v>45541</v>
      </c>
      <c r="C1488" s="113">
        <v>45541</v>
      </c>
      <c r="D1488" s="108" t="s">
        <v>3194</v>
      </c>
      <c r="E1488" s="108" t="s">
        <v>272</v>
      </c>
      <c r="F1488" s="108" t="s">
        <v>3195</v>
      </c>
      <c r="G1488" s="108" t="s">
        <v>315</v>
      </c>
      <c r="H1488" s="108" t="s">
        <v>316</v>
      </c>
      <c r="I1488" s="108" t="s">
        <v>276</v>
      </c>
      <c r="J1488" s="120">
        <v>-671675004</v>
      </c>
      <c r="K1488" s="114">
        <v>0</v>
      </c>
      <c r="L1488" s="114">
        <v>-671675004</v>
      </c>
      <c r="M1488" s="115" t="s">
        <v>272</v>
      </c>
      <c r="N1488" s="108" t="s">
        <v>110</v>
      </c>
      <c r="O1488" s="108" t="s">
        <v>192</v>
      </c>
      <c r="P1488" s="108" t="s">
        <v>284</v>
      </c>
      <c r="Q1488" s="120">
        <v>22000</v>
      </c>
      <c r="R1488" s="116" t="s">
        <v>0</v>
      </c>
      <c r="S1488" s="108" t="s">
        <v>272</v>
      </c>
      <c r="T1488" s="108" t="s">
        <v>272</v>
      </c>
      <c r="U1488" s="108" t="s">
        <v>272</v>
      </c>
      <c r="V1488" s="108" t="s">
        <v>272</v>
      </c>
      <c r="W1488" s="108" t="s">
        <v>272</v>
      </c>
      <c r="X1488" s="108" t="s">
        <v>272</v>
      </c>
      <c r="Y1488" s="108" t="s">
        <v>272</v>
      </c>
      <c r="Z1488" s="108" t="s">
        <v>272</v>
      </c>
      <c r="AA1488" s="108" t="s">
        <v>272</v>
      </c>
      <c r="AB1488" s="108" t="s">
        <v>272</v>
      </c>
      <c r="AC1488" s="108" t="s">
        <v>272</v>
      </c>
      <c r="AD1488" s="108" t="s">
        <v>272</v>
      </c>
      <c r="AE1488" s="108" t="s">
        <v>272</v>
      </c>
      <c r="AF1488" s="108" t="s">
        <v>278</v>
      </c>
    </row>
    <row r="1489" spans="1:32" x14ac:dyDescent="0.25">
      <c r="A1489" s="107">
        <f t="shared" si="23"/>
        <v>9</v>
      </c>
      <c r="B1489" s="113">
        <v>45541</v>
      </c>
      <c r="C1489" s="113">
        <v>45541</v>
      </c>
      <c r="D1489" s="108" t="s">
        <v>3196</v>
      </c>
      <c r="E1489" s="108" t="s">
        <v>272</v>
      </c>
      <c r="F1489" s="108" t="s">
        <v>3197</v>
      </c>
      <c r="G1489" s="108" t="s">
        <v>315</v>
      </c>
      <c r="H1489" s="108" t="s">
        <v>316</v>
      </c>
      <c r="I1489" s="108" t="s">
        <v>276</v>
      </c>
      <c r="J1489" s="120">
        <v>-671675004</v>
      </c>
      <c r="K1489" s="114">
        <v>0</v>
      </c>
      <c r="L1489" s="114">
        <v>-671675004</v>
      </c>
      <c r="M1489" s="115" t="s">
        <v>272</v>
      </c>
      <c r="N1489" s="108" t="s">
        <v>110</v>
      </c>
      <c r="O1489" s="108" t="s">
        <v>192</v>
      </c>
      <c r="P1489" s="108" t="s">
        <v>284</v>
      </c>
      <c r="Q1489" s="120">
        <v>22000</v>
      </c>
      <c r="R1489" s="116" t="s">
        <v>0</v>
      </c>
      <c r="S1489" s="108" t="s">
        <v>272</v>
      </c>
      <c r="T1489" s="108" t="s">
        <v>272</v>
      </c>
      <c r="U1489" s="108" t="s">
        <v>272</v>
      </c>
      <c r="V1489" s="108" t="s">
        <v>272</v>
      </c>
      <c r="W1489" s="108" t="s">
        <v>272</v>
      </c>
      <c r="X1489" s="108" t="s">
        <v>272</v>
      </c>
      <c r="Y1489" s="108" t="s">
        <v>272</v>
      </c>
      <c r="Z1489" s="108" t="s">
        <v>272</v>
      </c>
      <c r="AA1489" s="108" t="s">
        <v>272</v>
      </c>
      <c r="AB1489" s="108" t="s">
        <v>272</v>
      </c>
      <c r="AC1489" s="108" t="s">
        <v>272</v>
      </c>
      <c r="AD1489" s="108" t="s">
        <v>272</v>
      </c>
      <c r="AE1489" s="108" t="s">
        <v>272</v>
      </c>
      <c r="AF1489" s="108" t="s">
        <v>278</v>
      </c>
    </row>
    <row r="1490" spans="1:32" x14ac:dyDescent="0.25">
      <c r="A1490" s="107">
        <f t="shared" si="23"/>
        <v>9</v>
      </c>
      <c r="B1490" s="113">
        <v>45541</v>
      </c>
      <c r="C1490" s="113">
        <v>45541</v>
      </c>
      <c r="D1490" s="108" t="s">
        <v>3198</v>
      </c>
      <c r="E1490" s="108" t="s">
        <v>272</v>
      </c>
      <c r="F1490" s="108" t="s">
        <v>3199</v>
      </c>
      <c r="G1490" s="108" t="s">
        <v>315</v>
      </c>
      <c r="H1490" s="108" t="s">
        <v>316</v>
      </c>
      <c r="I1490" s="108" t="s">
        <v>276</v>
      </c>
      <c r="J1490" s="120">
        <v>-671675004</v>
      </c>
      <c r="K1490" s="114">
        <v>0</v>
      </c>
      <c r="L1490" s="114">
        <v>-671675004</v>
      </c>
      <c r="M1490" s="115" t="s">
        <v>272</v>
      </c>
      <c r="N1490" s="108" t="s">
        <v>110</v>
      </c>
      <c r="O1490" s="108" t="s">
        <v>192</v>
      </c>
      <c r="P1490" s="108" t="s">
        <v>284</v>
      </c>
      <c r="Q1490" s="120">
        <v>22000</v>
      </c>
      <c r="R1490" s="116" t="s">
        <v>0</v>
      </c>
      <c r="S1490" s="108" t="s">
        <v>272</v>
      </c>
      <c r="T1490" s="108" t="s">
        <v>272</v>
      </c>
      <c r="U1490" s="108" t="s">
        <v>272</v>
      </c>
      <c r="V1490" s="108" t="s">
        <v>272</v>
      </c>
      <c r="W1490" s="108" t="s">
        <v>272</v>
      </c>
      <c r="X1490" s="108" t="s">
        <v>272</v>
      </c>
      <c r="Y1490" s="108" t="s">
        <v>272</v>
      </c>
      <c r="Z1490" s="108" t="s">
        <v>272</v>
      </c>
      <c r="AA1490" s="108" t="s">
        <v>272</v>
      </c>
      <c r="AB1490" s="108" t="s">
        <v>272</v>
      </c>
      <c r="AC1490" s="108" t="s">
        <v>272</v>
      </c>
      <c r="AD1490" s="108" t="s">
        <v>272</v>
      </c>
      <c r="AE1490" s="108" t="s">
        <v>272</v>
      </c>
      <c r="AF1490" s="108" t="s">
        <v>278</v>
      </c>
    </row>
    <row r="1491" spans="1:32" x14ac:dyDescent="0.25">
      <c r="A1491" s="107">
        <f t="shared" si="23"/>
        <v>9</v>
      </c>
      <c r="B1491" s="113">
        <v>45541</v>
      </c>
      <c r="C1491" s="113">
        <v>45541</v>
      </c>
      <c r="D1491" s="108" t="s">
        <v>3200</v>
      </c>
      <c r="E1491" s="108" t="s">
        <v>272</v>
      </c>
      <c r="F1491" s="108" t="s">
        <v>3201</v>
      </c>
      <c r="G1491" s="108" t="s">
        <v>315</v>
      </c>
      <c r="H1491" s="108" t="s">
        <v>316</v>
      </c>
      <c r="I1491" s="108" t="s">
        <v>276</v>
      </c>
      <c r="J1491" s="120">
        <v>-671675004</v>
      </c>
      <c r="K1491" s="114">
        <v>0</v>
      </c>
      <c r="L1491" s="114">
        <v>-671675004</v>
      </c>
      <c r="M1491" s="115" t="s">
        <v>272</v>
      </c>
      <c r="N1491" s="108" t="s">
        <v>110</v>
      </c>
      <c r="O1491" s="108" t="s">
        <v>192</v>
      </c>
      <c r="P1491" s="108" t="s">
        <v>284</v>
      </c>
      <c r="Q1491" s="120">
        <v>22000</v>
      </c>
      <c r="R1491" s="116" t="s">
        <v>0</v>
      </c>
      <c r="S1491" s="108" t="s">
        <v>272</v>
      </c>
      <c r="T1491" s="108" t="s">
        <v>272</v>
      </c>
      <c r="U1491" s="108" t="s">
        <v>272</v>
      </c>
      <c r="V1491" s="108" t="s">
        <v>272</v>
      </c>
      <c r="W1491" s="108" t="s">
        <v>272</v>
      </c>
      <c r="X1491" s="108" t="s">
        <v>272</v>
      </c>
      <c r="Y1491" s="108" t="s">
        <v>272</v>
      </c>
      <c r="Z1491" s="108" t="s">
        <v>272</v>
      </c>
      <c r="AA1491" s="108" t="s">
        <v>272</v>
      </c>
      <c r="AB1491" s="108" t="s">
        <v>272</v>
      </c>
      <c r="AC1491" s="108" t="s">
        <v>272</v>
      </c>
      <c r="AD1491" s="108" t="s">
        <v>272</v>
      </c>
      <c r="AE1491" s="108" t="s">
        <v>272</v>
      </c>
      <c r="AF1491" s="108" t="s">
        <v>278</v>
      </c>
    </row>
    <row r="1492" spans="1:32" x14ac:dyDescent="0.25">
      <c r="A1492" s="107">
        <f t="shared" si="23"/>
        <v>9</v>
      </c>
      <c r="B1492" s="113">
        <v>45541</v>
      </c>
      <c r="C1492" s="113">
        <v>45541</v>
      </c>
      <c r="D1492" s="108" t="s">
        <v>3202</v>
      </c>
      <c r="E1492" s="108" t="s">
        <v>272</v>
      </c>
      <c r="F1492" s="108" t="s">
        <v>3203</v>
      </c>
      <c r="G1492" s="108" t="s">
        <v>315</v>
      </c>
      <c r="H1492" s="108" t="s">
        <v>316</v>
      </c>
      <c r="I1492" s="108" t="s">
        <v>276</v>
      </c>
      <c r="J1492" s="120">
        <v>-671675004</v>
      </c>
      <c r="K1492" s="114">
        <v>0</v>
      </c>
      <c r="L1492" s="114">
        <v>-671675004</v>
      </c>
      <c r="M1492" s="115" t="s">
        <v>272</v>
      </c>
      <c r="N1492" s="108" t="s">
        <v>110</v>
      </c>
      <c r="O1492" s="108" t="s">
        <v>192</v>
      </c>
      <c r="P1492" s="108" t="s">
        <v>284</v>
      </c>
      <c r="Q1492" s="120">
        <v>22000</v>
      </c>
      <c r="R1492" s="116" t="s">
        <v>0</v>
      </c>
      <c r="S1492" s="108" t="s">
        <v>272</v>
      </c>
      <c r="T1492" s="108" t="s">
        <v>272</v>
      </c>
      <c r="U1492" s="108" t="s">
        <v>272</v>
      </c>
      <c r="V1492" s="108" t="s">
        <v>272</v>
      </c>
      <c r="W1492" s="108" t="s">
        <v>272</v>
      </c>
      <c r="X1492" s="108" t="s">
        <v>272</v>
      </c>
      <c r="Y1492" s="108" t="s">
        <v>272</v>
      </c>
      <c r="Z1492" s="108" t="s">
        <v>272</v>
      </c>
      <c r="AA1492" s="108" t="s">
        <v>272</v>
      </c>
      <c r="AB1492" s="108" t="s">
        <v>272</v>
      </c>
      <c r="AC1492" s="108" t="s">
        <v>272</v>
      </c>
      <c r="AD1492" s="108" t="s">
        <v>272</v>
      </c>
      <c r="AE1492" s="108" t="s">
        <v>272</v>
      </c>
      <c r="AF1492" s="108" t="s">
        <v>278</v>
      </c>
    </row>
    <row r="1493" spans="1:32" x14ac:dyDescent="0.25">
      <c r="A1493" s="107">
        <f t="shared" si="23"/>
        <v>9</v>
      </c>
      <c r="B1493" s="113">
        <v>45541</v>
      </c>
      <c r="C1493" s="113">
        <v>45541</v>
      </c>
      <c r="D1493" s="108" t="s">
        <v>3204</v>
      </c>
      <c r="E1493" s="108" t="s">
        <v>272</v>
      </c>
      <c r="F1493" s="108" t="s">
        <v>3205</v>
      </c>
      <c r="G1493" s="108" t="s">
        <v>281</v>
      </c>
      <c r="H1493" s="108" t="s">
        <v>282</v>
      </c>
      <c r="I1493" s="108" t="s">
        <v>276</v>
      </c>
      <c r="J1493" s="120">
        <v>-355606350</v>
      </c>
      <c r="K1493" s="114">
        <v>0</v>
      </c>
      <c r="L1493" s="114">
        <v>-355606350</v>
      </c>
      <c r="M1493" s="115" t="s">
        <v>272</v>
      </c>
      <c r="N1493" s="108" t="s">
        <v>110</v>
      </c>
      <c r="O1493" s="108" t="s">
        <v>192</v>
      </c>
      <c r="P1493" s="108" t="s">
        <v>284</v>
      </c>
      <c r="Q1493" s="120">
        <v>11000</v>
      </c>
      <c r="R1493" s="116" t="s">
        <v>0</v>
      </c>
      <c r="S1493" s="108" t="s">
        <v>272</v>
      </c>
      <c r="T1493" s="108" t="s">
        <v>272</v>
      </c>
      <c r="U1493" s="108" t="s">
        <v>272</v>
      </c>
      <c r="V1493" s="108" t="s">
        <v>272</v>
      </c>
      <c r="W1493" s="108" t="s">
        <v>272</v>
      </c>
      <c r="X1493" s="108" t="s">
        <v>272</v>
      </c>
      <c r="Y1493" s="108" t="s">
        <v>272</v>
      </c>
      <c r="Z1493" s="108" t="s">
        <v>272</v>
      </c>
      <c r="AA1493" s="108" t="s">
        <v>272</v>
      </c>
      <c r="AB1493" s="108" t="s">
        <v>272</v>
      </c>
      <c r="AC1493" s="108" t="s">
        <v>272</v>
      </c>
      <c r="AD1493" s="108" t="s">
        <v>272</v>
      </c>
      <c r="AE1493" s="108" t="s">
        <v>272</v>
      </c>
      <c r="AF1493" s="108" t="s">
        <v>278</v>
      </c>
    </row>
    <row r="1494" spans="1:32" x14ac:dyDescent="0.25">
      <c r="A1494" s="107">
        <f t="shared" si="23"/>
        <v>9</v>
      </c>
      <c r="B1494" s="113">
        <v>45541</v>
      </c>
      <c r="C1494" s="113">
        <v>45541</v>
      </c>
      <c r="D1494" s="108" t="s">
        <v>3206</v>
      </c>
      <c r="E1494" s="108" t="s">
        <v>272</v>
      </c>
      <c r="F1494" s="108" t="s">
        <v>3207</v>
      </c>
      <c r="G1494" s="108" t="s">
        <v>281</v>
      </c>
      <c r="H1494" s="108" t="s">
        <v>282</v>
      </c>
      <c r="I1494" s="108" t="s">
        <v>276</v>
      </c>
      <c r="J1494" s="120">
        <v>-17800000</v>
      </c>
      <c r="K1494" s="114">
        <v>0</v>
      </c>
      <c r="L1494" s="114">
        <v>-17800000</v>
      </c>
      <c r="M1494" s="115" t="s">
        <v>272</v>
      </c>
      <c r="N1494" s="108" t="s">
        <v>2423</v>
      </c>
      <c r="O1494" s="108" t="s">
        <v>2424</v>
      </c>
      <c r="P1494" s="108" t="s">
        <v>284</v>
      </c>
      <c r="Q1494" s="120">
        <v>3560</v>
      </c>
      <c r="R1494" s="116" t="s">
        <v>239</v>
      </c>
      <c r="S1494" s="108" t="s">
        <v>272</v>
      </c>
      <c r="T1494" s="108" t="s">
        <v>272</v>
      </c>
      <c r="U1494" s="108" t="s">
        <v>272</v>
      </c>
      <c r="V1494" s="108" t="s">
        <v>272</v>
      </c>
      <c r="W1494" s="108" t="s">
        <v>272</v>
      </c>
      <c r="X1494" s="108" t="s">
        <v>272</v>
      </c>
      <c r="Y1494" s="108" t="s">
        <v>272</v>
      </c>
      <c r="Z1494" s="108" t="s">
        <v>272</v>
      </c>
      <c r="AA1494" s="108" t="s">
        <v>272</v>
      </c>
      <c r="AB1494" s="108" t="s">
        <v>272</v>
      </c>
      <c r="AC1494" s="108" t="s">
        <v>272</v>
      </c>
      <c r="AD1494" s="108" t="s">
        <v>272</v>
      </c>
      <c r="AE1494" s="108" t="s">
        <v>272</v>
      </c>
      <c r="AF1494" s="108" t="s">
        <v>278</v>
      </c>
    </row>
    <row r="1495" spans="1:32" x14ac:dyDescent="0.25">
      <c r="A1495" s="107">
        <f t="shared" si="23"/>
        <v>9</v>
      </c>
      <c r="B1495" s="113">
        <v>45541</v>
      </c>
      <c r="C1495" s="113">
        <v>45541</v>
      </c>
      <c r="D1495" s="108" t="s">
        <v>3206</v>
      </c>
      <c r="E1495" s="108" t="s">
        <v>272</v>
      </c>
      <c r="F1495" s="108" t="s">
        <v>3207</v>
      </c>
      <c r="G1495" s="108" t="s">
        <v>281</v>
      </c>
      <c r="H1495" s="108" t="s">
        <v>282</v>
      </c>
      <c r="I1495" s="108" t="s">
        <v>276</v>
      </c>
      <c r="J1495" s="120">
        <v>-18750000</v>
      </c>
      <c r="K1495" s="114">
        <v>0</v>
      </c>
      <c r="L1495" s="114">
        <v>-18750000</v>
      </c>
      <c r="M1495" s="115" t="s">
        <v>272</v>
      </c>
      <c r="N1495" s="108" t="s">
        <v>2425</v>
      </c>
      <c r="O1495" s="108" t="s">
        <v>2426</v>
      </c>
      <c r="P1495" s="108" t="s">
        <v>284</v>
      </c>
      <c r="Q1495" s="120">
        <v>3750</v>
      </c>
      <c r="R1495" s="116" t="s">
        <v>239</v>
      </c>
      <c r="S1495" s="108" t="s">
        <v>272</v>
      </c>
      <c r="T1495" s="108" t="s">
        <v>272</v>
      </c>
      <c r="U1495" s="108" t="s">
        <v>272</v>
      </c>
      <c r="V1495" s="108" t="s">
        <v>272</v>
      </c>
      <c r="W1495" s="108" t="s">
        <v>272</v>
      </c>
      <c r="X1495" s="108" t="s">
        <v>272</v>
      </c>
      <c r="Y1495" s="108" t="s">
        <v>272</v>
      </c>
      <c r="Z1495" s="108" t="s">
        <v>272</v>
      </c>
      <c r="AA1495" s="108" t="s">
        <v>272</v>
      </c>
      <c r="AB1495" s="108" t="s">
        <v>272</v>
      </c>
      <c r="AC1495" s="108" t="s">
        <v>272</v>
      </c>
      <c r="AD1495" s="108" t="s">
        <v>272</v>
      </c>
      <c r="AE1495" s="108" t="s">
        <v>272</v>
      </c>
      <c r="AF1495" s="108" t="s">
        <v>278</v>
      </c>
    </row>
    <row r="1496" spans="1:32" x14ac:dyDescent="0.25">
      <c r="A1496" s="107">
        <f t="shared" si="23"/>
        <v>9</v>
      </c>
      <c r="B1496" s="113">
        <v>45541</v>
      </c>
      <c r="C1496" s="113">
        <v>45541</v>
      </c>
      <c r="D1496" s="108" t="s">
        <v>3206</v>
      </c>
      <c r="E1496" s="108" t="s">
        <v>272</v>
      </c>
      <c r="F1496" s="108" t="s">
        <v>3207</v>
      </c>
      <c r="G1496" s="108" t="s">
        <v>281</v>
      </c>
      <c r="H1496" s="108" t="s">
        <v>282</v>
      </c>
      <c r="I1496" s="108" t="s">
        <v>276</v>
      </c>
      <c r="J1496" s="120">
        <v>-16850000</v>
      </c>
      <c r="K1496" s="114">
        <v>0</v>
      </c>
      <c r="L1496" s="114">
        <v>-16850000</v>
      </c>
      <c r="M1496" s="115" t="s">
        <v>272</v>
      </c>
      <c r="N1496" s="108" t="s">
        <v>2427</v>
      </c>
      <c r="O1496" s="108" t="s">
        <v>2428</v>
      </c>
      <c r="P1496" s="108" t="s">
        <v>284</v>
      </c>
      <c r="Q1496" s="120">
        <v>3370</v>
      </c>
      <c r="R1496" s="116" t="s">
        <v>239</v>
      </c>
      <c r="S1496" s="108" t="s">
        <v>272</v>
      </c>
      <c r="T1496" s="108" t="s">
        <v>272</v>
      </c>
      <c r="U1496" s="108" t="s">
        <v>272</v>
      </c>
      <c r="V1496" s="108" t="s">
        <v>272</v>
      </c>
      <c r="W1496" s="108" t="s">
        <v>272</v>
      </c>
      <c r="X1496" s="108" t="s">
        <v>272</v>
      </c>
      <c r="Y1496" s="108" t="s">
        <v>272</v>
      </c>
      <c r="Z1496" s="108" t="s">
        <v>272</v>
      </c>
      <c r="AA1496" s="108" t="s">
        <v>272</v>
      </c>
      <c r="AB1496" s="108" t="s">
        <v>272</v>
      </c>
      <c r="AC1496" s="108" t="s">
        <v>272</v>
      </c>
      <c r="AD1496" s="108" t="s">
        <v>272</v>
      </c>
      <c r="AE1496" s="108" t="s">
        <v>272</v>
      </c>
      <c r="AF1496" s="108" t="s">
        <v>278</v>
      </c>
    </row>
    <row r="1497" spans="1:32" x14ac:dyDescent="0.25">
      <c r="A1497" s="107">
        <f t="shared" si="23"/>
        <v>9</v>
      </c>
      <c r="B1497" s="113">
        <v>45541</v>
      </c>
      <c r="C1497" s="113">
        <v>45541</v>
      </c>
      <c r="D1497" s="108" t="s">
        <v>3208</v>
      </c>
      <c r="E1497" s="108" t="s">
        <v>272</v>
      </c>
      <c r="F1497" s="108" t="s">
        <v>3209</v>
      </c>
      <c r="G1497" s="108" t="s">
        <v>281</v>
      </c>
      <c r="H1497" s="108" t="s">
        <v>282</v>
      </c>
      <c r="I1497" s="108" t="s">
        <v>276</v>
      </c>
      <c r="J1497" s="120">
        <v>-11850000</v>
      </c>
      <c r="K1497" s="114">
        <v>0</v>
      </c>
      <c r="L1497" s="114">
        <v>-11850000</v>
      </c>
      <c r="M1497" s="115" t="s">
        <v>272</v>
      </c>
      <c r="N1497" s="108" t="s">
        <v>2423</v>
      </c>
      <c r="O1497" s="108" t="s">
        <v>2424</v>
      </c>
      <c r="P1497" s="108" t="s">
        <v>284</v>
      </c>
      <c r="Q1497" s="120">
        <v>2370</v>
      </c>
      <c r="R1497" s="116" t="s">
        <v>239</v>
      </c>
      <c r="S1497" s="108" t="s">
        <v>272</v>
      </c>
      <c r="T1497" s="108" t="s">
        <v>272</v>
      </c>
      <c r="U1497" s="108" t="s">
        <v>272</v>
      </c>
      <c r="V1497" s="108" t="s">
        <v>272</v>
      </c>
      <c r="W1497" s="108" t="s">
        <v>272</v>
      </c>
      <c r="X1497" s="108" t="s">
        <v>272</v>
      </c>
      <c r="Y1497" s="108" t="s">
        <v>272</v>
      </c>
      <c r="Z1497" s="108" t="s">
        <v>272</v>
      </c>
      <c r="AA1497" s="108" t="s">
        <v>272</v>
      </c>
      <c r="AB1497" s="108" t="s">
        <v>272</v>
      </c>
      <c r="AC1497" s="108" t="s">
        <v>272</v>
      </c>
      <c r="AD1497" s="108" t="s">
        <v>272</v>
      </c>
      <c r="AE1497" s="108" t="s">
        <v>272</v>
      </c>
      <c r="AF1497" s="108" t="s">
        <v>278</v>
      </c>
    </row>
    <row r="1498" spans="1:32" x14ac:dyDescent="0.25">
      <c r="A1498" s="107">
        <f t="shared" si="23"/>
        <v>9</v>
      </c>
      <c r="B1498" s="113">
        <v>45541</v>
      </c>
      <c r="C1498" s="113">
        <v>45541</v>
      </c>
      <c r="D1498" s="108" t="s">
        <v>3208</v>
      </c>
      <c r="E1498" s="108" t="s">
        <v>272</v>
      </c>
      <c r="F1498" s="108" t="s">
        <v>3209</v>
      </c>
      <c r="G1498" s="108" t="s">
        <v>281</v>
      </c>
      <c r="H1498" s="108" t="s">
        <v>282</v>
      </c>
      <c r="I1498" s="108" t="s">
        <v>276</v>
      </c>
      <c r="J1498" s="120">
        <v>-14550000</v>
      </c>
      <c r="K1498" s="114">
        <v>0</v>
      </c>
      <c r="L1498" s="114">
        <v>-14550000</v>
      </c>
      <c r="M1498" s="115" t="s">
        <v>272</v>
      </c>
      <c r="N1498" s="108" t="s">
        <v>2425</v>
      </c>
      <c r="O1498" s="108" t="s">
        <v>2426</v>
      </c>
      <c r="P1498" s="108" t="s">
        <v>284</v>
      </c>
      <c r="Q1498" s="120">
        <v>2910</v>
      </c>
      <c r="R1498" s="116" t="s">
        <v>239</v>
      </c>
      <c r="S1498" s="108" t="s">
        <v>272</v>
      </c>
      <c r="T1498" s="108" t="s">
        <v>272</v>
      </c>
      <c r="U1498" s="108" t="s">
        <v>272</v>
      </c>
      <c r="V1498" s="108" t="s">
        <v>272</v>
      </c>
      <c r="W1498" s="108" t="s">
        <v>272</v>
      </c>
      <c r="X1498" s="108" t="s">
        <v>272</v>
      </c>
      <c r="Y1498" s="108" t="s">
        <v>272</v>
      </c>
      <c r="Z1498" s="108" t="s">
        <v>272</v>
      </c>
      <c r="AA1498" s="108" t="s">
        <v>272</v>
      </c>
      <c r="AB1498" s="108" t="s">
        <v>272</v>
      </c>
      <c r="AC1498" s="108" t="s">
        <v>272</v>
      </c>
      <c r="AD1498" s="108" t="s">
        <v>272</v>
      </c>
      <c r="AE1498" s="108" t="s">
        <v>272</v>
      </c>
      <c r="AF1498" s="108" t="s">
        <v>278</v>
      </c>
    </row>
    <row r="1499" spans="1:32" x14ac:dyDescent="0.25">
      <c r="A1499" s="107">
        <f t="shared" si="23"/>
        <v>9</v>
      </c>
      <c r="B1499" s="113">
        <v>45541</v>
      </c>
      <c r="C1499" s="113">
        <v>45541</v>
      </c>
      <c r="D1499" s="108" t="s">
        <v>3208</v>
      </c>
      <c r="E1499" s="108" t="s">
        <v>272</v>
      </c>
      <c r="F1499" s="108" t="s">
        <v>3209</v>
      </c>
      <c r="G1499" s="108" t="s">
        <v>281</v>
      </c>
      <c r="H1499" s="108" t="s">
        <v>282</v>
      </c>
      <c r="I1499" s="108" t="s">
        <v>276</v>
      </c>
      <c r="J1499" s="120">
        <v>-25150000</v>
      </c>
      <c r="K1499" s="114">
        <v>0</v>
      </c>
      <c r="L1499" s="114">
        <v>-25150000</v>
      </c>
      <c r="M1499" s="115" t="s">
        <v>272</v>
      </c>
      <c r="N1499" s="108" t="s">
        <v>2427</v>
      </c>
      <c r="O1499" s="108" t="s">
        <v>2428</v>
      </c>
      <c r="P1499" s="108" t="s">
        <v>284</v>
      </c>
      <c r="Q1499" s="120">
        <v>5030</v>
      </c>
      <c r="R1499" s="116" t="s">
        <v>239</v>
      </c>
      <c r="S1499" s="108" t="s">
        <v>272</v>
      </c>
      <c r="T1499" s="108" t="s">
        <v>272</v>
      </c>
      <c r="U1499" s="108" t="s">
        <v>272</v>
      </c>
      <c r="V1499" s="108" t="s">
        <v>272</v>
      </c>
      <c r="W1499" s="108" t="s">
        <v>272</v>
      </c>
      <c r="X1499" s="108" t="s">
        <v>272</v>
      </c>
      <c r="Y1499" s="108" t="s">
        <v>272</v>
      </c>
      <c r="Z1499" s="108" t="s">
        <v>272</v>
      </c>
      <c r="AA1499" s="108" t="s">
        <v>272</v>
      </c>
      <c r="AB1499" s="108" t="s">
        <v>272</v>
      </c>
      <c r="AC1499" s="108" t="s">
        <v>272</v>
      </c>
      <c r="AD1499" s="108" t="s">
        <v>272</v>
      </c>
      <c r="AE1499" s="108" t="s">
        <v>272</v>
      </c>
      <c r="AF1499" s="108" t="s">
        <v>278</v>
      </c>
    </row>
    <row r="1500" spans="1:32" x14ac:dyDescent="0.25">
      <c r="A1500" s="107">
        <f t="shared" si="23"/>
        <v>9</v>
      </c>
      <c r="B1500" s="113">
        <v>45541</v>
      </c>
      <c r="C1500" s="113">
        <v>45541</v>
      </c>
      <c r="D1500" s="108" t="s">
        <v>3210</v>
      </c>
      <c r="E1500" s="108" t="s">
        <v>272</v>
      </c>
      <c r="F1500" s="108" t="s">
        <v>3211</v>
      </c>
      <c r="G1500" s="108" t="s">
        <v>281</v>
      </c>
      <c r="H1500" s="108" t="s">
        <v>282</v>
      </c>
      <c r="I1500" s="108" t="s">
        <v>276</v>
      </c>
      <c r="J1500" s="120">
        <v>-801981400</v>
      </c>
      <c r="K1500" s="114">
        <v>0</v>
      </c>
      <c r="L1500" s="114">
        <v>-801981400</v>
      </c>
      <c r="M1500" s="115" t="s">
        <v>272</v>
      </c>
      <c r="N1500" s="108" t="s">
        <v>283</v>
      </c>
      <c r="O1500" s="108" t="s">
        <v>168</v>
      </c>
      <c r="P1500" s="108" t="s">
        <v>284</v>
      </c>
      <c r="Q1500" s="120">
        <v>22000</v>
      </c>
      <c r="R1500" s="116" t="s">
        <v>0</v>
      </c>
      <c r="S1500" s="108" t="s">
        <v>272</v>
      </c>
      <c r="T1500" s="108" t="s">
        <v>272</v>
      </c>
      <c r="U1500" s="108" t="s">
        <v>272</v>
      </c>
      <c r="V1500" s="108" t="s">
        <v>272</v>
      </c>
      <c r="W1500" s="108" t="s">
        <v>272</v>
      </c>
      <c r="X1500" s="108" t="s">
        <v>272</v>
      </c>
      <c r="Y1500" s="108" t="s">
        <v>272</v>
      </c>
      <c r="Z1500" s="108" t="s">
        <v>272</v>
      </c>
      <c r="AA1500" s="108" t="s">
        <v>272</v>
      </c>
      <c r="AB1500" s="108" t="s">
        <v>272</v>
      </c>
      <c r="AC1500" s="108" t="s">
        <v>272</v>
      </c>
      <c r="AD1500" s="108" t="s">
        <v>272</v>
      </c>
      <c r="AE1500" s="108" t="s">
        <v>272</v>
      </c>
      <c r="AF1500" s="108" t="s">
        <v>278</v>
      </c>
    </row>
    <row r="1501" spans="1:32" ht="25" x14ac:dyDescent="0.25">
      <c r="A1501" s="107">
        <f t="shared" si="23"/>
        <v>9</v>
      </c>
      <c r="B1501" s="113">
        <v>45542</v>
      </c>
      <c r="C1501" s="113">
        <v>45542</v>
      </c>
      <c r="D1501" s="108" t="s">
        <v>3212</v>
      </c>
      <c r="E1501" s="108" t="s">
        <v>272</v>
      </c>
      <c r="F1501" s="108" t="s">
        <v>3213</v>
      </c>
      <c r="G1501" s="108" t="s">
        <v>274</v>
      </c>
      <c r="H1501" s="108" t="s">
        <v>275</v>
      </c>
      <c r="I1501" s="108" t="s">
        <v>276</v>
      </c>
      <c r="J1501" s="120">
        <v>-5011111</v>
      </c>
      <c r="K1501" s="114">
        <v>0</v>
      </c>
      <c r="L1501" s="114">
        <v>-5011111</v>
      </c>
      <c r="M1501" s="115" t="s">
        <v>3214</v>
      </c>
      <c r="N1501" s="108" t="s">
        <v>272</v>
      </c>
      <c r="O1501" s="108" t="s">
        <v>272</v>
      </c>
      <c r="P1501" s="108" t="s">
        <v>272</v>
      </c>
      <c r="Q1501" s="120">
        <v>0</v>
      </c>
      <c r="R1501" s="116" t="s">
        <v>239</v>
      </c>
      <c r="S1501" s="108" t="s">
        <v>272</v>
      </c>
      <c r="T1501" s="108" t="s">
        <v>272</v>
      </c>
      <c r="U1501" s="108" t="s">
        <v>272</v>
      </c>
      <c r="V1501" s="108" t="s">
        <v>272</v>
      </c>
      <c r="W1501" s="108" t="s">
        <v>272</v>
      </c>
      <c r="X1501" s="108" t="s">
        <v>272</v>
      </c>
      <c r="Y1501" s="108" t="s">
        <v>272</v>
      </c>
      <c r="Z1501" s="108" t="s">
        <v>272</v>
      </c>
      <c r="AA1501" s="108" t="s">
        <v>272</v>
      </c>
      <c r="AB1501" s="108" t="s">
        <v>272</v>
      </c>
      <c r="AC1501" s="108" t="s">
        <v>272</v>
      </c>
      <c r="AD1501" s="108" t="s">
        <v>272</v>
      </c>
      <c r="AE1501" s="108" t="s">
        <v>272</v>
      </c>
      <c r="AF1501" s="108" t="s">
        <v>278</v>
      </c>
    </row>
    <row r="1502" spans="1:32" x14ac:dyDescent="0.25">
      <c r="A1502" s="107">
        <f t="shared" si="23"/>
        <v>9</v>
      </c>
      <c r="B1502" s="113">
        <v>45542</v>
      </c>
      <c r="C1502" s="113">
        <v>45542</v>
      </c>
      <c r="D1502" s="108" t="s">
        <v>3215</v>
      </c>
      <c r="E1502" s="108" t="s">
        <v>272</v>
      </c>
      <c r="F1502" s="108" t="s">
        <v>3216</v>
      </c>
      <c r="G1502" s="108" t="s">
        <v>315</v>
      </c>
      <c r="H1502" s="108" t="s">
        <v>316</v>
      </c>
      <c r="I1502" s="108" t="s">
        <v>276</v>
      </c>
      <c r="J1502" s="120">
        <v>-671675004</v>
      </c>
      <c r="K1502" s="114">
        <v>0</v>
      </c>
      <c r="L1502" s="114">
        <v>-671675004</v>
      </c>
      <c r="M1502" s="115" t="s">
        <v>272</v>
      </c>
      <c r="N1502" s="108" t="s">
        <v>110</v>
      </c>
      <c r="O1502" s="108" t="s">
        <v>192</v>
      </c>
      <c r="P1502" s="108" t="s">
        <v>284</v>
      </c>
      <c r="Q1502" s="120">
        <v>22000</v>
      </c>
      <c r="R1502" s="116" t="s">
        <v>0</v>
      </c>
      <c r="S1502" s="108" t="s">
        <v>272</v>
      </c>
      <c r="T1502" s="108" t="s">
        <v>272</v>
      </c>
      <c r="U1502" s="108" t="s">
        <v>272</v>
      </c>
      <c r="V1502" s="108" t="s">
        <v>272</v>
      </c>
      <c r="W1502" s="108" t="s">
        <v>272</v>
      </c>
      <c r="X1502" s="108" t="s">
        <v>272</v>
      </c>
      <c r="Y1502" s="108" t="s">
        <v>272</v>
      </c>
      <c r="Z1502" s="108" t="s">
        <v>272</v>
      </c>
      <c r="AA1502" s="108" t="s">
        <v>272</v>
      </c>
      <c r="AB1502" s="108" t="s">
        <v>272</v>
      </c>
      <c r="AC1502" s="108" t="s">
        <v>272</v>
      </c>
      <c r="AD1502" s="108" t="s">
        <v>272</v>
      </c>
      <c r="AE1502" s="108" t="s">
        <v>272</v>
      </c>
      <c r="AF1502" s="108" t="s">
        <v>278</v>
      </c>
    </row>
    <row r="1503" spans="1:32" x14ac:dyDescent="0.25">
      <c r="A1503" s="107">
        <f t="shared" si="23"/>
        <v>9</v>
      </c>
      <c r="B1503" s="113">
        <v>45542</v>
      </c>
      <c r="C1503" s="113">
        <v>45542</v>
      </c>
      <c r="D1503" s="108" t="s">
        <v>3217</v>
      </c>
      <c r="E1503" s="108" t="s">
        <v>272</v>
      </c>
      <c r="F1503" s="108" t="s">
        <v>3218</v>
      </c>
      <c r="G1503" s="108" t="s">
        <v>315</v>
      </c>
      <c r="H1503" s="108" t="s">
        <v>316</v>
      </c>
      <c r="I1503" s="108" t="s">
        <v>276</v>
      </c>
      <c r="J1503" s="120">
        <v>-671675004</v>
      </c>
      <c r="K1503" s="114">
        <v>0</v>
      </c>
      <c r="L1503" s="114">
        <v>-671675004</v>
      </c>
      <c r="M1503" s="115" t="s">
        <v>272</v>
      </c>
      <c r="N1503" s="108" t="s">
        <v>110</v>
      </c>
      <c r="O1503" s="108" t="s">
        <v>192</v>
      </c>
      <c r="P1503" s="108" t="s">
        <v>284</v>
      </c>
      <c r="Q1503" s="120">
        <v>22000</v>
      </c>
      <c r="R1503" s="116" t="s">
        <v>0</v>
      </c>
      <c r="S1503" s="108" t="s">
        <v>272</v>
      </c>
      <c r="T1503" s="108" t="s">
        <v>272</v>
      </c>
      <c r="U1503" s="108" t="s">
        <v>272</v>
      </c>
      <c r="V1503" s="108" t="s">
        <v>272</v>
      </c>
      <c r="W1503" s="108" t="s">
        <v>272</v>
      </c>
      <c r="X1503" s="108" t="s">
        <v>272</v>
      </c>
      <c r="Y1503" s="108" t="s">
        <v>272</v>
      </c>
      <c r="Z1503" s="108" t="s">
        <v>272</v>
      </c>
      <c r="AA1503" s="108" t="s">
        <v>272</v>
      </c>
      <c r="AB1503" s="108" t="s">
        <v>272</v>
      </c>
      <c r="AC1503" s="108" t="s">
        <v>272</v>
      </c>
      <c r="AD1503" s="108" t="s">
        <v>272</v>
      </c>
      <c r="AE1503" s="108" t="s">
        <v>272</v>
      </c>
      <c r="AF1503" s="108" t="s">
        <v>278</v>
      </c>
    </row>
    <row r="1504" spans="1:32" x14ac:dyDescent="0.25">
      <c r="A1504" s="107">
        <f t="shared" si="23"/>
        <v>9</v>
      </c>
      <c r="B1504" s="113">
        <v>45542</v>
      </c>
      <c r="C1504" s="113">
        <v>45542</v>
      </c>
      <c r="D1504" s="108" t="s">
        <v>3219</v>
      </c>
      <c r="E1504" s="108" t="s">
        <v>272</v>
      </c>
      <c r="F1504" s="108" t="s">
        <v>3220</v>
      </c>
      <c r="G1504" s="108" t="s">
        <v>315</v>
      </c>
      <c r="H1504" s="108" t="s">
        <v>316</v>
      </c>
      <c r="I1504" s="108" t="s">
        <v>276</v>
      </c>
      <c r="J1504" s="120">
        <v>-671675004</v>
      </c>
      <c r="K1504" s="114">
        <v>0</v>
      </c>
      <c r="L1504" s="114">
        <v>-671675004</v>
      </c>
      <c r="M1504" s="115" t="s">
        <v>272</v>
      </c>
      <c r="N1504" s="108" t="s">
        <v>110</v>
      </c>
      <c r="O1504" s="108" t="s">
        <v>192</v>
      </c>
      <c r="P1504" s="108" t="s">
        <v>284</v>
      </c>
      <c r="Q1504" s="120">
        <v>22000</v>
      </c>
      <c r="R1504" s="116" t="s">
        <v>0</v>
      </c>
      <c r="S1504" s="108" t="s">
        <v>272</v>
      </c>
      <c r="T1504" s="108" t="s">
        <v>272</v>
      </c>
      <c r="U1504" s="108" t="s">
        <v>272</v>
      </c>
      <c r="V1504" s="108" t="s">
        <v>272</v>
      </c>
      <c r="W1504" s="108" t="s">
        <v>272</v>
      </c>
      <c r="X1504" s="108" t="s">
        <v>272</v>
      </c>
      <c r="Y1504" s="108" t="s">
        <v>272</v>
      </c>
      <c r="Z1504" s="108" t="s">
        <v>272</v>
      </c>
      <c r="AA1504" s="108" t="s">
        <v>272</v>
      </c>
      <c r="AB1504" s="108" t="s">
        <v>272</v>
      </c>
      <c r="AC1504" s="108" t="s">
        <v>272</v>
      </c>
      <c r="AD1504" s="108" t="s">
        <v>272</v>
      </c>
      <c r="AE1504" s="108" t="s">
        <v>272</v>
      </c>
      <c r="AF1504" s="108" t="s">
        <v>278</v>
      </c>
    </row>
    <row r="1505" spans="1:32" x14ac:dyDescent="0.25">
      <c r="A1505" s="107">
        <f t="shared" si="23"/>
        <v>9</v>
      </c>
      <c r="B1505" s="113">
        <v>45542</v>
      </c>
      <c r="C1505" s="113">
        <v>45542</v>
      </c>
      <c r="D1505" s="108" t="s">
        <v>3221</v>
      </c>
      <c r="E1505" s="108" t="s">
        <v>272</v>
      </c>
      <c r="F1505" s="108" t="s">
        <v>3222</v>
      </c>
      <c r="G1505" s="108" t="s">
        <v>315</v>
      </c>
      <c r="H1505" s="108" t="s">
        <v>316</v>
      </c>
      <c r="I1505" s="108" t="s">
        <v>276</v>
      </c>
      <c r="J1505" s="120">
        <v>-671675004</v>
      </c>
      <c r="K1505" s="114">
        <v>0</v>
      </c>
      <c r="L1505" s="114">
        <v>-671675004</v>
      </c>
      <c r="M1505" s="115" t="s">
        <v>272</v>
      </c>
      <c r="N1505" s="108" t="s">
        <v>110</v>
      </c>
      <c r="O1505" s="108" t="s">
        <v>192</v>
      </c>
      <c r="P1505" s="108" t="s">
        <v>284</v>
      </c>
      <c r="Q1505" s="120">
        <v>22000</v>
      </c>
      <c r="R1505" s="116" t="s">
        <v>0</v>
      </c>
      <c r="S1505" s="108" t="s">
        <v>272</v>
      </c>
      <c r="T1505" s="108" t="s">
        <v>272</v>
      </c>
      <c r="U1505" s="108" t="s">
        <v>272</v>
      </c>
      <c r="V1505" s="108" t="s">
        <v>272</v>
      </c>
      <c r="W1505" s="108" t="s">
        <v>272</v>
      </c>
      <c r="X1505" s="108" t="s">
        <v>272</v>
      </c>
      <c r="Y1505" s="108" t="s">
        <v>272</v>
      </c>
      <c r="Z1505" s="108" t="s">
        <v>272</v>
      </c>
      <c r="AA1505" s="108" t="s">
        <v>272</v>
      </c>
      <c r="AB1505" s="108" t="s">
        <v>272</v>
      </c>
      <c r="AC1505" s="108" t="s">
        <v>272</v>
      </c>
      <c r="AD1505" s="108" t="s">
        <v>272</v>
      </c>
      <c r="AE1505" s="108" t="s">
        <v>272</v>
      </c>
      <c r="AF1505" s="108" t="s">
        <v>278</v>
      </c>
    </row>
    <row r="1506" spans="1:32" x14ac:dyDescent="0.25">
      <c r="A1506" s="107">
        <f t="shared" si="23"/>
        <v>9</v>
      </c>
      <c r="B1506" s="113">
        <v>45542</v>
      </c>
      <c r="C1506" s="113">
        <v>45542</v>
      </c>
      <c r="D1506" s="108" t="s">
        <v>3223</v>
      </c>
      <c r="E1506" s="108" t="s">
        <v>272</v>
      </c>
      <c r="F1506" s="108" t="s">
        <v>3224</v>
      </c>
      <c r="G1506" s="108" t="s">
        <v>315</v>
      </c>
      <c r="H1506" s="108" t="s">
        <v>316</v>
      </c>
      <c r="I1506" s="108" t="s">
        <v>276</v>
      </c>
      <c r="J1506" s="120">
        <v>-671675004</v>
      </c>
      <c r="K1506" s="114">
        <v>0</v>
      </c>
      <c r="L1506" s="114">
        <v>-671675004</v>
      </c>
      <c r="M1506" s="115" t="s">
        <v>272</v>
      </c>
      <c r="N1506" s="108" t="s">
        <v>110</v>
      </c>
      <c r="O1506" s="108" t="s">
        <v>192</v>
      </c>
      <c r="P1506" s="108" t="s">
        <v>284</v>
      </c>
      <c r="Q1506" s="120">
        <v>22000</v>
      </c>
      <c r="R1506" s="116" t="s">
        <v>0</v>
      </c>
      <c r="S1506" s="108" t="s">
        <v>272</v>
      </c>
      <c r="T1506" s="108" t="s">
        <v>272</v>
      </c>
      <c r="U1506" s="108" t="s">
        <v>272</v>
      </c>
      <c r="V1506" s="108" t="s">
        <v>272</v>
      </c>
      <c r="W1506" s="108" t="s">
        <v>272</v>
      </c>
      <c r="X1506" s="108" t="s">
        <v>272</v>
      </c>
      <c r="Y1506" s="108" t="s">
        <v>272</v>
      </c>
      <c r="Z1506" s="108" t="s">
        <v>272</v>
      </c>
      <c r="AA1506" s="108" t="s">
        <v>272</v>
      </c>
      <c r="AB1506" s="108" t="s">
        <v>272</v>
      </c>
      <c r="AC1506" s="108" t="s">
        <v>272</v>
      </c>
      <c r="AD1506" s="108" t="s">
        <v>272</v>
      </c>
      <c r="AE1506" s="108" t="s">
        <v>272</v>
      </c>
      <c r="AF1506" s="108" t="s">
        <v>278</v>
      </c>
    </row>
    <row r="1507" spans="1:32" x14ac:dyDescent="0.25">
      <c r="A1507" s="107">
        <f t="shared" si="23"/>
        <v>9</v>
      </c>
      <c r="B1507" s="113">
        <v>45542</v>
      </c>
      <c r="C1507" s="113">
        <v>45542</v>
      </c>
      <c r="D1507" s="108" t="s">
        <v>3225</v>
      </c>
      <c r="E1507" s="108" t="s">
        <v>272</v>
      </c>
      <c r="F1507" s="108" t="s">
        <v>3226</v>
      </c>
      <c r="G1507" s="108" t="s">
        <v>315</v>
      </c>
      <c r="H1507" s="108" t="s">
        <v>316</v>
      </c>
      <c r="I1507" s="108" t="s">
        <v>276</v>
      </c>
      <c r="J1507" s="120">
        <v>-671675004</v>
      </c>
      <c r="K1507" s="114">
        <v>0</v>
      </c>
      <c r="L1507" s="114">
        <v>-671675004</v>
      </c>
      <c r="M1507" s="115" t="s">
        <v>272</v>
      </c>
      <c r="N1507" s="108" t="s">
        <v>110</v>
      </c>
      <c r="O1507" s="108" t="s">
        <v>192</v>
      </c>
      <c r="P1507" s="108" t="s">
        <v>284</v>
      </c>
      <c r="Q1507" s="120">
        <v>22000</v>
      </c>
      <c r="R1507" s="116" t="s">
        <v>0</v>
      </c>
      <c r="S1507" s="108" t="s">
        <v>272</v>
      </c>
      <c r="T1507" s="108" t="s">
        <v>272</v>
      </c>
      <c r="U1507" s="108" t="s">
        <v>272</v>
      </c>
      <c r="V1507" s="108" t="s">
        <v>272</v>
      </c>
      <c r="W1507" s="108" t="s">
        <v>272</v>
      </c>
      <c r="X1507" s="108" t="s">
        <v>272</v>
      </c>
      <c r="Y1507" s="108" t="s">
        <v>272</v>
      </c>
      <c r="Z1507" s="108" t="s">
        <v>272</v>
      </c>
      <c r="AA1507" s="108" t="s">
        <v>272</v>
      </c>
      <c r="AB1507" s="108" t="s">
        <v>272</v>
      </c>
      <c r="AC1507" s="108" t="s">
        <v>272</v>
      </c>
      <c r="AD1507" s="108" t="s">
        <v>272</v>
      </c>
      <c r="AE1507" s="108" t="s">
        <v>272</v>
      </c>
      <c r="AF1507" s="108" t="s">
        <v>278</v>
      </c>
    </row>
    <row r="1508" spans="1:32" x14ac:dyDescent="0.25">
      <c r="A1508" s="107">
        <f t="shared" si="23"/>
        <v>9</v>
      </c>
      <c r="B1508" s="113">
        <v>45542</v>
      </c>
      <c r="C1508" s="113">
        <v>45542</v>
      </c>
      <c r="D1508" s="108" t="s">
        <v>3227</v>
      </c>
      <c r="E1508" s="108" t="s">
        <v>272</v>
      </c>
      <c r="F1508" s="108" t="s">
        <v>3228</v>
      </c>
      <c r="G1508" s="108" t="s">
        <v>281</v>
      </c>
      <c r="H1508" s="108" t="s">
        <v>282</v>
      </c>
      <c r="I1508" s="108" t="s">
        <v>276</v>
      </c>
      <c r="J1508" s="120">
        <v>-714846000</v>
      </c>
      <c r="K1508" s="114">
        <v>0</v>
      </c>
      <c r="L1508" s="114">
        <v>-714846000</v>
      </c>
      <c r="M1508" s="115" t="s">
        <v>272</v>
      </c>
      <c r="N1508" s="108" t="s">
        <v>110</v>
      </c>
      <c r="O1508" s="108" t="s">
        <v>192</v>
      </c>
      <c r="P1508" s="108" t="s">
        <v>284</v>
      </c>
      <c r="Q1508" s="120">
        <v>22000</v>
      </c>
      <c r="R1508" s="116" t="s">
        <v>0</v>
      </c>
      <c r="S1508" s="108" t="s">
        <v>272</v>
      </c>
      <c r="T1508" s="108" t="s">
        <v>272</v>
      </c>
      <c r="U1508" s="108" t="s">
        <v>272</v>
      </c>
      <c r="V1508" s="108" t="s">
        <v>272</v>
      </c>
      <c r="W1508" s="108" t="s">
        <v>272</v>
      </c>
      <c r="X1508" s="108" t="s">
        <v>272</v>
      </c>
      <c r="Y1508" s="108" t="s">
        <v>272</v>
      </c>
      <c r="Z1508" s="108" t="s">
        <v>272</v>
      </c>
      <c r="AA1508" s="108" t="s">
        <v>272</v>
      </c>
      <c r="AB1508" s="108" t="s">
        <v>272</v>
      </c>
      <c r="AC1508" s="108" t="s">
        <v>272</v>
      </c>
      <c r="AD1508" s="108" t="s">
        <v>272</v>
      </c>
      <c r="AE1508" s="108" t="s">
        <v>272</v>
      </c>
      <c r="AF1508" s="108" t="s">
        <v>278</v>
      </c>
    </row>
    <row r="1509" spans="1:32" x14ac:dyDescent="0.25">
      <c r="A1509" s="107">
        <f t="shared" si="23"/>
        <v>9</v>
      </c>
      <c r="B1509" s="113">
        <v>45542</v>
      </c>
      <c r="C1509" s="113">
        <v>45542</v>
      </c>
      <c r="D1509" s="108" t="s">
        <v>3229</v>
      </c>
      <c r="E1509" s="108" t="s">
        <v>272</v>
      </c>
      <c r="F1509" s="108" t="s">
        <v>3230</v>
      </c>
      <c r="G1509" s="108" t="s">
        <v>2189</v>
      </c>
      <c r="H1509" s="108" t="s">
        <v>2190</v>
      </c>
      <c r="I1509" s="108" t="s">
        <v>276</v>
      </c>
      <c r="J1509" s="120">
        <v>645854273</v>
      </c>
      <c r="K1509" s="114">
        <v>645854273</v>
      </c>
      <c r="L1509" s="114">
        <v>0</v>
      </c>
      <c r="M1509" s="115" t="s">
        <v>272</v>
      </c>
      <c r="N1509" s="108" t="s">
        <v>283</v>
      </c>
      <c r="O1509" s="108" t="s">
        <v>168</v>
      </c>
      <c r="P1509" s="108" t="s">
        <v>284</v>
      </c>
      <c r="Q1509" s="120">
        <v>17600</v>
      </c>
      <c r="R1509" s="116" t="s">
        <v>0</v>
      </c>
      <c r="S1509" s="108" t="s">
        <v>272</v>
      </c>
      <c r="T1509" s="108" t="s">
        <v>272</v>
      </c>
      <c r="U1509" s="108" t="s">
        <v>272</v>
      </c>
      <c r="V1509" s="108" t="s">
        <v>272</v>
      </c>
      <c r="W1509" s="108" t="s">
        <v>272</v>
      </c>
      <c r="X1509" s="108" t="s">
        <v>272</v>
      </c>
      <c r="Y1509" s="108" t="s">
        <v>272</v>
      </c>
      <c r="Z1509" s="108" t="s">
        <v>272</v>
      </c>
      <c r="AA1509" s="108" t="s">
        <v>272</v>
      </c>
      <c r="AB1509" s="108" t="s">
        <v>272</v>
      </c>
      <c r="AC1509" s="108" t="s">
        <v>272</v>
      </c>
      <c r="AD1509" s="108" t="s">
        <v>272</v>
      </c>
      <c r="AE1509" s="108" t="s">
        <v>272</v>
      </c>
      <c r="AF1509" s="108" t="s">
        <v>278</v>
      </c>
    </row>
    <row r="1510" spans="1:32" x14ac:dyDescent="0.25">
      <c r="A1510" s="107">
        <f t="shared" si="23"/>
        <v>9</v>
      </c>
      <c r="B1510" s="113">
        <v>45542</v>
      </c>
      <c r="C1510" s="113">
        <v>45542</v>
      </c>
      <c r="D1510" s="108" t="s">
        <v>3231</v>
      </c>
      <c r="E1510" s="108" t="s">
        <v>272</v>
      </c>
      <c r="F1510" s="108" t="s">
        <v>3232</v>
      </c>
      <c r="G1510" s="108" t="s">
        <v>2189</v>
      </c>
      <c r="H1510" s="108" t="s">
        <v>2190</v>
      </c>
      <c r="I1510" s="108" t="s">
        <v>276</v>
      </c>
      <c r="J1510" s="120">
        <v>1614635682</v>
      </c>
      <c r="K1510" s="114">
        <v>1614635682</v>
      </c>
      <c r="L1510" s="114">
        <v>0</v>
      </c>
      <c r="M1510" s="115" t="s">
        <v>272</v>
      </c>
      <c r="N1510" s="108" t="s">
        <v>283</v>
      </c>
      <c r="O1510" s="108" t="s">
        <v>168</v>
      </c>
      <c r="P1510" s="108" t="s">
        <v>284</v>
      </c>
      <c r="Q1510" s="120">
        <v>44000</v>
      </c>
      <c r="R1510" s="116" t="s">
        <v>0</v>
      </c>
      <c r="S1510" s="108" t="s">
        <v>272</v>
      </c>
      <c r="T1510" s="108" t="s">
        <v>272</v>
      </c>
      <c r="U1510" s="108" t="s">
        <v>272</v>
      </c>
      <c r="V1510" s="108" t="s">
        <v>272</v>
      </c>
      <c r="W1510" s="108" t="s">
        <v>272</v>
      </c>
      <c r="X1510" s="108" t="s">
        <v>272</v>
      </c>
      <c r="Y1510" s="108" t="s">
        <v>272</v>
      </c>
      <c r="Z1510" s="108" t="s">
        <v>272</v>
      </c>
      <c r="AA1510" s="108" t="s">
        <v>272</v>
      </c>
      <c r="AB1510" s="108" t="s">
        <v>272</v>
      </c>
      <c r="AC1510" s="108" t="s">
        <v>272</v>
      </c>
      <c r="AD1510" s="108" t="s">
        <v>272</v>
      </c>
      <c r="AE1510" s="108" t="s">
        <v>272</v>
      </c>
      <c r="AF1510" s="108" t="s">
        <v>278</v>
      </c>
    </row>
    <row r="1511" spans="1:32" ht="50" x14ac:dyDescent="0.25">
      <c r="A1511" s="107">
        <f t="shared" si="23"/>
        <v>9</v>
      </c>
      <c r="B1511" s="113">
        <v>45544</v>
      </c>
      <c r="C1511" s="113">
        <v>45544</v>
      </c>
      <c r="D1511" s="108" t="s">
        <v>3233</v>
      </c>
      <c r="E1511" s="108" t="s">
        <v>272</v>
      </c>
      <c r="F1511" s="108" t="s">
        <v>3234</v>
      </c>
      <c r="G1511" s="108" t="s">
        <v>274</v>
      </c>
      <c r="H1511" s="108" t="s">
        <v>275</v>
      </c>
      <c r="I1511" s="108" t="s">
        <v>276</v>
      </c>
      <c r="J1511" s="120">
        <v>-2685185185</v>
      </c>
      <c r="K1511" s="114">
        <v>0</v>
      </c>
      <c r="L1511" s="114">
        <v>-2685185185</v>
      </c>
      <c r="M1511" s="115" t="s">
        <v>3235</v>
      </c>
      <c r="N1511" s="108" t="s">
        <v>272</v>
      </c>
      <c r="O1511" s="108" t="s">
        <v>272</v>
      </c>
      <c r="P1511" s="108" t="s">
        <v>272</v>
      </c>
      <c r="Q1511" s="120">
        <v>0</v>
      </c>
      <c r="R1511" s="116" t="s">
        <v>240</v>
      </c>
      <c r="S1511" s="108" t="s">
        <v>272</v>
      </c>
      <c r="T1511" s="108" t="s">
        <v>272</v>
      </c>
      <c r="U1511" s="108" t="s">
        <v>272</v>
      </c>
      <c r="V1511" s="108" t="s">
        <v>272</v>
      </c>
      <c r="W1511" s="108" t="s">
        <v>272</v>
      </c>
      <c r="X1511" s="108" t="s">
        <v>272</v>
      </c>
      <c r="Y1511" s="108" t="s">
        <v>272</v>
      </c>
      <c r="Z1511" s="108" t="s">
        <v>272</v>
      </c>
      <c r="AA1511" s="108" t="s">
        <v>272</v>
      </c>
      <c r="AB1511" s="108" t="s">
        <v>272</v>
      </c>
      <c r="AC1511" s="108" t="s">
        <v>272</v>
      </c>
      <c r="AD1511" s="108" t="s">
        <v>272</v>
      </c>
      <c r="AE1511" s="108" t="s">
        <v>272</v>
      </c>
      <c r="AF1511" s="108" t="s">
        <v>278</v>
      </c>
    </row>
    <row r="1512" spans="1:32" ht="37.5" x14ac:dyDescent="0.25">
      <c r="A1512" s="107">
        <f t="shared" si="23"/>
        <v>9</v>
      </c>
      <c r="B1512" s="113">
        <v>45544</v>
      </c>
      <c r="C1512" s="113">
        <v>45544</v>
      </c>
      <c r="D1512" s="108" t="s">
        <v>3236</v>
      </c>
      <c r="E1512" s="108" t="s">
        <v>272</v>
      </c>
      <c r="F1512" s="108" t="s">
        <v>3237</v>
      </c>
      <c r="G1512" s="108" t="s">
        <v>274</v>
      </c>
      <c r="H1512" s="108" t="s">
        <v>275</v>
      </c>
      <c r="I1512" s="108" t="s">
        <v>276</v>
      </c>
      <c r="J1512" s="120">
        <v>-15901</v>
      </c>
      <c r="K1512" s="114">
        <v>0</v>
      </c>
      <c r="L1512" s="114">
        <v>-15901</v>
      </c>
      <c r="M1512" s="115" t="s">
        <v>3238</v>
      </c>
      <c r="N1512" s="108" t="s">
        <v>272</v>
      </c>
      <c r="O1512" s="108" t="s">
        <v>272</v>
      </c>
      <c r="P1512" s="108" t="s">
        <v>272</v>
      </c>
      <c r="Q1512" s="120">
        <v>0</v>
      </c>
      <c r="R1512" s="116" t="s">
        <v>239</v>
      </c>
      <c r="S1512" s="108" t="s">
        <v>272</v>
      </c>
      <c r="T1512" s="108" t="s">
        <v>272</v>
      </c>
      <c r="U1512" s="108" t="s">
        <v>272</v>
      </c>
      <c r="V1512" s="108" t="s">
        <v>272</v>
      </c>
      <c r="W1512" s="108" t="s">
        <v>272</v>
      </c>
      <c r="X1512" s="108" t="s">
        <v>272</v>
      </c>
      <c r="Y1512" s="108" t="s">
        <v>272</v>
      </c>
      <c r="Z1512" s="108" t="s">
        <v>272</v>
      </c>
      <c r="AA1512" s="108" t="s">
        <v>272</v>
      </c>
      <c r="AB1512" s="108" t="s">
        <v>272</v>
      </c>
      <c r="AC1512" s="108" t="s">
        <v>272</v>
      </c>
      <c r="AD1512" s="108" t="s">
        <v>272</v>
      </c>
      <c r="AE1512" s="108" t="s">
        <v>272</v>
      </c>
      <c r="AF1512" s="108" t="s">
        <v>278</v>
      </c>
    </row>
    <row r="1513" spans="1:32" ht="37.5" x14ac:dyDescent="0.25">
      <c r="A1513" s="107">
        <f t="shared" si="23"/>
        <v>9</v>
      </c>
      <c r="B1513" s="113">
        <v>45544</v>
      </c>
      <c r="C1513" s="113">
        <v>45544</v>
      </c>
      <c r="D1513" s="108" t="s">
        <v>3239</v>
      </c>
      <c r="E1513" s="108" t="s">
        <v>272</v>
      </c>
      <c r="F1513" s="108" t="s">
        <v>3240</v>
      </c>
      <c r="G1513" s="108" t="s">
        <v>274</v>
      </c>
      <c r="H1513" s="108" t="s">
        <v>275</v>
      </c>
      <c r="I1513" s="108" t="s">
        <v>276</v>
      </c>
      <c r="J1513" s="120">
        <v>-1006000</v>
      </c>
      <c r="K1513" s="114">
        <v>0</v>
      </c>
      <c r="L1513" s="114">
        <v>-1006000</v>
      </c>
      <c r="M1513" s="115" t="s">
        <v>3241</v>
      </c>
      <c r="N1513" s="108" t="s">
        <v>272</v>
      </c>
      <c r="O1513" s="108" t="s">
        <v>272</v>
      </c>
      <c r="P1513" s="108" t="s">
        <v>272</v>
      </c>
      <c r="Q1513" s="120">
        <v>0</v>
      </c>
      <c r="R1513" s="116" t="s">
        <v>239</v>
      </c>
      <c r="S1513" s="108" t="s">
        <v>272</v>
      </c>
      <c r="T1513" s="108" t="s">
        <v>272</v>
      </c>
      <c r="U1513" s="108" t="s">
        <v>272</v>
      </c>
      <c r="V1513" s="108" t="s">
        <v>272</v>
      </c>
      <c r="W1513" s="108" t="s">
        <v>272</v>
      </c>
      <c r="X1513" s="108" t="s">
        <v>272</v>
      </c>
      <c r="Y1513" s="108" t="s">
        <v>272</v>
      </c>
      <c r="Z1513" s="108" t="s">
        <v>272</v>
      </c>
      <c r="AA1513" s="108" t="s">
        <v>272</v>
      </c>
      <c r="AB1513" s="108" t="s">
        <v>272</v>
      </c>
      <c r="AC1513" s="108" t="s">
        <v>272</v>
      </c>
      <c r="AD1513" s="108" t="s">
        <v>272</v>
      </c>
      <c r="AE1513" s="108" t="s">
        <v>272</v>
      </c>
      <c r="AF1513" s="108" t="s">
        <v>278</v>
      </c>
    </row>
    <row r="1514" spans="1:32" ht="37.5" x14ac:dyDescent="0.25">
      <c r="A1514" s="107">
        <f t="shared" si="23"/>
        <v>9</v>
      </c>
      <c r="B1514" s="113">
        <v>45544</v>
      </c>
      <c r="C1514" s="113">
        <v>45544</v>
      </c>
      <c r="D1514" s="108" t="s">
        <v>3242</v>
      </c>
      <c r="E1514" s="108" t="s">
        <v>272</v>
      </c>
      <c r="F1514" s="108" t="s">
        <v>3243</v>
      </c>
      <c r="G1514" s="108" t="s">
        <v>274</v>
      </c>
      <c r="H1514" s="108" t="s">
        <v>275</v>
      </c>
      <c r="I1514" s="108" t="s">
        <v>276</v>
      </c>
      <c r="J1514" s="120">
        <v>-749475</v>
      </c>
      <c r="K1514" s="114">
        <v>0</v>
      </c>
      <c r="L1514" s="114">
        <v>-749475</v>
      </c>
      <c r="M1514" s="115" t="s">
        <v>3244</v>
      </c>
      <c r="N1514" s="108" t="s">
        <v>272</v>
      </c>
      <c r="O1514" s="108" t="s">
        <v>272</v>
      </c>
      <c r="P1514" s="108" t="s">
        <v>272</v>
      </c>
      <c r="Q1514" s="120">
        <v>0</v>
      </c>
      <c r="R1514" s="116" t="s">
        <v>239</v>
      </c>
      <c r="S1514" s="108" t="s">
        <v>272</v>
      </c>
      <c r="T1514" s="108" t="s">
        <v>272</v>
      </c>
      <c r="U1514" s="108" t="s">
        <v>272</v>
      </c>
      <c r="V1514" s="108" t="s">
        <v>272</v>
      </c>
      <c r="W1514" s="108" t="s">
        <v>272</v>
      </c>
      <c r="X1514" s="108" t="s">
        <v>272</v>
      </c>
      <c r="Y1514" s="108" t="s">
        <v>272</v>
      </c>
      <c r="Z1514" s="108" t="s">
        <v>272</v>
      </c>
      <c r="AA1514" s="108" t="s">
        <v>272</v>
      </c>
      <c r="AB1514" s="108" t="s">
        <v>272</v>
      </c>
      <c r="AC1514" s="108" t="s">
        <v>272</v>
      </c>
      <c r="AD1514" s="108" t="s">
        <v>272</v>
      </c>
      <c r="AE1514" s="108" t="s">
        <v>272</v>
      </c>
      <c r="AF1514" s="108" t="s">
        <v>278</v>
      </c>
    </row>
    <row r="1515" spans="1:32" ht="37.5" x14ac:dyDescent="0.25">
      <c r="A1515" s="107">
        <f t="shared" si="23"/>
        <v>9</v>
      </c>
      <c r="B1515" s="113">
        <v>45544</v>
      </c>
      <c r="C1515" s="113">
        <v>45544</v>
      </c>
      <c r="D1515" s="108" t="s">
        <v>3245</v>
      </c>
      <c r="E1515" s="108" t="s">
        <v>272</v>
      </c>
      <c r="F1515" s="108" t="s">
        <v>3246</v>
      </c>
      <c r="G1515" s="108" t="s">
        <v>274</v>
      </c>
      <c r="H1515" s="108" t="s">
        <v>275</v>
      </c>
      <c r="I1515" s="108" t="s">
        <v>276</v>
      </c>
      <c r="J1515" s="120">
        <v>-168237</v>
      </c>
      <c r="K1515" s="114">
        <v>0</v>
      </c>
      <c r="L1515" s="114">
        <v>-168237</v>
      </c>
      <c r="M1515" s="115" t="s">
        <v>3247</v>
      </c>
      <c r="N1515" s="108" t="s">
        <v>272</v>
      </c>
      <c r="O1515" s="108" t="s">
        <v>272</v>
      </c>
      <c r="P1515" s="108" t="s">
        <v>272</v>
      </c>
      <c r="Q1515" s="120">
        <v>0</v>
      </c>
      <c r="R1515" s="116" t="s">
        <v>239</v>
      </c>
      <c r="S1515" s="108" t="s">
        <v>272</v>
      </c>
      <c r="T1515" s="108" t="s">
        <v>272</v>
      </c>
      <c r="U1515" s="108" t="s">
        <v>272</v>
      </c>
      <c r="V1515" s="108" t="s">
        <v>272</v>
      </c>
      <c r="W1515" s="108" t="s">
        <v>272</v>
      </c>
      <c r="X1515" s="108" t="s">
        <v>272</v>
      </c>
      <c r="Y1515" s="108" t="s">
        <v>272</v>
      </c>
      <c r="Z1515" s="108" t="s">
        <v>272</v>
      </c>
      <c r="AA1515" s="108" t="s">
        <v>272</v>
      </c>
      <c r="AB1515" s="108" t="s">
        <v>272</v>
      </c>
      <c r="AC1515" s="108" t="s">
        <v>272</v>
      </c>
      <c r="AD1515" s="108" t="s">
        <v>272</v>
      </c>
      <c r="AE1515" s="108" t="s">
        <v>272</v>
      </c>
      <c r="AF1515" s="108" t="s">
        <v>278</v>
      </c>
    </row>
    <row r="1516" spans="1:32" ht="37.5" x14ac:dyDescent="0.25">
      <c r="A1516" s="107">
        <f t="shared" si="23"/>
        <v>9</v>
      </c>
      <c r="B1516" s="113">
        <v>45544</v>
      </c>
      <c r="C1516" s="113">
        <v>45544</v>
      </c>
      <c r="D1516" s="108" t="s">
        <v>3248</v>
      </c>
      <c r="E1516" s="108" t="s">
        <v>272</v>
      </c>
      <c r="F1516" s="108" t="s">
        <v>3249</v>
      </c>
      <c r="G1516" s="108" t="s">
        <v>274</v>
      </c>
      <c r="H1516" s="108" t="s">
        <v>275</v>
      </c>
      <c r="I1516" s="108" t="s">
        <v>276</v>
      </c>
      <c r="J1516" s="120">
        <v>-411150</v>
      </c>
      <c r="K1516" s="114">
        <v>0</v>
      </c>
      <c r="L1516" s="114">
        <v>-411150</v>
      </c>
      <c r="M1516" s="115" t="s">
        <v>3250</v>
      </c>
      <c r="N1516" s="108" t="s">
        <v>272</v>
      </c>
      <c r="O1516" s="108" t="s">
        <v>272</v>
      </c>
      <c r="P1516" s="108" t="s">
        <v>272</v>
      </c>
      <c r="Q1516" s="120">
        <v>0</v>
      </c>
      <c r="R1516" s="116" t="s">
        <v>239</v>
      </c>
      <c r="S1516" s="108" t="s">
        <v>272</v>
      </c>
      <c r="T1516" s="108" t="s">
        <v>272</v>
      </c>
      <c r="U1516" s="108" t="s">
        <v>272</v>
      </c>
      <c r="V1516" s="108" t="s">
        <v>272</v>
      </c>
      <c r="W1516" s="108" t="s">
        <v>272</v>
      </c>
      <c r="X1516" s="108" t="s">
        <v>272</v>
      </c>
      <c r="Y1516" s="108" t="s">
        <v>272</v>
      </c>
      <c r="Z1516" s="108" t="s">
        <v>272</v>
      </c>
      <c r="AA1516" s="108" t="s">
        <v>272</v>
      </c>
      <c r="AB1516" s="108" t="s">
        <v>272</v>
      </c>
      <c r="AC1516" s="108" t="s">
        <v>272</v>
      </c>
      <c r="AD1516" s="108" t="s">
        <v>272</v>
      </c>
      <c r="AE1516" s="108" t="s">
        <v>272</v>
      </c>
      <c r="AF1516" s="108" t="s">
        <v>278</v>
      </c>
    </row>
    <row r="1517" spans="1:32" ht="37.5" x14ac:dyDescent="0.25">
      <c r="A1517" s="107">
        <f t="shared" si="23"/>
        <v>9</v>
      </c>
      <c r="B1517" s="113">
        <v>45544</v>
      </c>
      <c r="C1517" s="113">
        <v>45544</v>
      </c>
      <c r="D1517" s="108" t="s">
        <v>3251</v>
      </c>
      <c r="E1517" s="108" t="s">
        <v>272</v>
      </c>
      <c r="F1517" s="108" t="s">
        <v>3252</v>
      </c>
      <c r="G1517" s="108" t="s">
        <v>274</v>
      </c>
      <c r="H1517" s="108" t="s">
        <v>275</v>
      </c>
      <c r="I1517" s="108" t="s">
        <v>276</v>
      </c>
      <c r="J1517" s="120">
        <v>-160824</v>
      </c>
      <c r="K1517" s="114">
        <v>0</v>
      </c>
      <c r="L1517" s="114">
        <v>-160824</v>
      </c>
      <c r="M1517" s="115" t="s">
        <v>3253</v>
      </c>
      <c r="N1517" s="108" t="s">
        <v>272</v>
      </c>
      <c r="O1517" s="108" t="s">
        <v>272</v>
      </c>
      <c r="P1517" s="108" t="s">
        <v>272</v>
      </c>
      <c r="Q1517" s="120">
        <v>0</v>
      </c>
      <c r="R1517" s="116" t="s">
        <v>239</v>
      </c>
      <c r="S1517" s="108" t="s">
        <v>272</v>
      </c>
      <c r="T1517" s="108" t="s">
        <v>272</v>
      </c>
      <c r="U1517" s="108" t="s">
        <v>272</v>
      </c>
      <c r="V1517" s="108" t="s">
        <v>272</v>
      </c>
      <c r="W1517" s="108" t="s">
        <v>272</v>
      </c>
      <c r="X1517" s="108" t="s">
        <v>272</v>
      </c>
      <c r="Y1517" s="108" t="s">
        <v>272</v>
      </c>
      <c r="Z1517" s="108" t="s">
        <v>272</v>
      </c>
      <c r="AA1517" s="108" t="s">
        <v>272</v>
      </c>
      <c r="AB1517" s="108" t="s">
        <v>272</v>
      </c>
      <c r="AC1517" s="108" t="s">
        <v>272</v>
      </c>
      <c r="AD1517" s="108" t="s">
        <v>272</v>
      </c>
      <c r="AE1517" s="108" t="s">
        <v>272</v>
      </c>
      <c r="AF1517" s="108" t="s">
        <v>278</v>
      </c>
    </row>
    <row r="1518" spans="1:32" ht="37.5" x14ac:dyDescent="0.25">
      <c r="A1518" s="107">
        <f t="shared" si="23"/>
        <v>9</v>
      </c>
      <c r="B1518" s="113">
        <v>45544</v>
      </c>
      <c r="C1518" s="113">
        <v>45544</v>
      </c>
      <c r="D1518" s="108" t="s">
        <v>3254</v>
      </c>
      <c r="E1518" s="108" t="s">
        <v>272</v>
      </c>
      <c r="F1518" s="108" t="s">
        <v>3255</v>
      </c>
      <c r="G1518" s="108" t="s">
        <v>274</v>
      </c>
      <c r="H1518" s="108" t="s">
        <v>275</v>
      </c>
      <c r="I1518" s="108" t="s">
        <v>276</v>
      </c>
      <c r="J1518" s="120">
        <v>-117436</v>
      </c>
      <c r="K1518" s="114">
        <v>0</v>
      </c>
      <c r="L1518" s="114">
        <v>-117436</v>
      </c>
      <c r="M1518" s="115" t="s">
        <v>3256</v>
      </c>
      <c r="N1518" s="108" t="s">
        <v>272</v>
      </c>
      <c r="O1518" s="108" t="s">
        <v>272</v>
      </c>
      <c r="P1518" s="108" t="s">
        <v>272</v>
      </c>
      <c r="Q1518" s="120">
        <v>0</v>
      </c>
      <c r="R1518" s="116" t="s">
        <v>239</v>
      </c>
      <c r="S1518" s="108" t="s">
        <v>272</v>
      </c>
      <c r="T1518" s="108" t="s">
        <v>272</v>
      </c>
      <c r="U1518" s="108" t="s">
        <v>272</v>
      </c>
      <c r="V1518" s="108" t="s">
        <v>272</v>
      </c>
      <c r="W1518" s="108" t="s">
        <v>272</v>
      </c>
      <c r="X1518" s="108" t="s">
        <v>272</v>
      </c>
      <c r="Y1518" s="108" t="s">
        <v>272</v>
      </c>
      <c r="Z1518" s="108" t="s">
        <v>272</v>
      </c>
      <c r="AA1518" s="108" t="s">
        <v>272</v>
      </c>
      <c r="AB1518" s="108" t="s">
        <v>272</v>
      </c>
      <c r="AC1518" s="108" t="s">
        <v>272</v>
      </c>
      <c r="AD1518" s="108" t="s">
        <v>272</v>
      </c>
      <c r="AE1518" s="108" t="s">
        <v>272</v>
      </c>
      <c r="AF1518" s="108" t="s">
        <v>278</v>
      </c>
    </row>
    <row r="1519" spans="1:32" ht="37.5" x14ac:dyDescent="0.25">
      <c r="A1519" s="107">
        <f t="shared" si="23"/>
        <v>9</v>
      </c>
      <c r="B1519" s="113">
        <v>45544</v>
      </c>
      <c r="C1519" s="113">
        <v>45544</v>
      </c>
      <c r="D1519" s="108" t="s">
        <v>3257</v>
      </c>
      <c r="E1519" s="108" t="s">
        <v>272</v>
      </c>
      <c r="F1519" s="108" t="s">
        <v>3258</v>
      </c>
      <c r="G1519" s="108" t="s">
        <v>274</v>
      </c>
      <c r="H1519" s="108" t="s">
        <v>275</v>
      </c>
      <c r="I1519" s="108" t="s">
        <v>276</v>
      </c>
      <c r="J1519" s="120">
        <v>-9081900</v>
      </c>
      <c r="K1519" s="114">
        <v>0</v>
      </c>
      <c r="L1519" s="114">
        <v>-9081900</v>
      </c>
      <c r="M1519" s="115" t="s">
        <v>3259</v>
      </c>
      <c r="N1519" s="108" t="s">
        <v>272</v>
      </c>
      <c r="O1519" s="108" t="s">
        <v>272</v>
      </c>
      <c r="P1519" s="108" t="s">
        <v>272</v>
      </c>
      <c r="Q1519" s="120">
        <v>0</v>
      </c>
      <c r="R1519" s="116" t="s">
        <v>239</v>
      </c>
      <c r="S1519" s="108" t="s">
        <v>272</v>
      </c>
      <c r="T1519" s="108" t="s">
        <v>272</v>
      </c>
      <c r="U1519" s="108" t="s">
        <v>272</v>
      </c>
      <c r="V1519" s="108" t="s">
        <v>272</v>
      </c>
      <c r="W1519" s="108" t="s">
        <v>272</v>
      </c>
      <c r="X1519" s="108" t="s">
        <v>272</v>
      </c>
      <c r="Y1519" s="108" t="s">
        <v>272</v>
      </c>
      <c r="Z1519" s="108" t="s">
        <v>272</v>
      </c>
      <c r="AA1519" s="108" t="s">
        <v>272</v>
      </c>
      <c r="AB1519" s="108" t="s">
        <v>272</v>
      </c>
      <c r="AC1519" s="108" t="s">
        <v>272</v>
      </c>
      <c r="AD1519" s="108" t="s">
        <v>272</v>
      </c>
      <c r="AE1519" s="108" t="s">
        <v>272</v>
      </c>
      <c r="AF1519" s="108" t="s">
        <v>278</v>
      </c>
    </row>
    <row r="1520" spans="1:32" ht="37.5" x14ac:dyDescent="0.25">
      <c r="A1520" s="107">
        <f t="shared" si="23"/>
        <v>9</v>
      </c>
      <c r="B1520" s="113">
        <v>45544</v>
      </c>
      <c r="C1520" s="113">
        <v>45544</v>
      </c>
      <c r="D1520" s="108" t="s">
        <v>3260</v>
      </c>
      <c r="E1520" s="108" t="s">
        <v>272</v>
      </c>
      <c r="F1520" s="108" t="s">
        <v>3261</v>
      </c>
      <c r="G1520" s="108" t="s">
        <v>274</v>
      </c>
      <c r="H1520" s="108" t="s">
        <v>275</v>
      </c>
      <c r="I1520" s="108" t="s">
        <v>276</v>
      </c>
      <c r="J1520" s="120">
        <v>-61528</v>
      </c>
      <c r="K1520" s="114">
        <v>0</v>
      </c>
      <c r="L1520" s="114">
        <v>-61528</v>
      </c>
      <c r="M1520" s="115" t="s">
        <v>3262</v>
      </c>
      <c r="N1520" s="108" t="s">
        <v>272</v>
      </c>
      <c r="O1520" s="108" t="s">
        <v>272</v>
      </c>
      <c r="P1520" s="108" t="s">
        <v>272</v>
      </c>
      <c r="Q1520" s="120">
        <v>0</v>
      </c>
      <c r="R1520" s="116" t="s">
        <v>239</v>
      </c>
      <c r="S1520" s="108" t="s">
        <v>272</v>
      </c>
      <c r="T1520" s="108" t="s">
        <v>272</v>
      </c>
      <c r="U1520" s="108" t="s">
        <v>272</v>
      </c>
      <c r="V1520" s="108" t="s">
        <v>272</v>
      </c>
      <c r="W1520" s="108" t="s">
        <v>272</v>
      </c>
      <c r="X1520" s="108" t="s">
        <v>272</v>
      </c>
      <c r="Y1520" s="108" t="s">
        <v>272</v>
      </c>
      <c r="Z1520" s="108" t="s">
        <v>272</v>
      </c>
      <c r="AA1520" s="108" t="s">
        <v>272</v>
      </c>
      <c r="AB1520" s="108" t="s">
        <v>272</v>
      </c>
      <c r="AC1520" s="108" t="s">
        <v>272</v>
      </c>
      <c r="AD1520" s="108" t="s">
        <v>272</v>
      </c>
      <c r="AE1520" s="108" t="s">
        <v>272</v>
      </c>
      <c r="AF1520" s="108" t="s">
        <v>278</v>
      </c>
    </row>
    <row r="1521" spans="1:32" ht="37.5" x14ac:dyDescent="0.25">
      <c r="A1521" s="107">
        <f t="shared" si="23"/>
        <v>9</v>
      </c>
      <c r="B1521" s="113">
        <v>45544</v>
      </c>
      <c r="C1521" s="113">
        <v>45544</v>
      </c>
      <c r="D1521" s="108" t="s">
        <v>3263</v>
      </c>
      <c r="E1521" s="108" t="s">
        <v>272</v>
      </c>
      <c r="F1521" s="108" t="s">
        <v>3264</v>
      </c>
      <c r="G1521" s="108" t="s">
        <v>274</v>
      </c>
      <c r="H1521" s="108" t="s">
        <v>275</v>
      </c>
      <c r="I1521" s="108" t="s">
        <v>276</v>
      </c>
      <c r="J1521" s="120">
        <v>-789700</v>
      </c>
      <c r="K1521" s="114">
        <v>0</v>
      </c>
      <c r="L1521" s="114">
        <v>-789700</v>
      </c>
      <c r="M1521" s="115" t="s">
        <v>3265</v>
      </c>
      <c r="N1521" s="108" t="s">
        <v>272</v>
      </c>
      <c r="O1521" s="108" t="s">
        <v>272</v>
      </c>
      <c r="P1521" s="108" t="s">
        <v>272</v>
      </c>
      <c r="Q1521" s="120">
        <v>0</v>
      </c>
      <c r="R1521" s="116" t="s">
        <v>239</v>
      </c>
      <c r="S1521" s="108" t="s">
        <v>272</v>
      </c>
      <c r="T1521" s="108" t="s">
        <v>272</v>
      </c>
      <c r="U1521" s="108" t="s">
        <v>272</v>
      </c>
      <c r="V1521" s="108" t="s">
        <v>272</v>
      </c>
      <c r="W1521" s="108" t="s">
        <v>272</v>
      </c>
      <c r="X1521" s="108" t="s">
        <v>272</v>
      </c>
      <c r="Y1521" s="108" t="s">
        <v>272</v>
      </c>
      <c r="Z1521" s="108" t="s">
        <v>272</v>
      </c>
      <c r="AA1521" s="108" t="s">
        <v>272</v>
      </c>
      <c r="AB1521" s="108" t="s">
        <v>272</v>
      </c>
      <c r="AC1521" s="108" t="s">
        <v>272</v>
      </c>
      <c r="AD1521" s="108" t="s">
        <v>272</v>
      </c>
      <c r="AE1521" s="108" t="s">
        <v>272</v>
      </c>
      <c r="AF1521" s="108" t="s">
        <v>278</v>
      </c>
    </row>
    <row r="1522" spans="1:32" x14ac:dyDescent="0.25">
      <c r="A1522" s="107">
        <f t="shared" si="23"/>
        <v>9</v>
      </c>
      <c r="B1522" s="113">
        <v>45544</v>
      </c>
      <c r="C1522" s="113">
        <v>45544</v>
      </c>
      <c r="D1522" s="108" t="s">
        <v>3266</v>
      </c>
      <c r="E1522" s="108" t="s">
        <v>272</v>
      </c>
      <c r="F1522" s="108" t="s">
        <v>3267</v>
      </c>
      <c r="G1522" s="108" t="s">
        <v>2189</v>
      </c>
      <c r="H1522" s="108" t="s">
        <v>2190</v>
      </c>
      <c r="I1522" s="108" t="s">
        <v>276</v>
      </c>
      <c r="J1522" s="120">
        <v>645854273</v>
      </c>
      <c r="K1522" s="114">
        <v>645854273</v>
      </c>
      <c r="L1522" s="114">
        <v>0</v>
      </c>
      <c r="M1522" s="115" t="s">
        <v>272</v>
      </c>
      <c r="N1522" s="108" t="s">
        <v>283</v>
      </c>
      <c r="O1522" s="108" t="s">
        <v>168</v>
      </c>
      <c r="P1522" s="108" t="s">
        <v>284</v>
      </c>
      <c r="Q1522" s="120">
        <v>17600</v>
      </c>
      <c r="R1522" s="116" t="s">
        <v>0</v>
      </c>
      <c r="S1522" s="108" t="s">
        <v>272</v>
      </c>
      <c r="T1522" s="108" t="s">
        <v>272</v>
      </c>
      <c r="U1522" s="108" t="s">
        <v>272</v>
      </c>
      <c r="V1522" s="108" t="s">
        <v>272</v>
      </c>
      <c r="W1522" s="108" t="s">
        <v>272</v>
      </c>
      <c r="X1522" s="108" t="s">
        <v>272</v>
      </c>
      <c r="Y1522" s="108" t="s">
        <v>272</v>
      </c>
      <c r="Z1522" s="108" t="s">
        <v>272</v>
      </c>
      <c r="AA1522" s="108" t="s">
        <v>272</v>
      </c>
      <c r="AB1522" s="108" t="s">
        <v>272</v>
      </c>
      <c r="AC1522" s="108" t="s">
        <v>272</v>
      </c>
      <c r="AD1522" s="108" t="s">
        <v>272</v>
      </c>
      <c r="AE1522" s="108" t="s">
        <v>272</v>
      </c>
      <c r="AF1522" s="108" t="s">
        <v>278</v>
      </c>
    </row>
    <row r="1523" spans="1:32" x14ac:dyDescent="0.25">
      <c r="A1523" s="107">
        <f t="shared" si="23"/>
        <v>9</v>
      </c>
      <c r="B1523" s="113">
        <v>45544</v>
      </c>
      <c r="C1523" s="113">
        <v>45544</v>
      </c>
      <c r="D1523" s="108" t="s">
        <v>3268</v>
      </c>
      <c r="E1523" s="108" t="s">
        <v>272</v>
      </c>
      <c r="F1523" s="108" t="s">
        <v>3269</v>
      </c>
      <c r="G1523" s="108" t="s">
        <v>281</v>
      </c>
      <c r="H1523" s="108" t="s">
        <v>282</v>
      </c>
      <c r="I1523" s="108" t="s">
        <v>276</v>
      </c>
      <c r="J1523" s="120">
        <v>-714846000</v>
      </c>
      <c r="K1523" s="114">
        <v>0</v>
      </c>
      <c r="L1523" s="114">
        <v>-714846000</v>
      </c>
      <c r="M1523" s="115" t="s">
        <v>272</v>
      </c>
      <c r="N1523" s="108" t="s">
        <v>110</v>
      </c>
      <c r="O1523" s="108" t="s">
        <v>192</v>
      </c>
      <c r="P1523" s="108" t="s">
        <v>284</v>
      </c>
      <c r="Q1523" s="120">
        <v>22000</v>
      </c>
      <c r="R1523" s="116" t="s">
        <v>0</v>
      </c>
      <c r="S1523" s="108" t="s">
        <v>272</v>
      </c>
      <c r="T1523" s="108" t="s">
        <v>272</v>
      </c>
      <c r="U1523" s="108" t="s">
        <v>272</v>
      </c>
      <c r="V1523" s="108" t="s">
        <v>272</v>
      </c>
      <c r="W1523" s="108" t="s">
        <v>272</v>
      </c>
      <c r="X1523" s="108" t="s">
        <v>272</v>
      </c>
      <c r="Y1523" s="108" t="s">
        <v>272</v>
      </c>
      <c r="Z1523" s="108" t="s">
        <v>272</v>
      </c>
      <c r="AA1523" s="108" t="s">
        <v>272</v>
      </c>
      <c r="AB1523" s="108" t="s">
        <v>272</v>
      </c>
      <c r="AC1523" s="108" t="s">
        <v>272</v>
      </c>
      <c r="AD1523" s="108" t="s">
        <v>272</v>
      </c>
      <c r="AE1523" s="108" t="s">
        <v>272</v>
      </c>
      <c r="AF1523" s="108" t="s">
        <v>278</v>
      </c>
    </row>
    <row r="1524" spans="1:32" x14ac:dyDescent="0.25">
      <c r="A1524" s="107">
        <f t="shared" si="23"/>
        <v>9</v>
      </c>
      <c r="B1524" s="113">
        <v>45544</v>
      </c>
      <c r="C1524" s="113">
        <v>45544</v>
      </c>
      <c r="D1524" s="108" t="s">
        <v>3270</v>
      </c>
      <c r="E1524" s="108" t="s">
        <v>272</v>
      </c>
      <c r="F1524" s="108" t="s">
        <v>3271</v>
      </c>
      <c r="G1524" s="108" t="s">
        <v>315</v>
      </c>
      <c r="H1524" s="108" t="s">
        <v>316</v>
      </c>
      <c r="I1524" s="108" t="s">
        <v>276</v>
      </c>
      <c r="J1524" s="120">
        <v>-653281200</v>
      </c>
      <c r="K1524" s="114">
        <v>0</v>
      </c>
      <c r="L1524" s="114">
        <v>-653281200</v>
      </c>
      <c r="M1524" s="115" t="s">
        <v>272</v>
      </c>
      <c r="N1524" s="108" t="s">
        <v>110</v>
      </c>
      <c r="O1524" s="108" t="s">
        <v>192</v>
      </c>
      <c r="P1524" s="108" t="s">
        <v>284</v>
      </c>
      <c r="Q1524" s="120">
        <v>22000</v>
      </c>
      <c r="R1524" s="116" t="s">
        <v>0</v>
      </c>
      <c r="S1524" s="108" t="s">
        <v>272</v>
      </c>
      <c r="T1524" s="108" t="s">
        <v>272</v>
      </c>
      <c r="U1524" s="108" t="s">
        <v>272</v>
      </c>
      <c r="V1524" s="108" t="s">
        <v>272</v>
      </c>
      <c r="W1524" s="108" t="s">
        <v>272</v>
      </c>
      <c r="X1524" s="108" t="s">
        <v>272</v>
      </c>
      <c r="Y1524" s="108" t="s">
        <v>272</v>
      </c>
      <c r="Z1524" s="108" t="s">
        <v>272</v>
      </c>
      <c r="AA1524" s="108" t="s">
        <v>272</v>
      </c>
      <c r="AB1524" s="108" t="s">
        <v>272</v>
      </c>
      <c r="AC1524" s="108" t="s">
        <v>272</v>
      </c>
      <c r="AD1524" s="108" t="s">
        <v>272</v>
      </c>
      <c r="AE1524" s="108" t="s">
        <v>272</v>
      </c>
      <c r="AF1524" s="108" t="s">
        <v>278</v>
      </c>
    </row>
    <row r="1525" spans="1:32" x14ac:dyDescent="0.25">
      <c r="A1525" s="107">
        <f t="shared" si="23"/>
        <v>9</v>
      </c>
      <c r="B1525" s="113">
        <v>45544</v>
      </c>
      <c r="C1525" s="113">
        <v>45544</v>
      </c>
      <c r="D1525" s="108" t="s">
        <v>3272</v>
      </c>
      <c r="E1525" s="108" t="s">
        <v>272</v>
      </c>
      <c r="F1525" s="108" t="s">
        <v>3273</v>
      </c>
      <c r="G1525" s="108" t="s">
        <v>281</v>
      </c>
      <c r="H1525" s="108" t="s">
        <v>282</v>
      </c>
      <c r="I1525" s="108" t="s">
        <v>276</v>
      </c>
      <c r="J1525" s="120">
        <v>-186153000</v>
      </c>
      <c r="K1525" s="114">
        <v>0</v>
      </c>
      <c r="L1525" s="114">
        <v>-186153000</v>
      </c>
      <c r="M1525" s="115" t="s">
        <v>272</v>
      </c>
      <c r="N1525" s="108" t="s">
        <v>157</v>
      </c>
      <c r="O1525" s="108" t="s">
        <v>180</v>
      </c>
      <c r="P1525" s="108" t="s">
        <v>284</v>
      </c>
      <c r="Q1525" s="120">
        <v>5500</v>
      </c>
      <c r="R1525" s="116" t="s">
        <v>1</v>
      </c>
      <c r="S1525" s="108" t="s">
        <v>272</v>
      </c>
      <c r="T1525" s="108" t="s">
        <v>272</v>
      </c>
      <c r="U1525" s="108" t="s">
        <v>272</v>
      </c>
      <c r="V1525" s="108" t="s">
        <v>272</v>
      </c>
      <c r="W1525" s="108" t="s">
        <v>272</v>
      </c>
      <c r="X1525" s="108" t="s">
        <v>272</v>
      </c>
      <c r="Y1525" s="108" t="s">
        <v>272</v>
      </c>
      <c r="Z1525" s="108" t="s">
        <v>272</v>
      </c>
      <c r="AA1525" s="108" t="s">
        <v>272</v>
      </c>
      <c r="AB1525" s="108" t="s">
        <v>272</v>
      </c>
      <c r="AC1525" s="108" t="s">
        <v>272</v>
      </c>
      <c r="AD1525" s="108" t="s">
        <v>272</v>
      </c>
      <c r="AE1525" s="108" t="s">
        <v>272</v>
      </c>
      <c r="AF1525" s="108" t="s">
        <v>278</v>
      </c>
    </row>
    <row r="1526" spans="1:32" x14ac:dyDescent="0.25">
      <c r="A1526" s="107">
        <f t="shared" si="23"/>
        <v>9</v>
      </c>
      <c r="B1526" s="113">
        <v>45544</v>
      </c>
      <c r="C1526" s="113">
        <v>45544</v>
      </c>
      <c r="D1526" s="108" t="s">
        <v>3274</v>
      </c>
      <c r="E1526" s="108" t="s">
        <v>272</v>
      </c>
      <c r="F1526" s="108" t="s">
        <v>3275</v>
      </c>
      <c r="G1526" s="108" t="s">
        <v>281</v>
      </c>
      <c r="H1526" s="108" t="s">
        <v>282</v>
      </c>
      <c r="I1526" s="108" t="s">
        <v>276</v>
      </c>
      <c r="J1526" s="120">
        <v>-12200000</v>
      </c>
      <c r="K1526" s="114">
        <v>0</v>
      </c>
      <c r="L1526" s="114">
        <v>-12200000</v>
      </c>
      <c r="M1526" s="115" t="s">
        <v>272</v>
      </c>
      <c r="N1526" s="108" t="s">
        <v>2423</v>
      </c>
      <c r="O1526" s="108" t="s">
        <v>2424</v>
      </c>
      <c r="P1526" s="108" t="s">
        <v>284</v>
      </c>
      <c r="Q1526" s="120">
        <v>2440</v>
      </c>
      <c r="R1526" s="116" t="s">
        <v>239</v>
      </c>
      <c r="S1526" s="108" t="s">
        <v>272</v>
      </c>
      <c r="T1526" s="108" t="s">
        <v>272</v>
      </c>
      <c r="U1526" s="108" t="s">
        <v>272</v>
      </c>
      <c r="V1526" s="108" t="s">
        <v>272</v>
      </c>
      <c r="W1526" s="108" t="s">
        <v>272</v>
      </c>
      <c r="X1526" s="108" t="s">
        <v>272</v>
      </c>
      <c r="Y1526" s="108" t="s">
        <v>272</v>
      </c>
      <c r="Z1526" s="108" t="s">
        <v>272</v>
      </c>
      <c r="AA1526" s="108" t="s">
        <v>272</v>
      </c>
      <c r="AB1526" s="108" t="s">
        <v>272</v>
      </c>
      <c r="AC1526" s="108" t="s">
        <v>272</v>
      </c>
      <c r="AD1526" s="108" t="s">
        <v>272</v>
      </c>
      <c r="AE1526" s="108" t="s">
        <v>272</v>
      </c>
      <c r="AF1526" s="108" t="s">
        <v>278</v>
      </c>
    </row>
    <row r="1527" spans="1:32" x14ac:dyDescent="0.25">
      <c r="A1527" s="107">
        <f t="shared" si="23"/>
        <v>9</v>
      </c>
      <c r="B1527" s="113">
        <v>45544</v>
      </c>
      <c r="C1527" s="113">
        <v>45544</v>
      </c>
      <c r="D1527" s="108" t="s">
        <v>3274</v>
      </c>
      <c r="E1527" s="108" t="s">
        <v>272</v>
      </c>
      <c r="F1527" s="108" t="s">
        <v>3275</v>
      </c>
      <c r="G1527" s="108" t="s">
        <v>281</v>
      </c>
      <c r="H1527" s="108" t="s">
        <v>282</v>
      </c>
      <c r="I1527" s="108" t="s">
        <v>276</v>
      </c>
      <c r="J1527" s="120">
        <v>-15850000</v>
      </c>
      <c r="K1527" s="114">
        <v>0</v>
      </c>
      <c r="L1527" s="114">
        <v>-15850000</v>
      </c>
      <c r="M1527" s="115" t="s">
        <v>272</v>
      </c>
      <c r="N1527" s="108" t="s">
        <v>2425</v>
      </c>
      <c r="O1527" s="108" t="s">
        <v>2426</v>
      </c>
      <c r="P1527" s="108" t="s">
        <v>284</v>
      </c>
      <c r="Q1527" s="120">
        <v>3170</v>
      </c>
      <c r="R1527" s="116" t="s">
        <v>239</v>
      </c>
      <c r="S1527" s="108" t="s">
        <v>272</v>
      </c>
      <c r="T1527" s="108" t="s">
        <v>272</v>
      </c>
      <c r="U1527" s="108" t="s">
        <v>272</v>
      </c>
      <c r="V1527" s="108" t="s">
        <v>272</v>
      </c>
      <c r="W1527" s="108" t="s">
        <v>272</v>
      </c>
      <c r="X1527" s="108" t="s">
        <v>272</v>
      </c>
      <c r="Y1527" s="108" t="s">
        <v>272</v>
      </c>
      <c r="Z1527" s="108" t="s">
        <v>272</v>
      </c>
      <c r="AA1527" s="108" t="s">
        <v>272</v>
      </c>
      <c r="AB1527" s="108" t="s">
        <v>272</v>
      </c>
      <c r="AC1527" s="108" t="s">
        <v>272</v>
      </c>
      <c r="AD1527" s="108" t="s">
        <v>272</v>
      </c>
      <c r="AE1527" s="108" t="s">
        <v>272</v>
      </c>
      <c r="AF1527" s="108" t="s">
        <v>278</v>
      </c>
    </row>
    <row r="1528" spans="1:32" x14ac:dyDescent="0.25">
      <c r="A1528" s="107">
        <f t="shared" si="23"/>
        <v>9</v>
      </c>
      <c r="B1528" s="113">
        <v>45544</v>
      </c>
      <c r="C1528" s="113">
        <v>45544</v>
      </c>
      <c r="D1528" s="108" t="s">
        <v>3274</v>
      </c>
      <c r="E1528" s="108" t="s">
        <v>272</v>
      </c>
      <c r="F1528" s="108" t="s">
        <v>3275</v>
      </c>
      <c r="G1528" s="108" t="s">
        <v>281</v>
      </c>
      <c r="H1528" s="108" t="s">
        <v>282</v>
      </c>
      <c r="I1528" s="108" t="s">
        <v>276</v>
      </c>
      <c r="J1528" s="120">
        <v>-11000000</v>
      </c>
      <c r="K1528" s="114">
        <v>0</v>
      </c>
      <c r="L1528" s="114">
        <v>-11000000</v>
      </c>
      <c r="M1528" s="115" t="s">
        <v>272</v>
      </c>
      <c r="N1528" s="108" t="s">
        <v>2427</v>
      </c>
      <c r="O1528" s="108" t="s">
        <v>2428</v>
      </c>
      <c r="P1528" s="108" t="s">
        <v>284</v>
      </c>
      <c r="Q1528" s="120">
        <v>2200</v>
      </c>
      <c r="R1528" s="116" t="s">
        <v>239</v>
      </c>
      <c r="S1528" s="108" t="s">
        <v>272</v>
      </c>
      <c r="T1528" s="108" t="s">
        <v>272</v>
      </c>
      <c r="U1528" s="108" t="s">
        <v>272</v>
      </c>
      <c r="V1528" s="108" t="s">
        <v>272</v>
      </c>
      <c r="W1528" s="108" t="s">
        <v>272</v>
      </c>
      <c r="X1528" s="108" t="s">
        <v>272</v>
      </c>
      <c r="Y1528" s="108" t="s">
        <v>272</v>
      </c>
      <c r="Z1528" s="108" t="s">
        <v>272</v>
      </c>
      <c r="AA1528" s="108" t="s">
        <v>272</v>
      </c>
      <c r="AB1528" s="108" t="s">
        <v>272</v>
      </c>
      <c r="AC1528" s="108" t="s">
        <v>272</v>
      </c>
      <c r="AD1528" s="108" t="s">
        <v>272</v>
      </c>
      <c r="AE1528" s="108" t="s">
        <v>272</v>
      </c>
      <c r="AF1528" s="108" t="s">
        <v>278</v>
      </c>
    </row>
    <row r="1529" spans="1:32" x14ac:dyDescent="0.25">
      <c r="A1529" s="107">
        <f t="shared" si="23"/>
        <v>9</v>
      </c>
      <c r="B1529" s="113">
        <v>45544</v>
      </c>
      <c r="C1529" s="113">
        <v>45544</v>
      </c>
      <c r="D1529" s="108" t="s">
        <v>3274</v>
      </c>
      <c r="E1529" s="108" t="s">
        <v>272</v>
      </c>
      <c r="F1529" s="108" t="s">
        <v>3275</v>
      </c>
      <c r="G1529" s="108" t="s">
        <v>281</v>
      </c>
      <c r="H1529" s="108" t="s">
        <v>282</v>
      </c>
      <c r="I1529" s="108" t="s">
        <v>276</v>
      </c>
      <c r="J1529" s="120">
        <v>-6850000</v>
      </c>
      <c r="K1529" s="114">
        <v>0</v>
      </c>
      <c r="L1529" s="114">
        <v>-6850000</v>
      </c>
      <c r="M1529" s="115" t="s">
        <v>272</v>
      </c>
      <c r="N1529" s="108" t="s">
        <v>2429</v>
      </c>
      <c r="O1529" s="108" t="s">
        <v>2430</v>
      </c>
      <c r="P1529" s="108" t="s">
        <v>284</v>
      </c>
      <c r="Q1529" s="120">
        <v>1370</v>
      </c>
      <c r="R1529" s="116" t="s">
        <v>239</v>
      </c>
      <c r="S1529" s="108" t="s">
        <v>272</v>
      </c>
      <c r="T1529" s="108" t="s">
        <v>272</v>
      </c>
      <c r="U1529" s="108" t="s">
        <v>272</v>
      </c>
      <c r="V1529" s="108" t="s">
        <v>272</v>
      </c>
      <c r="W1529" s="108" t="s">
        <v>272</v>
      </c>
      <c r="X1529" s="108" t="s">
        <v>272</v>
      </c>
      <c r="Y1529" s="108" t="s">
        <v>272</v>
      </c>
      <c r="Z1529" s="108" t="s">
        <v>272</v>
      </c>
      <c r="AA1529" s="108" t="s">
        <v>272</v>
      </c>
      <c r="AB1529" s="108" t="s">
        <v>272</v>
      </c>
      <c r="AC1529" s="108" t="s">
        <v>272</v>
      </c>
      <c r="AD1529" s="108" t="s">
        <v>272</v>
      </c>
      <c r="AE1529" s="108" t="s">
        <v>272</v>
      </c>
      <c r="AF1529" s="108" t="s">
        <v>278</v>
      </c>
    </row>
    <row r="1530" spans="1:32" x14ac:dyDescent="0.25">
      <c r="A1530" s="107">
        <f t="shared" si="23"/>
        <v>9</v>
      </c>
      <c r="B1530" s="113">
        <v>45544</v>
      </c>
      <c r="C1530" s="113">
        <v>45544</v>
      </c>
      <c r="D1530" s="108" t="s">
        <v>3276</v>
      </c>
      <c r="E1530" s="108" t="s">
        <v>272</v>
      </c>
      <c r="F1530" s="108" t="s">
        <v>3277</v>
      </c>
      <c r="G1530" s="108" t="s">
        <v>281</v>
      </c>
      <c r="H1530" s="108" t="s">
        <v>282</v>
      </c>
      <c r="I1530" s="108" t="s">
        <v>276</v>
      </c>
      <c r="J1530" s="120">
        <v>-200495350</v>
      </c>
      <c r="K1530" s="114">
        <v>0</v>
      </c>
      <c r="L1530" s="114">
        <v>-200495350</v>
      </c>
      <c r="M1530" s="115" t="s">
        <v>272</v>
      </c>
      <c r="N1530" s="108" t="s">
        <v>283</v>
      </c>
      <c r="O1530" s="108" t="s">
        <v>168</v>
      </c>
      <c r="P1530" s="108" t="s">
        <v>284</v>
      </c>
      <c r="Q1530" s="120">
        <v>5500</v>
      </c>
      <c r="R1530" s="116" t="s">
        <v>0</v>
      </c>
      <c r="S1530" s="108" t="s">
        <v>272</v>
      </c>
      <c r="T1530" s="108" t="s">
        <v>272</v>
      </c>
      <c r="U1530" s="108" t="s">
        <v>272</v>
      </c>
      <c r="V1530" s="108" t="s">
        <v>272</v>
      </c>
      <c r="W1530" s="108" t="s">
        <v>272</v>
      </c>
      <c r="X1530" s="108" t="s">
        <v>272</v>
      </c>
      <c r="Y1530" s="108" t="s">
        <v>272</v>
      </c>
      <c r="Z1530" s="108" t="s">
        <v>272</v>
      </c>
      <c r="AA1530" s="108" t="s">
        <v>272</v>
      </c>
      <c r="AB1530" s="108" t="s">
        <v>272</v>
      </c>
      <c r="AC1530" s="108" t="s">
        <v>272</v>
      </c>
      <c r="AD1530" s="108" t="s">
        <v>272</v>
      </c>
      <c r="AE1530" s="108" t="s">
        <v>272</v>
      </c>
      <c r="AF1530" s="108" t="s">
        <v>278</v>
      </c>
    </row>
    <row r="1531" spans="1:32" ht="37.5" x14ac:dyDescent="0.25">
      <c r="A1531" s="107">
        <f t="shared" si="23"/>
        <v>9</v>
      </c>
      <c r="B1531" s="113">
        <v>45545</v>
      </c>
      <c r="C1531" s="113">
        <v>45545</v>
      </c>
      <c r="D1531" s="108" t="s">
        <v>3278</v>
      </c>
      <c r="E1531" s="108" t="s">
        <v>272</v>
      </c>
      <c r="F1531" s="108" t="s">
        <v>3279</v>
      </c>
      <c r="G1531" s="108" t="s">
        <v>274</v>
      </c>
      <c r="H1531" s="108" t="s">
        <v>275</v>
      </c>
      <c r="I1531" s="108" t="s">
        <v>276</v>
      </c>
      <c r="J1531" s="120">
        <v>-307640</v>
      </c>
      <c r="K1531" s="114">
        <v>0</v>
      </c>
      <c r="L1531" s="114">
        <v>-307640</v>
      </c>
      <c r="M1531" s="115" t="s">
        <v>3280</v>
      </c>
      <c r="N1531" s="108" t="s">
        <v>272</v>
      </c>
      <c r="O1531" s="108" t="s">
        <v>272</v>
      </c>
      <c r="P1531" s="108" t="s">
        <v>272</v>
      </c>
      <c r="Q1531" s="120">
        <v>0</v>
      </c>
      <c r="R1531" s="116" t="s">
        <v>239</v>
      </c>
      <c r="S1531" s="108" t="s">
        <v>272</v>
      </c>
      <c r="T1531" s="108" t="s">
        <v>272</v>
      </c>
      <c r="U1531" s="108" t="s">
        <v>272</v>
      </c>
      <c r="V1531" s="108" t="s">
        <v>272</v>
      </c>
      <c r="W1531" s="108" t="s">
        <v>272</v>
      </c>
      <c r="X1531" s="108" t="s">
        <v>272</v>
      </c>
      <c r="Y1531" s="108" t="s">
        <v>272</v>
      </c>
      <c r="Z1531" s="108" t="s">
        <v>272</v>
      </c>
      <c r="AA1531" s="108" t="s">
        <v>272</v>
      </c>
      <c r="AB1531" s="108" t="s">
        <v>272</v>
      </c>
      <c r="AC1531" s="108" t="s">
        <v>272</v>
      </c>
      <c r="AD1531" s="108" t="s">
        <v>272</v>
      </c>
      <c r="AE1531" s="108" t="s">
        <v>272</v>
      </c>
      <c r="AF1531" s="108" t="s">
        <v>278</v>
      </c>
    </row>
    <row r="1532" spans="1:32" ht="37.5" x14ac:dyDescent="0.25">
      <c r="A1532" s="107">
        <f t="shared" si="23"/>
        <v>9</v>
      </c>
      <c r="B1532" s="113">
        <v>45545</v>
      </c>
      <c r="C1532" s="113">
        <v>45545</v>
      </c>
      <c r="D1532" s="108" t="s">
        <v>3281</v>
      </c>
      <c r="E1532" s="108" t="s">
        <v>272</v>
      </c>
      <c r="F1532" s="108" t="s">
        <v>3282</v>
      </c>
      <c r="G1532" s="108" t="s">
        <v>274</v>
      </c>
      <c r="H1532" s="108" t="s">
        <v>275</v>
      </c>
      <c r="I1532" s="108" t="s">
        <v>276</v>
      </c>
      <c r="J1532" s="120">
        <v>-12064</v>
      </c>
      <c r="K1532" s="114">
        <v>0</v>
      </c>
      <c r="L1532" s="114">
        <v>-12064</v>
      </c>
      <c r="M1532" s="115" t="s">
        <v>3283</v>
      </c>
      <c r="N1532" s="108" t="s">
        <v>272</v>
      </c>
      <c r="O1532" s="108" t="s">
        <v>272</v>
      </c>
      <c r="P1532" s="108" t="s">
        <v>272</v>
      </c>
      <c r="Q1532" s="120">
        <v>0</v>
      </c>
      <c r="R1532" s="116" t="s">
        <v>239</v>
      </c>
      <c r="S1532" s="108" t="s">
        <v>272</v>
      </c>
      <c r="T1532" s="108" t="s">
        <v>272</v>
      </c>
      <c r="U1532" s="108" t="s">
        <v>272</v>
      </c>
      <c r="V1532" s="108" t="s">
        <v>272</v>
      </c>
      <c r="W1532" s="108" t="s">
        <v>272</v>
      </c>
      <c r="X1532" s="108" t="s">
        <v>272</v>
      </c>
      <c r="Y1532" s="108" t="s">
        <v>272</v>
      </c>
      <c r="Z1532" s="108" t="s">
        <v>272</v>
      </c>
      <c r="AA1532" s="108" t="s">
        <v>272</v>
      </c>
      <c r="AB1532" s="108" t="s">
        <v>272</v>
      </c>
      <c r="AC1532" s="108" t="s">
        <v>272</v>
      </c>
      <c r="AD1532" s="108" t="s">
        <v>272</v>
      </c>
      <c r="AE1532" s="108" t="s">
        <v>272</v>
      </c>
      <c r="AF1532" s="108" t="s">
        <v>278</v>
      </c>
    </row>
    <row r="1533" spans="1:32" ht="37.5" x14ac:dyDescent="0.25">
      <c r="A1533" s="107">
        <f t="shared" si="23"/>
        <v>9</v>
      </c>
      <c r="B1533" s="113">
        <v>45545</v>
      </c>
      <c r="C1533" s="113">
        <v>45545</v>
      </c>
      <c r="D1533" s="108" t="s">
        <v>3284</v>
      </c>
      <c r="E1533" s="108" t="s">
        <v>272</v>
      </c>
      <c r="F1533" s="108" t="s">
        <v>3285</v>
      </c>
      <c r="G1533" s="108" t="s">
        <v>274</v>
      </c>
      <c r="H1533" s="108" t="s">
        <v>275</v>
      </c>
      <c r="I1533" s="108" t="s">
        <v>276</v>
      </c>
      <c r="J1533" s="120">
        <v>-47382</v>
      </c>
      <c r="K1533" s="114">
        <v>0</v>
      </c>
      <c r="L1533" s="114">
        <v>-47382</v>
      </c>
      <c r="M1533" s="115" t="s">
        <v>3286</v>
      </c>
      <c r="N1533" s="108" t="s">
        <v>272</v>
      </c>
      <c r="O1533" s="108" t="s">
        <v>272</v>
      </c>
      <c r="P1533" s="108" t="s">
        <v>272</v>
      </c>
      <c r="Q1533" s="120">
        <v>0</v>
      </c>
      <c r="R1533" s="116" t="s">
        <v>239</v>
      </c>
      <c r="S1533" s="108" t="s">
        <v>272</v>
      </c>
      <c r="T1533" s="108" t="s">
        <v>272</v>
      </c>
      <c r="U1533" s="108" t="s">
        <v>272</v>
      </c>
      <c r="V1533" s="108" t="s">
        <v>272</v>
      </c>
      <c r="W1533" s="108" t="s">
        <v>272</v>
      </c>
      <c r="X1533" s="108" t="s">
        <v>272</v>
      </c>
      <c r="Y1533" s="108" t="s">
        <v>272</v>
      </c>
      <c r="Z1533" s="108" t="s">
        <v>272</v>
      </c>
      <c r="AA1533" s="108" t="s">
        <v>272</v>
      </c>
      <c r="AB1533" s="108" t="s">
        <v>272</v>
      </c>
      <c r="AC1533" s="108" t="s">
        <v>272</v>
      </c>
      <c r="AD1533" s="108" t="s">
        <v>272</v>
      </c>
      <c r="AE1533" s="108" t="s">
        <v>272</v>
      </c>
      <c r="AF1533" s="108" t="s">
        <v>278</v>
      </c>
    </row>
    <row r="1534" spans="1:32" ht="37.5" x14ac:dyDescent="0.25">
      <c r="A1534" s="107">
        <f t="shared" si="23"/>
        <v>9</v>
      </c>
      <c r="B1534" s="113">
        <v>45545</v>
      </c>
      <c r="C1534" s="113">
        <v>45545</v>
      </c>
      <c r="D1534" s="108" t="s">
        <v>3287</v>
      </c>
      <c r="E1534" s="108" t="s">
        <v>272</v>
      </c>
      <c r="F1534" s="108" t="s">
        <v>3288</v>
      </c>
      <c r="G1534" s="108" t="s">
        <v>274</v>
      </c>
      <c r="H1534" s="108" t="s">
        <v>275</v>
      </c>
      <c r="I1534" s="108" t="s">
        <v>276</v>
      </c>
      <c r="J1534" s="120">
        <v>-18352</v>
      </c>
      <c r="K1534" s="114">
        <v>0</v>
      </c>
      <c r="L1534" s="114">
        <v>-18352</v>
      </c>
      <c r="M1534" s="115" t="s">
        <v>3289</v>
      </c>
      <c r="N1534" s="108" t="s">
        <v>272</v>
      </c>
      <c r="O1534" s="108" t="s">
        <v>272</v>
      </c>
      <c r="P1534" s="108" t="s">
        <v>272</v>
      </c>
      <c r="Q1534" s="120">
        <v>0</v>
      </c>
      <c r="R1534" s="116" t="s">
        <v>239</v>
      </c>
      <c r="S1534" s="108" t="s">
        <v>272</v>
      </c>
      <c r="T1534" s="108" t="s">
        <v>272</v>
      </c>
      <c r="U1534" s="108" t="s">
        <v>272</v>
      </c>
      <c r="V1534" s="108" t="s">
        <v>272</v>
      </c>
      <c r="W1534" s="108" t="s">
        <v>272</v>
      </c>
      <c r="X1534" s="108" t="s">
        <v>272</v>
      </c>
      <c r="Y1534" s="108" t="s">
        <v>272</v>
      </c>
      <c r="Z1534" s="108" t="s">
        <v>272</v>
      </c>
      <c r="AA1534" s="108" t="s">
        <v>272</v>
      </c>
      <c r="AB1534" s="108" t="s">
        <v>272</v>
      </c>
      <c r="AC1534" s="108" t="s">
        <v>272</v>
      </c>
      <c r="AD1534" s="108" t="s">
        <v>272</v>
      </c>
      <c r="AE1534" s="108" t="s">
        <v>272</v>
      </c>
      <c r="AF1534" s="108" t="s">
        <v>278</v>
      </c>
    </row>
    <row r="1535" spans="1:32" ht="37.5" x14ac:dyDescent="0.25">
      <c r="A1535" s="107">
        <f t="shared" si="23"/>
        <v>9</v>
      </c>
      <c r="B1535" s="113">
        <v>45545</v>
      </c>
      <c r="C1535" s="113">
        <v>45545</v>
      </c>
      <c r="D1535" s="108" t="s">
        <v>3290</v>
      </c>
      <c r="E1535" s="108" t="s">
        <v>272</v>
      </c>
      <c r="F1535" s="108" t="s">
        <v>3291</v>
      </c>
      <c r="G1535" s="108" t="s">
        <v>274</v>
      </c>
      <c r="H1535" s="108" t="s">
        <v>275</v>
      </c>
      <c r="I1535" s="108" t="s">
        <v>276</v>
      </c>
      <c r="J1535" s="120">
        <v>-115985</v>
      </c>
      <c r="K1535" s="114">
        <v>0</v>
      </c>
      <c r="L1535" s="114">
        <v>-115985</v>
      </c>
      <c r="M1535" s="115" t="s">
        <v>3292</v>
      </c>
      <c r="N1535" s="108" t="s">
        <v>272</v>
      </c>
      <c r="O1535" s="108" t="s">
        <v>272</v>
      </c>
      <c r="P1535" s="108" t="s">
        <v>272</v>
      </c>
      <c r="Q1535" s="120">
        <v>0</v>
      </c>
      <c r="R1535" s="116" t="s">
        <v>239</v>
      </c>
      <c r="S1535" s="108" t="s">
        <v>272</v>
      </c>
      <c r="T1535" s="108" t="s">
        <v>272</v>
      </c>
      <c r="U1535" s="108" t="s">
        <v>272</v>
      </c>
      <c r="V1535" s="108" t="s">
        <v>272</v>
      </c>
      <c r="W1535" s="108" t="s">
        <v>272</v>
      </c>
      <c r="X1535" s="108" t="s">
        <v>272</v>
      </c>
      <c r="Y1535" s="108" t="s">
        <v>272</v>
      </c>
      <c r="Z1535" s="108" t="s">
        <v>272</v>
      </c>
      <c r="AA1535" s="108" t="s">
        <v>272</v>
      </c>
      <c r="AB1535" s="108" t="s">
        <v>272</v>
      </c>
      <c r="AC1535" s="108" t="s">
        <v>272</v>
      </c>
      <c r="AD1535" s="108" t="s">
        <v>272</v>
      </c>
      <c r="AE1535" s="108" t="s">
        <v>272</v>
      </c>
      <c r="AF1535" s="108" t="s">
        <v>278</v>
      </c>
    </row>
    <row r="1536" spans="1:32" ht="37.5" x14ac:dyDescent="0.25">
      <c r="A1536" s="107">
        <f t="shared" si="23"/>
        <v>9</v>
      </c>
      <c r="B1536" s="113">
        <v>45545</v>
      </c>
      <c r="C1536" s="113">
        <v>45545</v>
      </c>
      <c r="D1536" s="108" t="s">
        <v>3293</v>
      </c>
      <c r="E1536" s="108" t="s">
        <v>272</v>
      </c>
      <c r="F1536" s="108" t="s">
        <v>3294</v>
      </c>
      <c r="G1536" s="108" t="s">
        <v>274</v>
      </c>
      <c r="H1536" s="108" t="s">
        <v>275</v>
      </c>
      <c r="I1536" s="108" t="s">
        <v>276</v>
      </c>
      <c r="J1536" s="120">
        <v>-58718</v>
      </c>
      <c r="K1536" s="114">
        <v>0</v>
      </c>
      <c r="L1536" s="114">
        <v>-58718</v>
      </c>
      <c r="M1536" s="115" t="s">
        <v>3295</v>
      </c>
      <c r="N1536" s="108" t="s">
        <v>272</v>
      </c>
      <c r="O1536" s="108" t="s">
        <v>272</v>
      </c>
      <c r="P1536" s="108" t="s">
        <v>272</v>
      </c>
      <c r="Q1536" s="120">
        <v>0</v>
      </c>
      <c r="R1536" s="116" t="s">
        <v>239</v>
      </c>
      <c r="S1536" s="108" t="s">
        <v>272</v>
      </c>
      <c r="T1536" s="108" t="s">
        <v>272</v>
      </c>
      <c r="U1536" s="108" t="s">
        <v>272</v>
      </c>
      <c r="V1536" s="108" t="s">
        <v>272</v>
      </c>
      <c r="W1536" s="108" t="s">
        <v>272</v>
      </c>
      <c r="X1536" s="108" t="s">
        <v>272</v>
      </c>
      <c r="Y1536" s="108" t="s">
        <v>272</v>
      </c>
      <c r="Z1536" s="108" t="s">
        <v>272</v>
      </c>
      <c r="AA1536" s="108" t="s">
        <v>272</v>
      </c>
      <c r="AB1536" s="108" t="s">
        <v>272</v>
      </c>
      <c r="AC1536" s="108" t="s">
        <v>272</v>
      </c>
      <c r="AD1536" s="108" t="s">
        <v>272</v>
      </c>
      <c r="AE1536" s="108" t="s">
        <v>272</v>
      </c>
      <c r="AF1536" s="108" t="s">
        <v>278</v>
      </c>
    </row>
    <row r="1537" spans="1:32" ht="37.5" x14ac:dyDescent="0.25">
      <c r="A1537" s="107">
        <f t="shared" si="23"/>
        <v>9</v>
      </c>
      <c r="B1537" s="113">
        <v>45545</v>
      </c>
      <c r="C1537" s="113">
        <v>45545</v>
      </c>
      <c r="D1537" s="108" t="s">
        <v>3296</v>
      </c>
      <c r="E1537" s="108" t="s">
        <v>272</v>
      </c>
      <c r="F1537" s="108" t="s">
        <v>3297</v>
      </c>
      <c r="G1537" s="108" t="s">
        <v>274</v>
      </c>
      <c r="H1537" s="108" t="s">
        <v>275</v>
      </c>
      <c r="I1537" s="108" t="s">
        <v>276</v>
      </c>
      <c r="J1537" s="120">
        <v>-3088100</v>
      </c>
      <c r="K1537" s="114">
        <v>0</v>
      </c>
      <c r="L1537" s="114">
        <v>-3088100</v>
      </c>
      <c r="M1537" s="115" t="s">
        <v>3298</v>
      </c>
      <c r="N1537" s="108" t="s">
        <v>272</v>
      </c>
      <c r="O1537" s="108" t="s">
        <v>272</v>
      </c>
      <c r="P1537" s="108" t="s">
        <v>272</v>
      </c>
      <c r="Q1537" s="120">
        <v>0</v>
      </c>
      <c r="R1537" s="116" t="s">
        <v>239</v>
      </c>
      <c r="S1537" s="108" t="s">
        <v>272</v>
      </c>
      <c r="T1537" s="108" t="s">
        <v>272</v>
      </c>
      <c r="U1537" s="108" t="s">
        <v>272</v>
      </c>
      <c r="V1537" s="108" t="s">
        <v>272</v>
      </c>
      <c r="W1537" s="108" t="s">
        <v>272</v>
      </c>
      <c r="X1537" s="108" t="s">
        <v>272</v>
      </c>
      <c r="Y1537" s="108" t="s">
        <v>272</v>
      </c>
      <c r="Z1537" s="108" t="s">
        <v>272</v>
      </c>
      <c r="AA1537" s="108" t="s">
        <v>272</v>
      </c>
      <c r="AB1537" s="108" t="s">
        <v>272</v>
      </c>
      <c r="AC1537" s="108" t="s">
        <v>272</v>
      </c>
      <c r="AD1537" s="108" t="s">
        <v>272</v>
      </c>
      <c r="AE1537" s="108" t="s">
        <v>272</v>
      </c>
      <c r="AF1537" s="108" t="s">
        <v>278</v>
      </c>
    </row>
    <row r="1538" spans="1:32" ht="37.5" x14ac:dyDescent="0.25">
      <c r="A1538" s="107">
        <f t="shared" si="23"/>
        <v>9</v>
      </c>
      <c r="B1538" s="113">
        <v>45545</v>
      </c>
      <c r="C1538" s="113">
        <v>45545</v>
      </c>
      <c r="D1538" s="108" t="s">
        <v>3299</v>
      </c>
      <c r="E1538" s="108" t="s">
        <v>272</v>
      </c>
      <c r="F1538" s="108" t="s">
        <v>3300</v>
      </c>
      <c r="G1538" s="108" t="s">
        <v>274</v>
      </c>
      <c r="H1538" s="108" t="s">
        <v>275</v>
      </c>
      <c r="I1538" s="108" t="s">
        <v>276</v>
      </c>
      <c r="J1538" s="120">
        <v>-6176400</v>
      </c>
      <c r="K1538" s="114">
        <v>0</v>
      </c>
      <c r="L1538" s="114">
        <v>-6176400</v>
      </c>
      <c r="M1538" s="115" t="s">
        <v>3298</v>
      </c>
      <c r="N1538" s="108" t="s">
        <v>272</v>
      </c>
      <c r="O1538" s="108" t="s">
        <v>272</v>
      </c>
      <c r="P1538" s="108" t="s">
        <v>272</v>
      </c>
      <c r="Q1538" s="120">
        <v>0</v>
      </c>
      <c r="R1538" s="116" t="s">
        <v>239</v>
      </c>
      <c r="S1538" s="108" t="s">
        <v>272</v>
      </c>
      <c r="T1538" s="108" t="s">
        <v>272</v>
      </c>
      <c r="U1538" s="108" t="s">
        <v>272</v>
      </c>
      <c r="V1538" s="108" t="s">
        <v>272</v>
      </c>
      <c r="W1538" s="108" t="s">
        <v>272</v>
      </c>
      <c r="X1538" s="108" t="s">
        <v>272</v>
      </c>
      <c r="Y1538" s="108" t="s">
        <v>272</v>
      </c>
      <c r="Z1538" s="108" t="s">
        <v>272</v>
      </c>
      <c r="AA1538" s="108" t="s">
        <v>272</v>
      </c>
      <c r="AB1538" s="108" t="s">
        <v>272</v>
      </c>
      <c r="AC1538" s="108" t="s">
        <v>272</v>
      </c>
      <c r="AD1538" s="108" t="s">
        <v>272</v>
      </c>
      <c r="AE1538" s="108" t="s">
        <v>272</v>
      </c>
      <c r="AF1538" s="108" t="s">
        <v>278</v>
      </c>
    </row>
    <row r="1539" spans="1:32" x14ac:dyDescent="0.25">
      <c r="A1539" s="107">
        <f t="shared" si="23"/>
        <v>9</v>
      </c>
      <c r="B1539" s="113">
        <v>45545</v>
      </c>
      <c r="C1539" s="113">
        <v>45545</v>
      </c>
      <c r="D1539" s="108" t="s">
        <v>3301</v>
      </c>
      <c r="E1539" s="108" t="s">
        <v>272</v>
      </c>
      <c r="F1539" s="108" t="s">
        <v>3302</v>
      </c>
      <c r="G1539" s="108" t="s">
        <v>281</v>
      </c>
      <c r="H1539" s="108" t="s">
        <v>282</v>
      </c>
      <c r="I1539" s="108" t="s">
        <v>276</v>
      </c>
      <c r="J1539" s="120">
        <v>-355606350</v>
      </c>
      <c r="K1539" s="114">
        <v>0</v>
      </c>
      <c r="L1539" s="114">
        <v>-355606350</v>
      </c>
      <c r="M1539" s="115" t="s">
        <v>272</v>
      </c>
      <c r="N1539" s="108" t="s">
        <v>110</v>
      </c>
      <c r="O1539" s="108" t="s">
        <v>192</v>
      </c>
      <c r="P1539" s="108" t="s">
        <v>284</v>
      </c>
      <c r="Q1539" s="120">
        <v>11000</v>
      </c>
      <c r="R1539" s="116" t="s">
        <v>0</v>
      </c>
      <c r="S1539" s="108" t="s">
        <v>272</v>
      </c>
      <c r="T1539" s="108" t="s">
        <v>272</v>
      </c>
      <c r="U1539" s="108" t="s">
        <v>272</v>
      </c>
      <c r="V1539" s="108" t="s">
        <v>272</v>
      </c>
      <c r="W1539" s="108" t="s">
        <v>272</v>
      </c>
      <c r="X1539" s="108" t="s">
        <v>272</v>
      </c>
      <c r="Y1539" s="108" t="s">
        <v>272</v>
      </c>
      <c r="Z1539" s="108" t="s">
        <v>272</v>
      </c>
      <c r="AA1539" s="108" t="s">
        <v>272</v>
      </c>
      <c r="AB1539" s="108" t="s">
        <v>272</v>
      </c>
      <c r="AC1539" s="108" t="s">
        <v>272</v>
      </c>
      <c r="AD1539" s="108" t="s">
        <v>272</v>
      </c>
      <c r="AE1539" s="108" t="s">
        <v>272</v>
      </c>
      <c r="AF1539" s="108" t="s">
        <v>278</v>
      </c>
    </row>
    <row r="1540" spans="1:32" x14ac:dyDescent="0.25">
      <c r="A1540" s="107">
        <f t="shared" ref="A1540:A1603" si="24">MONTH(C1540)</f>
        <v>9</v>
      </c>
      <c r="B1540" s="113">
        <v>45545</v>
      </c>
      <c r="C1540" s="113">
        <v>45545</v>
      </c>
      <c r="D1540" s="108" t="s">
        <v>3303</v>
      </c>
      <c r="E1540" s="108" t="s">
        <v>272</v>
      </c>
      <c r="F1540" s="108" t="s">
        <v>3304</v>
      </c>
      <c r="G1540" s="108" t="s">
        <v>281</v>
      </c>
      <c r="H1540" s="108" t="s">
        <v>282</v>
      </c>
      <c r="I1540" s="108" t="s">
        <v>276</v>
      </c>
      <c r="J1540" s="120">
        <v>-372306000</v>
      </c>
      <c r="K1540" s="114">
        <v>0</v>
      </c>
      <c r="L1540" s="114">
        <v>-372306000</v>
      </c>
      <c r="M1540" s="115" t="s">
        <v>272</v>
      </c>
      <c r="N1540" s="108" t="s">
        <v>157</v>
      </c>
      <c r="O1540" s="108" t="s">
        <v>180</v>
      </c>
      <c r="P1540" s="108" t="s">
        <v>284</v>
      </c>
      <c r="Q1540" s="120">
        <v>11000</v>
      </c>
      <c r="R1540" s="116" t="s">
        <v>1</v>
      </c>
      <c r="S1540" s="108" t="s">
        <v>272</v>
      </c>
      <c r="T1540" s="108" t="s">
        <v>272</v>
      </c>
      <c r="U1540" s="108" t="s">
        <v>272</v>
      </c>
      <c r="V1540" s="108" t="s">
        <v>272</v>
      </c>
      <c r="W1540" s="108" t="s">
        <v>272</v>
      </c>
      <c r="X1540" s="108" t="s">
        <v>272</v>
      </c>
      <c r="Y1540" s="108" t="s">
        <v>272</v>
      </c>
      <c r="Z1540" s="108" t="s">
        <v>272</v>
      </c>
      <c r="AA1540" s="108" t="s">
        <v>272</v>
      </c>
      <c r="AB1540" s="108" t="s">
        <v>272</v>
      </c>
      <c r="AC1540" s="108" t="s">
        <v>272</v>
      </c>
      <c r="AD1540" s="108" t="s">
        <v>272</v>
      </c>
      <c r="AE1540" s="108" t="s">
        <v>272</v>
      </c>
      <c r="AF1540" s="108" t="s">
        <v>278</v>
      </c>
    </row>
    <row r="1541" spans="1:32" x14ac:dyDescent="0.25">
      <c r="A1541" s="107">
        <f t="shared" si="24"/>
        <v>9</v>
      </c>
      <c r="B1541" s="113">
        <v>45545</v>
      </c>
      <c r="C1541" s="113">
        <v>45545</v>
      </c>
      <c r="D1541" s="108" t="s">
        <v>3305</v>
      </c>
      <c r="E1541" s="108" t="s">
        <v>272</v>
      </c>
      <c r="F1541" s="108" t="s">
        <v>3306</v>
      </c>
      <c r="G1541" s="108" t="s">
        <v>281</v>
      </c>
      <c r="H1541" s="108" t="s">
        <v>282</v>
      </c>
      <c r="I1541" s="108" t="s">
        <v>276</v>
      </c>
      <c r="J1541" s="120">
        <v>-6367600</v>
      </c>
      <c r="K1541" s="114">
        <v>0</v>
      </c>
      <c r="L1541" s="114">
        <v>-6367600</v>
      </c>
      <c r="M1541" s="115" t="s">
        <v>272</v>
      </c>
      <c r="N1541" s="108" t="s">
        <v>128</v>
      </c>
      <c r="O1541" s="108" t="s">
        <v>171</v>
      </c>
      <c r="P1541" s="108" t="s">
        <v>284</v>
      </c>
      <c r="Q1541" s="120">
        <v>200</v>
      </c>
      <c r="R1541" s="116" t="s">
        <v>0</v>
      </c>
      <c r="S1541" s="108" t="s">
        <v>272</v>
      </c>
      <c r="T1541" s="108" t="s">
        <v>272</v>
      </c>
      <c r="U1541" s="108" t="s">
        <v>272</v>
      </c>
      <c r="V1541" s="108" t="s">
        <v>272</v>
      </c>
      <c r="W1541" s="108" t="s">
        <v>272</v>
      </c>
      <c r="X1541" s="108" t="s">
        <v>272</v>
      </c>
      <c r="Y1541" s="108" t="s">
        <v>272</v>
      </c>
      <c r="Z1541" s="108" t="s">
        <v>272</v>
      </c>
      <c r="AA1541" s="108" t="s">
        <v>272</v>
      </c>
      <c r="AB1541" s="108" t="s">
        <v>272</v>
      </c>
      <c r="AC1541" s="108" t="s">
        <v>272</v>
      </c>
      <c r="AD1541" s="108" t="s">
        <v>272</v>
      </c>
      <c r="AE1541" s="108" t="s">
        <v>272</v>
      </c>
      <c r="AF1541" s="108" t="s">
        <v>278</v>
      </c>
    </row>
    <row r="1542" spans="1:32" x14ac:dyDescent="0.25">
      <c r="A1542" s="107">
        <f t="shared" si="24"/>
        <v>9</v>
      </c>
      <c r="B1542" s="113">
        <v>45545</v>
      </c>
      <c r="C1542" s="113">
        <v>45545</v>
      </c>
      <c r="D1542" s="108" t="s">
        <v>3307</v>
      </c>
      <c r="E1542" s="108" t="s">
        <v>272</v>
      </c>
      <c r="F1542" s="108" t="s">
        <v>3308</v>
      </c>
      <c r="G1542" s="108" t="s">
        <v>315</v>
      </c>
      <c r="H1542" s="108" t="s">
        <v>316</v>
      </c>
      <c r="I1542" s="108" t="s">
        <v>276</v>
      </c>
      <c r="J1542" s="120">
        <v>-670581516</v>
      </c>
      <c r="K1542" s="114">
        <v>0</v>
      </c>
      <c r="L1542" s="114">
        <v>-670581516</v>
      </c>
      <c r="M1542" s="115" t="s">
        <v>272</v>
      </c>
      <c r="N1542" s="108" t="s">
        <v>110</v>
      </c>
      <c r="O1542" s="108" t="s">
        <v>192</v>
      </c>
      <c r="P1542" s="108" t="s">
        <v>284</v>
      </c>
      <c r="Q1542" s="120">
        <v>22000</v>
      </c>
      <c r="R1542" s="116" t="s">
        <v>0</v>
      </c>
      <c r="S1542" s="108" t="s">
        <v>272</v>
      </c>
      <c r="T1542" s="108" t="s">
        <v>272</v>
      </c>
      <c r="U1542" s="108" t="s">
        <v>272</v>
      </c>
      <c r="V1542" s="108" t="s">
        <v>272</v>
      </c>
      <c r="W1542" s="108" t="s">
        <v>272</v>
      </c>
      <c r="X1542" s="108" t="s">
        <v>272</v>
      </c>
      <c r="Y1542" s="108" t="s">
        <v>272</v>
      </c>
      <c r="Z1542" s="108" t="s">
        <v>272</v>
      </c>
      <c r="AA1542" s="108" t="s">
        <v>272</v>
      </c>
      <c r="AB1542" s="108" t="s">
        <v>272</v>
      </c>
      <c r="AC1542" s="108" t="s">
        <v>272</v>
      </c>
      <c r="AD1542" s="108" t="s">
        <v>272</v>
      </c>
      <c r="AE1542" s="108" t="s">
        <v>272</v>
      </c>
      <c r="AF1542" s="108" t="s">
        <v>278</v>
      </c>
    </row>
    <row r="1543" spans="1:32" x14ac:dyDescent="0.25">
      <c r="A1543" s="107">
        <f t="shared" si="24"/>
        <v>9</v>
      </c>
      <c r="B1543" s="113">
        <v>45545</v>
      </c>
      <c r="C1543" s="113">
        <v>45545</v>
      </c>
      <c r="D1543" s="108" t="s">
        <v>3309</v>
      </c>
      <c r="E1543" s="108" t="s">
        <v>272</v>
      </c>
      <c r="F1543" s="108" t="s">
        <v>3310</v>
      </c>
      <c r="G1543" s="108" t="s">
        <v>315</v>
      </c>
      <c r="H1543" s="108" t="s">
        <v>316</v>
      </c>
      <c r="I1543" s="108" t="s">
        <v>276</v>
      </c>
      <c r="J1543" s="120">
        <v>-670581516</v>
      </c>
      <c r="K1543" s="114">
        <v>0</v>
      </c>
      <c r="L1543" s="114">
        <v>-670581516</v>
      </c>
      <c r="M1543" s="115" t="s">
        <v>272</v>
      </c>
      <c r="N1543" s="108" t="s">
        <v>110</v>
      </c>
      <c r="O1543" s="108" t="s">
        <v>192</v>
      </c>
      <c r="P1543" s="108" t="s">
        <v>284</v>
      </c>
      <c r="Q1543" s="120">
        <v>22000</v>
      </c>
      <c r="R1543" s="116" t="s">
        <v>0</v>
      </c>
      <c r="S1543" s="108" t="s">
        <v>272</v>
      </c>
      <c r="T1543" s="108" t="s">
        <v>272</v>
      </c>
      <c r="U1543" s="108" t="s">
        <v>272</v>
      </c>
      <c r="V1543" s="108" t="s">
        <v>272</v>
      </c>
      <c r="W1543" s="108" t="s">
        <v>272</v>
      </c>
      <c r="X1543" s="108" t="s">
        <v>272</v>
      </c>
      <c r="Y1543" s="108" t="s">
        <v>272</v>
      </c>
      <c r="Z1543" s="108" t="s">
        <v>272</v>
      </c>
      <c r="AA1543" s="108" t="s">
        <v>272</v>
      </c>
      <c r="AB1543" s="108" t="s">
        <v>272</v>
      </c>
      <c r="AC1543" s="108" t="s">
        <v>272</v>
      </c>
      <c r="AD1543" s="108" t="s">
        <v>272</v>
      </c>
      <c r="AE1543" s="108" t="s">
        <v>272</v>
      </c>
      <c r="AF1543" s="108" t="s">
        <v>278</v>
      </c>
    </row>
    <row r="1544" spans="1:32" x14ac:dyDescent="0.25">
      <c r="A1544" s="107">
        <f t="shared" si="24"/>
        <v>9</v>
      </c>
      <c r="B1544" s="113">
        <v>45545</v>
      </c>
      <c r="C1544" s="113">
        <v>45545</v>
      </c>
      <c r="D1544" s="108" t="s">
        <v>3311</v>
      </c>
      <c r="E1544" s="108" t="s">
        <v>272</v>
      </c>
      <c r="F1544" s="108" t="s">
        <v>3312</v>
      </c>
      <c r="G1544" s="108" t="s">
        <v>315</v>
      </c>
      <c r="H1544" s="108" t="s">
        <v>316</v>
      </c>
      <c r="I1544" s="108" t="s">
        <v>276</v>
      </c>
      <c r="J1544" s="120">
        <v>-670581516</v>
      </c>
      <c r="K1544" s="114">
        <v>0</v>
      </c>
      <c r="L1544" s="114">
        <v>-670581516</v>
      </c>
      <c r="M1544" s="115" t="s">
        <v>272</v>
      </c>
      <c r="N1544" s="108" t="s">
        <v>110</v>
      </c>
      <c r="O1544" s="108" t="s">
        <v>192</v>
      </c>
      <c r="P1544" s="108" t="s">
        <v>284</v>
      </c>
      <c r="Q1544" s="120">
        <v>22000</v>
      </c>
      <c r="R1544" s="116" t="s">
        <v>0</v>
      </c>
      <c r="S1544" s="108" t="s">
        <v>272</v>
      </c>
      <c r="T1544" s="108" t="s">
        <v>272</v>
      </c>
      <c r="U1544" s="108" t="s">
        <v>272</v>
      </c>
      <c r="V1544" s="108" t="s">
        <v>272</v>
      </c>
      <c r="W1544" s="108" t="s">
        <v>272</v>
      </c>
      <c r="X1544" s="108" t="s">
        <v>272</v>
      </c>
      <c r="Y1544" s="108" t="s">
        <v>272</v>
      </c>
      <c r="Z1544" s="108" t="s">
        <v>272</v>
      </c>
      <c r="AA1544" s="108" t="s">
        <v>272</v>
      </c>
      <c r="AB1544" s="108" t="s">
        <v>272</v>
      </c>
      <c r="AC1544" s="108" t="s">
        <v>272</v>
      </c>
      <c r="AD1544" s="108" t="s">
        <v>272</v>
      </c>
      <c r="AE1544" s="108" t="s">
        <v>272</v>
      </c>
      <c r="AF1544" s="108" t="s">
        <v>278</v>
      </c>
    </row>
    <row r="1545" spans="1:32" x14ac:dyDescent="0.25">
      <c r="A1545" s="107">
        <f t="shared" si="24"/>
        <v>9</v>
      </c>
      <c r="B1545" s="113">
        <v>45545</v>
      </c>
      <c r="C1545" s="113">
        <v>45545</v>
      </c>
      <c r="D1545" s="108" t="s">
        <v>3313</v>
      </c>
      <c r="E1545" s="108" t="s">
        <v>272</v>
      </c>
      <c r="F1545" s="108" t="s">
        <v>3314</v>
      </c>
      <c r="G1545" s="108" t="s">
        <v>315</v>
      </c>
      <c r="H1545" s="108" t="s">
        <v>316</v>
      </c>
      <c r="I1545" s="108" t="s">
        <v>276</v>
      </c>
      <c r="J1545" s="120">
        <v>-670581516</v>
      </c>
      <c r="K1545" s="114">
        <v>0</v>
      </c>
      <c r="L1545" s="114">
        <v>-670581516</v>
      </c>
      <c r="M1545" s="115" t="s">
        <v>272</v>
      </c>
      <c r="N1545" s="108" t="s">
        <v>110</v>
      </c>
      <c r="O1545" s="108" t="s">
        <v>192</v>
      </c>
      <c r="P1545" s="108" t="s">
        <v>284</v>
      </c>
      <c r="Q1545" s="120">
        <v>22000</v>
      </c>
      <c r="R1545" s="116" t="s">
        <v>0</v>
      </c>
      <c r="S1545" s="108" t="s">
        <v>272</v>
      </c>
      <c r="T1545" s="108" t="s">
        <v>272</v>
      </c>
      <c r="U1545" s="108" t="s">
        <v>272</v>
      </c>
      <c r="V1545" s="108" t="s">
        <v>272</v>
      </c>
      <c r="W1545" s="108" t="s">
        <v>272</v>
      </c>
      <c r="X1545" s="108" t="s">
        <v>272</v>
      </c>
      <c r="Y1545" s="108" t="s">
        <v>272</v>
      </c>
      <c r="Z1545" s="108" t="s">
        <v>272</v>
      </c>
      <c r="AA1545" s="108" t="s">
        <v>272</v>
      </c>
      <c r="AB1545" s="108" t="s">
        <v>272</v>
      </c>
      <c r="AC1545" s="108" t="s">
        <v>272</v>
      </c>
      <c r="AD1545" s="108" t="s">
        <v>272</v>
      </c>
      <c r="AE1545" s="108" t="s">
        <v>272</v>
      </c>
      <c r="AF1545" s="108" t="s">
        <v>278</v>
      </c>
    </row>
    <row r="1546" spans="1:32" x14ac:dyDescent="0.25">
      <c r="A1546" s="107">
        <f t="shared" si="24"/>
        <v>9</v>
      </c>
      <c r="B1546" s="113">
        <v>45545</v>
      </c>
      <c r="C1546" s="113">
        <v>45545</v>
      </c>
      <c r="D1546" s="108" t="s">
        <v>3315</v>
      </c>
      <c r="E1546" s="108" t="s">
        <v>272</v>
      </c>
      <c r="F1546" s="108" t="s">
        <v>3316</v>
      </c>
      <c r="G1546" s="108" t="s">
        <v>281</v>
      </c>
      <c r="H1546" s="108" t="s">
        <v>282</v>
      </c>
      <c r="I1546" s="108" t="s">
        <v>276</v>
      </c>
      <c r="J1546" s="120">
        <v>-12850000</v>
      </c>
      <c r="K1546" s="114">
        <v>0</v>
      </c>
      <c r="L1546" s="114">
        <v>-12850000</v>
      </c>
      <c r="M1546" s="115" t="s">
        <v>272</v>
      </c>
      <c r="N1546" s="108" t="s">
        <v>2423</v>
      </c>
      <c r="O1546" s="108" t="s">
        <v>2424</v>
      </c>
      <c r="P1546" s="108" t="s">
        <v>284</v>
      </c>
      <c r="Q1546" s="120">
        <v>2570</v>
      </c>
      <c r="R1546" s="116" t="s">
        <v>239</v>
      </c>
      <c r="S1546" s="108" t="s">
        <v>272</v>
      </c>
      <c r="T1546" s="108" t="s">
        <v>272</v>
      </c>
      <c r="U1546" s="108" t="s">
        <v>272</v>
      </c>
      <c r="V1546" s="108" t="s">
        <v>272</v>
      </c>
      <c r="W1546" s="108" t="s">
        <v>272</v>
      </c>
      <c r="X1546" s="108" t="s">
        <v>272</v>
      </c>
      <c r="Y1546" s="108" t="s">
        <v>272</v>
      </c>
      <c r="Z1546" s="108" t="s">
        <v>272</v>
      </c>
      <c r="AA1546" s="108" t="s">
        <v>272</v>
      </c>
      <c r="AB1546" s="108" t="s">
        <v>272</v>
      </c>
      <c r="AC1546" s="108" t="s">
        <v>272</v>
      </c>
      <c r="AD1546" s="108" t="s">
        <v>272</v>
      </c>
      <c r="AE1546" s="108" t="s">
        <v>272</v>
      </c>
      <c r="AF1546" s="108" t="s">
        <v>278</v>
      </c>
    </row>
    <row r="1547" spans="1:32" x14ac:dyDescent="0.25">
      <c r="A1547" s="107">
        <f t="shared" si="24"/>
        <v>9</v>
      </c>
      <c r="B1547" s="113">
        <v>45545</v>
      </c>
      <c r="C1547" s="113">
        <v>45545</v>
      </c>
      <c r="D1547" s="108" t="s">
        <v>3315</v>
      </c>
      <c r="E1547" s="108" t="s">
        <v>272</v>
      </c>
      <c r="F1547" s="108" t="s">
        <v>3316</v>
      </c>
      <c r="G1547" s="108" t="s">
        <v>281</v>
      </c>
      <c r="H1547" s="108" t="s">
        <v>282</v>
      </c>
      <c r="I1547" s="108" t="s">
        <v>276</v>
      </c>
      <c r="J1547" s="120">
        <v>-13700000</v>
      </c>
      <c r="K1547" s="114">
        <v>0</v>
      </c>
      <c r="L1547" s="114">
        <v>-13700000</v>
      </c>
      <c r="M1547" s="115" t="s">
        <v>272</v>
      </c>
      <c r="N1547" s="108" t="s">
        <v>2425</v>
      </c>
      <c r="O1547" s="108" t="s">
        <v>2426</v>
      </c>
      <c r="P1547" s="108" t="s">
        <v>284</v>
      </c>
      <c r="Q1547" s="120">
        <v>2740</v>
      </c>
      <c r="R1547" s="116" t="s">
        <v>239</v>
      </c>
      <c r="S1547" s="108" t="s">
        <v>272</v>
      </c>
      <c r="T1547" s="108" t="s">
        <v>272</v>
      </c>
      <c r="U1547" s="108" t="s">
        <v>272</v>
      </c>
      <c r="V1547" s="108" t="s">
        <v>272</v>
      </c>
      <c r="W1547" s="108" t="s">
        <v>272</v>
      </c>
      <c r="X1547" s="108" t="s">
        <v>272</v>
      </c>
      <c r="Y1547" s="108" t="s">
        <v>272</v>
      </c>
      <c r="Z1547" s="108" t="s">
        <v>272</v>
      </c>
      <c r="AA1547" s="108" t="s">
        <v>272</v>
      </c>
      <c r="AB1547" s="108" t="s">
        <v>272</v>
      </c>
      <c r="AC1547" s="108" t="s">
        <v>272</v>
      </c>
      <c r="AD1547" s="108" t="s">
        <v>272</v>
      </c>
      <c r="AE1547" s="108" t="s">
        <v>272</v>
      </c>
      <c r="AF1547" s="108" t="s">
        <v>278</v>
      </c>
    </row>
    <row r="1548" spans="1:32" x14ac:dyDescent="0.25">
      <c r="A1548" s="107">
        <f t="shared" si="24"/>
        <v>9</v>
      </c>
      <c r="B1548" s="113">
        <v>45545</v>
      </c>
      <c r="C1548" s="113">
        <v>45545</v>
      </c>
      <c r="D1548" s="108" t="s">
        <v>3315</v>
      </c>
      <c r="E1548" s="108" t="s">
        <v>272</v>
      </c>
      <c r="F1548" s="108" t="s">
        <v>3316</v>
      </c>
      <c r="G1548" s="108" t="s">
        <v>281</v>
      </c>
      <c r="H1548" s="108" t="s">
        <v>282</v>
      </c>
      <c r="I1548" s="108" t="s">
        <v>276</v>
      </c>
      <c r="J1548" s="120">
        <v>-11050000</v>
      </c>
      <c r="K1548" s="114">
        <v>0</v>
      </c>
      <c r="L1548" s="114">
        <v>-11050000</v>
      </c>
      <c r="M1548" s="115" t="s">
        <v>272</v>
      </c>
      <c r="N1548" s="108" t="s">
        <v>2427</v>
      </c>
      <c r="O1548" s="108" t="s">
        <v>2428</v>
      </c>
      <c r="P1548" s="108" t="s">
        <v>284</v>
      </c>
      <c r="Q1548" s="120">
        <v>2210</v>
      </c>
      <c r="R1548" s="116" t="s">
        <v>239</v>
      </c>
      <c r="S1548" s="108" t="s">
        <v>272</v>
      </c>
      <c r="T1548" s="108" t="s">
        <v>272</v>
      </c>
      <c r="U1548" s="108" t="s">
        <v>272</v>
      </c>
      <c r="V1548" s="108" t="s">
        <v>272</v>
      </c>
      <c r="W1548" s="108" t="s">
        <v>272</v>
      </c>
      <c r="X1548" s="108" t="s">
        <v>272</v>
      </c>
      <c r="Y1548" s="108" t="s">
        <v>272</v>
      </c>
      <c r="Z1548" s="108" t="s">
        <v>272</v>
      </c>
      <c r="AA1548" s="108" t="s">
        <v>272</v>
      </c>
      <c r="AB1548" s="108" t="s">
        <v>272</v>
      </c>
      <c r="AC1548" s="108" t="s">
        <v>272</v>
      </c>
      <c r="AD1548" s="108" t="s">
        <v>272</v>
      </c>
      <c r="AE1548" s="108" t="s">
        <v>272</v>
      </c>
      <c r="AF1548" s="108" t="s">
        <v>278</v>
      </c>
    </row>
    <row r="1549" spans="1:32" x14ac:dyDescent="0.25">
      <c r="A1549" s="107">
        <f t="shared" si="24"/>
        <v>9</v>
      </c>
      <c r="B1549" s="113">
        <v>45545</v>
      </c>
      <c r="C1549" s="113">
        <v>45545</v>
      </c>
      <c r="D1549" s="108" t="s">
        <v>3315</v>
      </c>
      <c r="E1549" s="108" t="s">
        <v>272</v>
      </c>
      <c r="F1549" s="108" t="s">
        <v>3316</v>
      </c>
      <c r="G1549" s="108" t="s">
        <v>281</v>
      </c>
      <c r="H1549" s="108" t="s">
        <v>282</v>
      </c>
      <c r="I1549" s="108" t="s">
        <v>276</v>
      </c>
      <c r="J1549" s="120">
        <v>-11850000</v>
      </c>
      <c r="K1549" s="114">
        <v>0</v>
      </c>
      <c r="L1549" s="114">
        <v>-11850000</v>
      </c>
      <c r="M1549" s="115" t="s">
        <v>272</v>
      </c>
      <c r="N1549" s="108" t="s">
        <v>2429</v>
      </c>
      <c r="O1549" s="108" t="s">
        <v>2430</v>
      </c>
      <c r="P1549" s="108" t="s">
        <v>284</v>
      </c>
      <c r="Q1549" s="120">
        <v>2370</v>
      </c>
      <c r="R1549" s="116" t="s">
        <v>239</v>
      </c>
      <c r="S1549" s="108" t="s">
        <v>272</v>
      </c>
      <c r="T1549" s="108" t="s">
        <v>272</v>
      </c>
      <c r="U1549" s="108" t="s">
        <v>272</v>
      </c>
      <c r="V1549" s="108" t="s">
        <v>272</v>
      </c>
      <c r="W1549" s="108" t="s">
        <v>272</v>
      </c>
      <c r="X1549" s="108" t="s">
        <v>272</v>
      </c>
      <c r="Y1549" s="108" t="s">
        <v>272</v>
      </c>
      <c r="Z1549" s="108" t="s">
        <v>272</v>
      </c>
      <c r="AA1549" s="108" t="s">
        <v>272</v>
      </c>
      <c r="AB1549" s="108" t="s">
        <v>272</v>
      </c>
      <c r="AC1549" s="108" t="s">
        <v>272</v>
      </c>
      <c r="AD1549" s="108" t="s">
        <v>272</v>
      </c>
      <c r="AE1549" s="108" t="s">
        <v>272</v>
      </c>
      <c r="AF1549" s="108" t="s">
        <v>278</v>
      </c>
    </row>
    <row r="1550" spans="1:32" x14ac:dyDescent="0.25">
      <c r="A1550" s="107">
        <f t="shared" si="24"/>
        <v>9</v>
      </c>
      <c r="B1550" s="113">
        <v>45545</v>
      </c>
      <c r="C1550" s="113">
        <v>45545</v>
      </c>
      <c r="D1550" s="108" t="s">
        <v>3317</v>
      </c>
      <c r="E1550" s="108" t="s">
        <v>272</v>
      </c>
      <c r="F1550" s="108" t="s">
        <v>3318</v>
      </c>
      <c r="G1550" s="108" t="s">
        <v>281</v>
      </c>
      <c r="H1550" s="108" t="s">
        <v>282</v>
      </c>
      <c r="I1550" s="108" t="s">
        <v>276</v>
      </c>
      <c r="J1550" s="120">
        <v>-601486050</v>
      </c>
      <c r="K1550" s="114">
        <v>0</v>
      </c>
      <c r="L1550" s="114">
        <v>-601486050</v>
      </c>
      <c r="M1550" s="115" t="s">
        <v>272</v>
      </c>
      <c r="N1550" s="108" t="s">
        <v>283</v>
      </c>
      <c r="O1550" s="108" t="s">
        <v>168</v>
      </c>
      <c r="P1550" s="108" t="s">
        <v>284</v>
      </c>
      <c r="Q1550" s="120">
        <v>16500</v>
      </c>
      <c r="R1550" s="116" t="s">
        <v>0</v>
      </c>
      <c r="S1550" s="108" t="s">
        <v>272</v>
      </c>
      <c r="T1550" s="108" t="s">
        <v>272</v>
      </c>
      <c r="U1550" s="108" t="s">
        <v>272</v>
      </c>
      <c r="V1550" s="108" t="s">
        <v>272</v>
      </c>
      <c r="W1550" s="108" t="s">
        <v>272</v>
      </c>
      <c r="X1550" s="108" t="s">
        <v>272</v>
      </c>
      <c r="Y1550" s="108" t="s">
        <v>272</v>
      </c>
      <c r="Z1550" s="108" t="s">
        <v>272</v>
      </c>
      <c r="AA1550" s="108" t="s">
        <v>272</v>
      </c>
      <c r="AB1550" s="108" t="s">
        <v>272</v>
      </c>
      <c r="AC1550" s="108" t="s">
        <v>272</v>
      </c>
      <c r="AD1550" s="108" t="s">
        <v>272</v>
      </c>
      <c r="AE1550" s="108" t="s">
        <v>272</v>
      </c>
      <c r="AF1550" s="108" t="s">
        <v>278</v>
      </c>
    </row>
    <row r="1551" spans="1:32" ht="50" x14ac:dyDescent="0.25">
      <c r="A1551" s="107">
        <f t="shared" si="24"/>
        <v>9</v>
      </c>
      <c r="B1551" s="113">
        <v>45546</v>
      </c>
      <c r="C1551" s="113">
        <v>45546</v>
      </c>
      <c r="D1551" s="108" t="s">
        <v>3319</v>
      </c>
      <c r="E1551" s="108" t="s">
        <v>272</v>
      </c>
      <c r="F1551" s="108" t="s">
        <v>3320</v>
      </c>
      <c r="G1551" s="108" t="s">
        <v>274</v>
      </c>
      <c r="H1551" s="108" t="s">
        <v>275</v>
      </c>
      <c r="I1551" s="108" t="s">
        <v>276</v>
      </c>
      <c r="J1551" s="120">
        <v>-20707</v>
      </c>
      <c r="K1551" s="114">
        <v>0</v>
      </c>
      <c r="L1551" s="114">
        <v>-20707</v>
      </c>
      <c r="M1551" s="115" t="s">
        <v>3321</v>
      </c>
      <c r="N1551" s="108" t="s">
        <v>272</v>
      </c>
      <c r="O1551" s="108" t="s">
        <v>272</v>
      </c>
      <c r="P1551" s="108" t="s">
        <v>272</v>
      </c>
      <c r="Q1551" s="120">
        <v>0</v>
      </c>
      <c r="R1551" s="116" t="s">
        <v>239</v>
      </c>
      <c r="S1551" s="108" t="s">
        <v>272</v>
      </c>
      <c r="T1551" s="108" t="s">
        <v>272</v>
      </c>
      <c r="U1551" s="108" t="s">
        <v>272</v>
      </c>
      <c r="V1551" s="108" t="s">
        <v>272</v>
      </c>
      <c r="W1551" s="108" t="s">
        <v>272</v>
      </c>
      <c r="X1551" s="108" t="s">
        <v>272</v>
      </c>
      <c r="Y1551" s="108" t="s">
        <v>272</v>
      </c>
      <c r="Z1551" s="108" t="s">
        <v>272</v>
      </c>
      <c r="AA1551" s="108" t="s">
        <v>272</v>
      </c>
      <c r="AB1551" s="108" t="s">
        <v>272</v>
      </c>
      <c r="AC1551" s="108" t="s">
        <v>272</v>
      </c>
      <c r="AD1551" s="108" t="s">
        <v>272</v>
      </c>
      <c r="AE1551" s="108" t="s">
        <v>272</v>
      </c>
      <c r="AF1551" s="108" t="s">
        <v>278</v>
      </c>
    </row>
    <row r="1552" spans="1:32" ht="37.5" x14ac:dyDescent="0.25">
      <c r="A1552" s="107">
        <f t="shared" si="24"/>
        <v>9</v>
      </c>
      <c r="B1552" s="113">
        <v>45546</v>
      </c>
      <c r="C1552" s="113">
        <v>45546</v>
      </c>
      <c r="D1552" s="108" t="s">
        <v>3322</v>
      </c>
      <c r="E1552" s="108" t="s">
        <v>272</v>
      </c>
      <c r="F1552" s="108" t="s">
        <v>3323</v>
      </c>
      <c r="G1552" s="108" t="s">
        <v>274</v>
      </c>
      <c r="H1552" s="108" t="s">
        <v>275</v>
      </c>
      <c r="I1552" s="108" t="s">
        <v>276</v>
      </c>
      <c r="J1552" s="120">
        <v>-266175500</v>
      </c>
      <c r="K1552" s="114">
        <v>0</v>
      </c>
      <c r="L1552" s="114">
        <v>-266175500</v>
      </c>
      <c r="M1552" s="115" t="s">
        <v>3324</v>
      </c>
      <c r="N1552" s="108" t="s">
        <v>272</v>
      </c>
      <c r="O1552" s="108" t="s">
        <v>272</v>
      </c>
      <c r="P1552" s="108" t="s">
        <v>272</v>
      </c>
      <c r="Q1552" s="120">
        <v>0</v>
      </c>
      <c r="R1552" s="116" t="s">
        <v>240</v>
      </c>
      <c r="S1552" s="108" t="s">
        <v>272</v>
      </c>
      <c r="T1552" s="108" t="s">
        <v>272</v>
      </c>
      <c r="U1552" s="108" t="s">
        <v>272</v>
      </c>
      <c r="V1552" s="108" t="s">
        <v>272</v>
      </c>
      <c r="W1552" s="108" t="s">
        <v>272</v>
      </c>
      <c r="X1552" s="108" t="s">
        <v>272</v>
      </c>
      <c r="Y1552" s="108" t="s">
        <v>272</v>
      </c>
      <c r="Z1552" s="108" t="s">
        <v>272</v>
      </c>
      <c r="AA1552" s="108" t="s">
        <v>272</v>
      </c>
      <c r="AB1552" s="108" t="s">
        <v>272</v>
      </c>
      <c r="AC1552" s="108" t="s">
        <v>272</v>
      </c>
      <c r="AD1552" s="108" t="s">
        <v>272</v>
      </c>
      <c r="AE1552" s="108" t="s">
        <v>272</v>
      </c>
      <c r="AF1552" s="108" t="s">
        <v>278</v>
      </c>
    </row>
    <row r="1553" spans="1:32" x14ac:dyDescent="0.25">
      <c r="A1553" s="107">
        <f t="shared" si="24"/>
        <v>9</v>
      </c>
      <c r="B1553" s="113">
        <v>45546</v>
      </c>
      <c r="C1553" s="113">
        <v>45546</v>
      </c>
      <c r="D1553" s="108" t="s">
        <v>3325</v>
      </c>
      <c r="E1553" s="108" t="s">
        <v>272</v>
      </c>
      <c r="F1553" s="108" t="s">
        <v>3326</v>
      </c>
      <c r="G1553" s="108" t="s">
        <v>315</v>
      </c>
      <c r="H1553" s="108" t="s">
        <v>316</v>
      </c>
      <c r="I1553" s="108" t="s">
        <v>276</v>
      </c>
      <c r="J1553" s="120">
        <v>-781550000</v>
      </c>
      <c r="K1553" s="114">
        <v>0</v>
      </c>
      <c r="L1553" s="114">
        <v>-781550000</v>
      </c>
      <c r="M1553" s="115" t="s">
        <v>272</v>
      </c>
      <c r="N1553" s="108" t="s">
        <v>111</v>
      </c>
      <c r="O1553" s="108" t="s">
        <v>466</v>
      </c>
      <c r="P1553" s="108" t="s">
        <v>284</v>
      </c>
      <c r="Q1553" s="120">
        <v>22000</v>
      </c>
      <c r="R1553" s="116" t="s">
        <v>0</v>
      </c>
      <c r="S1553" s="108" t="s">
        <v>272</v>
      </c>
      <c r="T1553" s="108" t="s">
        <v>272</v>
      </c>
      <c r="U1553" s="108" t="s">
        <v>272</v>
      </c>
      <c r="V1553" s="108" t="s">
        <v>272</v>
      </c>
      <c r="W1553" s="108" t="s">
        <v>272</v>
      </c>
      <c r="X1553" s="108" t="s">
        <v>272</v>
      </c>
      <c r="Y1553" s="108" t="s">
        <v>272</v>
      </c>
      <c r="Z1553" s="108" t="s">
        <v>272</v>
      </c>
      <c r="AA1553" s="108" t="s">
        <v>272</v>
      </c>
      <c r="AB1553" s="108" t="s">
        <v>272</v>
      </c>
      <c r="AC1553" s="108" t="s">
        <v>272</v>
      </c>
      <c r="AD1553" s="108" t="s">
        <v>272</v>
      </c>
      <c r="AE1553" s="108" t="s">
        <v>272</v>
      </c>
      <c r="AF1553" s="108" t="s">
        <v>278</v>
      </c>
    </row>
    <row r="1554" spans="1:32" x14ac:dyDescent="0.25">
      <c r="A1554" s="107">
        <f t="shared" si="24"/>
        <v>9</v>
      </c>
      <c r="B1554" s="113">
        <v>45546</v>
      </c>
      <c r="C1554" s="113">
        <v>45546</v>
      </c>
      <c r="D1554" s="108" t="s">
        <v>3327</v>
      </c>
      <c r="E1554" s="108" t="s">
        <v>272</v>
      </c>
      <c r="F1554" s="108" t="s">
        <v>3328</v>
      </c>
      <c r="G1554" s="108" t="s">
        <v>315</v>
      </c>
      <c r="H1554" s="108" t="s">
        <v>316</v>
      </c>
      <c r="I1554" s="108" t="s">
        <v>276</v>
      </c>
      <c r="J1554" s="120">
        <v>-781550000</v>
      </c>
      <c r="K1554" s="114">
        <v>0</v>
      </c>
      <c r="L1554" s="114">
        <v>-781550000</v>
      </c>
      <c r="M1554" s="115" t="s">
        <v>272</v>
      </c>
      <c r="N1554" s="108" t="s">
        <v>111</v>
      </c>
      <c r="O1554" s="108" t="s">
        <v>466</v>
      </c>
      <c r="P1554" s="108" t="s">
        <v>284</v>
      </c>
      <c r="Q1554" s="120">
        <v>22000</v>
      </c>
      <c r="R1554" s="116" t="s">
        <v>0</v>
      </c>
      <c r="S1554" s="108" t="s">
        <v>272</v>
      </c>
      <c r="T1554" s="108" t="s">
        <v>272</v>
      </c>
      <c r="U1554" s="108" t="s">
        <v>272</v>
      </c>
      <c r="V1554" s="108" t="s">
        <v>272</v>
      </c>
      <c r="W1554" s="108" t="s">
        <v>272</v>
      </c>
      <c r="X1554" s="108" t="s">
        <v>272</v>
      </c>
      <c r="Y1554" s="108" t="s">
        <v>272</v>
      </c>
      <c r="Z1554" s="108" t="s">
        <v>272</v>
      </c>
      <c r="AA1554" s="108" t="s">
        <v>272</v>
      </c>
      <c r="AB1554" s="108" t="s">
        <v>272</v>
      </c>
      <c r="AC1554" s="108" t="s">
        <v>272</v>
      </c>
      <c r="AD1554" s="108" t="s">
        <v>272</v>
      </c>
      <c r="AE1554" s="108" t="s">
        <v>272</v>
      </c>
      <c r="AF1554" s="108" t="s">
        <v>278</v>
      </c>
    </row>
    <row r="1555" spans="1:32" x14ac:dyDescent="0.25">
      <c r="A1555" s="107">
        <f t="shared" si="24"/>
        <v>9</v>
      </c>
      <c r="B1555" s="113">
        <v>45546</v>
      </c>
      <c r="C1555" s="113">
        <v>45546</v>
      </c>
      <c r="D1555" s="108" t="s">
        <v>3329</v>
      </c>
      <c r="E1555" s="108" t="s">
        <v>272</v>
      </c>
      <c r="F1555" s="108" t="s">
        <v>3330</v>
      </c>
      <c r="G1555" s="108" t="s">
        <v>315</v>
      </c>
      <c r="H1555" s="108" t="s">
        <v>316</v>
      </c>
      <c r="I1555" s="108" t="s">
        <v>276</v>
      </c>
      <c r="J1555" s="120">
        <v>-781550000</v>
      </c>
      <c r="K1555" s="114">
        <v>0</v>
      </c>
      <c r="L1555" s="114">
        <v>-781550000</v>
      </c>
      <c r="M1555" s="115" t="s">
        <v>272</v>
      </c>
      <c r="N1555" s="108" t="s">
        <v>111</v>
      </c>
      <c r="O1555" s="108" t="s">
        <v>466</v>
      </c>
      <c r="P1555" s="108" t="s">
        <v>284</v>
      </c>
      <c r="Q1555" s="120">
        <v>22000</v>
      </c>
      <c r="R1555" s="116" t="s">
        <v>0</v>
      </c>
      <c r="S1555" s="108" t="s">
        <v>272</v>
      </c>
      <c r="T1555" s="108" t="s">
        <v>272</v>
      </c>
      <c r="U1555" s="108" t="s">
        <v>272</v>
      </c>
      <c r="V1555" s="108" t="s">
        <v>272</v>
      </c>
      <c r="W1555" s="108" t="s">
        <v>272</v>
      </c>
      <c r="X1555" s="108" t="s">
        <v>272</v>
      </c>
      <c r="Y1555" s="108" t="s">
        <v>272</v>
      </c>
      <c r="Z1555" s="108" t="s">
        <v>272</v>
      </c>
      <c r="AA1555" s="108" t="s">
        <v>272</v>
      </c>
      <c r="AB1555" s="108" t="s">
        <v>272</v>
      </c>
      <c r="AC1555" s="108" t="s">
        <v>272</v>
      </c>
      <c r="AD1555" s="108" t="s">
        <v>272</v>
      </c>
      <c r="AE1555" s="108" t="s">
        <v>272</v>
      </c>
      <c r="AF1555" s="108" t="s">
        <v>278</v>
      </c>
    </row>
    <row r="1556" spans="1:32" x14ac:dyDescent="0.25">
      <c r="A1556" s="107">
        <f t="shared" si="24"/>
        <v>9</v>
      </c>
      <c r="B1556" s="113">
        <v>45546</v>
      </c>
      <c r="C1556" s="113">
        <v>45546</v>
      </c>
      <c r="D1556" s="108" t="s">
        <v>3331</v>
      </c>
      <c r="E1556" s="108" t="s">
        <v>272</v>
      </c>
      <c r="F1556" s="108" t="s">
        <v>3332</v>
      </c>
      <c r="G1556" s="108" t="s">
        <v>315</v>
      </c>
      <c r="H1556" s="108" t="s">
        <v>316</v>
      </c>
      <c r="I1556" s="108" t="s">
        <v>276</v>
      </c>
      <c r="J1556" s="120">
        <v>-781550000</v>
      </c>
      <c r="K1556" s="114">
        <v>0</v>
      </c>
      <c r="L1556" s="114">
        <v>-781550000</v>
      </c>
      <c r="M1556" s="115" t="s">
        <v>272</v>
      </c>
      <c r="N1556" s="108" t="s">
        <v>111</v>
      </c>
      <c r="O1556" s="108" t="s">
        <v>466</v>
      </c>
      <c r="P1556" s="108" t="s">
        <v>284</v>
      </c>
      <c r="Q1556" s="120">
        <v>22000</v>
      </c>
      <c r="R1556" s="116" t="s">
        <v>0</v>
      </c>
      <c r="S1556" s="108" t="s">
        <v>272</v>
      </c>
      <c r="T1556" s="108" t="s">
        <v>272</v>
      </c>
      <c r="U1556" s="108" t="s">
        <v>272</v>
      </c>
      <c r="V1556" s="108" t="s">
        <v>272</v>
      </c>
      <c r="W1556" s="108" t="s">
        <v>272</v>
      </c>
      <c r="X1556" s="108" t="s">
        <v>272</v>
      </c>
      <c r="Y1556" s="108" t="s">
        <v>272</v>
      </c>
      <c r="Z1556" s="108" t="s">
        <v>272</v>
      </c>
      <c r="AA1556" s="108" t="s">
        <v>272</v>
      </c>
      <c r="AB1556" s="108" t="s">
        <v>272</v>
      </c>
      <c r="AC1556" s="108" t="s">
        <v>272</v>
      </c>
      <c r="AD1556" s="108" t="s">
        <v>272</v>
      </c>
      <c r="AE1556" s="108" t="s">
        <v>272</v>
      </c>
      <c r="AF1556" s="108" t="s">
        <v>278</v>
      </c>
    </row>
    <row r="1557" spans="1:32" x14ac:dyDescent="0.25">
      <c r="A1557" s="107">
        <f t="shared" si="24"/>
        <v>9</v>
      </c>
      <c r="B1557" s="113">
        <v>45546</v>
      </c>
      <c r="C1557" s="113">
        <v>45546</v>
      </c>
      <c r="D1557" s="108" t="s">
        <v>3333</v>
      </c>
      <c r="E1557" s="108" t="s">
        <v>272</v>
      </c>
      <c r="F1557" s="108" t="s">
        <v>3334</v>
      </c>
      <c r="G1557" s="108" t="s">
        <v>281</v>
      </c>
      <c r="H1557" s="108" t="s">
        <v>282</v>
      </c>
      <c r="I1557" s="108" t="s">
        <v>276</v>
      </c>
      <c r="J1557" s="120">
        <v>-193017000</v>
      </c>
      <c r="K1557" s="114">
        <v>0</v>
      </c>
      <c r="L1557" s="114">
        <v>-193017000</v>
      </c>
      <c r="M1557" s="115" t="s">
        <v>272</v>
      </c>
      <c r="N1557" s="108" t="s">
        <v>3026</v>
      </c>
      <c r="O1557" s="108" t="s">
        <v>3027</v>
      </c>
      <c r="P1557" s="108" t="s">
        <v>284</v>
      </c>
      <c r="Q1557" s="120">
        <v>5500</v>
      </c>
      <c r="R1557" s="116" t="s">
        <v>1</v>
      </c>
      <c r="S1557" s="108" t="s">
        <v>272</v>
      </c>
      <c r="T1557" s="108" t="s">
        <v>272</v>
      </c>
      <c r="U1557" s="108" t="s">
        <v>272</v>
      </c>
      <c r="V1557" s="108" t="s">
        <v>272</v>
      </c>
      <c r="W1557" s="108" t="s">
        <v>272</v>
      </c>
      <c r="X1557" s="108" t="s">
        <v>272</v>
      </c>
      <c r="Y1557" s="108" t="s">
        <v>272</v>
      </c>
      <c r="Z1557" s="108" t="s">
        <v>272</v>
      </c>
      <c r="AA1557" s="108" t="s">
        <v>272</v>
      </c>
      <c r="AB1557" s="108" t="s">
        <v>272</v>
      </c>
      <c r="AC1557" s="108" t="s">
        <v>272</v>
      </c>
      <c r="AD1557" s="108" t="s">
        <v>272</v>
      </c>
      <c r="AE1557" s="108" t="s">
        <v>272</v>
      </c>
      <c r="AF1557" s="108" t="s">
        <v>278</v>
      </c>
    </row>
    <row r="1558" spans="1:32" x14ac:dyDescent="0.25">
      <c r="A1558" s="107">
        <f t="shared" si="24"/>
        <v>9</v>
      </c>
      <c r="B1558" s="113">
        <v>45546</v>
      </c>
      <c r="C1558" s="113">
        <v>45546</v>
      </c>
      <c r="D1558" s="108" t="s">
        <v>3335</v>
      </c>
      <c r="E1558" s="108" t="s">
        <v>272</v>
      </c>
      <c r="F1558" s="108" t="s">
        <v>3336</v>
      </c>
      <c r="G1558" s="108" t="s">
        <v>281</v>
      </c>
      <c r="H1558" s="108" t="s">
        <v>282</v>
      </c>
      <c r="I1558" s="108" t="s">
        <v>276</v>
      </c>
      <c r="J1558" s="120">
        <v>-801981400</v>
      </c>
      <c r="K1558" s="114">
        <v>0</v>
      </c>
      <c r="L1558" s="114">
        <v>-801981400</v>
      </c>
      <c r="M1558" s="115" t="s">
        <v>272</v>
      </c>
      <c r="N1558" s="108" t="s">
        <v>283</v>
      </c>
      <c r="O1558" s="108" t="s">
        <v>168</v>
      </c>
      <c r="P1558" s="108" t="s">
        <v>284</v>
      </c>
      <c r="Q1558" s="120">
        <v>22000</v>
      </c>
      <c r="R1558" s="116" t="s">
        <v>0</v>
      </c>
      <c r="S1558" s="108" t="s">
        <v>272</v>
      </c>
      <c r="T1558" s="108" t="s">
        <v>272</v>
      </c>
      <c r="U1558" s="108" t="s">
        <v>272</v>
      </c>
      <c r="V1558" s="108" t="s">
        <v>272</v>
      </c>
      <c r="W1558" s="108" t="s">
        <v>272</v>
      </c>
      <c r="X1558" s="108" t="s">
        <v>272</v>
      </c>
      <c r="Y1558" s="108" t="s">
        <v>272</v>
      </c>
      <c r="Z1558" s="108" t="s">
        <v>272</v>
      </c>
      <c r="AA1558" s="108" t="s">
        <v>272</v>
      </c>
      <c r="AB1558" s="108" t="s">
        <v>272</v>
      </c>
      <c r="AC1558" s="108" t="s">
        <v>272</v>
      </c>
      <c r="AD1558" s="108" t="s">
        <v>272</v>
      </c>
      <c r="AE1558" s="108" t="s">
        <v>272</v>
      </c>
      <c r="AF1558" s="108" t="s">
        <v>278</v>
      </c>
    </row>
    <row r="1559" spans="1:32" x14ac:dyDescent="0.25">
      <c r="A1559" s="107">
        <f t="shared" si="24"/>
        <v>9</v>
      </c>
      <c r="B1559" s="113">
        <v>45546</v>
      </c>
      <c r="C1559" s="113">
        <v>45546</v>
      </c>
      <c r="D1559" s="108" t="s">
        <v>3337</v>
      </c>
      <c r="E1559" s="108" t="s">
        <v>272</v>
      </c>
      <c r="F1559" s="108" t="s">
        <v>3338</v>
      </c>
      <c r="G1559" s="108" t="s">
        <v>281</v>
      </c>
      <c r="H1559" s="108" t="s">
        <v>282</v>
      </c>
      <c r="I1559" s="108" t="s">
        <v>276</v>
      </c>
      <c r="J1559" s="120">
        <v>-386034000</v>
      </c>
      <c r="K1559" s="114">
        <v>0</v>
      </c>
      <c r="L1559" s="114">
        <v>-386034000</v>
      </c>
      <c r="M1559" s="115" t="s">
        <v>272</v>
      </c>
      <c r="N1559" s="108" t="s">
        <v>101</v>
      </c>
      <c r="O1559" s="108" t="s">
        <v>175</v>
      </c>
      <c r="P1559" s="108" t="s">
        <v>284</v>
      </c>
      <c r="Q1559" s="120">
        <v>11000</v>
      </c>
      <c r="R1559" s="116" t="s">
        <v>1</v>
      </c>
      <c r="S1559" s="108" t="s">
        <v>272</v>
      </c>
      <c r="T1559" s="108" t="s">
        <v>272</v>
      </c>
      <c r="U1559" s="108" t="s">
        <v>272</v>
      </c>
      <c r="V1559" s="108" t="s">
        <v>272</v>
      </c>
      <c r="W1559" s="108" t="s">
        <v>272</v>
      </c>
      <c r="X1559" s="108" t="s">
        <v>272</v>
      </c>
      <c r="Y1559" s="108" t="s">
        <v>272</v>
      </c>
      <c r="Z1559" s="108" t="s">
        <v>272</v>
      </c>
      <c r="AA1559" s="108" t="s">
        <v>272</v>
      </c>
      <c r="AB1559" s="108" t="s">
        <v>272</v>
      </c>
      <c r="AC1559" s="108" t="s">
        <v>272</v>
      </c>
      <c r="AD1559" s="108" t="s">
        <v>272</v>
      </c>
      <c r="AE1559" s="108" t="s">
        <v>272</v>
      </c>
      <c r="AF1559" s="108" t="s">
        <v>278</v>
      </c>
    </row>
    <row r="1560" spans="1:32" x14ac:dyDescent="0.25">
      <c r="A1560" s="107">
        <f t="shared" si="24"/>
        <v>9</v>
      </c>
      <c r="B1560" s="113">
        <v>45546</v>
      </c>
      <c r="C1560" s="113">
        <v>45546</v>
      </c>
      <c r="D1560" s="108" t="s">
        <v>3339</v>
      </c>
      <c r="E1560" s="108" t="s">
        <v>272</v>
      </c>
      <c r="F1560" s="108" t="s">
        <v>3340</v>
      </c>
      <c r="G1560" s="108" t="s">
        <v>281</v>
      </c>
      <c r="H1560" s="108" t="s">
        <v>282</v>
      </c>
      <c r="I1560" s="108" t="s">
        <v>276</v>
      </c>
      <c r="J1560" s="120">
        <v>-13150000</v>
      </c>
      <c r="K1560" s="114">
        <v>0</v>
      </c>
      <c r="L1560" s="114">
        <v>-13150000</v>
      </c>
      <c r="M1560" s="115" t="s">
        <v>272</v>
      </c>
      <c r="N1560" s="108" t="s">
        <v>2423</v>
      </c>
      <c r="O1560" s="108" t="s">
        <v>2424</v>
      </c>
      <c r="P1560" s="108" t="s">
        <v>284</v>
      </c>
      <c r="Q1560" s="120">
        <v>2630</v>
      </c>
      <c r="R1560" s="116" t="s">
        <v>239</v>
      </c>
      <c r="S1560" s="108" t="s">
        <v>272</v>
      </c>
      <c r="T1560" s="108" t="s">
        <v>272</v>
      </c>
      <c r="U1560" s="108" t="s">
        <v>272</v>
      </c>
      <c r="V1560" s="108" t="s">
        <v>272</v>
      </c>
      <c r="W1560" s="108" t="s">
        <v>272</v>
      </c>
      <c r="X1560" s="108" t="s">
        <v>272</v>
      </c>
      <c r="Y1560" s="108" t="s">
        <v>272</v>
      </c>
      <c r="Z1560" s="108" t="s">
        <v>272</v>
      </c>
      <c r="AA1560" s="108" t="s">
        <v>272</v>
      </c>
      <c r="AB1560" s="108" t="s">
        <v>272</v>
      </c>
      <c r="AC1560" s="108" t="s">
        <v>272</v>
      </c>
      <c r="AD1560" s="108" t="s">
        <v>272</v>
      </c>
      <c r="AE1560" s="108" t="s">
        <v>272</v>
      </c>
      <c r="AF1560" s="108" t="s">
        <v>278</v>
      </c>
    </row>
    <row r="1561" spans="1:32" x14ac:dyDescent="0.25">
      <c r="A1561" s="107">
        <f t="shared" si="24"/>
        <v>9</v>
      </c>
      <c r="B1561" s="113">
        <v>45546</v>
      </c>
      <c r="C1561" s="113">
        <v>45546</v>
      </c>
      <c r="D1561" s="108" t="s">
        <v>3339</v>
      </c>
      <c r="E1561" s="108" t="s">
        <v>272</v>
      </c>
      <c r="F1561" s="108" t="s">
        <v>3340</v>
      </c>
      <c r="G1561" s="108" t="s">
        <v>281</v>
      </c>
      <c r="H1561" s="108" t="s">
        <v>282</v>
      </c>
      <c r="I1561" s="108" t="s">
        <v>276</v>
      </c>
      <c r="J1561" s="120">
        <v>-10550000</v>
      </c>
      <c r="K1561" s="114">
        <v>0</v>
      </c>
      <c r="L1561" s="114">
        <v>-10550000</v>
      </c>
      <c r="M1561" s="115" t="s">
        <v>272</v>
      </c>
      <c r="N1561" s="108" t="s">
        <v>2425</v>
      </c>
      <c r="O1561" s="108" t="s">
        <v>2426</v>
      </c>
      <c r="P1561" s="108" t="s">
        <v>284</v>
      </c>
      <c r="Q1561" s="120">
        <v>2110</v>
      </c>
      <c r="R1561" s="116" t="s">
        <v>239</v>
      </c>
      <c r="S1561" s="108" t="s">
        <v>272</v>
      </c>
      <c r="T1561" s="108" t="s">
        <v>272</v>
      </c>
      <c r="U1561" s="108" t="s">
        <v>272</v>
      </c>
      <c r="V1561" s="108" t="s">
        <v>272</v>
      </c>
      <c r="W1561" s="108" t="s">
        <v>272</v>
      </c>
      <c r="X1561" s="108" t="s">
        <v>272</v>
      </c>
      <c r="Y1561" s="108" t="s">
        <v>272</v>
      </c>
      <c r="Z1561" s="108" t="s">
        <v>272</v>
      </c>
      <c r="AA1561" s="108" t="s">
        <v>272</v>
      </c>
      <c r="AB1561" s="108" t="s">
        <v>272</v>
      </c>
      <c r="AC1561" s="108" t="s">
        <v>272</v>
      </c>
      <c r="AD1561" s="108" t="s">
        <v>272</v>
      </c>
      <c r="AE1561" s="108" t="s">
        <v>272</v>
      </c>
      <c r="AF1561" s="108" t="s">
        <v>278</v>
      </c>
    </row>
    <row r="1562" spans="1:32" x14ac:dyDescent="0.25">
      <c r="A1562" s="107">
        <f t="shared" si="24"/>
        <v>9</v>
      </c>
      <c r="B1562" s="113">
        <v>45546</v>
      </c>
      <c r="C1562" s="113">
        <v>45546</v>
      </c>
      <c r="D1562" s="108" t="s">
        <v>3339</v>
      </c>
      <c r="E1562" s="108" t="s">
        <v>272</v>
      </c>
      <c r="F1562" s="108" t="s">
        <v>3340</v>
      </c>
      <c r="G1562" s="108" t="s">
        <v>281</v>
      </c>
      <c r="H1562" s="108" t="s">
        <v>282</v>
      </c>
      <c r="I1562" s="108" t="s">
        <v>276</v>
      </c>
      <c r="J1562" s="120">
        <v>-12200000</v>
      </c>
      <c r="K1562" s="114">
        <v>0</v>
      </c>
      <c r="L1562" s="114">
        <v>-12200000</v>
      </c>
      <c r="M1562" s="115" t="s">
        <v>272</v>
      </c>
      <c r="N1562" s="108" t="s">
        <v>2427</v>
      </c>
      <c r="O1562" s="108" t="s">
        <v>2428</v>
      </c>
      <c r="P1562" s="108" t="s">
        <v>284</v>
      </c>
      <c r="Q1562" s="120">
        <v>2440</v>
      </c>
      <c r="R1562" s="116" t="s">
        <v>239</v>
      </c>
      <c r="S1562" s="108" t="s">
        <v>272</v>
      </c>
      <c r="T1562" s="108" t="s">
        <v>272</v>
      </c>
      <c r="U1562" s="108" t="s">
        <v>272</v>
      </c>
      <c r="V1562" s="108" t="s">
        <v>272</v>
      </c>
      <c r="W1562" s="108" t="s">
        <v>272</v>
      </c>
      <c r="X1562" s="108" t="s">
        <v>272</v>
      </c>
      <c r="Y1562" s="108" t="s">
        <v>272</v>
      </c>
      <c r="Z1562" s="108" t="s">
        <v>272</v>
      </c>
      <c r="AA1562" s="108" t="s">
        <v>272</v>
      </c>
      <c r="AB1562" s="108" t="s">
        <v>272</v>
      </c>
      <c r="AC1562" s="108" t="s">
        <v>272</v>
      </c>
      <c r="AD1562" s="108" t="s">
        <v>272</v>
      </c>
      <c r="AE1562" s="108" t="s">
        <v>272</v>
      </c>
      <c r="AF1562" s="108" t="s">
        <v>278</v>
      </c>
    </row>
    <row r="1563" spans="1:32" x14ac:dyDescent="0.25">
      <c r="A1563" s="107">
        <f t="shared" si="24"/>
        <v>9</v>
      </c>
      <c r="B1563" s="113">
        <v>45546</v>
      </c>
      <c r="C1563" s="113">
        <v>45546</v>
      </c>
      <c r="D1563" s="108" t="s">
        <v>3339</v>
      </c>
      <c r="E1563" s="108" t="s">
        <v>272</v>
      </c>
      <c r="F1563" s="108" t="s">
        <v>3340</v>
      </c>
      <c r="G1563" s="108" t="s">
        <v>281</v>
      </c>
      <c r="H1563" s="108" t="s">
        <v>282</v>
      </c>
      <c r="I1563" s="108" t="s">
        <v>276</v>
      </c>
      <c r="J1563" s="120">
        <v>-11300000</v>
      </c>
      <c r="K1563" s="114">
        <v>0</v>
      </c>
      <c r="L1563" s="114">
        <v>-11300000</v>
      </c>
      <c r="M1563" s="115" t="s">
        <v>272</v>
      </c>
      <c r="N1563" s="108" t="s">
        <v>2429</v>
      </c>
      <c r="O1563" s="108" t="s">
        <v>2430</v>
      </c>
      <c r="P1563" s="108" t="s">
        <v>284</v>
      </c>
      <c r="Q1563" s="120">
        <v>2260</v>
      </c>
      <c r="R1563" s="116" t="s">
        <v>239</v>
      </c>
      <c r="S1563" s="108" t="s">
        <v>272</v>
      </c>
      <c r="T1563" s="108" t="s">
        <v>272</v>
      </c>
      <c r="U1563" s="108" t="s">
        <v>272</v>
      </c>
      <c r="V1563" s="108" t="s">
        <v>272</v>
      </c>
      <c r="W1563" s="108" t="s">
        <v>272</v>
      </c>
      <c r="X1563" s="108" t="s">
        <v>272</v>
      </c>
      <c r="Y1563" s="108" t="s">
        <v>272</v>
      </c>
      <c r="Z1563" s="108" t="s">
        <v>272</v>
      </c>
      <c r="AA1563" s="108" t="s">
        <v>272</v>
      </c>
      <c r="AB1563" s="108" t="s">
        <v>272</v>
      </c>
      <c r="AC1563" s="108" t="s">
        <v>272</v>
      </c>
      <c r="AD1563" s="108" t="s">
        <v>272</v>
      </c>
      <c r="AE1563" s="108" t="s">
        <v>272</v>
      </c>
      <c r="AF1563" s="108" t="s">
        <v>278</v>
      </c>
    </row>
    <row r="1564" spans="1:32" x14ac:dyDescent="0.25">
      <c r="A1564" s="107">
        <f t="shared" si="24"/>
        <v>9</v>
      </c>
      <c r="B1564" s="113">
        <v>45546</v>
      </c>
      <c r="C1564" s="113">
        <v>45546</v>
      </c>
      <c r="D1564" s="108" t="s">
        <v>3341</v>
      </c>
      <c r="E1564" s="108" t="s">
        <v>272</v>
      </c>
      <c r="F1564" s="108" t="s">
        <v>3342</v>
      </c>
      <c r="G1564" s="108" t="s">
        <v>281</v>
      </c>
      <c r="H1564" s="108" t="s">
        <v>282</v>
      </c>
      <c r="I1564" s="108" t="s">
        <v>276</v>
      </c>
      <c r="J1564" s="120">
        <v>-11800000</v>
      </c>
      <c r="K1564" s="114">
        <v>0</v>
      </c>
      <c r="L1564" s="114">
        <v>-11800000</v>
      </c>
      <c r="M1564" s="115" t="s">
        <v>272</v>
      </c>
      <c r="N1564" s="108" t="s">
        <v>2423</v>
      </c>
      <c r="O1564" s="108" t="s">
        <v>2424</v>
      </c>
      <c r="P1564" s="108" t="s">
        <v>284</v>
      </c>
      <c r="Q1564" s="120">
        <v>2360</v>
      </c>
      <c r="R1564" s="116" t="s">
        <v>239</v>
      </c>
      <c r="S1564" s="108" t="s">
        <v>272</v>
      </c>
      <c r="T1564" s="108" t="s">
        <v>272</v>
      </c>
      <c r="U1564" s="108" t="s">
        <v>272</v>
      </c>
      <c r="V1564" s="108" t="s">
        <v>272</v>
      </c>
      <c r="W1564" s="108" t="s">
        <v>272</v>
      </c>
      <c r="X1564" s="108" t="s">
        <v>272</v>
      </c>
      <c r="Y1564" s="108" t="s">
        <v>272</v>
      </c>
      <c r="Z1564" s="108" t="s">
        <v>272</v>
      </c>
      <c r="AA1564" s="108" t="s">
        <v>272</v>
      </c>
      <c r="AB1564" s="108" t="s">
        <v>272</v>
      </c>
      <c r="AC1564" s="108" t="s">
        <v>272</v>
      </c>
      <c r="AD1564" s="108" t="s">
        <v>272</v>
      </c>
      <c r="AE1564" s="108" t="s">
        <v>272</v>
      </c>
      <c r="AF1564" s="108" t="s">
        <v>278</v>
      </c>
    </row>
    <row r="1565" spans="1:32" x14ac:dyDescent="0.25">
      <c r="A1565" s="107">
        <f t="shared" si="24"/>
        <v>9</v>
      </c>
      <c r="B1565" s="113">
        <v>45546</v>
      </c>
      <c r="C1565" s="113">
        <v>45546</v>
      </c>
      <c r="D1565" s="108" t="s">
        <v>3341</v>
      </c>
      <c r="E1565" s="108" t="s">
        <v>272</v>
      </c>
      <c r="F1565" s="108" t="s">
        <v>3342</v>
      </c>
      <c r="G1565" s="108" t="s">
        <v>281</v>
      </c>
      <c r="H1565" s="108" t="s">
        <v>282</v>
      </c>
      <c r="I1565" s="108" t="s">
        <v>276</v>
      </c>
      <c r="J1565" s="120">
        <v>-12550000</v>
      </c>
      <c r="K1565" s="114">
        <v>0</v>
      </c>
      <c r="L1565" s="114">
        <v>-12550000</v>
      </c>
      <c r="M1565" s="115" t="s">
        <v>272</v>
      </c>
      <c r="N1565" s="108" t="s">
        <v>2425</v>
      </c>
      <c r="O1565" s="108" t="s">
        <v>2426</v>
      </c>
      <c r="P1565" s="108" t="s">
        <v>284</v>
      </c>
      <c r="Q1565" s="120">
        <v>2510</v>
      </c>
      <c r="R1565" s="116" t="s">
        <v>239</v>
      </c>
      <c r="S1565" s="108" t="s">
        <v>272</v>
      </c>
      <c r="T1565" s="108" t="s">
        <v>272</v>
      </c>
      <c r="U1565" s="108" t="s">
        <v>272</v>
      </c>
      <c r="V1565" s="108" t="s">
        <v>272</v>
      </c>
      <c r="W1565" s="108" t="s">
        <v>272</v>
      </c>
      <c r="X1565" s="108" t="s">
        <v>272</v>
      </c>
      <c r="Y1565" s="108" t="s">
        <v>272</v>
      </c>
      <c r="Z1565" s="108" t="s">
        <v>272</v>
      </c>
      <c r="AA1565" s="108" t="s">
        <v>272</v>
      </c>
      <c r="AB1565" s="108" t="s">
        <v>272</v>
      </c>
      <c r="AC1565" s="108" t="s">
        <v>272</v>
      </c>
      <c r="AD1565" s="108" t="s">
        <v>272</v>
      </c>
      <c r="AE1565" s="108" t="s">
        <v>272</v>
      </c>
      <c r="AF1565" s="108" t="s">
        <v>278</v>
      </c>
    </row>
    <row r="1566" spans="1:32" x14ac:dyDescent="0.25">
      <c r="A1566" s="107">
        <f t="shared" si="24"/>
        <v>9</v>
      </c>
      <c r="B1566" s="113">
        <v>45546</v>
      </c>
      <c r="C1566" s="113">
        <v>45546</v>
      </c>
      <c r="D1566" s="108" t="s">
        <v>3341</v>
      </c>
      <c r="E1566" s="108" t="s">
        <v>272</v>
      </c>
      <c r="F1566" s="108" t="s">
        <v>3342</v>
      </c>
      <c r="G1566" s="108" t="s">
        <v>281</v>
      </c>
      <c r="H1566" s="108" t="s">
        <v>282</v>
      </c>
      <c r="I1566" s="108" t="s">
        <v>276</v>
      </c>
      <c r="J1566" s="120">
        <v>-10600000</v>
      </c>
      <c r="K1566" s="114">
        <v>0</v>
      </c>
      <c r="L1566" s="114">
        <v>-10600000</v>
      </c>
      <c r="M1566" s="115" t="s">
        <v>272</v>
      </c>
      <c r="N1566" s="108" t="s">
        <v>2427</v>
      </c>
      <c r="O1566" s="108" t="s">
        <v>2428</v>
      </c>
      <c r="P1566" s="108" t="s">
        <v>284</v>
      </c>
      <c r="Q1566" s="120">
        <v>2120</v>
      </c>
      <c r="R1566" s="116" t="s">
        <v>239</v>
      </c>
      <c r="S1566" s="108" t="s">
        <v>272</v>
      </c>
      <c r="T1566" s="108" t="s">
        <v>272</v>
      </c>
      <c r="U1566" s="108" t="s">
        <v>272</v>
      </c>
      <c r="V1566" s="108" t="s">
        <v>272</v>
      </c>
      <c r="W1566" s="108" t="s">
        <v>272</v>
      </c>
      <c r="X1566" s="108" t="s">
        <v>272</v>
      </c>
      <c r="Y1566" s="108" t="s">
        <v>272</v>
      </c>
      <c r="Z1566" s="108" t="s">
        <v>272</v>
      </c>
      <c r="AA1566" s="108" t="s">
        <v>272</v>
      </c>
      <c r="AB1566" s="108" t="s">
        <v>272</v>
      </c>
      <c r="AC1566" s="108" t="s">
        <v>272</v>
      </c>
      <c r="AD1566" s="108" t="s">
        <v>272</v>
      </c>
      <c r="AE1566" s="108" t="s">
        <v>272</v>
      </c>
      <c r="AF1566" s="108" t="s">
        <v>278</v>
      </c>
    </row>
    <row r="1567" spans="1:32" ht="50" x14ac:dyDescent="0.25">
      <c r="A1567" s="107">
        <f t="shared" si="24"/>
        <v>9</v>
      </c>
      <c r="B1567" s="113">
        <v>45547</v>
      </c>
      <c r="C1567" s="113">
        <v>45547</v>
      </c>
      <c r="D1567" s="108" t="s">
        <v>3343</v>
      </c>
      <c r="E1567" s="108" t="s">
        <v>272</v>
      </c>
      <c r="F1567" s="108" t="s">
        <v>3344</v>
      </c>
      <c r="G1567" s="108" t="s">
        <v>274</v>
      </c>
      <c r="H1567" s="108" t="s">
        <v>275</v>
      </c>
      <c r="I1567" s="108" t="s">
        <v>276</v>
      </c>
      <c r="J1567" s="120">
        <v>-7833333</v>
      </c>
      <c r="K1567" s="114">
        <v>0</v>
      </c>
      <c r="L1567" s="114">
        <v>-7833333</v>
      </c>
      <c r="M1567" s="115" t="s">
        <v>3345</v>
      </c>
      <c r="N1567" s="108" t="s">
        <v>272</v>
      </c>
      <c r="O1567" s="108" t="s">
        <v>272</v>
      </c>
      <c r="P1567" s="108" t="s">
        <v>272</v>
      </c>
      <c r="Q1567" s="120">
        <v>0</v>
      </c>
      <c r="R1567" s="116" t="s">
        <v>239</v>
      </c>
      <c r="S1567" s="108" t="s">
        <v>272</v>
      </c>
      <c r="T1567" s="108" t="s">
        <v>272</v>
      </c>
      <c r="U1567" s="108" t="s">
        <v>272</v>
      </c>
      <c r="V1567" s="108" t="s">
        <v>272</v>
      </c>
      <c r="W1567" s="108" t="s">
        <v>272</v>
      </c>
      <c r="X1567" s="108" t="s">
        <v>272</v>
      </c>
      <c r="Y1567" s="108" t="s">
        <v>272</v>
      </c>
      <c r="Z1567" s="108" t="s">
        <v>272</v>
      </c>
      <c r="AA1567" s="108" t="s">
        <v>272</v>
      </c>
      <c r="AB1567" s="108" t="s">
        <v>272</v>
      </c>
      <c r="AC1567" s="108" t="s">
        <v>272</v>
      </c>
      <c r="AD1567" s="108" t="s">
        <v>272</v>
      </c>
      <c r="AE1567" s="108" t="s">
        <v>272</v>
      </c>
      <c r="AF1567" s="108" t="s">
        <v>278</v>
      </c>
    </row>
    <row r="1568" spans="1:32" ht="37.5" x14ac:dyDescent="0.25">
      <c r="A1568" s="107">
        <f t="shared" si="24"/>
        <v>9</v>
      </c>
      <c r="B1568" s="113">
        <v>45547</v>
      </c>
      <c r="C1568" s="113">
        <v>45547</v>
      </c>
      <c r="D1568" s="108" t="s">
        <v>3346</v>
      </c>
      <c r="E1568" s="108" t="s">
        <v>272</v>
      </c>
      <c r="F1568" s="108" t="s">
        <v>3347</v>
      </c>
      <c r="G1568" s="108" t="s">
        <v>274</v>
      </c>
      <c r="H1568" s="108" t="s">
        <v>275</v>
      </c>
      <c r="I1568" s="108" t="s">
        <v>276</v>
      </c>
      <c r="J1568" s="120">
        <v>-10555556</v>
      </c>
      <c r="K1568" s="114">
        <v>0</v>
      </c>
      <c r="L1568" s="114">
        <v>-10555556</v>
      </c>
      <c r="M1568" s="115" t="s">
        <v>3348</v>
      </c>
      <c r="N1568" s="108" t="s">
        <v>272</v>
      </c>
      <c r="O1568" s="108" t="s">
        <v>272</v>
      </c>
      <c r="P1568" s="108" t="s">
        <v>272</v>
      </c>
      <c r="Q1568" s="120">
        <v>0</v>
      </c>
      <c r="R1568" s="116" t="s">
        <v>239</v>
      </c>
      <c r="S1568" s="108" t="s">
        <v>272</v>
      </c>
      <c r="T1568" s="108" t="s">
        <v>272</v>
      </c>
      <c r="U1568" s="108" t="s">
        <v>272</v>
      </c>
      <c r="V1568" s="108" t="s">
        <v>272</v>
      </c>
      <c r="W1568" s="108" t="s">
        <v>272</v>
      </c>
      <c r="X1568" s="108" t="s">
        <v>272</v>
      </c>
      <c r="Y1568" s="108" t="s">
        <v>272</v>
      </c>
      <c r="Z1568" s="108" t="s">
        <v>272</v>
      </c>
      <c r="AA1568" s="108" t="s">
        <v>272</v>
      </c>
      <c r="AB1568" s="108" t="s">
        <v>272</v>
      </c>
      <c r="AC1568" s="108" t="s">
        <v>272</v>
      </c>
      <c r="AD1568" s="108" t="s">
        <v>272</v>
      </c>
      <c r="AE1568" s="108" t="s">
        <v>272</v>
      </c>
      <c r="AF1568" s="108" t="s">
        <v>278</v>
      </c>
    </row>
    <row r="1569" spans="1:32" x14ac:dyDescent="0.25">
      <c r="A1569" s="107">
        <f t="shared" si="24"/>
        <v>9</v>
      </c>
      <c r="B1569" s="113">
        <v>45547</v>
      </c>
      <c r="C1569" s="113">
        <v>45547</v>
      </c>
      <c r="D1569" s="108" t="s">
        <v>3349</v>
      </c>
      <c r="E1569" s="108" t="s">
        <v>272</v>
      </c>
      <c r="F1569" s="108" t="s">
        <v>3350</v>
      </c>
      <c r="G1569" s="108" t="s">
        <v>281</v>
      </c>
      <c r="H1569" s="108" t="s">
        <v>282</v>
      </c>
      <c r="I1569" s="108" t="s">
        <v>276</v>
      </c>
      <c r="J1569" s="120">
        <v>-714846000</v>
      </c>
      <c r="K1569" s="114">
        <v>0</v>
      </c>
      <c r="L1569" s="114">
        <v>-714846000</v>
      </c>
      <c r="M1569" s="115" t="s">
        <v>272</v>
      </c>
      <c r="N1569" s="108" t="s">
        <v>110</v>
      </c>
      <c r="O1569" s="108" t="s">
        <v>192</v>
      </c>
      <c r="P1569" s="108" t="s">
        <v>284</v>
      </c>
      <c r="Q1569" s="120">
        <v>22000</v>
      </c>
      <c r="R1569" s="116" t="s">
        <v>0</v>
      </c>
      <c r="S1569" s="108" t="s">
        <v>272</v>
      </c>
      <c r="T1569" s="108" t="s">
        <v>272</v>
      </c>
      <c r="U1569" s="108" t="s">
        <v>272</v>
      </c>
      <c r="V1569" s="108" t="s">
        <v>272</v>
      </c>
      <c r="W1569" s="108" t="s">
        <v>272</v>
      </c>
      <c r="X1569" s="108" t="s">
        <v>272</v>
      </c>
      <c r="Y1569" s="108" t="s">
        <v>272</v>
      </c>
      <c r="Z1569" s="108" t="s">
        <v>272</v>
      </c>
      <c r="AA1569" s="108" t="s">
        <v>272</v>
      </c>
      <c r="AB1569" s="108" t="s">
        <v>272</v>
      </c>
      <c r="AC1569" s="108" t="s">
        <v>272</v>
      </c>
      <c r="AD1569" s="108" t="s">
        <v>272</v>
      </c>
      <c r="AE1569" s="108" t="s">
        <v>272</v>
      </c>
      <c r="AF1569" s="108" t="s">
        <v>278</v>
      </c>
    </row>
    <row r="1570" spans="1:32" x14ac:dyDescent="0.25">
      <c r="A1570" s="107">
        <f t="shared" si="24"/>
        <v>9</v>
      </c>
      <c r="B1570" s="113">
        <v>45547</v>
      </c>
      <c r="C1570" s="113">
        <v>45547</v>
      </c>
      <c r="D1570" s="108" t="s">
        <v>3351</v>
      </c>
      <c r="E1570" s="108" t="s">
        <v>272</v>
      </c>
      <c r="F1570" s="108" t="s">
        <v>3352</v>
      </c>
      <c r="G1570" s="108" t="s">
        <v>281</v>
      </c>
      <c r="H1570" s="108" t="s">
        <v>282</v>
      </c>
      <c r="I1570" s="108" t="s">
        <v>276</v>
      </c>
      <c r="J1570" s="120">
        <v>-8500000</v>
      </c>
      <c r="K1570" s="114">
        <v>0</v>
      </c>
      <c r="L1570" s="114">
        <v>-8500000</v>
      </c>
      <c r="M1570" s="115" t="s">
        <v>272</v>
      </c>
      <c r="N1570" s="108" t="s">
        <v>2423</v>
      </c>
      <c r="O1570" s="108" t="s">
        <v>2424</v>
      </c>
      <c r="P1570" s="108" t="s">
        <v>284</v>
      </c>
      <c r="Q1570" s="120">
        <v>1700</v>
      </c>
      <c r="R1570" s="116" t="s">
        <v>239</v>
      </c>
      <c r="S1570" s="108" t="s">
        <v>272</v>
      </c>
      <c r="T1570" s="108" t="s">
        <v>272</v>
      </c>
      <c r="U1570" s="108" t="s">
        <v>272</v>
      </c>
      <c r="V1570" s="108" t="s">
        <v>272</v>
      </c>
      <c r="W1570" s="108" t="s">
        <v>272</v>
      </c>
      <c r="X1570" s="108" t="s">
        <v>272</v>
      </c>
      <c r="Y1570" s="108" t="s">
        <v>272</v>
      </c>
      <c r="Z1570" s="108" t="s">
        <v>272</v>
      </c>
      <c r="AA1570" s="108" t="s">
        <v>272</v>
      </c>
      <c r="AB1570" s="108" t="s">
        <v>272</v>
      </c>
      <c r="AC1570" s="108" t="s">
        <v>272</v>
      </c>
      <c r="AD1570" s="108" t="s">
        <v>272</v>
      </c>
      <c r="AE1570" s="108" t="s">
        <v>272</v>
      </c>
      <c r="AF1570" s="108" t="s">
        <v>278</v>
      </c>
    </row>
    <row r="1571" spans="1:32" x14ac:dyDescent="0.25">
      <c r="A1571" s="107">
        <f t="shared" si="24"/>
        <v>9</v>
      </c>
      <c r="B1571" s="113">
        <v>45547</v>
      </c>
      <c r="C1571" s="113">
        <v>45547</v>
      </c>
      <c r="D1571" s="108" t="s">
        <v>3351</v>
      </c>
      <c r="E1571" s="108" t="s">
        <v>272</v>
      </c>
      <c r="F1571" s="108" t="s">
        <v>3352</v>
      </c>
      <c r="G1571" s="108" t="s">
        <v>281</v>
      </c>
      <c r="H1571" s="108" t="s">
        <v>282</v>
      </c>
      <c r="I1571" s="108" t="s">
        <v>276</v>
      </c>
      <c r="J1571" s="120">
        <v>-12500000</v>
      </c>
      <c r="K1571" s="114">
        <v>0</v>
      </c>
      <c r="L1571" s="114">
        <v>-12500000</v>
      </c>
      <c r="M1571" s="115" t="s">
        <v>272</v>
      </c>
      <c r="N1571" s="108" t="s">
        <v>2425</v>
      </c>
      <c r="O1571" s="108" t="s">
        <v>2426</v>
      </c>
      <c r="P1571" s="108" t="s">
        <v>284</v>
      </c>
      <c r="Q1571" s="120">
        <v>2500</v>
      </c>
      <c r="R1571" s="116" t="s">
        <v>239</v>
      </c>
      <c r="S1571" s="108" t="s">
        <v>272</v>
      </c>
      <c r="T1571" s="108" t="s">
        <v>272</v>
      </c>
      <c r="U1571" s="108" t="s">
        <v>272</v>
      </c>
      <c r="V1571" s="108" t="s">
        <v>272</v>
      </c>
      <c r="W1571" s="108" t="s">
        <v>272</v>
      </c>
      <c r="X1571" s="108" t="s">
        <v>272</v>
      </c>
      <c r="Y1571" s="108" t="s">
        <v>272</v>
      </c>
      <c r="Z1571" s="108" t="s">
        <v>272</v>
      </c>
      <c r="AA1571" s="108" t="s">
        <v>272</v>
      </c>
      <c r="AB1571" s="108" t="s">
        <v>272</v>
      </c>
      <c r="AC1571" s="108" t="s">
        <v>272</v>
      </c>
      <c r="AD1571" s="108" t="s">
        <v>272</v>
      </c>
      <c r="AE1571" s="108" t="s">
        <v>272</v>
      </c>
      <c r="AF1571" s="108" t="s">
        <v>278</v>
      </c>
    </row>
    <row r="1572" spans="1:32" x14ac:dyDescent="0.25">
      <c r="A1572" s="107">
        <f t="shared" si="24"/>
        <v>9</v>
      </c>
      <c r="B1572" s="113">
        <v>45547</v>
      </c>
      <c r="C1572" s="113">
        <v>45547</v>
      </c>
      <c r="D1572" s="108" t="s">
        <v>3351</v>
      </c>
      <c r="E1572" s="108" t="s">
        <v>272</v>
      </c>
      <c r="F1572" s="108" t="s">
        <v>3352</v>
      </c>
      <c r="G1572" s="108" t="s">
        <v>281</v>
      </c>
      <c r="H1572" s="108" t="s">
        <v>282</v>
      </c>
      <c r="I1572" s="108" t="s">
        <v>276</v>
      </c>
      <c r="J1572" s="120">
        <v>-12650000</v>
      </c>
      <c r="K1572" s="114">
        <v>0</v>
      </c>
      <c r="L1572" s="114">
        <v>-12650000</v>
      </c>
      <c r="M1572" s="115" t="s">
        <v>272</v>
      </c>
      <c r="N1572" s="108" t="s">
        <v>2427</v>
      </c>
      <c r="O1572" s="108" t="s">
        <v>2428</v>
      </c>
      <c r="P1572" s="108" t="s">
        <v>284</v>
      </c>
      <c r="Q1572" s="120">
        <v>2530</v>
      </c>
      <c r="R1572" s="116" t="s">
        <v>239</v>
      </c>
      <c r="S1572" s="108" t="s">
        <v>272</v>
      </c>
      <c r="T1572" s="108" t="s">
        <v>272</v>
      </c>
      <c r="U1572" s="108" t="s">
        <v>272</v>
      </c>
      <c r="V1572" s="108" t="s">
        <v>272</v>
      </c>
      <c r="W1572" s="108" t="s">
        <v>272</v>
      </c>
      <c r="X1572" s="108" t="s">
        <v>272</v>
      </c>
      <c r="Y1572" s="108" t="s">
        <v>272</v>
      </c>
      <c r="Z1572" s="108" t="s">
        <v>272</v>
      </c>
      <c r="AA1572" s="108" t="s">
        <v>272</v>
      </c>
      <c r="AB1572" s="108" t="s">
        <v>272</v>
      </c>
      <c r="AC1572" s="108" t="s">
        <v>272</v>
      </c>
      <c r="AD1572" s="108" t="s">
        <v>272</v>
      </c>
      <c r="AE1572" s="108" t="s">
        <v>272</v>
      </c>
      <c r="AF1572" s="108" t="s">
        <v>278</v>
      </c>
    </row>
    <row r="1573" spans="1:32" x14ac:dyDescent="0.25">
      <c r="A1573" s="107">
        <f t="shared" si="24"/>
        <v>9</v>
      </c>
      <c r="B1573" s="113">
        <v>45547</v>
      </c>
      <c r="C1573" s="113">
        <v>45547</v>
      </c>
      <c r="D1573" s="108" t="s">
        <v>3351</v>
      </c>
      <c r="E1573" s="108" t="s">
        <v>272</v>
      </c>
      <c r="F1573" s="108" t="s">
        <v>3352</v>
      </c>
      <c r="G1573" s="108" t="s">
        <v>281</v>
      </c>
      <c r="H1573" s="108" t="s">
        <v>282</v>
      </c>
      <c r="I1573" s="108" t="s">
        <v>276</v>
      </c>
      <c r="J1573" s="120">
        <v>-12630000</v>
      </c>
      <c r="K1573" s="114">
        <v>0</v>
      </c>
      <c r="L1573" s="114">
        <v>-12630000</v>
      </c>
      <c r="M1573" s="115" t="s">
        <v>272</v>
      </c>
      <c r="N1573" s="108" t="s">
        <v>2429</v>
      </c>
      <c r="O1573" s="108" t="s">
        <v>2430</v>
      </c>
      <c r="P1573" s="108" t="s">
        <v>284</v>
      </c>
      <c r="Q1573" s="120">
        <v>2526</v>
      </c>
      <c r="R1573" s="116" t="s">
        <v>239</v>
      </c>
      <c r="S1573" s="108" t="s">
        <v>272</v>
      </c>
      <c r="T1573" s="108" t="s">
        <v>272</v>
      </c>
      <c r="U1573" s="108" t="s">
        <v>272</v>
      </c>
      <c r="V1573" s="108" t="s">
        <v>272</v>
      </c>
      <c r="W1573" s="108" t="s">
        <v>272</v>
      </c>
      <c r="X1573" s="108" t="s">
        <v>272</v>
      </c>
      <c r="Y1573" s="108" t="s">
        <v>272</v>
      </c>
      <c r="Z1573" s="108" t="s">
        <v>272</v>
      </c>
      <c r="AA1573" s="108" t="s">
        <v>272</v>
      </c>
      <c r="AB1573" s="108" t="s">
        <v>272</v>
      </c>
      <c r="AC1573" s="108" t="s">
        <v>272</v>
      </c>
      <c r="AD1573" s="108" t="s">
        <v>272</v>
      </c>
      <c r="AE1573" s="108" t="s">
        <v>272</v>
      </c>
      <c r="AF1573" s="108" t="s">
        <v>278</v>
      </c>
    </row>
    <row r="1574" spans="1:32" ht="37.5" x14ac:dyDescent="0.25">
      <c r="A1574" s="107">
        <f t="shared" si="24"/>
        <v>9</v>
      </c>
      <c r="B1574" s="113">
        <v>45548</v>
      </c>
      <c r="C1574" s="113">
        <v>45548</v>
      </c>
      <c r="D1574" s="108" t="s">
        <v>3353</v>
      </c>
      <c r="E1574" s="108" t="s">
        <v>272</v>
      </c>
      <c r="F1574" s="108" t="s">
        <v>3354</v>
      </c>
      <c r="G1574" s="108" t="s">
        <v>274</v>
      </c>
      <c r="H1574" s="108" t="s">
        <v>275</v>
      </c>
      <c r="I1574" s="108" t="s">
        <v>276</v>
      </c>
      <c r="J1574" s="120">
        <v>-2300926</v>
      </c>
      <c r="K1574" s="114">
        <v>0</v>
      </c>
      <c r="L1574" s="114">
        <v>-2300926</v>
      </c>
      <c r="M1574" s="115" t="s">
        <v>3355</v>
      </c>
      <c r="N1574" s="108" t="s">
        <v>272</v>
      </c>
      <c r="O1574" s="108" t="s">
        <v>272</v>
      </c>
      <c r="P1574" s="108" t="s">
        <v>272</v>
      </c>
      <c r="Q1574" s="120">
        <v>0</v>
      </c>
      <c r="R1574" s="116" t="s">
        <v>239</v>
      </c>
      <c r="S1574" s="108" t="s">
        <v>272</v>
      </c>
      <c r="T1574" s="108" t="s">
        <v>272</v>
      </c>
      <c r="U1574" s="108" t="s">
        <v>272</v>
      </c>
      <c r="V1574" s="108" t="s">
        <v>272</v>
      </c>
      <c r="W1574" s="108" t="s">
        <v>272</v>
      </c>
      <c r="X1574" s="108" t="s">
        <v>272</v>
      </c>
      <c r="Y1574" s="108" t="s">
        <v>272</v>
      </c>
      <c r="Z1574" s="108" t="s">
        <v>272</v>
      </c>
      <c r="AA1574" s="108" t="s">
        <v>272</v>
      </c>
      <c r="AB1574" s="108" t="s">
        <v>272</v>
      </c>
      <c r="AC1574" s="108" t="s">
        <v>272</v>
      </c>
      <c r="AD1574" s="108" t="s">
        <v>272</v>
      </c>
      <c r="AE1574" s="108" t="s">
        <v>272</v>
      </c>
      <c r="AF1574" s="108" t="s">
        <v>278</v>
      </c>
    </row>
    <row r="1575" spans="1:32" x14ac:dyDescent="0.25">
      <c r="A1575" s="107">
        <f t="shared" si="24"/>
        <v>9</v>
      </c>
      <c r="B1575" s="113">
        <v>45548</v>
      </c>
      <c r="C1575" s="113">
        <v>45548</v>
      </c>
      <c r="D1575" s="108" t="s">
        <v>3356</v>
      </c>
      <c r="E1575" s="108" t="s">
        <v>272</v>
      </c>
      <c r="F1575" s="108" t="s">
        <v>3357</v>
      </c>
      <c r="G1575" s="108" t="s">
        <v>281</v>
      </c>
      <c r="H1575" s="108" t="s">
        <v>282</v>
      </c>
      <c r="I1575" s="108" t="s">
        <v>276</v>
      </c>
      <c r="J1575" s="120">
        <v>-11100000</v>
      </c>
      <c r="K1575" s="114">
        <v>0</v>
      </c>
      <c r="L1575" s="114">
        <v>-11100000</v>
      </c>
      <c r="M1575" s="115" t="s">
        <v>272</v>
      </c>
      <c r="N1575" s="108" t="s">
        <v>2423</v>
      </c>
      <c r="O1575" s="108" t="s">
        <v>2424</v>
      </c>
      <c r="P1575" s="108" t="s">
        <v>284</v>
      </c>
      <c r="Q1575" s="120">
        <v>2220</v>
      </c>
      <c r="R1575" s="116" t="s">
        <v>239</v>
      </c>
      <c r="S1575" s="108" t="s">
        <v>272</v>
      </c>
      <c r="T1575" s="108" t="s">
        <v>272</v>
      </c>
      <c r="U1575" s="108" t="s">
        <v>272</v>
      </c>
      <c r="V1575" s="108" t="s">
        <v>272</v>
      </c>
      <c r="W1575" s="108" t="s">
        <v>272</v>
      </c>
      <c r="X1575" s="108" t="s">
        <v>272</v>
      </c>
      <c r="Y1575" s="108" t="s">
        <v>272</v>
      </c>
      <c r="Z1575" s="108" t="s">
        <v>272</v>
      </c>
      <c r="AA1575" s="108" t="s">
        <v>272</v>
      </c>
      <c r="AB1575" s="108" t="s">
        <v>272</v>
      </c>
      <c r="AC1575" s="108" t="s">
        <v>272</v>
      </c>
      <c r="AD1575" s="108" t="s">
        <v>272</v>
      </c>
      <c r="AE1575" s="108" t="s">
        <v>272</v>
      </c>
      <c r="AF1575" s="108" t="s">
        <v>278</v>
      </c>
    </row>
    <row r="1576" spans="1:32" x14ac:dyDescent="0.25">
      <c r="A1576" s="107">
        <f t="shared" si="24"/>
        <v>9</v>
      </c>
      <c r="B1576" s="113">
        <v>45548</v>
      </c>
      <c r="C1576" s="113">
        <v>45548</v>
      </c>
      <c r="D1576" s="108" t="s">
        <v>3356</v>
      </c>
      <c r="E1576" s="108" t="s">
        <v>272</v>
      </c>
      <c r="F1576" s="108" t="s">
        <v>3357</v>
      </c>
      <c r="G1576" s="108" t="s">
        <v>281</v>
      </c>
      <c r="H1576" s="108" t="s">
        <v>282</v>
      </c>
      <c r="I1576" s="108" t="s">
        <v>276</v>
      </c>
      <c r="J1576" s="120">
        <v>-15650000</v>
      </c>
      <c r="K1576" s="114">
        <v>0</v>
      </c>
      <c r="L1576" s="114">
        <v>-15650000</v>
      </c>
      <c r="M1576" s="115" t="s">
        <v>272</v>
      </c>
      <c r="N1576" s="108" t="s">
        <v>2425</v>
      </c>
      <c r="O1576" s="108" t="s">
        <v>2426</v>
      </c>
      <c r="P1576" s="108" t="s">
        <v>284</v>
      </c>
      <c r="Q1576" s="120">
        <v>3130</v>
      </c>
      <c r="R1576" s="116" t="s">
        <v>239</v>
      </c>
      <c r="S1576" s="108" t="s">
        <v>272</v>
      </c>
      <c r="T1576" s="108" t="s">
        <v>272</v>
      </c>
      <c r="U1576" s="108" t="s">
        <v>272</v>
      </c>
      <c r="V1576" s="108" t="s">
        <v>272</v>
      </c>
      <c r="W1576" s="108" t="s">
        <v>272</v>
      </c>
      <c r="X1576" s="108" t="s">
        <v>272</v>
      </c>
      <c r="Y1576" s="108" t="s">
        <v>272</v>
      </c>
      <c r="Z1576" s="108" t="s">
        <v>272</v>
      </c>
      <c r="AA1576" s="108" t="s">
        <v>272</v>
      </c>
      <c r="AB1576" s="108" t="s">
        <v>272</v>
      </c>
      <c r="AC1576" s="108" t="s">
        <v>272</v>
      </c>
      <c r="AD1576" s="108" t="s">
        <v>272</v>
      </c>
      <c r="AE1576" s="108" t="s">
        <v>272</v>
      </c>
      <c r="AF1576" s="108" t="s">
        <v>278</v>
      </c>
    </row>
    <row r="1577" spans="1:32" x14ac:dyDescent="0.25">
      <c r="A1577" s="107">
        <f t="shared" si="24"/>
        <v>9</v>
      </c>
      <c r="B1577" s="113">
        <v>45548</v>
      </c>
      <c r="C1577" s="113">
        <v>45548</v>
      </c>
      <c r="D1577" s="108" t="s">
        <v>3356</v>
      </c>
      <c r="E1577" s="108" t="s">
        <v>272</v>
      </c>
      <c r="F1577" s="108" t="s">
        <v>3357</v>
      </c>
      <c r="G1577" s="108" t="s">
        <v>281</v>
      </c>
      <c r="H1577" s="108" t="s">
        <v>282</v>
      </c>
      <c r="I1577" s="108" t="s">
        <v>276</v>
      </c>
      <c r="J1577" s="120">
        <v>-9700000</v>
      </c>
      <c r="K1577" s="114">
        <v>0</v>
      </c>
      <c r="L1577" s="114">
        <v>-9700000</v>
      </c>
      <c r="M1577" s="115" t="s">
        <v>272</v>
      </c>
      <c r="N1577" s="108" t="s">
        <v>2427</v>
      </c>
      <c r="O1577" s="108" t="s">
        <v>2428</v>
      </c>
      <c r="P1577" s="108" t="s">
        <v>284</v>
      </c>
      <c r="Q1577" s="120">
        <v>1940</v>
      </c>
      <c r="R1577" s="116" t="s">
        <v>239</v>
      </c>
      <c r="S1577" s="108" t="s">
        <v>272</v>
      </c>
      <c r="T1577" s="108" t="s">
        <v>272</v>
      </c>
      <c r="U1577" s="108" t="s">
        <v>272</v>
      </c>
      <c r="V1577" s="108" t="s">
        <v>272</v>
      </c>
      <c r="W1577" s="108" t="s">
        <v>272</v>
      </c>
      <c r="X1577" s="108" t="s">
        <v>272</v>
      </c>
      <c r="Y1577" s="108" t="s">
        <v>272</v>
      </c>
      <c r="Z1577" s="108" t="s">
        <v>272</v>
      </c>
      <c r="AA1577" s="108" t="s">
        <v>272</v>
      </c>
      <c r="AB1577" s="108" t="s">
        <v>272</v>
      </c>
      <c r="AC1577" s="108" t="s">
        <v>272</v>
      </c>
      <c r="AD1577" s="108" t="s">
        <v>272</v>
      </c>
      <c r="AE1577" s="108" t="s">
        <v>272</v>
      </c>
      <c r="AF1577" s="108" t="s">
        <v>278</v>
      </c>
    </row>
    <row r="1578" spans="1:32" x14ac:dyDescent="0.25">
      <c r="A1578" s="107">
        <f t="shared" si="24"/>
        <v>9</v>
      </c>
      <c r="B1578" s="113">
        <v>45548</v>
      </c>
      <c r="C1578" s="113">
        <v>45548</v>
      </c>
      <c r="D1578" s="108" t="s">
        <v>3356</v>
      </c>
      <c r="E1578" s="108" t="s">
        <v>272</v>
      </c>
      <c r="F1578" s="108" t="s">
        <v>3357</v>
      </c>
      <c r="G1578" s="108" t="s">
        <v>281</v>
      </c>
      <c r="H1578" s="108" t="s">
        <v>282</v>
      </c>
      <c r="I1578" s="108" t="s">
        <v>276</v>
      </c>
      <c r="J1578" s="120">
        <v>-13200000</v>
      </c>
      <c r="K1578" s="114">
        <v>0</v>
      </c>
      <c r="L1578" s="114">
        <v>-13200000</v>
      </c>
      <c r="M1578" s="115" t="s">
        <v>272</v>
      </c>
      <c r="N1578" s="108" t="s">
        <v>2429</v>
      </c>
      <c r="O1578" s="108" t="s">
        <v>2430</v>
      </c>
      <c r="P1578" s="108" t="s">
        <v>284</v>
      </c>
      <c r="Q1578" s="120">
        <v>2640</v>
      </c>
      <c r="R1578" s="116" t="s">
        <v>239</v>
      </c>
      <c r="S1578" s="108" t="s">
        <v>272</v>
      </c>
      <c r="T1578" s="108" t="s">
        <v>272</v>
      </c>
      <c r="U1578" s="108" t="s">
        <v>272</v>
      </c>
      <c r="V1578" s="108" t="s">
        <v>272</v>
      </c>
      <c r="W1578" s="108" t="s">
        <v>272</v>
      </c>
      <c r="X1578" s="108" t="s">
        <v>272</v>
      </c>
      <c r="Y1578" s="108" t="s">
        <v>272</v>
      </c>
      <c r="Z1578" s="108" t="s">
        <v>272</v>
      </c>
      <c r="AA1578" s="108" t="s">
        <v>272</v>
      </c>
      <c r="AB1578" s="108" t="s">
        <v>272</v>
      </c>
      <c r="AC1578" s="108" t="s">
        <v>272</v>
      </c>
      <c r="AD1578" s="108" t="s">
        <v>272</v>
      </c>
      <c r="AE1578" s="108" t="s">
        <v>272</v>
      </c>
      <c r="AF1578" s="108" t="s">
        <v>278</v>
      </c>
    </row>
    <row r="1579" spans="1:32" ht="37.5" x14ac:dyDescent="0.25">
      <c r="A1579" s="107">
        <f t="shared" si="24"/>
        <v>9</v>
      </c>
      <c r="B1579" s="113">
        <v>45549</v>
      </c>
      <c r="C1579" s="113">
        <v>45549</v>
      </c>
      <c r="D1579" s="108" t="s">
        <v>3358</v>
      </c>
      <c r="E1579" s="108" t="s">
        <v>272</v>
      </c>
      <c r="F1579" s="108" t="s">
        <v>3359</v>
      </c>
      <c r="G1579" s="108" t="s">
        <v>274</v>
      </c>
      <c r="H1579" s="108" t="s">
        <v>275</v>
      </c>
      <c r="I1579" s="108" t="s">
        <v>276</v>
      </c>
      <c r="J1579" s="120">
        <v>-119264</v>
      </c>
      <c r="K1579" s="114">
        <v>0</v>
      </c>
      <c r="L1579" s="114">
        <v>-119264</v>
      </c>
      <c r="M1579" s="115" t="s">
        <v>3360</v>
      </c>
      <c r="N1579" s="108" t="s">
        <v>272</v>
      </c>
      <c r="O1579" s="108" t="s">
        <v>272</v>
      </c>
      <c r="P1579" s="108" t="s">
        <v>272</v>
      </c>
      <c r="Q1579" s="120">
        <v>0</v>
      </c>
      <c r="R1579" s="116" t="s">
        <v>239</v>
      </c>
      <c r="S1579" s="108" t="s">
        <v>272</v>
      </c>
      <c r="T1579" s="108" t="s">
        <v>272</v>
      </c>
      <c r="U1579" s="108" t="s">
        <v>272</v>
      </c>
      <c r="V1579" s="108" t="s">
        <v>272</v>
      </c>
      <c r="W1579" s="108" t="s">
        <v>272</v>
      </c>
      <c r="X1579" s="108" t="s">
        <v>272</v>
      </c>
      <c r="Y1579" s="108" t="s">
        <v>272</v>
      </c>
      <c r="Z1579" s="108" t="s">
        <v>272</v>
      </c>
      <c r="AA1579" s="108" t="s">
        <v>272</v>
      </c>
      <c r="AB1579" s="108" t="s">
        <v>272</v>
      </c>
      <c r="AC1579" s="108" t="s">
        <v>272</v>
      </c>
      <c r="AD1579" s="108" t="s">
        <v>272</v>
      </c>
      <c r="AE1579" s="108" t="s">
        <v>272</v>
      </c>
      <c r="AF1579" s="108" t="s">
        <v>278</v>
      </c>
    </row>
    <row r="1580" spans="1:32" ht="37.5" x14ac:dyDescent="0.25">
      <c r="A1580" s="107">
        <f t="shared" si="24"/>
        <v>9</v>
      </c>
      <c r="B1580" s="113">
        <v>45549</v>
      </c>
      <c r="C1580" s="113">
        <v>45549</v>
      </c>
      <c r="D1580" s="108" t="s">
        <v>3361</v>
      </c>
      <c r="E1580" s="108" t="s">
        <v>272</v>
      </c>
      <c r="F1580" s="108" t="s">
        <v>3362</v>
      </c>
      <c r="G1580" s="108" t="s">
        <v>274</v>
      </c>
      <c r="H1580" s="108" t="s">
        <v>275</v>
      </c>
      <c r="I1580" s="108" t="s">
        <v>276</v>
      </c>
      <c r="J1580" s="120">
        <v>-822300</v>
      </c>
      <c r="K1580" s="114">
        <v>0</v>
      </c>
      <c r="L1580" s="114">
        <v>-822300</v>
      </c>
      <c r="M1580" s="115" t="s">
        <v>3363</v>
      </c>
      <c r="N1580" s="108" t="s">
        <v>272</v>
      </c>
      <c r="O1580" s="108" t="s">
        <v>272</v>
      </c>
      <c r="P1580" s="108" t="s">
        <v>272</v>
      </c>
      <c r="Q1580" s="120">
        <v>0</v>
      </c>
      <c r="R1580" s="116" t="s">
        <v>239</v>
      </c>
      <c r="S1580" s="108" t="s">
        <v>272</v>
      </c>
      <c r="T1580" s="108" t="s">
        <v>272</v>
      </c>
      <c r="U1580" s="108" t="s">
        <v>272</v>
      </c>
      <c r="V1580" s="108" t="s">
        <v>272</v>
      </c>
      <c r="W1580" s="108" t="s">
        <v>272</v>
      </c>
      <c r="X1580" s="108" t="s">
        <v>272</v>
      </c>
      <c r="Y1580" s="108" t="s">
        <v>272</v>
      </c>
      <c r="Z1580" s="108" t="s">
        <v>272</v>
      </c>
      <c r="AA1580" s="108" t="s">
        <v>272</v>
      </c>
      <c r="AB1580" s="108" t="s">
        <v>272</v>
      </c>
      <c r="AC1580" s="108" t="s">
        <v>272</v>
      </c>
      <c r="AD1580" s="108" t="s">
        <v>272</v>
      </c>
      <c r="AE1580" s="108" t="s">
        <v>272</v>
      </c>
      <c r="AF1580" s="108" t="s">
        <v>278</v>
      </c>
    </row>
    <row r="1581" spans="1:32" ht="37.5" x14ac:dyDescent="0.25">
      <c r="A1581" s="107">
        <f t="shared" si="24"/>
        <v>9</v>
      </c>
      <c r="B1581" s="113">
        <v>45549</v>
      </c>
      <c r="C1581" s="113">
        <v>45549</v>
      </c>
      <c r="D1581" s="108" t="s">
        <v>3364</v>
      </c>
      <c r="E1581" s="108" t="s">
        <v>272</v>
      </c>
      <c r="F1581" s="108" t="s">
        <v>3365</v>
      </c>
      <c r="G1581" s="108" t="s">
        <v>274</v>
      </c>
      <c r="H1581" s="108" t="s">
        <v>275</v>
      </c>
      <c r="I1581" s="108" t="s">
        <v>276</v>
      </c>
      <c r="J1581" s="120">
        <v>-25175</v>
      </c>
      <c r="K1581" s="114">
        <v>0</v>
      </c>
      <c r="L1581" s="114">
        <v>-25175</v>
      </c>
      <c r="M1581" s="115" t="s">
        <v>3286</v>
      </c>
      <c r="N1581" s="108" t="s">
        <v>272</v>
      </c>
      <c r="O1581" s="108" t="s">
        <v>272</v>
      </c>
      <c r="P1581" s="108" t="s">
        <v>272</v>
      </c>
      <c r="Q1581" s="120">
        <v>0</v>
      </c>
      <c r="R1581" s="116" t="s">
        <v>239</v>
      </c>
      <c r="S1581" s="108" t="s">
        <v>272</v>
      </c>
      <c r="T1581" s="108" t="s">
        <v>272</v>
      </c>
      <c r="U1581" s="108" t="s">
        <v>272</v>
      </c>
      <c r="V1581" s="108" t="s">
        <v>272</v>
      </c>
      <c r="W1581" s="108" t="s">
        <v>272</v>
      </c>
      <c r="X1581" s="108" t="s">
        <v>272</v>
      </c>
      <c r="Y1581" s="108" t="s">
        <v>272</v>
      </c>
      <c r="Z1581" s="108" t="s">
        <v>272</v>
      </c>
      <c r="AA1581" s="108" t="s">
        <v>272</v>
      </c>
      <c r="AB1581" s="108" t="s">
        <v>272</v>
      </c>
      <c r="AC1581" s="108" t="s">
        <v>272</v>
      </c>
      <c r="AD1581" s="108" t="s">
        <v>272</v>
      </c>
      <c r="AE1581" s="108" t="s">
        <v>272</v>
      </c>
      <c r="AF1581" s="108" t="s">
        <v>278</v>
      </c>
    </row>
    <row r="1582" spans="1:32" ht="37.5" x14ac:dyDescent="0.25">
      <c r="A1582" s="107">
        <f t="shared" si="24"/>
        <v>9</v>
      </c>
      <c r="B1582" s="113">
        <v>45549</v>
      </c>
      <c r="C1582" s="113">
        <v>45549</v>
      </c>
      <c r="D1582" s="108" t="s">
        <v>3366</v>
      </c>
      <c r="E1582" s="108" t="s">
        <v>272</v>
      </c>
      <c r="F1582" s="108" t="s">
        <v>3367</v>
      </c>
      <c r="G1582" s="108" t="s">
        <v>274</v>
      </c>
      <c r="H1582" s="108" t="s">
        <v>275</v>
      </c>
      <c r="I1582" s="108" t="s">
        <v>276</v>
      </c>
      <c r="J1582" s="120">
        <v>-822300</v>
      </c>
      <c r="K1582" s="114">
        <v>0</v>
      </c>
      <c r="L1582" s="114">
        <v>-822300</v>
      </c>
      <c r="M1582" s="115" t="s">
        <v>3363</v>
      </c>
      <c r="N1582" s="108" t="s">
        <v>272</v>
      </c>
      <c r="O1582" s="108" t="s">
        <v>272</v>
      </c>
      <c r="P1582" s="108" t="s">
        <v>272</v>
      </c>
      <c r="Q1582" s="120">
        <v>0</v>
      </c>
      <c r="R1582" s="116" t="s">
        <v>239</v>
      </c>
      <c r="S1582" s="108" t="s">
        <v>272</v>
      </c>
      <c r="T1582" s="108" t="s">
        <v>272</v>
      </c>
      <c r="U1582" s="108" t="s">
        <v>272</v>
      </c>
      <c r="V1582" s="108" t="s">
        <v>272</v>
      </c>
      <c r="W1582" s="108" t="s">
        <v>272</v>
      </c>
      <c r="X1582" s="108" t="s">
        <v>272</v>
      </c>
      <c r="Y1582" s="108" t="s">
        <v>272</v>
      </c>
      <c r="Z1582" s="108" t="s">
        <v>272</v>
      </c>
      <c r="AA1582" s="108" t="s">
        <v>272</v>
      </c>
      <c r="AB1582" s="108" t="s">
        <v>272</v>
      </c>
      <c r="AC1582" s="108" t="s">
        <v>272</v>
      </c>
      <c r="AD1582" s="108" t="s">
        <v>272</v>
      </c>
      <c r="AE1582" s="108" t="s">
        <v>272</v>
      </c>
      <c r="AF1582" s="108" t="s">
        <v>278</v>
      </c>
    </row>
    <row r="1583" spans="1:32" ht="37.5" x14ac:dyDescent="0.25">
      <c r="A1583" s="107">
        <f t="shared" si="24"/>
        <v>9</v>
      </c>
      <c r="B1583" s="113">
        <v>45549</v>
      </c>
      <c r="C1583" s="113">
        <v>45549</v>
      </c>
      <c r="D1583" s="108" t="s">
        <v>3368</v>
      </c>
      <c r="E1583" s="108" t="s">
        <v>272</v>
      </c>
      <c r="F1583" s="108" t="s">
        <v>3369</v>
      </c>
      <c r="G1583" s="108" t="s">
        <v>274</v>
      </c>
      <c r="H1583" s="108" t="s">
        <v>275</v>
      </c>
      <c r="I1583" s="108" t="s">
        <v>276</v>
      </c>
      <c r="J1583" s="120">
        <v>-420000</v>
      </c>
      <c r="K1583" s="114">
        <v>0</v>
      </c>
      <c r="L1583" s="114">
        <v>-420000</v>
      </c>
      <c r="M1583" s="115" t="s">
        <v>3370</v>
      </c>
      <c r="N1583" s="108" t="s">
        <v>272</v>
      </c>
      <c r="O1583" s="108" t="s">
        <v>272</v>
      </c>
      <c r="P1583" s="108" t="s">
        <v>272</v>
      </c>
      <c r="Q1583" s="120">
        <v>0</v>
      </c>
      <c r="R1583" s="116" t="s">
        <v>239</v>
      </c>
      <c r="S1583" s="108" t="s">
        <v>272</v>
      </c>
      <c r="T1583" s="108" t="s">
        <v>272</v>
      </c>
      <c r="U1583" s="108" t="s">
        <v>272</v>
      </c>
      <c r="V1583" s="108" t="s">
        <v>272</v>
      </c>
      <c r="W1583" s="108" t="s">
        <v>272</v>
      </c>
      <c r="X1583" s="108" t="s">
        <v>272</v>
      </c>
      <c r="Y1583" s="108" t="s">
        <v>272</v>
      </c>
      <c r="Z1583" s="108" t="s">
        <v>272</v>
      </c>
      <c r="AA1583" s="108" t="s">
        <v>272</v>
      </c>
      <c r="AB1583" s="108" t="s">
        <v>272</v>
      </c>
      <c r="AC1583" s="108" t="s">
        <v>272</v>
      </c>
      <c r="AD1583" s="108" t="s">
        <v>272</v>
      </c>
      <c r="AE1583" s="108" t="s">
        <v>272</v>
      </c>
      <c r="AF1583" s="108" t="s">
        <v>278</v>
      </c>
    </row>
    <row r="1584" spans="1:32" ht="37.5" x14ac:dyDescent="0.25">
      <c r="A1584" s="107">
        <f t="shared" si="24"/>
        <v>9</v>
      </c>
      <c r="B1584" s="113">
        <v>45549</v>
      </c>
      <c r="C1584" s="113">
        <v>45549</v>
      </c>
      <c r="D1584" s="108" t="s">
        <v>3371</v>
      </c>
      <c r="E1584" s="108" t="s">
        <v>272</v>
      </c>
      <c r="F1584" s="108" t="s">
        <v>3372</v>
      </c>
      <c r="G1584" s="108" t="s">
        <v>274</v>
      </c>
      <c r="H1584" s="108" t="s">
        <v>275</v>
      </c>
      <c r="I1584" s="108" t="s">
        <v>276</v>
      </c>
      <c r="J1584" s="120">
        <v>-2307500</v>
      </c>
      <c r="K1584" s="114">
        <v>0</v>
      </c>
      <c r="L1584" s="114">
        <v>-2307500</v>
      </c>
      <c r="M1584" s="115" t="s">
        <v>3373</v>
      </c>
      <c r="N1584" s="108" t="s">
        <v>272</v>
      </c>
      <c r="O1584" s="108" t="s">
        <v>272</v>
      </c>
      <c r="P1584" s="108" t="s">
        <v>272</v>
      </c>
      <c r="Q1584" s="120">
        <v>0</v>
      </c>
      <c r="R1584" s="116" t="s">
        <v>239</v>
      </c>
      <c r="S1584" s="108" t="s">
        <v>272</v>
      </c>
      <c r="T1584" s="108" t="s">
        <v>272</v>
      </c>
      <c r="U1584" s="108" t="s">
        <v>272</v>
      </c>
      <c r="V1584" s="108" t="s">
        <v>272</v>
      </c>
      <c r="W1584" s="108" t="s">
        <v>272</v>
      </c>
      <c r="X1584" s="108" t="s">
        <v>272</v>
      </c>
      <c r="Y1584" s="108" t="s">
        <v>272</v>
      </c>
      <c r="Z1584" s="108" t="s">
        <v>272</v>
      </c>
      <c r="AA1584" s="108" t="s">
        <v>272</v>
      </c>
      <c r="AB1584" s="108" t="s">
        <v>272</v>
      </c>
      <c r="AC1584" s="108" t="s">
        <v>272</v>
      </c>
      <c r="AD1584" s="108" t="s">
        <v>272</v>
      </c>
      <c r="AE1584" s="108" t="s">
        <v>272</v>
      </c>
      <c r="AF1584" s="108" t="s">
        <v>278</v>
      </c>
    </row>
    <row r="1585" spans="1:32" ht="50" x14ac:dyDescent="0.25">
      <c r="A1585" s="107">
        <f t="shared" si="24"/>
        <v>9</v>
      </c>
      <c r="B1585" s="113">
        <v>45549</v>
      </c>
      <c r="C1585" s="113">
        <v>45549</v>
      </c>
      <c r="D1585" s="108" t="s">
        <v>3374</v>
      </c>
      <c r="E1585" s="108" t="s">
        <v>272</v>
      </c>
      <c r="F1585" s="108" t="s">
        <v>3375</v>
      </c>
      <c r="G1585" s="108" t="s">
        <v>274</v>
      </c>
      <c r="H1585" s="108" t="s">
        <v>275</v>
      </c>
      <c r="I1585" s="108" t="s">
        <v>276</v>
      </c>
      <c r="J1585" s="120">
        <v>-293590</v>
      </c>
      <c r="K1585" s="114">
        <v>0</v>
      </c>
      <c r="L1585" s="114">
        <v>-293590</v>
      </c>
      <c r="M1585" s="115" t="s">
        <v>3376</v>
      </c>
      <c r="N1585" s="108" t="s">
        <v>272</v>
      </c>
      <c r="O1585" s="108" t="s">
        <v>272</v>
      </c>
      <c r="P1585" s="108" t="s">
        <v>272</v>
      </c>
      <c r="Q1585" s="120">
        <v>0</v>
      </c>
      <c r="R1585" s="116" t="s">
        <v>239</v>
      </c>
      <c r="S1585" s="108" t="s">
        <v>272</v>
      </c>
      <c r="T1585" s="108" t="s">
        <v>272</v>
      </c>
      <c r="U1585" s="108" t="s">
        <v>272</v>
      </c>
      <c r="V1585" s="108" t="s">
        <v>272</v>
      </c>
      <c r="W1585" s="108" t="s">
        <v>272</v>
      </c>
      <c r="X1585" s="108" t="s">
        <v>272</v>
      </c>
      <c r="Y1585" s="108" t="s">
        <v>272</v>
      </c>
      <c r="Z1585" s="108" t="s">
        <v>272</v>
      </c>
      <c r="AA1585" s="108" t="s">
        <v>272</v>
      </c>
      <c r="AB1585" s="108" t="s">
        <v>272</v>
      </c>
      <c r="AC1585" s="108" t="s">
        <v>272</v>
      </c>
      <c r="AD1585" s="108" t="s">
        <v>272</v>
      </c>
      <c r="AE1585" s="108" t="s">
        <v>272</v>
      </c>
      <c r="AF1585" s="108" t="s">
        <v>278</v>
      </c>
    </row>
    <row r="1586" spans="1:32" ht="37.5" x14ac:dyDescent="0.25">
      <c r="A1586" s="107">
        <f t="shared" si="24"/>
        <v>9</v>
      </c>
      <c r="B1586" s="113">
        <v>45549</v>
      </c>
      <c r="C1586" s="113">
        <v>45549</v>
      </c>
      <c r="D1586" s="108" t="s">
        <v>3377</v>
      </c>
      <c r="E1586" s="108" t="s">
        <v>272</v>
      </c>
      <c r="F1586" s="108" t="s">
        <v>3378</v>
      </c>
      <c r="G1586" s="108" t="s">
        <v>274</v>
      </c>
      <c r="H1586" s="108" t="s">
        <v>275</v>
      </c>
      <c r="I1586" s="108" t="s">
        <v>276</v>
      </c>
      <c r="J1586" s="120">
        <v>-10086</v>
      </c>
      <c r="K1586" s="114">
        <v>0</v>
      </c>
      <c r="L1586" s="114">
        <v>-10086</v>
      </c>
      <c r="M1586" s="115" t="s">
        <v>3283</v>
      </c>
      <c r="N1586" s="108" t="s">
        <v>272</v>
      </c>
      <c r="O1586" s="108" t="s">
        <v>272</v>
      </c>
      <c r="P1586" s="108" t="s">
        <v>272</v>
      </c>
      <c r="Q1586" s="120">
        <v>0</v>
      </c>
      <c r="R1586" s="116" t="s">
        <v>239</v>
      </c>
      <c r="S1586" s="108" t="s">
        <v>272</v>
      </c>
      <c r="T1586" s="108" t="s">
        <v>272</v>
      </c>
      <c r="U1586" s="108" t="s">
        <v>272</v>
      </c>
      <c r="V1586" s="108" t="s">
        <v>272</v>
      </c>
      <c r="W1586" s="108" t="s">
        <v>272</v>
      </c>
      <c r="X1586" s="108" t="s">
        <v>272</v>
      </c>
      <c r="Y1586" s="108" t="s">
        <v>272</v>
      </c>
      <c r="Z1586" s="108" t="s">
        <v>272</v>
      </c>
      <c r="AA1586" s="108" t="s">
        <v>272</v>
      </c>
      <c r="AB1586" s="108" t="s">
        <v>272</v>
      </c>
      <c r="AC1586" s="108" t="s">
        <v>272</v>
      </c>
      <c r="AD1586" s="108" t="s">
        <v>272</v>
      </c>
      <c r="AE1586" s="108" t="s">
        <v>272</v>
      </c>
      <c r="AF1586" s="108" t="s">
        <v>278</v>
      </c>
    </row>
    <row r="1587" spans="1:32" ht="37.5" x14ac:dyDescent="0.25">
      <c r="A1587" s="107">
        <f t="shared" si="24"/>
        <v>9</v>
      </c>
      <c r="B1587" s="113">
        <v>45549</v>
      </c>
      <c r="C1587" s="113">
        <v>45549</v>
      </c>
      <c r="D1587" s="108" t="s">
        <v>3379</v>
      </c>
      <c r="E1587" s="108" t="s">
        <v>272</v>
      </c>
      <c r="F1587" s="108" t="s">
        <v>3380</v>
      </c>
      <c r="G1587" s="108" t="s">
        <v>274</v>
      </c>
      <c r="H1587" s="108" t="s">
        <v>275</v>
      </c>
      <c r="I1587" s="108" t="s">
        <v>276</v>
      </c>
      <c r="J1587" s="120">
        <v>-22682</v>
      </c>
      <c r="K1587" s="114">
        <v>0</v>
      </c>
      <c r="L1587" s="114">
        <v>-22682</v>
      </c>
      <c r="M1587" s="115" t="s">
        <v>3381</v>
      </c>
      <c r="N1587" s="108" t="s">
        <v>272</v>
      </c>
      <c r="O1587" s="108" t="s">
        <v>272</v>
      </c>
      <c r="P1587" s="108" t="s">
        <v>272</v>
      </c>
      <c r="Q1587" s="120">
        <v>0</v>
      </c>
      <c r="R1587" s="116" t="s">
        <v>239</v>
      </c>
      <c r="S1587" s="108" t="s">
        <v>272</v>
      </c>
      <c r="T1587" s="108" t="s">
        <v>272</v>
      </c>
      <c r="U1587" s="108" t="s">
        <v>272</v>
      </c>
      <c r="V1587" s="108" t="s">
        <v>272</v>
      </c>
      <c r="W1587" s="108" t="s">
        <v>272</v>
      </c>
      <c r="X1587" s="108" t="s">
        <v>272</v>
      </c>
      <c r="Y1587" s="108" t="s">
        <v>272</v>
      </c>
      <c r="Z1587" s="108" t="s">
        <v>272</v>
      </c>
      <c r="AA1587" s="108" t="s">
        <v>272</v>
      </c>
      <c r="AB1587" s="108" t="s">
        <v>272</v>
      </c>
      <c r="AC1587" s="108" t="s">
        <v>272</v>
      </c>
      <c r="AD1587" s="108" t="s">
        <v>272</v>
      </c>
      <c r="AE1587" s="108" t="s">
        <v>272</v>
      </c>
      <c r="AF1587" s="108" t="s">
        <v>278</v>
      </c>
    </row>
    <row r="1588" spans="1:32" ht="37.5" x14ac:dyDescent="0.25">
      <c r="A1588" s="107">
        <f t="shared" si="24"/>
        <v>9</v>
      </c>
      <c r="B1588" s="113">
        <v>45549</v>
      </c>
      <c r="C1588" s="113">
        <v>45549</v>
      </c>
      <c r="D1588" s="108" t="s">
        <v>3382</v>
      </c>
      <c r="E1588" s="108" t="s">
        <v>272</v>
      </c>
      <c r="F1588" s="108" t="s">
        <v>3383</v>
      </c>
      <c r="G1588" s="108" t="s">
        <v>274</v>
      </c>
      <c r="H1588" s="108" t="s">
        <v>275</v>
      </c>
      <c r="I1588" s="108" t="s">
        <v>276</v>
      </c>
      <c r="J1588" s="120">
        <v>-1714480</v>
      </c>
      <c r="K1588" s="114">
        <v>0</v>
      </c>
      <c r="L1588" s="114">
        <v>-1714480</v>
      </c>
      <c r="M1588" s="115" t="s">
        <v>3384</v>
      </c>
      <c r="N1588" s="108" t="s">
        <v>272</v>
      </c>
      <c r="O1588" s="108" t="s">
        <v>272</v>
      </c>
      <c r="P1588" s="108" t="s">
        <v>272</v>
      </c>
      <c r="Q1588" s="120">
        <v>0</v>
      </c>
      <c r="R1588" s="116" t="s">
        <v>239</v>
      </c>
      <c r="S1588" s="108" t="s">
        <v>272</v>
      </c>
      <c r="T1588" s="108" t="s">
        <v>272</v>
      </c>
      <c r="U1588" s="108" t="s">
        <v>272</v>
      </c>
      <c r="V1588" s="108" t="s">
        <v>272</v>
      </c>
      <c r="W1588" s="108" t="s">
        <v>272</v>
      </c>
      <c r="X1588" s="108" t="s">
        <v>272</v>
      </c>
      <c r="Y1588" s="108" t="s">
        <v>272</v>
      </c>
      <c r="Z1588" s="108" t="s">
        <v>272</v>
      </c>
      <c r="AA1588" s="108" t="s">
        <v>272</v>
      </c>
      <c r="AB1588" s="108" t="s">
        <v>272</v>
      </c>
      <c r="AC1588" s="108" t="s">
        <v>272</v>
      </c>
      <c r="AD1588" s="108" t="s">
        <v>272</v>
      </c>
      <c r="AE1588" s="108" t="s">
        <v>272</v>
      </c>
      <c r="AF1588" s="108" t="s">
        <v>278</v>
      </c>
    </row>
    <row r="1589" spans="1:32" ht="37.5" x14ac:dyDescent="0.25">
      <c r="A1589" s="107">
        <f t="shared" si="24"/>
        <v>9</v>
      </c>
      <c r="B1589" s="113">
        <v>45549</v>
      </c>
      <c r="C1589" s="113">
        <v>45549</v>
      </c>
      <c r="D1589" s="108" t="s">
        <v>3385</v>
      </c>
      <c r="E1589" s="108" t="s">
        <v>272</v>
      </c>
      <c r="F1589" s="108" t="s">
        <v>3386</v>
      </c>
      <c r="G1589" s="108" t="s">
        <v>274</v>
      </c>
      <c r="H1589" s="108" t="s">
        <v>275</v>
      </c>
      <c r="I1589" s="108" t="s">
        <v>276</v>
      </c>
      <c r="J1589" s="120">
        <v>-45879</v>
      </c>
      <c r="K1589" s="114">
        <v>0</v>
      </c>
      <c r="L1589" s="114">
        <v>-45879</v>
      </c>
      <c r="M1589" s="115" t="s">
        <v>3387</v>
      </c>
      <c r="N1589" s="108" t="s">
        <v>272</v>
      </c>
      <c r="O1589" s="108" t="s">
        <v>272</v>
      </c>
      <c r="P1589" s="108" t="s">
        <v>272</v>
      </c>
      <c r="Q1589" s="120">
        <v>0</v>
      </c>
      <c r="R1589" s="116" t="s">
        <v>239</v>
      </c>
      <c r="S1589" s="108" t="s">
        <v>272</v>
      </c>
      <c r="T1589" s="108" t="s">
        <v>272</v>
      </c>
      <c r="U1589" s="108" t="s">
        <v>272</v>
      </c>
      <c r="V1589" s="108" t="s">
        <v>272</v>
      </c>
      <c r="W1589" s="108" t="s">
        <v>272</v>
      </c>
      <c r="X1589" s="108" t="s">
        <v>272</v>
      </c>
      <c r="Y1589" s="108" t="s">
        <v>272</v>
      </c>
      <c r="Z1589" s="108" t="s">
        <v>272</v>
      </c>
      <c r="AA1589" s="108" t="s">
        <v>272</v>
      </c>
      <c r="AB1589" s="108" t="s">
        <v>272</v>
      </c>
      <c r="AC1589" s="108" t="s">
        <v>272</v>
      </c>
      <c r="AD1589" s="108" t="s">
        <v>272</v>
      </c>
      <c r="AE1589" s="108" t="s">
        <v>272</v>
      </c>
      <c r="AF1589" s="108" t="s">
        <v>278</v>
      </c>
    </row>
    <row r="1590" spans="1:32" ht="37.5" x14ac:dyDescent="0.25">
      <c r="A1590" s="107">
        <f t="shared" si="24"/>
        <v>9</v>
      </c>
      <c r="B1590" s="113">
        <v>45549</v>
      </c>
      <c r="C1590" s="113">
        <v>45549</v>
      </c>
      <c r="D1590" s="108" t="s">
        <v>3388</v>
      </c>
      <c r="E1590" s="108" t="s">
        <v>272</v>
      </c>
      <c r="F1590" s="108" t="s">
        <v>3389</v>
      </c>
      <c r="G1590" s="108" t="s">
        <v>274</v>
      </c>
      <c r="H1590" s="108" t="s">
        <v>275</v>
      </c>
      <c r="I1590" s="108" t="s">
        <v>276</v>
      </c>
      <c r="J1590" s="120">
        <v>-355391</v>
      </c>
      <c r="K1590" s="114">
        <v>0</v>
      </c>
      <c r="L1590" s="114">
        <v>-355391</v>
      </c>
      <c r="M1590" s="115" t="s">
        <v>3390</v>
      </c>
      <c r="N1590" s="108" t="s">
        <v>272</v>
      </c>
      <c r="O1590" s="108" t="s">
        <v>272</v>
      </c>
      <c r="P1590" s="108" t="s">
        <v>272</v>
      </c>
      <c r="Q1590" s="120">
        <v>0</v>
      </c>
      <c r="R1590" s="116" t="s">
        <v>239</v>
      </c>
      <c r="S1590" s="108" t="s">
        <v>272</v>
      </c>
      <c r="T1590" s="108" t="s">
        <v>272</v>
      </c>
      <c r="U1590" s="108" t="s">
        <v>272</v>
      </c>
      <c r="V1590" s="108" t="s">
        <v>272</v>
      </c>
      <c r="W1590" s="108" t="s">
        <v>272</v>
      </c>
      <c r="X1590" s="108" t="s">
        <v>272</v>
      </c>
      <c r="Y1590" s="108" t="s">
        <v>272</v>
      </c>
      <c r="Z1590" s="108" t="s">
        <v>272</v>
      </c>
      <c r="AA1590" s="108" t="s">
        <v>272</v>
      </c>
      <c r="AB1590" s="108" t="s">
        <v>272</v>
      </c>
      <c r="AC1590" s="108" t="s">
        <v>272</v>
      </c>
      <c r="AD1590" s="108" t="s">
        <v>272</v>
      </c>
      <c r="AE1590" s="108" t="s">
        <v>272</v>
      </c>
      <c r="AF1590" s="108" t="s">
        <v>278</v>
      </c>
    </row>
    <row r="1591" spans="1:32" ht="37.5" x14ac:dyDescent="0.25">
      <c r="A1591" s="107">
        <f t="shared" si="24"/>
        <v>9</v>
      </c>
      <c r="B1591" s="113">
        <v>45549</v>
      </c>
      <c r="C1591" s="113">
        <v>45549</v>
      </c>
      <c r="D1591" s="108" t="s">
        <v>3391</v>
      </c>
      <c r="E1591" s="108" t="s">
        <v>272</v>
      </c>
      <c r="F1591" s="108" t="s">
        <v>3392</v>
      </c>
      <c r="G1591" s="108" t="s">
        <v>274</v>
      </c>
      <c r="H1591" s="108" t="s">
        <v>275</v>
      </c>
      <c r="I1591" s="108" t="s">
        <v>276</v>
      </c>
      <c r="J1591" s="120">
        <v>-1513650</v>
      </c>
      <c r="K1591" s="114">
        <v>0</v>
      </c>
      <c r="L1591" s="114">
        <v>-1513650</v>
      </c>
      <c r="M1591" s="115" t="s">
        <v>3253</v>
      </c>
      <c r="N1591" s="108" t="s">
        <v>272</v>
      </c>
      <c r="O1591" s="108" t="s">
        <v>272</v>
      </c>
      <c r="P1591" s="108" t="s">
        <v>272</v>
      </c>
      <c r="Q1591" s="120">
        <v>0</v>
      </c>
      <c r="R1591" s="116" t="s">
        <v>239</v>
      </c>
      <c r="S1591" s="108" t="s">
        <v>272</v>
      </c>
      <c r="T1591" s="108" t="s">
        <v>272</v>
      </c>
      <c r="U1591" s="108" t="s">
        <v>272</v>
      </c>
      <c r="V1591" s="108" t="s">
        <v>272</v>
      </c>
      <c r="W1591" s="108" t="s">
        <v>272</v>
      </c>
      <c r="X1591" s="108" t="s">
        <v>272</v>
      </c>
      <c r="Y1591" s="108" t="s">
        <v>272</v>
      </c>
      <c r="Z1591" s="108" t="s">
        <v>272</v>
      </c>
      <c r="AA1591" s="108" t="s">
        <v>272</v>
      </c>
      <c r="AB1591" s="108" t="s">
        <v>272</v>
      </c>
      <c r="AC1591" s="108" t="s">
        <v>272</v>
      </c>
      <c r="AD1591" s="108" t="s">
        <v>272</v>
      </c>
      <c r="AE1591" s="108" t="s">
        <v>272</v>
      </c>
      <c r="AF1591" s="108" t="s">
        <v>278</v>
      </c>
    </row>
    <row r="1592" spans="1:32" ht="37.5" x14ac:dyDescent="0.25">
      <c r="A1592" s="107">
        <f t="shared" si="24"/>
        <v>9</v>
      </c>
      <c r="B1592" s="113">
        <v>45549</v>
      </c>
      <c r="C1592" s="113">
        <v>45549</v>
      </c>
      <c r="D1592" s="108" t="s">
        <v>3393</v>
      </c>
      <c r="E1592" s="108" t="s">
        <v>272</v>
      </c>
      <c r="F1592" s="108" t="s">
        <v>3394</v>
      </c>
      <c r="G1592" s="108" t="s">
        <v>274</v>
      </c>
      <c r="H1592" s="108" t="s">
        <v>275</v>
      </c>
      <c r="I1592" s="108" t="s">
        <v>276</v>
      </c>
      <c r="J1592" s="120">
        <v>-515880</v>
      </c>
      <c r="K1592" s="114">
        <v>0</v>
      </c>
      <c r="L1592" s="114">
        <v>-515880</v>
      </c>
      <c r="M1592" s="115" t="s">
        <v>3395</v>
      </c>
      <c r="N1592" s="108" t="s">
        <v>272</v>
      </c>
      <c r="O1592" s="108" t="s">
        <v>272</v>
      </c>
      <c r="P1592" s="108" t="s">
        <v>272</v>
      </c>
      <c r="Q1592" s="120">
        <v>0</v>
      </c>
      <c r="R1592" s="116" t="s">
        <v>239</v>
      </c>
      <c r="S1592" s="108" t="s">
        <v>272</v>
      </c>
      <c r="T1592" s="108" t="s">
        <v>272</v>
      </c>
      <c r="U1592" s="108" t="s">
        <v>272</v>
      </c>
      <c r="V1592" s="108" t="s">
        <v>272</v>
      </c>
      <c r="W1592" s="108" t="s">
        <v>272</v>
      </c>
      <c r="X1592" s="108" t="s">
        <v>272</v>
      </c>
      <c r="Y1592" s="108" t="s">
        <v>272</v>
      </c>
      <c r="Z1592" s="108" t="s">
        <v>272</v>
      </c>
      <c r="AA1592" s="108" t="s">
        <v>272</v>
      </c>
      <c r="AB1592" s="108" t="s">
        <v>272</v>
      </c>
      <c r="AC1592" s="108" t="s">
        <v>272</v>
      </c>
      <c r="AD1592" s="108" t="s">
        <v>272</v>
      </c>
      <c r="AE1592" s="108" t="s">
        <v>272</v>
      </c>
      <c r="AF1592" s="108" t="s">
        <v>278</v>
      </c>
    </row>
    <row r="1593" spans="1:32" ht="37.5" x14ac:dyDescent="0.25">
      <c r="A1593" s="107">
        <f t="shared" si="24"/>
        <v>9</v>
      </c>
      <c r="B1593" s="113">
        <v>45549</v>
      </c>
      <c r="C1593" s="113">
        <v>45549</v>
      </c>
      <c r="D1593" s="108" t="s">
        <v>3396</v>
      </c>
      <c r="E1593" s="108" t="s">
        <v>272</v>
      </c>
      <c r="F1593" s="108" t="s">
        <v>3397</v>
      </c>
      <c r="G1593" s="108" t="s">
        <v>274</v>
      </c>
      <c r="H1593" s="108" t="s">
        <v>275</v>
      </c>
      <c r="I1593" s="108" t="s">
        <v>276</v>
      </c>
      <c r="J1593" s="120">
        <v>-3273800</v>
      </c>
      <c r="K1593" s="114">
        <v>0</v>
      </c>
      <c r="L1593" s="114">
        <v>-3273800</v>
      </c>
      <c r="M1593" s="115" t="s">
        <v>3286</v>
      </c>
      <c r="N1593" s="108" t="s">
        <v>272</v>
      </c>
      <c r="O1593" s="108" t="s">
        <v>272</v>
      </c>
      <c r="P1593" s="108" t="s">
        <v>272</v>
      </c>
      <c r="Q1593" s="120">
        <v>0</v>
      </c>
      <c r="R1593" s="116" t="s">
        <v>239</v>
      </c>
      <c r="S1593" s="108" t="s">
        <v>272</v>
      </c>
      <c r="T1593" s="108" t="s">
        <v>272</v>
      </c>
      <c r="U1593" s="108" t="s">
        <v>272</v>
      </c>
      <c r="V1593" s="108" t="s">
        <v>272</v>
      </c>
      <c r="W1593" s="108" t="s">
        <v>272</v>
      </c>
      <c r="X1593" s="108" t="s">
        <v>272</v>
      </c>
      <c r="Y1593" s="108" t="s">
        <v>272</v>
      </c>
      <c r="Z1593" s="108" t="s">
        <v>272</v>
      </c>
      <c r="AA1593" s="108" t="s">
        <v>272</v>
      </c>
      <c r="AB1593" s="108" t="s">
        <v>272</v>
      </c>
      <c r="AC1593" s="108" t="s">
        <v>272</v>
      </c>
      <c r="AD1593" s="108" t="s">
        <v>272</v>
      </c>
      <c r="AE1593" s="108" t="s">
        <v>272</v>
      </c>
      <c r="AF1593" s="108" t="s">
        <v>278</v>
      </c>
    </row>
    <row r="1594" spans="1:32" ht="37.5" x14ac:dyDescent="0.25">
      <c r="A1594" s="107">
        <f t="shared" si="24"/>
        <v>9</v>
      </c>
      <c r="B1594" s="113">
        <v>45549</v>
      </c>
      <c r="C1594" s="113">
        <v>45549</v>
      </c>
      <c r="D1594" s="108" t="s">
        <v>3398</v>
      </c>
      <c r="E1594" s="108" t="s">
        <v>272</v>
      </c>
      <c r="F1594" s="108" t="s">
        <v>3399</v>
      </c>
      <c r="G1594" s="108" t="s">
        <v>274</v>
      </c>
      <c r="H1594" s="108" t="s">
        <v>275</v>
      </c>
      <c r="I1594" s="108" t="s">
        <v>276</v>
      </c>
      <c r="J1594" s="120">
        <v>-120620</v>
      </c>
      <c r="K1594" s="114">
        <v>0</v>
      </c>
      <c r="L1594" s="114">
        <v>-120620</v>
      </c>
      <c r="M1594" s="115" t="s">
        <v>3400</v>
      </c>
      <c r="N1594" s="108" t="s">
        <v>272</v>
      </c>
      <c r="O1594" s="108" t="s">
        <v>272</v>
      </c>
      <c r="P1594" s="108" t="s">
        <v>272</v>
      </c>
      <c r="Q1594" s="120">
        <v>0</v>
      </c>
      <c r="R1594" s="116" t="s">
        <v>239</v>
      </c>
      <c r="S1594" s="108" t="s">
        <v>272</v>
      </c>
      <c r="T1594" s="108" t="s">
        <v>272</v>
      </c>
      <c r="U1594" s="108" t="s">
        <v>272</v>
      </c>
      <c r="V1594" s="108" t="s">
        <v>272</v>
      </c>
      <c r="W1594" s="108" t="s">
        <v>272</v>
      </c>
      <c r="X1594" s="108" t="s">
        <v>272</v>
      </c>
      <c r="Y1594" s="108" t="s">
        <v>272</v>
      </c>
      <c r="Z1594" s="108" t="s">
        <v>272</v>
      </c>
      <c r="AA1594" s="108" t="s">
        <v>272</v>
      </c>
      <c r="AB1594" s="108" t="s">
        <v>272</v>
      </c>
      <c r="AC1594" s="108" t="s">
        <v>272</v>
      </c>
      <c r="AD1594" s="108" t="s">
        <v>272</v>
      </c>
      <c r="AE1594" s="108" t="s">
        <v>272</v>
      </c>
      <c r="AF1594" s="108" t="s">
        <v>278</v>
      </c>
    </row>
    <row r="1595" spans="1:32" ht="37.5" x14ac:dyDescent="0.25">
      <c r="A1595" s="107">
        <f t="shared" si="24"/>
        <v>9</v>
      </c>
      <c r="B1595" s="113">
        <v>45549</v>
      </c>
      <c r="C1595" s="113">
        <v>45549</v>
      </c>
      <c r="D1595" s="108" t="s">
        <v>3401</v>
      </c>
      <c r="E1595" s="108" t="s">
        <v>272</v>
      </c>
      <c r="F1595" s="108" t="s">
        <v>3402</v>
      </c>
      <c r="G1595" s="108" t="s">
        <v>274</v>
      </c>
      <c r="H1595" s="108" t="s">
        <v>275</v>
      </c>
      <c r="I1595" s="108" t="s">
        <v>276</v>
      </c>
      <c r="J1595" s="120">
        <v>-87156</v>
      </c>
      <c r="K1595" s="114">
        <v>0</v>
      </c>
      <c r="L1595" s="114">
        <v>-87156</v>
      </c>
      <c r="M1595" s="115" t="s">
        <v>3403</v>
      </c>
      <c r="N1595" s="108" t="s">
        <v>272</v>
      </c>
      <c r="O1595" s="108" t="s">
        <v>272</v>
      </c>
      <c r="P1595" s="108" t="s">
        <v>272</v>
      </c>
      <c r="Q1595" s="120">
        <v>0</v>
      </c>
      <c r="R1595" s="116" t="s">
        <v>239</v>
      </c>
      <c r="S1595" s="108" t="s">
        <v>272</v>
      </c>
      <c r="T1595" s="108" t="s">
        <v>272</v>
      </c>
      <c r="U1595" s="108" t="s">
        <v>272</v>
      </c>
      <c r="V1595" s="108" t="s">
        <v>272</v>
      </c>
      <c r="W1595" s="108" t="s">
        <v>272</v>
      </c>
      <c r="X1595" s="108" t="s">
        <v>272</v>
      </c>
      <c r="Y1595" s="108" t="s">
        <v>272</v>
      </c>
      <c r="Z1595" s="108" t="s">
        <v>272</v>
      </c>
      <c r="AA1595" s="108" t="s">
        <v>272</v>
      </c>
      <c r="AB1595" s="108" t="s">
        <v>272</v>
      </c>
      <c r="AC1595" s="108" t="s">
        <v>272</v>
      </c>
      <c r="AD1595" s="108" t="s">
        <v>272</v>
      </c>
      <c r="AE1595" s="108" t="s">
        <v>272</v>
      </c>
      <c r="AF1595" s="108" t="s">
        <v>278</v>
      </c>
    </row>
    <row r="1596" spans="1:32" ht="37.5" x14ac:dyDescent="0.25">
      <c r="A1596" s="107">
        <f t="shared" si="24"/>
        <v>9</v>
      </c>
      <c r="B1596" s="113">
        <v>45549</v>
      </c>
      <c r="C1596" s="113">
        <v>45549</v>
      </c>
      <c r="D1596" s="108" t="s">
        <v>3404</v>
      </c>
      <c r="E1596" s="108" t="s">
        <v>272</v>
      </c>
      <c r="F1596" s="108" t="s">
        <v>3405</v>
      </c>
      <c r="G1596" s="108" t="s">
        <v>274</v>
      </c>
      <c r="H1596" s="108" t="s">
        <v>275</v>
      </c>
      <c r="I1596" s="108" t="s">
        <v>276</v>
      </c>
      <c r="J1596" s="120">
        <v>-138676</v>
      </c>
      <c r="K1596" s="114">
        <v>0</v>
      </c>
      <c r="L1596" s="114">
        <v>-138676</v>
      </c>
      <c r="M1596" s="115" t="s">
        <v>3406</v>
      </c>
      <c r="N1596" s="108" t="s">
        <v>272</v>
      </c>
      <c r="O1596" s="108" t="s">
        <v>272</v>
      </c>
      <c r="P1596" s="108" t="s">
        <v>272</v>
      </c>
      <c r="Q1596" s="120">
        <v>0</v>
      </c>
      <c r="R1596" s="116" t="s">
        <v>239</v>
      </c>
      <c r="S1596" s="108" t="s">
        <v>272</v>
      </c>
      <c r="T1596" s="108" t="s">
        <v>272</v>
      </c>
      <c r="U1596" s="108" t="s">
        <v>272</v>
      </c>
      <c r="V1596" s="108" t="s">
        <v>272</v>
      </c>
      <c r="W1596" s="108" t="s">
        <v>272</v>
      </c>
      <c r="X1596" s="108" t="s">
        <v>272</v>
      </c>
      <c r="Y1596" s="108" t="s">
        <v>272</v>
      </c>
      <c r="Z1596" s="108" t="s">
        <v>272</v>
      </c>
      <c r="AA1596" s="108" t="s">
        <v>272</v>
      </c>
      <c r="AB1596" s="108" t="s">
        <v>272</v>
      </c>
      <c r="AC1596" s="108" t="s">
        <v>272</v>
      </c>
      <c r="AD1596" s="108" t="s">
        <v>272</v>
      </c>
      <c r="AE1596" s="108" t="s">
        <v>272</v>
      </c>
      <c r="AF1596" s="108" t="s">
        <v>278</v>
      </c>
    </row>
    <row r="1597" spans="1:32" ht="37.5" x14ac:dyDescent="0.25">
      <c r="A1597" s="107">
        <f t="shared" si="24"/>
        <v>9</v>
      </c>
      <c r="B1597" s="113">
        <v>45549</v>
      </c>
      <c r="C1597" s="113">
        <v>45549</v>
      </c>
      <c r="D1597" s="108" t="s">
        <v>3407</v>
      </c>
      <c r="E1597" s="108" t="s">
        <v>272</v>
      </c>
      <c r="F1597" s="108" t="s">
        <v>3408</v>
      </c>
      <c r="G1597" s="108" t="s">
        <v>274</v>
      </c>
      <c r="H1597" s="108" t="s">
        <v>275</v>
      </c>
      <c r="I1597" s="108" t="s">
        <v>276</v>
      </c>
      <c r="J1597" s="120">
        <v>-1257500</v>
      </c>
      <c r="K1597" s="114">
        <v>0</v>
      </c>
      <c r="L1597" s="114">
        <v>-1257500</v>
      </c>
      <c r="M1597" s="115" t="s">
        <v>3409</v>
      </c>
      <c r="N1597" s="108" t="s">
        <v>272</v>
      </c>
      <c r="O1597" s="108" t="s">
        <v>272</v>
      </c>
      <c r="P1597" s="108" t="s">
        <v>272</v>
      </c>
      <c r="Q1597" s="120">
        <v>0</v>
      </c>
      <c r="R1597" s="116" t="s">
        <v>239</v>
      </c>
      <c r="S1597" s="108" t="s">
        <v>272</v>
      </c>
      <c r="T1597" s="108" t="s">
        <v>272</v>
      </c>
      <c r="U1597" s="108" t="s">
        <v>272</v>
      </c>
      <c r="V1597" s="108" t="s">
        <v>272</v>
      </c>
      <c r="W1597" s="108" t="s">
        <v>272</v>
      </c>
      <c r="X1597" s="108" t="s">
        <v>272</v>
      </c>
      <c r="Y1597" s="108" t="s">
        <v>272</v>
      </c>
      <c r="Z1597" s="108" t="s">
        <v>272</v>
      </c>
      <c r="AA1597" s="108" t="s">
        <v>272</v>
      </c>
      <c r="AB1597" s="108" t="s">
        <v>272</v>
      </c>
      <c r="AC1597" s="108" t="s">
        <v>272</v>
      </c>
      <c r="AD1597" s="108" t="s">
        <v>272</v>
      </c>
      <c r="AE1597" s="108" t="s">
        <v>272</v>
      </c>
      <c r="AF1597" s="108" t="s">
        <v>278</v>
      </c>
    </row>
    <row r="1598" spans="1:32" x14ac:dyDescent="0.25">
      <c r="A1598" s="107">
        <f t="shared" si="24"/>
        <v>9</v>
      </c>
      <c r="B1598" s="113">
        <v>45549</v>
      </c>
      <c r="C1598" s="113">
        <v>45549</v>
      </c>
      <c r="D1598" s="108" t="s">
        <v>3410</v>
      </c>
      <c r="E1598" s="108" t="s">
        <v>272</v>
      </c>
      <c r="F1598" s="108" t="s">
        <v>3411</v>
      </c>
      <c r="G1598" s="108" t="s">
        <v>315</v>
      </c>
      <c r="H1598" s="108" t="s">
        <v>316</v>
      </c>
      <c r="I1598" s="108" t="s">
        <v>276</v>
      </c>
      <c r="J1598" s="120">
        <v>-798936160</v>
      </c>
      <c r="K1598" s="114">
        <v>0</v>
      </c>
      <c r="L1598" s="114">
        <v>-798936160</v>
      </c>
      <c r="M1598" s="115" t="s">
        <v>272</v>
      </c>
      <c r="N1598" s="108" t="s">
        <v>283</v>
      </c>
      <c r="O1598" s="108" t="s">
        <v>168</v>
      </c>
      <c r="P1598" s="108" t="s">
        <v>284</v>
      </c>
      <c r="Q1598" s="120">
        <v>22000</v>
      </c>
      <c r="R1598" s="116" t="s">
        <v>0</v>
      </c>
      <c r="S1598" s="108" t="s">
        <v>272</v>
      </c>
      <c r="T1598" s="108" t="s">
        <v>272</v>
      </c>
      <c r="U1598" s="108" t="s">
        <v>272</v>
      </c>
      <c r="V1598" s="108" t="s">
        <v>272</v>
      </c>
      <c r="W1598" s="108" t="s">
        <v>272</v>
      </c>
      <c r="X1598" s="108" t="s">
        <v>272</v>
      </c>
      <c r="Y1598" s="108" t="s">
        <v>272</v>
      </c>
      <c r="Z1598" s="108" t="s">
        <v>272</v>
      </c>
      <c r="AA1598" s="108" t="s">
        <v>272</v>
      </c>
      <c r="AB1598" s="108" t="s">
        <v>272</v>
      </c>
      <c r="AC1598" s="108" t="s">
        <v>272</v>
      </c>
      <c r="AD1598" s="108" t="s">
        <v>272</v>
      </c>
      <c r="AE1598" s="108" t="s">
        <v>272</v>
      </c>
      <c r="AF1598" s="108" t="s">
        <v>278</v>
      </c>
    </row>
    <row r="1599" spans="1:32" x14ac:dyDescent="0.25">
      <c r="A1599" s="107">
        <f t="shared" si="24"/>
        <v>9</v>
      </c>
      <c r="B1599" s="113">
        <v>45549</v>
      </c>
      <c r="C1599" s="113">
        <v>45549</v>
      </c>
      <c r="D1599" s="108" t="s">
        <v>3412</v>
      </c>
      <c r="E1599" s="108" t="s">
        <v>272</v>
      </c>
      <c r="F1599" s="108" t="s">
        <v>3413</v>
      </c>
      <c r="G1599" s="108" t="s">
        <v>315</v>
      </c>
      <c r="H1599" s="108" t="s">
        <v>316</v>
      </c>
      <c r="I1599" s="108" t="s">
        <v>276</v>
      </c>
      <c r="J1599" s="120">
        <v>-798936160</v>
      </c>
      <c r="K1599" s="114">
        <v>0</v>
      </c>
      <c r="L1599" s="114">
        <v>-798936160</v>
      </c>
      <c r="M1599" s="115" t="s">
        <v>272</v>
      </c>
      <c r="N1599" s="108" t="s">
        <v>283</v>
      </c>
      <c r="O1599" s="108" t="s">
        <v>168</v>
      </c>
      <c r="P1599" s="108" t="s">
        <v>284</v>
      </c>
      <c r="Q1599" s="120">
        <v>22000</v>
      </c>
      <c r="R1599" s="116" t="s">
        <v>0</v>
      </c>
      <c r="S1599" s="108" t="s">
        <v>272</v>
      </c>
      <c r="T1599" s="108" t="s">
        <v>272</v>
      </c>
      <c r="U1599" s="108" t="s">
        <v>272</v>
      </c>
      <c r="V1599" s="108" t="s">
        <v>272</v>
      </c>
      <c r="W1599" s="108" t="s">
        <v>272</v>
      </c>
      <c r="X1599" s="108" t="s">
        <v>272</v>
      </c>
      <c r="Y1599" s="108" t="s">
        <v>272</v>
      </c>
      <c r="Z1599" s="108" t="s">
        <v>272</v>
      </c>
      <c r="AA1599" s="108" t="s">
        <v>272</v>
      </c>
      <c r="AB1599" s="108" t="s">
        <v>272</v>
      </c>
      <c r="AC1599" s="108" t="s">
        <v>272</v>
      </c>
      <c r="AD1599" s="108" t="s">
        <v>272</v>
      </c>
      <c r="AE1599" s="108" t="s">
        <v>272</v>
      </c>
      <c r="AF1599" s="108" t="s">
        <v>278</v>
      </c>
    </row>
    <row r="1600" spans="1:32" x14ac:dyDescent="0.25">
      <c r="A1600" s="107">
        <f t="shared" si="24"/>
        <v>9</v>
      </c>
      <c r="B1600" s="113">
        <v>45549</v>
      </c>
      <c r="C1600" s="113">
        <v>45549</v>
      </c>
      <c r="D1600" s="108" t="s">
        <v>3414</v>
      </c>
      <c r="E1600" s="108" t="s">
        <v>272</v>
      </c>
      <c r="F1600" s="108" t="s">
        <v>3415</v>
      </c>
      <c r="G1600" s="108" t="s">
        <v>315</v>
      </c>
      <c r="H1600" s="108" t="s">
        <v>316</v>
      </c>
      <c r="I1600" s="108" t="s">
        <v>276</v>
      </c>
      <c r="J1600" s="120">
        <v>-798936160</v>
      </c>
      <c r="K1600" s="114">
        <v>0</v>
      </c>
      <c r="L1600" s="114">
        <v>-798936160</v>
      </c>
      <c r="M1600" s="115" t="s">
        <v>272</v>
      </c>
      <c r="N1600" s="108" t="s">
        <v>283</v>
      </c>
      <c r="O1600" s="108" t="s">
        <v>168</v>
      </c>
      <c r="P1600" s="108" t="s">
        <v>284</v>
      </c>
      <c r="Q1600" s="120">
        <v>22000</v>
      </c>
      <c r="R1600" s="116" t="s">
        <v>0</v>
      </c>
      <c r="S1600" s="108" t="s">
        <v>272</v>
      </c>
      <c r="T1600" s="108" t="s">
        <v>272</v>
      </c>
      <c r="U1600" s="108" t="s">
        <v>272</v>
      </c>
      <c r="V1600" s="108" t="s">
        <v>272</v>
      </c>
      <c r="W1600" s="108" t="s">
        <v>272</v>
      </c>
      <c r="X1600" s="108" t="s">
        <v>272</v>
      </c>
      <c r="Y1600" s="108" t="s">
        <v>272</v>
      </c>
      <c r="Z1600" s="108" t="s">
        <v>272</v>
      </c>
      <c r="AA1600" s="108" t="s">
        <v>272</v>
      </c>
      <c r="AB1600" s="108" t="s">
        <v>272</v>
      </c>
      <c r="AC1600" s="108" t="s">
        <v>272</v>
      </c>
      <c r="AD1600" s="108" t="s">
        <v>272</v>
      </c>
      <c r="AE1600" s="108" t="s">
        <v>272</v>
      </c>
      <c r="AF1600" s="108" t="s">
        <v>278</v>
      </c>
    </row>
    <row r="1601" spans="1:32" x14ac:dyDescent="0.25">
      <c r="A1601" s="107">
        <f t="shared" si="24"/>
        <v>9</v>
      </c>
      <c r="B1601" s="113">
        <v>45549</v>
      </c>
      <c r="C1601" s="113">
        <v>45549</v>
      </c>
      <c r="D1601" s="108" t="s">
        <v>3416</v>
      </c>
      <c r="E1601" s="108" t="s">
        <v>272</v>
      </c>
      <c r="F1601" s="108" t="s">
        <v>3417</v>
      </c>
      <c r="G1601" s="108" t="s">
        <v>315</v>
      </c>
      <c r="H1601" s="108" t="s">
        <v>316</v>
      </c>
      <c r="I1601" s="108" t="s">
        <v>276</v>
      </c>
      <c r="J1601" s="120">
        <v>-798936160</v>
      </c>
      <c r="K1601" s="114">
        <v>0</v>
      </c>
      <c r="L1601" s="114">
        <v>-798936160</v>
      </c>
      <c r="M1601" s="115" t="s">
        <v>272</v>
      </c>
      <c r="N1601" s="108" t="s">
        <v>283</v>
      </c>
      <c r="O1601" s="108" t="s">
        <v>168</v>
      </c>
      <c r="P1601" s="108" t="s">
        <v>284</v>
      </c>
      <c r="Q1601" s="120">
        <v>22000</v>
      </c>
      <c r="R1601" s="116" t="s">
        <v>0</v>
      </c>
      <c r="S1601" s="108" t="s">
        <v>272</v>
      </c>
      <c r="T1601" s="108" t="s">
        <v>272</v>
      </c>
      <c r="U1601" s="108" t="s">
        <v>272</v>
      </c>
      <c r="V1601" s="108" t="s">
        <v>272</v>
      </c>
      <c r="W1601" s="108" t="s">
        <v>272</v>
      </c>
      <c r="X1601" s="108" t="s">
        <v>272</v>
      </c>
      <c r="Y1601" s="108" t="s">
        <v>272</v>
      </c>
      <c r="Z1601" s="108" t="s">
        <v>272</v>
      </c>
      <c r="AA1601" s="108" t="s">
        <v>272</v>
      </c>
      <c r="AB1601" s="108" t="s">
        <v>272</v>
      </c>
      <c r="AC1601" s="108" t="s">
        <v>272</v>
      </c>
      <c r="AD1601" s="108" t="s">
        <v>272</v>
      </c>
      <c r="AE1601" s="108" t="s">
        <v>272</v>
      </c>
      <c r="AF1601" s="108" t="s">
        <v>278</v>
      </c>
    </row>
    <row r="1602" spans="1:32" x14ac:dyDescent="0.25">
      <c r="A1602" s="107">
        <f t="shared" si="24"/>
        <v>9</v>
      </c>
      <c r="B1602" s="113">
        <v>45549</v>
      </c>
      <c r="C1602" s="113">
        <v>45549</v>
      </c>
      <c r="D1602" s="108" t="s">
        <v>3418</v>
      </c>
      <c r="E1602" s="108" t="s">
        <v>272</v>
      </c>
      <c r="F1602" s="108" t="s">
        <v>3419</v>
      </c>
      <c r="G1602" s="108" t="s">
        <v>281</v>
      </c>
      <c r="H1602" s="108" t="s">
        <v>282</v>
      </c>
      <c r="I1602" s="108" t="s">
        <v>276</v>
      </c>
      <c r="J1602" s="120">
        <v>-386034000</v>
      </c>
      <c r="K1602" s="114">
        <v>0</v>
      </c>
      <c r="L1602" s="114">
        <v>-386034000</v>
      </c>
      <c r="M1602" s="115" t="s">
        <v>272</v>
      </c>
      <c r="N1602" s="108" t="s">
        <v>101</v>
      </c>
      <c r="O1602" s="108" t="s">
        <v>175</v>
      </c>
      <c r="P1602" s="108" t="s">
        <v>284</v>
      </c>
      <c r="Q1602" s="120">
        <v>11000</v>
      </c>
      <c r="R1602" s="116" t="s">
        <v>1</v>
      </c>
      <c r="S1602" s="108" t="s">
        <v>272</v>
      </c>
      <c r="T1602" s="108" t="s">
        <v>272</v>
      </c>
      <c r="U1602" s="108" t="s">
        <v>272</v>
      </c>
      <c r="V1602" s="108" t="s">
        <v>272</v>
      </c>
      <c r="W1602" s="108" t="s">
        <v>272</v>
      </c>
      <c r="X1602" s="108" t="s">
        <v>272</v>
      </c>
      <c r="Y1602" s="108" t="s">
        <v>272</v>
      </c>
      <c r="Z1602" s="108" t="s">
        <v>272</v>
      </c>
      <c r="AA1602" s="108" t="s">
        <v>272</v>
      </c>
      <c r="AB1602" s="108" t="s">
        <v>272</v>
      </c>
      <c r="AC1602" s="108" t="s">
        <v>272</v>
      </c>
      <c r="AD1602" s="108" t="s">
        <v>272</v>
      </c>
      <c r="AE1602" s="108" t="s">
        <v>272</v>
      </c>
      <c r="AF1602" s="108" t="s">
        <v>278</v>
      </c>
    </row>
    <row r="1603" spans="1:32" x14ac:dyDescent="0.25">
      <c r="A1603" s="107">
        <f t="shared" si="24"/>
        <v>9</v>
      </c>
      <c r="B1603" s="113">
        <v>45549</v>
      </c>
      <c r="C1603" s="113">
        <v>45549</v>
      </c>
      <c r="D1603" s="108" t="s">
        <v>3420</v>
      </c>
      <c r="E1603" s="108" t="s">
        <v>272</v>
      </c>
      <c r="F1603" s="108" t="s">
        <v>3421</v>
      </c>
      <c r="G1603" s="108" t="s">
        <v>281</v>
      </c>
      <c r="H1603" s="108" t="s">
        <v>282</v>
      </c>
      <c r="I1603" s="108" t="s">
        <v>276</v>
      </c>
      <c r="J1603" s="120">
        <v>-186153000</v>
      </c>
      <c r="K1603" s="114">
        <v>0</v>
      </c>
      <c r="L1603" s="114">
        <v>-186153000</v>
      </c>
      <c r="M1603" s="115" t="s">
        <v>272</v>
      </c>
      <c r="N1603" s="108" t="s">
        <v>157</v>
      </c>
      <c r="O1603" s="108" t="s">
        <v>180</v>
      </c>
      <c r="P1603" s="108" t="s">
        <v>284</v>
      </c>
      <c r="Q1603" s="120">
        <v>5500</v>
      </c>
      <c r="R1603" s="116" t="s">
        <v>1</v>
      </c>
      <c r="S1603" s="108" t="s">
        <v>272</v>
      </c>
      <c r="T1603" s="108" t="s">
        <v>272</v>
      </c>
      <c r="U1603" s="108" t="s">
        <v>272</v>
      </c>
      <c r="V1603" s="108" t="s">
        <v>272</v>
      </c>
      <c r="W1603" s="108" t="s">
        <v>272</v>
      </c>
      <c r="X1603" s="108" t="s">
        <v>272</v>
      </c>
      <c r="Y1603" s="108" t="s">
        <v>272</v>
      </c>
      <c r="Z1603" s="108" t="s">
        <v>272</v>
      </c>
      <c r="AA1603" s="108" t="s">
        <v>272</v>
      </c>
      <c r="AB1603" s="108" t="s">
        <v>272</v>
      </c>
      <c r="AC1603" s="108" t="s">
        <v>272</v>
      </c>
      <c r="AD1603" s="108" t="s">
        <v>272</v>
      </c>
      <c r="AE1603" s="108" t="s">
        <v>272</v>
      </c>
      <c r="AF1603" s="108" t="s">
        <v>278</v>
      </c>
    </row>
    <row r="1604" spans="1:32" x14ac:dyDescent="0.25">
      <c r="A1604" s="107">
        <f t="shared" ref="A1604:A1667" si="25">MONTH(C1604)</f>
        <v>9</v>
      </c>
      <c r="B1604" s="113">
        <v>45549</v>
      </c>
      <c r="C1604" s="113">
        <v>45549</v>
      </c>
      <c r="D1604" s="108" t="s">
        <v>3422</v>
      </c>
      <c r="E1604" s="108" t="s">
        <v>272</v>
      </c>
      <c r="F1604" s="108" t="s">
        <v>3423</v>
      </c>
      <c r="G1604" s="108" t="s">
        <v>281</v>
      </c>
      <c r="H1604" s="108" t="s">
        <v>282</v>
      </c>
      <c r="I1604" s="108" t="s">
        <v>276</v>
      </c>
      <c r="J1604" s="120">
        <v>-736737540</v>
      </c>
      <c r="K1604" s="114">
        <v>0</v>
      </c>
      <c r="L1604" s="114">
        <v>-736737540</v>
      </c>
      <c r="M1604" s="115" t="s">
        <v>272</v>
      </c>
      <c r="N1604" s="108" t="s">
        <v>95</v>
      </c>
      <c r="O1604" s="108" t="s">
        <v>170</v>
      </c>
      <c r="P1604" s="108" t="s">
        <v>284</v>
      </c>
      <c r="Q1604" s="120">
        <v>22000</v>
      </c>
      <c r="R1604" s="116" t="s">
        <v>0</v>
      </c>
      <c r="S1604" s="108" t="s">
        <v>272</v>
      </c>
      <c r="T1604" s="108" t="s">
        <v>272</v>
      </c>
      <c r="U1604" s="108" t="s">
        <v>272</v>
      </c>
      <c r="V1604" s="108" t="s">
        <v>272</v>
      </c>
      <c r="W1604" s="108" t="s">
        <v>272</v>
      </c>
      <c r="X1604" s="108" t="s">
        <v>272</v>
      </c>
      <c r="Y1604" s="108" t="s">
        <v>272</v>
      </c>
      <c r="Z1604" s="108" t="s">
        <v>272</v>
      </c>
      <c r="AA1604" s="108" t="s">
        <v>272</v>
      </c>
      <c r="AB1604" s="108" t="s">
        <v>272</v>
      </c>
      <c r="AC1604" s="108" t="s">
        <v>272</v>
      </c>
      <c r="AD1604" s="108" t="s">
        <v>272</v>
      </c>
      <c r="AE1604" s="108" t="s">
        <v>272</v>
      </c>
      <c r="AF1604" s="108" t="s">
        <v>278</v>
      </c>
    </row>
    <row r="1605" spans="1:32" x14ac:dyDescent="0.25">
      <c r="A1605" s="107">
        <f t="shared" si="25"/>
        <v>9</v>
      </c>
      <c r="B1605" s="113">
        <v>45549</v>
      </c>
      <c r="C1605" s="113">
        <v>45549</v>
      </c>
      <c r="D1605" s="108" t="s">
        <v>3424</v>
      </c>
      <c r="E1605" s="108" t="s">
        <v>272</v>
      </c>
      <c r="F1605" s="108" t="s">
        <v>3425</v>
      </c>
      <c r="G1605" s="108" t="s">
        <v>281</v>
      </c>
      <c r="H1605" s="108" t="s">
        <v>282</v>
      </c>
      <c r="I1605" s="108" t="s">
        <v>276</v>
      </c>
      <c r="J1605" s="120">
        <v>-736737540</v>
      </c>
      <c r="K1605" s="114">
        <v>0</v>
      </c>
      <c r="L1605" s="114">
        <v>-736737540</v>
      </c>
      <c r="M1605" s="115" t="s">
        <v>272</v>
      </c>
      <c r="N1605" s="108" t="s">
        <v>95</v>
      </c>
      <c r="O1605" s="108" t="s">
        <v>170</v>
      </c>
      <c r="P1605" s="108" t="s">
        <v>284</v>
      </c>
      <c r="Q1605" s="120">
        <v>22000</v>
      </c>
      <c r="R1605" s="116" t="s">
        <v>0</v>
      </c>
      <c r="S1605" s="108" t="s">
        <v>272</v>
      </c>
      <c r="T1605" s="108" t="s">
        <v>272</v>
      </c>
      <c r="U1605" s="108" t="s">
        <v>272</v>
      </c>
      <c r="V1605" s="108" t="s">
        <v>272</v>
      </c>
      <c r="W1605" s="108" t="s">
        <v>272</v>
      </c>
      <c r="X1605" s="108" t="s">
        <v>272</v>
      </c>
      <c r="Y1605" s="108" t="s">
        <v>272</v>
      </c>
      <c r="Z1605" s="108" t="s">
        <v>272</v>
      </c>
      <c r="AA1605" s="108" t="s">
        <v>272</v>
      </c>
      <c r="AB1605" s="108" t="s">
        <v>272</v>
      </c>
      <c r="AC1605" s="108" t="s">
        <v>272</v>
      </c>
      <c r="AD1605" s="108" t="s">
        <v>272</v>
      </c>
      <c r="AE1605" s="108" t="s">
        <v>272</v>
      </c>
      <c r="AF1605" s="108" t="s">
        <v>278</v>
      </c>
    </row>
    <row r="1606" spans="1:32" x14ac:dyDescent="0.25">
      <c r="A1606" s="107">
        <f t="shared" si="25"/>
        <v>9</v>
      </c>
      <c r="B1606" s="113">
        <v>45549</v>
      </c>
      <c r="C1606" s="113">
        <v>45549</v>
      </c>
      <c r="D1606" s="108" t="s">
        <v>3426</v>
      </c>
      <c r="E1606" s="108" t="s">
        <v>272</v>
      </c>
      <c r="F1606" s="108" t="s">
        <v>3427</v>
      </c>
      <c r="G1606" s="108" t="s">
        <v>281</v>
      </c>
      <c r="H1606" s="108" t="s">
        <v>282</v>
      </c>
      <c r="I1606" s="108" t="s">
        <v>276</v>
      </c>
      <c r="J1606" s="120">
        <v>-736737540</v>
      </c>
      <c r="K1606" s="114">
        <v>0</v>
      </c>
      <c r="L1606" s="114">
        <v>-736737540</v>
      </c>
      <c r="M1606" s="115" t="s">
        <v>272</v>
      </c>
      <c r="N1606" s="108" t="s">
        <v>95</v>
      </c>
      <c r="O1606" s="108" t="s">
        <v>170</v>
      </c>
      <c r="P1606" s="108" t="s">
        <v>284</v>
      </c>
      <c r="Q1606" s="120">
        <v>22000</v>
      </c>
      <c r="R1606" s="116" t="s">
        <v>0</v>
      </c>
      <c r="S1606" s="108" t="s">
        <v>272</v>
      </c>
      <c r="T1606" s="108" t="s">
        <v>272</v>
      </c>
      <c r="U1606" s="108" t="s">
        <v>272</v>
      </c>
      <c r="V1606" s="108" t="s">
        <v>272</v>
      </c>
      <c r="W1606" s="108" t="s">
        <v>272</v>
      </c>
      <c r="X1606" s="108" t="s">
        <v>272</v>
      </c>
      <c r="Y1606" s="108" t="s">
        <v>272</v>
      </c>
      <c r="Z1606" s="108" t="s">
        <v>272</v>
      </c>
      <c r="AA1606" s="108" t="s">
        <v>272</v>
      </c>
      <c r="AB1606" s="108" t="s">
        <v>272</v>
      </c>
      <c r="AC1606" s="108" t="s">
        <v>272</v>
      </c>
      <c r="AD1606" s="108" t="s">
        <v>272</v>
      </c>
      <c r="AE1606" s="108" t="s">
        <v>272</v>
      </c>
      <c r="AF1606" s="108" t="s">
        <v>278</v>
      </c>
    </row>
    <row r="1607" spans="1:32" x14ac:dyDescent="0.25">
      <c r="A1607" s="107">
        <f t="shared" si="25"/>
        <v>9</v>
      </c>
      <c r="B1607" s="113">
        <v>45549</v>
      </c>
      <c r="C1607" s="113">
        <v>45549</v>
      </c>
      <c r="D1607" s="108" t="s">
        <v>3428</v>
      </c>
      <c r="E1607" s="108" t="s">
        <v>272</v>
      </c>
      <c r="F1607" s="108" t="s">
        <v>3429</v>
      </c>
      <c r="G1607" s="108" t="s">
        <v>315</v>
      </c>
      <c r="H1607" s="108" t="s">
        <v>316</v>
      </c>
      <c r="I1607" s="108" t="s">
        <v>276</v>
      </c>
      <c r="J1607" s="120">
        <v>-133870000</v>
      </c>
      <c r="K1607" s="114">
        <v>0</v>
      </c>
      <c r="L1607" s="114">
        <v>-133870000</v>
      </c>
      <c r="M1607" s="115" t="s">
        <v>272</v>
      </c>
      <c r="N1607" s="108" t="s">
        <v>111</v>
      </c>
      <c r="O1607" s="108" t="s">
        <v>466</v>
      </c>
      <c r="P1607" s="108" t="s">
        <v>284</v>
      </c>
      <c r="Q1607" s="120">
        <v>4400</v>
      </c>
      <c r="R1607" s="116" t="s">
        <v>0</v>
      </c>
      <c r="S1607" s="108" t="s">
        <v>272</v>
      </c>
      <c r="T1607" s="108" t="s">
        <v>272</v>
      </c>
      <c r="U1607" s="108" t="s">
        <v>272</v>
      </c>
      <c r="V1607" s="108" t="s">
        <v>272</v>
      </c>
      <c r="W1607" s="108" t="s">
        <v>272</v>
      </c>
      <c r="X1607" s="108" t="s">
        <v>272</v>
      </c>
      <c r="Y1607" s="108" t="s">
        <v>272</v>
      </c>
      <c r="Z1607" s="108" t="s">
        <v>272</v>
      </c>
      <c r="AA1607" s="108" t="s">
        <v>272</v>
      </c>
      <c r="AB1607" s="108" t="s">
        <v>272</v>
      </c>
      <c r="AC1607" s="108" t="s">
        <v>272</v>
      </c>
      <c r="AD1607" s="108" t="s">
        <v>272</v>
      </c>
      <c r="AE1607" s="108" t="s">
        <v>272</v>
      </c>
      <c r="AF1607" s="108" t="s">
        <v>278</v>
      </c>
    </row>
    <row r="1608" spans="1:32" x14ac:dyDescent="0.25">
      <c r="A1608" s="107">
        <f t="shared" si="25"/>
        <v>9</v>
      </c>
      <c r="B1608" s="113">
        <v>45550</v>
      </c>
      <c r="C1608" s="113">
        <v>45550</v>
      </c>
      <c r="D1608" s="108" t="s">
        <v>3430</v>
      </c>
      <c r="E1608" s="108" t="s">
        <v>272</v>
      </c>
      <c r="F1608" s="108" t="s">
        <v>3431</v>
      </c>
      <c r="G1608" s="108" t="s">
        <v>281</v>
      </c>
      <c r="H1608" s="108" t="s">
        <v>282</v>
      </c>
      <c r="I1608" s="108" t="s">
        <v>276</v>
      </c>
      <c r="J1608" s="120">
        <v>-714846000</v>
      </c>
      <c r="K1608" s="114">
        <v>0</v>
      </c>
      <c r="L1608" s="114">
        <v>-714846000</v>
      </c>
      <c r="M1608" s="115" t="s">
        <v>272</v>
      </c>
      <c r="N1608" s="108" t="s">
        <v>110</v>
      </c>
      <c r="O1608" s="108" t="s">
        <v>192</v>
      </c>
      <c r="P1608" s="108" t="s">
        <v>284</v>
      </c>
      <c r="Q1608" s="120">
        <v>22000</v>
      </c>
      <c r="R1608" s="116" t="s">
        <v>0</v>
      </c>
      <c r="S1608" s="108" t="s">
        <v>272</v>
      </c>
      <c r="T1608" s="108" t="s">
        <v>272</v>
      </c>
      <c r="U1608" s="108" t="s">
        <v>272</v>
      </c>
      <c r="V1608" s="108" t="s">
        <v>272</v>
      </c>
      <c r="W1608" s="108" t="s">
        <v>272</v>
      </c>
      <c r="X1608" s="108" t="s">
        <v>272</v>
      </c>
      <c r="Y1608" s="108" t="s">
        <v>272</v>
      </c>
      <c r="Z1608" s="108" t="s">
        <v>272</v>
      </c>
      <c r="AA1608" s="108" t="s">
        <v>272</v>
      </c>
      <c r="AB1608" s="108" t="s">
        <v>272</v>
      </c>
      <c r="AC1608" s="108" t="s">
        <v>272</v>
      </c>
      <c r="AD1608" s="108" t="s">
        <v>272</v>
      </c>
      <c r="AE1608" s="108" t="s">
        <v>272</v>
      </c>
      <c r="AF1608" s="108" t="s">
        <v>278</v>
      </c>
    </row>
    <row r="1609" spans="1:32" x14ac:dyDescent="0.25">
      <c r="A1609" s="107">
        <f t="shared" si="25"/>
        <v>9</v>
      </c>
      <c r="B1609" s="113">
        <v>45550</v>
      </c>
      <c r="C1609" s="113">
        <v>45550</v>
      </c>
      <c r="D1609" s="108" t="s">
        <v>3432</v>
      </c>
      <c r="E1609" s="108" t="s">
        <v>272</v>
      </c>
      <c r="F1609" s="108" t="s">
        <v>3433</v>
      </c>
      <c r="G1609" s="108" t="s">
        <v>315</v>
      </c>
      <c r="H1609" s="108" t="s">
        <v>316</v>
      </c>
      <c r="I1609" s="108" t="s">
        <v>276</v>
      </c>
      <c r="J1609" s="120">
        <v>-665387448</v>
      </c>
      <c r="K1609" s="114">
        <v>0</v>
      </c>
      <c r="L1609" s="114">
        <v>-665387448</v>
      </c>
      <c r="M1609" s="115" t="s">
        <v>272</v>
      </c>
      <c r="N1609" s="108" t="s">
        <v>110</v>
      </c>
      <c r="O1609" s="108" t="s">
        <v>192</v>
      </c>
      <c r="P1609" s="108" t="s">
        <v>284</v>
      </c>
      <c r="Q1609" s="120">
        <v>22000</v>
      </c>
      <c r="R1609" s="116" t="s">
        <v>0</v>
      </c>
      <c r="S1609" s="108" t="s">
        <v>272</v>
      </c>
      <c r="T1609" s="108" t="s">
        <v>272</v>
      </c>
      <c r="U1609" s="108" t="s">
        <v>272</v>
      </c>
      <c r="V1609" s="108" t="s">
        <v>272</v>
      </c>
      <c r="W1609" s="108" t="s">
        <v>272</v>
      </c>
      <c r="X1609" s="108" t="s">
        <v>272</v>
      </c>
      <c r="Y1609" s="108" t="s">
        <v>272</v>
      </c>
      <c r="Z1609" s="108" t="s">
        <v>272</v>
      </c>
      <c r="AA1609" s="108" t="s">
        <v>272</v>
      </c>
      <c r="AB1609" s="108" t="s">
        <v>272</v>
      </c>
      <c r="AC1609" s="108" t="s">
        <v>272</v>
      </c>
      <c r="AD1609" s="108" t="s">
        <v>272</v>
      </c>
      <c r="AE1609" s="108" t="s">
        <v>272</v>
      </c>
      <c r="AF1609" s="108" t="s">
        <v>278</v>
      </c>
    </row>
    <row r="1610" spans="1:32" x14ac:dyDescent="0.25">
      <c r="A1610" s="107">
        <f t="shared" si="25"/>
        <v>9</v>
      </c>
      <c r="B1610" s="113">
        <v>45550</v>
      </c>
      <c r="C1610" s="113">
        <v>45550</v>
      </c>
      <c r="D1610" s="108" t="s">
        <v>3434</v>
      </c>
      <c r="E1610" s="108" t="s">
        <v>272</v>
      </c>
      <c r="F1610" s="108" t="s">
        <v>3435</v>
      </c>
      <c r="G1610" s="108" t="s">
        <v>315</v>
      </c>
      <c r="H1610" s="108" t="s">
        <v>316</v>
      </c>
      <c r="I1610" s="108" t="s">
        <v>276</v>
      </c>
      <c r="J1610" s="120">
        <v>-665387448</v>
      </c>
      <c r="K1610" s="114">
        <v>0</v>
      </c>
      <c r="L1610" s="114">
        <v>-665387448</v>
      </c>
      <c r="M1610" s="115" t="s">
        <v>272</v>
      </c>
      <c r="N1610" s="108" t="s">
        <v>110</v>
      </c>
      <c r="O1610" s="108" t="s">
        <v>192</v>
      </c>
      <c r="P1610" s="108" t="s">
        <v>284</v>
      </c>
      <c r="Q1610" s="120">
        <v>22000</v>
      </c>
      <c r="R1610" s="116" t="s">
        <v>0</v>
      </c>
      <c r="S1610" s="108" t="s">
        <v>272</v>
      </c>
      <c r="T1610" s="108" t="s">
        <v>272</v>
      </c>
      <c r="U1610" s="108" t="s">
        <v>272</v>
      </c>
      <c r="V1610" s="108" t="s">
        <v>272</v>
      </c>
      <c r="W1610" s="108" t="s">
        <v>272</v>
      </c>
      <c r="X1610" s="108" t="s">
        <v>272</v>
      </c>
      <c r="Y1610" s="108" t="s">
        <v>272</v>
      </c>
      <c r="Z1610" s="108" t="s">
        <v>272</v>
      </c>
      <c r="AA1610" s="108" t="s">
        <v>272</v>
      </c>
      <c r="AB1610" s="108" t="s">
        <v>272</v>
      </c>
      <c r="AC1610" s="108" t="s">
        <v>272</v>
      </c>
      <c r="AD1610" s="108" t="s">
        <v>272</v>
      </c>
      <c r="AE1610" s="108" t="s">
        <v>272</v>
      </c>
      <c r="AF1610" s="108" t="s">
        <v>278</v>
      </c>
    </row>
    <row r="1611" spans="1:32" x14ac:dyDescent="0.25">
      <c r="A1611" s="107">
        <f t="shared" si="25"/>
        <v>9</v>
      </c>
      <c r="B1611" s="113">
        <v>45550</v>
      </c>
      <c r="C1611" s="113">
        <v>45550</v>
      </c>
      <c r="D1611" s="108" t="s">
        <v>3436</v>
      </c>
      <c r="E1611" s="108" t="s">
        <v>272</v>
      </c>
      <c r="F1611" s="108" t="s">
        <v>3437</v>
      </c>
      <c r="G1611" s="108" t="s">
        <v>315</v>
      </c>
      <c r="H1611" s="108" t="s">
        <v>316</v>
      </c>
      <c r="I1611" s="108" t="s">
        <v>276</v>
      </c>
      <c r="J1611" s="120">
        <v>-665387448</v>
      </c>
      <c r="K1611" s="114">
        <v>0</v>
      </c>
      <c r="L1611" s="114">
        <v>-665387448</v>
      </c>
      <c r="M1611" s="115" t="s">
        <v>272</v>
      </c>
      <c r="N1611" s="108" t="s">
        <v>110</v>
      </c>
      <c r="O1611" s="108" t="s">
        <v>192</v>
      </c>
      <c r="P1611" s="108" t="s">
        <v>284</v>
      </c>
      <c r="Q1611" s="120">
        <v>22000</v>
      </c>
      <c r="R1611" s="116" t="s">
        <v>0</v>
      </c>
      <c r="S1611" s="108" t="s">
        <v>272</v>
      </c>
      <c r="T1611" s="108" t="s">
        <v>272</v>
      </c>
      <c r="U1611" s="108" t="s">
        <v>272</v>
      </c>
      <c r="V1611" s="108" t="s">
        <v>272</v>
      </c>
      <c r="W1611" s="108" t="s">
        <v>272</v>
      </c>
      <c r="X1611" s="108" t="s">
        <v>272</v>
      </c>
      <c r="Y1611" s="108" t="s">
        <v>272</v>
      </c>
      <c r="Z1611" s="108" t="s">
        <v>272</v>
      </c>
      <c r="AA1611" s="108" t="s">
        <v>272</v>
      </c>
      <c r="AB1611" s="108" t="s">
        <v>272</v>
      </c>
      <c r="AC1611" s="108" t="s">
        <v>272</v>
      </c>
      <c r="AD1611" s="108" t="s">
        <v>272</v>
      </c>
      <c r="AE1611" s="108" t="s">
        <v>272</v>
      </c>
      <c r="AF1611" s="108" t="s">
        <v>278</v>
      </c>
    </row>
    <row r="1612" spans="1:32" x14ac:dyDescent="0.25">
      <c r="A1612" s="107">
        <f t="shared" si="25"/>
        <v>9</v>
      </c>
      <c r="B1612" s="113">
        <v>45550</v>
      </c>
      <c r="C1612" s="113">
        <v>45550</v>
      </c>
      <c r="D1612" s="108" t="s">
        <v>3438</v>
      </c>
      <c r="E1612" s="108" t="s">
        <v>272</v>
      </c>
      <c r="F1612" s="108" t="s">
        <v>3439</v>
      </c>
      <c r="G1612" s="108" t="s">
        <v>315</v>
      </c>
      <c r="H1612" s="108" t="s">
        <v>316</v>
      </c>
      <c r="I1612" s="108" t="s">
        <v>276</v>
      </c>
      <c r="J1612" s="120">
        <v>-665387448</v>
      </c>
      <c r="K1612" s="114">
        <v>0</v>
      </c>
      <c r="L1612" s="114">
        <v>-665387448</v>
      </c>
      <c r="M1612" s="115" t="s">
        <v>272</v>
      </c>
      <c r="N1612" s="108" t="s">
        <v>110</v>
      </c>
      <c r="O1612" s="108" t="s">
        <v>192</v>
      </c>
      <c r="P1612" s="108" t="s">
        <v>284</v>
      </c>
      <c r="Q1612" s="120">
        <v>22000</v>
      </c>
      <c r="R1612" s="116" t="s">
        <v>0</v>
      </c>
      <c r="S1612" s="108" t="s">
        <v>272</v>
      </c>
      <c r="T1612" s="108" t="s">
        <v>272</v>
      </c>
      <c r="U1612" s="108" t="s">
        <v>272</v>
      </c>
      <c r="V1612" s="108" t="s">
        <v>272</v>
      </c>
      <c r="W1612" s="108" t="s">
        <v>272</v>
      </c>
      <c r="X1612" s="108" t="s">
        <v>272</v>
      </c>
      <c r="Y1612" s="108" t="s">
        <v>272</v>
      </c>
      <c r="Z1612" s="108" t="s">
        <v>272</v>
      </c>
      <c r="AA1612" s="108" t="s">
        <v>272</v>
      </c>
      <c r="AB1612" s="108" t="s">
        <v>272</v>
      </c>
      <c r="AC1612" s="108" t="s">
        <v>272</v>
      </c>
      <c r="AD1612" s="108" t="s">
        <v>272</v>
      </c>
      <c r="AE1612" s="108" t="s">
        <v>272</v>
      </c>
      <c r="AF1612" s="108" t="s">
        <v>278</v>
      </c>
    </row>
    <row r="1613" spans="1:32" ht="37.5" x14ac:dyDescent="0.25">
      <c r="A1613" s="107">
        <f t="shared" si="25"/>
        <v>9</v>
      </c>
      <c r="B1613" s="113">
        <v>45551</v>
      </c>
      <c r="C1613" s="113">
        <v>45551</v>
      </c>
      <c r="D1613" s="108" t="s">
        <v>3440</v>
      </c>
      <c r="E1613" s="108" t="s">
        <v>272</v>
      </c>
      <c r="F1613" s="108" t="s">
        <v>3441</v>
      </c>
      <c r="G1613" s="108" t="s">
        <v>274</v>
      </c>
      <c r="H1613" s="108" t="s">
        <v>275</v>
      </c>
      <c r="I1613" s="108" t="s">
        <v>276</v>
      </c>
      <c r="J1613" s="120">
        <v>-278560</v>
      </c>
      <c r="K1613" s="114">
        <v>0</v>
      </c>
      <c r="L1613" s="114">
        <v>-278560</v>
      </c>
      <c r="M1613" s="115" t="s">
        <v>3442</v>
      </c>
      <c r="N1613" s="108" t="s">
        <v>272</v>
      </c>
      <c r="O1613" s="108" t="s">
        <v>272</v>
      </c>
      <c r="P1613" s="108" t="s">
        <v>272</v>
      </c>
      <c r="Q1613" s="120">
        <v>0</v>
      </c>
      <c r="R1613" s="116" t="s">
        <v>239</v>
      </c>
      <c r="S1613" s="108" t="s">
        <v>272</v>
      </c>
      <c r="T1613" s="108" t="s">
        <v>272</v>
      </c>
      <c r="U1613" s="108" t="s">
        <v>272</v>
      </c>
      <c r="V1613" s="108" t="s">
        <v>272</v>
      </c>
      <c r="W1613" s="108" t="s">
        <v>272</v>
      </c>
      <c r="X1613" s="108" t="s">
        <v>272</v>
      </c>
      <c r="Y1613" s="108" t="s">
        <v>272</v>
      </c>
      <c r="Z1613" s="108" t="s">
        <v>272</v>
      </c>
      <c r="AA1613" s="108" t="s">
        <v>272</v>
      </c>
      <c r="AB1613" s="108" t="s">
        <v>272</v>
      </c>
      <c r="AC1613" s="108" t="s">
        <v>272</v>
      </c>
      <c r="AD1613" s="108" t="s">
        <v>272</v>
      </c>
      <c r="AE1613" s="108" t="s">
        <v>272</v>
      </c>
      <c r="AF1613" s="108" t="s">
        <v>278</v>
      </c>
    </row>
    <row r="1614" spans="1:32" ht="37.5" x14ac:dyDescent="0.25">
      <c r="A1614" s="107">
        <f t="shared" si="25"/>
        <v>9</v>
      </c>
      <c r="B1614" s="113">
        <v>45551</v>
      </c>
      <c r="C1614" s="113">
        <v>45551</v>
      </c>
      <c r="D1614" s="108" t="s">
        <v>3443</v>
      </c>
      <c r="E1614" s="108" t="s">
        <v>272</v>
      </c>
      <c r="F1614" s="108" t="s">
        <v>3444</v>
      </c>
      <c r="G1614" s="108" t="s">
        <v>274</v>
      </c>
      <c r="H1614" s="108" t="s">
        <v>275</v>
      </c>
      <c r="I1614" s="108" t="s">
        <v>276</v>
      </c>
      <c r="J1614" s="120">
        <v>-9235050</v>
      </c>
      <c r="K1614" s="114">
        <v>0</v>
      </c>
      <c r="L1614" s="114">
        <v>-9235050</v>
      </c>
      <c r="M1614" s="115" t="s">
        <v>3445</v>
      </c>
      <c r="N1614" s="108" t="s">
        <v>272</v>
      </c>
      <c r="O1614" s="108" t="s">
        <v>272</v>
      </c>
      <c r="P1614" s="108" t="s">
        <v>272</v>
      </c>
      <c r="Q1614" s="120">
        <v>0</v>
      </c>
      <c r="R1614" s="116" t="s">
        <v>239</v>
      </c>
      <c r="S1614" s="108" t="s">
        <v>272</v>
      </c>
      <c r="T1614" s="108" t="s">
        <v>272</v>
      </c>
      <c r="U1614" s="108" t="s">
        <v>272</v>
      </c>
      <c r="V1614" s="108" t="s">
        <v>272</v>
      </c>
      <c r="W1614" s="108" t="s">
        <v>272</v>
      </c>
      <c r="X1614" s="108" t="s">
        <v>272</v>
      </c>
      <c r="Y1614" s="108" t="s">
        <v>272</v>
      </c>
      <c r="Z1614" s="108" t="s">
        <v>272</v>
      </c>
      <c r="AA1614" s="108" t="s">
        <v>272</v>
      </c>
      <c r="AB1614" s="108" t="s">
        <v>272</v>
      </c>
      <c r="AC1614" s="108" t="s">
        <v>272</v>
      </c>
      <c r="AD1614" s="108" t="s">
        <v>272</v>
      </c>
      <c r="AE1614" s="108" t="s">
        <v>272</v>
      </c>
      <c r="AF1614" s="108" t="s">
        <v>278</v>
      </c>
    </row>
    <row r="1615" spans="1:32" ht="37.5" x14ac:dyDescent="0.25">
      <c r="A1615" s="107">
        <f t="shared" si="25"/>
        <v>9</v>
      </c>
      <c r="B1615" s="113">
        <v>45551</v>
      </c>
      <c r="C1615" s="113">
        <v>45551</v>
      </c>
      <c r="D1615" s="108" t="s">
        <v>3446</v>
      </c>
      <c r="E1615" s="108" t="s">
        <v>272</v>
      </c>
      <c r="F1615" s="108" t="s">
        <v>3447</v>
      </c>
      <c r="G1615" s="108" t="s">
        <v>274</v>
      </c>
      <c r="H1615" s="108" t="s">
        <v>275</v>
      </c>
      <c r="I1615" s="108" t="s">
        <v>276</v>
      </c>
      <c r="J1615" s="120">
        <v>-31588</v>
      </c>
      <c r="K1615" s="114">
        <v>0</v>
      </c>
      <c r="L1615" s="114">
        <v>-31588</v>
      </c>
      <c r="M1615" s="115" t="s">
        <v>3286</v>
      </c>
      <c r="N1615" s="108" t="s">
        <v>272</v>
      </c>
      <c r="O1615" s="108" t="s">
        <v>272</v>
      </c>
      <c r="P1615" s="108" t="s">
        <v>272</v>
      </c>
      <c r="Q1615" s="120">
        <v>0</v>
      </c>
      <c r="R1615" s="116" t="s">
        <v>239</v>
      </c>
      <c r="S1615" s="108" t="s">
        <v>272</v>
      </c>
      <c r="T1615" s="108" t="s">
        <v>272</v>
      </c>
      <c r="U1615" s="108" t="s">
        <v>272</v>
      </c>
      <c r="V1615" s="108" t="s">
        <v>272</v>
      </c>
      <c r="W1615" s="108" t="s">
        <v>272</v>
      </c>
      <c r="X1615" s="108" t="s">
        <v>272</v>
      </c>
      <c r="Y1615" s="108" t="s">
        <v>272</v>
      </c>
      <c r="Z1615" s="108" t="s">
        <v>272</v>
      </c>
      <c r="AA1615" s="108" t="s">
        <v>272</v>
      </c>
      <c r="AB1615" s="108" t="s">
        <v>272</v>
      </c>
      <c r="AC1615" s="108" t="s">
        <v>272</v>
      </c>
      <c r="AD1615" s="108" t="s">
        <v>272</v>
      </c>
      <c r="AE1615" s="108" t="s">
        <v>272</v>
      </c>
      <c r="AF1615" s="108" t="s">
        <v>278</v>
      </c>
    </row>
    <row r="1616" spans="1:32" ht="37.5" x14ac:dyDescent="0.25">
      <c r="A1616" s="107">
        <f t="shared" si="25"/>
        <v>9</v>
      </c>
      <c r="B1616" s="113">
        <v>45551</v>
      </c>
      <c r="C1616" s="113">
        <v>45551</v>
      </c>
      <c r="D1616" s="108" t="s">
        <v>3448</v>
      </c>
      <c r="E1616" s="108" t="s">
        <v>272</v>
      </c>
      <c r="F1616" s="108" t="s">
        <v>3449</v>
      </c>
      <c r="G1616" s="108" t="s">
        <v>274</v>
      </c>
      <c r="H1616" s="108" t="s">
        <v>275</v>
      </c>
      <c r="I1616" s="108" t="s">
        <v>276</v>
      </c>
      <c r="J1616" s="120">
        <v>-2055130</v>
      </c>
      <c r="K1616" s="114">
        <v>0</v>
      </c>
      <c r="L1616" s="114">
        <v>-2055130</v>
      </c>
      <c r="M1616" s="115" t="s">
        <v>3450</v>
      </c>
      <c r="N1616" s="108" t="s">
        <v>272</v>
      </c>
      <c r="O1616" s="108" t="s">
        <v>272</v>
      </c>
      <c r="P1616" s="108" t="s">
        <v>272</v>
      </c>
      <c r="Q1616" s="120">
        <v>0</v>
      </c>
      <c r="R1616" s="116" t="s">
        <v>239</v>
      </c>
      <c r="S1616" s="108" t="s">
        <v>272</v>
      </c>
      <c r="T1616" s="108" t="s">
        <v>272</v>
      </c>
      <c r="U1616" s="108" t="s">
        <v>272</v>
      </c>
      <c r="V1616" s="108" t="s">
        <v>272</v>
      </c>
      <c r="W1616" s="108" t="s">
        <v>272</v>
      </c>
      <c r="X1616" s="108" t="s">
        <v>272</v>
      </c>
      <c r="Y1616" s="108" t="s">
        <v>272</v>
      </c>
      <c r="Z1616" s="108" t="s">
        <v>272</v>
      </c>
      <c r="AA1616" s="108" t="s">
        <v>272</v>
      </c>
      <c r="AB1616" s="108" t="s">
        <v>272</v>
      </c>
      <c r="AC1616" s="108" t="s">
        <v>272</v>
      </c>
      <c r="AD1616" s="108" t="s">
        <v>272</v>
      </c>
      <c r="AE1616" s="108" t="s">
        <v>272</v>
      </c>
      <c r="AF1616" s="108" t="s">
        <v>278</v>
      </c>
    </row>
    <row r="1617" spans="1:32" ht="37.5" x14ac:dyDescent="0.25">
      <c r="A1617" s="107">
        <f t="shared" si="25"/>
        <v>9</v>
      </c>
      <c r="B1617" s="113">
        <v>45551</v>
      </c>
      <c r="C1617" s="113">
        <v>45551</v>
      </c>
      <c r="D1617" s="108" t="s">
        <v>3451</v>
      </c>
      <c r="E1617" s="108" t="s">
        <v>272</v>
      </c>
      <c r="F1617" s="108" t="s">
        <v>3452</v>
      </c>
      <c r="G1617" s="108" t="s">
        <v>274</v>
      </c>
      <c r="H1617" s="108" t="s">
        <v>275</v>
      </c>
      <c r="I1617" s="108" t="s">
        <v>276</v>
      </c>
      <c r="J1617" s="120">
        <v>-3273800</v>
      </c>
      <c r="K1617" s="114">
        <v>0</v>
      </c>
      <c r="L1617" s="114">
        <v>-3273800</v>
      </c>
      <c r="M1617" s="115" t="s">
        <v>3286</v>
      </c>
      <c r="N1617" s="108" t="s">
        <v>272</v>
      </c>
      <c r="O1617" s="108" t="s">
        <v>272</v>
      </c>
      <c r="P1617" s="108" t="s">
        <v>272</v>
      </c>
      <c r="Q1617" s="120">
        <v>0</v>
      </c>
      <c r="R1617" s="116" t="s">
        <v>239</v>
      </c>
      <c r="S1617" s="108" t="s">
        <v>272</v>
      </c>
      <c r="T1617" s="108" t="s">
        <v>272</v>
      </c>
      <c r="U1617" s="108" t="s">
        <v>272</v>
      </c>
      <c r="V1617" s="108" t="s">
        <v>272</v>
      </c>
      <c r="W1617" s="108" t="s">
        <v>272</v>
      </c>
      <c r="X1617" s="108" t="s">
        <v>272</v>
      </c>
      <c r="Y1617" s="108" t="s">
        <v>272</v>
      </c>
      <c r="Z1617" s="108" t="s">
        <v>272</v>
      </c>
      <c r="AA1617" s="108" t="s">
        <v>272</v>
      </c>
      <c r="AB1617" s="108" t="s">
        <v>272</v>
      </c>
      <c r="AC1617" s="108" t="s">
        <v>272</v>
      </c>
      <c r="AD1617" s="108" t="s">
        <v>272</v>
      </c>
      <c r="AE1617" s="108" t="s">
        <v>272</v>
      </c>
      <c r="AF1617" s="108" t="s">
        <v>278</v>
      </c>
    </row>
    <row r="1618" spans="1:32" ht="37.5" x14ac:dyDescent="0.25">
      <c r="A1618" s="107">
        <f t="shared" si="25"/>
        <v>9</v>
      </c>
      <c r="B1618" s="113">
        <v>45551</v>
      </c>
      <c r="C1618" s="113">
        <v>45551</v>
      </c>
      <c r="D1618" s="108" t="s">
        <v>3453</v>
      </c>
      <c r="E1618" s="108" t="s">
        <v>272</v>
      </c>
      <c r="F1618" s="108" t="s">
        <v>3454</v>
      </c>
      <c r="G1618" s="108" t="s">
        <v>274</v>
      </c>
      <c r="H1618" s="108" t="s">
        <v>275</v>
      </c>
      <c r="I1618" s="108" t="s">
        <v>276</v>
      </c>
      <c r="J1618" s="120">
        <v>-4212685</v>
      </c>
      <c r="K1618" s="114">
        <v>0</v>
      </c>
      <c r="L1618" s="114">
        <v>-4212685</v>
      </c>
      <c r="M1618" s="115" t="s">
        <v>3455</v>
      </c>
      <c r="N1618" s="108" t="s">
        <v>272</v>
      </c>
      <c r="O1618" s="108" t="s">
        <v>272</v>
      </c>
      <c r="P1618" s="108" t="s">
        <v>272</v>
      </c>
      <c r="Q1618" s="120">
        <v>0</v>
      </c>
      <c r="R1618" s="116" t="s">
        <v>239</v>
      </c>
      <c r="S1618" s="108" t="s">
        <v>272</v>
      </c>
      <c r="T1618" s="108" t="s">
        <v>272</v>
      </c>
      <c r="U1618" s="108" t="s">
        <v>272</v>
      </c>
      <c r="V1618" s="108" t="s">
        <v>272</v>
      </c>
      <c r="W1618" s="108" t="s">
        <v>272</v>
      </c>
      <c r="X1618" s="108" t="s">
        <v>272</v>
      </c>
      <c r="Y1618" s="108" t="s">
        <v>272</v>
      </c>
      <c r="Z1618" s="108" t="s">
        <v>272</v>
      </c>
      <c r="AA1618" s="108" t="s">
        <v>272</v>
      </c>
      <c r="AB1618" s="108" t="s">
        <v>272</v>
      </c>
      <c r="AC1618" s="108" t="s">
        <v>272</v>
      </c>
      <c r="AD1618" s="108" t="s">
        <v>272</v>
      </c>
      <c r="AE1618" s="108" t="s">
        <v>272</v>
      </c>
      <c r="AF1618" s="108" t="s">
        <v>278</v>
      </c>
    </row>
    <row r="1619" spans="1:32" ht="25" x14ac:dyDescent="0.25">
      <c r="A1619" s="107">
        <f t="shared" si="25"/>
        <v>9</v>
      </c>
      <c r="B1619" s="113">
        <v>45551</v>
      </c>
      <c r="C1619" s="113">
        <v>45551</v>
      </c>
      <c r="D1619" s="108" t="s">
        <v>3456</v>
      </c>
      <c r="E1619" s="108" t="s">
        <v>272</v>
      </c>
      <c r="F1619" s="108" t="s">
        <v>3457</v>
      </c>
      <c r="G1619" s="108" t="s">
        <v>274</v>
      </c>
      <c r="H1619" s="108" t="s">
        <v>275</v>
      </c>
      <c r="I1619" s="108" t="s">
        <v>276</v>
      </c>
      <c r="J1619" s="120">
        <v>-535775</v>
      </c>
      <c r="K1619" s="114">
        <v>0</v>
      </c>
      <c r="L1619" s="114">
        <v>-535775</v>
      </c>
      <c r="M1619" s="115" t="s">
        <v>3458</v>
      </c>
      <c r="N1619" s="108" t="s">
        <v>272</v>
      </c>
      <c r="O1619" s="108" t="s">
        <v>272</v>
      </c>
      <c r="P1619" s="108" t="s">
        <v>272</v>
      </c>
      <c r="Q1619" s="120">
        <v>0</v>
      </c>
      <c r="R1619" s="116" t="s">
        <v>239</v>
      </c>
      <c r="S1619" s="108" t="s">
        <v>272</v>
      </c>
      <c r="T1619" s="108" t="s">
        <v>272</v>
      </c>
      <c r="U1619" s="108" t="s">
        <v>272</v>
      </c>
      <c r="V1619" s="108" t="s">
        <v>272</v>
      </c>
      <c r="W1619" s="108" t="s">
        <v>272</v>
      </c>
      <c r="X1619" s="108" t="s">
        <v>272</v>
      </c>
      <c r="Y1619" s="108" t="s">
        <v>272</v>
      </c>
      <c r="Z1619" s="108" t="s">
        <v>272</v>
      </c>
      <c r="AA1619" s="108" t="s">
        <v>272</v>
      </c>
      <c r="AB1619" s="108" t="s">
        <v>272</v>
      </c>
      <c r="AC1619" s="108" t="s">
        <v>272</v>
      </c>
      <c r="AD1619" s="108" t="s">
        <v>272</v>
      </c>
      <c r="AE1619" s="108" t="s">
        <v>272</v>
      </c>
      <c r="AF1619" s="108" t="s">
        <v>278</v>
      </c>
    </row>
    <row r="1620" spans="1:32" ht="37.5" x14ac:dyDescent="0.25">
      <c r="A1620" s="107">
        <f t="shared" si="25"/>
        <v>9</v>
      </c>
      <c r="B1620" s="113">
        <v>45551</v>
      </c>
      <c r="C1620" s="113">
        <v>45551</v>
      </c>
      <c r="D1620" s="108" t="s">
        <v>3459</v>
      </c>
      <c r="E1620" s="108" t="s">
        <v>272</v>
      </c>
      <c r="F1620" s="108" t="s">
        <v>3460</v>
      </c>
      <c r="G1620" s="108" t="s">
        <v>274</v>
      </c>
      <c r="H1620" s="108" t="s">
        <v>275</v>
      </c>
      <c r="I1620" s="108" t="s">
        <v>276</v>
      </c>
      <c r="J1620" s="120">
        <v>-1233450</v>
      </c>
      <c r="K1620" s="114">
        <v>0</v>
      </c>
      <c r="L1620" s="114">
        <v>-1233450</v>
      </c>
      <c r="M1620" s="115" t="s">
        <v>3461</v>
      </c>
      <c r="N1620" s="108" t="s">
        <v>272</v>
      </c>
      <c r="O1620" s="108" t="s">
        <v>272</v>
      </c>
      <c r="P1620" s="108" t="s">
        <v>272</v>
      </c>
      <c r="Q1620" s="120">
        <v>0</v>
      </c>
      <c r="R1620" s="116" t="s">
        <v>239</v>
      </c>
      <c r="S1620" s="108" t="s">
        <v>272</v>
      </c>
      <c r="T1620" s="108" t="s">
        <v>272</v>
      </c>
      <c r="U1620" s="108" t="s">
        <v>272</v>
      </c>
      <c r="V1620" s="108" t="s">
        <v>272</v>
      </c>
      <c r="W1620" s="108" t="s">
        <v>272</v>
      </c>
      <c r="X1620" s="108" t="s">
        <v>272</v>
      </c>
      <c r="Y1620" s="108" t="s">
        <v>272</v>
      </c>
      <c r="Z1620" s="108" t="s">
        <v>272</v>
      </c>
      <c r="AA1620" s="108" t="s">
        <v>272</v>
      </c>
      <c r="AB1620" s="108" t="s">
        <v>272</v>
      </c>
      <c r="AC1620" s="108" t="s">
        <v>272</v>
      </c>
      <c r="AD1620" s="108" t="s">
        <v>272</v>
      </c>
      <c r="AE1620" s="108" t="s">
        <v>272</v>
      </c>
      <c r="AF1620" s="108" t="s">
        <v>278</v>
      </c>
    </row>
    <row r="1621" spans="1:32" ht="37.5" x14ac:dyDescent="0.25">
      <c r="A1621" s="107">
        <f t="shared" si="25"/>
        <v>9</v>
      </c>
      <c r="B1621" s="113">
        <v>45551</v>
      </c>
      <c r="C1621" s="113">
        <v>45551</v>
      </c>
      <c r="D1621" s="108" t="s">
        <v>3462</v>
      </c>
      <c r="E1621" s="108" t="s">
        <v>272</v>
      </c>
      <c r="F1621" s="108" t="s">
        <v>3463</v>
      </c>
      <c r="G1621" s="108" t="s">
        <v>274</v>
      </c>
      <c r="H1621" s="108" t="s">
        <v>275</v>
      </c>
      <c r="I1621" s="108" t="s">
        <v>276</v>
      </c>
      <c r="J1621" s="120">
        <v>-1027565</v>
      </c>
      <c r="K1621" s="114">
        <v>0</v>
      </c>
      <c r="L1621" s="114">
        <v>-1027565</v>
      </c>
      <c r="M1621" s="115" t="s">
        <v>3464</v>
      </c>
      <c r="N1621" s="108" t="s">
        <v>272</v>
      </c>
      <c r="O1621" s="108" t="s">
        <v>272</v>
      </c>
      <c r="P1621" s="108" t="s">
        <v>272</v>
      </c>
      <c r="Q1621" s="120">
        <v>0</v>
      </c>
      <c r="R1621" s="116" t="s">
        <v>239</v>
      </c>
      <c r="S1621" s="108" t="s">
        <v>272</v>
      </c>
      <c r="T1621" s="108" t="s">
        <v>272</v>
      </c>
      <c r="U1621" s="108" t="s">
        <v>272</v>
      </c>
      <c r="V1621" s="108" t="s">
        <v>272</v>
      </c>
      <c r="W1621" s="108" t="s">
        <v>272</v>
      </c>
      <c r="X1621" s="108" t="s">
        <v>272</v>
      </c>
      <c r="Y1621" s="108" t="s">
        <v>272</v>
      </c>
      <c r="Z1621" s="108" t="s">
        <v>272</v>
      </c>
      <c r="AA1621" s="108" t="s">
        <v>272</v>
      </c>
      <c r="AB1621" s="108" t="s">
        <v>272</v>
      </c>
      <c r="AC1621" s="108" t="s">
        <v>272</v>
      </c>
      <c r="AD1621" s="108" t="s">
        <v>272</v>
      </c>
      <c r="AE1621" s="108" t="s">
        <v>272</v>
      </c>
      <c r="AF1621" s="108" t="s">
        <v>278</v>
      </c>
    </row>
    <row r="1622" spans="1:32" ht="37.5" x14ac:dyDescent="0.25">
      <c r="A1622" s="107">
        <f t="shared" si="25"/>
        <v>9</v>
      </c>
      <c r="B1622" s="113">
        <v>45551</v>
      </c>
      <c r="C1622" s="113">
        <v>45551</v>
      </c>
      <c r="D1622" s="108" t="s">
        <v>3465</v>
      </c>
      <c r="E1622" s="108" t="s">
        <v>272</v>
      </c>
      <c r="F1622" s="108" t="s">
        <v>3466</v>
      </c>
      <c r="G1622" s="108" t="s">
        <v>274</v>
      </c>
      <c r="H1622" s="108" t="s">
        <v>275</v>
      </c>
      <c r="I1622" s="108" t="s">
        <v>276</v>
      </c>
      <c r="J1622" s="120">
        <v>-373000</v>
      </c>
      <c r="K1622" s="114">
        <v>0</v>
      </c>
      <c r="L1622" s="114">
        <v>-373000</v>
      </c>
      <c r="M1622" s="115" t="s">
        <v>3467</v>
      </c>
      <c r="N1622" s="108" t="s">
        <v>272</v>
      </c>
      <c r="O1622" s="108" t="s">
        <v>272</v>
      </c>
      <c r="P1622" s="108" t="s">
        <v>272</v>
      </c>
      <c r="Q1622" s="120">
        <v>0</v>
      </c>
      <c r="R1622" s="116" t="s">
        <v>239</v>
      </c>
      <c r="S1622" s="108" t="s">
        <v>272</v>
      </c>
      <c r="T1622" s="108" t="s">
        <v>272</v>
      </c>
      <c r="U1622" s="108" t="s">
        <v>272</v>
      </c>
      <c r="V1622" s="108" t="s">
        <v>272</v>
      </c>
      <c r="W1622" s="108" t="s">
        <v>272</v>
      </c>
      <c r="X1622" s="108" t="s">
        <v>272</v>
      </c>
      <c r="Y1622" s="108" t="s">
        <v>272</v>
      </c>
      <c r="Z1622" s="108" t="s">
        <v>272</v>
      </c>
      <c r="AA1622" s="108" t="s">
        <v>272</v>
      </c>
      <c r="AB1622" s="108" t="s">
        <v>272</v>
      </c>
      <c r="AC1622" s="108" t="s">
        <v>272</v>
      </c>
      <c r="AD1622" s="108" t="s">
        <v>272</v>
      </c>
      <c r="AE1622" s="108" t="s">
        <v>272</v>
      </c>
      <c r="AF1622" s="108" t="s">
        <v>278</v>
      </c>
    </row>
    <row r="1623" spans="1:32" ht="37.5" x14ac:dyDescent="0.25">
      <c r="A1623" s="107">
        <f t="shared" si="25"/>
        <v>9</v>
      </c>
      <c r="B1623" s="113">
        <v>45551</v>
      </c>
      <c r="C1623" s="113">
        <v>45551</v>
      </c>
      <c r="D1623" s="108" t="s">
        <v>3468</v>
      </c>
      <c r="E1623" s="108" t="s">
        <v>272</v>
      </c>
      <c r="F1623" s="108" t="s">
        <v>3469</v>
      </c>
      <c r="G1623" s="108" t="s">
        <v>274</v>
      </c>
      <c r="H1623" s="108" t="s">
        <v>275</v>
      </c>
      <c r="I1623" s="108" t="s">
        <v>276</v>
      </c>
      <c r="J1623" s="120">
        <v>-502140</v>
      </c>
      <c r="K1623" s="114">
        <v>0</v>
      </c>
      <c r="L1623" s="114">
        <v>-502140</v>
      </c>
      <c r="M1623" s="115" t="s">
        <v>3470</v>
      </c>
      <c r="N1623" s="108" t="s">
        <v>272</v>
      </c>
      <c r="O1623" s="108" t="s">
        <v>272</v>
      </c>
      <c r="P1623" s="108" t="s">
        <v>272</v>
      </c>
      <c r="Q1623" s="120">
        <v>0</v>
      </c>
      <c r="R1623" s="116" t="s">
        <v>239</v>
      </c>
      <c r="S1623" s="108" t="s">
        <v>272</v>
      </c>
      <c r="T1623" s="108" t="s">
        <v>272</v>
      </c>
      <c r="U1623" s="108" t="s">
        <v>272</v>
      </c>
      <c r="V1623" s="108" t="s">
        <v>272</v>
      </c>
      <c r="W1623" s="108" t="s">
        <v>272</v>
      </c>
      <c r="X1623" s="108" t="s">
        <v>272</v>
      </c>
      <c r="Y1623" s="108" t="s">
        <v>272</v>
      </c>
      <c r="Z1623" s="108" t="s">
        <v>272</v>
      </c>
      <c r="AA1623" s="108" t="s">
        <v>272</v>
      </c>
      <c r="AB1623" s="108" t="s">
        <v>272</v>
      </c>
      <c r="AC1623" s="108" t="s">
        <v>272</v>
      </c>
      <c r="AD1623" s="108" t="s">
        <v>272</v>
      </c>
      <c r="AE1623" s="108" t="s">
        <v>272</v>
      </c>
      <c r="AF1623" s="108" t="s">
        <v>278</v>
      </c>
    </row>
    <row r="1624" spans="1:32" ht="37.5" x14ac:dyDescent="0.25">
      <c r="A1624" s="107">
        <f t="shared" si="25"/>
        <v>9</v>
      </c>
      <c r="B1624" s="113">
        <v>45551</v>
      </c>
      <c r="C1624" s="113">
        <v>45551</v>
      </c>
      <c r="D1624" s="108" t="s">
        <v>3471</v>
      </c>
      <c r="E1624" s="108" t="s">
        <v>272</v>
      </c>
      <c r="F1624" s="108" t="s">
        <v>3472</v>
      </c>
      <c r="G1624" s="108" t="s">
        <v>274</v>
      </c>
      <c r="H1624" s="108" t="s">
        <v>275</v>
      </c>
      <c r="I1624" s="108" t="s">
        <v>276</v>
      </c>
      <c r="J1624" s="120">
        <v>-841900</v>
      </c>
      <c r="K1624" s="114">
        <v>0</v>
      </c>
      <c r="L1624" s="114">
        <v>-841900</v>
      </c>
      <c r="M1624" s="115" t="s">
        <v>3473</v>
      </c>
      <c r="N1624" s="108" t="s">
        <v>272</v>
      </c>
      <c r="O1624" s="108" t="s">
        <v>272</v>
      </c>
      <c r="P1624" s="108" t="s">
        <v>272</v>
      </c>
      <c r="Q1624" s="120">
        <v>0</v>
      </c>
      <c r="R1624" s="116" t="s">
        <v>239</v>
      </c>
      <c r="S1624" s="108" t="s">
        <v>272</v>
      </c>
      <c r="T1624" s="108" t="s">
        <v>272</v>
      </c>
      <c r="U1624" s="108" t="s">
        <v>272</v>
      </c>
      <c r="V1624" s="108" t="s">
        <v>272</v>
      </c>
      <c r="W1624" s="108" t="s">
        <v>272</v>
      </c>
      <c r="X1624" s="108" t="s">
        <v>272</v>
      </c>
      <c r="Y1624" s="108" t="s">
        <v>272</v>
      </c>
      <c r="Z1624" s="108" t="s">
        <v>272</v>
      </c>
      <c r="AA1624" s="108" t="s">
        <v>272</v>
      </c>
      <c r="AB1624" s="108" t="s">
        <v>272</v>
      </c>
      <c r="AC1624" s="108" t="s">
        <v>272</v>
      </c>
      <c r="AD1624" s="108" t="s">
        <v>272</v>
      </c>
      <c r="AE1624" s="108" t="s">
        <v>272</v>
      </c>
      <c r="AF1624" s="108" t="s">
        <v>278</v>
      </c>
    </row>
    <row r="1625" spans="1:32" ht="50" x14ac:dyDescent="0.25">
      <c r="A1625" s="107">
        <f t="shared" si="25"/>
        <v>9</v>
      </c>
      <c r="B1625" s="113">
        <v>45551</v>
      </c>
      <c r="C1625" s="113">
        <v>45551</v>
      </c>
      <c r="D1625" s="108" t="s">
        <v>3474</v>
      </c>
      <c r="E1625" s="108" t="s">
        <v>272</v>
      </c>
      <c r="F1625" s="108" t="s">
        <v>3475</v>
      </c>
      <c r="G1625" s="108" t="s">
        <v>274</v>
      </c>
      <c r="H1625" s="108" t="s">
        <v>275</v>
      </c>
      <c r="I1625" s="108" t="s">
        <v>276</v>
      </c>
      <c r="J1625" s="120">
        <v>-436340</v>
      </c>
      <c r="K1625" s="114">
        <v>0</v>
      </c>
      <c r="L1625" s="114">
        <v>-436340</v>
      </c>
      <c r="M1625" s="115" t="s">
        <v>3476</v>
      </c>
      <c r="N1625" s="108" t="s">
        <v>272</v>
      </c>
      <c r="O1625" s="108" t="s">
        <v>272</v>
      </c>
      <c r="P1625" s="108" t="s">
        <v>272</v>
      </c>
      <c r="Q1625" s="120">
        <v>0</v>
      </c>
      <c r="R1625" s="116" t="s">
        <v>239</v>
      </c>
      <c r="S1625" s="108" t="s">
        <v>272</v>
      </c>
      <c r="T1625" s="108" t="s">
        <v>272</v>
      </c>
      <c r="U1625" s="108" t="s">
        <v>272</v>
      </c>
      <c r="V1625" s="108" t="s">
        <v>272</v>
      </c>
      <c r="W1625" s="108" t="s">
        <v>272</v>
      </c>
      <c r="X1625" s="108" t="s">
        <v>272</v>
      </c>
      <c r="Y1625" s="108" t="s">
        <v>272</v>
      </c>
      <c r="Z1625" s="108" t="s">
        <v>272</v>
      </c>
      <c r="AA1625" s="108" t="s">
        <v>272</v>
      </c>
      <c r="AB1625" s="108" t="s">
        <v>272</v>
      </c>
      <c r="AC1625" s="108" t="s">
        <v>272</v>
      </c>
      <c r="AD1625" s="108" t="s">
        <v>272</v>
      </c>
      <c r="AE1625" s="108" t="s">
        <v>272</v>
      </c>
      <c r="AF1625" s="108" t="s">
        <v>278</v>
      </c>
    </row>
    <row r="1626" spans="1:32" ht="37.5" x14ac:dyDescent="0.25">
      <c r="A1626" s="107">
        <f t="shared" si="25"/>
        <v>9</v>
      </c>
      <c r="B1626" s="113">
        <v>45551</v>
      </c>
      <c r="C1626" s="113">
        <v>45551</v>
      </c>
      <c r="D1626" s="108" t="s">
        <v>3477</v>
      </c>
      <c r="E1626" s="108" t="s">
        <v>272</v>
      </c>
      <c r="F1626" s="108" t="s">
        <v>3478</v>
      </c>
      <c r="G1626" s="108" t="s">
        <v>274</v>
      </c>
      <c r="H1626" s="108" t="s">
        <v>275</v>
      </c>
      <c r="I1626" s="108" t="s">
        <v>276</v>
      </c>
      <c r="J1626" s="120">
        <v>-350000</v>
      </c>
      <c r="K1626" s="114">
        <v>0</v>
      </c>
      <c r="L1626" s="114">
        <v>-350000</v>
      </c>
      <c r="M1626" s="115" t="s">
        <v>3479</v>
      </c>
      <c r="N1626" s="108" t="s">
        <v>272</v>
      </c>
      <c r="O1626" s="108" t="s">
        <v>272</v>
      </c>
      <c r="P1626" s="108" t="s">
        <v>272</v>
      </c>
      <c r="Q1626" s="120">
        <v>0</v>
      </c>
      <c r="R1626" s="116" t="s">
        <v>239</v>
      </c>
      <c r="S1626" s="108" t="s">
        <v>272</v>
      </c>
      <c r="T1626" s="108" t="s">
        <v>272</v>
      </c>
      <c r="U1626" s="108" t="s">
        <v>272</v>
      </c>
      <c r="V1626" s="108" t="s">
        <v>272</v>
      </c>
      <c r="W1626" s="108" t="s">
        <v>272</v>
      </c>
      <c r="X1626" s="108" t="s">
        <v>272</v>
      </c>
      <c r="Y1626" s="108" t="s">
        <v>272</v>
      </c>
      <c r="Z1626" s="108" t="s">
        <v>272</v>
      </c>
      <c r="AA1626" s="108" t="s">
        <v>272</v>
      </c>
      <c r="AB1626" s="108" t="s">
        <v>272</v>
      </c>
      <c r="AC1626" s="108" t="s">
        <v>272</v>
      </c>
      <c r="AD1626" s="108" t="s">
        <v>272</v>
      </c>
      <c r="AE1626" s="108" t="s">
        <v>272</v>
      </c>
      <c r="AF1626" s="108" t="s">
        <v>278</v>
      </c>
    </row>
    <row r="1627" spans="1:32" x14ac:dyDescent="0.25">
      <c r="A1627" s="107">
        <f t="shared" si="25"/>
        <v>9</v>
      </c>
      <c r="B1627" s="113">
        <v>45551</v>
      </c>
      <c r="C1627" s="113">
        <v>45551</v>
      </c>
      <c r="D1627" s="108" t="s">
        <v>3480</v>
      </c>
      <c r="E1627" s="108" t="s">
        <v>272</v>
      </c>
      <c r="F1627" s="108" t="s">
        <v>3481</v>
      </c>
      <c r="G1627" s="108" t="s">
        <v>281</v>
      </c>
      <c r="H1627" s="108" t="s">
        <v>282</v>
      </c>
      <c r="I1627" s="108" t="s">
        <v>276</v>
      </c>
      <c r="J1627" s="120">
        <v>-368368770</v>
      </c>
      <c r="K1627" s="114">
        <v>0</v>
      </c>
      <c r="L1627" s="114">
        <v>-368368770</v>
      </c>
      <c r="M1627" s="115" t="s">
        <v>272</v>
      </c>
      <c r="N1627" s="108" t="s">
        <v>95</v>
      </c>
      <c r="O1627" s="108" t="s">
        <v>170</v>
      </c>
      <c r="P1627" s="108" t="s">
        <v>284</v>
      </c>
      <c r="Q1627" s="120">
        <v>11000</v>
      </c>
      <c r="R1627" s="116" t="s">
        <v>0</v>
      </c>
      <c r="S1627" s="108" t="s">
        <v>272</v>
      </c>
      <c r="T1627" s="108" t="s">
        <v>272</v>
      </c>
      <c r="U1627" s="108" t="s">
        <v>272</v>
      </c>
      <c r="V1627" s="108" t="s">
        <v>272</v>
      </c>
      <c r="W1627" s="108" t="s">
        <v>272</v>
      </c>
      <c r="X1627" s="108" t="s">
        <v>272</v>
      </c>
      <c r="Y1627" s="108" t="s">
        <v>272</v>
      </c>
      <c r="Z1627" s="108" t="s">
        <v>272</v>
      </c>
      <c r="AA1627" s="108" t="s">
        <v>272</v>
      </c>
      <c r="AB1627" s="108" t="s">
        <v>272</v>
      </c>
      <c r="AC1627" s="108" t="s">
        <v>272</v>
      </c>
      <c r="AD1627" s="108" t="s">
        <v>272</v>
      </c>
      <c r="AE1627" s="108" t="s">
        <v>272</v>
      </c>
      <c r="AF1627" s="108" t="s">
        <v>278</v>
      </c>
    </row>
    <row r="1628" spans="1:32" x14ac:dyDescent="0.25">
      <c r="A1628" s="107">
        <f t="shared" si="25"/>
        <v>9</v>
      </c>
      <c r="B1628" s="113">
        <v>45551</v>
      </c>
      <c r="C1628" s="113">
        <v>45551</v>
      </c>
      <c r="D1628" s="108" t="s">
        <v>3482</v>
      </c>
      <c r="E1628" s="108" t="s">
        <v>272</v>
      </c>
      <c r="F1628" s="108" t="s">
        <v>3483</v>
      </c>
      <c r="G1628" s="108" t="s">
        <v>281</v>
      </c>
      <c r="H1628" s="108" t="s">
        <v>282</v>
      </c>
      <c r="I1628" s="108" t="s">
        <v>276</v>
      </c>
      <c r="J1628" s="120">
        <v>-368368770</v>
      </c>
      <c r="K1628" s="114">
        <v>0</v>
      </c>
      <c r="L1628" s="114">
        <v>-368368770</v>
      </c>
      <c r="M1628" s="115" t="s">
        <v>272</v>
      </c>
      <c r="N1628" s="108" t="s">
        <v>95</v>
      </c>
      <c r="O1628" s="108" t="s">
        <v>170</v>
      </c>
      <c r="P1628" s="108" t="s">
        <v>284</v>
      </c>
      <c r="Q1628" s="120">
        <v>11000</v>
      </c>
      <c r="R1628" s="116" t="s">
        <v>0</v>
      </c>
      <c r="S1628" s="108" t="s">
        <v>272</v>
      </c>
      <c r="T1628" s="108" t="s">
        <v>272</v>
      </c>
      <c r="U1628" s="108" t="s">
        <v>272</v>
      </c>
      <c r="V1628" s="108" t="s">
        <v>272</v>
      </c>
      <c r="W1628" s="108" t="s">
        <v>272</v>
      </c>
      <c r="X1628" s="108" t="s">
        <v>272</v>
      </c>
      <c r="Y1628" s="108" t="s">
        <v>272</v>
      </c>
      <c r="Z1628" s="108" t="s">
        <v>272</v>
      </c>
      <c r="AA1628" s="108" t="s">
        <v>272</v>
      </c>
      <c r="AB1628" s="108" t="s">
        <v>272</v>
      </c>
      <c r="AC1628" s="108" t="s">
        <v>272</v>
      </c>
      <c r="AD1628" s="108" t="s">
        <v>272</v>
      </c>
      <c r="AE1628" s="108" t="s">
        <v>272</v>
      </c>
      <c r="AF1628" s="108" t="s">
        <v>278</v>
      </c>
    </row>
    <row r="1629" spans="1:32" x14ac:dyDescent="0.25">
      <c r="A1629" s="107">
        <f t="shared" si="25"/>
        <v>9</v>
      </c>
      <c r="B1629" s="113">
        <v>45551</v>
      </c>
      <c r="C1629" s="113">
        <v>45551</v>
      </c>
      <c r="D1629" s="108" t="s">
        <v>3484</v>
      </c>
      <c r="E1629" s="108" t="s">
        <v>272</v>
      </c>
      <c r="F1629" s="108" t="s">
        <v>3485</v>
      </c>
      <c r="G1629" s="108" t="s">
        <v>281</v>
      </c>
      <c r="H1629" s="108" t="s">
        <v>282</v>
      </c>
      <c r="I1629" s="108" t="s">
        <v>276</v>
      </c>
      <c r="J1629" s="120">
        <v>-186153000</v>
      </c>
      <c r="K1629" s="114">
        <v>0</v>
      </c>
      <c r="L1629" s="114">
        <v>-186153000</v>
      </c>
      <c r="M1629" s="115" t="s">
        <v>272</v>
      </c>
      <c r="N1629" s="108" t="s">
        <v>157</v>
      </c>
      <c r="O1629" s="108" t="s">
        <v>180</v>
      </c>
      <c r="P1629" s="108" t="s">
        <v>284</v>
      </c>
      <c r="Q1629" s="120">
        <v>5500</v>
      </c>
      <c r="R1629" s="116" t="s">
        <v>1</v>
      </c>
      <c r="S1629" s="108" t="s">
        <v>272</v>
      </c>
      <c r="T1629" s="108" t="s">
        <v>272</v>
      </c>
      <c r="U1629" s="108" t="s">
        <v>272</v>
      </c>
      <c r="V1629" s="108" t="s">
        <v>272</v>
      </c>
      <c r="W1629" s="108" t="s">
        <v>272</v>
      </c>
      <c r="X1629" s="108" t="s">
        <v>272</v>
      </c>
      <c r="Y1629" s="108" t="s">
        <v>272</v>
      </c>
      <c r="Z1629" s="108" t="s">
        <v>272</v>
      </c>
      <c r="AA1629" s="108" t="s">
        <v>272</v>
      </c>
      <c r="AB1629" s="108" t="s">
        <v>272</v>
      </c>
      <c r="AC1629" s="108" t="s">
        <v>272</v>
      </c>
      <c r="AD1629" s="108" t="s">
        <v>272</v>
      </c>
      <c r="AE1629" s="108" t="s">
        <v>272</v>
      </c>
      <c r="AF1629" s="108" t="s">
        <v>278</v>
      </c>
    </row>
    <row r="1630" spans="1:32" x14ac:dyDescent="0.25">
      <c r="A1630" s="107">
        <f t="shared" si="25"/>
        <v>9</v>
      </c>
      <c r="B1630" s="113">
        <v>45551</v>
      </c>
      <c r="C1630" s="113">
        <v>45551</v>
      </c>
      <c r="D1630" s="108" t="s">
        <v>3486</v>
      </c>
      <c r="E1630" s="108" t="s">
        <v>272</v>
      </c>
      <c r="F1630" s="108" t="s">
        <v>3487</v>
      </c>
      <c r="G1630" s="108" t="s">
        <v>281</v>
      </c>
      <c r="H1630" s="108" t="s">
        <v>282</v>
      </c>
      <c r="I1630" s="108" t="s">
        <v>276</v>
      </c>
      <c r="J1630" s="120">
        <v>-3150000</v>
      </c>
      <c r="K1630" s="114">
        <v>0</v>
      </c>
      <c r="L1630" s="114">
        <v>-3150000</v>
      </c>
      <c r="M1630" s="115" t="s">
        <v>272</v>
      </c>
      <c r="N1630" s="108" t="s">
        <v>2423</v>
      </c>
      <c r="O1630" s="108" t="s">
        <v>2424</v>
      </c>
      <c r="P1630" s="108" t="s">
        <v>284</v>
      </c>
      <c r="Q1630" s="120">
        <v>630</v>
      </c>
      <c r="R1630" s="116" t="s">
        <v>239</v>
      </c>
      <c r="S1630" s="108" t="s">
        <v>272</v>
      </c>
      <c r="T1630" s="108" t="s">
        <v>272</v>
      </c>
      <c r="U1630" s="108" t="s">
        <v>272</v>
      </c>
      <c r="V1630" s="108" t="s">
        <v>272</v>
      </c>
      <c r="W1630" s="108" t="s">
        <v>272</v>
      </c>
      <c r="X1630" s="108" t="s">
        <v>272</v>
      </c>
      <c r="Y1630" s="108" t="s">
        <v>272</v>
      </c>
      <c r="Z1630" s="108" t="s">
        <v>272</v>
      </c>
      <c r="AA1630" s="108" t="s">
        <v>272</v>
      </c>
      <c r="AB1630" s="108" t="s">
        <v>272</v>
      </c>
      <c r="AC1630" s="108" t="s">
        <v>272</v>
      </c>
      <c r="AD1630" s="108" t="s">
        <v>272</v>
      </c>
      <c r="AE1630" s="108" t="s">
        <v>272</v>
      </c>
      <c r="AF1630" s="108" t="s">
        <v>278</v>
      </c>
    </row>
    <row r="1631" spans="1:32" x14ac:dyDescent="0.25">
      <c r="A1631" s="107">
        <f t="shared" si="25"/>
        <v>9</v>
      </c>
      <c r="B1631" s="113">
        <v>45551</v>
      </c>
      <c r="C1631" s="113">
        <v>45551</v>
      </c>
      <c r="D1631" s="108" t="s">
        <v>3486</v>
      </c>
      <c r="E1631" s="108" t="s">
        <v>272</v>
      </c>
      <c r="F1631" s="108" t="s">
        <v>3487</v>
      </c>
      <c r="G1631" s="108" t="s">
        <v>281</v>
      </c>
      <c r="H1631" s="108" t="s">
        <v>282</v>
      </c>
      <c r="I1631" s="108" t="s">
        <v>276</v>
      </c>
      <c r="J1631" s="120">
        <v>-13850000</v>
      </c>
      <c r="K1631" s="114">
        <v>0</v>
      </c>
      <c r="L1631" s="114">
        <v>-13850000</v>
      </c>
      <c r="M1631" s="115" t="s">
        <v>272</v>
      </c>
      <c r="N1631" s="108" t="s">
        <v>2425</v>
      </c>
      <c r="O1631" s="108" t="s">
        <v>2426</v>
      </c>
      <c r="P1631" s="108" t="s">
        <v>284</v>
      </c>
      <c r="Q1631" s="120">
        <v>2770</v>
      </c>
      <c r="R1631" s="116" t="s">
        <v>239</v>
      </c>
      <c r="S1631" s="108" t="s">
        <v>272</v>
      </c>
      <c r="T1631" s="108" t="s">
        <v>272</v>
      </c>
      <c r="U1631" s="108" t="s">
        <v>272</v>
      </c>
      <c r="V1631" s="108" t="s">
        <v>272</v>
      </c>
      <c r="W1631" s="108" t="s">
        <v>272</v>
      </c>
      <c r="X1631" s="108" t="s">
        <v>272</v>
      </c>
      <c r="Y1631" s="108" t="s">
        <v>272</v>
      </c>
      <c r="Z1631" s="108" t="s">
        <v>272</v>
      </c>
      <c r="AA1631" s="108" t="s">
        <v>272</v>
      </c>
      <c r="AB1631" s="108" t="s">
        <v>272</v>
      </c>
      <c r="AC1631" s="108" t="s">
        <v>272</v>
      </c>
      <c r="AD1631" s="108" t="s">
        <v>272</v>
      </c>
      <c r="AE1631" s="108" t="s">
        <v>272</v>
      </c>
      <c r="AF1631" s="108" t="s">
        <v>278</v>
      </c>
    </row>
    <row r="1632" spans="1:32" x14ac:dyDescent="0.25">
      <c r="A1632" s="107">
        <f t="shared" si="25"/>
        <v>9</v>
      </c>
      <c r="B1632" s="113">
        <v>45551</v>
      </c>
      <c r="C1632" s="113">
        <v>45551</v>
      </c>
      <c r="D1632" s="108" t="s">
        <v>3486</v>
      </c>
      <c r="E1632" s="108" t="s">
        <v>272</v>
      </c>
      <c r="F1632" s="108" t="s">
        <v>3487</v>
      </c>
      <c r="G1632" s="108" t="s">
        <v>281</v>
      </c>
      <c r="H1632" s="108" t="s">
        <v>282</v>
      </c>
      <c r="I1632" s="108" t="s">
        <v>276</v>
      </c>
      <c r="J1632" s="120">
        <v>-11750000</v>
      </c>
      <c r="K1632" s="114">
        <v>0</v>
      </c>
      <c r="L1632" s="114">
        <v>-11750000</v>
      </c>
      <c r="M1632" s="115" t="s">
        <v>272</v>
      </c>
      <c r="N1632" s="108" t="s">
        <v>2427</v>
      </c>
      <c r="O1632" s="108" t="s">
        <v>2428</v>
      </c>
      <c r="P1632" s="108" t="s">
        <v>284</v>
      </c>
      <c r="Q1632" s="120">
        <v>2350</v>
      </c>
      <c r="R1632" s="116" t="s">
        <v>239</v>
      </c>
      <c r="S1632" s="108" t="s">
        <v>272</v>
      </c>
      <c r="T1632" s="108" t="s">
        <v>272</v>
      </c>
      <c r="U1632" s="108" t="s">
        <v>272</v>
      </c>
      <c r="V1632" s="108" t="s">
        <v>272</v>
      </c>
      <c r="W1632" s="108" t="s">
        <v>272</v>
      </c>
      <c r="X1632" s="108" t="s">
        <v>272</v>
      </c>
      <c r="Y1632" s="108" t="s">
        <v>272</v>
      </c>
      <c r="Z1632" s="108" t="s">
        <v>272</v>
      </c>
      <c r="AA1632" s="108" t="s">
        <v>272</v>
      </c>
      <c r="AB1632" s="108" t="s">
        <v>272</v>
      </c>
      <c r="AC1632" s="108" t="s">
        <v>272</v>
      </c>
      <c r="AD1632" s="108" t="s">
        <v>272</v>
      </c>
      <c r="AE1632" s="108" t="s">
        <v>272</v>
      </c>
      <c r="AF1632" s="108" t="s">
        <v>278</v>
      </c>
    </row>
    <row r="1633" spans="1:32" x14ac:dyDescent="0.25">
      <c r="A1633" s="107">
        <f t="shared" si="25"/>
        <v>9</v>
      </c>
      <c r="B1633" s="113">
        <v>45551</v>
      </c>
      <c r="C1633" s="113">
        <v>45551</v>
      </c>
      <c r="D1633" s="108" t="s">
        <v>3486</v>
      </c>
      <c r="E1633" s="108" t="s">
        <v>272</v>
      </c>
      <c r="F1633" s="108" t="s">
        <v>3487</v>
      </c>
      <c r="G1633" s="108" t="s">
        <v>281</v>
      </c>
      <c r="H1633" s="108" t="s">
        <v>282</v>
      </c>
      <c r="I1633" s="108" t="s">
        <v>276</v>
      </c>
      <c r="J1633" s="120">
        <v>-14500000</v>
      </c>
      <c r="K1633" s="114">
        <v>0</v>
      </c>
      <c r="L1633" s="114">
        <v>-14500000</v>
      </c>
      <c r="M1633" s="115" t="s">
        <v>272</v>
      </c>
      <c r="N1633" s="108" t="s">
        <v>2429</v>
      </c>
      <c r="O1633" s="108" t="s">
        <v>2430</v>
      </c>
      <c r="P1633" s="108" t="s">
        <v>284</v>
      </c>
      <c r="Q1633" s="120">
        <v>2900</v>
      </c>
      <c r="R1633" s="116" t="s">
        <v>239</v>
      </c>
      <c r="S1633" s="108" t="s">
        <v>272</v>
      </c>
      <c r="T1633" s="108" t="s">
        <v>272</v>
      </c>
      <c r="U1633" s="108" t="s">
        <v>272</v>
      </c>
      <c r="V1633" s="108" t="s">
        <v>272</v>
      </c>
      <c r="W1633" s="108" t="s">
        <v>272</v>
      </c>
      <c r="X1633" s="108" t="s">
        <v>272</v>
      </c>
      <c r="Y1633" s="108" t="s">
        <v>272</v>
      </c>
      <c r="Z1633" s="108" t="s">
        <v>272</v>
      </c>
      <c r="AA1633" s="108" t="s">
        <v>272</v>
      </c>
      <c r="AB1633" s="108" t="s">
        <v>272</v>
      </c>
      <c r="AC1633" s="108" t="s">
        <v>272</v>
      </c>
      <c r="AD1633" s="108" t="s">
        <v>272</v>
      </c>
      <c r="AE1633" s="108" t="s">
        <v>272</v>
      </c>
      <c r="AF1633" s="108" t="s">
        <v>278</v>
      </c>
    </row>
    <row r="1634" spans="1:32" x14ac:dyDescent="0.25">
      <c r="A1634" s="107">
        <f t="shared" si="25"/>
        <v>9</v>
      </c>
      <c r="B1634" s="113">
        <v>45551</v>
      </c>
      <c r="C1634" s="113">
        <v>45551</v>
      </c>
      <c r="D1634" s="108" t="s">
        <v>3488</v>
      </c>
      <c r="E1634" s="108" t="s">
        <v>272</v>
      </c>
      <c r="F1634" s="108" t="s">
        <v>3489</v>
      </c>
      <c r="G1634" s="108" t="s">
        <v>281</v>
      </c>
      <c r="H1634" s="108" t="s">
        <v>282</v>
      </c>
      <c r="I1634" s="108" t="s">
        <v>276</v>
      </c>
      <c r="J1634" s="120">
        <v>-11400000</v>
      </c>
      <c r="K1634" s="114">
        <v>0</v>
      </c>
      <c r="L1634" s="114">
        <v>-11400000</v>
      </c>
      <c r="M1634" s="115" t="s">
        <v>272</v>
      </c>
      <c r="N1634" s="108" t="s">
        <v>2423</v>
      </c>
      <c r="O1634" s="108" t="s">
        <v>2424</v>
      </c>
      <c r="P1634" s="108" t="s">
        <v>284</v>
      </c>
      <c r="Q1634" s="120">
        <v>2280</v>
      </c>
      <c r="R1634" s="116" t="s">
        <v>239</v>
      </c>
      <c r="S1634" s="108" t="s">
        <v>272</v>
      </c>
      <c r="T1634" s="108" t="s">
        <v>272</v>
      </c>
      <c r="U1634" s="108" t="s">
        <v>272</v>
      </c>
      <c r="V1634" s="108" t="s">
        <v>272</v>
      </c>
      <c r="W1634" s="108" t="s">
        <v>272</v>
      </c>
      <c r="X1634" s="108" t="s">
        <v>272</v>
      </c>
      <c r="Y1634" s="108" t="s">
        <v>272</v>
      </c>
      <c r="Z1634" s="108" t="s">
        <v>272</v>
      </c>
      <c r="AA1634" s="108" t="s">
        <v>272</v>
      </c>
      <c r="AB1634" s="108" t="s">
        <v>272</v>
      </c>
      <c r="AC1634" s="108" t="s">
        <v>272</v>
      </c>
      <c r="AD1634" s="108" t="s">
        <v>272</v>
      </c>
      <c r="AE1634" s="108" t="s">
        <v>272</v>
      </c>
      <c r="AF1634" s="108" t="s">
        <v>278</v>
      </c>
    </row>
    <row r="1635" spans="1:32" x14ac:dyDescent="0.25">
      <c r="A1635" s="107">
        <f t="shared" si="25"/>
        <v>9</v>
      </c>
      <c r="B1635" s="113">
        <v>45551</v>
      </c>
      <c r="C1635" s="113">
        <v>45551</v>
      </c>
      <c r="D1635" s="108" t="s">
        <v>3488</v>
      </c>
      <c r="E1635" s="108" t="s">
        <v>272</v>
      </c>
      <c r="F1635" s="108" t="s">
        <v>3489</v>
      </c>
      <c r="G1635" s="108" t="s">
        <v>281</v>
      </c>
      <c r="H1635" s="108" t="s">
        <v>282</v>
      </c>
      <c r="I1635" s="108" t="s">
        <v>276</v>
      </c>
      <c r="J1635" s="120">
        <v>-12000000</v>
      </c>
      <c r="K1635" s="114">
        <v>0</v>
      </c>
      <c r="L1635" s="114">
        <v>-12000000</v>
      </c>
      <c r="M1635" s="115" t="s">
        <v>272</v>
      </c>
      <c r="N1635" s="108" t="s">
        <v>2425</v>
      </c>
      <c r="O1635" s="108" t="s">
        <v>2426</v>
      </c>
      <c r="P1635" s="108" t="s">
        <v>284</v>
      </c>
      <c r="Q1635" s="120">
        <v>2400</v>
      </c>
      <c r="R1635" s="116" t="s">
        <v>239</v>
      </c>
      <c r="S1635" s="108" t="s">
        <v>272</v>
      </c>
      <c r="T1635" s="108" t="s">
        <v>272</v>
      </c>
      <c r="U1635" s="108" t="s">
        <v>272</v>
      </c>
      <c r="V1635" s="108" t="s">
        <v>272</v>
      </c>
      <c r="W1635" s="108" t="s">
        <v>272</v>
      </c>
      <c r="X1635" s="108" t="s">
        <v>272</v>
      </c>
      <c r="Y1635" s="108" t="s">
        <v>272</v>
      </c>
      <c r="Z1635" s="108" t="s">
        <v>272</v>
      </c>
      <c r="AA1635" s="108" t="s">
        <v>272</v>
      </c>
      <c r="AB1635" s="108" t="s">
        <v>272</v>
      </c>
      <c r="AC1635" s="108" t="s">
        <v>272</v>
      </c>
      <c r="AD1635" s="108" t="s">
        <v>272</v>
      </c>
      <c r="AE1635" s="108" t="s">
        <v>272</v>
      </c>
      <c r="AF1635" s="108" t="s">
        <v>278</v>
      </c>
    </row>
    <row r="1636" spans="1:32" x14ac:dyDescent="0.25">
      <c r="A1636" s="107">
        <f t="shared" si="25"/>
        <v>9</v>
      </c>
      <c r="B1636" s="113">
        <v>45551</v>
      </c>
      <c r="C1636" s="113">
        <v>45551</v>
      </c>
      <c r="D1636" s="108" t="s">
        <v>3488</v>
      </c>
      <c r="E1636" s="108" t="s">
        <v>272</v>
      </c>
      <c r="F1636" s="108" t="s">
        <v>3489</v>
      </c>
      <c r="G1636" s="108" t="s">
        <v>281</v>
      </c>
      <c r="H1636" s="108" t="s">
        <v>282</v>
      </c>
      <c r="I1636" s="108" t="s">
        <v>276</v>
      </c>
      <c r="J1636" s="120">
        <v>-15400000</v>
      </c>
      <c r="K1636" s="114">
        <v>0</v>
      </c>
      <c r="L1636" s="114">
        <v>-15400000</v>
      </c>
      <c r="M1636" s="115" t="s">
        <v>272</v>
      </c>
      <c r="N1636" s="108" t="s">
        <v>2427</v>
      </c>
      <c r="O1636" s="108" t="s">
        <v>2428</v>
      </c>
      <c r="P1636" s="108" t="s">
        <v>284</v>
      </c>
      <c r="Q1636" s="120">
        <v>3080</v>
      </c>
      <c r="R1636" s="116" t="s">
        <v>239</v>
      </c>
      <c r="S1636" s="108" t="s">
        <v>272</v>
      </c>
      <c r="T1636" s="108" t="s">
        <v>272</v>
      </c>
      <c r="U1636" s="108" t="s">
        <v>272</v>
      </c>
      <c r="V1636" s="108" t="s">
        <v>272</v>
      </c>
      <c r="W1636" s="108" t="s">
        <v>272</v>
      </c>
      <c r="X1636" s="108" t="s">
        <v>272</v>
      </c>
      <c r="Y1636" s="108" t="s">
        <v>272</v>
      </c>
      <c r="Z1636" s="108" t="s">
        <v>272</v>
      </c>
      <c r="AA1636" s="108" t="s">
        <v>272</v>
      </c>
      <c r="AB1636" s="108" t="s">
        <v>272</v>
      </c>
      <c r="AC1636" s="108" t="s">
        <v>272</v>
      </c>
      <c r="AD1636" s="108" t="s">
        <v>272</v>
      </c>
      <c r="AE1636" s="108" t="s">
        <v>272</v>
      </c>
      <c r="AF1636" s="108" t="s">
        <v>278</v>
      </c>
    </row>
    <row r="1637" spans="1:32" x14ac:dyDescent="0.25">
      <c r="A1637" s="107">
        <f t="shared" si="25"/>
        <v>9</v>
      </c>
      <c r="B1637" s="113">
        <v>45551</v>
      </c>
      <c r="C1637" s="113">
        <v>45551</v>
      </c>
      <c r="D1637" s="108" t="s">
        <v>3488</v>
      </c>
      <c r="E1637" s="108" t="s">
        <v>272</v>
      </c>
      <c r="F1637" s="108" t="s">
        <v>3489</v>
      </c>
      <c r="G1637" s="108" t="s">
        <v>281</v>
      </c>
      <c r="H1637" s="108" t="s">
        <v>282</v>
      </c>
      <c r="I1637" s="108" t="s">
        <v>276</v>
      </c>
      <c r="J1637" s="120">
        <v>-7450000</v>
      </c>
      <c r="K1637" s="114">
        <v>0</v>
      </c>
      <c r="L1637" s="114">
        <v>-7450000</v>
      </c>
      <c r="M1637" s="115" t="s">
        <v>272</v>
      </c>
      <c r="N1637" s="108" t="s">
        <v>2429</v>
      </c>
      <c r="O1637" s="108" t="s">
        <v>2430</v>
      </c>
      <c r="P1637" s="108" t="s">
        <v>284</v>
      </c>
      <c r="Q1637" s="120">
        <v>1490</v>
      </c>
      <c r="R1637" s="116" t="s">
        <v>239</v>
      </c>
      <c r="S1637" s="108" t="s">
        <v>272</v>
      </c>
      <c r="T1637" s="108" t="s">
        <v>272</v>
      </c>
      <c r="U1637" s="108" t="s">
        <v>272</v>
      </c>
      <c r="V1637" s="108" t="s">
        <v>272</v>
      </c>
      <c r="W1637" s="108" t="s">
        <v>272</v>
      </c>
      <c r="X1637" s="108" t="s">
        <v>272</v>
      </c>
      <c r="Y1637" s="108" t="s">
        <v>272</v>
      </c>
      <c r="Z1637" s="108" t="s">
        <v>272</v>
      </c>
      <c r="AA1637" s="108" t="s">
        <v>272</v>
      </c>
      <c r="AB1637" s="108" t="s">
        <v>272</v>
      </c>
      <c r="AC1637" s="108" t="s">
        <v>272</v>
      </c>
      <c r="AD1637" s="108" t="s">
        <v>272</v>
      </c>
      <c r="AE1637" s="108" t="s">
        <v>272</v>
      </c>
      <c r="AF1637" s="108" t="s">
        <v>278</v>
      </c>
    </row>
    <row r="1638" spans="1:32" x14ac:dyDescent="0.25">
      <c r="A1638" s="107">
        <f t="shared" si="25"/>
        <v>9</v>
      </c>
      <c r="B1638" s="113">
        <v>45552</v>
      </c>
      <c r="C1638" s="113">
        <v>45552</v>
      </c>
      <c r="D1638" s="108" t="s">
        <v>3490</v>
      </c>
      <c r="E1638" s="108" t="s">
        <v>272</v>
      </c>
      <c r="F1638" s="108" t="s">
        <v>3491</v>
      </c>
      <c r="G1638" s="108" t="s">
        <v>281</v>
      </c>
      <c r="H1638" s="108" t="s">
        <v>282</v>
      </c>
      <c r="I1638" s="108" t="s">
        <v>276</v>
      </c>
      <c r="J1638" s="120">
        <v>-368368770</v>
      </c>
      <c r="K1638" s="114">
        <v>0</v>
      </c>
      <c r="L1638" s="114">
        <v>-368368770</v>
      </c>
      <c r="M1638" s="115" t="s">
        <v>272</v>
      </c>
      <c r="N1638" s="108" t="s">
        <v>95</v>
      </c>
      <c r="O1638" s="108" t="s">
        <v>170</v>
      </c>
      <c r="P1638" s="108" t="s">
        <v>284</v>
      </c>
      <c r="Q1638" s="120">
        <v>11000</v>
      </c>
      <c r="R1638" s="116" t="s">
        <v>0</v>
      </c>
      <c r="S1638" s="108" t="s">
        <v>272</v>
      </c>
      <c r="T1638" s="108" t="s">
        <v>272</v>
      </c>
      <c r="U1638" s="108" t="s">
        <v>272</v>
      </c>
      <c r="V1638" s="108" t="s">
        <v>272</v>
      </c>
      <c r="W1638" s="108" t="s">
        <v>272</v>
      </c>
      <c r="X1638" s="108" t="s">
        <v>272</v>
      </c>
      <c r="Y1638" s="108" t="s">
        <v>272</v>
      </c>
      <c r="Z1638" s="108" t="s">
        <v>272</v>
      </c>
      <c r="AA1638" s="108" t="s">
        <v>272</v>
      </c>
      <c r="AB1638" s="108" t="s">
        <v>272</v>
      </c>
      <c r="AC1638" s="108" t="s">
        <v>272</v>
      </c>
      <c r="AD1638" s="108" t="s">
        <v>272</v>
      </c>
      <c r="AE1638" s="108" t="s">
        <v>272</v>
      </c>
      <c r="AF1638" s="108" t="s">
        <v>278</v>
      </c>
    </row>
    <row r="1639" spans="1:32" x14ac:dyDescent="0.25">
      <c r="A1639" s="107">
        <f t="shared" si="25"/>
        <v>9</v>
      </c>
      <c r="B1639" s="113">
        <v>45552</v>
      </c>
      <c r="C1639" s="113">
        <v>45552</v>
      </c>
      <c r="D1639" s="108" t="s">
        <v>3492</v>
      </c>
      <c r="E1639" s="108" t="s">
        <v>272</v>
      </c>
      <c r="F1639" s="108" t="s">
        <v>3493</v>
      </c>
      <c r="G1639" s="108" t="s">
        <v>281</v>
      </c>
      <c r="H1639" s="108" t="s">
        <v>282</v>
      </c>
      <c r="I1639" s="108" t="s">
        <v>276</v>
      </c>
      <c r="J1639" s="120">
        <v>-368368770</v>
      </c>
      <c r="K1639" s="114">
        <v>0</v>
      </c>
      <c r="L1639" s="114">
        <v>-368368770</v>
      </c>
      <c r="M1639" s="115" t="s">
        <v>272</v>
      </c>
      <c r="N1639" s="108" t="s">
        <v>95</v>
      </c>
      <c r="O1639" s="108" t="s">
        <v>170</v>
      </c>
      <c r="P1639" s="108" t="s">
        <v>284</v>
      </c>
      <c r="Q1639" s="120">
        <v>11000</v>
      </c>
      <c r="R1639" s="116" t="s">
        <v>0</v>
      </c>
      <c r="S1639" s="108" t="s">
        <v>272</v>
      </c>
      <c r="T1639" s="108" t="s">
        <v>272</v>
      </c>
      <c r="U1639" s="108" t="s">
        <v>272</v>
      </c>
      <c r="V1639" s="108" t="s">
        <v>272</v>
      </c>
      <c r="W1639" s="108" t="s">
        <v>272</v>
      </c>
      <c r="X1639" s="108" t="s">
        <v>272</v>
      </c>
      <c r="Y1639" s="108" t="s">
        <v>272</v>
      </c>
      <c r="Z1639" s="108" t="s">
        <v>272</v>
      </c>
      <c r="AA1639" s="108" t="s">
        <v>272</v>
      </c>
      <c r="AB1639" s="108" t="s">
        <v>272</v>
      </c>
      <c r="AC1639" s="108" t="s">
        <v>272</v>
      </c>
      <c r="AD1639" s="108" t="s">
        <v>272</v>
      </c>
      <c r="AE1639" s="108" t="s">
        <v>272</v>
      </c>
      <c r="AF1639" s="108" t="s">
        <v>278</v>
      </c>
    </row>
    <row r="1640" spans="1:32" x14ac:dyDescent="0.25">
      <c r="A1640" s="107">
        <f t="shared" si="25"/>
        <v>9</v>
      </c>
      <c r="B1640" s="113">
        <v>45552</v>
      </c>
      <c r="C1640" s="113">
        <v>45552</v>
      </c>
      <c r="D1640" s="108" t="s">
        <v>3494</v>
      </c>
      <c r="E1640" s="108" t="s">
        <v>272</v>
      </c>
      <c r="F1640" s="108" t="s">
        <v>3495</v>
      </c>
      <c r="G1640" s="108" t="s">
        <v>281</v>
      </c>
      <c r="H1640" s="108" t="s">
        <v>282</v>
      </c>
      <c r="I1640" s="108" t="s">
        <v>276</v>
      </c>
      <c r="J1640" s="120">
        <v>-11650000</v>
      </c>
      <c r="K1640" s="114">
        <v>0</v>
      </c>
      <c r="L1640" s="114">
        <v>-11650000</v>
      </c>
      <c r="M1640" s="115" t="s">
        <v>272</v>
      </c>
      <c r="N1640" s="108" t="s">
        <v>2423</v>
      </c>
      <c r="O1640" s="108" t="s">
        <v>2424</v>
      </c>
      <c r="P1640" s="108" t="s">
        <v>284</v>
      </c>
      <c r="Q1640" s="120">
        <v>2330</v>
      </c>
      <c r="R1640" s="116" t="s">
        <v>239</v>
      </c>
      <c r="S1640" s="108" t="s">
        <v>272</v>
      </c>
      <c r="T1640" s="108" t="s">
        <v>272</v>
      </c>
      <c r="U1640" s="108" t="s">
        <v>272</v>
      </c>
      <c r="V1640" s="108" t="s">
        <v>272</v>
      </c>
      <c r="W1640" s="108" t="s">
        <v>272</v>
      </c>
      <c r="X1640" s="108" t="s">
        <v>272</v>
      </c>
      <c r="Y1640" s="108" t="s">
        <v>272</v>
      </c>
      <c r="Z1640" s="108" t="s">
        <v>272</v>
      </c>
      <c r="AA1640" s="108" t="s">
        <v>272</v>
      </c>
      <c r="AB1640" s="108" t="s">
        <v>272</v>
      </c>
      <c r="AC1640" s="108" t="s">
        <v>272</v>
      </c>
      <c r="AD1640" s="108" t="s">
        <v>272</v>
      </c>
      <c r="AE1640" s="108" t="s">
        <v>272</v>
      </c>
      <c r="AF1640" s="108" t="s">
        <v>278</v>
      </c>
    </row>
    <row r="1641" spans="1:32" x14ac:dyDescent="0.25">
      <c r="A1641" s="107">
        <f t="shared" si="25"/>
        <v>9</v>
      </c>
      <c r="B1641" s="113">
        <v>45552</v>
      </c>
      <c r="C1641" s="113">
        <v>45552</v>
      </c>
      <c r="D1641" s="108" t="s">
        <v>3494</v>
      </c>
      <c r="E1641" s="108" t="s">
        <v>272</v>
      </c>
      <c r="F1641" s="108" t="s">
        <v>3495</v>
      </c>
      <c r="G1641" s="108" t="s">
        <v>281</v>
      </c>
      <c r="H1641" s="108" t="s">
        <v>282</v>
      </c>
      <c r="I1641" s="108" t="s">
        <v>276</v>
      </c>
      <c r="J1641" s="120">
        <v>-12650000</v>
      </c>
      <c r="K1641" s="114">
        <v>0</v>
      </c>
      <c r="L1641" s="114">
        <v>-12650000</v>
      </c>
      <c r="M1641" s="115" t="s">
        <v>272</v>
      </c>
      <c r="N1641" s="108" t="s">
        <v>2425</v>
      </c>
      <c r="O1641" s="108" t="s">
        <v>2426</v>
      </c>
      <c r="P1641" s="108" t="s">
        <v>284</v>
      </c>
      <c r="Q1641" s="120">
        <v>2530</v>
      </c>
      <c r="R1641" s="116" t="s">
        <v>239</v>
      </c>
      <c r="S1641" s="108" t="s">
        <v>272</v>
      </c>
      <c r="T1641" s="108" t="s">
        <v>272</v>
      </c>
      <c r="U1641" s="108" t="s">
        <v>272</v>
      </c>
      <c r="V1641" s="108" t="s">
        <v>272</v>
      </c>
      <c r="W1641" s="108" t="s">
        <v>272</v>
      </c>
      <c r="X1641" s="108" t="s">
        <v>272</v>
      </c>
      <c r="Y1641" s="108" t="s">
        <v>272</v>
      </c>
      <c r="Z1641" s="108" t="s">
        <v>272</v>
      </c>
      <c r="AA1641" s="108" t="s">
        <v>272</v>
      </c>
      <c r="AB1641" s="108" t="s">
        <v>272</v>
      </c>
      <c r="AC1641" s="108" t="s">
        <v>272</v>
      </c>
      <c r="AD1641" s="108" t="s">
        <v>272</v>
      </c>
      <c r="AE1641" s="108" t="s">
        <v>272</v>
      </c>
      <c r="AF1641" s="108" t="s">
        <v>278</v>
      </c>
    </row>
    <row r="1642" spans="1:32" x14ac:dyDescent="0.25">
      <c r="A1642" s="107">
        <f t="shared" si="25"/>
        <v>9</v>
      </c>
      <c r="B1642" s="113">
        <v>45552</v>
      </c>
      <c r="C1642" s="113">
        <v>45552</v>
      </c>
      <c r="D1642" s="108" t="s">
        <v>3494</v>
      </c>
      <c r="E1642" s="108" t="s">
        <v>272</v>
      </c>
      <c r="F1642" s="108" t="s">
        <v>3495</v>
      </c>
      <c r="G1642" s="108" t="s">
        <v>281</v>
      </c>
      <c r="H1642" s="108" t="s">
        <v>282</v>
      </c>
      <c r="I1642" s="108" t="s">
        <v>276</v>
      </c>
      <c r="J1642" s="120">
        <v>-9050000</v>
      </c>
      <c r="K1642" s="114">
        <v>0</v>
      </c>
      <c r="L1642" s="114">
        <v>-9050000</v>
      </c>
      <c r="M1642" s="115" t="s">
        <v>272</v>
      </c>
      <c r="N1642" s="108" t="s">
        <v>2427</v>
      </c>
      <c r="O1642" s="108" t="s">
        <v>2428</v>
      </c>
      <c r="P1642" s="108" t="s">
        <v>284</v>
      </c>
      <c r="Q1642" s="120">
        <v>1810</v>
      </c>
      <c r="R1642" s="116" t="s">
        <v>239</v>
      </c>
      <c r="S1642" s="108" t="s">
        <v>272</v>
      </c>
      <c r="T1642" s="108" t="s">
        <v>272</v>
      </c>
      <c r="U1642" s="108" t="s">
        <v>272</v>
      </c>
      <c r="V1642" s="108" t="s">
        <v>272</v>
      </c>
      <c r="W1642" s="108" t="s">
        <v>272</v>
      </c>
      <c r="X1642" s="108" t="s">
        <v>272</v>
      </c>
      <c r="Y1642" s="108" t="s">
        <v>272</v>
      </c>
      <c r="Z1642" s="108" t="s">
        <v>272</v>
      </c>
      <c r="AA1642" s="108" t="s">
        <v>272</v>
      </c>
      <c r="AB1642" s="108" t="s">
        <v>272</v>
      </c>
      <c r="AC1642" s="108" t="s">
        <v>272</v>
      </c>
      <c r="AD1642" s="108" t="s">
        <v>272</v>
      </c>
      <c r="AE1642" s="108" t="s">
        <v>272</v>
      </c>
      <c r="AF1642" s="108" t="s">
        <v>278</v>
      </c>
    </row>
    <row r="1643" spans="1:32" x14ac:dyDescent="0.25">
      <c r="A1643" s="107">
        <f t="shared" si="25"/>
        <v>9</v>
      </c>
      <c r="B1643" s="113">
        <v>45552</v>
      </c>
      <c r="C1643" s="113">
        <v>45552</v>
      </c>
      <c r="D1643" s="108" t="s">
        <v>3494</v>
      </c>
      <c r="E1643" s="108" t="s">
        <v>272</v>
      </c>
      <c r="F1643" s="108" t="s">
        <v>3495</v>
      </c>
      <c r="G1643" s="108" t="s">
        <v>281</v>
      </c>
      <c r="H1643" s="108" t="s">
        <v>282</v>
      </c>
      <c r="I1643" s="108" t="s">
        <v>276</v>
      </c>
      <c r="J1643" s="120">
        <v>-12100000</v>
      </c>
      <c r="K1643" s="114">
        <v>0</v>
      </c>
      <c r="L1643" s="114">
        <v>-12100000</v>
      </c>
      <c r="M1643" s="115" t="s">
        <v>272</v>
      </c>
      <c r="N1643" s="108" t="s">
        <v>2429</v>
      </c>
      <c r="O1643" s="108" t="s">
        <v>2430</v>
      </c>
      <c r="P1643" s="108" t="s">
        <v>284</v>
      </c>
      <c r="Q1643" s="120">
        <v>2420</v>
      </c>
      <c r="R1643" s="116" t="s">
        <v>239</v>
      </c>
      <c r="S1643" s="108" t="s">
        <v>272</v>
      </c>
      <c r="T1643" s="108" t="s">
        <v>272</v>
      </c>
      <c r="U1643" s="108" t="s">
        <v>272</v>
      </c>
      <c r="V1643" s="108" t="s">
        <v>272</v>
      </c>
      <c r="W1643" s="108" t="s">
        <v>272</v>
      </c>
      <c r="X1643" s="108" t="s">
        <v>272</v>
      </c>
      <c r="Y1643" s="108" t="s">
        <v>272</v>
      </c>
      <c r="Z1643" s="108" t="s">
        <v>272</v>
      </c>
      <c r="AA1643" s="108" t="s">
        <v>272</v>
      </c>
      <c r="AB1643" s="108" t="s">
        <v>272</v>
      </c>
      <c r="AC1643" s="108" t="s">
        <v>272</v>
      </c>
      <c r="AD1643" s="108" t="s">
        <v>272</v>
      </c>
      <c r="AE1643" s="108" t="s">
        <v>272</v>
      </c>
      <c r="AF1643" s="108" t="s">
        <v>278</v>
      </c>
    </row>
    <row r="1644" spans="1:32" x14ac:dyDescent="0.25">
      <c r="A1644" s="107">
        <f t="shared" si="25"/>
        <v>9</v>
      </c>
      <c r="B1644" s="113">
        <v>45553</v>
      </c>
      <c r="C1644" s="113">
        <v>45553</v>
      </c>
      <c r="D1644" s="108" t="s">
        <v>3496</v>
      </c>
      <c r="E1644" s="108" t="s">
        <v>272</v>
      </c>
      <c r="F1644" s="108" t="s">
        <v>3497</v>
      </c>
      <c r="G1644" s="108" t="s">
        <v>281</v>
      </c>
      <c r="H1644" s="108" t="s">
        <v>282</v>
      </c>
      <c r="I1644" s="108" t="s">
        <v>276</v>
      </c>
      <c r="J1644" s="120">
        <v>-714846000</v>
      </c>
      <c r="K1644" s="114">
        <v>0</v>
      </c>
      <c r="L1644" s="114">
        <v>-714846000</v>
      </c>
      <c r="M1644" s="115" t="s">
        <v>272</v>
      </c>
      <c r="N1644" s="108" t="s">
        <v>110</v>
      </c>
      <c r="O1644" s="108" t="s">
        <v>192</v>
      </c>
      <c r="P1644" s="108" t="s">
        <v>284</v>
      </c>
      <c r="Q1644" s="120">
        <v>22000</v>
      </c>
      <c r="R1644" s="116" t="s">
        <v>0</v>
      </c>
      <c r="S1644" s="108" t="s">
        <v>272</v>
      </c>
      <c r="T1644" s="108" t="s">
        <v>272</v>
      </c>
      <c r="U1644" s="108" t="s">
        <v>272</v>
      </c>
      <c r="V1644" s="108" t="s">
        <v>272</v>
      </c>
      <c r="W1644" s="108" t="s">
        <v>272</v>
      </c>
      <c r="X1644" s="108" t="s">
        <v>272</v>
      </c>
      <c r="Y1644" s="108" t="s">
        <v>272</v>
      </c>
      <c r="Z1644" s="108" t="s">
        <v>272</v>
      </c>
      <c r="AA1644" s="108" t="s">
        <v>272</v>
      </c>
      <c r="AB1644" s="108" t="s">
        <v>272</v>
      </c>
      <c r="AC1644" s="108" t="s">
        <v>272</v>
      </c>
      <c r="AD1644" s="108" t="s">
        <v>272</v>
      </c>
      <c r="AE1644" s="108" t="s">
        <v>272</v>
      </c>
      <c r="AF1644" s="108" t="s">
        <v>278</v>
      </c>
    </row>
    <row r="1645" spans="1:32" x14ac:dyDescent="0.25">
      <c r="A1645" s="107">
        <f t="shared" si="25"/>
        <v>9</v>
      </c>
      <c r="B1645" s="113">
        <v>45553</v>
      </c>
      <c r="C1645" s="113">
        <v>45553</v>
      </c>
      <c r="D1645" s="108" t="s">
        <v>3498</v>
      </c>
      <c r="E1645" s="108" t="s">
        <v>272</v>
      </c>
      <c r="F1645" s="108" t="s">
        <v>3499</v>
      </c>
      <c r="G1645" s="108" t="s">
        <v>281</v>
      </c>
      <c r="H1645" s="108" t="s">
        <v>282</v>
      </c>
      <c r="I1645" s="108" t="s">
        <v>276</v>
      </c>
      <c r="J1645" s="120">
        <v>-355606350</v>
      </c>
      <c r="K1645" s="114">
        <v>0</v>
      </c>
      <c r="L1645" s="114">
        <v>-355606350</v>
      </c>
      <c r="M1645" s="115" t="s">
        <v>272</v>
      </c>
      <c r="N1645" s="108" t="s">
        <v>110</v>
      </c>
      <c r="O1645" s="108" t="s">
        <v>192</v>
      </c>
      <c r="P1645" s="108" t="s">
        <v>284</v>
      </c>
      <c r="Q1645" s="120">
        <v>11000</v>
      </c>
      <c r="R1645" s="116" t="s">
        <v>0</v>
      </c>
      <c r="S1645" s="108" t="s">
        <v>272</v>
      </c>
      <c r="T1645" s="108" t="s">
        <v>272</v>
      </c>
      <c r="U1645" s="108" t="s">
        <v>272</v>
      </c>
      <c r="V1645" s="108" t="s">
        <v>272</v>
      </c>
      <c r="W1645" s="108" t="s">
        <v>272</v>
      </c>
      <c r="X1645" s="108" t="s">
        <v>272</v>
      </c>
      <c r="Y1645" s="108" t="s">
        <v>272</v>
      </c>
      <c r="Z1645" s="108" t="s">
        <v>272</v>
      </c>
      <c r="AA1645" s="108" t="s">
        <v>272</v>
      </c>
      <c r="AB1645" s="108" t="s">
        <v>272</v>
      </c>
      <c r="AC1645" s="108" t="s">
        <v>272</v>
      </c>
      <c r="AD1645" s="108" t="s">
        <v>272</v>
      </c>
      <c r="AE1645" s="108" t="s">
        <v>272</v>
      </c>
      <c r="AF1645" s="108" t="s">
        <v>278</v>
      </c>
    </row>
    <row r="1646" spans="1:32" x14ac:dyDescent="0.25">
      <c r="A1646" s="107">
        <f t="shared" si="25"/>
        <v>9</v>
      </c>
      <c r="B1646" s="113">
        <v>45553</v>
      </c>
      <c r="C1646" s="113">
        <v>45553</v>
      </c>
      <c r="D1646" s="108" t="s">
        <v>3500</v>
      </c>
      <c r="E1646" s="108" t="s">
        <v>272</v>
      </c>
      <c r="F1646" s="108" t="s">
        <v>3501</v>
      </c>
      <c r="G1646" s="108" t="s">
        <v>281</v>
      </c>
      <c r="H1646" s="108" t="s">
        <v>282</v>
      </c>
      <c r="I1646" s="108" t="s">
        <v>276</v>
      </c>
      <c r="J1646" s="120">
        <v>-736737540</v>
      </c>
      <c r="K1646" s="114">
        <v>0</v>
      </c>
      <c r="L1646" s="114">
        <v>-736737540</v>
      </c>
      <c r="M1646" s="115" t="s">
        <v>272</v>
      </c>
      <c r="N1646" s="108" t="s">
        <v>95</v>
      </c>
      <c r="O1646" s="108" t="s">
        <v>170</v>
      </c>
      <c r="P1646" s="108" t="s">
        <v>284</v>
      </c>
      <c r="Q1646" s="120">
        <v>22000</v>
      </c>
      <c r="R1646" s="116" t="s">
        <v>0</v>
      </c>
      <c r="S1646" s="108" t="s">
        <v>272</v>
      </c>
      <c r="T1646" s="108" t="s">
        <v>272</v>
      </c>
      <c r="U1646" s="108" t="s">
        <v>272</v>
      </c>
      <c r="V1646" s="108" t="s">
        <v>272</v>
      </c>
      <c r="W1646" s="108" t="s">
        <v>272</v>
      </c>
      <c r="X1646" s="108" t="s">
        <v>272</v>
      </c>
      <c r="Y1646" s="108" t="s">
        <v>272</v>
      </c>
      <c r="Z1646" s="108" t="s">
        <v>272</v>
      </c>
      <c r="AA1646" s="108" t="s">
        <v>272</v>
      </c>
      <c r="AB1646" s="108" t="s">
        <v>272</v>
      </c>
      <c r="AC1646" s="108" t="s">
        <v>272</v>
      </c>
      <c r="AD1646" s="108" t="s">
        <v>272</v>
      </c>
      <c r="AE1646" s="108" t="s">
        <v>272</v>
      </c>
      <c r="AF1646" s="108" t="s">
        <v>278</v>
      </c>
    </row>
    <row r="1647" spans="1:32" ht="50" x14ac:dyDescent="0.25">
      <c r="A1647" s="107">
        <f t="shared" si="25"/>
        <v>9</v>
      </c>
      <c r="B1647" s="113">
        <v>45554</v>
      </c>
      <c r="C1647" s="113">
        <v>45554</v>
      </c>
      <c r="D1647" s="108" t="s">
        <v>3502</v>
      </c>
      <c r="E1647" s="108" t="s">
        <v>272</v>
      </c>
      <c r="F1647" s="108" t="s">
        <v>3503</v>
      </c>
      <c r="G1647" s="108" t="s">
        <v>274</v>
      </c>
      <c r="H1647" s="108" t="s">
        <v>275</v>
      </c>
      <c r="I1647" s="108" t="s">
        <v>276</v>
      </c>
      <c r="J1647" s="120">
        <v>-9136541</v>
      </c>
      <c r="K1647" s="114">
        <v>0</v>
      </c>
      <c r="L1647" s="114">
        <v>-9136541</v>
      </c>
      <c r="M1647" s="115" t="s">
        <v>3504</v>
      </c>
      <c r="N1647" s="108" t="s">
        <v>272</v>
      </c>
      <c r="O1647" s="108" t="s">
        <v>272</v>
      </c>
      <c r="P1647" s="108" t="s">
        <v>272</v>
      </c>
      <c r="Q1647" s="120">
        <v>0</v>
      </c>
      <c r="R1647" s="116" t="s">
        <v>239</v>
      </c>
      <c r="S1647" s="108" t="s">
        <v>272</v>
      </c>
      <c r="T1647" s="108" t="s">
        <v>272</v>
      </c>
      <c r="U1647" s="108" t="s">
        <v>272</v>
      </c>
      <c r="V1647" s="108" t="s">
        <v>272</v>
      </c>
      <c r="W1647" s="108" t="s">
        <v>272</v>
      </c>
      <c r="X1647" s="108" t="s">
        <v>272</v>
      </c>
      <c r="Y1647" s="108" t="s">
        <v>272</v>
      </c>
      <c r="Z1647" s="108" t="s">
        <v>272</v>
      </c>
      <c r="AA1647" s="108" t="s">
        <v>272</v>
      </c>
      <c r="AB1647" s="108" t="s">
        <v>272</v>
      </c>
      <c r="AC1647" s="108" t="s">
        <v>272</v>
      </c>
      <c r="AD1647" s="108" t="s">
        <v>272</v>
      </c>
      <c r="AE1647" s="108" t="s">
        <v>272</v>
      </c>
      <c r="AF1647" s="108" t="s">
        <v>278</v>
      </c>
    </row>
    <row r="1648" spans="1:32" ht="37.5" x14ac:dyDescent="0.25">
      <c r="A1648" s="107">
        <f t="shared" si="25"/>
        <v>9</v>
      </c>
      <c r="B1648" s="113">
        <v>45554</v>
      </c>
      <c r="C1648" s="113">
        <v>45554</v>
      </c>
      <c r="D1648" s="108" t="s">
        <v>3505</v>
      </c>
      <c r="E1648" s="108" t="s">
        <v>272</v>
      </c>
      <c r="F1648" s="108" t="s">
        <v>3506</v>
      </c>
      <c r="G1648" s="108" t="s">
        <v>274</v>
      </c>
      <c r="H1648" s="108" t="s">
        <v>275</v>
      </c>
      <c r="I1648" s="108" t="s">
        <v>276</v>
      </c>
      <c r="J1648" s="120">
        <v>-720457</v>
      </c>
      <c r="K1648" s="114">
        <v>0</v>
      </c>
      <c r="L1648" s="114">
        <v>-720457</v>
      </c>
      <c r="M1648" s="115" t="s">
        <v>3253</v>
      </c>
      <c r="N1648" s="108" t="s">
        <v>272</v>
      </c>
      <c r="O1648" s="108" t="s">
        <v>272</v>
      </c>
      <c r="P1648" s="108" t="s">
        <v>272</v>
      </c>
      <c r="Q1648" s="120">
        <v>0</v>
      </c>
      <c r="R1648" s="116" t="s">
        <v>239</v>
      </c>
      <c r="S1648" s="108" t="s">
        <v>272</v>
      </c>
      <c r="T1648" s="108" t="s">
        <v>272</v>
      </c>
      <c r="U1648" s="108" t="s">
        <v>272</v>
      </c>
      <c r="V1648" s="108" t="s">
        <v>272</v>
      </c>
      <c r="W1648" s="108" t="s">
        <v>272</v>
      </c>
      <c r="X1648" s="108" t="s">
        <v>272</v>
      </c>
      <c r="Y1648" s="108" t="s">
        <v>272</v>
      </c>
      <c r="Z1648" s="108" t="s">
        <v>272</v>
      </c>
      <c r="AA1648" s="108" t="s">
        <v>272</v>
      </c>
      <c r="AB1648" s="108" t="s">
        <v>272</v>
      </c>
      <c r="AC1648" s="108" t="s">
        <v>272</v>
      </c>
      <c r="AD1648" s="108" t="s">
        <v>272</v>
      </c>
      <c r="AE1648" s="108" t="s">
        <v>272</v>
      </c>
      <c r="AF1648" s="108" t="s">
        <v>278</v>
      </c>
    </row>
    <row r="1649" spans="1:32" ht="37.5" x14ac:dyDescent="0.25">
      <c r="A1649" s="107">
        <f t="shared" si="25"/>
        <v>9</v>
      </c>
      <c r="B1649" s="113">
        <v>45554</v>
      </c>
      <c r="C1649" s="113">
        <v>45554</v>
      </c>
      <c r="D1649" s="108" t="s">
        <v>3507</v>
      </c>
      <c r="E1649" s="108" t="s">
        <v>272</v>
      </c>
      <c r="F1649" s="108" t="s">
        <v>3508</v>
      </c>
      <c r="G1649" s="108" t="s">
        <v>274</v>
      </c>
      <c r="H1649" s="108" t="s">
        <v>275</v>
      </c>
      <c r="I1649" s="108" t="s">
        <v>276</v>
      </c>
      <c r="J1649" s="120">
        <v>-8569</v>
      </c>
      <c r="K1649" s="114">
        <v>0</v>
      </c>
      <c r="L1649" s="114">
        <v>-8569</v>
      </c>
      <c r="M1649" s="115" t="s">
        <v>3509</v>
      </c>
      <c r="N1649" s="108" t="s">
        <v>272</v>
      </c>
      <c r="O1649" s="108" t="s">
        <v>272</v>
      </c>
      <c r="P1649" s="108" t="s">
        <v>272</v>
      </c>
      <c r="Q1649" s="120">
        <v>0</v>
      </c>
      <c r="R1649" s="116" t="s">
        <v>239</v>
      </c>
      <c r="S1649" s="108" t="s">
        <v>272</v>
      </c>
      <c r="T1649" s="108" t="s">
        <v>272</v>
      </c>
      <c r="U1649" s="108" t="s">
        <v>272</v>
      </c>
      <c r="V1649" s="108" t="s">
        <v>272</v>
      </c>
      <c r="W1649" s="108" t="s">
        <v>272</v>
      </c>
      <c r="X1649" s="108" t="s">
        <v>272</v>
      </c>
      <c r="Y1649" s="108" t="s">
        <v>272</v>
      </c>
      <c r="Z1649" s="108" t="s">
        <v>272</v>
      </c>
      <c r="AA1649" s="108" t="s">
        <v>272</v>
      </c>
      <c r="AB1649" s="108" t="s">
        <v>272</v>
      </c>
      <c r="AC1649" s="108" t="s">
        <v>272</v>
      </c>
      <c r="AD1649" s="108" t="s">
        <v>272</v>
      </c>
      <c r="AE1649" s="108" t="s">
        <v>272</v>
      </c>
      <c r="AF1649" s="108" t="s">
        <v>278</v>
      </c>
    </row>
    <row r="1650" spans="1:32" ht="25" x14ac:dyDescent="0.25">
      <c r="A1650" s="107">
        <f t="shared" si="25"/>
        <v>9</v>
      </c>
      <c r="B1650" s="113">
        <v>45554</v>
      </c>
      <c r="C1650" s="113">
        <v>45554</v>
      </c>
      <c r="D1650" s="108" t="s">
        <v>3510</v>
      </c>
      <c r="E1650" s="108" t="s">
        <v>272</v>
      </c>
      <c r="F1650" s="108" t="s">
        <v>3511</v>
      </c>
      <c r="G1650" s="108" t="s">
        <v>274</v>
      </c>
      <c r="H1650" s="108" t="s">
        <v>275</v>
      </c>
      <c r="I1650" s="108" t="s">
        <v>276</v>
      </c>
      <c r="J1650" s="120">
        <v>-158774</v>
      </c>
      <c r="K1650" s="114">
        <v>0</v>
      </c>
      <c r="L1650" s="114">
        <v>-158774</v>
      </c>
      <c r="M1650" s="115" t="s">
        <v>3512</v>
      </c>
      <c r="N1650" s="108" t="s">
        <v>272</v>
      </c>
      <c r="O1650" s="108" t="s">
        <v>272</v>
      </c>
      <c r="P1650" s="108" t="s">
        <v>272</v>
      </c>
      <c r="Q1650" s="120">
        <v>0</v>
      </c>
      <c r="R1650" s="116" t="s">
        <v>239</v>
      </c>
      <c r="S1650" s="108" t="s">
        <v>272</v>
      </c>
      <c r="T1650" s="108" t="s">
        <v>272</v>
      </c>
      <c r="U1650" s="108" t="s">
        <v>272</v>
      </c>
      <c r="V1650" s="108" t="s">
        <v>272</v>
      </c>
      <c r="W1650" s="108" t="s">
        <v>272</v>
      </c>
      <c r="X1650" s="108" t="s">
        <v>272</v>
      </c>
      <c r="Y1650" s="108" t="s">
        <v>272</v>
      </c>
      <c r="Z1650" s="108" t="s">
        <v>272</v>
      </c>
      <c r="AA1650" s="108" t="s">
        <v>272</v>
      </c>
      <c r="AB1650" s="108" t="s">
        <v>272</v>
      </c>
      <c r="AC1650" s="108" t="s">
        <v>272</v>
      </c>
      <c r="AD1650" s="108" t="s">
        <v>272</v>
      </c>
      <c r="AE1650" s="108" t="s">
        <v>272</v>
      </c>
      <c r="AF1650" s="108" t="s">
        <v>278</v>
      </c>
    </row>
    <row r="1651" spans="1:32" ht="37.5" x14ac:dyDescent="0.25">
      <c r="A1651" s="107">
        <f t="shared" si="25"/>
        <v>9</v>
      </c>
      <c r="B1651" s="113">
        <v>45554</v>
      </c>
      <c r="C1651" s="113">
        <v>45554</v>
      </c>
      <c r="D1651" s="108" t="s">
        <v>3513</v>
      </c>
      <c r="E1651" s="108" t="s">
        <v>272</v>
      </c>
      <c r="F1651" s="108" t="s">
        <v>3514</v>
      </c>
      <c r="G1651" s="108" t="s">
        <v>274</v>
      </c>
      <c r="H1651" s="108" t="s">
        <v>275</v>
      </c>
      <c r="I1651" s="108" t="s">
        <v>276</v>
      </c>
      <c r="J1651" s="120">
        <v>-1257500</v>
      </c>
      <c r="K1651" s="114">
        <v>0</v>
      </c>
      <c r="L1651" s="114">
        <v>-1257500</v>
      </c>
      <c r="M1651" s="115" t="s">
        <v>3515</v>
      </c>
      <c r="N1651" s="108" t="s">
        <v>272</v>
      </c>
      <c r="O1651" s="108" t="s">
        <v>272</v>
      </c>
      <c r="P1651" s="108" t="s">
        <v>272</v>
      </c>
      <c r="Q1651" s="120">
        <v>0</v>
      </c>
      <c r="R1651" s="116" t="s">
        <v>239</v>
      </c>
      <c r="S1651" s="108" t="s">
        <v>272</v>
      </c>
      <c r="T1651" s="108" t="s">
        <v>272</v>
      </c>
      <c r="U1651" s="108" t="s">
        <v>272</v>
      </c>
      <c r="V1651" s="108" t="s">
        <v>272</v>
      </c>
      <c r="W1651" s="108" t="s">
        <v>272</v>
      </c>
      <c r="X1651" s="108" t="s">
        <v>272</v>
      </c>
      <c r="Y1651" s="108" t="s">
        <v>272</v>
      </c>
      <c r="Z1651" s="108" t="s">
        <v>272</v>
      </c>
      <c r="AA1651" s="108" t="s">
        <v>272</v>
      </c>
      <c r="AB1651" s="108" t="s">
        <v>272</v>
      </c>
      <c r="AC1651" s="108" t="s">
        <v>272</v>
      </c>
      <c r="AD1651" s="108" t="s">
        <v>272</v>
      </c>
      <c r="AE1651" s="108" t="s">
        <v>272</v>
      </c>
      <c r="AF1651" s="108" t="s">
        <v>278</v>
      </c>
    </row>
    <row r="1652" spans="1:32" ht="37.5" x14ac:dyDescent="0.25">
      <c r="A1652" s="107">
        <f t="shared" si="25"/>
        <v>9</v>
      </c>
      <c r="B1652" s="113">
        <v>45554</v>
      </c>
      <c r="C1652" s="113">
        <v>45554</v>
      </c>
      <c r="D1652" s="108" t="s">
        <v>3516</v>
      </c>
      <c r="E1652" s="108" t="s">
        <v>272</v>
      </c>
      <c r="F1652" s="108" t="s">
        <v>3517</v>
      </c>
      <c r="G1652" s="108" t="s">
        <v>274</v>
      </c>
      <c r="H1652" s="108" t="s">
        <v>275</v>
      </c>
      <c r="I1652" s="108" t="s">
        <v>276</v>
      </c>
      <c r="J1652" s="120">
        <v>-6683500</v>
      </c>
      <c r="K1652" s="114">
        <v>0</v>
      </c>
      <c r="L1652" s="114">
        <v>-6683500</v>
      </c>
      <c r="M1652" s="115" t="s">
        <v>3518</v>
      </c>
      <c r="N1652" s="108" t="s">
        <v>272</v>
      </c>
      <c r="O1652" s="108" t="s">
        <v>272</v>
      </c>
      <c r="P1652" s="108" t="s">
        <v>272</v>
      </c>
      <c r="Q1652" s="120">
        <v>0</v>
      </c>
      <c r="R1652" s="116" t="s">
        <v>239</v>
      </c>
      <c r="S1652" s="108" t="s">
        <v>272</v>
      </c>
      <c r="T1652" s="108" t="s">
        <v>272</v>
      </c>
      <c r="U1652" s="108" t="s">
        <v>272</v>
      </c>
      <c r="V1652" s="108" t="s">
        <v>272</v>
      </c>
      <c r="W1652" s="108" t="s">
        <v>272</v>
      </c>
      <c r="X1652" s="108" t="s">
        <v>272</v>
      </c>
      <c r="Y1652" s="108" t="s">
        <v>272</v>
      </c>
      <c r="Z1652" s="108" t="s">
        <v>272</v>
      </c>
      <c r="AA1652" s="108" t="s">
        <v>272</v>
      </c>
      <c r="AB1652" s="108" t="s">
        <v>272</v>
      </c>
      <c r="AC1652" s="108" t="s">
        <v>272</v>
      </c>
      <c r="AD1652" s="108" t="s">
        <v>272</v>
      </c>
      <c r="AE1652" s="108" t="s">
        <v>272</v>
      </c>
      <c r="AF1652" s="108" t="s">
        <v>278</v>
      </c>
    </row>
    <row r="1653" spans="1:32" ht="37.5" x14ac:dyDescent="0.25">
      <c r="A1653" s="107">
        <f t="shared" si="25"/>
        <v>9</v>
      </c>
      <c r="B1653" s="113">
        <v>45554</v>
      </c>
      <c r="C1653" s="113">
        <v>45554</v>
      </c>
      <c r="D1653" s="108" t="s">
        <v>3519</v>
      </c>
      <c r="E1653" s="108" t="s">
        <v>272</v>
      </c>
      <c r="F1653" s="108" t="s">
        <v>3520</v>
      </c>
      <c r="G1653" s="108" t="s">
        <v>274</v>
      </c>
      <c r="H1653" s="108" t="s">
        <v>275</v>
      </c>
      <c r="I1653" s="108" t="s">
        <v>276</v>
      </c>
      <c r="J1653" s="120">
        <v>-49588</v>
      </c>
      <c r="K1653" s="114">
        <v>0</v>
      </c>
      <c r="L1653" s="114">
        <v>-49588</v>
      </c>
      <c r="M1653" s="115" t="s">
        <v>3521</v>
      </c>
      <c r="N1653" s="108" t="s">
        <v>272</v>
      </c>
      <c r="O1653" s="108" t="s">
        <v>272</v>
      </c>
      <c r="P1653" s="108" t="s">
        <v>272</v>
      </c>
      <c r="Q1653" s="120">
        <v>0</v>
      </c>
      <c r="R1653" s="116" t="s">
        <v>239</v>
      </c>
      <c r="S1653" s="108" t="s">
        <v>272</v>
      </c>
      <c r="T1653" s="108" t="s">
        <v>272</v>
      </c>
      <c r="U1653" s="108" t="s">
        <v>272</v>
      </c>
      <c r="V1653" s="108" t="s">
        <v>272</v>
      </c>
      <c r="W1653" s="108" t="s">
        <v>272</v>
      </c>
      <c r="X1653" s="108" t="s">
        <v>272</v>
      </c>
      <c r="Y1653" s="108" t="s">
        <v>272</v>
      </c>
      <c r="Z1653" s="108" t="s">
        <v>272</v>
      </c>
      <c r="AA1653" s="108" t="s">
        <v>272</v>
      </c>
      <c r="AB1653" s="108" t="s">
        <v>272</v>
      </c>
      <c r="AC1653" s="108" t="s">
        <v>272</v>
      </c>
      <c r="AD1653" s="108" t="s">
        <v>272</v>
      </c>
      <c r="AE1653" s="108" t="s">
        <v>272</v>
      </c>
      <c r="AF1653" s="108" t="s">
        <v>278</v>
      </c>
    </row>
    <row r="1654" spans="1:32" x14ac:dyDescent="0.25">
      <c r="A1654" s="107">
        <f t="shared" si="25"/>
        <v>9</v>
      </c>
      <c r="B1654" s="113">
        <v>45554</v>
      </c>
      <c r="C1654" s="113">
        <v>45554</v>
      </c>
      <c r="D1654" s="108" t="s">
        <v>3522</v>
      </c>
      <c r="E1654" s="108" t="s">
        <v>272</v>
      </c>
      <c r="F1654" s="108" t="s">
        <v>3523</v>
      </c>
      <c r="G1654" s="108" t="s">
        <v>315</v>
      </c>
      <c r="H1654" s="108" t="s">
        <v>316</v>
      </c>
      <c r="I1654" s="108" t="s">
        <v>276</v>
      </c>
      <c r="J1654" s="120">
        <v>-669214656</v>
      </c>
      <c r="K1654" s="114">
        <v>0</v>
      </c>
      <c r="L1654" s="114">
        <v>-669214656</v>
      </c>
      <c r="M1654" s="115" t="s">
        <v>272</v>
      </c>
      <c r="N1654" s="108" t="s">
        <v>110</v>
      </c>
      <c r="O1654" s="108" t="s">
        <v>192</v>
      </c>
      <c r="P1654" s="108" t="s">
        <v>284</v>
      </c>
      <c r="Q1654" s="120">
        <v>22000</v>
      </c>
      <c r="R1654" s="116" t="s">
        <v>0</v>
      </c>
      <c r="S1654" s="108" t="s">
        <v>272</v>
      </c>
      <c r="T1654" s="108" t="s">
        <v>272</v>
      </c>
      <c r="U1654" s="108" t="s">
        <v>272</v>
      </c>
      <c r="V1654" s="108" t="s">
        <v>272</v>
      </c>
      <c r="W1654" s="108" t="s">
        <v>272</v>
      </c>
      <c r="X1654" s="108" t="s">
        <v>272</v>
      </c>
      <c r="Y1654" s="108" t="s">
        <v>272</v>
      </c>
      <c r="Z1654" s="108" t="s">
        <v>272</v>
      </c>
      <c r="AA1654" s="108" t="s">
        <v>272</v>
      </c>
      <c r="AB1654" s="108" t="s">
        <v>272</v>
      </c>
      <c r="AC1654" s="108" t="s">
        <v>272</v>
      </c>
      <c r="AD1654" s="108" t="s">
        <v>272</v>
      </c>
      <c r="AE1654" s="108" t="s">
        <v>272</v>
      </c>
      <c r="AF1654" s="108" t="s">
        <v>278</v>
      </c>
    </row>
    <row r="1655" spans="1:32" x14ac:dyDescent="0.25">
      <c r="A1655" s="107">
        <f t="shared" si="25"/>
        <v>9</v>
      </c>
      <c r="B1655" s="113">
        <v>45554</v>
      </c>
      <c r="C1655" s="113">
        <v>45554</v>
      </c>
      <c r="D1655" s="108" t="s">
        <v>3524</v>
      </c>
      <c r="E1655" s="108" t="s">
        <v>272</v>
      </c>
      <c r="F1655" s="108" t="s">
        <v>3525</v>
      </c>
      <c r="G1655" s="108" t="s">
        <v>315</v>
      </c>
      <c r="H1655" s="108" t="s">
        <v>316</v>
      </c>
      <c r="I1655" s="108" t="s">
        <v>276</v>
      </c>
      <c r="J1655" s="120">
        <v>-669214656</v>
      </c>
      <c r="K1655" s="114">
        <v>0</v>
      </c>
      <c r="L1655" s="114">
        <v>-669214656</v>
      </c>
      <c r="M1655" s="115" t="s">
        <v>272</v>
      </c>
      <c r="N1655" s="108" t="s">
        <v>110</v>
      </c>
      <c r="O1655" s="108" t="s">
        <v>192</v>
      </c>
      <c r="P1655" s="108" t="s">
        <v>284</v>
      </c>
      <c r="Q1655" s="120">
        <v>22000</v>
      </c>
      <c r="R1655" s="116" t="s">
        <v>0</v>
      </c>
      <c r="S1655" s="108" t="s">
        <v>272</v>
      </c>
      <c r="T1655" s="108" t="s">
        <v>272</v>
      </c>
      <c r="U1655" s="108" t="s">
        <v>272</v>
      </c>
      <c r="V1655" s="108" t="s">
        <v>272</v>
      </c>
      <c r="W1655" s="108" t="s">
        <v>272</v>
      </c>
      <c r="X1655" s="108" t="s">
        <v>272</v>
      </c>
      <c r="Y1655" s="108" t="s">
        <v>272</v>
      </c>
      <c r="Z1655" s="108" t="s">
        <v>272</v>
      </c>
      <c r="AA1655" s="108" t="s">
        <v>272</v>
      </c>
      <c r="AB1655" s="108" t="s">
        <v>272</v>
      </c>
      <c r="AC1655" s="108" t="s">
        <v>272</v>
      </c>
      <c r="AD1655" s="108" t="s">
        <v>272</v>
      </c>
      <c r="AE1655" s="108" t="s">
        <v>272</v>
      </c>
      <c r="AF1655" s="108" t="s">
        <v>278</v>
      </c>
    </row>
    <row r="1656" spans="1:32" x14ac:dyDescent="0.25">
      <c r="A1656" s="107">
        <f t="shared" si="25"/>
        <v>9</v>
      </c>
      <c r="B1656" s="113">
        <v>45554</v>
      </c>
      <c r="C1656" s="113">
        <v>45554</v>
      </c>
      <c r="D1656" s="108" t="s">
        <v>3526</v>
      </c>
      <c r="E1656" s="108" t="s">
        <v>272</v>
      </c>
      <c r="F1656" s="108" t="s">
        <v>3527</v>
      </c>
      <c r="G1656" s="108" t="s">
        <v>315</v>
      </c>
      <c r="H1656" s="108" t="s">
        <v>316</v>
      </c>
      <c r="I1656" s="108" t="s">
        <v>276</v>
      </c>
      <c r="J1656" s="120">
        <v>-669214656</v>
      </c>
      <c r="K1656" s="114">
        <v>0</v>
      </c>
      <c r="L1656" s="114">
        <v>-669214656</v>
      </c>
      <c r="M1656" s="115" t="s">
        <v>272</v>
      </c>
      <c r="N1656" s="108" t="s">
        <v>110</v>
      </c>
      <c r="O1656" s="108" t="s">
        <v>192</v>
      </c>
      <c r="P1656" s="108" t="s">
        <v>284</v>
      </c>
      <c r="Q1656" s="120">
        <v>22000</v>
      </c>
      <c r="R1656" s="116" t="s">
        <v>0</v>
      </c>
      <c r="S1656" s="108" t="s">
        <v>272</v>
      </c>
      <c r="T1656" s="108" t="s">
        <v>272</v>
      </c>
      <c r="U1656" s="108" t="s">
        <v>272</v>
      </c>
      <c r="V1656" s="108" t="s">
        <v>272</v>
      </c>
      <c r="W1656" s="108" t="s">
        <v>272</v>
      </c>
      <c r="X1656" s="108" t="s">
        <v>272</v>
      </c>
      <c r="Y1656" s="108" t="s">
        <v>272</v>
      </c>
      <c r="Z1656" s="108" t="s">
        <v>272</v>
      </c>
      <c r="AA1656" s="108" t="s">
        <v>272</v>
      </c>
      <c r="AB1656" s="108" t="s">
        <v>272</v>
      </c>
      <c r="AC1656" s="108" t="s">
        <v>272</v>
      </c>
      <c r="AD1656" s="108" t="s">
        <v>272</v>
      </c>
      <c r="AE1656" s="108" t="s">
        <v>272</v>
      </c>
      <c r="AF1656" s="108" t="s">
        <v>278</v>
      </c>
    </row>
    <row r="1657" spans="1:32" x14ac:dyDescent="0.25">
      <c r="A1657" s="107">
        <f t="shared" si="25"/>
        <v>9</v>
      </c>
      <c r="B1657" s="113">
        <v>45554</v>
      </c>
      <c r="C1657" s="113">
        <v>45554</v>
      </c>
      <c r="D1657" s="108" t="s">
        <v>3528</v>
      </c>
      <c r="E1657" s="108" t="s">
        <v>272</v>
      </c>
      <c r="F1657" s="108" t="s">
        <v>3529</v>
      </c>
      <c r="G1657" s="108" t="s">
        <v>315</v>
      </c>
      <c r="H1657" s="108" t="s">
        <v>316</v>
      </c>
      <c r="I1657" s="108" t="s">
        <v>276</v>
      </c>
      <c r="J1657" s="120">
        <v>-669214656</v>
      </c>
      <c r="K1657" s="114">
        <v>0</v>
      </c>
      <c r="L1657" s="114">
        <v>-669214656</v>
      </c>
      <c r="M1657" s="115" t="s">
        <v>272</v>
      </c>
      <c r="N1657" s="108" t="s">
        <v>110</v>
      </c>
      <c r="O1657" s="108" t="s">
        <v>192</v>
      </c>
      <c r="P1657" s="108" t="s">
        <v>284</v>
      </c>
      <c r="Q1657" s="120">
        <v>22000</v>
      </c>
      <c r="R1657" s="116" t="s">
        <v>0</v>
      </c>
      <c r="S1657" s="108" t="s">
        <v>272</v>
      </c>
      <c r="T1657" s="108" t="s">
        <v>272</v>
      </c>
      <c r="U1657" s="108" t="s">
        <v>272</v>
      </c>
      <c r="V1657" s="108" t="s">
        <v>272</v>
      </c>
      <c r="W1657" s="108" t="s">
        <v>272</v>
      </c>
      <c r="X1657" s="108" t="s">
        <v>272</v>
      </c>
      <c r="Y1657" s="108" t="s">
        <v>272</v>
      </c>
      <c r="Z1657" s="108" t="s">
        <v>272</v>
      </c>
      <c r="AA1657" s="108" t="s">
        <v>272</v>
      </c>
      <c r="AB1657" s="108" t="s">
        <v>272</v>
      </c>
      <c r="AC1657" s="108" t="s">
        <v>272</v>
      </c>
      <c r="AD1657" s="108" t="s">
        <v>272</v>
      </c>
      <c r="AE1657" s="108" t="s">
        <v>272</v>
      </c>
      <c r="AF1657" s="108" t="s">
        <v>278</v>
      </c>
    </row>
    <row r="1658" spans="1:32" x14ac:dyDescent="0.25">
      <c r="A1658" s="107">
        <f t="shared" si="25"/>
        <v>9</v>
      </c>
      <c r="B1658" s="113">
        <v>45554</v>
      </c>
      <c r="C1658" s="113">
        <v>45554</v>
      </c>
      <c r="D1658" s="108" t="s">
        <v>3530</v>
      </c>
      <c r="E1658" s="108" t="s">
        <v>272</v>
      </c>
      <c r="F1658" s="108" t="s">
        <v>3531</v>
      </c>
      <c r="G1658" s="108" t="s">
        <v>315</v>
      </c>
      <c r="H1658" s="108" t="s">
        <v>316</v>
      </c>
      <c r="I1658" s="108" t="s">
        <v>276</v>
      </c>
      <c r="J1658" s="120">
        <v>-669214656</v>
      </c>
      <c r="K1658" s="114">
        <v>0</v>
      </c>
      <c r="L1658" s="114">
        <v>-669214656</v>
      </c>
      <c r="M1658" s="115" t="s">
        <v>272</v>
      </c>
      <c r="N1658" s="108" t="s">
        <v>110</v>
      </c>
      <c r="O1658" s="108" t="s">
        <v>192</v>
      </c>
      <c r="P1658" s="108" t="s">
        <v>284</v>
      </c>
      <c r="Q1658" s="120">
        <v>22000</v>
      </c>
      <c r="R1658" s="116" t="s">
        <v>0</v>
      </c>
      <c r="S1658" s="108" t="s">
        <v>272</v>
      </c>
      <c r="T1658" s="108" t="s">
        <v>272</v>
      </c>
      <c r="U1658" s="108" t="s">
        <v>272</v>
      </c>
      <c r="V1658" s="108" t="s">
        <v>272</v>
      </c>
      <c r="W1658" s="108" t="s">
        <v>272</v>
      </c>
      <c r="X1658" s="108" t="s">
        <v>272</v>
      </c>
      <c r="Y1658" s="108" t="s">
        <v>272</v>
      </c>
      <c r="Z1658" s="108" t="s">
        <v>272</v>
      </c>
      <c r="AA1658" s="108" t="s">
        <v>272</v>
      </c>
      <c r="AB1658" s="108" t="s">
        <v>272</v>
      </c>
      <c r="AC1658" s="108" t="s">
        <v>272</v>
      </c>
      <c r="AD1658" s="108" t="s">
        <v>272</v>
      </c>
      <c r="AE1658" s="108" t="s">
        <v>272</v>
      </c>
      <c r="AF1658" s="108" t="s">
        <v>278</v>
      </c>
    </row>
    <row r="1659" spans="1:32" x14ac:dyDescent="0.25">
      <c r="A1659" s="107">
        <f t="shared" si="25"/>
        <v>9</v>
      </c>
      <c r="B1659" s="113">
        <v>45554</v>
      </c>
      <c r="C1659" s="113">
        <v>45554</v>
      </c>
      <c r="D1659" s="108" t="s">
        <v>3532</v>
      </c>
      <c r="E1659" s="108" t="s">
        <v>272</v>
      </c>
      <c r="F1659" s="108" t="s">
        <v>3533</v>
      </c>
      <c r="G1659" s="108" t="s">
        <v>315</v>
      </c>
      <c r="H1659" s="108" t="s">
        <v>316</v>
      </c>
      <c r="I1659" s="108" t="s">
        <v>276</v>
      </c>
      <c r="J1659" s="120">
        <v>-669214656</v>
      </c>
      <c r="K1659" s="114">
        <v>0</v>
      </c>
      <c r="L1659" s="114">
        <v>-669214656</v>
      </c>
      <c r="M1659" s="115" t="s">
        <v>272</v>
      </c>
      <c r="N1659" s="108" t="s">
        <v>110</v>
      </c>
      <c r="O1659" s="108" t="s">
        <v>192</v>
      </c>
      <c r="P1659" s="108" t="s">
        <v>284</v>
      </c>
      <c r="Q1659" s="120">
        <v>22000</v>
      </c>
      <c r="R1659" s="116" t="s">
        <v>0</v>
      </c>
      <c r="S1659" s="108" t="s">
        <v>272</v>
      </c>
      <c r="T1659" s="108" t="s">
        <v>272</v>
      </c>
      <c r="U1659" s="108" t="s">
        <v>272</v>
      </c>
      <c r="V1659" s="108" t="s">
        <v>272</v>
      </c>
      <c r="W1659" s="108" t="s">
        <v>272</v>
      </c>
      <c r="X1659" s="108" t="s">
        <v>272</v>
      </c>
      <c r="Y1659" s="108" t="s">
        <v>272</v>
      </c>
      <c r="Z1659" s="108" t="s">
        <v>272</v>
      </c>
      <c r="AA1659" s="108" t="s">
        <v>272</v>
      </c>
      <c r="AB1659" s="108" t="s">
        <v>272</v>
      </c>
      <c r="AC1659" s="108" t="s">
        <v>272</v>
      </c>
      <c r="AD1659" s="108" t="s">
        <v>272</v>
      </c>
      <c r="AE1659" s="108" t="s">
        <v>272</v>
      </c>
      <c r="AF1659" s="108" t="s">
        <v>278</v>
      </c>
    </row>
    <row r="1660" spans="1:32" x14ac:dyDescent="0.25">
      <c r="A1660" s="107">
        <f t="shared" si="25"/>
        <v>9</v>
      </c>
      <c r="B1660" s="113">
        <v>45554</v>
      </c>
      <c r="C1660" s="113">
        <v>45554</v>
      </c>
      <c r="D1660" s="108" t="s">
        <v>3534</v>
      </c>
      <c r="E1660" s="108" t="s">
        <v>272</v>
      </c>
      <c r="F1660" s="108" t="s">
        <v>3535</v>
      </c>
      <c r="G1660" s="108" t="s">
        <v>315</v>
      </c>
      <c r="H1660" s="108" t="s">
        <v>316</v>
      </c>
      <c r="I1660" s="108" t="s">
        <v>276</v>
      </c>
      <c r="J1660" s="120">
        <v>-669214656</v>
      </c>
      <c r="K1660" s="114">
        <v>0</v>
      </c>
      <c r="L1660" s="114">
        <v>-669214656</v>
      </c>
      <c r="M1660" s="115" t="s">
        <v>272</v>
      </c>
      <c r="N1660" s="108" t="s">
        <v>110</v>
      </c>
      <c r="O1660" s="108" t="s">
        <v>192</v>
      </c>
      <c r="P1660" s="108" t="s">
        <v>284</v>
      </c>
      <c r="Q1660" s="120">
        <v>22000</v>
      </c>
      <c r="R1660" s="116" t="s">
        <v>0</v>
      </c>
      <c r="S1660" s="108" t="s">
        <v>272</v>
      </c>
      <c r="T1660" s="108" t="s">
        <v>272</v>
      </c>
      <c r="U1660" s="108" t="s">
        <v>272</v>
      </c>
      <c r="V1660" s="108" t="s">
        <v>272</v>
      </c>
      <c r="W1660" s="108" t="s">
        <v>272</v>
      </c>
      <c r="X1660" s="108" t="s">
        <v>272</v>
      </c>
      <c r="Y1660" s="108" t="s">
        <v>272</v>
      </c>
      <c r="Z1660" s="108" t="s">
        <v>272</v>
      </c>
      <c r="AA1660" s="108" t="s">
        <v>272</v>
      </c>
      <c r="AB1660" s="108" t="s">
        <v>272</v>
      </c>
      <c r="AC1660" s="108" t="s">
        <v>272</v>
      </c>
      <c r="AD1660" s="108" t="s">
        <v>272</v>
      </c>
      <c r="AE1660" s="108" t="s">
        <v>272</v>
      </c>
      <c r="AF1660" s="108" t="s">
        <v>278</v>
      </c>
    </row>
    <row r="1661" spans="1:32" x14ac:dyDescent="0.25">
      <c r="A1661" s="107">
        <f t="shared" si="25"/>
        <v>9</v>
      </c>
      <c r="B1661" s="113">
        <v>45554</v>
      </c>
      <c r="C1661" s="113">
        <v>45554</v>
      </c>
      <c r="D1661" s="108" t="s">
        <v>3536</v>
      </c>
      <c r="E1661" s="108" t="s">
        <v>272</v>
      </c>
      <c r="F1661" s="108" t="s">
        <v>3537</v>
      </c>
      <c r="G1661" s="108" t="s">
        <v>315</v>
      </c>
      <c r="H1661" s="108" t="s">
        <v>316</v>
      </c>
      <c r="I1661" s="108" t="s">
        <v>276</v>
      </c>
      <c r="J1661" s="120">
        <v>-669214656</v>
      </c>
      <c r="K1661" s="114">
        <v>0</v>
      </c>
      <c r="L1661" s="114">
        <v>-669214656</v>
      </c>
      <c r="M1661" s="115" t="s">
        <v>272</v>
      </c>
      <c r="N1661" s="108" t="s">
        <v>110</v>
      </c>
      <c r="O1661" s="108" t="s">
        <v>192</v>
      </c>
      <c r="P1661" s="108" t="s">
        <v>284</v>
      </c>
      <c r="Q1661" s="120">
        <v>22000</v>
      </c>
      <c r="R1661" s="116" t="s">
        <v>0</v>
      </c>
      <c r="S1661" s="108" t="s">
        <v>272</v>
      </c>
      <c r="T1661" s="108" t="s">
        <v>272</v>
      </c>
      <c r="U1661" s="108" t="s">
        <v>272</v>
      </c>
      <c r="V1661" s="108" t="s">
        <v>272</v>
      </c>
      <c r="W1661" s="108" t="s">
        <v>272</v>
      </c>
      <c r="X1661" s="108" t="s">
        <v>272</v>
      </c>
      <c r="Y1661" s="108" t="s">
        <v>272</v>
      </c>
      <c r="Z1661" s="108" t="s">
        <v>272</v>
      </c>
      <c r="AA1661" s="108" t="s">
        <v>272</v>
      </c>
      <c r="AB1661" s="108" t="s">
        <v>272</v>
      </c>
      <c r="AC1661" s="108" t="s">
        <v>272</v>
      </c>
      <c r="AD1661" s="108" t="s">
        <v>272</v>
      </c>
      <c r="AE1661" s="108" t="s">
        <v>272</v>
      </c>
      <c r="AF1661" s="108" t="s">
        <v>278</v>
      </c>
    </row>
    <row r="1662" spans="1:32" x14ac:dyDescent="0.25">
      <c r="A1662" s="107">
        <f t="shared" si="25"/>
        <v>9</v>
      </c>
      <c r="B1662" s="113">
        <v>45554</v>
      </c>
      <c r="C1662" s="113">
        <v>45554</v>
      </c>
      <c r="D1662" s="108" t="s">
        <v>3538</v>
      </c>
      <c r="E1662" s="108" t="s">
        <v>272</v>
      </c>
      <c r="F1662" s="108" t="s">
        <v>3539</v>
      </c>
      <c r="G1662" s="108" t="s">
        <v>315</v>
      </c>
      <c r="H1662" s="108" t="s">
        <v>316</v>
      </c>
      <c r="I1662" s="108" t="s">
        <v>276</v>
      </c>
      <c r="J1662" s="120">
        <v>-669214656</v>
      </c>
      <c r="K1662" s="114">
        <v>0</v>
      </c>
      <c r="L1662" s="114">
        <v>-669214656</v>
      </c>
      <c r="M1662" s="115" t="s">
        <v>272</v>
      </c>
      <c r="N1662" s="108" t="s">
        <v>110</v>
      </c>
      <c r="O1662" s="108" t="s">
        <v>192</v>
      </c>
      <c r="P1662" s="108" t="s">
        <v>284</v>
      </c>
      <c r="Q1662" s="120">
        <v>22000</v>
      </c>
      <c r="R1662" s="116" t="s">
        <v>0</v>
      </c>
      <c r="S1662" s="108" t="s">
        <v>272</v>
      </c>
      <c r="T1662" s="108" t="s">
        <v>272</v>
      </c>
      <c r="U1662" s="108" t="s">
        <v>272</v>
      </c>
      <c r="V1662" s="108" t="s">
        <v>272</v>
      </c>
      <c r="W1662" s="108" t="s">
        <v>272</v>
      </c>
      <c r="X1662" s="108" t="s">
        <v>272</v>
      </c>
      <c r="Y1662" s="108" t="s">
        <v>272</v>
      </c>
      <c r="Z1662" s="108" t="s">
        <v>272</v>
      </c>
      <c r="AA1662" s="108" t="s">
        <v>272</v>
      </c>
      <c r="AB1662" s="108" t="s">
        <v>272</v>
      </c>
      <c r="AC1662" s="108" t="s">
        <v>272</v>
      </c>
      <c r="AD1662" s="108" t="s">
        <v>272</v>
      </c>
      <c r="AE1662" s="108" t="s">
        <v>272</v>
      </c>
      <c r="AF1662" s="108" t="s">
        <v>278</v>
      </c>
    </row>
    <row r="1663" spans="1:32" x14ac:dyDescent="0.25">
      <c r="A1663" s="107">
        <f t="shared" si="25"/>
        <v>9</v>
      </c>
      <c r="B1663" s="113">
        <v>45554</v>
      </c>
      <c r="C1663" s="113">
        <v>45554</v>
      </c>
      <c r="D1663" s="108" t="s">
        <v>3540</v>
      </c>
      <c r="E1663" s="108" t="s">
        <v>272</v>
      </c>
      <c r="F1663" s="108" t="s">
        <v>3541</v>
      </c>
      <c r="G1663" s="108" t="s">
        <v>315</v>
      </c>
      <c r="H1663" s="108" t="s">
        <v>316</v>
      </c>
      <c r="I1663" s="108" t="s">
        <v>276</v>
      </c>
      <c r="J1663" s="120">
        <v>-669214656</v>
      </c>
      <c r="K1663" s="114">
        <v>0</v>
      </c>
      <c r="L1663" s="114">
        <v>-669214656</v>
      </c>
      <c r="M1663" s="115" t="s">
        <v>272</v>
      </c>
      <c r="N1663" s="108" t="s">
        <v>110</v>
      </c>
      <c r="O1663" s="108" t="s">
        <v>192</v>
      </c>
      <c r="P1663" s="108" t="s">
        <v>284</v>
      </c>
      <c r="Q1663" s="120">
        <v>22000</v>
      </c>
      <c r="R1663" s="116" t="s">
        <v>0</v>
      </c>
      <c r="S1663" s="108" t="s">
        <v>272</v>
      </c>
      <c r="T1663" s="108" t="s">
        <v>272</v>
      </c>
      <c r="U1663" s="108" t="s">
        <v>272</v>
      </c>
      <c r="V1663" s="108" t="s">
        <v>272</v>
      </c>
      <c r="W1663" s="108" t="s">
        <v>272</v>
      </c>
      <c r="X1663" s="108" t="s">
        <v>272</v>
      </c>
      <c r="Y1663" s="108" t="s">
        <v>272</v>
      </c>
      <c r="Z1663" s="108" t="s">
        <v>272</v>
      </c>
      <c r="AA1663" s="108" t="s">
        <v>272</v>
      </c>
      <c r="AB1663" s="108" t="s">
        <v>272</v>
      </c>
      <c r="AC1663" s="108" t="s">
        <v>272</v>
      </c>
      <c r="AD1663" s="108" t="s">
        <v>272</v>
      </c>
      <c r="AE1663" s="108" t="s">
        <v>272</v>
      </c>
      <c r="AF1663" s="108" t="s">
        <v>278</v>
      </c>
    </row>
    <row r="1664" spans="1:32" x14ac:dyDescent="0.25">
      <c r="A1664" s="107">
        <f t="shared" si="25"/>
        <v>9</v>
      </c>
      <c r="B1664" s="113">
        <v>45554</v>
      </c>
      <c r="C1664" s="113">
        <v>45554</v>
      </c>
      <c r="D1664" s="108" t="s">
        <v>3542</v>
      </c>
      <c r="E1664" s="108" t="s">
        <v>272</v>
      </c>
      <c r="F1664" s="108" t="s">
        <v>3543</v>
      </c>
      <c r="G1664" s="108" t="s">
        <v>315</v>
      </c>
      <c r="H1664" s="108" t="s">
        <v>316</v>
      </c>
      <c r="I1664" s="108" t="s">
        <v>276</v>
      </c>
      <c r="J1664" s="120">
        <v>-669214656</v>
      </c>
      <c r="K1664" s="114">
        <v>0</v>
      </c>
      <c r="L1664" s="114">
        <v>-669214656</v>
      </c>
      <c r="M1664" s="115" t="s">
        <v>272</v>
      </c>
      <c r="N1664" s="108" t="s">
        <v>110</v>
      </c>
      <c r="O1664" s="108" t="s">
        <v>192</v>
      </c>
      <c r="P1664" s="108" t="s">
        <v>284</v>
      </c>
      <c r="Q1664" s="120">
        <v>22000</v>
      </c>
      <c r="R1664" s="116" t="s">
        <v>0</v>
      </c>
      <c r="S1664" s="108" t="s">
        <v>272</v>
      </c>
      <c r="T1664" s="108" t="s">
        <v>272</v>
      </c>
      <c r="U1664" s="108" t="s">
        <v>272</v>
      </c>
      <c r="V1664" s="108" t="s">
        <v>272</v>
      </c>
      <c r="W1664" s="108" t="s">
        <v>272</v>
      </c>
      <c r="X1664" s="108" t="s">
        <v>272</v>
      </c>
      <c r="Y1664" s="108" t="s">
        <v>272</v>
      </c>
      <c r="Z1664" s="108" t="s">
        <v>272</v>
      </c>
      <c r="AA1664" s="108" t="s">
        <v>272</v>
      </c>
      <c r="AB1664" s="108" t="s">
        <v>272</v>
      </c>
      <c r="AC1664" s="108" t="s">
        <v>272</v>
      </c>
      <c r="AD1664" s="108" t="s">
        <v>272</v>
      </c>
      <c r="AE1664" s="108" t="s">
        <v>272</v>
      </c>
      <c r="AF1664" s="108" t="s">
        <v>278</v>
      </c>
    </row>
    <row r="1665" spans="1:32" x14ac:dyDescent="0.25">
      <c r="A1665" s="107">
        <f t="shared" si="25"/>
        <v>9</v>
      </c>
      <c r="B1665" s="113">
        <v>45554</v>
      </c>
      <c r="C1665" s="113">
        <v>45554</v>
      </c>
      <c r="D1665" s="108" t="s">
        <v>3544</v>
      </c>
      <c r="E1665" s="108" t="s">
        <v>272</v>
      </c>
      <c r="F1665" s="108" t="s">
        <v>3545</v>
      </c>
      <c r="G1665" s="108" t="s">
        <v>281</v>
      </c>
      <c r="H1665" s="108" t="s">
        <v>282</v>
      </c>
      <c r="I1665" s="108" t="s">
        <v>276</v>
      </c>
      <c r="J1665" s="120">
        <v>-386034000</v>
      </c>
      <c r="K1665" s="114">
        <v>0</v>
      </c>
      <c r="L1665" s="114">
        <v>-386034000</v>
      </c>
      <c r="M1665" s="115" t="s">
        <v>272</v>
      </c>
      <c r="N1665" s="108" t="s">
        <v>101</v>
      </c>
      <c r="O1665" s="108" t="s">
        <v>175</v>
      </c>
      <c r="P1665" s="108" t="s">
        <v>284</v>
      </c>
      <c r="Q1665" s="120">
        <v>11000</v>
      </c>
      <c r="R1665" s="116" t="s">
        <v>1</v>
      </c>
      <c r="S1665" s="108" t="s">
        <v>272</v>
      </c>
      <c r="T1665" s="108" t="s">
        <v>272</v>
      </c>
      <c r="U1665" s="108" t="s">
        <v>272</v>
      </c>
      <c r="V1665" s="108" t="s">
        <v>272</v>
      </c>
      <c r="W1665" s="108" t="s">
        <v>272</v>
      </c>
      <c r="X1665" s="108" t="s">
        <v>272</v>
      </c>
      <c r="Y1665" s="108" t="s">
        <v>272</v>
      </c>
      <c r="Z1665" s="108" t="s">
        <v>272</v>
      </c>
      <c r="AA1665" s="108" t="s">
        <v>272</v>
      </c>
      <c r="AB1665" s="108" t="s">
        <v>272</v>
      </c>
      <c r="AC1665" s="108" t="s">
        <v>272</v>
      </c>
      <c r="AD1665" s="108" t="s">
        <v>272</v>
      </c>
      <c r="AE1665" s="108" t="s">
        <v>272</v>
      </c>
      <c r="AF1665" s="108" t="s">
        <v>278</v>
      </c>
    </row>
    <row r="1666" spans="1:32" x14ac:dyDescent="0.25">
      <c r="A1666" s="107">
        <f t="shared" si="25"/>
        <v>9</v>
      </c>
      <c r="B1666" s="113">
        <v>45554</v>
      </c>
      <c r="C1666" s="113">
        <v>45554</v>
      </c>
      <c r="D1666" s="108" t="s">
        <v>3546</v>
      </c>
      <c r="E1666" s="108" t="s">
        <v>272</v>
      </c>
      <c r="F1666" s="108" t="s">
        <v>3547</v>
      </c>
      <c r="G1666" s="108" t="s">
        <v>281</v>
      </c>
      <c r="H1666" s="108" t="s">
        <v>282</v>
      </c>
      <c r="I1666" s="108" t="s">
        <v>276</v>
      </c>
      <c r="J1666" s="120">
        <v>-714846000</v>
      </c>
      <c r="K1666" s="114">
        <v>0</v>
      </c>
      <c r="L1666" s="114">
        <v>-714846000</v>
      </c>
      <c r="M1666" s="115" t="s">
        <v>272</v>
      </c>
      <c r="N1666" s="108" t="s">
        <v>110</v>
      </c>
      <c r="O1666" s="108" t="s">
        <v>192</v>
      </c>
      <c r="P1666" s="108" t="s">
        <v>284</v>
      </c>
      <c r="Q1666" s="120">
        <v>22000</v>
      </c>
      <c r="R1666" s="116" t="s">
        <v>0</v>
      </c>
      <c r="S1666" s="108" t="s">
        <v>272</v>
      </c>
      <c r="T1666" s="108" t="s">
        <v>272</v>
      </c>
      <c r="U1666" s="108" t="s">
        <v>272</v>
      </c>
      <c r="V1666" s="108" t="s">
        <v>272</v>
      </c>
      <c r="W1666" s="108" t="s">
        <v>272</v>
      </c>
      <c r="X1666" s="108" t="s">
        <v>272</v>
      </c>
      <c r="Y1666" s="108" t="s">
        <v>272</v>
      </c>
      <c r="Z1666" s="108" t="s">
        <v>272</v>
      </c>
      <c r="AA1666" s="108" t="s">
        <v>272</v>
      </c>
      <c r="AB1666" s="108" t="s">
        <v>272</v>
      </c>
      <c r="AC1666" s="108" t="s">
        <v>272</v>
      </c>
      <c r="AD1666" s="108" t="s">
        <v>272</v>
      </c>
      <c r="AE1666" s="108" t="s">
        <v>272</v>
      </c>
      <c r="AF1666" s="108" t="s">
        <v>278</v>
      </c>
    </row>
    <row r="1667" spans="1:32" x14ac:dyDescent="0.25">
      <c r="A1667" s="107">
        <f t="shared" si="25"/>
        <v>9</v>
      </c>
      <c r="B1667" s="113">
        <v>45554</v>
      </c>
      <c r="C1667" s="113">
        <v>45554</v>
      </c>
      <c r="D1667" s="108" t="s">
        <v>3548</v>
      </c>
      <c r="E1667" s="108" t="s">
        <v>272</v>
      </c>
      <c r="F1667" s="108" t="s">
        <v>3549</v>
      </c>
      <c r="G1667" s="108" t="s">
        <v>281</v>
      </c>
      <c r="H1667" s="108" t="s">
        <v>282</v>
      </c>
      <c r="I1667" s="108" t="s">
        <v>276</v>
      </c>
      <c r="J1667" s="120">
        <v>-12250000</v>
      </c>
      <c r="K1667" s="114">
        <v>0</v>
      </c>
      <c r="L1667" s="114">
        <v>-12250000</v>
      </c>
      <c r="M1667" s="115" t="s">
        <v>272</v>
      </c>
      <c r="N1667" s="108" t="s">
        <v>2423</v>
      </c>
      <c r="O1667" s="108" t="s">
        <v>2424</v>
      </c>
      <c r="P1667" s="108" t="s">
        <v>284</v>
      </c>
      <c r="Q1667" s="120">
        <v>2450</v>
      </c>
      <c r="R1667" s="116" t="s">
        <v>239</v>
      </c>
      <c r="S1667" s="108" t="s">
        <v>272</v>
      </c>
      <c r="T1667" s="108" t="s">
        <v>272</v>
      </c>
      <c r="U1667" s="108" t="s">
        <v>272</v>
      </c>
      <c r="V1667" s="108" t="s">
        <v>272</v>
      </c>
      <c r="W1667" s="108" t="s">
        <v>272</v>
      </c>
      <c r="X1667" s="108" t="s">
        <v>272</v>
      </c>
      <c r="Y1667" s="108" t="s">
        <v>272</v>
      </c>
      <c r="Z1667" s="108" t="s">
        <v>272</v>
      </c>
      <c r="AA1667" s="108" t="s">
        <v>272</v>
      </c>
      <c r="AB1667" s="108" t="s">
        <v>272</v>
      </c>
      <c r="AC1667" s="108" t="s">
        <v>272</v>
      </c>
      <c r="AD1667" s="108" t="s">
        <v>272</v>
      </c>
      <c r="AE1667" s="108" t="s">
        <v>272</v>
      </c>
      <c r="AF1667" s="108" t="s">
        <v>278</v>
      </c>
    </row>
    <row r="1668" spans="1:32" x14ac:dyDescent="0.25">
      <c r="A1668" s="107">
        <f t="shared" ref="A1668:A1731" si="26">MONTH(C1668)</f>
        <v>9</v>
      </c>
      <c r="B1668" s="113">
        <v>45554</v>
      </c>
      <c r="C1668" s="113">
        <v>45554</v>
      </c>
      <c r="D1668" s="108" t="s">
        <v>3548</v>
      </c>
      <c r="E1668" s="108" t="s">
        <v>272</v>
      </c>
      <c r="F1668" s="108" t="s">
        <v>3549</v>
      </c>
      <c r="G1668" s="108" t="s">
        <v>281</v>
      </c>
      <c r="H1668" s="108" t="s">
        <v>282</v>
      </c>
      <c r="I1668" s="108" t="s">
        <v>276</v>
      </c>
      <c r="J1668" s="120">
        <v>-11500000</v>
      </c>
      <c r="K1668" s="114">
        <v>0</v>
      </c>
      <c r="L1668" s="114">
        <v>-11500000</v>
      </c>
      <c r="M1668" s="115" t="s">
        <v>272</v>
      </c>
      <c r="N1668" s="108" t="s">
        <v>2425</v>
      </c>
      <c r="O1668" s="108" t="s">
        <v>2426</v>
      </c>
      <c r="P1668" s="108" t="s">
        <v>284</v>
      </c>
      <c r="Q1668" s="120">
        <v>2300</v>
      </c>
      <c r="R1668" s="116" t="s">
        <v>239</v>
      </c>
      <c r="S1668" s="108" t="s">
        <v>272</v>
      </c>
      <c r="T1668" s="108" t="s">
        <v>272</v>
      </c>
      <c r="U1668" s="108" t="s">
        <v>272</v>
      </c>
      <c r="V1668" s="108" t="s">
        <v>272</v>
      </c>
      <c r="W1668" s="108" t="s">
        <v>272</v>
      </c>
      <c r="X1668" s="108" t="s">
        <v>272</v>
      </c>
      <c r="Y1668" s="108" t="s">
        <v>272</v>
      </c>
      <c r="Z1668" s="108" t="s">
        <v>272</v>
      </c>
      <c r="AA1668" s="108" t="s">
        <v>272</v>
      </c>
      <c r="AB1668" s="108" t="s">
        <v>272</v>
      </c>
      <c r="AC1668" s="108" t="s">
        <v>272</v>
      </c>
      <c r="AD1668" s="108" t="s">
        <v>272</v>
      </c>
      <c r="AE1668" s="108" t="s">
        <v>272</v>
      </c>
      <c r="AF1668" s="108" t="s">
        <v>278</v>
      </c>
    </row>
    <row r="1669" spans="1:32" x14ac:dyDescent="0.25">
      <c r="A1669" s="107">
        <f t="shared" si="26"/>
        <v>9</v>
      </c>
      <c r="B1669" s="113">
        <v>45554</v>
      </c>
      <c r="C1669" s="113">
        <v>45554</v>
      </c>
      <c r="D1669" s="108" t="s">
        <v>3548</v>
      </c>
      <c r="E1669" s="108" t="s">
        <v>272</v>
      </c>
      <c r="F1669" s="108" t="s">
        <v>3549</v>
      </c>
      <c r="G1669" s="108" t="s">
        <v>281</v>
      </c>
      <c r="H1669" s="108" t="s">
        <v>282</v>
      </c>
      <c r="I1669" s="108" t="s">
        <v>276</v>
      </c>
      <c r="J1669" s="120">
        <v>-12500000</v>
      </c>
      <c r="K1669" s="114">
        <v>0</v>
      </c>
      <c r="L1669" s="114">
        <v>-12500000</v>
      </c>
      <c r="M1669" s="115" t="s">
        <v>272</v>
      </c>
      <c r="N1669" s="108" t="s">
        <v>2427</v>
      </c>
      <c r="O1669" s="108" t="s">
        <v>2428</v>
      </c>
      <c r="P1669" s="108" t="s">
        <v>284</v>
      </c>
      <c r="Q1669" s="120">
        <v>2500</v>
      </c>
      <c r="R1669" s="116" t="s">
        <v>239</v>
      </c>
      <c r="S1669" s="108" t="s">
        <v>272</v>
      </c>
      <c r="T1669" s="108" t="s">
        <v>272</v>
      </c>
      <c r="U1669" s="108" t="s">
        <v>272</v>
      </c>
      <c r="V1669" s="108" t="s">
        <v>272</v>
      </c>
      <c r="W1669" s="108" t="s">
        <v>272</v>
      </c>
      <c r="X1669" s="108" t="s">
        <v>272</v>
      </c>
      <c r="Y1669" s="108" t="s">
        <v>272</v>
      </c>
      <c r="Z1669" s="108" t="s">
        <v>272</v>
      </c>
      <c r="AA1669" s="108" t="s">
        <v>272</v>
      </c>
      <c r="AB1669" s="108" t="s">
        <v>272</v>
      </c>
      <c r="AC1669" s="108" t="s">
        <v>272</v>
      </c>
      <c r="AD1669" s="108" t="s">
        <v>272</v>
      </c>
      <c r="AE1669" s="108" t="s">
        <v>272</v>
      </c>
      <c r="AF1669" s="108" t="s">
        <v>278</v>
      </c>
    </row>
    <row r="1670" spans="1:32" x14ac:dyDescent="0.25">
      <c r="A1670" s="107">
        <f t="shared" si="26"/>
        <v>9</v>
      </c>
      <c r="B1670" s="113">
        <v>45554</v>
      </c>
      <c r="C1670" s="113">
        <v>45554</v>
      </c>
      <c r="D1670" s="108" t="s">
        <v>3548</v>
      </c>
      <c r="E1670" s="108" t="s">
        <v>272</v>
      </c>
      <c r="F1670" s="108" t="s">
        <v>3549</v>
      </c>
      <c r="G1670" s="108" t="s">
        <v>281</v>
      </c>
      <c r="H1670" s="108" t="s">
        <v>282</v>
      </c>
      <c r="I1670" s="108" t="s">
        <v>276</v>
      </c>
      <c r="J1670" s="120">
        <v>-11750000</v>
      </c>
      <c r="K1670" s="114">
        <v>0</v>
      </c>
      <c r="L1670" s="114">
        <v>-11750000</v>
      </c>
      <c r="M1670" s="115" t="s">
        <v>272</v>
      </c>
      <c r="N1670" s="108" t="s">
        <v>2429</v>
      </c>
      <c r="O1670" s="108" t="s">
        <v>2430</v>
      </c>
      <c r="P1670" s="108" t="s">
        <v>284</v>
      </c>
      <c r="Q1670" s="120">
        <v>2350</v>
      </c>
      <c r="R1670" s="116" t="s">
        <v>239</v>
      </c>
      <c r="S1670" s="108" t="s">
        <v>272</v>
      </c>
      <c r="T1670" s="108" t="s">
        <v>272</v>
      </c>
      <c r="U1670" s="108" t="s">
        <v>272</v>
      </c>
      <c r="V1670" s="108" t="s">
        <v>272</v>
      </c>
      <c r="W1670" s="108" t="s">
        <v>272</v>
      </c>
      <c r="X1670" s="108" t="s">
        <v>272</v>
      </c>
      <c r="Y1670" s="108" t="s">
        <v>272</v>
      </c>
      <c r="Z1670" s="108" t="s">
        <v>272</v>
      </c>
      <c r="AA1670" s="108" t="s">
        <v>272</v>
      </c>
      <c r="AB1670" s="108" t="s">
        <v>272</v>
      </c>
      <c r="AC1670" s="108" t="s">
        <v>272</v>
      </c>
      <c r="AD1670" s="108" t="s">
        <v>272</v>
      </c>
      <c r="AE1670" s="108" t="s">
        <v>272</v>
      </c>
      <c r="AF1670" s="108" t="s">
        <v>278</v>
      </c>
    </row>
    <row r="1671" spans="1:32" ht="37.5" x14ac:dyDescent="0.25">
      <c r="A1671" s="107">
        <f t="shared" si="26"/>
        <v>9</v>
      </c>
      <c r="B1671" s="113">
        <v>45555</v>
      </c>
      <c r="C1671" s="113">
        <v>45555</v>
      </c>
      <c r="D1671" s="108" t="s">
        <v>3550</v>
      </c>
      <c r="E1671" s="108" t="s">
        <v>272</v>
      </c>
      <c r="F1671" s="108" t="s">
        <v>3551</v>
      </c>
      <c r="G1671" s="108" t="s">
        <v>274</v>
      </c>
      <c r="H1671" s="108" t="s">
        <v>275</v>
      </c>
      <c r="I1671" s="108" t="s">
        <v>276</v>
      </c>
      <c r="J1671" s="120">
        <v>-1257500</v>
      </c>
      <c r="K1671" s="114">
        <v>0</v>
      </c>
      <c r="L1671" s="114">
        <v>-1257500</v>
      </c>
      <c r="M1671" s="115" t="s">
        <v>3552</v>
      </c>
      <c r="N1671" s="108" t="s">
        <v>272</v>
      </c>
      <c r="O1671" s="108" t="s">
        <v>272</v>
      </c>
      <c r="P1671" s="108" t="s">
        <v>272</v>
      </c>
      <c r="Q1671" s="120">
        <v>0</v>
      </c>
      <c r="R1671" s="116" t="s">
        <v>239</v>
      </c>
      <c r="S1671" s="108" t="s">
        <v>272</v>
      </c>
      <c r="T1671" s="108" t="s">
        <v>272</v>
      </c>
      <c r="U1671" s="108" t="s">
        <v>272</v>
      </c>
      <c r="V1671" s="108" t="s">
        <v>272</v>
      </c>
      <c r="W1671" s="108" t="s">
        <v>272</v>
      </c>
      <c r="X1671" s="108" t="s">
        <v>272</v>
      </c>
      <c r="Y1671" s="108" t="s">
        <v>272</v>
      </c>
      <c r="Z1671" s="108" t="s">
        <v>272</v>
      </c>
      <c r="AA1671" s="108" t="s">
        <v>272</v>
      </c>
      <c r="AB1671" s="108" t="s">
        <v>272</v>
      </c>
      <c r="AC1671" s="108" t="s">
        <v>272</v>
      </c>
      <c r="AD1671" s="108" t="s">
        <v>272</v>
      </c>
      <c r="AE1671" s="108" t="s">
        <v>272</v>
      </c>
      <c r="AF1671" s="108" t="s">
        <v>278</v>
      </c>
    </row>
    <row r="1672" spans="1:32" ht="37.5" x14ac:dyDescent="0.25">
      <c r="A1672" s="107">
        <f t="shared" si="26"/>
        <v>9</v>
      </c>
      <c r="B1672" s="113">
        <v>45555</v>
      </c>
      <c r="C1672" s="113">
        <v>45555</v>
      </c>
      <c r="D1672" s="108" t="s">
        <v>3553</v>
      </c>
      <c r="E1672" s="108" t="s">
        <v>272</v>
      </c>
      <c r="F1672" s="108" t="s">
        <v>3554</v>
      </c>
      <c r="G1672" s="108" t="s">
        <v>274</v>
      </c>
      <c r="H1672" s="108" t="s">
        <v>275</v>
      </c>
      <c r="I1672" s="108" t="s">
        <v>276</v>
      </c>
      <c r="J1672" s="120">
        <v>-1800000</v>
      </c>
      <c r="K1672" s="114">
        <v>0</v>
      </c>
      <c r="L1672" s="114">
        <v>-1800000</v>
      </c>
      <c r="M1672" s="115" t="s">
        <v>3555</v>
      </c>
      <c r="N1672" s="108" t="s">
        <v>272</v>
      </c>
      <c r="O1672" s="108" t="s">
        <v>272</v>
      </c>
      <c r="P1672" s="108" t="s">
        <v>272</v>
      </c>
      <c r="Q1672" s="120">
        <v>0</v>
      </c>
      <c r="R1672" s="116" t="s">
        <v>239</v>
      </c>
      <c r="S1672" s="108" t="s">
        <v>272</v>
      </c>
      <c r="T1672" s="108" t="s">
        <v>272</v>
      </c>
      <c r="U1672" s="108" t="s">
        <v>272</v>
      </c>
      <c r="V1672" s="108" t="s">
        <v>272</v>
      </c>
      <c r="W1672" s="108" t="s">
        <v>272</v>
      </c>
      <c r="X1672" s="108" t="s">
        <v>272</v>
      </c>
      <c r="Y1672" s="108" t="s">
        <v>272</v>
      </c>
      <c r="Z1672" s="108" t="s">
        <v>272</v>
      </c>
      <c r="AA1672" s="108" t="s">
        <v>272</v>
      </c>
      <c r="AB1672" s="108" t="s">
        <v>272</v>
      </c>
      <c r="AC1672" s="108" t="s">
        <v>272</v>
      </c>
      <c r="AD1672" s="108" t="s">
        <v>272</v>
      </c>
      <c r="AE1672" s="108" t="s">
        <v>272</v>
      </c>
      <c r="AF1672" s="108" t="s">
        <v>278</v>
      </c>
    </row>
    <row r="1673" spans="1:32" ht="37.5" x14ac:dyDescent="0.25">
      <c r="A1673" s="107">
        <f t="shared" si="26"/>
        <v>9</v>
      </c>
      <c r="B1673" s="113">
        <v>45555</v>
      </c>
      <c r="C1673" s="113">
        <v>45555</v>
      </c>
      <c r="D1673" s="108" t="s">
        <v>3556</v>
      </c>
      <c r="E1673" s="108" t="s">
        <v>272</v>
      </c>
      <c r="F1673" s="108" t="s">
        <v>3557</v>
      </c>
      <c r="G1673" s="108" t="s">
        <v>2189</v>
      </c>
      <c r="H1673" s="108" t="s">
        <v>2190</v>
      </c>
      <c r="I1673" s="108" t="s">
        <v>276</v>
      </c>
      <c r="J1673" s="120">
        <v>121097676</v>
      </c>
      <c r="K1673" s="114">
        <v>121097676</v>
      </c>
      <c r="L1673" s="114">
        <v>0</v>
      </c>
      <c r="M1673" s="115" t="s">
        <v>3558</v>
      </c>
      <c r="N1673" s="108" t="s">
        <v>283</v>
      </c>
      <c r="O1673" s="108" t="s">
        <v>168</v>
      </c>
      <c r="P1673" s="108" t="s">
        <v>284</v>
      </c>
      <c r="Q1673" s="120">
        <v>3300</v>
      </c>
      <c r="R1673" s="116" t="s">
        <v>0</v>
      </c>
      <c r="S1673" s="108" t="s">
        <v>272</v>
      </c>
      <c r="T1673" s="108" t="s">
        <v>272</v>
      </c>
      <c r="U1673" s="108" t="s">
        <v>272</v>
      </c>
      <c r="V1673" s="108" t="s">
        <v>272</v>
      </c>
      <c r="W1673" s="108" t="s">
        <v>272</v>
      </c>
      <c r="X1673" s="108" t="s">
        <v>272</v>
      </c>
      <c r="Y1673" s="108" t="s">
        <v>272</v>
      </c>
      <c r="Z1673" s="108" t="s">
        <v>272</v>
      </c>
      <c r="AA1673" s="108" t="s">
        <v>272</v>
      </c>
      <c r="AB1673" s="108" t="s">
        <v>272</v>
      </c>
      <c r="AC1673" s="108" t="s">
        <v>272</v>
      </c>
      <c r="AD1673" s="108" t="s">
        <v>272</v>
      </c>
      <c r="AE1673" s="108" t="s">
        <v>272</v>
      </c>
      <c r="AF1673" s="108" t="s">
        <v>278</v>
      </c>
    </row>
    <row r="1674" spans="1:32" x14ac:dyDescent="0.25">
      <c r="A1674" s="107">
        <f t="shared" si="26"/>
        <v>9</v>
      </c>
      <c r="B1674" s="113">
        <v>45555</v>
      </c>
      <c r="C1674" s="113">
        <v>45555</v>
      </c>
      <c r="D1674" s="108" t="s">
        <v>3559</v>
      </c>
      <c r="E1674" s="108" t="s">
        <v>272</v>
      </c>
      <c r="F1674" s="108" t="s">
        <v>3560</v>
      </c>
      <c r="G1674" s="108" t="s">
        <v>281</v>
      </c>
      <c r="H1674" s="108" t="s">
        <v>282</v>
      </c>
      <c r="I1674" s="108" t="s">
        <v>276</v>
      </c>
      <c r="J1674" s="120">
        <v>-11850000</v>
      </c>
      <c r="K1674" s="114">
        <v>0</v>
      </c>
      <c r="L1674" s="114">
        <v>-11850000</v>
      </c>
      <c r="M1674" s="115" t="s">
        <v>272</v>
      </c>
      <c r="N1674" s="108" t="s">
        <v>2423</v>
      </c>
      <c r="O1674" s="108" t="s">
        <v>2424</v>
      </c>
      <c r="P1674" s="108" t="s">
        <v>284</v>
      </c>
      <c r="Q1674" s="120">
        <v>2370</v>
      </c>
      <c r="R1674" s="116" t="s">
        <v>239</v>
      </c>
      <c r="S1674" s="108" t="s">
        <v>272</v>
      </c>
      <c r="T1674" s="108" t="s">
        <v>272</v>
      </c>
      <c r="U1674" s="108" t="s">
        <v>272</v>
      </c>
      <c r="V1674" s="108" t="s">
        <v>272</v>
      </c>
      <c r="W1674" s="108" t="s">
        <v>272</v>
      </c>
      <c r="X1674" s="108" t="s">
        <v>272</v>
      </c>
      <c r="Y1674" s="108" t="s">
        <v>272</v>
      </c>
      <c r="Z1674" s="108" t="s">
        <v>272</v>
      </c>
      <c r="AA1674" s="108" t="s">
        <v>272</v>
      </c>
      <c r="AB1674" s="108" t="s">
        <v>272</v>
      </c>
      <c r="AC1674" s="108" t="s">
        <v>272</v>
      </c>
      <c r="AD1674" s="108" t="s">
        <v>272</v>
      </c>
      <c r="AE1674" s="108" t="s">
        <v>272</v>
      </c>
      <c r="AF1674" s="108" t="s">
        <v>278</v>
      </c>
    </row>
    <row r="1675" spans="1:32" x14ac:dyDescent="0.25">
      <c r="A1675" s="107">
        <f t="shared" si="26"/>
        <v>9</v>
      </c>
      <c r="B1675" s="113">
        <v>45555</v>
      </c>
      <c r="C1675" s="113">
        <v>45555</v>
      </c>
      <c r="D1675" s="108" t="s">
        <v>3559</v>
      </c>
      <c r="E1675" s="108" t="s">
        <v>272</v>
      </c>
      <c r="F1675" s="108" t="s">
        <v>3560</v>
      </c>
      <c r="G1675" s="108" t="s">
        <v>281</v>
      </c>
      <c r="H1675" s="108" t="s">
        <v>282</v>
      </c>
      <c r="I1675" s="108" t="s">
        <v>276</v>
      </c>
      <c r="J1675" s="120">
        <v>-10150000</v>
      </c>
      <c r="K1675" s="114">
        <v>0</v>
      </c>
      <c r="L1675" s="114">
        <v>-10150000</v>
      </c>
      <c r="M1675" s="115" t="s">
        <v>272</v>
      </c>
      <c r="N1675" s="108" t="s">
        <v>2425</v>
      </c>
      <c r="O1675" s="108" t="s">
        <v>2426</v>
      </c>
      <c r="P1675" s="108" t="s">
        <v>284</v>
      </c>
      <c r="Q1675" s="120">
        <v>2030</v>
      </c>
      <c r="R1675" s="116" t="s">
        <v>239</v>
      </c>
      <c r="S1675" s="108" t="s">
        <v>272</v>
      </c>
      <c r="T1675" s="108" t="s">
        <v>272</v>
      </c>
      <c r="U1675" s="108" t="s">
        <v>272</v>
      </c>
      <c r="V1675" s="108" t="s">
        <v>272</v>
      </c>
      <c r="W1675" s="108" t="s">
        <v>272</v>
      </c>
      <c r="X1675" s="108" t="s">
        <v>272</v>
      </c>
      <c r="Y1675" s="108" t="s">
        <v>272</v>
      </c>
      <c r="Z1675" s="108" t="s">
        <v>272</v>
      </c>
      <c r="AA1675" s="108" t="s">
        <v>272</v>
      </c>
      <c r="AB1675" s="108" t="s">
        <v>272</v>
      </c>
      <c r="AC1675" s="108" t="s">
        <v>272</v>
      </c>
      <c r="AD1675" s="108" t="s">
        <v>272</v>
      </c>
      <c r="AE1675" s="108" t="s">
        <v>272</v>
      </c>
      <c r="AF1675" s="108" t="s">
        <v>278</v>
      </c>
    </row>
    <row r="1676" spans="1:32" x14ac:dyDescent="0.25">
      <c r="A1676" s="107">
        <f t="shared" si="26"/>
        <v>9</v>
      </c>
      <c r="B1676" s="113">
        <v>45555</v>
      </c>
      <c r="C1676" s="113">
        <v>45555</v>
      </c>
      <c r="D1676" s="108" t="s">
        <v>3559</v>
      </c>
      <c r="E1676" s="108" t="s">
        <v>272</v>
      </c>
      <c r="F1676" s="108" t="s">
        <v>3560</v>
      </c>
      <c r="G1676" s="108" t="s">
        <v>281</v>
      </c>
      <c r="H1676" s="108" t="s">
        <v>282</v>
      </c>
      <c r="I1676" s="108" t="s">
        <v>276</v>
      </c>
      <c r="J1676" s="120">
        <v>-12700000</v>
      </c>
      <c r="K1676" s="114">
        <v>0</v>
      </c>
      <c r="L1676" s="114">
        <v>-12700000</v>
      </c>
      <c r="M1676" s="115" t="s">
        <v>272</v>
      </c>
      <c r="N1676" s="108" t="s">
        <v>2427</v>
      </c>
      <c r="O1676" s="108" t="s">
        <v>2428</v>
      </c>
      <c r="P1676" s="108" t="s">
        <v>284</v>
      </c>
      <c r="Q1676" s="120">
        <v>2540</v>
      </c>
      <c r="R1676" s="116" t="s">
        <v>239</v>
      </c>
      <c r="S1676" s="108" t="s">
        <v>272</v>
      </c>
      <c r="T1676" s="108" t="s">
        <v>272</v>
      </c>
      <c r="U1676" s="108" t="s">
        <v>272</v>
      </c>
      <c r="V1676" s="108" t="s">
        <v>272</v>
      </c>
      <c r="W1676" s="108" t="s">
        <v>272</v>
      </c>
      <c r="X1676" s="108" t="s">
        <v>272</v>
      </c>
      <c r="Y1676" s="108" t="s">
        <v>272</v>
      </c>
      <c r="Z1676" s="108" t="s">
        <v>272</v>
      </c>
      <c r="AA1676" s="108" t="s">
        <v>272</v>
      </c>
      <c r="AB1676" s="108" t="s">
        <v>272</v>
      </c>
      <c r="AC1676" s="108" t="s">
        <v>272</v>
      </c>
      <c r="AD1676" s="108" t="s">
        <v>272</v>
      </c>
      <c r="AE1676" s="108" t="s">
        <v>272</v>
      </c>
      <c r="AF1676" s="108" t="s">
        <v>278</v>
      </c>
    </row>
    <row r="1677" spans="1:32" x14ac:dyDescent="0.25">
      <c r="A1677" s="107">
        <f t="shared" si="26"/>
        <v>9</v>
      </c>
      <c r="B1677" s="113">
        <v>45555</v>
      </c>
      <c r="C1677" s="113">
        <v>45555</v>
      </c>
      <c r="D1677" s="108" t="s">
        <v>3559</v>
      </c>
      <c r="E1677" s="108" t="s">
        <v>272</v>
      </c>
      <c r="F1677" s="108" t="s">
        <v>3560</v>
      </c>
      <c r="G1677" s="108" t="s">
        <v>281</v>
      </c>
      <c r="H1677" s="108" t="s">
        <v>282</v>
      </c>
      <c r="I1677" s="108" t="s">
        <v>276</v>
      </c>
      <c r="J1677" s="120">
        <v>-11400000</v>
      </c>
      <c r="K1677" s="114">
        <v>0</v>
      </c>
      <c r="L1677" s="114">
        <v>-11400000</v>
      </c>
      <c r="M1677" s="115" t="s">
        <v>272</v>
      </c>
      <c r="N1677" s="108" t="s">
        <v>2429</v>
      </c>
      <c r="O1677" s="108" t="s">
        <v>2430</v>
      </c>
      <c r="P1677" s="108" t="s">
        <v>284</v>
      </c>
      <c r="Q1677" s="120">
        <v>2280</v>
      </c>
      <c r="R1677" s="116" t="s">
        <v>239</v>
      </c>
      <c r="S1677" s="108" t="s">
        <v>272</v>
      </c>
      <c r="T1677" s="108" t="s">
        <v>272</v>
      </c>
      <c r="U1677" s="108" t="s">
        <v>272</v>
      </c>
      <c r="V1677" s="108" t="s">
        <v>272</v>
      </c>
      <c r="W1677" s="108" t="s">
        <v>272</v>
      </c>
      <c r="X1677" s="108" t="s">
        <v>272</v>
      </c>
      <c r="Y1677" s="108" t="s">
        <v>272</v>
      </c>
      <c r="Z1677" s="108" t="s">
        <v>272</v>
      </c>
      <c r="AA1677" s="108" t="s">
        <v>272</v>
      </c>
      <c r="AB1677" s="108" t="s">
        <v>272</v>
      </c>
      <c r="AC1677" s="108" t="s">
        <v>272</v>
      </c>
      <c r="AD1677" s="108" t="s">
        <v>272</v>
      </c>
      <c r="AE1677" s="108" t="s">
        <v>272</v>
      </c>
      <c r="AF1677" s="108" t="s">
        <v>278</v>
      </c>
    </row>
    <row r="1678" spans="1:32" x14ac:dyDescent="0.25">
      <c r="A1678" s="107">
        <f t="shared" si="26"/>
        <v>9</v>
      </c>
      <c r="B1678" s="113">
        <v>45555</v>
      </c>
      <c r="C1678" s="113">
        <v>45555</v>
      </c>
      <c r="D1678" s="108" t="s">
        <v>3561</v>
      </c>
      <c r="E1678" s="108" t="s">
        <v>272</v>
      </c>
      <c r="F1678" s="108" t="s">
        <v>3562</v>
      </c>
      <c r="G1678" s="108" t="s">
        <v>315</v>
      </c>
      <c r="H1678" s="108" t="s">
        <v>316</v>
      </c>
      <c r="I1678" s="108" t="s">
        <v>276</v>
      </c>
      <c r="J1678" s="120">
        <v>-667574424</v>
      </c>
      <c r="K1678" s="114">
        <v>0</v>
      </c>
      <c r="L1678" s="114">
        <v>-667574424</v>
      </c>
      <c r="M1678" s="115" t="s">
        <v>272</v>
      </c>
      <c r="N1678" s="108" t="s">
        <v>110</v>
      </c>
      <c r="O1678" s="108" t="s">
        <v>192</v>
      </c>
      <c r="P1678" s="108" t="s">
        <v>284</v>
      </c>
      <c r="Q1678" s="120">
        <v>22000</v>
      </c>
      <c r="R1678" s="116" t="s">
        <v>0</v>
      </c>
      <c r="S1678" s="108" t="s">
        <v>272</v>
      </c>
      <c r="T1678" s="108" t="s">
        <v>272</v>
      </c>
      <c r="U1678" s="108" t="s">
        <v>272</v>
      </c>
      <c r="V1678" s="108" t="s">
        <v>272</v>
      </c>
      <c r="W1678" s="108" t="s">
        <v>272</v>
      </c>
      <c r="X1678" s="108" t="s">
        <v>272</v>
      </c>
      <c r="Y1678" s="108" t="s">
        <v>272</v>
      </c>
      <c r="Z1678" s="108" t="s">
        <v>272</v>
      </c>
      <c r="AA1678" s="108" t="s">
        <v>272</v>
      </c>
      <c r="AB1678" s="108" t="s">
        <v>272</v>
      </c>
      <c r="AC1678" s="108" t="s">
        <v>272</v>
      </c>
      <c r="AD1678" s="108" t="s">
        <v>272</v>
      </c>
      <c r="AE1678" s="108" t="s">
        <v>272</v>
      </c>
      <c r="AF1678" s="108" t="s">
        <v>278</v>
      </c>
    </row>
    <row r="1679" spans="1:32" x14ac:dyDescent="0.25">
      <c r="A1679" s="107">
        <f t="shared" si="26"/>
        <v>9</v>
      </c>
      <c r="B1679" s="113">
        <v>45555</v>
      </c>
      <c r="C1679" s="113">
        <v>45555</v>
      </c>
      <c r="D1679" s="108" t="s">
        <v>3563</v>
      </c>
      <c r="E1679" s="108" t="s">
        <v>272</v>
      </c>
      <c r="F1679" s="108" t="s">
        <v>3564</v>
      </c>
      <c r="G1679" s="108" t="s">
        <v>315</v>
      </c>
      <c r="H1679" s="108" t="s">
        <v>316</v>
      </c>
      <c r="I1679" s="108" t="s">
        <v>276</v>
      </c>
      <c r="J1679" s="120">
        <v>-667574424</v>
      </c>
      <c r="K1679" s="114">
        <v>0</v>
      </c>
      <c r="L1679" s="114">
        <v>-667574424</v>
      </c>
      <c r="M1679" s="115" t="s">
        <v>272</v>
      </c>
      <c r="N1679" s="108" t="s">
        <v>110</v>
      </c>
      <c r="O1679" s="108" t="s">
        <v>192</v>
      </c>
      <c r="P1679" s="108" t="s">
        <v>284</v>
      </c>
      <c r="Q1679" s="120">
        <v>22000</v>
      </c>
      <c r="R1679" s="116" t="s">
        <v>0</v>
      </c>
      <c r="S1679" s="108" t="s">
        <v>272</v>
      </c>
      <c r="T1679" s="108" t="s">
        <v>272</v>
      </c>
      <c r="U1679" s="108" t="s">
        <v>272</v>
      </c>
      <c r="V1679" s="108" t="s">
        <v>272</v>
      </c>
      <c r="W1679" s="108" t="s">
        <v>272</v>
      </c>
      <c r="X1679" s="108" t="s">
        <v>272</v>
      </c>
      <c r="Y1679" s="108" t="s">
        <v>272</v>
      </c>
      <c r="Z1679" s="108" t="s">
        <v>272</v>
      </c>
      <c r="AA1679" s="108" t="s">
        <v>272</v>
      </c>
      <c r="AB1679" s="108" t="s">
        <v>272</v>
      </c>
      <c r="AC1679" s="108" t="s">
        <v>272</v>
      </c>
      <c r="AD1679" s="108" t="s">
        <v>272</v>
      </c>
      <c r="AE1679" s="108" t="s">
        <v>272</v>
      </c>
      <c r="AF1679" s="108" t="s">
        <v>278</v>
      </c>
    </row>
    <row r="1680" spans="1:32" x14ac:dyDescent="0.25">
      <c r="A1680" s="107">
        <f t="shared" si="26"/>
        <v>9</v>
      </c>
      <c r="B1680" s="113">
        <v>45555</v>
      </c>
      <c r="C1680" s="113">
        <v>45555</v>
      </c>
      <c r="D1680" s="108" t="s">
        <v>3565</v>
      </c>
      <c r="E1680" s="108" t="s">
        <v>272</v>
      </c>
      <c r="F1680" s="108" t="s">
        <v>3566</v>
      </c>
      <c r="G1680" s="108" t="s">
        <v>315</v>
      </c>
      <c r="H1680" s="108" t="s">
        <v>316</v>
      </c>
      <c r="I1680" s="108" t="s">
        <v>276</v>
      </c>
      <c r="J1680" s="120">
        <v>-667574424</v>
      </c>
      <c r="K1680" s="114">
        <v>0</v>
      </c>
      <c r="L1680" s="114">
        <v>-667574424</v>
      </c>
      <c r="M1680" s="115" t="s">
        <v>272</v>
      </c>
      <c r="N1680" s="108" t="s">
        <v>110</v>
      </c>
      <c r="O1680" s="108" t="s">
        <v>192</v>
      </c>
      <c r="P1680" s="108" t="s">
        <v>284</v>
      </c>
      <c r="Q1680" s="120">
        <v>22000</v>
      </c>
      <c r="R1680" s="116" t="s">
        <v>0</v>
      </c>
      <c r="S1680" s="108" t="s">
        <v>272</v>
      </c>
      <c r="T1680" s="108" t="s">
        <v>272</v>
      </c>
      <c r="U1680" s="108" t="s">
        <v>272</v>
      </c>
      <c r="V1680" s="108" t="s">
        <v>272</v>
      </c>
      <c r="W1680" s="108" t="s">
        <v>272</v>
      </c>
      <c r="X1680" s="108" t="s">
        <v>272</v>
      </c>
      <c r="Y1680" s="108" t="s">
        <v>272</v>
      </c>
      <c r="Z1680" s="108" t="s">
        <v>272</v>
      </c>
      <c r="AA1680" s="108" t="s">
        <v>272</v>
      </c>
      <c r="AB1680" s="108" t="s">
        <v>272</v>
      </c>
      <c r="AC1680" s="108" t="s">
        <v>272</v>
      </c>
      <c r="AD1680" s="108" t="s">
        <v>272</v>
      </c>
      <c r="AE1680" s="108" t="s">
        <v>272</v>
      </c>
      <c r="AF1680" s="108" t="s">
        <v>278</v>
      </c>
    </row>
    <row r="1681" spans="1:32" x14ac:dyDescent="0.25">
      <c r="A1681" s="107">
        <f t="shared" si="26"/>
        <v>9</v>
      </c>
      <c r="B1681" s="113">
        <v>45555</v>
      </c>
      <c r="C1681" s="113">
        <v>45555</v>
      </c>
      <c r="D1681" s="108" t="s">
        <v>3567</v>
      </c>
      <c r="E1681" s="108" t="s">
        <v>272</v>
      </c>
      <c r="F1681" s="108" t="s">
        <v>3568</v>
      </c>
      <c r="G1681" s="108" t="s">
        <v>315</v>
      </c>
      <c r="H1681" s="108" t="s">
        <v>316</v>
      </c>
      <c r="I1681" s="108" t="s">
        <v>276</v>
      </c>
      <c r="J1681" s="120">
        <v>-667574424</v>
      </c>
      <c r="K1681" s="114">
        <v>0</v>
      </c>
      <c r="L1681" s="114">
        <v>-667574424</v>
      </c>
      <c r="M1681" s="115" t="s">
        <v>272</v>
      </c>
      <c r="N1681" s="108" t="s">
        <v>110</v>
      </c>
      <c r="O1681" s="108" t="s">
        <v>192</v>
      </c>
      <c r="P1681" s="108" t="s">
        <v>284</v>
      </c>
      <c r="Q1681" s="120">
        <v>22000</v>
      </c>
      <c r="R1681" s="116" t="s">
        <v>0</v>
      </c>
      <c r="S1681" s="108" t="s">
        <v>272</v>
      </c>
      <c r="T1681" s="108" t="s">
        <v>272</v>
      </c>
      <c r="U1681" s="108" t="s">
        <v>272</v>
      </c>
      <c r="V1681" s="108" t="s">
        <v>272</v>
      </c>
      <c r="W1681" s="108" t="s">
        <v>272</v>
      </c>
      <c r="X1681" s="108" t="s">
        <v>272</v>
      </c>
      <c r="Y1681" s="108" t="s">
        <v>272</v>
      </c>
      <c r="Z1681" s="108" t="s">
        <v>272</v>
      </c>
      <c r="AA1681" s="108" t="s">
        <v>272</v>
      </c>
      <c r="AB1681" s="108" t="s">
        <v>272</v>
      </c>
      <c r="AC1681" s="108" t="s">
        <v>272</v>
      </c>
      <c r="AD1681" s="108" t="s">
        <v>272</v>
      </c>
      <c r="AE1681" s="108" t="s">
        <v>272</v>
      </c>
      <c r="AF1681" s="108" t="s">
        <v>278</v>
      </c>
    </row>
    <row r="1682" spans="1:32" x14ac:dyDescent="0.25">
      <c r="A1682" s="107">
        <f t="shared" si="26"/>
        <v>9</v>
      </c>
      <c r="B1682" s="113">
        <v>45555</v>
      </c>
      <c r="C1682" s="113">
        <v>45555</v>
      </c>
      <c r="D1682" s="108" t="s">
        <v>3569</v>
      </c>
      <c r="E1682" s="108" t="s">
        <v>272</v>
      </c>
      <c r="F1682" s="108" t="s">
        <v>3570</v>
      </c>
      <c r="G1682" s="108" t="s">
        <v>315</v>
      </c>
      <c r="H1682" s="108" t="s">
        <v>316</v>
      </c>
      <c r="I1682" s="108" t="s">
        <v>276</v>
      </c>
      <c r="J1682" s="120">
        <v>-667574424</v>
      </c>
      <c r="K1682" s="114">
        <v>0</v>
      </c>
      <c r="L1682" s="114">
        <v>-667574424</v>
      </c>
      <c r="M1682" s="115" t="s">
        <v>272</v>
      </c>
      <c r="N1682" s="108" t="s">
        <v>110</v>
      </c>
      <c r="O1682" s="108" t="s">
        <v>192</v>
      </c>
      <c r="P1682" s="108" t="s">
        <v>284</v>
      </c>
      <c r="Q1682" s="120">
        <v>22000</v>
      </c>
      <c r="R1682" s="116" t="s">
        <v>0</v>
      </c>
      <c r="S1682" s="108" t="s">
        <v>272</v>
      </c>
      <c r="T1682" s="108" t="s">
        <v>272</v>
      </c>
      <c r="U1682" s="108" t="s">
        <v>272</v>
      </c>
      <c r="V1682" s="108" t="s">
        <v>272</v>
      </c>
      <c r="W1682" s="108" t="s">
        <v>272</v>
      </c>
      <c r="X1682" s="108" t="s">
        <v>272</v>
      </c>
      <c r="Y1682" s="108" t="s">
        <v>272</v>
      </c>
      <c r="Z1682" s="108" t="s">
        <v>272</v>
      </c>
      <c r="AA1682" s="108" t="s">
        <v>272</v>
      </c>
      <c r="AB1682" s="108" t="s">
        <v>272</v>
      </c>
      <c r="AC1682" s="108" t="s">
        <v>272</v>
      </c>
      <c r="AD1682" s="108" t="s">
        <v>272</v>
      </c>
      <c r="AE1682" s="108" t="s">
        <v>272</v>
      </c>
      <c r="AF1682" s="108" t="s">
        <v>278</v>
      </c>
    </row>
    <row r="1683" spans="1:32" x14ac:dyDescent="0.25">
      <c r="A1683" s="107">
        <f t="shared" si="26"/>
        <v>9</v>
      </c>
      <c r="B1683" s="113">
        <v>45555</v>
      </c>
      <c r="C1683" s="113">
        <v>45555</v>
      </c>
      <c r="D1683" s="108" t="s">
        <v>3571</v>
      </c>
      <c r="E1683" s="108" t="s">
        <v>272</v>
      </c>
      <c r="F1683" s="108" t="s">
        <v>3572</v>
      </c>
      <c r="G1683" s="108" t="s">
        <v>315</v>
      </c>
      <c r="H1683" s="108" t="s">
        <v>316</v>
      </c>
      <c r="I1683" s="108" t="s">
        <v>276</v>
      </c>
      <c r="J1683" s="120">
        <v>-667574424</v>
      </c>
      <c r="K1683" s="114">
        <v>0</v>
      </c>
      <c r="L1683" s="114">
        <v>-667574424</v>
      </c>
      <c r="M1683" s="115" t="s">
        <v>272</v>
      </c>
      <c r="N1683" s="108" t="s">
        <v>110</v>
      </c>
      <c r="O1683" s="108" t="s">
        <v>192</v>
      </c>
      <c r="P1683" s="108" t="s">
        <v>284</v>
      </c>
      <c r="Q1683" s="120">
        <v>22000</v>
      </c>
      <c r="R1683" s="116" t="s">
        <v>0</v>
      </c>
      <c r="S1683" s="108" t="s">
        <v>272</v>
      </c>
      <c r="T1683" s="108" t="s">
        <v>272</v>
      </c>
      <c r="U1683" s="108" t="s">
        <v>272</v>
      </c>
      <c r="V1683" s="108" t="s">
        <v>272</v>
      </c>
      <c r="W1683" s="108" t="s">
        <v>272</v>
      </c>
      <c r="X1683" s="108" t="s">
        <v>272</v>
      </c>
      <c r="Y1683" s="108" t="s">
        <v>272</v>
      </c>
      <c r="Z1683" s="108" t="s">
        <v>272</v>
      </c>
      <c r="AA1683" s="108" t="s">
        <v>272</v>
      </c>
      <c r="AB1683" s="108" t="s">
        <v>272</v>
      </c>
      <c r="AC1683" s="108" t="s">
        <v>272</v>
      </c>
      <c r="AD1683" s="108" t="s">
        <v>272</v>
      </c>
      <c r="AE1683" s="108" t="s">
        <v>272</v>
      </c>
      <c r="AF1683" s="108" t="s">
        <v>278</v>
      </c>
    </row>
    <row r="1684" spans="1:32" x14ac:dyDescent="0.25">
      <c r="A1684" s="107">
        <f t="shared" si="26"/>
        <v>9</v>
      </c>
      <c r="B1684" s="113">
        <v>45555</v>
      </c>
      <c r="C1684" s="113">
        <v>45555</v>
      </c>
      <c r="D1684" s="108" t="s">
        <v>3573</v>
      </c>
      <c r="E1684" s="108" t="s">
        <v>272</v>
      </c>
      <c r="F1684" s="108" t="s">
        <v>3574</v>
      </c>
      <c r="G1684" s="108" t="s">
        <v>315</v>
      </c>
      <c r="H1684" s="108" t="s">
        <v>316</v>
      </c>
      <c r="I1684" s="108" t="s">
        <v>276</v>
      </c>
      <c r="J1684" s="120">
        <v>-667574424</v>
      </c>
      <c r="K1684" s="114">
        <v>0</v>
      </c>
      <c r="L1684" s="114">
        <v>-667574424</v>
      </c>
      <c r="M1684" s="115" t="s">
        <v>272</v>
      </c>
      <c r="N1684" s="108" t="s">
        <v>110</v>
      </c>
      <c r="O1684" s="108" t="s">
        <v>192</v>
      </c>
      <c r="P1684" s="108" t="s">
        <v>284</v>
      </c>
      <c r="Q1684" s="120">
        <v>22000</v>
      </c>
      <c r="R1684" s="116" t="s">
        <v>0</v>
      </c>
      <c r="S1684" s="108" t="s">
        <v>272</v>
      </c>
      <c r="T1684" s="108" t="s">
        <v>272</v>
      </c>
      <c r="U1684" s="108" t="s">
        <v>272</v>
      </c>
      <c r="V1684" s="108" t="s">
        <v>272</v>
      </c>
      <c r="W1684" s="108" t="s">
        <v>272</v>
      </c>
      <c r="X1684" s="108" t="s">
        <v>272</v>
      </c>
      <c r="Y1684" s="108" t="s">
        <v>272</v>
      </c>
      <c r="Z1684" s="108" t="s">
        <v>272</v>
      </c>
      <c r="AA1684" s="108" t="s">
        <v>272</v>
      </c>
      <c r="AB1684" s="108" t="s">
        <v>272</v>
      </c>
      <c r="AC1684" s="108" t="s">
        <v>272</v>
      </c>
      <c r="AD1684" s="108" t="s">
        <v>272</v>
      </c>
      <c r="AE1684" s="108" t="s">
        <v>272</v>
      </c>
      <c r="AF1684" s="108" t="s">
        <v>278</v>
      </c>
    </row>
    <row r="1685" spans="1:32" x14ac:dyDescent="0.25">
      <c r="A1685" s="107">
        <f t="shared" si="26"/>
        <v>9</v>
      </c>
      <c r="B1685" s="113">
        <v>45555</v>
      </c>
      <c r="C1685" s="113">
        <v>45555</v>
      </c>
      <c r="D1685" s="108" t="s">
        <v>3575</v>
      </c>
      <c r="E1685" s="108" t="s">
        <v>272</v>
      </c>
      <c r="F1685" s="108" t="s">
        <v>3576</v>
      </c>
      <c r="G1685" s="108" t="s">
        <v>315</v>
      </c>
      <c r="H1685" s="108" t="s">
        <v>316</v>
      </c>
      <c r="I1685" s="108" t="s">
        <v>276</v>
      </c>
      <c r="J1685" s="120">
        <v>-667574424</v>
      </c>
      <c r="K1685" s="114">
        <v>0</v>
      </c>
      <c r="L1685" s="114">
        <v>-667574424</v>
      </c>
      <c r="M1685" s="115" t="s">
        <v>272</v>
      </c>
      <c r="N1685" s="108" t="s">
        <v>110</v>
      </c>
      <c r="O1685" s="108" t="s">
        <v>192</v>
      </c>
      <c r="P1685" s="108" t="s">
        <v>284</v>
      </c>
      <c r="Q1685" s="120">
        <v>22000</v>
      </c>
      <c r="R1685" s="116" t="s">
        <v>0</v>
      </c>
      <c r="S1685" s="108" t="s">
        <v>272</v>
      </c>
      <c r="T1685" s="108" t="s">
        <v>272</v>
      </c>
      <c r="U1685" s="108" t="s">
        <v>272</v>
      </c>
      <c r="V1685" s="108" t="s">
        <v>272</v>
      </c>
      <c r="W1685" s="108" t="s">
        <v>272</v>
      </c>
      <c r="X1685" s="108" t="s">
        <v>272</v>
      </c>
      <c r="Y1685" s="108" t="s">
        <v>272</v>
      </c>
      <c r="Z1685" s="108" t="s">
        <v>272</v>
      </c>
      <c r="AA1685" s="108" t="s">
        <v>272</v>
      </c>
      <c r="AB1685" s="108" t="s">
        <v>272</v>
      </c>
      <c r="AC1685" s="108" t="s">
        <v>272</v>
      </c>
      <c r="AD1685" s="108" t="s">
        <v>272</v>
      </c>
      <c r="AE1685" s="108" t="s">
        <v>272</v>
      </c>
      <c r="AF1685" s="108" t="s">
        <v>278</v>
      </c>
    </row>
    <row r="1686" spans="1:32" x14ac:dyDescent="0.25">
      <c r="A1686" s="107">
        <f t="shared" si="26"/>
        <v>9</v>
      </c>
      <c r="B1686" s="113">
        <v>45555</v>
      </c>
      <c r="C1686" s="113">
        <v>45555</v>
      </c>
      <c r="D1686" s="108" t="s">
        <v>3577</v>
      </c>
      <c r="E1686" s="108" t="s">
        <v>272</v>
      </c>
      <c r="F1686" s="108" t="s">
        <v>3578</v>
      </c>
      <c r="G1686" s="108" t="s">
        <v>315</v>
      </c>
      <c r="H1686" s="108" t="s">
        <v>316</v>
      </c>
      <c r="I1686" s="108" t="s">
        <v>276</v>
      </c>
      <c r="J1686" s="120">
        <v>-667574424</v>
      </c>
      <c r="K1686" s="114">
        <v>0</v>
      </c>
      <c r="L1686" s="114">
        <v>-667574424</v>
      </c>
      <c r="M1686" s="115" t="s">
        <v>272</v>
      </c>
      <c r="N1686" s="108" t="s">
        <v>110</v>
      </c>
      <c r="O1686" s="108" t="s">
        <v>192</v>
      </c>
      <c r="P1686" s="108" t="s">
        <v>284</v>
      </c>
      <c r="Q1686" s="120">
        <v>22000</v>
      </c>
      <c r="R1686" s="116" t="s">
        <v>0</v>
      </c>
      <c r="S1686" s="108" t="s">
        <v>272</v>
      </c>
      <c r="T1686" s="108" t="s">
        <v>272</v>
      </c>
      <c r="U1686" s="108" t="s">
        <v>272</v>
      </c>
      <c r="V1686" s="108" t="s">
        <v>272</v>
      </c>
      <c r="W1686" s="108" t="s">
        <v>272</v>
      </c>
      <c r="X1686" s="108" t="s">
        <v>272</v>
      </c>
      <c r="Y1686" s="108" t="s">
        <v>272</v>
      </c>
      <c r="Z1686" s="108" t="s">
        <v>272</v>
      </c>
      <c r="AA1686" s="108" t="s">
        <v>272</v>
      </c>
      <c r="AB1686" s="108" t="s">
        <v>272</v>
      </c>
      <c r="AC1686" s="108" t="s">
        <v>272</v>
      </c>
      <c r="AD1686" s="108" t="s">
        <v>272</v>
      </c>
      <c r="AE1686" s="108" t="s">
        <v>272</v>
      </c>
      <c r="AF1686" s="108" t="s">
        <v>278</v>
      </c>
    </row>
    <row r="1687" spans="1:32" x14ac:dyDescent="0.25">
      <c r="A1687" s="107">
        <f t="shared" si="26"/>
        <v>9</v>
      </c>
      <c r="B1687" s="113">
        <v>45555</v>
      </c>
      <c r="C1687" s="113">
        <v>45555</v>
      </c>
      <c r="D1687" s="108" t="s">
        <v>3579</v>
      </c>
      <c r="E1687" s="108" t="s">
        <v>272</v>
      </c>
      <c r="F1687" s="108" t="s">
        <v>3580</v>
      </c>
      <c r="G1687" s="108" t="s">
        <v>315</v>
      </c>
      <c r="H1687" s="108" t="s">
        <v>316</v>
      </c>
      <c r="I1687" s="108" t="s">
        <v>276</v>
      </c>
      <c r="J1687" s="120">
        <v>-667574424</v>
      </c>
      <c r="K1687" s="114">
        <v>0</v>
      </c>
      <c r="L1687" s="114">
        <v>-667574424</v>
      </c>
      <c r="M1687" s="115" t="s">
        <v>272</v>
      </c>
      <c r="N1687" s="108" t="s">
        <v>110</v>
      </c>
      <c r="O1687" s="108" t="s">
        <v>192</v>
      </c>
      <c r="P1687" s="108" t="s">
        <v>284</v>
      </c>
      <c r="Q1687" s="120">
        <v>22000</v>
      </c>
      <c r="R1687" s="116" t="s">
        <v>0</v>
      </c>
      <c r="S1687" s="108" t="s">
        <v>272</v>
      </c>
      <c r="T1687" s="108" t="s">
        <v>272</v>
      </c>
      <c r="U1687" s="108" t="s">
        <v>272</v>
      </c>
      <c r="V1687" s="108" t="s">
        <v>272</v>
      </c>
      <c r="W1687" s="108" t="s">
        <v>272</v>
      </c>
      <c r="X1687" s="108" t="s">
        <v>272</v>
      </c>
      <c r="Y1687" s="108" t="s">
        <v>272</v>
      </c>
      <c r="Z1687" s="108" t="s">
        <v>272</v>
      </c>
      <c r="AA1687" s="108" t="s">
        <v>272</v>
      </c>
      <c r="AB1687" s="108" t="s">
        <v>272</v>
      </c>
      <c r="AC1687" s="108" t="s">
        <v>272</v>
      </c>
      <c r="AD1687" s="108" t="s">
        <v>272</v>
      </c>
      <c r="AE1687" s="108" t="s">
        <v>272</v>
      </c>
      <c r="AF1687" s="108" t="s">
        <v>278</v>
      </c>
    </row>
    <row r="1688" spans="1:32" x14ac:dyDescent="0.25">
      <c r="A1688" s="107">
        <f t="shared" si="26"/>
        <v>9</v>
      </c>
      <c r="B1688" s="113">
        <v>45555</v>
      </c>
      <c r="C1688" s="113">
        <v>45555</v>
      </c>
      <c r="D1688" s="108" t="s">
        <v>3581</v>
      </c>
      <c r="E1688" s="108" t="s">
        <v>272</v>
      </c>
      <c r="F1688" s="108" t="s">
        <v>3582</v>
      </c>
      <c r="G1688" s="108" t="s">
        <v>281</v>
      </c>
      <c r="H1688" s="108" t="s">
        <v>282</v>
      </c>
      <c r="I1688" s="108" t="s">
        <v>276</v>
      </c>
      <c r="J1688" s="120">
        <v>-21000000</v>
      </c>
      <c r="K1688" s="114">
        <v>0</v>
      </c>
      <c r="L1688" s="114">
        <v>-21000000</v>
      </c>
      <c r="M1688" s="115" t="s">
        <v>272</v>
      </c>
      <c r="N1688" s="108" t="s">
        <v>3583</v>
      </c>
      <c r="O1688" s="108" t="s">
        <v>3584</v>
      </c>
      <c r="P1688" s="108" t="s">
        <v>284</v>
      </c>
      <c r="Q1688" s="120">
        <v>1000</v>
      </c>
      <c r="R1688" s="116" t="s">
        <v>1</v>
      </c>
      <c r="S1688" s="108" t="s">
        <v>272</v>
      </c>
      <c r="T1688" s="108" t="s">
        <v>272</v>
      </c>
      <c r="U1688" s="108" t="s">
        <v>272</v>
      </c>
      <c r="V1688" s="108" t="s">
        <v>272</v>
      </c>
      <c r="W1688" s="108" t="s">
        <v>272</v>
      </c>
      <c r="X1688" s="108" t="s">
        <v>272</v>
      </c>
      <c r="Y1688" s="108" t="s">
        <v>272</v>
      </c>
      <c r="Z1688" s="108" t="s">
        <v>272</v>
      </c>
      <c r="AA1688" s="108" t="s">
        <v>272</v>
      </c>
      <c r="AB1688" s="108" t="s">
        <v>272</v>
      </c>
      <c r="AC1688" s="108" t="s">
        <v>272</v>
      </c>
      <c r="AD1688" s="108" t="s">
        <v>272</v>
      </c>
      <c r="AE1688" s="108" t="s">
        <v>272</v>
      </c>
      <c r="AF1688" s="108" t="s">
        <v>278</v>
      </c>
    </row>
    <row r="1689" spans="1:32" x14ac:dyDescent="0.25">
      <c r="A1689" s="107">
        <f t="shared" si="26"/>
        <v>9</v>
      </c>
      <c r="B1689" s="113">
        <v>45555</v>
      </c>
      <c r="C1689" s="113">
        <v>45555</v>
      </c>
      <c r="D1689" s="108" t="s">
        <v>3585</v>
      </c>
      <c r="E1689" s="108" t="s">
        <v>272</v>
      </c>
      <c r="F1689" s="108" t="s">
        <v>3586</v>
      </c>
      <c r="G1689" s="108" t="s">
        <v>281</v>
      </c>
      <c r="H1689" s="108" t="s">
        <v>282</v>
      </c>
      <c r="I1689" s="108" t="s">
        <v>276</v>
      </c>
      <c r="J1689" s="120">
        <v>-13800000</v>
      </c>
      <c r="K1689" s="114">
        <v>0</v>
      </c>
      <c r="L1689" s="114">
        <v>-13800000</v>
      </c>
      <c r="M1689" s="115" t="s">
        <v>272</v>
      </c>
      <c r="N1689" s="108" t="s">
        <v>2423</v>
      </c>
      <c r="O1689" s="108" t="s">
        <v>2424</v>
      </c>
      <c r="P1689" s="108" t="s">
        <v>284</v>
      </c>
      <c r="Q1689" s="120">
        <v>2760</v>
      </c>
      <c r="R1689" s="116" t="s">
        <v>239</v>
      </c>
      <c r="S1689" s="108" t="s">
        <v>272</v>
      </c>
      <c r="T1689" s="108" t="s">
        <v>272</v>
      </c>
      <c r="U1689" s="108" t="s">
        <v>272</v>
      </c>
      <c r="V1689" s="108" t="s">
        <v>272</v>
      </c>
      <c r="W1689" s="108" t="s">
        <v>272</v>
      </c>
      <c r="X1689" s="108" t="s">
        <v>272</v>
      </c>
      <c r="Y1689" s="108" t="s">
        <v>272</v>
      </c>
      <c r="Z1689" s="108" t="s">
        <v>272</v>
      </c>
      <c r="AA1689" s="108" t="s">
        <v>272</v>
      </c>
      <c r="AB1689" s="108" t="s">
        <v>272</v>
      </c>
      <c r="AC1689" s="108" t="s">
        <v>272</v>
      </c>
      <c r="AD1689" s="108" t="s">
        <v>272</v>
      </c>
      <c r="AE1689" s="108" t="s">
        <v>272</v>
      </c>
      <c r="AF1689" s="108" t="s">
        <v>278</v>
      </c>
    </row>
    <row r="1690" spans="1:32" x14ac:dyDescent="0.25">
      <c r="A1690" s="107">
        <f t="shared" si="26"/>
        <v>9</v>
      </c>
      <c r="B1690" s="113">
        <v>45555</v>
      </c>
      <c r="C1690" s="113">
        <v>45555</v>
      </c>
      <c r="D1690" s="108" t="s">
        <v>3585</v>
      </c>
      <c r="E1690" s="108" t="s">
        <v>272</v>
      </c>
      <c r="F1690" s="108" t="s">
        <v>3586</v>
      </c>
      <c r="G1690" s="108" t="s">
        <v>281</v>
      </c>
      <c r="H1690" s="108" t="s">
        <v>282</v>
      </c>
      <c r="I1690" s="108" t="s">
        <v>276</v>
      </c>
      <c r="J1690" s="120">
        <v>-10700000</v>
      </c>
      <c r="K1690" s="114">
        <v>0</v>
      </c>
      <c r="L1690" s="114">
        <v>-10700000</v>
      </c>
      <c r="M1690" s="115" t="s">
        <v>272</v>
      </c>
      <c r="N1690" s="108" t="s">
        <v>2425</v>
      </c>
      <c r="O1690" s="108" t="s">
        <v>2426</v>
      </c>
      <c r="P1690" s="108" t="s">
        <v>284</v>
      </c>
      <c r="Q1690" s="120">
        <v>2140</v>
      </c>
      <c r="R1690" s="116" t="s">
        <v>239</v>
      </c>
      <c r="S1690" s="108" t="s">
        <v>272</v>
      </c>
      <c r="T1690" s="108" t="s">
        <v>272</v>
      </c>
      <c r="U1690" s="108" t="s">
        <v>272</v>
      </c>
      <c r="V1690" s="108" t="s">
        <v>272</v>
      </c>
      <c r="W1690" s="108" t="s">
        <v>272</v>
      </c>
      <c r="X1690" s="108" t="s">
        <v>272</v>
      </c>
      <c r="Y1690" s="108" t="s">
        <v>272</v>
      </c>
      <c r="Z1690" s="108" t="s">
        <v>272</v>
      </c>
      <c r="AA1690" s="108" t="s">
        <v>272</v>
      </c>
      <c r="AB1690" s="108" t="s">
        <v>272</v>
      </c>
      <c r="AC1690" s="108" t="s">
        <v>272</v>
      </c>
      <c r="AD1690" s="108" t="s">
        <v>272</v>
      </c>
      <c r="AE1690" s="108" t="s">
        <v>272</v>
      </c>
      <c r="AF1690" s="108" t="s">
        <v>278</v>
      </c>
    </row>
    <row r="1691" spans="1:32" x14ac:dyDescent="0.25">
      <c r="A1691" s="107">
        <f t="shared" si="26"/>
        <v>9</v>
      </c>
      <c r="B1691" s="113">
        <v>45555</v>
      </c>
      <c r="C1691" s="113">
        <v>45555</v>
      </c>
      <c r="D1691" s="108" t="s">
        <v>3585</v>
      </c>
      <c r="E1691" s="108" t="s">
        <v>272</v>
      </c>
      <c r="F1691" s="108" t="s">
        <v>3586</v>
      </c>
      <c r="G1691" s="108" t="s">
        <v>281</v>
      </c>
      <c r="H1691" s="108" t="s">
        <v>282</v>
      </c>
      <c r="I1691" s="108" t="s">
        <v>276</v>
      </c>
      <c r="J1691" s="120">
        <v>-23700000</v>
      </c>
      <c r="K1691" s="114">
        <v>0</v>
      </c>
      <c r="L1691" s="114">
        <v>-23700000</v>
      </c>
      <c r="M1691" s="115" t="s">
        <v>272</v>
      </c>
      <c r="N1691" s="108" t="s">
        <v>2427</v>
      </c>
      <c r="O1691" s="108" t="s">
        <v>2428</v>
      </c>
      <c r="P1691" s="108" t="s">
        <v>284</v>
      </c>
      <c r="Q1691" s="120">
        <v>4740</v>
      </c>
      <c r="R1691" s="116" t="s">
        <v>239</v>
      </c>
      <c r="S1691" s="108" t="s">
        <v>272</v>
      </c>
      <c r="T1691" s="108" t="s">
        <v>272</v>
      </c>
      <c r="U1691" s="108" t="s">
        <v>272</v>
      </c>
      <c r="V1691" s="108" t="s">
        <v>272</v>
      </c>
      <c r="W1691" s="108" t="s">
        <v>272</v>
      </c>
      <c r="X1691" s="108" t="s">
        <v>272</v>
      </c>
      <c r="Y1691" s="108" t="s">
        <v>272</v>
      </c>
      <c r="Z1691" s="108" t="s">
        <v>272</v>
      </c>
      <c r="AA1691" s="108" t="s">
        <v>272</v>
      </c>
      <c r="AB1691" s="108" t="s">
        <v>272</v>
      </c>
      <c r="AC1691" s="108" t="s">
        <v>272</v>
      </c>
      <c r="AD1691" s="108" t="s">
        <v>272</v>
      </c>
      <c r="AE1691" s="108" t="s">
        <v>272</v>
      </c>
      <c r="AF1691" s="108" t="s">
        <v>278</v>
      </c>
    </row>
    <row r="1692" spans="1:32" ht="50" x14ac:dyDescent="0.25">
      <c r="A1692" s="107">
        <f t="shared" si="26"/>
        <v>9</v>
      </c>
      <c r="B1692" s="113">
        <v>45556</v>
      </c>
      <c r="C1692" s="113">
        <v>45556</v>
      </c>
      <c r="D1692" s="108" t="s">
        <v>3587</v>
      </c>
      <c r="E1692" s="108" t="s">
        <v>272</v>
      </c>
      <c r="F1692" s="108" t="s">
        <v>3588</v>
      </c>
      <c r="G1692" s="108" t="s">
        <v>274</v>
      </c>
      <c r="H1692" s="108" t="s">
        <v>275</v>
      </c>
      <c r="I1692" s="108" t="s">
        <v>276</v>
      </c>
      <c r="J1692" s="120">
        <v>-8510750000</v>
      </c>
      <c r="K1692" s="114">
        <v>0</v>
      </c>
      <c r="L1692" s="114">
        <v>-8510750000</v>
      </c>
      <c r="M1692" s="115" t="s">
        <v>3589</v>
      </c>
      <c r="N1692" s="108" t="s">
        <v>272</v>
      </c>
      <c r="O1692" s="108" t="s">
        <v>272</v>
      </c>
      <c r="P1692" s="108" t="s">
        <v>272</v>
      </c>
      <c r="Q1692" s="120">
        <v>0</v>
      </c>
      <c r="R1692" s="116" t="s">
        <v>240</v>
      </c>
      <c r="S1692" s="108" t="s">
        <v>272</v>
      </c>
      <c r="T1692" s="108" t="s">
        <v>272</v>
      </c>
      <c r="U1692" s="108" t="s">
        <v>272</v>
      </c>
      <c r="V1692" s="108" t="s">
        <v>272</v>
      </c>
      <c r="W1692" s="108" t="s">
        <v>272</v>
      </c>
      <c r="X1692" s="108" t="s">
        <v>272</v>
      </c>
      <c r="Y1692" s="108" t="s">
        <v>272</v>
      </c>
      <c r="Z1692" s="108" t="s">
        <v>272</v>
      </c>
      <c r="AA1692" s="108" t="s">
        <v>272</v>
      </c>
      <c r="AB1692" s="108" t="s">
        <v>272</v>
      </c>
      <c r="AC1692" s="108" t="s">
        <v>272</v>
      </c>
      <c r="AD1692" s="108" t="s">
        <v>272</v>
      </c>
      <c r="AE1692" s="108" t="s">
        <v>272</v>
      </c>
      <c r="AF1692" s="108" t="s">
        <v>278</v>
      </c>
    </row>
    <row r="1693" spans="1:32" x14ac:dyDescent="0.25">
      <c r="A1693" s="107">
        <f t="shared" si="26"/>
        <v>9</v>
      </c>
      <c r="B1693" s="113">
        <v>45556</v>
      </c>
      <c r="C1693" s="113">
        <v>45556</v>
      </c>
      <c r="D1693" s="108" t="s">
        <v>3590</v>
      </c>
      <c r="E1693" s="108" t="s">
        <v>272</v>
      </c>
      <c r="F1693" s="108" t="s">
        <v>3591</v>
      </c>
      <c r="G1693" s="108" t="s">
        <v>281</v>
      </c>
      <c r="H1693" s="108" t="s">
        <v>282</v>
      </c>
      <c r="I1693" s="108" t="s">
        <v>276</v>
      </c>
      <c r="J1693" s="120">
        <v>-110477400</v>
      </c>
      <c r="K1693" s="114">
        <v>0</v>
      </c>
      <c r="L1693" s="114">
        <v>-110477400</v>
      </c>
      <c r="M1693" s="115" t="s">
        <v>272</v>
      </c>
      <c r="N1693" s="108" t="s">
        <v>110</v>
      </c>
      <c r="O1693" s="108" t="s">
        <v>192</v>
      </c>
      <c r="P1693" s="108" t="s">
        <v>284</v>
      </c>
      <c r="Q1693" s="120">
        <v>3300</v>
      </c>
      <c r="R1693" s="116" t="s">
        <v>0</v>
      </c>
      <c r="S1693" s="108" t="s">
        <v>272</v>
      </c>
      <c r="T1693" s="108" t="s">
        <v>272</v>
      </c>
      <c r="U1693" s="108" t="s">
        <v>272</v>
      </c>
      <c r="V1693" s="108" t="s">
        <v>272</v>
      </c>
      <c r="W1693" s="108" t="s">
        <v>272</v>
      </c>
      <c r="X1693" s="108" t="s">
        <v>272</v>
      </c>
      <c r="Y1693" s="108" t="s">
        <v>272</v>
      </c>
      <c r="Z1693" s="108" t="s">
        <v>272</v>
      </c>
      <c r="AA1693" s="108" t="s">
        <v>272</v>
      </c>
      <c r="AB1693" s="108" t="s">
        <v>272</v>
      </c>
      <c r="AC1693" s="108" t="s">
        <v>272</v>
      </c>
      <c r="AD1693" s="108" t="s">
        <v>272</v>
      </c>
      <c r="AE1693" s="108" t="s">
        <v>272</v>
      </c>
      <c r="AF1693" s="108" t="s">
        <v>278</v>
      </c>
    </row>
    <row r="1694" spans="1:32" x14ac:dyDescent="0.25">
      <c r="A1694" s="107">
        <f t="shared" si="26"/>
        <v>9</v>
      </c>
      <c r="B1694" s="113">
        <v>45556</v>
      </c>
      <c r="C1694" s="113">
        <v>45556</v>
      </c>
      <c r="D1694" s="108" t="s">
        <v>3592</v>
      </c>
      <c r="E1694" s="108" t="s">
        <v>272</v>
      </c>
      <c r="F1694" s="108" t="s">
        <v>3593</v>
      </c>
      <c r="G1694" s="108" t="s">
        <v>315</v>
      </c>
      <c r="H1694" s="108" t="s">
        <v>316</v>
      </c>
      <c r="I1694" s="108" t="s">
        <v>276</v>
      </c>
      <c r="J1694" s="120">
        <v>-667574424</v>
      </c>
      <c r="K1694" s="114">
        <v>0</v>
      </c>
      <c r="L1694" s="114">
        <v>-667574424</v>
      </c>
      <c r="M1694" s="115" t="s">
        <v>272</v>
      </c>
      <c r="N1694" s="108" t="s">
        <v>110</v>
      </c>
      <c r="O1694" s="108" t="s">
        <v>192</v>
      </c>
      <c r="P1694" s="108" t="s">
        <v>284</v>
      </c>
      <c r="Q1694" s="120">
        <v>22000</v>
      </c>
      <c r="R1694" s="116" t="s">
        <v>0</v>
      </c>
      <c r="S1694" s="108" t="s">
        <v>272</v>
      </c>
      <c r="T1694" s="108" t="s">
        <v>272</v>
      </c>
      <c r="U1694" s="108" t="s">
        <v>272</v>
      </c>
      <c r="V1694" s="108" t="s">
        <v>272</v>
      </c>
      <c r="W1694" s="108" t="s">
        <v>272</v>
      </c>
      <c r="X1694" s="108" t="s">
        <v>272</v>
      </c>
      <c r="Y1694" s="108" t="s">
        <v>272</v>
      </c>
      <c r="Z1694" s="108" t="s">
        <v>272</v>
      </c>
      <c r="AA1694" s="108" t="s">
        <v>272</v>
      </c>
      <c r="AB1694" s="108" t="s">
        <v>272</v>
      </c>
      <c r="AC1694" s="108" t="s">
        <v>272</v>
      </c>
      <c r="AD1694" s="108" t="s">
        <v>272</v>
      </c>
      <c r="AE1694" s="108" t="s">
        <v>272</v>
      </c>
      <c r="AF1694" s="108" t="s">
        <v>278</v>
      </c>
    </row>
    <row r="1695" spans="1:32" x14ac:dyDescent="0.25">
      <c r="A1695" s="107">
        <f t="shared" si="26"/>
        <v>9</v>
      </c>
      <c r="B1695" s="113">
        <v>45556</v>
      </c>
      <c r="C1695" s="113">
        <v>45556</v>
      </c>
      <c r="D1695" s="108" t="s">
        <v>3594</v>
      </c>
      <c r="E1695" s="108" t="s">
        <v>272</v>
      </c>
      <c r="F1695" s="108" t="s">
        <v>3595</v>
      </c>
      <c r="G1695" s="108" t="s">
        <v>315</v>
      </c>
      <c r="H1695" s="108" t="s">
        <v>316</v>
      </c>
      <c r="I1695" s="108" t="s">
        <v>276</v>
      </c>
      <c r="J1695" s="120">
        <v>-667574424</v>
      </c>
      <c r="K1695" s="114">
        <v>0</v>
      </c>
      <c r="L1695" s="114">
        <v>-667574424</v>
      </c>
      <c r="M1695" s="115" t="s">
        <v>272</v>
      </c>
      <c r="N1695" s="108" t="s">
        <v>110</v>
      </c>
      <c r="O1695" s="108" t="s">
        <v>192</v>
      </c>
      <c r="P1695" s="108" t="s">
        <v>284</v>
      </c>
      <c r="Q1695" s="120">
        <v>22000</v>
      </c>
      <c r="R1695" s="116" t="s">
        <v>0</v>
      </c>
      <c r="S1695" s="108" t="s">
        <v>272</v>
      </c>
      <c r="T1695" s="108" t="s">
        <v>272</v>
      </c>
      <c r="U1695" s="108" t="s">
        <v>272</v>
      </c>
      <c r="V1695" s="108" t="s">
        <v>272</v>
      </c>
      <c r="W1695" s="108" t="s">
        <v>272</v>
      </c>
      <c r="X1695" s="108" t="s">
        <v>272</v>
      </c>
      <c r="Y1695" s="108" t="s">
        <v>272</v>
      </c>
      <c r="Z1695" s="108" t="s">
        <v>272</v>
      </c>
      <c r="AA1695" s="108" t="s">
        <v>272</v>
      </c>
      <c r="AB1695" s="108" t="s">
        <v>272</v>
      </c>
      <c r="AC1695" s="108" t="s">
        <v>272</v>
      </c>
      <c r="AD1695" s="108" t="s">
        <v>272</v>
      </c>
      <c r="AE1695" s="108" t="s">
        <v>272</v>
      </c>
      <c r="AF1695" s="108" t="s">
        <v>278</v>
      </c>
    </row>
    <row r="1696" spans="1:32" x14ac:dyDescent="0.25">
      <c r="A1696" s="107">
        <f t="shared" si="26"/>
        <v>9</v>
      </c>
      <c r="B1696" s="113">
        <v>45556</v>
      </c>
      <c r="C1696" s="113">
        <v>45556</v>
      </c>
      <c r="D1696" s="108" t="s">
        <v>3596</v>
      </c>
      <c r="E1696" s="108" t="s">
        <v>272</v>
      </c>
      <c r="F1696" s="108" t="s">
        <v>3597</v>
      </c>
      <c r="G1696" s="108" t="s">
        <v>315</v>
      </c>
      <c r="H1696" s="108" t="s">
        <v>316</v>
      </c>
      <c r="I1696" s="108" t="s">
        <v>276</v>
      </c>
      <c r="J1696" s="120">
        <v>-667574424</v>
      </c>
      <c r="K1696" s="114">
        <v>0</v>
      </c>
      <c r="L1696" s="114">
        <v>-667574424</v>
      </c>
      <c r="M1696" s="115" t="s">
        <v>272</v>
      </c>
      <c r="N1696" s="108" t="s">
        <v>110</v>
      </c>
      <c r="O1696" s="108" t="s">
        <v>192</v>
      </c>
      <c r="P1696" s="108" t="s">
        <v>284</v>
      </c>
      <c r="Q1696" s="120">
        <v>22000</v>
      </c>
      <c r="R1696" s="116" t="s">
        <v>0</v>
      </c>
      <c r="S1696" s="108" t="s">
        <v>272</v>
      </c>
      <c r="T1696" s="108" t="s">
        <v>272</v>
      </c>
      <c r="U1696" s="108" t="s">
        <v>272</v>
      </c>
      <c r="V1696" s="108" t="s">
        <v>272</v>
      </c>
      <c r="W1696" s="108" t="s">
        <v>272</v>
      </c>
      <c r="X1696" s="108" t="s">
        <v>272</v>
      </c>
      <c r="Y1696" s="108" t="s">
        <v>272</v>
      </c>
      <c r="Z1696" s="108" t="s">
        <v>272</v>
      </c>
      <c r="AA1696" s="108" t="s">
        <v>272</v>
      </c>
      <c r="AB1696" s="108" t="s">
        <v>272</v>
      </c>
      <c r="AC1696" s="108" t="s">
        <v>272</v>
      </c>
      <c r="AD1696" s="108" t="s">
        <v>272</v>
      </c>
      <c r="AE1696" s="108" t="s">
        <v>272</v>
      </c>
      <c r="AF1696" s="108" t="s">
        <v>278</v>
      </c>
    </row>
    <row r="1697" spans="1:32" x14ac:dyDescent="0.25">
      <c r="A1697" s="107">
        <f t="shared" si="26"/>
        <v>9</v>
      </c>
      <c r="B1697" s="113">
        <v>45556</v>
      </c>
      <c r="C1697" s="113">
        <v>45556</v>
      </c>
      <c r="D1697" s="108" t="s">
        <v>3598</v>
      </c>
      <c r="E1697" s="108" t="s">
        <v>272</v>
      </c>
      <c r="F1697" s="108" t="s">
        <v>3599</v>
      </c>
      <c r="G1697" s="108" t="s">
        <v>315</v>
      </c>
      <c r="H1697" s="108" t="s">
        <v>316</v>
      </c>
      <c r="I1697" s="108" t="s">
        <v>276</v>
      </c>
      <c r="J1697" s="120">
        <v>-667574424</v>
      </c>
      <c r="K1697" s="114">
        <v>0</v>
      </c>
      <c r="L1697" s="114">
        <v>-667574424</v>
      </c>
      <c r="M1697" s="115" t="s">
        <v>272</v>
      </c>
      <c r="N1697" s="108" t="s">
        <v>110</v>
      </c>
      <c r="O1697" s="108" t="s">
        <v>192</v>
      </c>
      <c r="P1697" s="108" t="s">
        <v>284</v>
      </c>
      <c r="Q1697" s="120">
        <v>22000</v>
      </c>
      <c r="R1697" s="116" t="s">
        <v>0</v>
      </c>
      <c r="S1697" s="108" t="s">
        <v>272</v>
      </c>
      <c r="T1697" s="108" t="s">
        <v>272</v>
      </c>
      <c r="U1697" s="108" t="s">
        <v>272</v>
      </c>
      <c r="V1697" s="108" t="s">
        <v>272</v>
      </c>
      <c r="W1697" s="108" t="s">
        <v>272</v>
      </c>
      <c r="X1697" s="108" t="s">
        <v>272</v>
      </c>
      <c r="Y1697" s="108" t="s">
        <v>272</v>
      </c>
      <c r="Z1697" s="108" t="s">
        <v>272</v>
      </c>
      <c r="AA1697" s="108" t="s">
        <v>272</v>
      </c>
      <c r="AB1697" s="108" t="s">
        <v>272</v>
      </c>
      <c r="AC1697" s="108" t="s">
        <v>272</v>
      </c>
      <c r="AD1697" s="108" t="s">
        <v>272</v>
      </c>
      <c r="AE1697" s="108" t="s">
        <v>272</v>
      </c>
      <c r="AF1697" s="108" t="s">
        <v>278</v>
      </c>
    </row>
    <row r="1698" spans="1:32" x14ac:dyDescent="0.25">
      <c r="A1698" s="107">
        <f t="shared" si="26"/>
        <v>9</v>
      </c>
      <c r="B1698" s="113">
        <v>45556</v>
      </c>
      <c r="C1698" s="113">
        <v>45556</v>
      </c>
      <c r="D1698" s="108" t="s">
        <v>3600</v>
      </c>
      <c r="E1698" s="108" t="s">
        <v>272</v>
      </c>
      <c r="F1698" s="108" t="s">
        <v>3601</v>
      </c>
      <c r="G1698" s="108" t="s">
        <v>315</v>
      </c>
      <c r="H1698" s="108" t="s">
        <v>316</v>
      </c>
      <c r="I1698" s="108" t="s">
        <v>276</v>
      </c>
      <c r="J1698" s="120">
        <v>-667574424</v>
      </c>
      <c r="K1698" s="114">
        <v>0</v>
      </c>
      <c r="L1698" s="114">
        <v>-667574424</v>
      </c>
      <c r="M1698" s="115" t="s">
        <v>272</v>
      </c>
      <c r="N1698" s="108" t="s">
        <v>110</v>
      </c>
      <c r="O1698" s="108" t="s">
        <v>192</v>
      </c>
      <c r="P1698" s="108" t="s">
        <v>284</v>
      </c>
      <c r="Q1698" s="120">
        <v>22000</v>
      </c>
      <c r="R1698" s="116" t="s">
        <v>0</v>
      </c>
      <c r="S1698" s="108" t="s">
        <v>272</v>
      </c>
      <c r="T1698" s="108" t="s">
        <v>272</v>
      </c>
      <c r="U1698" s="108" t="s">
        <v>272</v>
      </c>
      <c r="V1698" s="108" t="s">
        <v>272</v>
      </c>
      <c r="W1698" s="108" t="s">
        <v>272</v>
      </c>
      <c r="X1698" s="108" t="s">
        <v>272</v>
      </c>
      <c r="Y1698" s="108" t="s">
        <v>272</v>
      </c>
      <c r="Z1698" s="108" t="s">
        <v>272</v>
      </c>
      <c r="AA1698" s="108" t="s">
        <v>272</v>
      </c>
      <c r="AB1698" s="108" t="s">
        <v>272</v>
      </c>
      <c r="AC1698" s="108" t="s">
        <v>272</v>
      </c>
      <c r="AD1698" s="108" t="s">
        <v>272</v>
      </c>
      <c r="AE1698" s="108" t="s">
        <v>272</v>
      </c>
      <c r="AF1698" s="108" t="s">
        <v>278</v>
      </c>
    </row>
    <row r="1699" spans="1:32" x14ac:dyDescent="0.25">
      <c r="A1699" s="107">
        <f t="shared" si="26"/>
        <v>9</v>
      </c>
      <c r="B1699" s="113">
        <v>45556</v>
      </c>
      <c r="C1699" s="113">
        <v>45556</v>
      </c>
      <c r="D1699" s="108" t="s">
        <v>3602</v>
      </c>
      <c r="E1699" s="108" t="s">
        <v>272</v>
      </c>
      <c r="F1699" s="108" t="s">
        <v>3603</v>
      </c>
      <c r="G1699" s="108" t="s">
        <v>315</v>
      </c>
      <c r="H1699" s="108" t="s">
        <v>316</v>
      </c>
      <c r="I1699" s="108" t="s">
        <v>276</v>
      </c>
      <c r="J1699" s="120">
        <v>-667574424</v>
      </c>
      <c r="K1699" s="114">
        <v>0</v>
      </c>
      <c r="L1699" s="114">
        <v>-667574424</v>
      </c>
      <c r="M1699" s="115" t="s">
        <v>272</v>
      </c>
      <c r="N1699" s="108" t="s">
        <v>110</v>
      </c>
      <c r="O1699" s="108" t="s">
        <v>192</v>
      </c>
      <c r="P1699" s="108" t="s">
        <v>284</v>
      </c>
      <c r="Q1699" s="120">
        <v>22000</v>
      </c>
      <c r="R1699" s="116" t="s">
        <v>0</v>
      </c>
      <c r="S1699" s="108" t="s">
        <v>272</v>
      </c>
      <c r="T1699" s="108" t="s">
        <v>272</v>
      </c>
      <c r="U1699" s="108" t="s">
        <v>272</v>
      </c>
      <c r="V1699" s="108" t="s">
        <v>272</v>
      </c>
      <c r="W1699" s="108" t="s">
        <v>272</v>
      </c>
      <c r="X1699" s="108" t="s">
        <v>272</v>
      </c>
      <c r="Y1699" s="108" t="s">
        <v>272</v>
      </c>
      <c r="Z1699" s="108" t="s">
        <v>272</v>
      </c>
      <c r="AA1699" s="108" t="s">
        <v>272</v>
      </c>
      <c r="AB1699" s="108" t="s">
        <v>272</v>
      </c>
      <c r="AC1699" s="108" t="s">
        <v>272</v>
      </c>
      <c r="AD1699" s="108" t="s">
        <v>272</v>
      </c>
      <c r="AE1699" s="108" t="s">
        <v>272</v>
      </c>
      <c r="AF1699" s="108" t="s">
        <v>278</v>
      </c>
    </row>
    <row r="1700" spans="1:32" x14ac:dyDescent="0.25">
      <c r="A1700" s="107">
        <f t="shared" si="26"/>
        <v>9</v>
      </c>
      <c r="B1700" s="113">
        <v>45556</v>
      </c>
      <c r="C1700" s="113">
        <v>45556</v>
      </c>
      <c r="D1700" s="108" t="s">
        <v>3604</v>
      </c>
      <c r="E1700" s="108" t="s">
        <v>272</v>
      </c>
      <c r="F1700" s="108" t="s">
        <v>3605</v>
      </c>
      <c r="G1700" s="108" t="s">
        <v>315</v>
      </c>
      <c r="H1700" s="108" t="s">
        <v>316</v>
      </c>
      <c r="I1700" s="108" t="s">
        <v>276</v>
      </c>
      <c r="J1700" s="120">
        <v>-667574424</v>
      </c>
      <c r="K1700" s="114">
        <v>0</v>
      </c>
      <c r="L1700" s="114">
        <v>-667574424</v>
      </c>
      <c r="M1700" s="115" t="s">
        <v>272</v>
      </c>
      <c r="N1700" s="108" t="s">
        <v>110</v>
      </c>
      <c r="O1700" s="108" t="s">
        <v>192</v>
      </c>
      <c r="P1700" s="108" t="s">
        <v>284</v>
      </c>
      <c r="Q1700" s="120">
        <v>22000</v>
      </c>
      <c r="R1700" s="116" t="s">
        <v>0</v>
      </c>
      <c r="S1700" s="108" t="s">
        <v>272</v>
      </c>
      <c r="T1700" s="108" t="s">
        <v>272</v>
      </c>
      <c r="U1700" s="108" t="s">
        <v>272</v>
      </c>
      <c r="V1700" s="108" t="s">
        <v>272</v>
      </c>
      <c r="W1700" s="108" t="s">
        <v>272</v>
      </c>
      <c r="X1700" s="108" t="s">
        <v>272</v>
      </c>
      <c r="Y1700" s="108" t="s">
        <v>272</v>
      </c>
      <c r="Z1700" s="108" t="s">
        <v>272</v>
      </c>
      <c r="AA1700" s="108" t="s">
        <v>272</v>
      </c>
      <c r="AB1700" s="108" t="s">
        <v>272</v>
      </c>
      <c r="AC1700" s="108" t="s">
        <v>272</v>
      </c>
      <c r="AD1700" s="108" t="s">
        <v>272</v>
      </c>
      <c r="AE1700" s="108" t="s">
        <v>272</v>
      </c>
      <c r="AF1700" s="108" t="s">
        <v>278</v>
      </c>
    </row>
    <row r="1701" spans="1:32" x14ac:dyDescent="0.25">
      <c r="A1701" s="107">
        <f t="shared" si="26"/>
        <v>9</v>
      </c>
      <c r="B1701" s="113">
        <v>45556</v>
      </c>
      <c r="C1701" s="113">
        <v>45556</v>
      </c>
      <c r="D1701" s="108" t="s">
        <v>3606</v>
      </c>
      <c r="E1701" s="108" t="s">
        <v>272</v>
      </c>
      <c r="F1701" s="108" t="s">
        <v>3607</v>
      </c>
      <c r="G1701" s="108" t="s">
        <v>315</v>
      </c>
      <c r="H1701" s="108" t="s">
        <v>316</v>
      </c>
      <c r="I1701" s="108" t="s">
        <v>276</v>
      </c>
      <c r="J1701" s="120">
        <v>-667574424</v>
      </c>
      <c r="K1701" s="114">
        <v>0</v>
      </c>
      <c r="L1701" s="114">
        <v>-667574424</v>
      </c>
      <c r="M1701" s="115" t="s">
        <v>272</v>
      </c>
      <c r="N1701" s="108" t="s">
        <v>110</v>
      </c>
      <c r="O1701" s="108" t="s">
        <v>192</v>
      </c>
      <c r="P1701" s="108" t="s">
        <v>284</v>
      </c>
      <c r="Q1701" s="120">
        <v>22000</v>
      </c>
      <c r="R1701" s="116" t="s">
        <v>0</v>
      </c>
      <c r="S1701" s="108" t="s">
        <v>272</v>
      </c>
      <c r="T1701" s="108" t="s">
        <v>272</v>
      </c>
      <c r="U1701" s="108" t="s">
        <v>272</v>
      </c>
      <c r="V1701" s="108" t="s">
        <v>272</v>
      </c>
      <c r="W1701" s="108" t="s">
        <v>272</v>
      </c>
      <c r="X1701" s="108" t="s">
        <v>272</v>
      </c>
      <c r="Y1701" s="108" t="s">
        <v>272</v>
      </c>
      <c r="Z1701" s="108" t="s">
        <v>272</v>
      </c>
      <c r="AA1701" s="108" t="s">
        <v>272</v>
      </c>
      <c r="AB1701" s="108" t="s">
        <v>272</v>
      </c>
      <c r="AC1701" s="108" t="s">
        <v>272</v>
      </c>
      <c r="AD1701" s="108" t="s">
        <v>272</v>
      </c>
      <c r="AE1701" s="108" t="s">
        <v>272</v>
      </c>
      <c r="AF1701" s="108" t="s">
        <v>278</v>
      </c>
    </row>
    <row r="1702" spans="1:32" x14ac:dyDescent="0.25">
      <c r="A1702" s="107">
        <f t="shared" si="26"/>
        <v>9</v>
      </c>
      <c r="B1702" s="113">
        <v>45556</v>
      </c>
      <c r="C1702" s="113">
        <v>45556</v>
      </c>
      <c r="D1702" s="108" t="s">
        <v>3608</v>
      </c>
      <c r="E1702" s="108" t="s">
        <v>272</v>
      </c>
      <c r="F1702" s="108" t="s">
        <v>3609</v>
      </c>
      <c r="G1702" s="108" t="s">
        <v>315</v>
      </c>
      <c r="H1702" s="108" t="s">
        <v>316</v>
      </c>
      <c r="I1702" s="108" t="s">
        <v>276</v>
      </c>
      <c r="J1702" s="120">
        <v>-652746600</v>
      </c>
      <c r="K1702" s="114">
        <v>0</v>
      </c>
      <c r="L1702" s="114">
        <v>-652746600</v>
      </c>
      <c r="M1702" s="115" t="s">
        <v>272</v>
      </c>
      <c r="N1702" s="108" t="s">
        <v>110</v>
      </c>
      <c r="O1702" s="108" t="s">
        <v>192</v>
      </c>
      <c r="P1702" s="108" t="s">
        <v>284</v>
      </c>
      <c r="Q1702" s="120">
        <v>22000</v>
      </c>
      <c r="R1702" s="116" t="s">
        <v>0</v>
      </c>
      <c r="S1702" s="108" t="s">
        <v>272</v>
      </c>
      <c r="T1702" s="108" t="s">
        <v>272</v>
      </c>
      <c r="U1702" s="108" t="s">
        <v>272</v>
      </c>
      <c r="V1702" s="108" t="s">
        <v>272</v>
      </c>
      <c r="W1702" s="108" t="s">
        <v>272</v>
      </c>
      <c r="X1702" s="108" t="s">
        <v>272</v>
      </c>
      <c r="Y1702" s="108" t="s">
        <v>272</v>
      </c>
      <c r="Z1702" s="108" t="s">
        <v>272</v>
      </c>
      <c r="AA1702" s="108" t="s">
        <v>272</v>
      </c>
      <c r="AB1702" s="108" t="s">
        <v>272</v>
      </c>
      <c r="AC1702" s="108" t="s">
        <v>272</v>
      </c>
      <c r="AD1702" s="108" t="s">
        <v>272</v>
      </c>
      <c r="AE1702" s="108" t="s">
        <v>272</v>
      </c>
      <c r="AF1702" s="108" t="s">
        <v>278</v>
      </c>
    </row>
    <row r="1703" spans="1:32" x14ac:dyDescent="0.25">
      <c r="A1703" s="107">
        <f t="shared" si="26"/>
        <v>9</v>
      </c>
      <c r="B1703" s="113">
        <v>45556</v>
      </c>
      <c r="C1703" s="113">
        <v>45556</v>
      </c>
      <c r="D1703" s="108" t="s">
        <v>3610</v>
      </c>
      <c r="E1703" s="108" t="s">
        <v>272</v>
      </c>
      <c r="F1703" s="108" t="s">
        <v>3611</v>
      </c>
      <c r="G1703" s="108" t="s">
        <v>315</v>
      </c>
      <c r="H1703" s="108" t="s">
        <v>316</v>
      </c>
      <c r="I1703" s="108" t="s">
        <v>276</v>
      </c>
      <c r="J1703" s="120">
        <v>-652746600</v>
      </c>
      <c r="K1703" s="114">
        <v>0</v>
      </c>
      <c r="L1703" s="114">
        <v>-652746600</v>
      </c>
      <c r="M1703" s="115" t="s">
        <v>272</v>
      </c>
      <c r="N1703" s="108" t="s">
        <v>110</v>
      </c>
      <c r="O1703" s="108" t="s">
        <v>192</v>
      </c>
      <c r="P1703" s="108" t="s">
        <v>284</v>
      </c>
      <c r="Q1703" s="120">
        <v>22000</v>
      </c>
      <c r="R1703" s="116" t="s">
        <v>0</v>
      </c>
      <c r="S1703" s="108" t="s">
        <v>272</v>
      </c>
      <c r="T1703" s="108" t="s">
        <v>272</v>
      </c>
      <c r="U1703" s="108" t="s">
        <v>272</v>
      </c>
      <c r="V1703" s="108" t="s">
        <v>272</v>
      </c>
      <c r="W1703" s="108" t="s">
        <v>272</v>
      </c>
      <c r="X1703" s="108" t="s">
        <v>272</v>
      </c>
      <c r="Y1703" s="108" t="s">
        <v>272</v>
      </c>
      <c r="Z1703" s="108" t="s">
        <v>272</v>
      </c>
      <c r="AA1703" s="108" t="s">
        <v>272</v>
      </c>
      <c r="AB1703" s="108" t="s">
        <v>272</v>
      </c>
      <c r="AC1703" s="108" t="s">
        <v>272</v>
      </c>
      <c r="AD1703" s="108" t="s">
        <v>272</v>
      </c>
      <c r="AE1703" s="108" t="s">
        <v>272</v>
      </c>
      <c r="AF1703" s="108" t="s">
        <v>278</v>
      </c>
    </row>
    <row r="1704" spans="1:32" x14ac:dyDescent="0.25">
      <c r="A1704" s="107">
        <f t="shared" si="26"/>
        <v>9</v>
      </c>
      <c r="B1704" s="113">
        <v>45556</v>
      </c>
      <c r="C1704" s="113">
        <v>45556</v>
      </c>
      <c r="D1704" s="108" t="s">
        <v>3612</v>
      </c>
      <c r="E1704" s="108" t="s">
        <v>272</v>
      </c>
      <c r="F1704" s="108" t="s">
        <v>3613</v>
      </c>
      <c r="G1704" s="108" t="s">
        <v>315</v>
      </c>
      <c r="H1704" s="108" t="s">
        <v>316</v>
      </c>
      <c r="I1704" s="108" t="s">
        <v>276</v>
      </c>
      <c r="J1704" s="120">
        <v>-652746600</v>
      </c>
      <c r="K1704" s="114">
        <v>0</v>
      </c>
      <c r="L1704" s="114">
        <v>-652746600</v>
      </c>
      <c r="M1704" s="115" t="s">
        <v>272</v>
      </c>
      <c r="N1704" s="108" t="s">
        <v>110</v>
      </c>
      <c r="O1704" s="108" t="s">
        <v>192</v>
      </c>
      <c r="P1704" s="108" t="s">
        <v>284</v>
      </c>
      <c r="Q1704" s="120">
        <v>22000</v>
      </c>
      <c r="R1704" s="116" t="s">
        <v>0</v>
      </c>
      <c r="S1704" s="108" t="s">
        <v>272</v>
      </c>
      <c r="T1704" s="108" t="s">
        <v>272</v>
      </c>
      <c r="U1704" s="108" t="s">
        <v>272</v>
      </c>
      <c r="V1704" s="108" t="s">
        <v>272</v>
      </c>
      <c r="W1704" s="108" t="s">
        <v>272</v>
      </c>
      <c r="X1704" s="108" t="s">
        <v>272</v>
      </c>
      <c r="Y1704" s="108" t="s">
        <v>272</v>
      </c>
      <c r="Z1704" s="108" t="s">
        <v>272</v>
      </c>
      <c r="AA1704" s="108" t="s">
        <v>272</v>
      </c>
      <c r="AB1704" s="108" t="s">
        <v>272</v>
      </c>
      <c r="AC1704" s="108" t="s">
        <v>272</v>
      </c>
      <c r="AD1704" s="108" t="s">
        <v>272</v>
      </c>
      <c r="AE1704" s="108" t="s">
        <v>272</v>
      </c>
      <c r="AF1704" s="108" t="s">
        <v>278</v>
      </c>
    </row>
    <row r="1705" spans="1:32" x14ac:dyDescent="0.25">
      <c r="A1705" s="107">
        <f t="shared" si="26"/>
        <v>9</v>
      </c>
      <c r="B1705" s="113">
        <v>45556</v>
      </c>
      <c r="C1705" s="113">
        <v>45556</v>
      </c>
      <c r="D1705" s="108" t="s">
        <v>3614</v>
      </c>
      <c r="E1705" s="108" t="s">
        <v>272</v>
      </c>
      <c r="F1705" s="108" t="s">
        <v>3615</v>
      </c>
      <c r="G1705" s="108" t="s">
        <v>281</v>
      </c>
      <c r="H1705" s="108" t="s">
        <v>282</v>
      </c>
      <c r="I1705" s="108" t="s">
        <v>276</v>
      </c>
      <c r="J1705" s="120">
        <v>-807317841</v>
      </c>
      <c r="K1705" s="114">
        <v>0</v>
      </c>
      <c r="L1705" s="114">
        <v>-807317841</v>
      </c>
      <c r="M1705" s="115" t="s">
        <v>272</v>
      </c>
      <c r="N1705" s="108" t="s">
        <v>283</v>
      </c>
      <c r="O1705" s="108" t="s">
        <v>168</v>
      </c>
      <c r="P1705" s="108" t="s">
        <v>284</v>
      </c>
      <c r="Q1705" s="120">
        <v>22000</v>
      </c>
      <c r="R1705" s="116" t="s">
        <v>0</v>
      </c>
      <c r="S1705" s="108" t="s">
        <v>272</v>
      </c>
      <c r="T1705" s="108" t="s">
        <v>272</v>
      </c>
      <c r="U1705" s="108" t="s">
        <v>272</v>
      </c>
      <c r="V1705" s="108" t="s">
        <v>272</v>
      </c>
      <c r="W1705" s="108" t="s">
        <v>272</v>
      </c>
      <c r="X1705" s="108" t="s">
        <v>272</v>
      </c>
      <c r="Y1705" s="108" t="s">
        <v>272</v>
      </c>
      <c r="Z1705" s="108" t="s">
        <v>272</v>
      </c>
      <c r="AA1705" s="108" t="s">
        <v>272</v>
      </c>
      <c r="AB1705" s="108" t="s">
        <v>272</v>
      </c>
      <c r="AC1705" s="108" t="s">
        <v>272</v>
      </c>
      <c r="AD1705" s="108" t="s">
        <v>272</v>
      </c>
      <c r="AE1705" s="108" t="s">
        <v>272</v>
      </c>
      <c r="AF1705" s="108" t="s">
        <v>278</v>
      </c>
    </row>
    <row r="1706" spans="1:32" x14ac:dyDescent="0.25">
      <c r="A1706" s="107">
        <f t="shared" si="26"/>
        <v>9</v>
      </c>
      <c r="B1706" s="113">
        <v>45556</v>
      </c>
      <c r="C1706" s="113">
        <v>45556</v>
      </c>
      <c r="D1706" s="108" t="s">
        <v>3616</v>
      </c>
      <c r="E1706" s="108" t="s">
        <v>272</v>
      </c>
      <c r="F1706" s="108" t="s">
        <v>3617</v>
      </c>
      <c r="G1706" s="108" t="s">
        <v>281</v>
      </c>
      <c r="H1706" s="108" t="s">
        <v>282</v>
      </c>
      <c r="I1706" s="108" t="s">
        <v>276</v>
      </c>
      <c r="J1706" s="120">
        <v>-807317841</v>
      </c>
      <c r="K1706" s="114">
        <v>0</v>
      </c>
      <c r="L1706" s="114">
        <v>-807317841</v>
      </c>
      <c r="M1706" s="115" t="s">
        <v>272</v>
      </c>
      <c r="N1706" s="108" t="s">
        <v>283</v>
      </c>
      <c r="O1706" s="108" t="s">
        <v>168</v>
      </c>
      <c r="P1706" s="108" t="s">
        <v>284</v>
      </c>
      <c r="Q1706" s="120">
        <v>22000</v>
      </c>
      <c r="R1706" s="116" t="s">
        <v>0</v>
      </c>
      <c r="S1706" s="108" t="s">
        <v>272</v>
      </c>
      <c r="T1706" s="108" t="s">
        <v>272</v>
      </c>
      <c r="U1706" s="108" t="s">
        <v>272</v>
      </c>
      <c r="V1706" s="108" t="s">
        <v>272</v>
      </c>
      <c r="W1706" s="108" t="s">
        <v>272</v>
      </c>
      <c r="X1706" s="108" t="s">
        <v>272</v>
      </c>
      <c r="Y1706" s="108" t="s">
        <v>272</v>
      </c>
      <c r="Z1706" s="108" t="s">
        <v>272</v>
      </c>
      <c r="AA1706" s="108" t="s">
        <v>272</v>
      </c>
      <c r="AB1706" s="108" t="s">
        <v>272</v>
      </c>
      <c r="AC1706" s="108" t="s">
        <v>272</v>
      </c>
      <c r="AD1706" s="108" t="s">
        <v>272</v>
      </c>
      <c r="AE1706" s="108" t="s">
        <v>272</v>
      </c>
      <c r="AF1706" s="108" t="s">
        <v>278</v>
      </c>
    </row>
    <row r="1707" spans="1:32" x14ac:dyDescent="0.25">
      <c r="A1707" s="107">
        <f t="shared" si="26"/>
        <v>9</v>
      </c>
      <c r="B1707" s="113">
        <v>45557</v>
      </c>
      <c r="C1707" s="113">
        <v>45557</v>
      </c>
      <c r="D1707" s="108" t="s">
        <v>3618</v>
      </c>
      <c r="E1707" s="108" t="s">
        <v>272</v>
      </c>
      <c r="F1707" s="108" t="s">
        <v>3619</v>
      </c>
      <c r="G1707" s="108" t="s">
        <v>281</v>
      </c>
      <c r="H1707" s="108" t="s">
        <v>282</v>
      </c>
      <c r="I1707" s="108" t="s">
        <v>276</v>
      </c>
      <c r="J1707" s="120">
        <v>-714846000</v>
      </c>
      <c r="K1707" s="114">
        <v>0</v>
      </c>
      <c r="L1707" s="114">
        <v>-714846000</v>
      </c>
      <c r="M1707" s="115" t="s">
        <v>272</v>
      </c>
      <c r="N1707" s="108" t="s">
        <v>110</v>
      </c>
      <c r="O1707" s="108" t="s">
        <v>192</v>
      </c>
      <c r="P1707" s="108" t="s">
        <v>284</v>
      </c>
      <c r="Q1707" s="120">
        <v>22000</v>
      </c>
      <c r="R1707" s="116" t="s">
        <v>0</v>
      </c>
      <c r="S1707" s="108" t="s">
        <v>272</v>
      </c>
      <c r="T1707" s="108" t="s">
        <v>272</v>
      </c>
      <c r="U1707" s="108" t="s">
        <v>272</v>
      </c>
      <c r="V1707" s="108" t="s">
        <v>272</v>
      </c>
      <c r="W1707" s="108" t="s">
        <v>272</v>
      </c>
      <c r="X1707" s="108" t="s">
        <v>272</v>
      </c>
      <c r="Y1707" s="108" t="s">
        <v>272</v>
      </c>
      <c r="Z1707" s="108" t="s">
        <v>272</v>
      </c>
      <c r="AA1707" s="108" t="s">
        <v>272</v>
      </c>
      <c r="AB1707" s="108" t="s">
        <v>272</v>
      </c>
      <c r="AC1707" s="108" t="s">
        <v>272</v>
      </c>
      <c r="AD1707" s="108" t="s">
        <v>272</v>
      </c>
      <c r="AE1707" s="108" t="s">
        <v>272</v>
      </c>
      <c r="AF1707" s="108" t="s">
        <v>278</v>
      </c>
    </row>
    <row r="1708" spans="1:32" x14ac:dyDescent="0.25">
      <c r="A1708" s="107">
        <f t="shared" si="26"/>
        <v>9</v>
      </c>
      <c r="B1708" s="113">
        <v>45557</v>
      </c>
      <c r="C1708" s="113">
        <v>45557</v>
      </c>
      <c r="D1708" s="108" t="s">
        <v>3620</v>
      </c>
      <c r="E1708" s="108" t="s">
        <v>272</v>
      </c>
      <c r="F1708" s="108" t="s">
        <v>3621</v>
      </c>
      <c r="G1708" s="108" t="s">
        <v>315</v>
      </c>
      <c r="H1708" s="108" t="s">
        <v>316</v>
      </c>
      <c r="I1708" s="108" t="s">
        <v>276</v>
      </c>
      <c r="J1708" s="120">
        <v>-569474400</v>
      </c>
      <c r="K1708" s="114">
        <v>0</v>
      </c>
      <c r="L1708" s="114">
        <v>-569474400</v>
      </c>
      <c r="M1708" s="115" t="s">
        <v>272</v>
      </c>
      <c r="N1708" s="108" t="s">
        <v>116</v>
      </c>
      <c r="O1708" s="108" t="s">
        <v>173</v>
      </c>
      <c r="P1708" s="108" t="s">
        <v>284</v>
      </c>
      <c r="Q1708" s="120">
        <v>22000</v>
      </c>
      <c r="R1708" s="116" t="s">
        <v>0</v>
      </c>
      <c r="S1708" s="108" t="s">
        <v>272</v>
      </c>
      <c r="T1708" s="108" t="s">
        <v>272</v>
      </c>
      <c r="U1708" s="108" t="s">
        <v>272</v>
      </c>
      <c r="V1708" s="108" t="s">
        <v>272</v>
      </c>
      <c r="W1708" s="108" t="s">
        <v>272</v>
      </c>
      <c r="X1708" s="108" t="s">
        <v>272</v>
      </c>
      <c r="Y1708" s="108" t="s">
        <v>272</v>
      </c>
      <c r="Z1708" s="108" t="s">
        <v>272</v>
      </c>
      <c r="AA1708" s="108" t="s">
        <v>272</v>
      </c>
      <c r="AB1708" s="108" t="s">
        <v>272</v>
      </c>
      <c r="AC1708" s="108" t="s">
        <v>272</v>
      </c>
      <c r="AD1708" s="108" t="s">
        <v>272</v>
      </c>
      <c r="AE1708" s="108" t="s">
        <v>272</v>
      </c>
      <c r="AF1708" s="108" t="s">
        <v>278</v>
      </c>
    </row>
    <row r="1709" spans="1:32" x14ac:dyDescent="0.25">
      <c r="A1709" s="107">
        <f t="shared" si="26"/>
        <v>9</v>
      </c>
      <c r="B1709" s="113">
        <v>45557</v>
      </c>
      <c r="C1709" s="113">
        <v>45557</v>
      </c>
      <c r="D1709" s="108" t="s">
        <v>3622</v>
      </c>
      <c r="E1709" s="108" t="s">
        <v>272</v>
      </c>
      <c r="F1709" s="108" t="s">
        <v>3623</v>
      </c>
      <c r="G1709" s="108" t="s">
        <v>315</v>
      </c>
      <c r="H1709" s="108" t="s">
        <v>316</v>
      </c>
      <c r="I1709" s="108" t="s">
        <v>276</v>
      </c>
      <c r="J1709" s="120">
        <v>-569474400</v>
      </c>
      <c r="K1709" s="114">
        <v>0</v>
      </c>
      <c r="L1709" s="114">
        <v>-569474400</v>
      </c>
      <c r="M1709" s="115" t="s">
        <v>272</v>
      </c>
      <c r="N1709" s="108" t="s">
        <v>116</v>
      </c>
      <c r="O1709" s="108" t="s">
        <v>173</v>
      </c>
      <c r="P1709" s="108" t="s">
        <v>284</v>
      </c>
      <c r="Q1709" s="120">
        <v>22000</v>
      </c>
      <c r="R1709" s="116" t="s">
        <v>0</v>
      </c>
      <c r="S1709" s="108" t="s">
        <v>272</v>
      </c>
      <c r="T1709" s="108" t="s">
        <v>272</v>
      </c>
      <c r="U1709" s="108" t="s">
        <v>272</v>
      </c>
      <c r="V1709" s="108" t="s">
        <v>272</v>
      </c>
      <c r="W1709" s="108" t="s">
        <v>272</v>
      </c>
      <c r="X1709" s="108" t="s">
        <v>272</v>
      </c>
      <c r="Y1709" s="108" t="s">
        <v>272</v>
      </c>
      <c r="Z1709" s="108" t="s">
        <v>272</v>
      </c>
      <c r="AA1709" s="108" t="s">
        <v>272</v>
      </c>
      <c r="AB1709" s="108" t="s">
        <v>272</v>
      </c>
      <c r="AC1709" s="108" t="s">
        <v>272</v>
      </c>
      <c r="AD1709" s="108" t="s">
        <v>272</v>
      </c>
      <c r="AE1709" s="108" t="s">
        <v>272</v>
      </c>
      <c r="AF1709" s="108" t="s">
        <v>278</v>
      </c>
    </row>
    <row r="1710" spans="1:32" x14ac:dyDescent="0.25">
      <c r="A1710" s="107">
        <f t="shared" si="26"/>
        <v>9</v>
      </c>
      <c r="B1710" s="113">
        <v>45557</v>
      </c>
      <c r="C1710" s="113">
        <v>45557</v>
      </c>
      <c r="D1710" s="108" t="s">
        <v>3624</v>
      </c>
      <c r="E1710" s="108" t="s">
        <v>272</v>
      </c>
      <c r="F1710" s="108" t="s">
        <v>3625</v>
      </c>
      <c r="G1710" s="108" t="s">
        <v>315</v>
      </c>
      <c r="H1710" s="108" t="s">
        <v>316</v>
      </c>
      <c r="I1710" s="108" t="s">
        <v>276</v>
      </c>
      <c r="J1710" s="120">
        <v>-569474400</v>
      </c>
      <c r="K1710" s="114">
        <v>0</v>
      </c>
      <c r="L1710" s="114">
        <v>-569474400</v>
      </c>
      <c r="M1710" s="115" t="s">
        <v>272</v>
      </c>
      <c r="N1710" s="108" t="s">
        <v>116</v>
      </c>
      <c r="O1710" s="108" t="s">
        <v>173</v>
      </c>
      <c r="P1710" s="108" t="s">
        <v>284</v>
      </c>
      <c r="Q1710" s="120">
        <v>22000</v>
      </c>
      <c r="R1710" s="116" t="s">
        <v>0</v>
      </c>
      <c r="S1710" s="108" t="s">
        <v>272</v>
      </c>
      <c r="T1710" s="108" t="s">
        <v>272</v>
      </c>
      <c r="U1710" s="108" t="s">
        <v>272</v>
      </c>
      <c r="V1710" s="108" t="s">
        <v>272</v>
      </c>
      <c r="W1710" s="108" t="s">
        <v>272</v>
      </c>
      <c r="X1710" s="108" t="s">
        <v>272</v>
      </c>
      <c r="Y1710" s="108" t="s">
        <v>272</v>
      </c>
      <c r="Z1710" s="108" t="s">
        <v>272</v>
      </c>
      <c r="AA1710" s="108" t="s">
        <v>272</v>
      </c>
      <c r="AB1710" s="108" t="s">
        <v>272</v>
      </c>
      <c r="AC1710" s="108" t="s">
        <v>272</v>
      </c>
      <c r="AD1710" s="108" t="s">
        <v>272</v>
      </c>
      <c r="AE1710" s="108" t="s">
        <v>272</v>
      </c>
      <c r="AF1710" s="108" t="s">
        <v>278</v>
      </c>
    </row>
    <row r="1711" spans="1:32" x14ac:dyDescent="0.25">
      <c r="A1711" s="107">
        <f t="shared" si="26"/>
        <v>9</v>
      </c>
      <c r="B1711" s="113">
        <v>45557</v>
      </c>
      <c r="C1711" s="113">
        <v>45557</v>
      </c>
      <c r="D1711" s="108" t="s">
        <v>3626</v>
      </c>
      <c r="E1711" s="108" t="s">
        <v>272</v>
      </c>
      <c r="F1711" s="108" t="s">
        <v>3627</v>
      </c>
      <c r="G1711" s="108" t="s">
        <v>315</v>
      </c>
      <c r="H1711" s="108" t="s">
        <v>316</v>
      </c>
      <c r="I1711" s="108" t="s">
        <v>276</v>
      </c>
      <c r="J1711" s="120">
        <v>-569474400</v>
      </c>
      <c r="K1711" s="114">
        <v>0</v>
      </c>
      <c r="L1711" s="114">
        <v>-569474400</v>
      </c>
      <c r="M1711" s="115" t="s">
        <v>272</v>
      </c>
      <c r="N1711" s="108" t="s">
        <v>116</v>
      </c>
      <c r="O1711" s="108" t="s">
        <v>173</v>
      </c>
      <c r="P1711" s="108" t="s">
        <v>284</v>
      </c>
      <c r="Q1711" s="120">
        <v>22000</v>
      </c>
      <c r="R1711" s="116" t="s">
        <v>0</v>
      </c>
      <c r="S1711" s="108" t="s">
        <v>272</v>
      </c>
      <c r="T1711" s="108" t="s">
        <v>272</v>
      </c>
      <c r="U1711" s="108" t="s">
        <v>272</v>
      </c>
      <c r="V1711" s="108" t="s">
        <v>272</v>
      </c>
      <c r="W1711" s="108" t="s">
        <v>272</v>
      </c>
      <c r="X1711" s="108" t="s">
        <v>272</v>
      </c>
      <c r="Y1711" s="108" t="s">
        <v>272</v>
      </c>
      <c r="Z1711" s="108" t="s">
        <v>272</v>
      </c>
      <c r="AA1711" s="108" t="s">
        <v>272</v>
      </c>
      <c r="AB1711" s="108" t="s">
        <v>272</v>
      </c>
      <c r="AC1711" s="108" t="s">
        <v>272</v>
      </c>
      <c r="AD1711" s="108" t="s">
        <v>272</v>
      </c>
      <c r="AE1711" s="108" t="s">
        <v>272</v>
      </c>
      <c r="AF1711" s="108" t="s">
        <v>278</v>
      </c>
    </row>
    <row r="1712" spans="1:32" x14ac:dyDescent="0.25">
      <c r="A1712" s="107">
        <f t="shared" si="26"/>
        <v>9</v>
      </c>
      <c r="B1712" s="113">
        <v>45557</v>
      </c>
      <c r="C1712" s="113">
        <v>45557</v>
      </c>
      <c r="D1712" s="108" t="s">
        <v>3628</v>
      </c>
      <c r="E1712" s="108" t="s">
        <v>272</v>
      </c>
      <c r="F1712" s="108" t="s">
        <v>3629</v>
      </c>
      <c r="G1712" s="108" t="s">
        <v>281</v>
      </c>
      <c r="H1712" s="108" t="s">
        <v>282</v>
      </c>
      <c r="I1712" s="108" t="s">
        <v>276</v>
      </c>
      <c r="J1712" s="120">
        <v>-238525726</v>
      </c>
      <c r="K1712" s="114">
        <v>0</v>
      </c>
      <c r="L1712" s="114">
        <v>-238525726</v>
      </c>
      <c r="M1712" s="115" t="s">
        <v>272</v>
      </c>
      <c r="N1712" s="108" t="s">
        <v>283</v>
      </c>
      <c r="O1712" s="108" t="s">
        <v>168</v>
      </c>
      <c r="P1712" s="108" t="s">
        <v>284</v>
      </c>
      <c r="Q1712" s="120">
        <v>6500</v>
      </c>
      <c r="R1712" s="116" t="s">
        <v>0</v>
      </c>
      <c r="S1712" s="108" t="s">
        <v>272</v>
      </c>
      <c r="T1712" s="108" t="s">
        <v>272</v>
      </c>
      <c r="U1712" s="108" t="s">
        <v>272</v>
      </c>
      <c r="V1712" s="108" t="s">
        <v>272</v>
      </c>
      <c r="W1712" s="108" t="s">
        <v>272</v>
      </c>
      <c r="X1712" s="108" t="s">
        <v>272</v>
      </c>
      <c r="Y1712" s="108" t="s">
        <v>272</v>
      </c>
      <c r="Z1712" s="108" t="s">
        <v>272</v>
      </c>
      <c r="AA1712" s="108" t="s">
        <v>272</v>
      </c>
      <c r="AB1712" s="108" t="s">
        <v>272</v>
      </c>
      <c r="AC1712" s="108" t="s">
        <v>272</v>
      </c>
      <c r="AD1712" s="108" t="s">
        <v>272</v>
      </c>
      <c r="AE1712" s="108" t="s">
        <v>272</v>
      </c>
      <c r="AF1712" s="108" t="s">
        <v>278</v>
      </c>
    </row>
    <row r="1713" spans="1:32" x14ac:dyDescent="0.25">
      <c r="A1713" s="107">
        <f t="shared" si="26"/>
        <v>9</v>
      </c>
      <c r="B1713" s="113">
        <v>45557</v>
      </c>
      <c r="C1713" s="113">
        <v>45557</v>
      </c>
      <c r="D1713" s="108" t="s">
        <v>3630</v>
      </c>
      <c r="E1713" s="108" t="s">
        <v>272</v>
      </c>
      <c r="F1713" s="108" t="s">
        <v>3631</v>
      </c>
      <c r="G1713" s="108" t="s">
        <v>281</v>
      </c>
      <c r="H1713" s="108" t="s">
        <v>282</v>
      </c>
      <c r="I1713" s="108" t="s">
        <v>276</v>
      </c>
      <c r="J1713" s="120">
        <v>-568792115</v>
      </c>
      <c r="K1713" s="114">
        <v>0</v>
      </c>
      <c r="L1713" s="114">
        <v>-568792115</v>
      </c>
      <c r="M1713" s="115" t="s">
        <v>272</v>
      </c>
      <c r="N1713" s="108" t="s">
        <v>283</v>
      </c>
      <c r="O1713" s="108" t="s">
        <v>168</v>
      </c>
      <c r="P1713" s="108" t="s">
        <v>284</v>
      </c>
      <c r="Q1713" s="120">
        <v>15500</v>
      </c>
      <c r="R1713" s="116" t="s">
        <v>0</v>
      </c>
      <c r="S1713" s="108" t="s">
        <v>272</v>
      </c>
      <c r="T1713" s="108" t="s">
        <v>272</v>
      </c>
      <c r="U1713" s="108" t="s">
        <v>272</v>
      </c>
      <c r="V1713" s="108" t="s">
        <v>272</v>
      </c>
      <c r="W1713" s="108" t="s">
        <v>272</v>
      </c>
      <c r="X1713" s="108" t="s">
        <v>272</v>
      </c>
      <c r="Y1713" s="108" t="s">
        <v>272</v>
      </c>
      <c r="Z1713" s="108" t="s">
        <v>272</v>
      </c>
      <c r="AA1713" s="108" t="s">
        <v>272</v>
      </c>
      <c r="AB1713" s="108" t="s">
        <v>272</v>
      </c>
      <c r="AC1713" s="108" t="s">
        <v>272</v>
      </c>
      <c r="AD1713" s="108" t="s">
        <v>272</v>
      </c>
      <c r="AE1713" s="108" t="s">
        <v>272</v>
      </c>
      <c r="AF1713" s="108" t="s">
        <v>278</v>
      </c>
    </row>
    <row r="1714" spans="1:32" x14ac:dyDescent="0.25">
      <c r="A1714" s="107">
        <f t="shared" si="26"/>
        <v>9</v>
      </c>
      <c r="B1714" s="113">
        <v>45557</v>
      </c>
      <c r="C1714" s="113">
        <v>45557</v>
      </c>
      <c r="D1714" s="108" t="s">
        <v>3632</v>
      </c>
      <c r="E1714" s="108" t="s">
        <v>272</v>
      </c>
      <c r="F1714" s="108" t="s">
        <v>3633</v>
      </c>
      <c r="G1714" s="108" t="s">
        <v>281</v>
      </c>
      <c r="H1714" s="108" t="s">
        <v>282</v>
      </c>
      <c r="I1714" s="108" t="s">
        <v>276</v>
      </c>
      <c r="J1714" s="120">
        <v>-157793942</v>
      </c>
      <c r="K1714" s="114">
        <v>0</v>
      </c>
      <c r="L1714" s="114">
        <v>-157793942</v>
      </c>
      <c r="M1714" s="115" t="s">
        <v>272</v>
      </c>
      <c r="N1714" s="108" t="s">
        <v>283</v>
      </c>
      <c r="O1714" s="108" t="s">
        <v>168</v>
      </c>
      <c r="P1714" s="108" t="s">
        <v>284</v>
      </c>
      <c r="Q1714" s="120">
        <v>4300</v>
      </c>
      <c r="R1714" s="116" t="s">
        <v>0</v>
      </c>
      <c r="S1714" s="108" t="s">
        <v>272</v>
      </c>
      <c r="T1714" s="108" t="s">
        <v>272</v>
      </c>
      <c r="U1714" s="108" t="s">
        <v>272</v>
      </c>
      <c r="V1714" s="108" t="s">
        <v>272</v>
      </c>
      <c r="W1714" s="108" t="s">
        <v>272</v>
      </c>
      <c r="X1714" s="108" t="s">
        <v>272</v>
      </c>
      <c r="Y1714" s="108" t="s">
        <v>272</v>
      </c>
      <c r="Z1714" s="108" t="s">
        <v>272</v>
      </c>
      <c r="AA1714" s="108" t="s">
        <v>272</v>
      </c>
      <c r="AB1714" s="108" t="s">
        <v>272</v>
      </c>
      <c r="AC1714" s="108" t="s">
        <v>272</v>
      </c>
      <c r="AD1714" s="108" t="s">
        <v>272</v>
      </c>
      <c r="AE1714" s="108" t="s">
        <v>272</v>
      </c>
      <c r="AF1714" s="108" t="s">
        <v>278</v>
      </c>
    </row>
    <row r="1715" spans="1:32" x14ac:dyDescent="0.25">
      <c r="A1715" s="107">
        <f t="shared" si="26"/>
        <v>9</v>
      </c>
      <c r="B1715" s="113">
        <v>45557</v>
      </c>
      <c r="C1715" s="113">
        <v>45557</v>
      </c>
      <c r="D1715" s="108" t="s">
        <v>3634</v>
      </c>
      <c r="E1715" s="108" t="s">
        <v>272</v>
      </c>
      <c r="F1715" s="108" t="s">
        <v>3635</v>
      </c>
      <c r="G1715" s="108" t="s">
        <v>281</v>
      </c>
      <c r="H1715" s="108" t="s">
        <v>282</v>
      </c>
      <c r="I1715" s="108" t="s">
        <v>276</v>
      </c>
      <c r="J1715" s="120">
        <v>-648912000</v>
      </c>
      <c r="K1715" s="114">
        <v>0</v>
      </c>
      <c r="L1715" s="114">
        <v>-648912000</v>
      </c>
      <c r="M1715" s="115" t="s">
        <v>272</v>
      </c>
      <c r="N1715" s="108" t="s">
        <v>283</v>
      </c>
      <c r="O1715" s="108" t="s">
        <v>168</v>
      </c>
      <c r="P1715" s="108" t="s">
        <v>284</v>
      </c>
      <c r="Q1715" s="120">
        <v>17600</v>
      </c>
      <c r="R1715" s="116" t="s">
        <v>0</v>
      </c>
      <c r="S1715" s="108" t="s">
        <v>272</v>
      </c>
      <c r="T1715" s="108" t="s">
        <v>272</v>
      </c>
      <c r="U1715" s="108" t="s">
        <v>272</v>
      </c>
      <c r="V1715" s="108" t="s">
        <v>272</v>
      </c>
      <c r="W1715" s="108" t="s">
        <v>272</v>
      </c>
      <c r="X1715" s="108" t="s">
        <v>272</v>
      </c>
      <c r="Y1715" s="108" t="s">
        <v>272</v>
      </c>
      <c r="Z1715" s="108" t="s">
        <v>272</v>
      </c>
      <c r="AA1715" s="108" t="s">
        <v>272</v>
      </c>
      <c r="AB1715" s="108" t="s">
        <v>272</v>
      </c>
      <c r="AC1715" s="108" t="s">
        <v>272</v>
      </c>
      <c r="AD1715" s="108" t="s">
        <v>272</v>
      </c>
      <c r="AE1715" s="108" t="s">
        <v>272</v>
      </c>
      <c r="AF1715" s="108" t="s">
        <v>278</v>
      </c>
    </row>
    <row r="1716" spans="1:32" x14ac:dyDescent="0.25">
      <c r="A1716" s="107">
        <f t="shared" si="26"/>
        <v>9</v>
      </c>
      <c r="B1716" s="113">
        <v>45558</v>
      </c>
      <c r="C1716" s="113">
        <v>45558</v>
      </c>
      <c r="D1716" s="108" t="s">
        <v>3636</v>
      </c>
      <c r="E1716" s="108" t="s">
        <v>272</v>
      </c>
      <c r="F1716" s="108" t="s">
        <v>3637</v>
      </c>
      <c r="G1716" s="108" t="s">
        <v>315</v>
      </c>
      <c r="H1716" s="108" t="s">
        <v>316</v>
      </c>
      <c r="I1716" s="108" t="s">
        <v>276</v>
      </c>
      <c r="J1716" s="120">
        <v>-570174000</v>
      </c>
      <c r="K1716" s="114">
        <v>0</v>
      </c>
      <c r="L1716" s="114">
        <v>-570174000</v>
      </c>
      <c r="M1716" s="115" t="s">
        <v>272</v>
      </c>
      <c r="N1716" s="108" t="s">
        <v>116</v>
      </c>
      <c r="O1716" s="108" t="s">
        <v>173</v>
      </c>
      <c r="P1716" s="108" t="s">
        <v>284</v>
      </c>
      <c r="Q1716" s="120">
        <v>22000</v>
      </c>
      <c r="R1716" s="116" t="s">
        <v>0</v>
      </c>
      <c r="S1716" s="108" t="s">
        <v>272</v>
      </c>
      <c r="T1716" s="108" t="s">
        <v>272</v>
      </c>
      <c r="U1716" s="108" t="s">
        <v>272</v>
      </c>
      <c r="V1716" s="108" t="s">
        <v>272</v>
      </c>
      <c r="W1716" s="108" t="s">
        <v>272</v>
      </c>
      <c r="X1716" s="108" t="s">
        <v>272</v>
      </c>
      <c r="Y1716" s="108" t="s">
        <v>272</v>
      </c>
      <c r="Z1716" s="108" t="s">
        <v>272</v>
      </c>
      <c r="AA1716" s="108" t="s">
        <v>272</v>
      </c>
      <c r="AB1716" s="108" t="s">
        <v>272</v>
      </c>
      <c r="AC1716" s="108" t="s">
        <v>272</v>
      </c>
      <c r="AD1716" s="108" t="s">
        <v>272</v>
      </c>
      <c r="AE1716" s="108" t="s">
        <v>272</v>
      </c>
      <c r="AF1716" s="108" t="s">
        <v>278</v>
      </c>
    </row>
    <row r="1717" spans="1:32" x14ac:dyDescent="0.25">
      <c r="A1717" s="107">
        <f t="shared" si="26"/>
        <v>9</v>
      </c>
      <c r="B1717" s="113">
        <v>45558</v>
      </c>
      <c r="C1717" s="113">
        <v>45558</v>
      </c>
      <c r="D1717" s="108" t="s">
        <v>3638</v>
      </c>
      <c r="E1717" s="108" t="s">
        <v>272</v>
      </c>
      <c r="F1717" s="108" t="s">
        <v>3639</v>
      </c>
      <c r="G1717" s="108" t="s">
        <v>315</v>
      </c>
      <c r="H1717" s="108" t="s">
        <v>316</v>
      </c>
      <c r="I1717" s="108" t="s">
        <v>276</v>
      </c>
      <c r="J1717" s="120">
        <v>-570174000</v>
      </c>
      <c r="K1717" s="114">
        <v>0</v>
      </c>
      <c r="L1717" s="114">
        <v>-570174000</v>
      </c>
      <c r="M1717" s="115" t="s">
        <v>272</v>
      </c>
      <c r="N1717" s="108" t="s">
        <v>116</v>
      </c>
      <c r="O1717" s="108" t="s">
        <v>173</v>
      </c>
      <c r="P1717" s="108" t="s">
        <v>284</v>
      </c>
      <c r="Q1717" s="120">
        <v>22000</v>
      </c>
      <c r="R1717" s="116" t="s">
        <v>0</v>
      </c>
      <c r="S1717" s="108" t="s">
        <v>272</v>
      </c>
      <c r="T1717" s="108" t="s">
        <v>272</v>
      </c>
      <c r="U1717" s="108" t="s">
        <v>272</v>
      </c>
      <c r="V1717" s="108" t="s">
        <v>272</v>
      </c>
      <c r="W1717" s="108" t="s">
        <v>272</v>
      </c>
      <c r="X1717" s="108" t="s">
        <v>272</v>
      </c>
      <c r="Y1717" s="108" t="s">
        <v>272</v>
      </c>
      <c r="Z1717" s="108" t="s">
        <v>272</v>
      </c>
      <c r="AA1717" s="108" t="s">
        <v>272</v>
      </c>
      <c r="AB1717" s="108" t="s">
        <v>272</v>
      </c>
      <c r="AC1717" s="108" t="s">
        <v>272</v>
      </c>
      <c r="AD1717" s="108" t="s">
        <v>272</v>
      </c>
      <c r="AE1717" s="108" t="s">
        <v>272</v>
      </c>
      <c r="AF1717" s="108" t="s">
        <v>278</v>
      </c>
    </row>
    <row r="1718" spans="1:32" x14ac:dyDescent="0.25">
      <c r="A1718" s="107">
        <f t="shared" si="26"/>
        <v>9</v>
      </c>
      <c r="B1718" s="113">
        <v>45558</v>
      </c>
      <c r="C1718" s="113">
        <v>45558</v>
      </c>
      <c r="D1718" s="108" t="s">
        <v>3640</v>
      </c>
      <c r="E1718" s="108" t="s">
        <v>272</v>
      </c>
      <c r="F1718" s="108" t="s">
        <v>3641</v>
      </c>
      <c r="G1718" s="108" t="s">
        <v>315</v>
      </c>
      <c r="H1718" s="108" t="s">
        <v>316</v>
      </c>
      <c r="I1718" s="108" t="s">
        <v>276</v>
      </c>
      <c r="J1718" s="120">
        <v>-570174000</v>
      </c>
      <c r="K1718" s="114">
        <v>0</v>
      </c>
      <c r="L1718" s="114">
        <v>-570174000</v>
      </c>
      <c r="M1718" s="115" t="s">
        <v>272</v>
      </c>
      <c r="N1718" s="108" t="s">
        <v>116</v>
      </c>
      <c r="O1718" s="108" t="s">
        <v>173</v>
      </c>
      <c r="P1718" s="108" t="s">
        <v>284</v>
      </c>
      <c r="Q1718" s="120">
        <v>22000</v>
      </c>
      <c r="R1718" s="116" t="s">
        <v>0</v>
      </c>
      <c r="S1718" s="108" t="s">
        <v>272</v>
      </c>
      <c r="T1718" s="108" t="s">
        <v>272</v>
      </c>
      <c r="U1718" s="108" t="s">
        <v>272</v>
      </c>
      <c r="V1718" s="108" t="s">
        <v>272</v>
      </c>
      <c r="W1718" s="108" t="s">
        <v>272</v>
      </c>
      <c r="X1718" s="108" t="s">
        <v>272</v>
      </c>
      <c r="Y1718" s="108" t="s">
        <v>272</v>
      </c>
      <c r="Z1718" s="108" t="s">
        <v>272</v>
      </c>
      <c r="AA1718" s="108" t="s">
        <v>272</v>
      </c>
      <c r="AB1718" s="108" t="s">
        <v>272</v>
      </c>
      <c r="AC1718" s="108" t="s">
        <v>272</v>
      </c>
      <c r="AD1718" s="108" t="s">
        <v>272</v>
      </c>
      <c r="AE1718" s="108" t="s">
        <v>272</v>
      </c>
      <c r="AF1718" s="108" t="s">
        <v>278</v>
      </c>
    </row>
    <row r="1719" spans="1:32" x14ac:dyDescent="0.25">
      <c r="A1719" s="107">
        <f t="shared" si="26"/>
        <v>9</v>
      </c>
      <c r="B1719" s="113">
        <v>45558</v>
      </c>
      <c r="C1719" s="113">
        <v>45558</v>
      </c>
      <c r="D1719" s="108" t="s">
        <v>3642</v>
      </c>
      <c r="E1719" s="108" t="s">
        <v>272</v>
      </c>
      <c r="F1719" s="108" t="s">
        <v>3643</v>
      </c>
      <c r="G1719" s="108" t="s">
        <v>315</v>
      </c>
      <c r="H1719" s="108" t="s">
        <v>316</v>
      </c>
      <c r="I1719" s="108" t="s">
        <v>276</v>
      </c>
      <c r="J1719" s="120">
        <v>-570174000</v>
      </c>
      <c r="K1719" s="114">
        <v>0</v>
      </c>
      <c r="L1719" s="114">
        <v>-570174000</v>
      </c>
      <c r="M1719" s="115" t="s">
        <v>272</v>
      </c>
      <c r="N1719" s="108" t="s">
        <v>116</v>
      </c>
      <c r="O1719" s="108" t="s">
        <v>173</v>
      </c>
      <c r="P1719" s="108" t="s">
        <v>284</v>
      </c>
      <c r="Q1719" s="120">
        <v>22000</v>
      </c>
      <c r="R1719" s="116" t="s">
        <v>0</v>
      </c>
      <c r="S1719" s="108" t="s">
        <v>272</v>
      </c>
      <c r="T1719" s="108" t="s">
        <v>272</v>
      </c>
      <c r="U1719" s="108" t="s">
        <v>272</v>
      </c>
      <c r="V1719" s="108" t="s">
        <v>272</v>
      </c>
      <c r="W1719" s="108" t="s">
        <v>272</v>
      </c>
      <c r="X1719" s="108" t="s">
        <v>272</v>
      </c>
      <c r="Y1719" s="108" t="s">
        <v>272</v>
      </c>
      <c r="Z1719" s="108" t="s">
        <v>272</v>
      </c>
      <c r="AA1719" s="108" t="s">
        <v>272</v>
      </c>
      <c r="AB1719" s="108" t="s">
        <v>272</v>
      </c>
      <c r="AC1719" s="108" t="s">
        <v>272</v>
      </c>
      <c r="AD1719" s="108" t="s">
        <v>272</v>
      </c>
      <c r="AE1719" s="108" t="s">
        <v>272</v>
      </c>
      <c r="AF1719" s="108" t="s">
        <v>278</v>
      </c>
    </row>
    <row r="1720" spans="1:32" x14ac:dyDescent="0.25">
      <c r="A1720" s="107">
        <f t="shared" si="26"/>
        <v>9</v>
      </c>
      <c r="B1720" s="113">
        <v>45558</v>
      </c>
      <c r="C1720" s="113">
        <v>45558</v>
      </c>
      <c r="D1720" s="108" t="s">
        <v>3644</v>
      </c>
      <c r="E1720" s="108" t="s">
        <v>272</v>
      </c>
      <c r="F1720" s="108" t="s">
        <v>3645</v>
      </c>
      <c r="G1720" s="108" t="s">
        <v>315</v>
      </c>
      <c r="H1720" s="108" t="s">
        <v>316</v>
      </c>
      <c r="I1720" s="108" t="s">
        <v>276</v>
      </c>
      <c r="J1720" s="120">
        <v>-570174000</v>
      </c>
      <c r="K1720" s="114">
        <v>0</v>
      </c>
      <c r="L1720" s="114">
        <v>-570174000</v>
      </c>
      <c r="M1720" s="115" t="s">
        <v>272</v>
      </c>
      <c r="N1720" s="108" t="s">
        <v>116</v>
      </c>
      <c r="O1720" s="108" t="s">
        <v>173</v>
      </c>
      <c r="P1720" s="108" t="s">
        <v>284</v>
      </c>
      <c r="Q1720" s="120">
        <v>22000</v>
      </c>
      <c r="R1720" s="116" t="s">
        <v>0</v>
      </c>
      <c r="S1720" s="108" t="s">
        <v>272</v>
      </c>
      <c r="T1720" s="108" t="s">
        <v>272</v>
      </c>
      <c r="U1720" s="108" t="s">
        <v>272</v>
      </c>
      <c r="V1720" s="108" t="s">
        <v>272</v>
      </c>
      <c r="W1720" s="108" t="s">
        <v>272</v>
      </c>
      <c r="X1720" s="108" t="s">
        <v>272</v>
      </c>
      <c r="Y1720" s="108" t="s">
        <v>272</v>
      </c>
      <c r="Z1720" s="108" t="s">
        <v>272</v>
      </c>
      <c r="AA1720" s="108" t="s">
        <v>272</v>
      </c>
      <c r="AB1720" s="108" t="s">
        <v>272</v>
      </c>
      <c r="AC1720" s="108" t="s">
        <v>272</v>
      </c>
      <c r="AD1720" s="108" t="s">
        <v>272</v>
      </c>
      <c r="AE1720" s="108" t="s">
        <v>272</v>
      </c>
      <c r="AF1720" s="108" t="s">
        <v>278</v>
      </c>
    </row>
    <row r="1721" spans="1:32" x14ac:dyDescent="0.25">
      <c r="A1721" s="107">
        <f t="shared" si="26"/>
        <v>9</v>
      </c>
      <c r="B1721" s="113">
        <v>45558</v>
      </c>
      <c r="C1721" s="113">
        <v>45558</v>
      </c>
      <c r="D1721" s="108" t="s">
        <v>3646</v>
      </c>
      <c r="E1721" s="108" t="s">
        <v>272</v>
      </c>
      <c r="F1721" s="108" t="s">
        <v>3647</v>
      </c>
      <c r="G1721" s="108" t="s">
        <v>315</v>
      </c>
      <c r="H1721" s="108" t="s">
        <v>316</v>
      </c>
      <c r="I1721" s="108" t="s">
        <v>276</v>
      </c>
      <c r="J1721" s="120">
        <v>-570174000</v>
      </c>
      <c r="K1721" s="114">
        <v>0</v>
      </c>
      <c r="L1721" s="114">
        <v>-570174000</v>
      </c>
      <c r="M1721" s="115" t="s">
        <v>272</v>
      </c>
      <c r="N1721" s="108" t="s">
        <v>116</v>
      </c>
      <c r="O1721" s="108" t="s">
        <v>173</v>
      </c>
      <c r="P1721" s="108" t="s">
        <v>284</v>
      </c>
      <c r="Q1721" s="120">
        <v>22000</v>
      </c>
      <c r="R1721" s="116" t="s">
        <v>0</v>
      </c>
      <c r="S1721" s="108" t="s">
        <v>272</v>
      </c>
      <c r="T1721" s="108" t="s">
        <v>272</v>
      </c>
      <c r="U1721" s="108" t="s">
        <v>272</v>
      </c>
      <c r="V1721" s="108" t="s">
        <v>272</v>
      </c>
      <c r="W1721" s="108" t="s">
        <v>272</v>
      </c>
      <c r="X1721" s="108" t="s">
        <v>272</v>
      </c>
      <c r="Y1721" s="108" t="s">
        <v>272</v>
      </c>
      <c r="Z1721" s="108" t="s">
        <v>272</v>
      </c>
      <c r="AA1721" s="108" t="s">
        <v>272</v>
      </c>
      <c r="AB1721" s="108" t="s">
        <v>272</v>
      </c>
      <c r="AC1721" s="108" t="s">
        <v>272</v>
      </c>
      <c r="AD1721" s="108" t="s">
        <v>272</v>
      </c>
      <c r="AE1721" s="108" t="s">
        <v>272</v>
      </c>
      <c r="AF1721" s="108" t="s">
        <v>278</v>
      </c>
    </row>
    <row r="1722" spans="1:32" x14ac:dyDescent="0.25">
      <c r="A1722" s="107">
        <f t="shared" si="26"/>
        <v>9</v>
      </c>
      <c r="B1722" s="113">
        <v>45558</v>
      </c>
      <c r="C1722" s="113">
        <v>45558</v>
      </c>
      <c r="D1722" s="108" t="s">
        <v>3648</v>
      </c>
      <c r="E1722" s="108" t="s">
        <v>272</v>
      </c>
      <c r="F1722" s="108" t="s">
        <v>3649</v>
      </c>
      <c r="G1722" s="108" t="s">
        <v>281</v>
      </c>
      <c r="H1722" s="108" t="s">
        <v>282</v>
      </c>
      <c r="I1722" s="108" t="s">
        <v>276</v>
      </c>
      <c r="J1722" s="120">
        <v>-618250</v>
      </c>
      <c r="K1722" s="114">
        <v>0</v>
      </c>
      <c r="L1722" s="114">
        <v>-618250</v>
      </c>
      <c r="M1722" s="115" t="s">
        <v>272</v>
      </c>
      <c r="N1722" s="108" t="s">
        <v>161</v>
      </c>
      <c r="O1722" s="108" t="s">
        <v>2219</v>
      </c>
      <c r="P1722" s="108" t="s">
        <v>284</v>
      </c>
      <c r="Q1722" s="120">
        <v>25</v>
      </c>
      <c r="R1722" s="116" t="s">
        <v>2</v>
      </c>
      <c r="S1722" s="108" t="s">
        <v>272</v>
      </c>
      <c r="T1722" s="108" t="s">
        <v>272</v>
      </c>
      <c r="U1722" s="108" t="s">
        <v>272</v>
      </c>
      <c r="V1722" s="108" t="s">
        <v>272</v>
      </c>
      <c r="W1722" s="108" t="s">
        <v>272</v>
      </c>
      <c r="X1722" s="108" t="s">
        <v>272</v>
      </c>
      <c r="Y1722" s="108" t="s">
        <v>272</v>
      </c>
      <c r="Z1722" s="108" t="s">
        <v>272</v>
      </c>
      <c r="AA1722" s="108" t="s">
        <v>272</v>
      </c>
      <c r="AB1722" s="108" t="s">
        <v>272</v>
      </c>
      <c r="AC1722" s="108" t="s">
        <v>272</v>
      </c>
      <c r="AD1722" s="108" t="s">
        <v>272</v>
      </c>
      <c r="AE1722" s="108" t="s">
        <v>272</v>
      </c>
      <c r="AF1722" s="108" t="s">
        <v>278</v>
      </c>
    </row>
    <row r="1723" spans="1:32" x14ac:dyDescent="0.25">
      <c r="A1723" s="107">
        <f t="shared" si="26"/>
        <v>9</v>
      </c>
      <c r="B1723" s="113">
        <v>45558</v>
      </c>
      <c r="C1723" s="113">
        <v>45558</v>
      </c>
      <c r="D1723" s="108" t="s">
        <v>3648</v>
      </c>
      <c r="E1723" s="108" t="s">
        <v>272</v>
      </c>
      <c r="F1723" s="108" t="s">
        <v>3649</v>
      </c>
      <c r="G1723" s="108" t="s">
        <v>281</v>
      </c>
      <c r="H1723" s="108" t="s">
        <v>282</v>
      </c>
      <c r="I1723" s="108" t="s">
        <v>276</v>
      </c>
      <c r="J1723" s="120">
        <v>-834638</v>
      </c>
      <c r="K1723" s="114">
        <v>0</v>
      </c>
      <c r="L1723" s="114">
        <v>-834638</v>
      </c>
      <c r="M1723" s="115" t="s">
        <v>272</v>
      </c>
      <c r="N1723" s="108" t="s">
        <v>100</v>
      </c>
      <c r="O1723" s="108" t="s">
        <v>298</v>
      </c>
      <c r="P1723" s="108" t="s">
        <v>284</v>
      </c>
      <c r="Q1723" s="120">
        <v>25</v>
      </c>
      <c r="R1723" s="116" t="s">
        <v>1</v>
      </c>
      <c r="S1723" s="108" t="s">
        <v>272</v>
      </c>
      <c r="T1723" s="108" t="s">
        <v>272</v>
      </c>
      <c r="U1723" s="108" t="s">
        <v>272</v>
      </c>
      <c r="V1723" s="108" t="s">
        <v>272</v>
      </c>
      <c r="W1723" s="108" t="s">
        <v>272</v>
      </c>
      <c r="X1723" s="108" t="s">
        <v>272</v>
      </c>
      <c r="Y1723" s="108" t="s">
        <v>272</v>
      </c>
      <c r="Z1723" s="108" t="s">
        <v>272</v>
      </c>
      <c r="AA1723" s="108" t="s">
        <v>272</v>
      </c>
      <c r="AB1723" s="108" t="s">
        <v>272</v>
      </c>
      <c r="AC1723" s="108" t="s">
        <v>272</v>
      </c>
      <c r="AD1723" s="108" t="s">
        <v>272</v>
      </c>
      <c r="AE1723" s="108" t="s">
        <v>272</v>
      </c>
      <c r="AF1723" s="108" t="s">
        <v>278</v>
      </c>
    </row>
    <row r="1724" spans="1:32" x14ac:dyDescent="0.25">
      <c r="A1724" s="107">
        <f t="shared" si="26"/>
        <v>9</v>
      </c>
      <c r="B1724" s="113">
        <v>45558</v>
      </c>
      <c r="C1724" s="113">
        <v>45558</v>
      </c>
      <c r="D1724" s="108" t="s">
        <v>3650</v>
      </c>
      <c r="E1724" s="108" t="s">
        <v>272</v>
      </c>
      <c r="F1724" s="108" t="s">
        <v>3651</v>
      </c>
      <c r="G1724" s="108" t="s">
        <v>281</v>
      </c>
      <c r="H1724" s="108" t="s">
        <v>282</v>
      </c>
      <c r="I1724" s="108" t="s">
        <v>276</v>
      </c>
      <c r="J1724" s="120">
        <v>-736737540</v>
      </c>
      <c r="K1724" s="114">
        <v>0</v>
      </c>
      <c r="L1724" s="114">
        <v>-736737540</v>
      </c>
      <c r="M1724" s="115" t="s">
        <v>272</v>
      </c>
      <c r="N1724" s="108" t="s">
        <v>95</v>
      </c>
      <c r="O1724" s="108" t="s">
        <v>170</v>
      </c>
      <c r="P1724" s="108" t="s">
        <v>284</v>
      </c>
      <c r="Q1724" s="120">
        <v>22000</v>
      </c>
      <c r="R1724" s="116" t="s">
        <v>0</v>
      </c>
      <c r="S1724" s="108" t="s">
        <v>272</v>
      </c>
      <c r="T1724" s="108" t="s">
        <v>272</v>
      </c>
      <c r="U1724" s="108" t="s">
        <v>272</v>
      </c>
      <c r="V1724" s="108" t="s">
        <v>272</v>
      </c>
      <c r="W1724" s="108" t="s">
        <v>272</v>
      </c>
      <c r="X1724" s="108" t="s">
        <v>272</v>
      </c>
      <c r="Y1724" s="108" t="s">
        <v>272</v>
      </c>
      <c r="Z1724" s="108" t="s">
        <v>272</v>
      </c>
      <c r="AA1724" s="108" t="s">
        <v>272</v>
      </c>
      <c r="AB1724" s="108" t="s">
        <v>272</v>
      </c>
      <c r="AC1724" s="108" t="s">
        <v>272</v>
      </c>
      <c r="AD1724" s="108" t="s">
        <v>272</v>
      </c>
      <c r="AE1724" s="108" t="s">
        <v>272</v>
      </c>
      <c r="AF1724" s="108" t="s">
        <v>278</v>
      </c>
    </row>
    <row r="1725" spans="1:32" x14ac:dyDescent="0.25">
      <c r="A1725" s="107">
        <f t="shared" si="26"/>
        <v>9</v>
      </c>
      <c r="B1725" s="113">
        <v>45558</v>
      </c>
      <c r="C1725" s="113">
        <v>45558</v>
      </c>
      <c r="D1725" s="108" t="s">
        <v>3652</v>
      </c>
      <c r="E1725" s="108" t="s">
        <v>272</v>
      </c>
      <c r="F1725" s="108" t="s">
        <v>3653</v>
      </c>
      <c r="G1725" s="108" t="s">
        <v>315</v>
      </c>
      <c r="H1725" s="108" t="s">
        <v>316</v>
      </c>
      <c r="I1725" s="108" t="s">
        <v>276</v>
      </c>
      <c r="J1725" s="120">
        <v>-570174000</v>
      </c>
      <c r="K1725" s="114">
        <v>0</v>
      </c>
      <c r="L1725" s="114">
        <v>-570174000</v>
      </c>
      <c r="M1725" s="115" t="s">
        <v>272</v>
      </c>
      <c r="N1725" s="108" t="s">
        <v>116</v>
      </c>
      <c r="O1725" s="108" t="s">
        <v>173</v>
      </c>
      <c r="P1725" s="108" t="s">
        <v>284</v>
      </c>
      <c r="Q1725" s="120">
        <v>22000</v>
      </c>
      <c r="R1725" s="116" t="s">
        <v>0</v>
      </c>
      <c r="S1725" s="108" t="s">
        <v>272</v>
      </c>
      <c r="T1725" s="108" t="s">
        <v>272</v>
      </c>
      <c r="U1725" s="108" t="s">
        <v>272</v>
      </c>
      <c r="V1725" s="108" t="s">
        <v>272</v>
      </c>
      <c r="W1725" s="108" t="s">
        <v>272</v>
      </c>
      <c r="X1725" s="108" t="s">
        <v>272</v>
      </c>
      <c r="Y1725" s="108" t="s">
        <v>272</v>
      </c>
      <c r="Z1725" s="108" t="s">
        <v>272</v>
      </c>
      <c r="AA1725" s="108" t="s">
        <v>272</v>
      </c>
      <c r="AB1725" s="108" t="s">
        <v>272</v>
      </c>
      <c r="AC1725" s="108" t="s">
        <v>272</v>
      </c>
      <c r="AD1725" s="108" t="s">
        <v>272</v>
      </c>
      <c r="AE1725" s="108" t="s">
        <v>272</v>
      </c>
      <c r="AF1725" s="108" t="s">
        <v>278</v>
      </c>
    </row>
    <row r="1726" spans="1:32" x14ac:dyDescent="0.25">
      <c r="A1726" s="107">
        <f t="shared" si="26"/>
        <v>9</v>
      </c>
      <c r="B1726" s="113">
        <v>45558</v>
      </c>
      <c r="C1726" s="113">
        <v>45558</v>
      </c>
      <c r="D1726" s="108" t="s">
        <v>3654</v>
      </c>
      <c r="E1726" s="108" t="s">
        <v>272</v>
      </c>
      <c r="F1726" s="108" t="s">
        <v>3655</v>
      </c>
      <c r="G1726" s="108" t="s">
        <v>315</v>
      </c>
      <c r="H1726" s="108" t="s">
        <v>316</v>
      </c>
      <c r="I1726" s="108" t="s">
        <v>276</v>
      </c>
      <c r="J1726" s="120">
        <v>-570174000</v>
      </c>
      <c r="K1726" s="114">
        <v>0</v>
      </c>
      <c r="L1726" s="114">
        <v>-570174000</v>
      </c>
      <c r="M1726" s="115" t="s">
        <v>272</v>
      </c>
      <c r="N1726" s="108" t="s">
        <v>116</v>
      </c>
      <c r="O1726" s="108" t="s">
        <v>173</v>
      </c>
      <c r="P1726" s="108" t="s">
        <v>284</v>
      </c>
      <c r="Q1726" s="120">
        <v>22000</v>
      </c>
      <c r="R1726" s="116" t="s">
        <v>0</v>
      </c>
      <c r="S1726" s="108" t="s">
        <v>272</v>
      </c>
      <c r="T1726" s="108" t="s">
        <v>272</v>
      </c>
      <c r="U1726" s="108" t="s">
        <v>272</v>
      </c>
      <c r="V1726" s="108" t="s">
        <v>272</v>
      </c>
      <c r="W1726" s="108" t="s">
        <v>272</v>
      </c>
      <c r="X1726" s="108" t="s">
        <v>272</v>
      </c>
      <c r="Y1726" s="108" t="s">
        <v>272</v>
      </c>
      <c r="Z1726" s="108" t="s">
        <v>272</v>
      </c>
      <c r="AA1726" s="108" t="s">
        <v>272</v>
      </c>
      <c r="AB1726" s="108" t="s">
        <v>272</v>
      </c>
      <c r="AC1726" s="108" t="s">
        <v>272</v>
      </c>
      <c r="AD1726" s="108" t="s">
        <v>272</v>
      </c>
      <c r="AE1726" s="108" t="s">
        <v>272</v>
      </c>
      <c r="AF1726" s="108" t="s">
        <v>278</v>
      </c>
    </row>
    <row r="1727" spans="1:32" x14ac:dyDescent="0.25">
      <c r="A1727" s="107">
        <f t="shared" si="26"/>
        <v>9</v>
      </c>
      <c r="B1727" s="113">
        <v>45558</v>
      </c>
      <c r="C1727" s="113">
        <v>45558</v>
      </c>
      <c r="D1727" s="108" t="s">
        <v>3656</v>
      </c>
      <c r="E1727" s="108" t="s">
        <v>272</v>
      </c>
      <c r="F1727" s="108" t="s">
        <v>3657</v>
      </c>
      <c r="G1727" s="108" t="s">
        <v>315</v>
      </c>
      <c r="H1727" s="108" t="s">
        <v>316</v>
      </c>
      <c r="I1727" s="108" t="s">
        <v>276</v>
      </c>
      <c r="J1727" s="120">
        <v>-570174000</v>
      </c>
      <c r="K1727" s="114">
        <v>0</v>
      </c>
      <c r="L1727" s="114">
        <v>-570174000</v>
      </c>
      <c r="M1727" s="115" t="s">
        <v>272</v>
      </c>
      <c r="N1727" s="108" t="s">
        <v>116</v>
      </c>
      <c r="O1727" s="108" t="s">
        <v>173</v>
      </c>
      <c r="P1727" s="108" t="s">
        <v>284</v>
      </c>
      <c r="Q1727" s="120">
        <v>22000</v>
      </c>
      <c r="R1727" s="116" t="s">
        <v>0</v>
      </c>
      <c r="S1727" s="108" t="s">
        <v>272</v>
      </c>
      <c r="T1727" s="108" t="s">
        <v>272</v>
      </c>
      <c r="U1727" s="108" t="s">
        <v>272</v>
      </c>
      <c r="V1727" s="108" t="s">
        <v>272</v>
      </c>
      <c r="W1727" s="108" t="s">
        <v>272</v>
      </c>
      <c r="X1727" s="108" t="s">
        <v>272</v>
      </c>
      <c r="Y1727" s="108" t="s">
        <v>272</v>
      </c>
      <c r="Z1727" s="108" t="s">
        <v>272</v>
      </c>
      <c r="AA1727" s="108" t="s">
        <v>272</v>
      </c>
      <c r="AB1727" s="108" t="s">
        <v>272</v>
      </c>
      <c r="AC1727" s="108" t="s">
        <v>272</v>
      </c>
      <c r="AD1727" s="108" t="s">
        <v>272</v>
      </c>
      <c r="AE1727" s="108" t="s">
        <v>272</v>
      </c>
      <c r="AF1727" s="108" t="s">
        <v>278</v>
      </c>
    </row>
    <row r="1728" spans="1:32" x14ac:dyDescent="0.25">
      <c r="A1728" s="107">
        <f t="shared" si="26"/>
        <v>9</v>
      </c>
      <c r="B1728" s="113">
        <v>45558</v>
      </c>
      <c r="C1728" s="113">
        <v>45558</v>
      </c>
      <c r="D1728" s="108" t="s">
        <v>3658</v>
      </c>
      <c r="E1728" s="108" t="s">
        <v>272</v>
      </c>
      <c r="F1728" s="108" t="s">
        <v>3659</v>
      </c>
      <c r="G1728" s="108" t="s">
        <v>315</v>
      </c>
      <c r="H1728" s="108" t="s">
        <v>316</v>
      </c>
      <c r="I1728" s="108" t="s">
        <v>276</v>
      </c>
      <c r="J1728" s="120">
        <v>-570174000</v>
      </c>
      <c r="K1728" s="114">
        <v>0</v>
      </c>
      <c r="L1728" s="114">
        <v>-570174000</v>
      </c>
      <c r="M1728" s="115" t="s">
        <v>272</v>
      </c>
      <c r="N1728" s="108" t="s">
        <v>116</v>
      </c>
      <c r="O1728" s="108" t="s">
        <v>173</v>
      </c>
      <c r="P1728" s="108" t="s">
        <v>284</v>
      </c>
      <c r="Q1728" s="120">
        <v>22000</v>
      </c>
      <c r="R1728" s="116" t="s">
        <v>0</v>
      </c>
      <c r="S1728" s="108" t="s">
        <v>272</v>
      </c>
      <c r="T1728" s="108" t="s">
        <v>272</v>
      </c>
      <c r="U1728" s="108" t="s">
        <v>272</v>
      </c>
      <c r="V1728" s="108" t="s">
        <v>272</v>
      </c>
      <c r="W1728" s="108" t="s">
        <v>272</v>
      </c>
      <c r="X1728" s="108" t="s">
        <v>272</v>
      </c>
      <c r="Y1728" s="108" t="s">
        <v>272</v>
      </c>
      <c r="Z1728" s="108" t="s">
        <v>272</v>
      </c>
      <c r="AA1728" s="108" t="s">
        <v>272</v>
      </c>
      <c r="AB1728" s="108" t="s">
        <v>272</v>
      </c>
      <c r="AC1728" s="108" t="s">
        <v>272</v>
      </c>
      <c r="AD1728" s="108" t="s">
        <v>272</v>
      </c>
      <c r="AE1728" s="108" t="s">
        <v>272</v>
      </c>
      <c r="AF1728" s="108" t="s">
        <v>278</v>
      </c>
    </row>
    <row r="1729" spans="1:32" x14ac:dyDescent="0.25">
      <c r="A1729" s="107">
        <f t="shared" si="26"/>
        <v>9</v>
      </c>
      <c r="B1729" s="113">
        <v>45558</v>
      </c>
      <c r="C1729" s="113">
        <v>45558</v>
      </c>
      <c r="D1729" s="108" t="s">
        <v>3660</v>
      </c>
      <c r="E1729" s="108" t="s">
        <v>272</v>
      </c>
      <c r="F1729" s="108" t="s">
        <v>3661</v>
      </c>
      <c r="G1729" s="108" t="s">
        <v>315</v>
      </c>
      <c r="H1729" s="108" t="s">
        <v>316</v>
      </c>
      <c r="I1729" s="108" t="s">
        <v>276</v>
      </c>
      <c r="J1729" s="120">
        <v>-570174000</v>
      </c>
      <c r="K1729" s="114">
        <v>0</v>
      </c>
      <c r="L1729" s="114">
        <v>-570174000</v>
      </c>
      <c r="M1729" s="115" t="s">
        <v>272</v>
      </c>
      <c r="N1729" s="108" t="s">
        <v>116</v>
      </c>
      <c r="O1729" s="108" t="s">
        <v>173</v>
      </c>
      <c r="P1729" s="108" t="s">
        <v>284</v>
      </c>
      <c r="Q1729" s="120">
        <v>22000</v>
      </c>
      <c r="R1729" s="116" t="s">
        <v>0</v>
      </c>
      <c r="S1729" s="108" t="s">
        <v>272</v>
      </c>
      <c r="T1729" s="108" t="s">
        <v>272</v>
      </c>
      <c r="U1729" s="108" t="s">
        <v>272</v>
      </c>
      <c r="V1729" s="108" t="s">
        <v>272</v>
      </c>
      <c r="W1729" s="108" t="s">
        <v>272</v>
      </c>
      <c r="X1729" s="108" t="s">
        <v>272</v>
      </c>
      <c r="Y1729" s="108" t="s">
        <v>272</v>
      </c>
      <c r="Z1729" s="108" t="s">
        <v>272</v>
      </c>
      <c r="AA1729" s="108" t="s">
        <v>272</v>
      </c>
      <c r="AB1729" s="108" t="s">
        <v>272</v>
      </c>
      <c r="AC1729" s="108" t="s">
        <v>272</v>
      </c>
      <c r="AD1729" s="108" t="s">
        <v>272</v>
      </c>
      <c r="AE1729" s="108" t="s">
        <v>272</v>
      </c>
      <c r="AF1729" s="108" t="s">
        <v>278</v>
      </c>
    </row>
    <row r="1730" spans="1:32" x14ac:dyDescent="0.25">
      <c r="A1730" s="107">
        <f t="shared" si="26"/>
        <v>9</v>
      </c>
      <c r="B1730" s="113">
        <v>45558</v>
      </c>
      <c r="C1730" s="113">
        <v>45558</v>
      </c>
      <c r="D1730" s="108" t="s">
        <v>3662</v>
      </c>
      <c r="E1730" s="108" t="s">
        <v>272</v>
      </c>
      <c r="F1730" s="108" t="s">
        <v>3663</v>
      </c>
      <c r="G1730" s="108" t="s">
        <v>315</v>
      </c>
      <c r="H1730" s="108" t="s">
        <v>316</v>
      </c>
      <c r="I1730" s="108" t="s">
        <v>276</v>
      </c>
      <c r="J1730" s="120">
        <v>-570174000</v>
      </c>
      <c r="K1730" s="114">
        <v>0</v>
      </c>
      <c r="L1730" s="114">
        <v>-570174000</v>
      </c>
      <c r="M1730" s="115" t="s">
        <v>272</v>
      </c>
      <c r="N1730" s="108" t="s">
        <v>116</v>
      </c>
      <c r="O1730" s="108" t="s">
        <v>173</v>
      </c>
      <c r="P1730" s="108" t="s">
        <v>284</v>
      </c>
      <c r="Q1730" s="120">
        <v>22000</v>
      </c>
      <c r="R1730" s="116" t="s">
        <v>0</v>
      </c>
      <c r="S1730" s="108" t="s">
        <v>272</v>
      </c>
      <c r="T1730" s="108" t="s">
        <v>272</v>
      </c>
      <c r="U1730" s="108" t="s">
        <v>272</v>
      </c>
      <c r="V1730" s="108" t="s">
        <v>272</v>
      </c>
      <c r="W1730" s="108" t="s">
        <v>272</v>
      </c>
      <c r="X1730" s="108" t="s">
        <v>272</v>
      </c>
      <c r="Y1730" s="108" t="s">
        <v>272</v>
      </c>
      <c r="Z1730" s="108" t="s">
        <v>272</v>
      </c>
      <c r="AA1730" s="108" t="s">
        <v>272</v>
      </c>
      <c r="AB1730" s="108" t="s">
        <v>272</v>
      </c>
      <c r="AC1730" s="108" t="s">
        <v>272</v>
      </c>
      <c r="AD1730" s="108" t="s">
        <v>272</v>
      </c>
      <c r="AE1730" s="108" t="s">
        <v>272</v>
      </c>
      <c r="AF1730" s="108" t="s">
        <v>278</v>
      </c>
    </row>
    <row r="1731" spans="1:32" x14ac:dyDescent="0.25">
      <c r="A1731" s="107">
        <f t="shared" si="26"/>
        <v>9</v>
      </c>
      <c r="B1731" s="113">
        <v>45558</v>
      </c>
      <c r="C1731" s="113">
        <v>45558</v>
      </c>
      <c r="D1731" s="108" t="s">
        <v>3664</v>
      </c>
      <c r="E1731" s="108" t="s">
        <v>272</v>
      </c>
      <c r="F1731" s="108" t="s">
        <v>3665</v>
      </c>
      <c r="G1731" s="108" t="s">
        <v>315</v>
      </c>
      <c r="H1731" s="108" t="s">
        <v>316</v>
      </c>
      <c r="I1731" s="108" t="s">
        <v>276</v>
      </c>
      <c r="J1731" s="120">
        <v>-570174000</v>
      </c>
      <c r="K1731" s="114">
        <v>0</v>
      </c>
      <c r="L1731" s="114">
        <v>-570174000</v>
      </c>
      <c r="M1731" s="115" t="s">
        <v>272</v>
      </c>
      <c r="N1731" s="108" t="s">
        <v>116</v>
      </c>
      <c r="O1731" s="108" t="s">
        <v>173</v>
      </c>
      <c r="P1731" s="108" t="s">
        <v>284</v>
      </c>
      <c r="Q1731" s="120">
        <v>22000</v>
      </c>
      <c r="R1731" s="116" t="s">
        <v>0</v>
      </c>
      <c r="S1731" s="108" t="s">
        <v>272</v>
      </c>
      <c r="T1731" s="108" t="s">
        <v>272</v>
      </c>
      <c r="U1731" s="108" t="s">
        <v>272</v>
      </c>
      <c r="V1731" s="108" t="s">
        <v>272</v>
      </c>
      <c r="W1731" s="108" t="s">
        <v>272</v>
      </c>
      <c r="X1731" s="108" t="s">
        <v>272</v>
      </c>
      <c r="Y1731" s="108" t="s">
        <v>272</v>
      </c>
      <c r="Z1731" s="108" t="s">
        <v>272</v>
      </c>
      <c r="AA1731" s="108" t="s">
        <v>272</v>
      </c>
      <c r="AB1731" s="108" t="s">
        <v>272</v>
      </c>
      <c r="AC1731" s="108" t="s">
        <v>272</v>
      </c>
      <c r="AD1731" s="108" t="s">
        <v>272</v>
      </c>
      <c r="AE1731" s="108" t="s">
        <v>272</v>
      </c>
      <c r="AF1731" s="108" t="s">
        <v>278</v>
      </c>
    </row>
    <row r="1732" spans="1:32" x14ac:dyDescent="0.25">
      <c r="A1732" s="107">
        <f t="shared" ref="A1732:A1795" si="27">MONTH(C1732)</f>
        <v>9</v>
      </c>
      <c r="B1732" s="113">
        <v>45558</v>
      </c>
      <c r="C1732" s="113">
        <v>45558</v>
      </c>
      <c r="D1732" s="108" t="s">
        <v>3666</v>
      </c>
      <c r="E1732" s="108" t="s">
        <v>272</v>
      </c>
      <c r="F1732" s="108" t="s">
        <v>3667</v>
      </c>
      <c r="G1732" s="108" t="s">
        <v>315</v>
      </c>
      <c r="H1732" s="108" t="s">
        <v>316</v>
      </c>
      <c r="I1732" s="108" t="s">
        <v>276</v>
      </c>
      <c r="J1732" s="120">
        <v>-570174000</v>
      </c>
      <c r="K1732" s="114">
        <v>0</v>
      </c>
      <c r="L1732" s="114">
        <v>-570174000</v>
      </c>
      <c r="M1732" s="115" t="s">
        <v>272</v>
      </c>
      <c r="N1732" s="108" t="s">
        <v>116</v>
      </c>
      <c r="O1732" s="108" t="s">
        <v>173</v>
      </c>
      <c r="P1732" s="108" t="s">
        <v>284</v>
      </c>
      <c r="Q1732" s="120">
        <v>22000</v>
      </c>
      <c r="R1732" s="116" t="s">
        <v>0</v>
      </c>
      <c r="S1732" s="108" t="s">
        <v>272</v>
      </c>
      <c r="T1732" s="108" t="s">
        <v>272</v>
      </c>
      <c r="U1732" s="108" t="s">
        <v>272</v>
      </c>
      <c r="V1732" s="108" t="s">
        <v>272</v>
      </c>
      <c r="W1732" s="108" t="s">
        <v>272</v>
      </c>
      <c r="X1732" s="108" t="s">
        <v>272</v>
      </c>
      <c r="Y1732" s="108" t="s">
        <v>272</v>
      </c>
      <c r="Z1732" s="108" t="s">
        <v>272</v>
      </c>
      <c r="AA1732" s="108" t="s">
        <v>272</v>
      </c>
      <c r="AB1732" s="108" t="s">
        <v>272</v>
      </c>
      <c r="AC1732" s="108" t="s">
        <v>272</v>
      </c>
      <c r="AD1732" s="108" t="s">
        <v>272</v>
      </c>
      <c r="AE1732" s="108" t="s">
        <v>272</v>
      </c>
      <c r="AF1732" s="108" t="s">
        <v>278</v>
      </c>
    </row>
    <row r="1733" spans="1:32" x14ac:dyDescent="0.25">
      <c r="A1733" s="107">
        <f t="shared" si="27"/>
        <v>9</v>
      </c>
      <c r="B1733" s="113">
        <v>45558</v>
      </c>
      <c r="C1733" s="113">
        <v>45558</v>
      </c>
      <c r="D1733" s="108" t="s">
        <v>3668</v>
      </c>
      <c r="E1733" s="108" t="s">
        <v>272</v>
      </c>
      <c r="F1733" s="108" t="s">
        <v>3669</v>
      </c>
      <c r="G1733" s="108" t="s">
        <v>315</v>
      </c>
      <c r="H1733" s="108" t="s">
        <v>316</v>
      </c>
      <c r="I1733" s="108" t="s">
        <v>276</v>
      </c>
      <c r="J1733" s="120">
        <v>-570174000</v>
      </c>
      <c r="K1733" s="114">
        <v>0</v>
      </c>
      <c r="L1733" s="114">
        <v>-570174000</v>
      </c>
      <c r="M1733" s="115" t="s">
        <v>272</v>
      </c>
      <c r="N1733" s="108" t="s">
        <v>116</v>
      </c>
      <c r="O1733" s="108" t="s">
        <v>173</v>
      </c>
      <c r="P1733" s="108" t="s">
        <v>284</v>
      </c>
      <c r="Q1733" s="120">
        <v>22000</v>
      </c>
      <c r="R1733" s="116" t="s">
        <v>0</v>
      </c>
      <c r="S1733" s="108" t="s">
        <v>272</v>
      </c>
      <c r="T1733" s="108" t="s">
        <v>272</v>
      </c>
      <c r="U1733" s="108" t="s">
        <v>272</v>
      </c>
      <c r="V1733" s="108" t="s">
        <v>272</v>
      </c>
      <c r="W1733" s="108" t="s">
        <v>272</v>
      </c>
      <c r="X1733" s="108" t="s">
        <v>272</v>
      </c>
      <c r="Y1733" s="108" t="s">
        <v>272</v>
      </c>
      <c r="Z1733" s="108" t="s">
        <v>272</v>
      </c>
      <c r="AA1733" s="108" t="s">
        <v>272</v>
      </c>
      <c r="AB1733" s="108" t="s">
        <v>272</v>
      </c>
      <c r="AC1733" s="108" t="s">
        <v>272</v>
      </c>
      <c r="AD1733" s="108" t="s">
        <v>272</v>
      </c>
      <c r="AE1733" s="108" t="s">
        <v>272</v>
      </c>
      <c r="AF1733" s="108" t="s">
        <v>278</v>
      </c>
    </row>
    <row r="1734" spans="1:32" x14ac:dyDescent="0.25">
      <c r="A1734" s="107">
        <f t="shared" si="27"/>
        <v>9</v>
      </c>
      <c r="B1734" s="113">
        <v>45558</v>
      </c>
      <c r="C1734" s="113">
        <v>45558</v>
      </c>
      <c r="D1734" s="108" t="s">
        <v>3670</v>
      </c>
      <c r="E1734" s="108" t="s">
        <v>272</v>
      </c>
      <c r="F1734" s="108" t="s">
        <v>3671</v>
      </c>
      <c r="G1734" s="108" t="s">
        <v>315</v>
      </c>
      <c r="H1734" s="108" t="s">
        <v>316</v>
      </c>
      <c r="I1734" s="108" t="s">
        <v>276</v>
      </c>
      <c r="J1734" s="120">
        <v>-570174000</v>
      </c>
      <c r="K1734" s="114">
        <v>0</v>
      </c>
      <c r="L1734" s="114">
        <v>-570174000</v>
      </c>
      <c r="M1734" s="115" t="s">
        <v>272</v>
      </c>
      <c r="N1734" s="108" t="s">
        <v>116</v>
      </c>
      <c r="O1734" s="108" t="s">
        <v>173</v>
      </c>
      <c r="P1734" s="108" t="s">
        <v>284</v>
      </c>
      <c r="Q1734" s="120">
        <v>22000</v>
      </c>
      <c r="R1734" s="116" t="s">
        <v>0</v>
      </c>
      <c r="S1734" s="108" t="s">
        <v>272</v>
      </c>
      <c r="T1734" s="108" t="s">
        <v>272</v>
      </c>
      <c r="U1734" s="108" t="s">
        <v>272</v>
      </c>
      <c r="V1734" s="108" t="s">
        <v>272</v>
      </c>
      <c r="W1734" s="108" t="s">
        <v>272</v>
      </c>
      <c r="X1734" s="108" t="s">
        <v>272</v>
      </c>
      <c r="Y1734" s="108" t="s">
        <v>272</v>
      </c>
      <c r="Z1734" s="108" t="s">
        <v>272</v>
      </c>
      <c r="AA1734" s="108" t="s">
        <v>272</v>
      </c>
      <c r="AB1734" s="108" t="s">
        <v>272</v>
      </c>
      <c r="AC1734" s="108" t="s">
        <v>272</v>
      </c>
      <c r="AD1734" s="108" t="s">
        <v>272</v>
      </c>
      <c r="AE1734" s="108" t="s">
        <v>272</v>
      </c>
      <c r="AF1734" s="108" t="s">
        <v>278</v>
      </c>
    </row>
    <row r="1735" spans="1:32" x14ac:dyDescent="0.25">
      <c r="A1735" s="107">
        <f t="shared" si="27"/>
        <v>9</v>
      </c>
      <c r="B1735" s="113">
        <v>45558</v>
      </c>
      <c r="C1735" s="113">
        <v>45558</v>
      </c>
      <c r="D1735" s="108" t="s">
        <v>3672</v>
      </c>
      <c r="E1735" s="108" t="s">
        <v>272</v>
      </c>
      <c r="F1735" s="108" t="s">
        <v>3673</v>
      </c>
      <c r="G1735" s="108" t="s">
        <v>281</v>
      </c>
      <c r="H1735" s="108" t="s">
        <v>282</v>
      </c>
      <c r="I1735" s="108" t="s">
        <v>276</v>
      </c>
      <c r="J1735" s="120">
        <v>-811140000</v>
      </c>
      <c r="K1735" s="114">
        <v>0</v>
      </c>
      <c r="L1735" s="114">
        <v>-811140000</v>
      </c>
      <c r="M1735" s="115" t="s">
        <v>272</v>
      </c>
      <c r="N1735" s="108" t="s">
        <v>283</v>
      </c>
      <c r="O1735" s="108" t="s">
        <v>168</v>
      </c>
      <c r="P1735" s="108" t="s">
        <v>284</v>
      </c>
      <c r="Q1735" s="120">
        <v>22000</v>
      </c>
      <c r="R1735" s="116" t="s">
        <v>0</v>
      </c>
      <c r="S1735" s="108" t="s">
        <v>272</v>
      </c>
      <c r="T1735" s="108" t="s">
        <v>272</v>
      </c>
      <c r="U1735" s="108" t="s">
        <v>272</v>
      </c>
      <c r="V1735" s="108" t="s">
        <v>272</v>
      </c>
      <c r="W1735" s="108" t="s">
        <v>272</v>
      </c>
      <c r="X1735" s="108" t="s">
        <v>272</v>
      </c>
      <c r="Y1735" s="108" t="s">
        <v>272</v>
      </c>
      <c r="Z1735" s="108" t="s">
        <v>272</v>
      </c>
      <c r="AA1735" s="108" t="s">
        <v>272</v>
      </c>
      <c r="AB1735" s="108" t="s">
        <v>272</v>
      </c>
      <c r="AC1735" s="108" t="s">
        <v>272</v>
      </c>
      <c r="AD1735" s="108" t="s">
        <v>272</v>
      </c>
      <c r="AE1735" s="108" t="s">
        <v>272</v>
      </c>
      <c r="AF1735" s="108" t="s">
        <v>278</v>
      </c>
    </row>
    <row r="1736" spans="1:32" x14ac:dyDescent="0.25">
      <c r="A1736" s="107">
        <f t="shared" si="27"/>
        <v>9</v>
      </c>
      <c r="B1736" s="113">
        <v>45558</v>
      </c>
      <c r="C1736" s="113">
        <v>45558</v>
      </c>
      <c r="D1736" s="108" t="s">
        <v>3674</v>
      </c>
      <c r="E1736" s="108" t="s">
        <v>272</v>
      </c>
      <c r="F1736" s="108" t="s">
        <v>3675</v>
      </c>
      <c r="G1736" s="108" t="s">
        <v>281</v>
      </c>
      <c r="H1736" s="108" t="s">
        <v>282</v>
      </c>
      <c r="I1736" s="108" t="s">
        <v>276</v>
      </c>
      <c r="J1736" s="120">
        <v>-811140000</v>
      </c>
      <c r="K1736" s="114">
        <v>0</v>
      </c>
      <c r="L1736" s="114">
        <v>-811140000</v>
      </c>
      <c r="M1736" s="115" t="s">
        <v>272</v>
      </c>
      <c r="N1736" s="108" t="s">
        <v>283</v>
      </c>
      <c r="O1736" s="108" t="s">
        <v>168</v>
      </c>
      <c r="P1736" s="108" t="s">
        <v>284</v>
      </c>
      <c r="Q1736" s="120">
        <v>22000</v>
      </c>
      <c r="R1736" s="116" t="s">
        <v>0</v>
      </c>
      <c r="S1736" s="108" t="s">
        <v>272</v>
      </c>
      <c r="T1736" s="108" t="s">
        <v>272</v>
      </c>
      <c r="U1736" s="108" t="s">
        <v>272</v>
      </c>
      <c r="V1736" s="108" t="s">
        <v>272</v>
      </c>
      <c r="W1736" s="108" t="s">
        <v>272</v>
      </c>
      <c r="X1736" s="108" t="s">
        <v>272</v>
      </c>
      <c r="Y1736" s="108" t="s">
        <v>272</v>
      </c>
      <c r="Z1736" s="108" t="s">
        <v>272</v>
      </c>
      <c r="AA1736" s="108" t="s">
        <v>272</v>
      </c>
      <c r="AB1736" s="108" t="s">
        <v>272</v>
      </c>
      <c r="AC1736" s="108" t="s">
        <v>272</v>
      </c>
      <c r="AD1736" s="108" t="s">
        <v>272</v>
      </c>
      <c r="AE1736" s="108" t="s">
        <v>272</v>
      </c>
      <c r="AF1736" s="108" t="s">
        <v>278</v>
      </c>
    </row>
    <row r="1737" spans="1:32" x14ac:dyDescent="0.25">
      <c r="A1737" s="107">
        <f t="shared" si="27"/>
        <v>9</v>
      </c>
      <c r="B1737" s="113">
        <v>45558</v>
      </c>
      <c r="C1737" s="113">
        <v>45558</v>
      </c>
      <c r="D1737" s="108" t="s">
        <v>3676</v>
      </c>
      <c r="E1737" s="108" t="s">
        <v>272</v>
      </c>
      <c r="F1737" s="108" t="s">
        <v>3677</v>
      </c>
      <c r="G1737" s="108" t="s">
        <v>281</v>
      </c>
      <c r="H1737" s="108" t="s">
        <v>282</v>
      </c>
      <c r="I1737" s="108" t="s">
        <v>276</v>
      </c>
      <c r="J1737" s="120">
        <v>-11450000</v>
      </c>
      <c r="K1737" s="114">
        <v>0</v>
      </c>
      <c r="L1737" s="114">
        <v>-11450000</v>
      </c>
      <c r="M1737" s="115" t="s">
        <v>272</v>
      </c>
      <c r="N1737" s="108" t="s">
        <v>2423</v>
      </c>
      <c r="O1737" s="108" t="s">
        <v>2424</v>
      </c>
      <c r="P1737" s="108" t="s">
        <v>284</v>
      </c>
      <c r="Q1737" s="120">
        <v>2290</v>
      </c>
      <c r="R1737" s="116" t="s">
        <v>239</v>
      </c>
      <c r="S1737" s="108" t="s">
        <v>272</v>
      </c>
      <c r="T1737" s="108" t="s">
        <v>272</v>
      </c>
      <c r="U1737" s="108" t="s">
        <v>272</v>
      </c>
      <c r="V1737" s="108" t="s">
        <v>272</v>
      </c>
      <c r="W1737" s="108" t="s">
        <v>272</v>
      </c>
      <c r="X1737" s="108" t="s">
        <v>272</v>
      </c>
      <c r="Y1737" s="108" t="s">
        <v>272</v>
      </c>
      <c r="Z1737" s="108" t="s">
        <v>272</v>
      </c>
      <c r="AA1737" s="108" t="s">
        <v>272</v>
      </c>
      <c r="AB1737" s="108" t="s">
        <v>272</v>
      </c>
      <c r="AC1737" s="108" t="s">
        <v>272</v>
      </c>
      <c r="AD1737" s="108" t="s">
        <v>272</v>
      </c>
      <c r="AE1737" s="108" t="s">
        <v>272</v>
      </c>
      <c r="AF1737" s="108" t="s">
        <v>278</v>
      </c>
    </row>
    <row r="1738" spans="1:32" x14ac:dyDescent="0.25">
      <c r="A1738" s="107">
        <f t="shared" si="27"/>
        <v>9</v>
      </c>
      <c r="B1738" s="113">
        <v>45558</v>
      </c>
      <c r="C1738" s="113">
        <v>45558</v>
      </c>
      <c r="D1738" s="108" t="s">
        <v>3676</v>
      </c>
      <c r="E1738" s="108" t="s">
        <v>272</v>
      </c>
      <c r="F1738" s="108" t="s">
        <v>3677</v>
      </c>
      <c r="G1738" s="108" t="s">
        <v>281</v>
      </c>
      <c r="H1738" s="108" t="s">
        <v>282</v>
      </c>
      <c r="I1738" s="108" t="s">
        <v>276</v>
      </c>
      <c r="J1738" s="120">
        <v>-13050000</v>
      </c>
      <c r="K1738" s="114">
        <v>0</v>
      </c>
      <c r="L1738" s="114">
        <v>-13050000</v>
      </c>
      <c r="M1738" s="115" t="s">
        <v>272</v>
      </c>
      <c r="N1738" s="108" t="s">
        <v>2425</v>
      </c>
      <c r="O1738" s="108" t="s">
        <v>2426</v>
      </c>
      <c r="P1738" s="108" t="s">
        <v>284</v>
      </c>
      <c r="Q1738" s="120">
        <v>2610</v>
      </c>
      <c r="R1738" s="116" t="s">
        <v>239</v>
      </c>
      <c r="S1738" s="108" t="s">
        <v>272</v>
      </c>
      <c r="T1738" s="108" t="s">
        <v>272</v>
      </c>
      <c r="U1738" s="108" t="s">
        <v>272</v>
      </c>
      <c r="V1738" s="108" t="s">
        <v>272</v>
      </c>
      <c r="W1738" s="108" t="s">
        <v>272</v>
      </c>
      <c r="X1738" s="108" t="s">
        <v>272</v>
      </c>
      <c r="Y1738" s="108" t="s">
        <v>272</v>
      </c>
      <c r="Z1738" s="108" t="s">
        <v>272</v>
      </c>
      <c r="AA1738" s="108" t="s">
        <v>272</v>
      </c>
      <c r="AB1738" s="108" t="s">
        <v>272</v>
      </c>
      <c r="AC1738" s="108" t="s">
        <v>272</v>
      </c>
      <c r="AD1738" s="108" t="s">
        <v>272</v>
      </c>
      <c r="AE1738" s="108" t="s">
        <v>272</v>
      </c>
      <c r="AF1738" s="108" t="s">
        <v>278</v>
      </c>
    </row>
    <row r="1739" spans="1:32" x14ac:dyDescent="0.25">
      <c r="A1739" s="107">
        <f t="shared" si="27"/>
        <v>9</v>
      </c>
      <c r="B1739" s="113">
        <v>45558</v>
      </c>
      <c r="C1739" s="113">
        <v>45558</v>
      </c>
      <c r="D1739" s="108" t="s">
        <v>3676</v>
      </c>
      <c r="E1739" s="108" t="s">
        <v>272</v>
      </c>
      <c r="F1739" s="108" t="s">
        <v>3677</v>
      </c>
      <c r="G1739" s="108" t="s">
        <v>281</v>
      </c>
      <c r="H1739" s="108" t="s">
        <v>282</v>
      </c>
      <c r="I1739" s="108" t="s">
        <v>276</v>
      </c>
      <c r="J1739" s="120">
        <v>-11830000</v>
      </c>
      <c r="K1739" s="114">
        <v>0</v>
      </c>
      <c r="L1739" s="114">
        <v>-11830000</v>
      </c>
      <c r="M1739" s="115" t="s">
        <v>272</v>
      </c>
      <c r="N1739" s="108" t="s">
        <v>2427</v>
      </c>
      <c r="O1739" s="108" t="s">
        <v>2428</v>
      </c>
      <c r="P1739" s="108" t="s">
        <v>284</v>
      </c>
      <c r="Q1739" s="120">
        <v>2366</v>
      </c>
      <c r="R1739" s="116" t="s">
        <v>239</v>
      </c>
      <c r="S1739" s="108" t="s">
        <v>272</v>
      </c>
      <c r="T1739" s="108" t="s">
        <v>272</v>
      </c>
      <c r="U1739" s="108" t="s">
        <v>272</v>
      </c>
      <c r="V1739" s="108" t="s">
        <v>272</v>
      </c>
      <c r="W1739" s="108" t="s">
        <v>272</v>
      </c>
      <c r="X1739" s="108" t="s">
        <v>272</v>
      </c>
      <c r="Y1739" s="108" t="s">
        <v>272</v>
      </c>
      <c r="Z1739" s="108" t="s">
        <v>272</v>
      </c>
      <c r="AA1739" s="108" t="s">
        <v>272</v>
      </c>
      <c r="AB1739" s="108" t="s">
        <v>272</v>
      </c>
      <c r="AC1739" s="108" t="s">
        <v>272</v>
      </c>
      <c r="AD1739" s="108" t="s">
        <v>272</v>
      </c>
      <c r="AE1739" s="108" t="s">
        <v>272</v>
      </c>
      <c r="AF1739" s="108" t="s">
        <v>278</v>
      </c>
    </row>
    <row r="1740" spans="1:32" x14ac:dyDescent="0.25">
      <c r="A1740" s="107">
        <f t="shared" si="27"/>
        <v>9</v>
      </c>
      <c r="B1740" s="113">
        <v>45558</v>
      </c>
      <c r="C1740" s="113">
        <v>45558</v>
      </c>
      <c r="D1740" s="108" t="s">
        <v>3676</v>
      </c>
      <c r="E1740" s="108" t="s">
        <v>272</v>
      </c>
      <c r="F1740" s="108" t="s">
        <v>3677</v>
      </c>
      <c r="G1740" s="108" t="s">
        <v>281</v>
      </c>
      <c r="H1740" s="108" t="s">
        <v>282</v>
      </c>
      <c r="I1740" s="108" t="s">
        <v>276</v>
      </c>
      <c r="J1740" s="120">
        <v>-11400000</v>
      </c>
      <c r="K1740" s="114">
        <v>0</v>
      </c>
      <c r="L1740" s="114">
        <v>-11400000</v>
      </c>
      <c r="M1740" s="115" t="s">
        <v>272</v>
      </c>
      <c r="N1740" s="108" t="s">
        <v>2429</v>
      </c>
      <c r="O1740" s="108" t="s">
        <v>2430</v>
      </c>
      <c r="P1740" s="108" t="s">
        <v>284</v>
      </c>
      <c r="Q1740" s="120">
        <v>2280</v>
      </c>
      <c r="R1740" s="116" t="s">
        <v>239</v>
      </c>
      <c r="S1740" s="108" t="s">
        <v>272</v>
      </c>
      <c r="T1740" s="108" t="s">
        <v>272</v>
      </c>
      <c r="U1740" s="108" t="s">
        <v>272</v>
      </c>
      <c r="V1740" s="108" t="s">
        <v>272</v>
      </c>
      <c r="W1740" s="108" t="s">
        <v>272</v>
      </c>
      <c r="X1740" s="108" t="s">
        <v>272</v>
      </c>
      <c r="Y1740" s="108" t="s">
        <v>272</v>
      </c>
      <c r="Z1740" s="108" t="s">
        <v>272</v>
      </c>
      <c r="AA1740" s="108" t="s">
        <v>272</v>
      </c>
      <c r="AB1740" s="108" t="s">
        <v>272</v>
      </c>
      <c r="AC1740" s="108" t="s">
        <v>272</v>
      </c>
      <c r="AD1740" s="108" t="s">
        <v>272</v>
      </c>
      <c r="AE1740" s="108" t="s">
        <v>272</v>
      </c>
      <c r="AF1740" s="108" t="s">
        <v>278</v>
      </c>
    </row>
    <row r="1741" spans="1:32" x14ac:dyDescent="0.25">
      <c r="A1741" s="107">
        <f t="shared" si="27"/>
        <v>9</v>
      </c>
      <c r="B1741" s="113">
        <v>45558</v>
      </c>
      <c r="C1741" s="113">
        <v>45558</v>
      </c>
      <c r="D1741" s="108" t="s">
        <v>3678</v>
      </c>
      <c r="E1741" s="108" t="s">
        <v>272</v>
      </c>
      <c r="F1741" s="108" t="s">
        <v>3679</v>
      </c>
      <c r="G1741" s="108" t="s">
        <v>281</v>
      </c>
      <c r="H1741" s="108" t="s">
        <v>282</v>
      </c>
      <c r="I1741" s="108" t="s">
        <v>276</v>
      </c>
      <c r="J1741" s="120">
        <v>-29468000</v>
      </c>
      <c r="K1741" s="114">
        <v>0</v>
      </c>
      <c r="L1741" s="114">
        <v>-29468000</v>
      </c>
      <c r="M1741" s="115" t="s">
        <v>272</v>
      </c>
      <c r="N1741" s="108" t="s">
        <v>337</v>
      </c>
      <c r="O1741" s="108" t="s">
        <v>338</v>
      </c>
      <c r="P1741" s="108" t="s">
        <v>284</v>
      </c>
      <c r="Q1741" s="120">
        <v>1390</v>
      </c>
      <c r="R1741" s="116" t="s">
        <v>239</v>
      </c>
      <c r="S1741" s="108" t="s">
        <v>272</v>
      </c>
      <c r="T1741" s="108" t="s">
        <v>272</v>
      </c>
      <c r="U1741" s="108" t="s">
        <v>272</v>
      </c>
      <c r="V1741" s="108" t="s">
        <v>272</v>
      </c>
      <c r="W1741" s="108" t="s">
        <v>272</v>
      </c>
      <c r="X1741" s="108" t="s">
        <v>272</v>
      </c>
      <c r="Y1741" s="108" t="s">
        <v>272</v>
      </c>
      <c r="Z1741" s="108" t="s">
        <v>272</v>
      </c>
      <c r="AA1741" s="108" t="s">
        <v>272</v>
      </c>
      <c r="AB1741" s="108" t="s">
        <v>272</v>
      </c>
      <c r="AC1741" s="108" t="s">
        <v>272</v>
      </c>
      <c r="AD1741" s="108" t="s">
        <v>272</v>
      </c>
      <c r="AE1741" s="108" t="s">
        <v>272</v>
      </c>
      <c r="AF1741" s="108" t="s">
        <v>278</v>
      </c>
    </row>
    <row r="1742" spans="1:32" ht="37.5" x14ac:dyDescent="0.25">
      <c r="A1742" s="107">
        <f t="shared" si="27"/>
        <v>9</v>
      </c>
      <c r="B1742" s="113">
        <v>45559</v>
      </c>
      <c r="C1742" s="113">
        <v>45559</v>
      </c>
      <c r="D1742" s="108" t="s">
        <v>3680</v>
      </c>
      <c r="E1742" s="108" t="s">
        <v>272</v>
      </c>
      <c r="F1742" s="108" t="s">
        <v>3681</v>
      </c>
      <c r="G1742" s="108" t="s">
        <v>274</v>
      </c>
      <c r="H1742" s="108" t="s">
        <v>275</v>
      </c>
      <c r="I1742" s="108" t="s">
        <v>276</v>
      </c>
      <c r="J1742" s="120">
        <v>-37500</v>
      </c>
      <c r="K1742" s="114">
        <v>0</v>
      </c>
      <c r="L1742" s="114">
        <v>-37500</v>
      </c>
      <c r="M1742" s="115" t="s">
        <v>3682</v>
      </c>
      <c r="N1742" s="108" t="s">
        <v>272</v>
      </c>
      <c r="O1742" s="108" t="s">
        <v>272</v>
      </c>
      <c r="P1742" s="108" t="s">
        <v>272</v>
      </c>
      <c r="Q1742" s="120">
        <v>0</v>
      </c>
      <c r="R1742" s="116" t="s">
        <v>239</v>
      </c>
      <c r="S1742" s="108" t="s">
        <v>272</v>
      </c>
      <c r="T1742" s="108" t="s">
        <v>272</v>
      </c>
      <c r="U1742" s="108" t="s">
        <v>272</v>
      </c>
      <c r="V1742" s="108" t="s">
        <v>272</v>
      </c>
      <c r="W1742" s="108" t="s">
        <v>272</v>
      </c>
      <c r="X1742" s="108" t="s">
        <v>272</v>
      </c>
      <c r="Y1742" s="108" t="s">
        <v>272</v>
      </c>
      <c r="Z1742" s="108" t="s">
        <v>272</v>
      </c>
      <c r="AA1742" s="108" t="s">
        <v>272</v>
      </c>
      <c r="AB1742" s="108" t="s">
        <v>272</v>
      </c>
      <c r="AC1742" s="108" t="s">
        <v>272</v>
      </c>
      <c r="AD1742" s="108" t="s">
        <v>272</v>
      </c>
      <c r="AE1742" s="108" t="s">
        <v>272</v>
      </c>
      <c r="AF1742" s="108" t="s">
        <v>278</v>
      </c>
    </row>
    <row r="1743" spans="1:32" ht="37.5" x14ac:dyDescent="0.25">
      <c r="A1743" s="107">
        <f t="shared" si="27"/>
        <v>9</v>
      </c>
      <c r="B1743" s="113">
        <v>45559</v>
      </c>
      <c r="C1743" s="113">
        <v>45559</v>
      </c>
      <c r="D1743" s="108" t="s">
        <v>3683</v>
      </c>
      <c r="E1743" s="108" t="s">
        <v>272</v>
      </c>
      <c r="F1743" s="108" t="s">
        <v>3684</v>
      </c>
      <c r="G1743" s="108" t="s">
        <v>274</v>
      </c>
      <c r="H1743" s="108" t="s">
        <v>275</v>
      </c>
      <c r="I1743" s="108" t="s">
        <v>276</v>
      </c>
      <c r="J1743" s="120">
        <v>-133845</v>
      </c>
      <c r="K1743" s="114">
        <v>0</v>
      </c>
      <c r="L1743" s="114">
        <v>-133845</v>
      </c>
      <c r="M1743" s="115" t="s">
        <v>3685</v>
      </c>
      <c r="N1743" s="108" t="s">
        <v>272</v>
      </c>
      <c r="O1743" s="108" t="s">
        <v>272</v>
      </c>
      <c r="P1743" s="108" t="s">
        <v>272</v>
      </c>
      <c r="Q1743" s="120">
        <v>0</v>
      </c>
      <c r="R1743" s="116" t="s">
        <v>239</v>
      </c>
      <c r="S1743" s="108" t="s">
        <v>272</v>
      </c>
      <c r="T1743" s="108" t="s">
        <v>272</v>
      </c>
      <c r="U1743" s="108" t="s">
        <v>272</v>
      </c>
      <c r="V1743" s="108" t="s">
        <v>272</v>
      </c>
      <c r="W1743" s="108" t="s">
        <v>272</v>
      </c>
      <c r="X1743" s="108" t="s">
        <v>272</v>
      </c>
      <c r="Y1743" s="108" t="s">
        <v>272</v>
      </c>
      <c r="Z1743" s="108" t="s">
        <v>272</v>
      </c>
      <c r="AA1743" s="108" t="s">
        <v>272</v>
      </c>
      <c r="AB1743" s="108" t="s">
        <v>272</v>
      </c>
      <c r="AC1743" s="108" t="s">
        <v>272</v>
      </c>
      <c r="AD1743" s="108" t="s">
        <v>272</v>
      </c>
      <c r="AE1743" s="108" t="s">
        <v>272</v>
      </c>
      <c r="AF1743" s="108" t="s">
        <v>278</v>
      </c>
    </row>
    <row r="1744" spans="1:32" x14ac:dyDescent="0.25">
      <c r="A1744" s="107">
        <f t="shared" si="27"/>
        <v>9</v>
      </c>
      <c r="B1744" s="113">
        <v>45559</v>
      </c>
      <c r="C1744" s="113">
        <v>45559</v>
      </c>
      <c r="D1744" s="108" t="s">
        <v>3686</v>
      </c>
      <c r="E1744" s="108" t="s">
        <v>272</v>
      </c>
      <c r="F1744" s="108" t="s">
        <v>3687</v>
      </c>
      <c r="G1744" s="108" t="s">
        <v>281</v>
      </c>
      <c r="H1744" s="108" t="s">
        <v>282</v>
      </c>
      <c r="I1744" s="108" t="s">
        <v>276</v>
      </c>
      <c r="J1744" s="120">
        <v>-453657600</v>
      </c>
      <c r="K1744" s="114">
        <v>0</v>
      </c>
      <c r="L1744" s="114">
        <v>-453657600</v>
      </c>
      <c r="M1744" s="115" t="s">
        <v>272</v>
      </c>
      <c r="N1744" s="108" t="s">
        <v>283</v>
      </c>
      <c r="O1744" s="108" t="s">
        <v>168</v>
      </c>
      <c r="P1744" s="108" t="s">
        <v>284</v>
      </c>
      <c r="Q1744" s="120">
        <v>13200</v>
      </c>
      <c r="R1744" s="116" t="s">
        <v>0</v>
      </c>
      <c r="S1744" s="108" t="s">
        <v>272</v>
      </c>
      <c r="T1744" s="108" t="s">
        <v>272</v>
      </c>
      <c r="U1744" s="108" t="s">
        <v>272</v>
      </c>
      <c r="V1744" s="108" t="s">
        <v>272</v>
      </c>
      <c r="W1744" s="108" t="s">
        <v>272</v>
      </c>
      <c r="X1744" s="108" t="s">
        <v>272</v>
      </c>
      <c r="Y1744" s="108" t="s">
        <v>272</v>
      </c>
      <c r="Z1744" s="108" t="s">
        <v>272</v>
      </c>
      <c r="AA1744" s="108" t="s">
        <v>272</v>
      </c>
      <c r="AB1744" s="108" t="s">
        <v>272</v>
      </c>
      <c r="AC1744" s="108" t="s">
        <v>272</v>
      </c>
      <c r="AD1744" s="108" t="s">
        <v>272</v>
      </c>
      <c r="AE1744" s="108" t="s">
        <v>272</v>
      </c>
      <c r="AF1744" s="108" t="s">
        <v>278</v>
      </c>
    </row>
    <row r="1745" spans="1:32" x14ac:dyDescent="0.25">
      <c r="A1745" s="107">
        <f t="shared" si="27"/>
        <v>9</v>
      </c>
      <c r="B1745" s="113">
        <v>45559</v>
      </c>
      <c r="C1745" s="113">
        <v>45559</v>
      </c>
      <c r="D1745" s="108" t="s">
        <v>3688</v>
      </c>
      <c r="E1745" s="108" t="s">
        <v>272</v>
      </c>
      <c r="F1745" s="108" t="s">
        <v>3689</v>
      </c>
      <c r="G1745" s="108" t="s">
        <v>281</v>
      </c>
      <c r="H1745" s="108" t="s">
        <v>282</v>
      </c>
      <c r="I1745" s="108" t="s">
        <v>276</v>
      </c>
      <c r="J1745" s="120">
        <v>-302438400</v>
      </c>
      <c r="K1745" s="114">
        <v>0</v>
      </c>
      <c r="L1745" s="114">
        <v>-302438400</v>
      </c>
      <c r="M1745" s="115" t="s">
        <v>272</v>
      </c>
      <c r="N1745" s="108" t="s">
        <v>283</v>
      </c>
      <c r="O1745" s="108" t="s">
        <v>168</v>
      </c>
      <c r="P1745" s="108" t="s">
        <v>284</v>
      </c>
      <c r="Q1745" s="120">
        <v>8800</v>
      </c>
      <c r="R1745" s="116" t="s">
        <v>0</v>
      </c>
      <c r="S1745" s="108" t="s">
        <v>272</v>
      </c>
      <c r="T1745" s="108" t="s">
        <v>272</v>
      </c>
      <c r="U1745" s="108" t="s">
        <v>272</v>
      </c>
      <c r="V1745" s="108" t="s">
        <v>272</v>
      </c>
      <c r="W1745" s="108" t="s">
        <v>272</v>
      </c>
      <c r="X1745" s="108" t="s">
        <v>272</v>
      </c>
      <c r="Y1745" s="108" t="s">
        <v>272</v>
      </c>
      <c r="Z1745" s="108" t="s">
        <v>272</v>
      </c>
      <c r="AA1745" s="108" t="s">
        <v>272</v>
      </c>
      <c r="AB1745" s="108" t="s">
        <v>272</v>
      </c>
      <c r="AC1745" s="108" t="s">
        <v>272</v>
      </c>
      <c r="AD1745" s="108" t="s">
        <v>272</v>
      </c>
      <c r="AE1745" s="108" t="s">
        <v>272</v>
      </c>
      <c r="AF1745" s="108" t="s">
        <v>278</v>
      </c>
    </row>
    <row r="1746" spans="1:32" x14ac:dyDescent="0.25">
      <c r="A1746" s="107">
        <f t="shared" si="27"/>
        <v>9</v>
      </c>
      <c r="B1746" s="113">
        <v>45559</v>
      </c>
      <c r="C1746" s="113">
        <v>45559</v>
      </c>
      <c r="D1746" s="108" t="s">
        <v>3690</v>
      </c>
      <c r="E1746" s="108" t="s">
        <v>272</v>
      </c>
      <c r="F1746" s="108" t="s">
        <v>3691</v>
      </c>
      <c r="G1746" s="108" t="s">
        <v>2189</v>
      </c>
      <c r="H1746" s="108" t="s">
        <v>2190</v>
      </c>
      <c r="I1746" s="108" t="s">
        <v>276</v>
      </c>
      <c r="J1746" s="120">
        <v>756096000</v>
      </c>
      <c r="K1746" s="114">
        <v>756096000</v>
      </c>
      <c r="L1746" s="114">
        <v>0</v>
      </c>
      <c r="M1746" s="115" t="s">
        <v>272</v>
      </c>
      <c r="N1746" s="108" t="s">
        <v>283</v>
      </c>
      <c r="O1746" s="108" t="s">
        <v>168</v>
      </c>
      <c r="P1746" s="108" t="s">
        <v>284</v>
      </c>
      <c r="Q1746" s="120">
        <v>22000</v>
      </c>
      <c r="R1746" s="116" t="s">
        <v>0</v>
      </c>
      <c r="S1746" s="108" t="s">
        <v>272</v>
      </c>
      <c r="T1746" s="108" t="s">
        <v>272</v>
      </c>
      <c r="U1746" s="108" t="s">
        <v>272</v>
      </c>
      <c r="V1746" s="108" t="s">
        <v>272</v>
      </c>
      <c r="W1746" s="108" t="s">
        <v>272</v>
      </c>
      <c r="X1746" s="108" t="s">
        <v>272</v>
      </c>
      <c r="Y1746" s="108" t="s">
        <v>272</v>
      </c>
      <c r="Z1746" s="108" t="s">
        <v>272</v>
      </c>
      <c r="AA1746" s="108" t="s">
        <v>272</v>
      </c>
      <c r="AB1746" s="108" t="s">
        <v>272</v>
      </c>
      <c r="AC1746" s="108" t="s">
        <v>272</v>
      </c>
      <c r="AD1746" s="108" t="s">
        <v>272</v>
      </c>
      <c r="AE1746" s="108" t="s">
        <v>272</v>
      </c>
      <c r="AF1746" s="108" t="s">
        <v>278</v>
      </c>
    </row>
    <row r="1747" spans="1:32" x14ac:dyDescent="0.25">
      <c r="A1747" s="107">
        <f t="shared" si="27"/>
        <v>9</v>
      </c>
      <c r="B1747" s="113">
        <v>45559</v>
      </c>
      <c r="C1747" s="113">
        <v>45559</v>
      </c>
      <c r="D1747" s="108" t="s">
        <v>3692</v>
      </c>
      <c r="E1747" s="108" t="s">
        <v>272</v>
      </c>
      <c r="F1747" s="108" t="s">
        <v>3693</v>
      </c>
      <c r="G1747" s="108" t="s">
        <v>281</v>
      </c>
      <c r="H1747" s="108" t="s">
        <v>282</v>
      </c>
      <c r="I1747" s="108" t="s">
        <v>276</v>
      </c>
      <c r="J1747" s="120">
        <v>-20860800</v>
      </c>
      <c r="K1747" s="114">
        <v>0</v>
      </c>
      <c r="L1747" s="114">
        <v>-20860800</v>
      </c>
      <c r="M1747" s="115" t="s">
        <v>272</v>
      </c>
      <c r="N1747" s="108" t="s">
        <v>337</v>
      </c>
      <c r="O1747" s="108" t="s">
        <v>338</v>
      </c>
      <c r="P1747" s="108" t="s">
        <v>284</v>
      </c>
      <c r="Q1747" s="120">
        <v>984</v>
      </c>
      <c r="R1747" s="116" t="s">
        <v>239</v>
      </c>
      <c r="S1747" s="108" t="s">
        <v>272</v>
      </c>
      <c r="T1747" s="108" t="s">
        <v>272</v>
      </c>
      <c r="U1747" s="108" t="s">
        <v>272</v>
      </c>
      <c r="V1747" s="108" t="s">
        <v>272</v>
      </c>
      <c r="W1747" s="108" t="s">
        <v>272</v>
      </c>
      <c r="X1747" s="108" t="s">
        <v>272</v>
      </c>
      <c r="Y1747" s="108" t="s">
        <v>272</v>
      </c>
      <c r="Z1747" s="108" t="s">
        <v>272</v>
      </c>
      <c r="AA1747" s="108" t="s">
        <v>272</v>
      </c>
      <c r="AB1747" s="108" t="s">
        <v>272</v>
      </c>
      <c r="AC1747" s="108" t="s">
        <v>272</v>
      </c>
      <c r="AD1747" s="108" t="s">
        <v>272</v>
      </c>
      <c r="AE1747" s="108" t="s">
        <v>272</v>
      </c>
      <c r="AF1747" s="108" t="s">
        <v>278</v>
      </c>
    </row>
    <row r="1748" spans="1:32" x14ac:dyDescent="0.25">
      <c r="A1748" s="107">
        <f t="shared" si="27"/>
        <v>9</v>
      </c>
      <c r="B1748" s="113">
        <v>45559</v>
      </c>
      <c r="C1748" s="113">
        <v>45559</v>
      </c>
      <c r="D1748" s="108" t="s">
        <v>3694</v>
      </c>
      <c r="E1748" s="108" t="s">
        <v>272</v>
      </c>
      <c r="F1748" s="108" t="s">
        <v>3695</v>
      </c>
      <c r="G1748" s="108" t="s">
        <v>281</v>
      </c>
      <c r="H1748" s="108" t="s">
        <v>282</v>
      </c>
      <c r="I1748" s="108" t="s">
        <v>276</v>
      </c>
      <c r="J1748" s="120">
        <v>-12550000</v>
      </c>
      <c r="K1748" s="114">
        <v>0</v>
      </c>
      <c r="L1748" s="114">
        <v>-12550000</v>
      </c>
      <c r="M1748" s="115" t="s">
        <v>272</v>
      </c>
      <c r="N1748" s="108" t="s">
        <v>2423</v>
      </c>
      <c r="O1748" s="108" t="s">
        <v>2424</v>
      </c>
      <c r="P1748" s="108" t="s">
        <v>284</v>
      </c>
      <c r="Q1748" s="120">
        <v>2510</v>
      </c>
      <c r="R1748" s="116" t="s">
        <v>239</v>
      </c>
      <c r="S1748" s="108" t="s">
        <v>272</v>
      </c>
      <c r="T1748" s="108" t="s">
        <v>272</v>
      </c>
      <c r="U1748" s="108" t="s">
        <v>272</v>
      </c>
      <c r="V1748" s="108" t="s">
        <v>272</v>
      </c>
      <c r="W1748" s="108" t="s">
        <v>272</v>
      </c>
      <c r="X1748" s="108" t="s">
        <v>272</v>
      </c>
      <c r="Y1748" s="108" t="s">
        <v>272</v>
      </c>
      <c r="Z1748" s="108" t="s">
        <v>272</v>
      </c>
      <c r="AA1748" s="108" t="s">
        <v>272</v>
      </c>
      <c r="AB1748" s="108" t="s">
        <v>272</v>
      </c>
      <c r="AC1748" s="108" t="s">
        <v>272</v>
      </c>
      <c r="AD1748" s="108" t="s">
        <v>272</v>
      </c>
      <c r="AE1748" s="108" t="s">
        <v>272</v>
      </c>
      <c r="AF1748" s="108" t="s">
        <v>278</v>
      </c>
    </row>
    <row r="1749" spans="1:32" x14ac:dyDescent="0.25">
      <c r="A1749" s="107">
        <f t="shared" si="27"/>
        <v>9</v>
      </c>
      <c r="B1749" s="113">
        <v>45559</v>
      </c>
      <c r="C1749" s="113">
        <v>45559</v>
      </c>
      <c r="D1749" s="108" t="s">
        <v>3694</v>
      </c>
      <c r="E1749" s="108" t="s">
        <v>272</v>
      </c>
      <c r="F1749" s="108" t="s">
        <v>3695</v>
      </c>
      <c r="G1749" s="108" t="s">
        <v>281</v>
      </c>
      <c r="H1749" s="108" t="s">
        <v>282</v>
      </c>
      <c r="I1749" s="108" t="s">
        <v>276</v>
      </c>
      <c r="J1749" s="120">
        <v>-11700000</v>
      </c>
      <c r="K1749" s="114">
        <v>0</v>
      </c>
      <c r="L1749" s="114">
        <v>-11700000</v>
      </c>
      <c r="M1749" s="115" t="s">
        <v>272</v>
      </c>
      <c r="N1749" s="108" t="s">
        <v>2425</v>
      </c>
      <c r="O1749" s="108" t="s">
        <v>2426</v>
      </c>
      <c r="P1749" s="108" t="s">
        <v>284</v>
      </c>
      <c r="Q1749" s="120">
        <v>2340</v>
      </c>
      <c r="R1749" s="116" t="s">
        <v>239</v>
      </c>
      <c r="S1749" s="108" t="s">
        <v>272</v>
      </c>
      <c r="T1749" s="108" t="s">
        <v>272</v>
      </c>
      <c r="U1749" s="108" t="s">
        <v>272</v>
      </c>
      <c r="V1749" s="108" t="s">
        <v>272</v>
      </c>
      <c r="W1749" s="108" t="s">
        <v>272</v>
      </c>
      <c r="X1749" s="108" t="s">
        <v>272</v>
      </c>
      <c r="Y1749" s="108" t="s">
        <v>272</v>
      </c>
      <c r="Z1749" s="108" t="s">
        <v>272</v>
      </c>
      <c r="AA1749" s="108" t="s">
        <v>272</v>
      </c>
      <c r="AB1749" s="108" t="s">
        <v>272</v>
      </c>
      <c r="AC1749" s="108" t="s">
        <v>272</v>
      </c>
      <c r="AD1749" s="108" t="s">
        <v>272</v>
      </c>
      <c r="AE1749" s="108" t="s">
        <v>272</v>
      </c>
      <c r="AF1749" s="108" t="s">
        <v>278</v>
      </c>
    </row>
    <row r="1750" spans="1:32" x14ac:dyDescent="0.25">
      <c r="A1750" s="107">
        <f t="shared" si="27"/>
        <v>9</v>
      </c>
      <c r="B1750" s="113">
        <v>45559</v>
      </c>
      <c r="C1750" s="113">
        <v>45559</v>
      </c>
      <c r="D1750" s="108" t="s">
        <v>3694</v>
      </c>
      <c r="E1750" s="108" t="s">
        <v>272</v>
      </c>
      <c r="F1750" s="108" t="s">
        <v>3695</v>
      </c>
      <c r="G1750" s="108" t="s">
        <v>281</v>
      </c>
      <c r="H1750" s="108" t="s">
        <v>282</v>
      </c>
      <c r="I1750" s="108" t="s">
        <v>276</v>
      </c>
      <c r="J1750" s="120">
        <v>-24400000</v>
      </c>
      <c r="K1750" s="114">
        <v>0</v>
      </c>
      <c r="L1750" s="114">
        <v>-24400000</v>
      </c>
      <c r="M1750" s="115" t="s">
        <v>272</v>
      </c>
      <c r="N1750" s="108" t="s">
        <v>2427</v>
      </c>
      <c r="O1750" s="108" t="s">
        <v>2428</v>
      </c>
      <c r="P1750" s="108" t="s">
        <v>284</v>
      </c>
      <c r="Q1750" s="120">
        <v>4880</v>
      </c>
      <c r="R1750" s="116" t="s">
        <v>239</v>
      </c>
      <c r="S1750" s="108" t="s">
        <v>272</v>
      </c>
      <c r="T1750" s="108" t="s">
        <v>272</v>
      </c>
      <c r="U1750" s="108" t="s">
        <v>272</v>
      </c>
      <c r="V1750" s="108" t="s">
        <v>272</v>
      </c>
      <c r="W1750" s="108" t="s">
        <v>272</v>
      </c>
      <c r="X1750" s="108" t="s">
        <v>272</v>
      </c>
      <c r="Y1750" s="108" t="s">
        <v>272</v>
      </c>
      <c r="Z1750" s="108" t="s">
        <v>272</v>
      </c>
      <c r="AA1750" s="108" t="s">
        <v>272</v>
      </c>
      <c r="AB1750" s="108" t="s">
        <v>272</v>
      </c>
      <c r="AC1750" s="108" t="s">
        <v>272</v>
      </c>
      <c r="AD1750" s="108" t="s">
        <v>272</v>
      </c>
      <c r="AE1750" s="108" t="s">
        <v>272</v>
      </c>
      <c r="AF1750" s="108" t="s">
        <v>278</v>
      </c>
    </row>
    <row r="1751" spans="1:32" x14ac:dyDescent="0.25">
      <c r="A1751" s="107">
        <f t="shared" si="27"/>
        <v>9</v>
      </c>
      <c r="B1751" s="113">
        <v>45559</v>
      </c>
      <c r="C1751" s="113">
        <v>45559</v>
      </c>
      <c r="D1751" s="108" t="s">
        <v>3696</v>
      </c>
      <c r="E1751" s="108" t="s">
        <v>272</v>
      </c>
      <c r="F1751" s="108" t="s">
        <v>3697</v>
      </c>
      <c r="G1751" s="108" t="s">
        <v>281</v>
      </c>
      <c r="H1751" s="108" t="s">
        <v>282</v>
      </c>
      <c r="I1751" s="108" t="s">
        <v>276</v>
      </c>
      <c r="J1751" s="120">
        <v>-399234000</v>
      </c>
      <c r="K1751" s="114">
        <v>0</v>
      </c>
      <c r="L1751" s="114">
        <v>-399234000</v>
      </c>
      <c r="M1751" s="115" t="s">
        <v>272</v>
      </c>
      <c r="N1751" s="108" t="s">
        <v>101</v>
      </c>
      <c r="O1751" s="108" t="s">
        <v>175</v>
      </c>
      <c r="P1751" s="108" t="s">
        <v>284</v>
      </c>
      <c r="Q1751" s="120">
        <v>11000</v>
      </c>
      <c r="R1751" s="116" t="s">
        <v>1</v>
      </c>
      <c r="S1751" s="108" t="s">
        <v>272</v>
      </c>
      <c r="T1751" s="108" t="s">
        <v>272</v>
      </c>
      <c r="U1751" s="108" t="s">
        <v>272</v>
      </c>
      <c r="V1751" s="108" t="s">
        <v>272</v>
      </c>
      <c r="W1751" s="108" t="s">
        <v>272</v>
      </c>
      <c r="X1751" s="108" t="s">
        <v>272</v>
      </c>
      <c r="Y1751" s="108" t="s">
        <v>272</v>
      </c>
      <c r="Z1751" s="108" t="s">
        <v>272</v>
      </c>
      <c r="AA1751" s="108" t="s">
        <v>272</v>
      </c>
      <c r="AB1751" s="108" t="s">
        <v>272</v>
      </c>
      <c r="AC1751" s="108" t="s">
        <v>272</v>
      </c>
      <c r="AD1751" s="108" t="s">
        <v>272</v>
      </c>
      <c r="AE1751" s="108" t="s">
        <v>272</v>
      </c>
      <c r="AF1751" s="108" t="s">
        <v>278</v>
      </c>
    </row>
    <row r="1752" spans="1:32" x14ac:dyDescent="0.25">
      <c r="A1752" s="107">
        <f t="shared" si="27"/>
        <v>9</v>
      </c>
      <c r="B1752" s="113">
        <v>45559</v>
      </c>
      <c r="C1752" s="113">
        <v>45559</v>
      </c>
      <c r="D1752" s="108" t="s">
        <v>3698</v>
      </c>
      <c r="E1752" s="108" t="s">
        <v>272</v>
      </c>
      <c r="F1752" s="108" t="s">
        <v>3699</v>
      </c>
      <c r="G1752" s="108" t="s">
        <v>315</v>
      </c>
      <c r="H1752" s="108" t="s">
        <v>316</v>
      </c>
      <c r="I1752" s="108" t="s">
        <v>276</v>
      </c>
      <c r="J1752" s="120">
        <v>-475548480</v>
      </c>
      <c r="K1752" s="114">
        <v>0</v>
      </c>
      <c r="L1752" s="114">
        <v>-475548480</v>
      </c>
      <c r="M1752" s="115" t="s">
        <v>272</v>
      </c>
      <c r="N1752" s="108" t="s">
        <v>197</v>
      </c>
      <c r="O1752" s="108" t="s">
        <v>198</v>
      </c>
      <c r="P1752" s="108" t="s">
        <v>284</v>
      </c>
      <c r="Q1752" s="120">
        <v>22000</v>
      </c>
      <c r="R1752" s="116" t="s">
        <v>130</v>
      </c>
      <c r="S1752" s="108" t="s">
        <v>272</v>
      </c>
      <c r="T1752" s="108" t="s">
        <v>272</v>
      </c>
      <c r="U1752" s="108" t="s">
        <v>272</v>
      </c>
      <c r="V1752" s="108" t="s">
        <v>272</v>
      </c>
      <c r="W1752" s="108" t="s">
        <v>272</v>
      </c>
      <c r="X1752" s="108" t="s">
        <v>272</v>
      </c>
      <c r="Y1752" s="108" t="s">
        <v>272</v>
      </c>
      <c r="Z1752" s="108" t="s">
        <v>272</v>
      </c>
      <c r="AA1752" s="108" t="s">
        <v>272</v>
      </c>
      <c r="AB1752" s="108" t="s">
        <v>272</v>
      </c>
      <c r="AC1752" s="108" t="s">
        <v>272</v>
      </c>
      <c r="AD1752" s="108" t="s">
        <v>272</v>
      </c>
      <c r="AE1752" s="108" t="s">
        <v>272</v>
      </c>
      <c r="AF1752" s="108" t="s">
        <v>278</v>
      </c>
    </row>
    <row r="1753" spans="1:32" x14ac:dyDescent="0.25">
      <c r="A1753" s="107">
        <f t="shared" si="27"/>
        <v>9</v>
      </c>
      <c r="B1753" s="113">
        <v>45559</v>
      </c>
      <c r="C1753" s="113">
        <v>45559</v>
      </c>
      <c r="D1753" s="108" t="s">
        <v>3700</v>
      </c>
      <c r="E1753" s="108" t="s">
        <v>272</v>
      </c>
      <c r="F1753" s="108" t="s">
        <v>3701</v>
      </c>
      <c r="G1753" s="108" t="s">
        <v>315</v>
      </c>
      <c r="H1753" s="108" t="s">
        <v>316</v>
      </c>
      <c r="I1753" s="108" t="s">
        <v>276</v>
      </c>
      <c r="J1753" s="120">
        <v>-475548480</v>
      </c>
      <c r="K1753" s="114">
        <v>0</v>
      </c>
      <c r="L1753" s="114">
        <v>-475548480</v>
      </c>
      <c r="M1753" s="115" t="s">
        <v>272</v>
      </c>
      <c r="N1753" s="108" t="s">
        <v>197</v>
      </c>
      <c r="O1753" s="108" t="s">
        <v>198</v>
      </c>
      <c r="P1753" s="108" t="s">
        <v>284</v>
      </c>
      <c r="Q1753" s="120">
        <v>22000</v>
      </c>
      <c r="R1753" s="116" t="s">
        <v>130</v>
      </c>
      <c r="S1753" s="108" t="s">
        <v>272</v>
      </c>
      <c r="T1753" s="108" t="s">
        <v>272</v>
      </c>
      <c r="U1753" s="108" t="s">
        <v>272</v>
      </c>
      <c r="V1753" s="108" t="s">
        <v>272</v>
      </c>
      <c r="W1753" s="108" t="s">
        <v>272</v>
      </c>
      <c r="X1753" s="108" t="s">
        <v>272</v>
      </c>
      <c r="Y1753" s="108" t="s">
        <v>272</v>
      </c>
      <c r="Z1753" s="108" t="s">
        <v>272</v>
      </c>
      <c r="AA1753" s="108" t="s">
        <v>272</v>
      </c>
      <c r="AB1753" s="108" t="s">
        <v>272</v>
      </c>
      <c r="AC1753" s="108" t="s">
        <v>272</v>
      </c>
      <c r="AD1753" s="108" t="s">
        <v>272</v>
      </c>
      <c r="AE1753" s="108" t="s">
        <v>272</v>
      </c>
      <c r="AF1753" s="108" t="s">
        <v>278</v>
      </c>
    </row>
    <row r="1754" spans="1:32" x14ac:dyDescent="0.25">
      <c r="A1754" s="107">
        <f t="shared" si="27"/>
        <v>9</v>
      </c>
      <c r="B1754" s="113">
        <v>45559</v>
      </c>
      <c r="C1754" s="113">
        <v>45559</v>
      </c>
      <c r="D1754" s="108" t="s">
        <v>3702</v>
      </c>
      <c r="E1754" s="108" t="s">
        <v>272</v>
      </c>
      <c r="F1754" s="108" t="s">
        <v>3703</v>
      </c>
      <c r="G1754" s="108" t="s">
        <v>315</v>
      </c>
      <c r="H1754" s="108" t="s">
        <v>316</v>
      </c>
      <c r="I1754" s="108" t="s">
        <v>276</v>
      </c>
      <c r="J1754" s="120">
        <v>-475548480</v>
      </c>
      <c r="K1754" s="114">
        <v>0</v>
      </c>
      <c r="L1754" s="114">
        <v>-475548480</v>
      </c>
      <c r="M1754" s="115" t="s">
        <v>272</v>
      </c>
      <c r="N1754" s="108" t="s">
        <v>197</v>
      </c>
      <c r="O1754" s="108" t="s">
        <v>198</v>
      </c>
      <c r="P1754" s="108" t="s">
        <v>284</v>
      </c>
      <c r="Q1754" s="120">
        <v>22000</v>
      </c>
      <c r="R1754" s="116" t="s">
        <v>130</v>
      </c>
      <c r="S1754" s="108" t="s">
        <v>272</v>
      </c>
      <c r="T1754" s="108" t="s">
        <v>272</v>
      </c>
      <c r="U1754" s="108" t="s">
        <v>272</v>
      </c>
      <c r="V1754" s="108" t="s">
        <v>272</v>
      </c>
      <c r="W1754" s="108" t="s">
        <v>272</v>
      </c>
      <c r="X1754" s="108" t="s">
        <v>272</v>
      </c>
      <c r="Y1754" s="108" t="s">
        <v>272</v>
      </c>
      <c r="Z1754" s="108" t="s">
        <v>272</v>
      </c>
      <c r="AA1754" s="108" t="s">
        <v>272</v>
      </c>
      <c r="AB1754" s="108" t="s">
        <v>272</v>
      </c>
      <c r="AC1754" s="108" t="s">
        <v>272</v>
      </c>
      <c r="AD1754" s="108" t="s">
        <v>272</v>
      </c>
      <c r="AE1754" s="108" t="s">
        <v>272</v>
      </c>
      <c r="AF1754" s="108" t="s">
        <v>278</v>
      </c>
    </row>
    <row r="1755" spans="1:32" x14ac:dyDescent="0.25">
      <c r="A1755" s="107">
        <f t="shared" si="27"/>
        <v>9</v>
      </c>
      <c r="B1755" s="113">
        <v>45559</v>
      </c>
      <c r="C1755" s="113">
        <v>45559</v>
      </c>
      <c r="D1755" s="108" t="s">
        <v>3704</v>
      </c>
      <c r="E1755" s="108" t="s">
        <v>272</v>
      </c>
      <c r="F1755" s="108" t="s">
        <v>3705</v>
      </c>
      <c r="G1755" s="108" t="s">
        <v>315</v>
      </c>
      <c r="H1755" s="108" t="s">
        <v>316</v>
      </c>
      <c r="I1755" s="108" t="s">
        <v>276</v>
      </c>
      <c r="J1755" s="120">
        <v>-475548480</v>
      </c>
      <c r="K1755" s="114">
        <v>0</v>
      </c>
      <c r="L1755" s="114">
        <v>-475548480</v>
      </c>
      <c r="M1755" s="115" t="s">
        <v>272</v>
      </c>
      <c r="N1755" s="108" t="s">
        <v>197</v>
      </c>
      <c r="O1755" s="108" t="s">
        <v>198</v>
      </c>
      <c r="P1755" s="108" t="s">
        <v>284</v>
      </c>
      <c r="Q1755" s="120">
        <v>22000</v>
      </c>
      <c r="R1755" s="116" t="s">
        <v>130</v>
      </c>
      <c r="S1755" s="108" t="s">
        <v>272</v>
      </c>
      <c r="T1755" s="108" t="s">
        <v>272</v>
      </c>
      <c r="U1755" s="108" t="s">
        <v>272</v>
      </c>
      <c r="V1755" s="108" t="s">
        <v>272</v>
      </c>
      <c r="W1755" s="108" t="s">
        <v>272</v>
      </c>
      <c r="X1755" s="108" t="s">
        <v>272</v>
      </c>
      <c r="Y1755" s="108" t="s">
        <v>272</v>
      </c>
      <c r="Z1755" s="108" t="s">
        <v>272</v>
      </c>
      <c r="AA1755" s="108" t="s">
        <v>272</v>
      </c>
      <c r="AB1755" s="108" t="s">
        <v>272</v>
      </c>
      <c r="AC1755" s="108" t="s">
        <v>272</v>
      </c>
      <c r="AD1755" s="108" t="s">
        <v>272</v>
      </c>
      <c r="AE1755" s="108" t="s">
        <v>272</v>
      </c>
      <c r="AF1755" s="108" t="s">
        <v>278</v>
      </c>
    </row>
    <row r="1756" spans="1:32" x14ac:dyDescent="0.25">
      <c r="A1756" s="107">
        <f t="shared" si="27"/>
        <v>9</v>
      </c>
      <c r="B1756" s="113">
        <v>45559</v>
      </c>
      <c r="C1756" s="113">
        <v>45559</v>
      </c>
      <c r="D1756" s="108" t="s">
        <v>3706</v>
      </c>
      <c r="E1756" s="108" t="s">
        <v>272</v>
      </c>
      <c r="F1756" s="108" t="s">
        <v>3707</v>
      </c>
      <c r="G1756" s="108" t="s">
        <v>315</v>
      </c>
      <c r="H1756" s="108" t="s">
        <v>316</v>
      </c>
      <c r="I1756" s="108" t="s">
        <v>276</v>
      </c>
      <c r="J1756" s="120">
        <v>-475548480</v>
      </c>
      <c r="K1756" s="114">
        <v>0</v>
      </c>
      <c r="L1756" s="114">
        <v>-475548480</v>
      </c>
      <c r="M1756" s="115" t="s">
        <v>272</v>
      </c>
      <c r="N1756" s="108" t="s">
        <v>197</v>
      </c>
      <c r="O1756" s="108" t="s">
        <v>198</v>
      </c>
      <c r="P1756" s="108" t="s">
        <v>284</v>
      </c>
      <c r="Q1756" s="120">
        <v>22000</v>
      </c>
      <c r="R1756" s="116" t="s">
        <v>130</v>
      </c>
      <c r="S1756" s="108" t="s">
        <v>272</v>
      </c>
      <c r="T1756" s="108" t="s">
        <v>272</v>
      </c>
      <c r="U1756" s="108" t="s">
        <v>272</v>
      </c>
      <c r="V1756" s="108" t="s">
        <v>272</v>
      </c>
      <c r="W1756" s="108" t="s">
        <v>272</v>
      </c>
      <c r="X1756" s="108" t="s">
        <v>272</v>
      </c>
      <c r="Y1756" s="108" t="s">
        <v>272</v>
      </c>
      <c r="Z1756" s="108" t="s">
        <v>272</v>
      </c>
      <c r="AA1756" s="108" t="s">
        <v>272</v>
      </c>
      <c r="AB1756" s="108" t="s">
        <v>272</v>
      </c>
      <c r="AC1756" s="108" t="s">
        <v>272</v>
      </c>
      <c r="AD1756" s="108" t="s">
        <v>272</v>
      </c>
      <c r="AE1756" s="108" t="s">
        <v>272</v>
      </c>
      <c r="AF1756" s="108" t="s">
        <v>278</v>
      </c>
    </row>
    <row r="1757" spans="1:32" x14ac:dyDescent="0.25">
      <c r="A1757" s="107">
        <f t="shared" si="27"/>
        <v>9</v>
      </c>
      <c r="B1757" s="113">
        <v>45559</v>
      </c>
      <c r="C1757" s="113">
        <v>45559</v>
      </c>
      <c r="D1757" s="108" t="s">
        <v>3708</v>
      </c>
      <c r="E1757" s="108" t="s">
        <v>272</v>
      </c>
      <c r="F1757" s="108" t="s">
        <v>3709</v>
      </c>
      <c r="G1757" s="108" t="s">
        <v>315</v>
      </c>
      <c r="H1757" s="108" t="s">
        <v>316</v>
      </c>
      <c r="I1757" s="108" t="s">
        <v>276</v>
      </c>
      <c r="J1757" s="120">
        <v>-737827200</v>
      </c>
      <c r="K1757" s="114">
        <v>0</v>
      </c>
      <c r="L1757" s="114">
        <v>-737827200</v>
      </c>
      <c r="M1757" s="115" t="s">
        <v>272</v>
      </c>
      <c r="N1757" s="108" t="s">
        <v>111</v>
      </c>
      <c r="O1757" s="108" t="s">
        <v>466</v>
      </c>
      <c r="P1757" s="108" t="s">
        <v>284</v>
      </c>
      <c r="Q1757" s="120">
        <v>22000</v>
      </c>
      <c r="R1757" s="116" t="s">
        <v>0</v>
      </c>
      <c r="S1757" s="108" t="s">
        <v>272</v>
      </c>
      <c r="T1757" s="108" t="s">
        <v>272</v>
      </c>
      <c r="U1757" s="108" t="s">
        <v>272</v>
      </c>
      <c r="V1757" s="108" t="s">
        <v>272</v>
      </c>
      <c r="W1757" s="108" t="s">
        <v>272</v>
      </c>
      <c r="X1757" s="108" t="s">
        <v>272</v>
      </c>
      <c r="Y1757" s="108" t="s">
        <v>272</v>
      </c>
      <c r="Z1757" s="108" t="s">
        <v>272</v>
      </c>
      <c r="AA1757" s="108" t="s">
        <v>272</v>
      </c>
      <c r="AB1757" s="108" t="s">
        <v>272</v>
      </c>
      <c r="AC1757" s="108" t="s">
        <v>272</v>
      </c>
      <c r="AD1757" s="108" t="s">
        <v>272</v>
      </c>
      <c r="AE1757" s="108" t="s">
        <v>272</v>
      </c>
      <c r="AF1757" s="108" t="s">
        <v>278</v>
      </c>
    </row>
    <row r="1758" spans="1:32" x14ac:dyDescent="0.25">
      <c r="A1758" s="107">
        <f t="shared" si="27"/>
        <v>9</v>
      </c>
      <c r="B1758" s="113">
        <v>45559</v>
      </c>
      <c r="C1758" s="113">
        <v>45559</v>
      </c>
      <c r="D1758" s="108" t="s">
        <v>3710</v>
      </c>
      <c r="E1758" s="108" t="s">
        <v>272</v>
      </c>
      <c r="F1758" s="108" t="s">
        <v>3711</v>
      </c>
      <c r="G1758" s="108" t="s">
        <v>315</v>
      </c>
      <c r="H1758" s="108" t="s">
        <v>316</v>
      </c>
      <c r="I1758" s="108" t="s">
        <v>276</v>
      </c>
      <c r="J1758" s="120">
        <v>-737827200</v>
      </c>
      <c r="K1758" s="114">
        <v>0</v>
      </c>
      <c r="L1758" s="114">
        <v>-737827200</v>
      </c>
      <c r="M1758" s="115" t="s">
        <v>272</v>
      </c>
      <c r="N1758" s="108" t="s">
        <v>111</v>
      </c>
      <c r="O1758" s="108" t="s">
        <v>466</v>
      </c>
      <c r="P1758" s="108" t="s">
        <v>284</v>
      </c>
      <c r="Q1758" s="120">
        <v>22000</v>
      </c>
      <c r="R1758" s="116" t="s">
        <v>0</v>
      </c>
      <c r="S1758" s="108" t="s">
        <v>272</v>
      </c>
      <c r="T1758" s="108" t="s">
        <v>272</v>
      </c>
      <c r="U1758" s="108" t="s">
        <v>272</v>
      </c>
      <c r="V1758" s="108" t="s">
        <v>272</v>
      </c>
      <c r="W1758" s="108" t="s">
        <v>272</v>
      </c>
      <c r="X1758" s="108" t="s">
        <v>272</v>
      </c>
      <c r="Y1758" s="108" t="s">
        <v>272</v>
      </c>
      <c r="Z1758" s="108" t="s">
        <v>272</v>
      </c>
      <c r="AA1758" s="108" t="s">
        <v>272</v>
      </c>
      <c r="AB1758" s="108" t="s">
        <v>272</v>
      </c>
      <c r="AC1758" s="108" t="s">
        <v>272</v>
      </c>
      <c r="AD1758" s="108" t="s">
        <v>272</v>
      </c>
      <c r="AE1758" s="108" t="s">
        <v>272</v>
      </c>
      <c r="AF1758" s="108" t="s">
        <v>278</v>
      </c>
    </row>
    <row r="1759" spans="1:32" x14ac:dyDescent="0.25">
      <c r="A1759" s="107">
        <f t="shared" si="27"/>
        <v>9</v>
      </c>
      <c r="B1759" s="113">
        <v>45559</v>
      </c>
      <c r="C1759" s="113">
        <v>45559</v>
      </c>
      <c r="D1759" s="108" t="s">
        <v>3712</v>
      </c>
      <c r="E1759" s="108" t="s">
        <v>272</v>
      </c>
      <c r="F1759" s="108" t="s">
        <v>3713</v>
      </c>
      <c r="G1759" s="108" t="s">
        <v>315</v>
      </c>
      <c r="H1759" s="108" t="s">
        <v>316</v>
      </c>
      <c r="I1759" s="108" t="s">
        <v>276</v>
      </c>
      <c r="J1759" s="120">
        <v>-737827200</v>
      </c>
      <c r="K1759" s="114">
        <v>0</v>
      </c>
      <c r="L1759" s="114">
        <v>-737827200</v>
      </c>
      <c r="M1759" s="115" t="s">
        <v>272</v>
      </c>
      <c r="N1759" s="108" t="s">
        <v>111</v>
      </c>
      <c r="O1759" s="108" t="s">
        <v>466</v>
      </c>
      <c r="P1759" s="108" t="s">
        <v>284</v>
      </c>
      <c r="Q1759" s="120">
        <v>22000</v>
      </c>
      <c r="R1759" s="116" t="s">
        <v>0</v>
      </c>
      <c r="S1759" s="108" t="s">
        <v>272</v>
      </c>
      <c r="T1759" s="108" t="s">
        <v>272</v>
      </c>
      <c r="U1759" s="108" t="s">
        <v>272</v>
      </c>
      <c r="V1759" s="108" t="s">
        <v>272</v>
      </c>
      <c r="W1759" s="108" t="s">
        <v>272</v>
      </c>
      <c r="X1759" s="108" t="s">
        <v>272</v>
      </c>
      <c r="Y1759" s="108" t="s">
        <v>272</v>
      </c>
      <c r="Z1759" s="108" t="s">
        <v>272</v>
      </c>
      <c r="AA1759" s="108" t="s">
        <v>272</v>
      </c>
      <c r="AB1759" s="108" t="s">
        <v>272</v>
      </c>
      <c r="AC1759" s="108" t="s">
        <v>272</v>
      </c>
      <c r="AD1759" s="108" t="s">
        <v>272</v>
      </c>
      <c r="AE1759" s="108" t="s">
        <v>272</v>
      </c>
      <c r="AF1759" s="108" t="s">
        <v>278</v>
      </c>
    </row>
    <row r="1760" spans="1:32" x14ac:dyDescent="0.25">
      <c r="A1760" s="107">
        <f t="shared" si="27"/>
        <v>9</v>
      </c>
      <c r="B1760" s="113">
        <v>45559</v>
      </c>
      <c r="C1760" s="113">
        <v>45559</v>
      </c>
      <c r="D1760" s="108" t="s">
        <v>3714</v>
      </c>
      <c r="E1760" s="108" t="s">
        <v>272</v>
      </c>
      <c r="F1760" s="108" t="s">
        <v>3715</v>
      </c>
      <c r="G1760" s="108" t="s">
        <v>315</v>
      </c>
      <c r="H1760" s="108" t="s">
        <v>316</v>
      </c>
      <c r="I1760" s="108" t="s">
        <v>276</v>
      </c>
      <c r="J1760" s="120">
        <v>-737827200</v>
      </c>
      <c r="K1760" s="114">
        <v>0</v>
      </c>
      <c r="L1760" s="114">
        <v>-737827200</v>
      </c>
      <c r="M1760" s="115" t="s">
        <v>272</v>
      </c>
      <c r="N1760" s="108" t="s">
        <v>111</v>
      </c>
      <c r="O1760" s="108" t="s">
        <v>466</v>
      </c>
      <c r="P1760" s="108" t="s">
        <v>284</v>
      </c>
      <c r="Q1760" s="120">
        <v>22000</v>
      </c>
      <c r="R1760" s="116" t="s">
        <v>0</v>
      </c>
      <c r="S1760" s="108" t="s">
        <v>272</v>
      </c>
      <c r="T1760" s="108" t="s">
        <v>272</v>
      </c>
      <c r="U1760" s="108" t="s">
        <v>272</v>
      </c>
      <c r="V1760" s="108" t="s">
        <v>272</v>
      </c>
      <c r="W1760" s="108" t="s">
        <v>272</v>
      </c>
      <c r="X1760" s="108" t="s">
        <v>272</v>
      </c>
      <c r="Y1760" s="108" t="s">
        <v>272</v>
      </c>
      <c r="Z1760" s="108" t="s">
        <v>272</v>
      </c>
      <c r="AA1760" s="108" t="s">
        <v>272</v>
      </c>
      <c r="AB1760" s="108" t="s">
        <v>272</v>
      </c>
      <c r="AC1760" s="108" t="s">
        <v>272</v>
      </c>
      <c r="AD1760" s="108" t="s">
        <v>272</v>
      </c>
      <c r="AE1760" s="108" t="s">
        <v>272</v>
      </c>
      <c r="AF1760" s="108" t="s">
        <v>278</v>
      </c>
    </row>
    <row r="1761" spans="1:32" x14ac:dyDescent="0.25">
      <c r="A1761" s="107">
        <f t="shared" si="27"/>
        <v>9</v>
      </c>
      <c r="B1761" s="113">
        <v>45559</v>
      </c>
      <c r="C1761" s="113">
        <v>45559</v>
      </c>
      <c r="D1761" s="108" t="s">
        <v>3716</v>
      </c>
      <c r="E1761" s="108" t="s">
        <v>272</v>
      </c>
      <c r="F1761" s="108" t="s">
        <v>3717</v>
      </c>
      <c r="G1761" s="108" t="s">
        <v>281</v>
      </c>
      <c r="H1761" s="108" t="s">
        <v>282</v>
      </c>
      <c r="I1761" s="108" t="s">
        <v>276</v>
      </c>
      <c r="J1761" s="120">
        <v>-355606350</v>
      </c>
      <c r="K1761" s="114">
        <v>0</v>
      </c>
      <c r="L1761" s="114">
        <v>-355606350</v>
      </c>
      <c r="M1761" s="115" t="s">
        <v>272</v>
      </c>
      <c r="N1761" s="108" t="s">
        <v>110</v>
      </c>
      <c r="O1761" s="108" t="s">
        <v>192</v>
      </c>
      <c r="P1761" s="108" t="s">
        <v>284</v>
      </c>
      <c r="Q1761" s="120">
        <v>11000</v>
      </c>
      <c r="R1761" s="116" t="s">
        <v>0</v>
      </c>
      <c r="S1761" s="108" t="s">
        <v>272</v>
      </c>
      <c r="T1761" s="108" t="s">
        <v>272</v>
      </c>
      <c r="U1761" s="108" t="s">
        <v>272</v>
      </c>
      <c r="V1761" s="108" t="s">
        <v>272</v>
      </c>
      <c r="W1761" s="108" t="s">
        <v>272</v>
      </c>
      <c r="X1761" s="108" t="s">
        <v>272</v>
      </c>
      <c r="Y1761" s="108" t="s">
        <v>272</v>
      </c>
      <c r="Z1761" s="108" t="s">
        <v>272</v>
      </c>
      <c r="AA1761" s="108" t="s">
        <v>272</v>
      </c>
      <c r="AB1761" s="108" t="s">
        <v>272</v>
      </c>
      <c r="AC1761" s="108" t="s">
        <v>272</v>
      </c>
      <c r="AD1761" s="108" t="s">
        <v>272</v>
      </c>
      <c r="AE1761" s="108" t="s">
        <v>272</v>
      </c>
      <c r="AF1761" s="108" t="s">
        <v>278</v>
      </c>
    </row>
    <row r="1762" spans="1:32" x14ac:dyDescent="0.25">
      <c r="A1762" s="107">
        <f t="shared" si="27"/>
        <v>9</v>
      </c>
      <c r="B1762" s="113">
        <v>45559</v>
      </c>
      <c r="C1762" s="113">
        <v>45559</v>
      </c>
      <c r="D1762" s="108" t="s">
        <v>3718</v>
      </c>
      <c r="E1762" s="108" t="s">
        <v>272</v>
      </c>
      <c r="F1762" s="108" t="s">
        <v>3719</v>
      </c>
      <c r="G1762" s="108" t="s">
        <v>281</v>
      </c>
      <c r="H1762" s="108" t="s">
        <v>282</v>
      </c>
      <c r="I1762" s="108" t="s">
        <v>276</v>
      </c>
      <c r="J1762" s="120">
        <v>-11550000</v>
      </c>
      <c r="K1762" s="114">
        <v>0</v>
      </c>
      <c r="L1762" s="114">
        <v>-11550000</v>
      </c>
      <c r="M1762" s="115" t="s">
        <v>272</v>
      </c>
      <c r="N1762" s="108" t="s">
        <v>2423</v>
      </c>
      <c r="O1762" s="108" t="s">
        <v>2424</v>
      </c>
      <c r="P1762" s="108" t="s">
        <v>284</v>
      </c>
      <c r="Q1762" s="120">
        <v>2310</v>
      </c>
      <c r="R1762" s="116" t="s">
        <v>239</v>
      </c>
      <c r="S1762" s="108" t="s">
        <v>272</v>
      </c>
      <c r="T1762" s="108" t="s">
        <v>272</v>
      </c>
      <c r="U1762" s="108" t="s">
        <v>272</v>
      </c>
      <c r="V1762" s="108" t="s">
        <v>272</v>
      </c>
      <c r="W1762" s="108" t="s">
        <v>272</v>
      </c>
      <c r="X1762" s="108" t="s">
        <v>272</v>
      </c>
      <c r="Y1762" s="108" t="s">
        <v>272</v>
      </c>
      <c r="Z1762" s="108" t="s">
        <v>272</v>
      </c>
      <c r="AA1762" s="108" t="s">
        <v>272</v>
      </c>
      <c r="AB1762" s="108" t="s">
        <v>272</v>
      </c>
      <c r="AC1762" s="108" t="s">
        <v>272</v>
      </c>
      <c r="AD1762" s="108" t="s">
        <v>272</v>
      </c>
      <c r="AE1762" s="108" t="s">
        <v>272</v>
      </c>
      <c r="AF1762" s="108" t="s">
        <v>278</v>
      </c>
    </row>
    <row r="1763" spans="1:32" x14ac:dyDescent="0.25">
      <c r="A1763" s="107">
        <f t="shared" si="27"/>
        <v>9</v>
      </c>
      <c r="B1763" s="113">
        <v>45559</v>
      </c>
      <c r="C1763" s="113">
        <v>45559</v>
      </c>
      <c r="D1763" s="108" t="s">
        <v>3718</v>
      </c>
      <c r="E1763" s="108" t="s">
        <v>272</v>
      </c>
      <c r="F1763" s="108" t="s">
        <v>3719</v>
      </c>
      <c r="G1763" s="108" t="s">
        <v>281</v>
      </c>
      <c r="H1763" s="108" t="s">
        <v>282</v>
      </c>
      <c r="I1763" s="108" t="s">
        <v>276</v>
      </c>
      <c r="J1763" s="120">
        <v>-14500000</v>
      </c>
      <c r="K1763" s="114">
        <v>0</v>
      </c>
      <c r="L1763" s="114">
        <v>-14500000</v>
      </c>
      <c r="M1763" s="115" t="s">
        <v>272</v>
      </c>
      <c r="N1763" s="108" t="s">
        <v>2425</v>
      </c>
      <c r="O1763" s="108" t="s">
        <v>2426</v>
      </c>
      <c r="P1763" s="108" t="s">
        <v>284</v>
      </c>
      <c r="Q1763" s="120">
        <v>2900</v>
      </c>
      <c r="R1763" s="116" t="s">
        <v>239</v>
      </c>
      <c r="S1763" s="108" t="s">
        <v>272</v>
      </c>
      <c r="T1763" s="108" t="s">
        <v>272</v>
      </c>
      <c r="U1763" s="108" t="s">
        <v>272</v>
      </c>
      <c r="V1763" s="108" t="s">
        <v>272</v>
      </c>
      <c r="W1763" s="108" t="s">
        <v>272</v>
      </c>
      <c r="X1763" s="108" t="s">
        <v>272</v>
      </c>
      <c r="Y1763" s="108" t="s">
        <v>272</v>
      </c>
      <c r="Z1763" s="108" t="s">
        <v>272</v>
      </c>
      <c r="AA1763" s="108" t="s">
        <v>272</v>
      </c>
      <c r="AB1763" s="108" t="s">
        <v>272</v>
      </c>
      <c r="AC1763" s="108" t="s">
        <v>272</v>
      </c>
      <c r="AD1763" s="108" t="s">
        <v>272</v>
      </c>
      <c r="AE1763" s="108" t="s">
        <v>272</v>
      </c>
      <c r="AF1763" s="108" t="s">
        <v>278</v>
      </c>
    </row>
    <row r="1764" spans="1:32" x14ac:dyDescent="0.25">
      <c r="A1764" s="107">
        <f t="shared" si="27"/>
        <v>9</v>
      </c>
      <c r="B1764" s="113">
        <v>45559</v>
      </c>
      <c r="C1764" s="113">
        <v>45559</v>
      </c>
      <c r="D1764" s="108" t="s">
        <v>3718</v>
      </c>
      <c r="E1764" s="108" t="s">
        <v>272</v>
      </c>
      <c r="F1764" s="108" t="s">
        <v>3719</v>
      </c>
      <c r="G1764" s="108" t="s">
        <v>281</v>
      </c>
      <c r="H1764" s="108" t="s">
        <v>282</v>
      </c>
      <c r="I1764" s="108" t="s">
        <v>276</v>
      </c>
      <c r="J1764" s="120">
        <v>-23900000</v>
      </c>
      <c r="K1764" s="114">
        <v>0</v>
      </c>
      <c r="L1764" s="114">
        <v>-23900000</v>
      </c>
      <c r="M1764" s="115" t="s">
        <v>272</v>
      </c>
      <c r="N1764" s="108" t="s">
        <v>2427</v>
      </c>
      <c r="O1764" s="108" t="s">
        <v>2428</v>
      </c>
      <c r="P1764" s="108" t="s">
        <v>284</v>
      </c>
      <c r="Q1764" s="120">
        <v>4780</v>
      </c>
      <c r="R1764" s="116" t="s">
        <v>239</v>
      </c>
      <c r="S1764" s="108" t="s">
        <v>272</v>
      </c>
      <c r="T1764" s="108" t="s">
        <v>272</v>
      </c>
      <c r="U1764" s="108" t="s">
        <v>272</v>
      </c>
      <c r="V1764" s="108" t="s">
        <v>272</v>
      </c>
      <c r="W1764" s="108" t="s">
        <v>272</v>
      </c>
      <c r="X1764" s="108" t="s">
        <v>272</v>
      </c>
      <c r="Y1764" s="108" t="s">
        <v>272</v>
      </c>
      <c r="Z1764" s="108" t="s">
        <v>272</v>
      </c>
      <c r="AA1764" s="108" t="s">
        <v>272</v>
      </c>
      <c r="AB1764" s="108" t="s">
        <v>272</v>
      </c>
      <c r="AC1764" s="108" t="s">
        <v>272</v>
      </c>
      <c r="AD1764" s="108" t="s">
        <v>272</v>
      </c>
      <c r="AE1764" s="108" t="s">
        <v>272</v>
      </c>
      <c r="AF1764" s="108" t="s">
        <v>278</v>
      </c>
    </row>
    <row r="1765" spans="1:32" x14ac:dyDescent="0.25">
      <c r="A1765" s="107">
        <f t="shared" si="27"/>
        <v>9</v>
      </c>
      <c r="B1765" s="113">
        <v>45559</v>
      </c>
      <c r="C1765" s="113">
        <v>45559</v>
      </c>
      <c r="D1765" s="108" t="s">
        <v>3720</v>
      </c>
      <c r="E1765" s="108" t="s">
        <v>272</v>
      </c>
      <c r="F1765" s="108" t="s">
        <v>3721</v>
      </c>
      <c r="G1765" s="108" t="s">
        <v>281</v>
      </c>
      <c r="H1765" s="108" t="s">
        <v>282</v>
      </c>
      <c r="I1765" s="108" t="s">
        <v>276</v>
      </c>
      <c r="J1765" s="120">
        <v>-108111111</v>
      </c>
      <c r="K1765" s="114">
        <v>0</v>
      </c>
      <c r="L1765" s="114">
        <v>-108111111</v>
      </c>
      <c r="M1765" s="115" t="s">
        <v>272</v>
      </c>
      <c r="N1765" s="108" t="s">
        <v>141</v>
      </c>
      <c r="O1765" s="108" t="s">
        <v>142</v>
      </c>
      <c r="P1765" s="108" t="s">
        <v>284</v>
      </c>
      <c r="Q1765" s="120">
        <v>5250</v>
      </c>
      <c r="R1765" s="116" t="s">
        <v>1</v>
      </c>
      <c r="S1765" s="108" t="s">
        <v>272</v>
      </c>
      <c r="T1765" s="108" t="s">
        <v>272</v>
      </c>
      <c r="U1765" s="108" t="s">
        <v>272</v>
      </c>
      <c r="V1765" s="108" t="s">
        <v>272</v>
      </c>
      <c r="W1765" s="108" t="s">
        <v>272</v>
      </c>
      <c r="X1765" s="108" t="s">
        <v>272</v>
      </c>
      <c r="Y1765" s="108" t="s">
        <v>272</v>
      </c>
      <c r="Z1765" s="108" t="s">
        <v>272</v>
      </c>
      <c r="AA1765" s="108" t="s">
        <v>272</v>
      </c>
      <c r="AB1765" s="108" t="s">
        <v>272</v>
      </c>
      <c r="AC1765" s="108" t="s">
        <v>272</v>
      </c>
      <c r="AD1765" s="108" t="s">
        <v>272</v>
      </c>
      <c r="AE1765" s="108" t="s">
        <v>272</v>
      </c>
      <c r="AF1765" s="108" t="s">
        <v>278</v>
      </c>
    </row>
    <row r="1766" spans="1:32" x14ac:dyDescent="0.25">
      <c r="A1766" s="107">
        <f t="shared" si="27"/>
        <v>9</v>
      </c>
      <c r="B1766" s="113">
        <v>45560</v>
      </c>
      <c r="C1766" s="113">
        <v>45560</v>
      </c>
      <c r="D1766" s="108" t="s">
        <v>3722</v>
      </c>
      <c r="E1766" s="108" t="s">
        <v>272</v>
      </c>
      <c r="F1766" s="108" t="s">
        <v>3723</v>
      </c>
      <c r="G1766" s="108" t="s">
        <v>315</v>
      </c>
      <c r="H1766" s="108" t="s">
        <v>316</v>
      </c>
      <c r="I1766" s="108" t="s">
        <v>276</v>
      </c>
      <c r="J1766" s="120">
        <v>-474965700</v>
      </c>
      <c r="K1766" s="114">
        <v>0</v>
      </c>
      <c r="L1766" s="114">
        <v>-474965700</v>
      </c>
      <c r="M1766" s="115" t="s">
        <v>272</v>
      </c>
      <c r="N1766" s="108" t="s">
        <v>197</v>
      </c>
      <c r="O1766" s="108" t="s">
        <v>198</v>
      </c>
      <c r="P1766" s="108" t="s">
        <v>284</v>
      </c>
      <c r="Q1766" s="120">
        <v>22000</v>
      </c>
      <c r="R1766" s="116" t="s">
        <v>130</v>
      </c>
      <c r="S1766" s="108" t="s">
        <v>272</v>
      </c>
      <c r="T1766" s="108" t="s">
        <v>272</v>
      </c>
      <c r="U1766" s="108" t="s">
        <v>272</v>
      </c>
      <c r="V1766" s="108" t="s">
        <v>272</v>
      </c>
      <c r="W1766" s="108" t="s">
        <v>272</v>
      </c>
      <c r="X1766" s="108" t="s">
        <v>272</v>
      </c>
      <c r="Y1766" s="108" t="s">
        <v>272</v>
      </c>
      <c r="Z1766" s="108" t="s">
        <v>272</v>
      </c>
      <c r="AA1766" s="108" t="s">
        <v>272</v>
      </c>
      <c r="AB1766" s="108" t="s">
        <v>272</v>
      </c>
      <c r="AC1766" s="108" t="s">
        <v>272</v>
      </c>
      <c r="AD1766" s="108" t="s">
        <v>272</v>
      </c>
      <c r="AE1766" s="108" t="s">
        <v>272</v>
      </c>
      <c r="AF1766" s="108" t="s">
        <v>278</v>
      </c>
    </row>
    <row r="1767" spans="1:32" x14ac:dyDescent="0.25">
      <c r="A1767" s="107">
        <f t="shared" si="27"/>
        <v>9</v>
      </c>
      <c r="B1767" s="113">
        <v>45560</v>
      </c>
      <c r="C1767" s="113">
        <v>45560</v>
      </c>
      <c r="D1767" s="108" t="s">
        <v>3724</v>
      </c>
      <c r="E1767" s="108" t="s">
        <v>272</v>
      </c>
      <c r="F1767" s="108" t="s">
        <v>3725</v>
      </c>
      <c r="G1767" s="108" t="s">
        <v>315</v>
      </c>
      <c r="H1767" s="108" t="s">
        <v>316</v>
      </c>
      <c r="I1767" s="108" t="s">
        <v>276</v>
      </c>
      <c r="J1767" s="120">
        <v>-474965700</v>
      </c>
      <c r="K1767" s="114">
        <v>0</v>
      </c>
      <c r="L1767" s="114">
        <v>-474965700</v>
      </c>
      <c r="M1767" s="115" t="s">
        <v>272</v>
      </c>
      <c r="N1767" s="108" t="s">
        <v>197</v>
      </c>
      <c r="O1767" s="108" t="s">
        <v>198</v>
      </c>
      <c r="P1767" s="108" t="s">
        <v>284</v>
      </c>
      <c r="Q1767" s="120">
        <v>22000</v>
      </c>
      <c r="R1767" s="116" t="s">
        <v>130</v>
      </c>
      <c r="S1767" s="108" t="s">
        <v>272</v>
      </c>
      <c r="T1767" s="108" t="s">
        <v>272</v>
      </c>
      <c r="U1767" s="108" t="s">
        <v>272</v>
      </c>
      <c r="V1767" s="108" t="s">
        <v>272</v>
      </c>
      <c r="W1767" s="108" t="s">
        <v>272</v>
      </c>
      <c r="X1767" s="108" t="s">
        <v>272</v>
      </c>
      <c r="Y1767" s="108" t="s">
        <v>272</v>
      </c>
      <c r="Z1767" s="108" t="s">
        <v>272</v>
      </c>
      <c r="AA1767" s="108" t="s">
        <v>272</v>
      </c>
      <c r="AB1767" s="108" t="s">
        <v>272</v>
      </c>
      <c r="AC1767" s="108" t="s">
        <v>272</v>
      </c>
      <c r="AD1767" s="108" t="s">
        <v>272</v>
      </c>
      <c r="AE1767" s="108" t="s">
        <v>272</v>
      </c>
      <c r="AF1767" s="108" t="s">
        <v>278</v>
      </c>
    </row>
    <row r="1768" spans="1:32" x14ac:dyDescent="0.25">
      <c r="A1768" s="107">
        <f t="shared" si="27"/>
        <v>9</v>
      </c>
      <c r="B1768" s="113">
        <v>45560</v>
      </c>
      <c r="C1768" s="113">
        <v>45560</v>
      </c>
      <c r="D1768" s="108" t="s">
        <v>3726</v>
      </c>
      <c r="E1768" s="108" t="s">
        <v>272</v>
      </c>
      <c r="F1768" s="108" t="s">
        <v>3727</v>
      </c>
      <c r="G1768" s="108" t="s">
        <v>315</v>
      </c>
      <c r="H1768" s="108" t="s">
        <v>316</v>
      </c>
      <c r="I1768" s="108" t="s">
        <v>276</v>
      </c>
      <c r="J1768" s="120">
        <v>-474965700</v>
      </c>
      <c r="K1768" s="114">
        <v>0</v>
      </c>
      <c r="L1768" s="114">
        <v>-474965700</v>
      </c>
      <c r="M1768" s="115" t="s">
        <v>272</v>
      </c>
      <c r="N1768" s="108" t="s">
        <v>197</v>
      </c>
      <c r="O1768" s="108" t="s">
        <v>198</v>
      </c>
      <c r="P1768" s="108" t="s">
        <v>284</v>
      </c>
      <c r="Q1768" s="120">
        <v>22000</v>
      </c>
      <c r="R1768" s="116" t="s">
        <v>130</v>
      </c>
      <c r="S1768" s="108" t="s">
        <v>272</v>
      </c>
      <c r="T1768" s="108" t="s">
        <v>272</v>
      </c>
      <c r="U1768" s="108" t="s">
        <v>272</v>
      </c>
      <c r="V1768" s="108" t="s">
        <v>272</v>
      </c>
      <c r="W1768" s="108" t="s">
        <v>272</v>
      </c>
      <c r="X1768" s="108" t="s">
        <v>272</v>
      </c>
      <c r="Y1768" s="108" t="s">
        <v>272</v>
      </c>
      <c r="Z1768" s="108" t="s">
        <v>272</v>
      </c>
      <c r="AA1768" s="108" t="s">
        <v>272</v>
      </c>
      <c r="AB1768" s="108" t="s">
        <v>272</v>
      </c>
      <c r="AC1768" s="108" t="s">
        <v>272</v>
      </c>
      <c r="AD1768" s="108" t="s">
        <v>272</v>
      </c>
      <c r="AE1768" s="108" t="s">
        <v>272</v>
      </c>
      <c r="AF1768" s="108" t="s">
        <v>278</v>
      </c>
    </row>
    <row r="1769" spans="1:32" x14ac:dyDescent="0.25">
      <c r="A1769" s="107">
        <f t="shared" si="27"/>
        <v>9</v>
      </c>
      <c r="B1769" s="113">
        <v>45560</v>
      </c>
      <c r="C1769" s="113">
        <v>45560</v>
      </c>
      <c r="D1769" s="108" t="s">
        <v>3728</v>
      </c>
      <c r="E1769" s="108" t="s">
        <v>272</v>
      </c>
      <c r="F1769" s="108" t="s">
        <v>3729</v>
      </c>
      <c r="G1769" s="108" t="s">
        <v>315</v>
      </c>
      <c r="H1769" s="108" t="s">
        <v>316</v>
      </c>
      <c r="I1769" s="108" t="s">
        <v>276</v>
      </c>
      <c r="J1769" s="120">
        <v>-474965700</v>
      </c>
      <c r="K1769" s="114">
        <v>0</v>
      </c>
      <c r="L1769" s="114">
        <v>-474965700</v>
      </c>
      <c r="M1769" s="115" t="s">
        <v>272</v>
      </c>
      <c r="N1769" s="108" t="s">
        <v>197</v>
      </c>
      <c r="O1769" s="108" t="s">
        <v>198</v>
      </c>
      <c r="P1769" s="108" t="s">
        <v>284</v>
      </c>
      <c r="Q1769" s="120">
        <v>22000</v>
      </c>
      <c r="R1769" s="116" t="s">
        <v>130</v>
      </c>
      <c r="S1769" s="108" t="s">
        <v>272</v>
      </c>
      <c r="T1769" s="108" t="s">
        <v>272</v>
      </c>
      <c r="U1769" s="108" t="s">
        <v>272</v>
      </c>
      <c r="V1769" s="108" t="s">
        <v>272</v>
      </c>
      <c r="W1769" s="108" t="s">
        <v>272</v>
      </c>
      <c r="X1769" s="108" t="s">
        <v>272</v>
      </c>
      <c r="Y1769" s="108" t="s">
        <v>272</v>
      </c>
      <c r="Z1769" s="108" t="s">
        <v>272</v>
      </c>
      <c r="AA1769" s="108" t="s">
        <v>272</v>
      </c>
      <c r="AB1769" s="108" t="s">
        <v>272</v>
      </c>
      <c r="AC1769" s="108" t="s">
        <v>272</v>
      </c>
      <c r="AD1769" s="108" t="s">
        <v>272</v>
      </c>
      <c r="AE1769" s="108" t="s">
        <v>272</v>
      </c>
      <c r="AF1769" s="108" t="s">
        <v>278</v>
      </c>
    </row>
    <row r="1770" spans="1:32" x14ac:dyDescent="0.25">
      <c r="A1770" s="107">
        <f t="shared" si="27"/>
        <v>9</v>
      </c>
      <c r="B1770" s="113">
        <v>45560</v>
      </c>
      <c r="C1770" s="113">
        <v>45560</v>
      </c>
      <c r="D1770" s="108" t="s">
        <v>3730</v>
      </c>
      <c r="E1770" s="108" t="s">
        <v>272</v>
      </c>
      <c r="F1770" s="108" t="s">
        <v>3731</v>
      </c>
      <c r="G1770" s="108" t="s">
        <v>315</v>
      </c>
      <c r="H1770" s="108" t="s">
        <v>316</v>
      </c>
      <c r="I1770" s="108" t="s">
        <v>276</v>
      </c>
      <c r="J1770" s="120">
        <v>-474965700</v>
      </c>
      <c r="K1770" s="114">
        <v>0</v>
      </c>
      <c r="L1770" s="114">
        <v>-474965700</v>
      </c>
      <c r="M1770" s="115" t="s">
        <v>272</v>
      </c>
      <c r="N1770" s="108" t="s">
        <v>197</v>
      </c>
      <c r="O1770" s="108" t="s">
        <v>198</v>
      </c>
      <c r="P1770" s="108" t="s">
        <v>284</v>
      </c>
      <c r="Q1770" s="120">
        <v>22000</v>
      </c>
      <c r="R1770" s="116" t="s">
        <v>130</v>
      </c>
      <c r="S1770" s="108" t="s">
        <v>272</v>
      </c>
      <c r="T1770" s="108" t="s">
        <v>272</v>
      </c>
      <c r="U1770" s="108" t="s">
        <v>272</v>
      </c>
      <c r="V1770" s="108" t="s">
        <v>272</v>
      </c>
      <c r="W1770" s="108" t="s">
        <v>272</v>
      </c>
      <c r="X1770" s="108" t="s">
        <v>272</v>
      </c>
      <c r="Y1770" s="108" t="s">
        <v>272</v>
      </c>
      <c r="Z1770" s="108" t="s">
        <v>272</v>
      </c>
      <c r="AA1770" s="108" t="s">
        <v>272</v>
      </c>
      <c r="AB1770" s="108" t="s">
        <v>272</v>
      </c>
      <c r="AC1770" s="108" t="s">
        <v>272</v>
      </c>
      <c r="AD1770" s="108" t="s">
        <v>272</v>
      </c>
      <c r="AE1770" s="108" t="s">
        <v>272</v>
      </c>
      <c r="AF1770" s="108" t="s">
        <v>278</v>
      </c>
    </row>
    <row r="1771" spans="1:32" x14ac:dyDescent="0.25">
      <c r="A1771" s="107">
        <f t="shared" si="27"/>
        <v>9</v>
      </c>
      <c r="B1771" s="113">
        <v>45560</v>
      </c>
      <c r="C1771" s="113">
        <v>45560</v>
      </c>
      <c r="D1771" s="108" t="s">
        <v>3732</v>
      </c>
      <c r="E1771" s="108" t="s">
        <v>272</v>
      </c>
      <c r="F1771" s="108" t="s">
        <v>3733</v>
      </c>
      <c r="G1771" s="108" t="s">
        <v>315</v>
      </c>
      <c r="H1771" s="108" t="s">
        <v>316</v>
      </c>
      <c r="I1771" s="108" t="s">
        <v>276</v>
      </c>
      <c r="J1771" s="120">
        <v>-683133000</v>
      </c>
      <c r="K1771" s="114">
        <v>0</v>
      </c>
      <c r="L1771" s="114">
        <v>-683133000</v>
      </c>
      <c r="M1771" s="115" t="s">
        <v>272</v>
      </c>
      <c r="N1771" s="108" t="s">
        <v>110</v>
      </c>
      <c r="O1771" s="108" t="s">
        <v>192</v>
      </c>
      <c r="P1771" s="108" t="s">
        <v>284</v>
      </c>
      <c r="Q1771" s="120">
        <v>22000</v>
      </c>
      <c r="R1771" s="116" t="s">
        <v>0</v>
      </c>
      <c r="S1771" s="108" t="s">
        <v>272</v>
      </c>
      <c r="T1771" s="108" t="s">
        <v>272</v>
      </c>
      <c r="U1771" s="108" t="s">
        <v>272</v>
      </c>
      <c r="V1771" s="108" t="s">
        <v>272</v>
      </c>
      <c r="W1771" s="108" t="s">
        <v>272</v>
      </c>
      <c r="X1771" s="108" t="s">
        <v>272</v>
      </c>
      <c r="Y1771" s="108" t="s">
        <v>272</v>
      </c>
      <c r="Z1771" s="108" t="s">
        <v>272</v>
      </c>
      <c r="AA1771" s="108" t="s">
        <v>272</v>
      </c>
      <c r="AB1771" s="108" t="s">
        <v>272</v>
      </c>
      <c r="AC1771" s="108" t="s">
        <v>272</v>
      </c>
      <c r="AD1771" s="108" t="s">
        <v>272</v>
      </c>
      <c r="AE1771" s="108" t="s">
        <v>272</v>
      </c>
      <c r="AF1771" s="108" t="s">
        <v>278</v>
      </c>
    </row>
    <row r="1772" spans="1:32" x14ac:dyDescent="0.25">
      <c r="A1772" s="107">
        <f t="shared" si="27"/>
        <v>9</v>
      </c>
      <c r="B1772" s="113">
        <v>45560</v>
      </c>
      <c r="C1772" s="113">
        <v>45560</v>
      </c>
      <c r="D1772" s="108" t="s">
        <v>3734</v>
      </c>
      <c r="E1772" s="108" t="s">
        <v>272</v>
      </c>
      <c r="F1772" s="108" t="s">
        <v>3735</v>
      </c>
      <c r="G1772" s="108" t="s">
        <v>315</v>
      </c>
      <c r="H1772" s="108" t="s">
        <v>316</v>
      </c>
      <c r="I1772" s="108" t="s">
        <v>276</v>
      </c>
      <c r="J1772" s="120">
        <v>-683133000</v>
      </c>
      <c r="K1772" s="114">
        <v>0</v>
      </c>
      <c r="L1772" s="114">
        <v>-683133000</v>
      </c>
      <c r="M1772" s="115" t="s">
        <v>272</v>
      </c>
      <c r="N1772" s="108" t="s">
        <v>110</v>
      </c>
      <c r="O1772" s="108" t="s">
        <v>192</v>
      </c>
      <c r="P1772" s="108" t="s">
        <v>284</v>
      </c>
      <c r="Q1772" s="120">
        <v>22000</v>
      </c>
      <c r="R1772" s="116" t="s">
        <v>0</v>
      </c>
      <c r="S1772" s="108" t="s">
        <v>272</v>
      </c>
      <c r="T1772" s="108" t="s">
        <v>272</v>
      </c>
      <c r="U1772" s="108" t="s">
        <v>272</v>
      </c>
      <c r="V1772" s="108" t="s">
        <v>272</v>
      </c>
      <c r="W1772" s="108" t="s">
        <v>272</v>
      </c>
      <c r="X1772" s="108" t="s">
        <v>272</v>
      </c>
      <c r="Y1772" s="108" t="s">
        <v>272</v>
      </c>
      <c r="Z1772" s="108" t="s">
        <v>272</v>
      </c>
      <c r="AA1772" s="108" t="s">
        <v>272</v>
      </c>
      <c r="AB1772" s="108" t="s">
        <v>272</v>
      </c>
      <c r="AC1772" s="108" t="s">
        <v>272</v>
      </c>
      <c r="AD1772" s="108" t="s">
        <v>272</v>
      </c>
      <c r="AE1772" s="108" t="s">
        <v>272</v>
      </c>
      <c r="AF1772" s="108" t="s">
        <v>278</v>
      </c>
    </row>
    <row r="1773" spans="1:32" x14ac:dyDescent="0.25">
      <c r="A1773" s="107">
        <f t="shared" si="27"/>
        <v>9</v>
      </c>
      <c r="B1773" s="113">
        <v>45560</v>
      </c>
      <c r="C1773" s="113">
        <v>45560</v>
      </c>
      <c r="D1773" s="108" t="s">
        <v>3736</v>
      </c>
      <c r="E1773" s="108" t="s">
        <v>272</v>
      </c>
      <c r="F1773" s="108" t="s">
        <v>3737</v>
      </c>
      <c r="G1773" s="108" t="s">
        <v>281</v>
      </c>
      <c r="H1773" s="108" t="s">
        <v>282</v>
      </c>
      <c r="I1773" s="108" t="s">
        <v>276</v>
      </c>
      <c r="J1773" s="120">
        <v>-736737540</v>
      </c>
      <c r="K1773" s="114">
        <v>0</v>
      </c>
      <c r="L1773" s="114">
        <v>-736737540</v>
      </c>
      <c r="M1773" s="115" t="s">
        <v>272</v>
      </c>
      <c r="N1773" s="108" t="s">
        <v>95</v>
      </c>
      <c r="O1773" s="108" t="s">
        <v>170</v>
      </c>
      <c r="P1773" s="108" t="s">
        <v>284</v>
      </c>
      <c r="Q1773" s="120">
        <v>22000</v>
      </c>
      <c r="R1773" s="116" t="s">
        <v>0</v>
      </c>
      <c r="S1773" s="108" t="s">
        <v>272</v>
      </c>
      <c r="T1773" s="108" t="s">
        <v>272</v>
      </c>
      <c r="U1773" s="108" t="s">
        <v>272</v>
      </c>
      <c r="V1773" s="108" t="s">
        <v>272</v>
      </c>
      <c r="W1773" s="108" t="s">
        <v>272</v>
      </c>
      <c r="X1773" s="108" t="s">
        <v>272</v>
      </c>
      <c r="Y1773" s="108" t="s">
        <v>272</v>
      </c>
      <c r="Z1773" s="108" t="s">
        <v>272</v>
      </c>
      <c r="AA1773" s="108" t="s">
        <v>272</v>
      </c>
      <c r="AB1773" s="108" t="s">
        <v>272</v>
      </c>
      <c r="AC1773" s="108" t="s">
        <v>272</v>
      </c>
      <c r="AD1773" s="108" t="s">
        <v>272</v>
      </c>
      <c r="AE1773" s="108" t="s">
        <v>272</v>
      </c>
      <c r="AF1773" s="108" t="s">
        <v>278</v>
      </c>
    </row>
    <row r="1774" spans="1:32" x14ac:dyDescent="0.25">
      <c r="A1774" s="107">
        <f t="shared" si="27"/>
        <v>9</v>
      </c>
      <c r="B1774" s="113">
        <v>45560</v>
      </c>
      <c r="C1774" s="113">
        <v>45560</v>
      </c>
      <c r="D1774" s="108" t="s">
        <v>3738</v>
      </c>
      <c r="E1774" s="108" t="s">
        <v>272</v>
      </c>
      <c r="F1774" s="108" t="s">
        <v>3739</v>
      </c>
      <c r="G1774" s="108" t="s">
        <v>315</v>
      </c>
      <c r="H1774" s="108" t="s">
        <v>316</v>
      </c>
      <c r="I1774" s="108" t="s">
        <v>276</v>
      </c>
      <c r="J1774" s="120">
        <v>-736923000</v>
      </c>
      <c r="K1774" s="114">
        <v>0</v>
      </c>
      <c r="L1774" s="114">
        <v>-736923000</v>
      </c>
      <c r="M1774" s="115" t="s">
        <v>272</v>
      </c>
      <c r="N1774" s="108" t="s">
        <v>111</v>
      </c>
      <c r="O1774" s="108" t="s">
        <v>466</v>
      </c>
      <c r="P1774" s="108" t="s">
        <v>284</v>
      </c>
      <c r="Q1774" s="120">
        <v>22000</v>
      </c>
      <c r="R1774" s="116" t="s">
        <v>0</v>
      </c>
      <c r="S1774" s="108" t="s">
        <v>272</v>
      </c>
      <c r="T1774" s="108" t="s">
        <v>272</v>
      </c>
      <c r="U1774" s="108" t="s">
        <v>272</v>
      </c>
      <c r="V1774" s="108" t="s">
        <v>272</v>
      </c>
      <c r="W1774" s="108" t="s">
        <v>272</v>
      </c>
      <c r="X1774" s="108" t="s">
        <v>272</v>
      </c>
      <c r="Y1774" s="108" t="s">
        <v>272</v>
      </c>
      <c r="Z1774" s="108" t="s">
        <v>272</v>
      </c>
      <c r="AA1774" s="108" t="s">
        <v>272</v>
      </c>
      <c r="AB1774" s="108" t="s">
        <v>272</v>
      </c>
      <c r="AC1774" s="108" t="s">
        <v>272</v>
      </c>
      <c r="AD1774" s="108" t="s">
        <v>272</v>
      </c>
      <c r="AE1774" s="108" t="s">
        <v>272</v>
      </c>
      <c r="AF1774" s="108" t="s">
        <v>278</v>
      </c>
    </row>
    <row r="1775" spans="1:32" x14ac:dyDescent="0.25">
      <c r="A1775" s="107">
        <f t="shared" si="27"/>
        <v>9</v>
      </c>
      <c r="B1775" s="113">
        <v>45560</v>
      </c>
      <c r="C1775" s="113">
        <v>45560</v>
      </c>
      <c r="D1775" s="108" t="s">
        <v>3740</v>
      </c>
      <c r="E1775" s="108" t="s">
        <v>272</v>
      </c>
      <c r="F1775" s="108" t="s">
        <v>3741</v>
      </c>
      <c r="G1775" s="108" t="s">
        <v>315</v>
      </c>
      <c r="H1775" s="108" t="s">
        <v>316</v>
      </c>
      <c r="I1775" s="108" t="s">
        <v>276</v>
      </c>
      <c r="J1775" s="120">
        <v>-736923000</v>
      </c>
      <c r="K1775" s="114">
        <v>0</v>
      </c>
      <c r="L1775" s="114">
        <v>-736923000</v>
      </c>
      <c r="M1775" s="115" t="s">
        <v>272</v>
      </c>
      <c r="N1775" s="108" t="s">
        <v>111</v>
      </c>
      <c r="O1775" s="108" t="s">
        <v>466</v>
      </c>
      <c r="P1775" s="108" t="s">
        <v>284</v>
      </c>
      <c r="Q1775" s="120">
        <v>22000</v>
      </c>
      <c r="R1775" s="116" t="s">
        <v>0</v>
      </c>
      <c r="S1775" s="108" t="s">
        <v>272</v>
      </c>
      <c r="T1775" s="108" t="s">
        <v>272</v>
      </c>
      <c r="U1775" s="108" t="s">
        <v>272</v>
      </c>
      <c r="V1775" s="108" t="s">
        <v>272</v>
      </c>
      <c r="W1775" s="108" t="s">
        <v>272</v>
      </c>
      <c r="X1775" s="108" t="s">
        <v>272</v>
      </c>
      <c r="Y1775" s="108" t="s">
        <v>272</v>
      </c>
      <c r="Z1775" s="108" t="s">
        <v>272</v>
      </c>
      <c r="AA1775" s="108" t="s">
        <v>272</v>
      </c>
      <c r="AB1775" s="108" t="s">
        <v>272</v>
      </c>
      <c r="AC1775" s="108" t="s">
        <v>272</v>
      </c>
      <c r="AD1775" s="108" t="s">
        <v>272</v>
      </c>
      <c r="AE1775" s="108" t="s">
        <v>272</v>
      </c>
      <c r="AF1775" s="108" t="s">
        <v>278</v>
      </c>
    </row>
    <row r="1776" spans="1:32" x14ac:dyDescent="0.25">
      <c r="A1776" s="107">
        <f t="shared" si="27"/>
        <v>9</v>
      </c>
      <c r="B1776" s="113">
        <v>45560</v>
      </c>
      <c r="C1776" s="113">
        <v>45560</v>
      </c>
      <c r="D1776" s="108" t="s">
        <v>3742</v>
      </c>
      <c r="E1776" s="108" t="s">
        <v>272</v>
      </c>
      <c r="F1776" s="108" t="s">
        <v>3743</v>
      </c>
      <c r="G1776" s="108" t="s">
        <v>315</v>
      </c>
      <c r="H1776" s="108" t="s">
        <v>316</v>
      </c>
      <c r="I1776" s="108" t="s">
        <v>276</v>
      </c>
      <c r="J1776" s="120">
        <v>-736923000</v>
      </c>
      <c r="K1776" s="114">
        <v>0</v>
      </c>
      <c r="L1776" s="114">
        <v>-736923000</v>
      </c>
      <c r="M1776" s="115" t="s">
        <v>272</v>
      </c>
      <c r="N1776" s="108" t="s">
        <v>111</v>
      </c>
      <c r="O1776" s="108" t="s">
        <v>466</v>
      </c>
      <c r="P1776" s="108" t="s">
        <v>284</v>
      </c>
      <c r="Q1776" s="120">
        <v>22000</v>
      </c>
      <c r="R1776" s="116" t="s">
        <v>0</v>
      </c>
      <c r="S1776" s="108" t="s">
        <v>272</v>
      </c>
      <c r="T1776" s="108" t="s">
        <v>272</v>
      </c>
      <c r="U1776" s="108" t="s">
        <v>272</v>
      </c>
      <c r="V1776" s="108" t="s">
        <v>272</v>
      </c>
      <c r="W1776" s="108" t="s">
        <v>272</v>
      </c>
      <c r="X1776" s="108" t="s">
        <v>272</v>
      </c>
      <c r="Y1776" s="108" t="s">
        <v>272</v>
      </c>
      <c r="Z1776" s="108" t="s">
        <v>272</v>
      </c>
      <c r="AA1776" s="108" t="s">
        <v>272</v>
      </c>
      <c r="AB1776" s="108" t="s">
        <v>272</v>
      </c>
      <c r="AC1776" s="108" t="s">
        <v>272</v>
      </c>
      <c r="AD1776" s="108" t="s">
        <v>272</v>
      </c>
      <c r="AE1776" s="108" t="s">
        <v>272</v>
      </c>
      <c r="AF1776" s="108" t="s">
        <v>278</v>
      </c>
    </row>
    <row r="1777" spans="1:32" x14ac:dyDescent="0.25">
      <c r="A1777" s="107">
        <f t="shared" si="27"/>
        <v>9</v>
      </c>
      <c r="B1777" s="113">
        <v>45560</v>
      </c>
      <c r="C1777" s="113">
        <v>45560</v>
      </c>
      <c r="D1777" s="108" t="s">
        <v>3744</v>
      </c>
      <c r="E1777" s="108" t="s">
        <v>272</v>
      </c>
      <c r="F1777" s="108" t="s">
        <v>3745</v>
      </c>
      <c r="G1777" s="108" t="s">
        <v>315</v>
      </c>
      <c r="H1777" s="108" t="s">
        <v>316</v>
      </c>
      <c r="I1777" s="108" t="s">
        <v>276</v>
      </c>
      <c r="J1777" s="120">
        <v>-736923000</v>
      </c>
      <c r="K1777" s="114">
        <v>0</v>
      </c>
      <c r="L1777" s="114">
        <v>-736923000</v>
      </c>
      <c r="M1777" s="115" t="s">
        <v>272</v>
      </c>
      <c r="N1777" s="108" t="s">
        <v>111</v>
      </c>
      <c r="O1777" s="108" t="s">
        <v>466</v>
      </c>
      <c r="P1777" s="108" t="s">
        <v>284</v>
      </c>
      <c r="Q1777" s="120">
        <v>22000</v>
      </c>
      <c r="R1777" s="116" t="s">
        <v>0</v>
      </c>
      <c r="S1777" s="108" t="s">
        <v>272</v>
      </c>
      <c r="T1777" s="108" t="s">
        <v>272</v>
      </c>
      <c r="U1777" s="108" t="s">
        <v>272</v>
      </c>
      <c r="V1777" s="108" t="s">
        <v>272</v>
      </c>
      <c r="W1777" s="108" t="s">
        <v>272</v>
      </c>
      <c r="X1777" s="108" t="s">
        <v>272</v>
      </c>
      <c r="Y1777" s="108" t="s">
        <v>272</v>
      </c>
      <c r="Z1777" s="108" t="s">
        <v>272</v>
      </c>
      <c r="AA1777" s="108" t="s">
        <v>272</v>
      </c>
      <c r="AB1777" s="108" t="s">
        <v>272</v>
      </c>
      <c r="AC1777" s="108" t="s">
        <v>272</v>
      </c>
      <c r="AD1777" s="108" t="s">
        <v>272</v>
      </c>
      <c r="AE1777" s="108" t="s">
        <v>272</v>
      </c>
      <c r="AF1777" s="108" t="s">
        <v>278</v>
      </c>
    </row>
    <row r="1778" spans="1:32" x14ac:dyDescent="0.25">
      <c r="A1778" s="107">
        <f t="shared" si="27"/>
        <v>9</v>
      </c>
      <c r="B1778" s="113">
        <v>45560</v>
      </c>
      <c r="C1778" s="113">
        <v>45560</v>
      </c>
      <c r="D1778" s="108" t="s">
        <v>3746</v>
      </c>
      <c r="E1778" s="108" t="s">
        <v>272</v>
      </c>
      <c r="F1778" s="108" t="s">
        <v>3747</v>
      </c>
      <c r="G1778" s="108" t="s">
        <v>281</v>
      </c>
      <c r="H1778" s="108" t="s">
        <v>282</v>
      </c>
      <c r="I1778" s="108" t="s">
        <v>276</v>
      </c>
      <c r="J1778" s="120">
        <v>-811131750</v>
      </c>
      <c r="K1778" s="114">
        <v>0</v>
      </c>
      <c r="L1778" s="114">
        <v>-811131750</v>
      </c>
      <c r="M1778" s="115" t="s">
        <v>272</v>
      </c>
      <c r="N1778" s="108" t="s">
        <v>283</v>
      </c>
      <c r="O1778" s="108" t="s">
        <v>168</v>
      </c>
      <c r="P1778" s="108" t="s">
        <v>284</v>
      </c>
      <c r="Q1778" s="120">
        <v>22000</v>
      </c>
      <c r="R1778" s="116" t="s">
        <v>0</v>
      </c>
      <c r="S1778" s="108" t="s">
        <v>272</v>
      </c>
      <c r="T1778" s="108" t="s">
        <v>272</v>
      </c>
      <c r="U1778" s="108" t="s">
        <v>272</v>
      </c>
      <c r="V1778" s="108" t="s">
        <v>272</v>
      </c>
      <c r="W1778" s="108" t="s">
        <v>272</v>
      </c>
      <c r="X1778" s="108" t="s">
        <v>272</v>
      </c>
      <c r="Y1778" s="108" t="s">
        <v>272</v>
      </c>
      <c r="Z1778" s="108" t="s">
        <v>272</v>
      </c>
      <c r="AA1778" s="108" t="s">
        <v>272</v>
      </c>
      <c r="AB1778" s="108" t="s">
        <v>272</v>
      </c>
      <c r="AC1778" s="108" t="s">
        <v>272</v>
      </c>
      <c r="AD1778" s="108" t="s">
        <v>272</v>
      </c>
      <c r="AE1778" s="108" t="s">
        <v>272</v>
      </c>
      <c r="AF1778" s="108" t="s">
        <v>278</v>
      </c>
    </row>
    <row r="1779" spans="1:32" x14ac:dyDescent="0.25">
      <c r="A1779" s="107">
        <f t="shared" si="27"/>
        <v>9</v>
      </c>
      <c r="B1779" s="113">
        <v>45560</v>
      </c>
      <c r="C1779" s="113">
        <v>45560</v>
      </c>
      <c r="D1779" s="108" t="s">
        <v>3748</v>
      </c>
      <c r="E1779" s="108" t="s">
        <v>272</v>
      </c>
      <c r="F1779" s="108" t="s">
        <v>3749</v>
      </c>
      <c r="G1779" s="108" t="s">
        <v>281</v>
      </c>
      <c r="H1779" s="108" t="s">
        <v>282</v>
      </c>
      <c r="I1779" s="108" t="s">
        <v>276</v>
      </c>
      <c r="J1779" s="120">
        <v>-112000000</v>
      </c>
      <c r="K1779" s="114">
        <v>0</v>
      </c>
      <c r="L1779" s="114">
        <v>-112000000</v>
      </c>
      <c r="M1779" s="115" t="s">
        <v>272</v>
      </c>
      <c r="N1779" s="108" t="s">
        <v>3750</v>
      </c>
      <c r="O1779" s="108" t="s">
        <v>3751</v>
      </c>
      <c r="P1779" s="108" t="s">
        <v>284</v>
      </c>
      <c r="Q1779" s="120">
        <v>5000</v>
      </c>
      <c r="R1779" s="116" t="s">
        <v>1</v>
      </c>
      <c r="S1779" s="108" t="s">
        <v>272</v>
      </c>
      <c r="T1779" s="108" t="s">
        <v>272</v>
      </c>
      <c r="U1779" s="108" t="s">
        <v>272</v>
      </c>
      <c r="V1779" s="108" t="s">
        <v>272</v>
      </c>
      <c r="W1779" s="108" t="s">
        <v>272</v>
      </c>
      <c r="X1779" s="108" t="s">
        <v>272</v>
      </c>
      <c r="Y1779" s="108" t="s">
        <v>272</v>
      </c>
      <c r="Z1779" s="108" t="s">
        <v>272</v>
      </c>
      <c r="AA1779" s="108" t="s">
        <v>272</v>
      </c>
      <c r="AB1779" s="108" t="s">
        <v>272</v>
      </c>
      <c r="AC1779" s="108" t="s">
        <v>272</v>
      </c>
      <c r="AD1779" s="108" t="s">
        <v>272</v>
      </c>
      <c r="AE1779" s="108" t="s">
        <v>272</v>
      </c>
      <c r="AF1779" s="108" t="s">
        <v>278</v>
      </c>
    </row>
    <row r="1780" spans="1:32" x14ac:dyDescent="0.25">
      <c r="A1780" s="107">
        <f t="shared" si="27"/>
        <v>9</v>
      </c>
      <c r="B1780" s="113">
        <v>45560</v>
      </c>
      <c r="C1780" s="113">
        <v>45560</v>
      </c>
      <c r="D1780" s="108" t="s">
        <v>3752</v>
      </c>
      <c r="E1780" s="108" t="s">
        <v>272</v>
      </c>
      <c r="F1780" s="108" t="s">
        <v>3753</v>
      </c>
      <c r="G1780" s="108" t="s">
        <v>281</v>
      </c>
      <c r="H1780" s="108" t="s">
        <v>282</v>
      </c>
      <c r="I1780" s="108" t="s">
        <v>276</v>
      </c>
      <c r="J1780" s="120">
        <v>-11950000</v>
      </c>
      <c r="K1780" s="114">
        <v>0</v>
      </c>
      <c r="L1780" s="114">
        <v>-11950000</v>
      </c>
      <c r="M1780" s="115" t="s">
        <v>272</v>
      </c>
      <c r="N1780" s="108" t="s">
        <v>2423</v>
      </c>
      <c r="O1780" s="108" t="s">
        <v>2424</v>
      </c>
      <c r="P1780" s="108" t="s">
        <v>284</v>
      </c>
      <c r="Q1780" s="120">
        <v>2390</v>
      </c>
      <c r="R1780" s="116" t="s">
        <v>239</v>
      </c>
      <c r="S1780" s="108" t="s">
        <v>272</v>
      </c>
      <c r="T1780" s="108" t="s">
        <v>272</v>
      </c>
      <c r="U1780" s="108" t="s">
        <v>272</v>
      </c>
      <c r="V1780" s="108" t="s">
        <v>272</v>
      </c>
      <c r="W1780" s="108" t="s">
        <v>272</v>
      </c>
      <c r="X1780" s="108" t="s">
        <v>272</v>
      </c>
      <c r="Y1780" s="108" t="s">
        <v>272</v>
      </c>
      <c r="Z1780" s="108" t="s">
        <v>272</v>
      </c>
      <c r="AA1780" s="108" t="s">
        <v>272</v>
      </c>
      <c r="AB1780" s="108" t="s">
        <v>272</v>
      </c>
      <c r="AC1780" s="108" t="s">
        <v>272</v>
      </c>
      <c r="AD1780" s="108" t="s">
        <v>272</v>
      </c>
      <c r="AE1780" s="108" t="s">
        <v>272</v>
      </c>
      <c r="AF1780" s="108" t="s">
        <v>278</v>
      </c>
    </row>
    <row r="1781" spans="1:32" x14ac:dyDescent="0.25">
      <c r="A1781" s="107">
        <f t="shared" si="27"/>
        <v>9</v>
      </c>
      <c r="B1781" s="113">
        <v>45560</v>
      </c>
      <c r="C1781" s="113">
        <v>45560</v>
      </c>
      <c r="D1781" s="108" t="s">
        <v>3752</v>
      </c>
      <c r="E1781" s="108" t="s">
        <v>272</v>
      </c>
      <c r="F1781" s="108" t="s">
        <v>3753</v>
      </c>
      <c r="G1781" s="108" t="s">
        <v>281</v>
      </c>
      <c r="H1781" s="108" t="s">
        <v>282</v>
      </c>
      <c r="I1781" s="108" t="s">
        <v>276</v>
      </c>
      <c r="J1781" s="120">
        <v>-11930000</v>
      </c>
      <c r="K1781" s="114">
        <v>0</v>
      </c>
      <c r="L1781" s="114">
        <v>-11930000</v>
      </c>
      <c r="M1781" s="115" t="s">
        <v>272</v>
      </c>
      <c r="N1781" s="108" t="s">
        <v>2425</v>
      </c>
      <c r="O1781" s="108" t="s">
        <v>2426</v>
      </c>
      <c r="P1781" s="108" t="s">
        <v>284</v>
      </c>
      <c r="Q1781" s="120">
        <v>2386</v>
      </c>
      <c r="R1781" s="116" t="s">
        <v>239</v>
      </c>
      <c r="S1781" s="108" t="s">
        <v>272</v>
      </c>
      <c r="T1781" s="108" t="s">
        <v>272</v>
      </c>
      <c r="U1781" s="108" t="s">
        <v>272</v>
      </c>
      <c r="V1781" s="108" t="s">
        <v>272</v>
      </c>
      <c r="W1781" s="108" t="s">
        <v>272</v>
      </c>
      <c r="X1781" s="108" t="s">
        <v>272</v>
      </c>
      <c r="Y1781" s="108" t="s">
        <v>272</v>
      </c>
      <c r="Z1781" s="108" t="s">
        <v>272</v>
      </c>
      <c r="AA1781" s="108" t="s">
        <v>272</v>
      </c>
      <c r="AB1781" s="108" t="s">
        <v>272</v>
      </c>
      <c r="AC1781" s="108" t="s">
        <v>272</v>
      </c>
      <c r="AD1781" s="108" t="s">
        <v>272</v>
      </c>
      <c r="AE1781" s="108" t="s">
        <v>272</v>
      </c>
      <c r="AF1781" s="108" t="s">
        <v>278</v>
      </c>
    </row>
    <row r="1782" spans="1:32" x14ac:dyDescent="0.25">
      <c r="A1782" s="107">
        <f t="shared" si="27"/>
        <v>9</v>
      </c>
      <c r="B1782" s="113">
        <v>45560</v>
      </c>
      <c r="C1782" s="113">
        <v>45560</v>
      </c>
      <c r="D1782" s="108" t="s">
        <v>3752</v>
      </c>
      <c r="E1782" s="108" t="s">
        <v>272</v>
      </c>
      <c r="F1782" s="108" t="s">
        <v>3753</v>
      </c>
      <c r="G1782" s="108" t="s">
        <v>281</v>
      </c>
      <c r="H1782" s="108" t="s">
        <v>282</v>
      </c>
      <c r="I1782" s="108" t="s">
        <v>276</v>
      </c>
      <c r="J1782" s="120">
        <v>-19300000</v>
      </c>
      <c r="K1782" s="114">
        <v>0</v>
      </c>
      <c r="L1782" s="114">
        <v>-19300000</v>
      </c>
      <c r="M1782" s="115" t="s">
        <v>272</v>
      </c>
      <c r="N1782" s="108" t="s">
        <v>2427</v>
      </c>
      <c r="O1782" s="108" t="s">
        <v>2428</v>
      </c>
      <c r="P1782" s="108" t="s">
        <v>284</v>
      </c>
      <c r="Q1782" s="120">
        <v>3860</v>
      </c>
      <c r="R1782" s="116" t="s">
        <v>239</v>
      </c>
      <c r="S1782" s="108" t="s">
        <v>272</v>
      </c>
      <c r="T1782" s="108" t="s">
        <v>272</v>
      </c>
      <c r="U1782" s="108" t="s">
        <v>272</v>
      </c>
      <c r="V1782" s="108" t="s">
        <v>272</v>
      </c>
      <c r="W1782" s="108" t="s">
        <v>272</v>
      </c>
      <c r="X1782" s="108" t="s">
        <v>272</v>
      </c>
      <c r="Y1782" s="108" t="s">
        <v>272</v>
      </c>
      <c r="Z1782" s="108" t="s">
        <v>272</v>
      </c>
      <c r="AA1782" s="108" t="s">
        <v>272</v>
      </c>
      <c r="AB1782" s="108" t="s">
        <v>272</v>
      </c>
      <c r="AC1782" s="108" t="s">
        <v>272</v>
      </c>
      <c r="AD1782" s="108" t="s">
        <v>272</v>
      </c>
      <c r="AE1782" s="108" t="s">
        <v>272</v>
      </c>
      <c r="AF1782" s="108" t="s">
        <v>278</v>
      </c>
    </row>
    <row r="1783" spans="1:32" x14ac:dyDescent="0.25">
      <c r="A1783" s="107">
        <f t="shared" si="27"/>
        <v>9</v>
      </c>
      <c r="B1783" s="113">
        <v>45561</v>
      </c>
      <c r="C1783" s="113">
        <v>45561</v>
      </c>
      <c r="D1783" s="108" t="s">
        <v>3754</v>
      </c>
      <c r="E1783" s="108" t="s">
        <v>272</v>
      </c>
      <c r="F1783" s="108" t="s">
        <v>3755</v>
      </c>
      <c r="G1783" s="108" t="s">
        <v>281</v>
      </c>
      <c r="H1783" s="108" t="s">
        <v>282</v>
      </c>
      <c r="I1783" s="108" t="s">
        <v>276</v>
      </c>
      <c r="J1783" s="120">
        <v>-16191600</v>
      </c>
      <c r="K1783" s="114">
        <v>0</v>
      </c>
      <c r="L1783" s="114">
        <v>-16191600</v>
      </c>
      <c r="M1783" s="115" t="s">
        <v>272</v>
      </c>
      <c r="N1783" s="108" t="s">
        <v>110</v>
      </c>
      <c r="O1783" s="108" t="s">
        <v>192</v>
      </c>
      <c r="P1783" s="108" t="s">
        <v>284</v>
      </c>
      <c r="Q1783" s="120">
        <v>500</v>
      </c>
      <c r="R1783" s="116" t="s">
        <v>0</v>
      </c>
      <c r="S1783" s="108" t="s">
        <v>272</v>
      </c>
      <c r="T1783" s="108" t="s">
        <v>272</v>
      </c>
      <c r="U1783" s="108" t="s">
        <v>272</v>
      </c>
      <c r="V1783" s="108" t="s">
        <v>272</v>
      </c>
      <c r="W1783" s="108" t="s">
        <v>272</v>
      </c>
      <c r="X1783" s="108" t="s">
        <v>272</v>
      </c>
      <c r="Y1783" s="108" t="s">
        <v>272</v>
      </c>
      <c r="Z1783" s="108" t="s">
        <v>272</v>
      </c>
      <c r="AA1783" s="108" t="s">
        <v>272</v>
      </c>
      <c r="AB1783" s="108" t="s">
        <v>272</v>
      </c>
      <c r="AC1783" s="108" t="s">
        <v>272</v>
      </c>
      <c r="AD1783" s="108" t="s">
        <v>272</v>
      </c>
      <c r="AE1783" s="108" t="s">
        <v>272</v>
      </c>
      <c r="AF1783" s="108" t="s">
        <v>278</v>
      </c>
    </row>
    <row r="1784" spans="1:32" x14ac:dyDescent="0.25">
      <c r="A1784" s="107">
        <f t="shared" si="27"/>
        <v>9</v>
      </c>
      <c r="B1784" s="113">
        <v>45561</v>
      </c>
      <c r="C1784" s="113">
        <v>45561</v>
      </c>
      <c r="D1784" s="108" t="s">
        <v>3756</v>
      </c>
      <c r="E1784" s="108" t="s">
        <v>272</v>
      </c>
      <c r="F1784" s="108" t="s">
        <v>3757</v>
      </c>
      <c r="G1784" s="108" t="s">
        <v>281</v>
      </c>
      <c r="H1784" s="108" t="s">
        <v>282</v>
      </c>
      <c r="I1784" s="108" t="s">
        <v>276</v>
      </c>
      <c r="J1784" s="120">
        <v>-12080000</v>
      </c>
      <c r="K1784" s="114">
        <v>0</v>
      </c>
      <c r="L1784" s="114">
        <v>-12080000</v>
      </c>
      <c r="M1784" s="115" t="s">
        <v>272</v>
      </c>
      <c r="N1784" s="108" t="s">
        <v>2423</v>
      </c>
      <c r="O1784" s="108" t="s">
        <v>2424</v>
      </c>
      <c r="P1784" s="108" t="s">
        <v>284</v>
      </c>
      <c r="Q1784" s="120">
        <v>2416</v>
      </c>
      <c r="R1784" s="116" t="s">
        <v>239</v>
      </c>
      <c r="S1784" s="108" t="s">
        <v>272</v>
      </c>
      <c r="T1784" s="108" t="s">
        <v>272</v>
      </c>
      <c r="U1784" s="108" t="s">
        <v>272</v>
      </c>
      <c r="V1784" s="108" t="s">
        <v>272</v>
      </c>
      <c r="W1784" s="108" t="s">
        <v>272</v>
      </c>
      <c r="X1784" s="108" t="s">
        <v>272</v>
      </c>
      <c r="Y1784" s="108" t="s">
        <v>272</v>
      </c>
      <c r="Z1784" s="108" t="s">
        <v>272</v>
      </c>
      <c r="AA1784" s="108" t="s">
        <v>272</v>
      </c>
      <c r="AB1784" s="108" t="s">
        <v>272</v>
      </c>
      <c r="AC1784" s="108" t="s">
        <v>272</v>
      </c>
      <c r="AD1784" s="108" t="s">
        <v>272</v>
      </c>
      <c r="AE1784" s="108" t="s">
        <v>272</v>
      </c>
      <c r="AF1784" s="108" t="s">
        <v>278</v>
      </c>
    </row>
    <row r="1785" spans="1:32" x14ac:dyDescent="0.25">
      <c r="A1785" s="107">
        <f t="shared" si="27"/>
        <v>9</v>
      </c>
      <c r="B1785" s="113">
        <v>45561</v>
      </c>
      <c r="C1785" s="113">
        <v>45561</v>
      </c>
      <c r="D1785" s="108" t="s">
        <v>3756</v>
      </c>
      <c r="E1785" s="108" t="s">
        <v>272</v>
      </c>
      <c r="F1785" s="108" t="s">
        <v>3757</v>
      </c>
      <c r="G1785" s="108" t="s">
        <v>281</v>
      </c>
      <c r="H1785" s="108" t="s">
        <v>282</v>
      </c>
      <c r="I1785" s="108" t="s">
        <v>276</v>
      </c>
      <c r="J1785" s="120">
        <v>-13250000</v>
      </c>
      <c r="K1785" s="114">
        <v>0</v>
      </c>
      <c r="L1785" s="114">
        <v>-13250000</v>
      </c>
      <c r="M1785" s="115" t="s">
        <v>272</v>
      </c>
      <c r="N1785" s="108" t="s">
        <v>2425</v>
      </c>
      <c r="O1785" s="108" t="s">
        <v>2426</v>
      </c>
      <c r="P1785" s="108" t="s">
        <v>284</v>
      </c>
      <c r="Q1785" s="120">
        <v>2650</v>
      </c>
      <c r="R1785" s="116" t="s">
        <v>239</v>
      </c>
      <c r="S1785" s="108" t="s">
        <v>272</v>
      </c>
      <c r="T1785" s="108" t="s">
        <v>272</v>
      </c>
      <c r="U1785" s="108" t="s">
        <v>272</v>
      </c>
      <c r="V1785" s="108" t="s">
        <v>272</v>
      </c>
      <c r="W1785" s="108" t="s">
        <v>272</v>
      </c>
      <c r="X1785" s="108" t="s">
        <v>272</v>
      </c>
      <c r="Y1785" s="108" t="s">
        <v>272</v>
      </c>
      <c r="Z1785" s="108" t="s">
        <v>272</v>
      </c>
      <c r="AA1785" s="108" t="s">
        <v>272</v>
      </c>
      <c r="AB1785" s="108" t="s">
        <v>272</v>
      </c>
      <c r="AC1785" s="108" t="s">
        <v>272</v>
      </c>
      <c r="AD1785" s="108" t="s">
        <v>272</v>
      </c>
      <c r="AE1785" s="108" t="s">
        <v>272</v>
      </c>
      <c r="AF1785" s="108" t="s">
        <v>278</v>
      </c>
    </row>
    <row r="1786" spans="1:32" x14ac:dyDescent="0.25">
      <c r="A1786" s="107">
        <f t="shared" si="27"/>
        <v>9</v>
      </c>
      <c r="B1786" s="113">
        <v>45561</v>
      </c>
      <c r="C1786" s="113">
        <v>45561</v>
      </c>
      <c r="D1786" s="108" t="s">
        <v>3756</v>
      </c>
      <c r="E1786" s="108" t="s">
        <v>272</v>
      </c>
      <c r="F1786" s="108" t="s">
        <v>3757</v>
      </c>
      <c r="G1786" s="108" t="s">
        <v>281</v>
      </c>
      <c r="H1786" s="108" t="s">
        <v>282</v>
      </c>
      <c r="I1786" s="108" t="s">
        <v>276</v>
      </c>
      <c r="J1786" s="120">
        <v>-24700000</v>
      </c>
      <c r="K1786" s="114">
        <v>0</v>
      </c>
      <c r="L1786" s="114">
        <v>-24700000</v>
      </c>
      <c r="M1786" s="115" t="s">
        <v>272</v>
      </c>
      <c r="N1786" s="108" t="s">
        <v>2427</v>
      </c>
      <c r="O1786" s="108" t="s">
        <v>2428</v>
      </c>
      <c r="P1786" s="108" t="s">
        <v>284</v>
      </c>
      <c r="Q1786" s="120">
        <v>4940</v>
      </c>
      <c r="R1786" s="116" t="s">
        <v>239</v>
      </c>
      <c r="S1786" s="108" t="s">
        <v>272</v>
      </c>
      <c r="T1786" s="108" t="s">
        <v>272</v>
      </c>
      <c r="U1786" s="108" t="s">
        <v>272</v>
      </c>
      <c r="V1786" s="108" t="s">
        <v>272</v>
      </c>
      <c r="W1786" s="108" t="s">
        <v>272</v>
      </c>
      <c r="X1786" s="108" t="s">
        <v>272</v>
      </c>
      <c r="Y1786" s="108" t="s">
        <v>272</v>
      </c>
      <c r="Z1786" s="108" t="s">
        <v>272</v>
      </c>
      <c r="AA1786" s="108" t="s">
        <v>272</v>
      </c>
      <c r="AB1786" s="108" t="s">
        <v>272</v>
      </c>
      <c r="AC1786" s="108" t="s">
        <v>272</v>
      </c>
      <c r="AD1786" s="108" t="s">
        <v>272</v>
      </c>
      <c r="AE1786" s="108" t="s">
        <v>272</v>
      </c>
      <c r="AF1786" s="108" t="s">
        <v>278</v>
      </c>
    </row>
    <row r="1787" spans="1:32" x14ac:dyDescent="0.25">
      <c r="A1787" s="107">
        <f t="shared" si="27"/>
        <v>9</v>
      </c>
      <c r="B1787" s="113">
        <v>45561</v>
      </c>
      <c r="C1787" s="113">
        <v>45561</v>
      </c>
      <c r="D1787" s="108" t="s">
        <v>3758</v>
      </c>
      <c r="E1787" s="108" t="s">
        <v>272</v>
      </c>
      <c r="F1787" s="108" t="s">
        <v>3759</v>
      </c>
      <c r="G1787" s="108" t="s">
        <v>281</v>
      </c>
      <c r="H1787" s="108" t="s">
        <v>282</v>
      </c>
      <c r="I1787" s="108" t="s">
        <v>276</v>
      </c>
      <c r="J1787" s="120">
        <v>-12730000</v>
      </c>
      <c r="K1787" s="114">
        <v>0</v>
      </c>
      <c r="L1787" s="114">
        <v>-12730000</v>
      </c>
      <c r="M1787" s="115" t="s">
        <v>272</v>
      </c>
      <c r="N1787" s="108" t="s">
        <v>2423</v>
      </c>
      <c r="O1787" s="108" t="s">
        <v>2424</v>
      </c>
      <c r="P1787" s="108" t="s">
        <v>284</v>
      </c>
      <c r="Q1787" s="120">
        <v>2546</v>
      </c>
      <c r="R1787" s="116" t="s">
        <v>239</v>
      </c>
      <c r="S1787" s="108" t="s">
        <v>272</v>
      </c>
      <c r="T1787" s="108" t="s">
        <v>272</v>
      </c>
      <c r="U1787" s="108" t="s">
        <v>272</v>
      </c>
      <c r="V1787" s="108" t="s">
        <v>272</v>
      </c>
      <c r="W1787" s="108" t="s">
        <v>272</v>
      </c>
      <c r="X1787" s="108" t="s">
        <v>272</v>
      </c>
      <c r="Y1787" s="108" t="s">
        <v>272</v>
      </c>
      <c r="Z1787" s="108" t="s">
        <v>272</v>
      </c>
      <c r="AA1787" s="108" t="s">
        <v>272</v>
      </c>
      <c r="AB1787" s="108" t="s">
        <v>272</v>
      </c>
      <c r="AC1787" s="108" t="s">
        <v>272</v>
      </c>
      <c r="AD1787" s="108" t="s">
        <v>272</v>
      </c>
      <c r="AE1787" s="108" t="s">
        <v>272</v>
      </c>
      <c r="AF1787" s="108" t="s">
        <v>278</v>
      </c>
    </row>
    <row r="1788" spans="1:32" x14ac:dyDescent="0.25">
      <c r="A1788" s="107">
        <f t="shared" si="27"/>
        <v>9</v>
      </c>
      <c r="B1788" s="113">
        <v>45561</v>
      </c>
      <c r="C1788" s="113">
        <v>45561</v>
      </c>
      <c r="D1788" s="108" t="s">
        <v>3758</v>
      </c>
      <c r="E1788" s="108" t="s">
        <v>272</v>
      </c>
      <c r="F1788" s="108" t="s">
        <v>3759</v>
      </c>
      <c r="G1788" s="108" t="s">
        <v>281</v>
      </c>
      <c r="H1788" s="108" t="s">
        <v>282</v>
      </c>
      <c r="I1788" s="108" t="s">
        <v>276</v>
      </c>
      <c r="J1788" s="120">
        <v>-14000000</v>
      </c>
      <c r="K1788" s="114">
        <v>0</v>
      </c>
      <c r="L1788" s="114">
        <v>-14000000</v>
      </c>
      <c r="M1788" s="115" t="s">
        <v>272</v>
      </c>
      <c r="N1788" s="108" t="s">
        <v>2427</v>
      </c>
      <c r="O1788" s="108" t="s">
        <v>2428</v>
      </c>
      <c r="P1788" s="108" t="s">
        <v>284</v>
      </c>
      <c r="Q1788" s="120">
        <v>2800</v>
      </c>
      <c r="R1788" s="116" t="s">
        <v>239</v>
      </c>
      <c r="S1788" s="108" t="s">
        <v>272</v>
      </c>
      <c r="T1788" s="108" t="s">
        <v>272</v>
      </c>
      <c r="U1788" s="108" t="s">
        <v>272</v>
      </c>
      <c r="V1788" s="108" t="s">
        <v>272</v>
      </c>
      <c r="W1788" s="108" t="s">
        <v>272</v>
      </c>
      <c r="X1788" s="108" t="s">
        <v>272</v>
      </c>
      <c r="Y1788" s="108" t="s">
        <v>272</v>
      </c>
      <c r="Z1788" s="108" t="s">
        <v>272</v>
      </c>
      <c r="AA1788" s="108" t="s">
        <v>272</v>
      </c>
      <c r="AB1788" s="108" t="s">
        <v>272</v>
      </c>
      <c r="AC1788" s="108" t="s">
        <v>272</v>
      </c>
      <c r="AD1788" s="108" t="s">
        <v>272</v>
      </c>
      <c r="AE1788" s="108" t="s">
        <v>272</v>
      </c>
      <c r="AF1788" s="108" t="s">
        <v>278</v>
      </c>
    </row>
    <row r="1789" spans="1:32" x14ac:dyDescent="0.25">
      <c r="A1789" s="107">
        <f t="shared" si="27"/>
        <v>9</v>
      </c>
      <c r="B1789" s="113">
        <v>45561</v>
      </c>
      <c r="C1789" s="113">
        <v>45561</v>
      </c>
      <c r="D1789" s="108" t="s">
        <v>3758</v>
      </c>
      <c r="E1789" s="108" t="s">
        <v>272</v>
      </c>
      <c r="F1789" s="108" t="s">
        <v>3759</v>
      </c>
      <c r="G1789" s="108" t="s">
        <v>281</v>
      </c>
      <c r="H1789" s="108" t="s">
        <v>282</v>
      </c>
      <c r="I1789" s="108" t="s">
        <v>276</v>
      </c>
      <c r="J1789" s="120">
        <v>-15950000</v>
      </c>
      <c r="K1789" s="114">
        <v>0</v>
      </c>
      <c r="L1789" s="114">
        <v>-15950000</v>
      </c>
      <c r="M1789" s="115" t="s">
        <v>272</v>
      </c>
      <c r="N1789" s="108" t="s">
        <v>2429</v>
      </c>
      <c r="O1789" s="108" t="s">
        <v>2430</v>
      </c>
      <c r="P1789" s="108" t="s">
        <v>284</v>
      </c>
      <c r="Q1789" s="120">
        <v>3190</v>
      </c>
      <c r="R1789" s="116" t="s">
        <v>239</v>
      </c>
      <c r="S1789" s="108" t="s">
        <v>272</v>
      </c>
      <c r="T1789" s="108" t="s">
        <v>272</v>
      </c>
      <c r="U1789" s="108" t="s">
        <v>272</v>
      </c>
      <c r="V1789" s="108" t="s">
        <v>272</v>
      </c>
      <c r="W1789" s="108" t="s">
        <v>272</v>
      </c>
      <c r="X1789" s="108" t="s">
        <v>272</v>
      </c>
      <c r="Y1789" s="108" t="s">
        <v>272</v>
      </c>
      <c r="Z1789" s="108" t="s">
        <v>272</v>
      </c>
      <c r="AA1789" s="108" t="s">
        <v>272</v>
      </c>
      <c r="AB1789" s="108" t="s">
        <v>272</v>
      </c>
      <c r="AC1789" s="108" t="s">
        <v>272</v>
      </c>
      <c r="AD1789" s="108" t="s">
        <v>272</v>
      </c>
      <c r="AE1789" s="108" t="s">
        <v>272</v>
      </c>
      <c r="AF1789" s="108" t="s">
        <v>278</v>
      </c>
    </row>
    <row r="1790" spans="1:32" x14ac:dyDescent="0.25">
      <c r="A1790" s="107">
        <f t="shared" si="27"/>
        <v>9</v>
      </c>
      <c r="B1790" s="113">
        <v>45561</v>
      </c>
      <c r="C1790" s="113">
        <v>45561</v>
      </c>
      <c r="D1790" s="108" t="s">
        <v>3760</v>
      </c>
      <c r="E1790" s="108" t="s">
        <v>272</v>
      </c>
      <c r="F1790" s="108" t="s">
        <v>3761</v>
      </c>
      <c r="G1790" s="108" t="s">
        <v>315</v>
      </c>
      <c r="H1790" s="108" t="s">
        <v>316</v>
      </c>
      <c r="I1790" s="108" t="s">
        <v>276</v>
      </c>
      <c r="J1790" s="120">
        <v>-667847796</v>
      </c>
      <c r="K1790" s="114">
        <v>0</v>
      </c>
      <c r="L1790" s="114">
        <v>-667847796</v>
      </c>
      <c r="M1790" s="115" t="s">
        <v>272</v>
      </c>
      <c r="N1790" s="108" t="s">
        <v>110</v>
      </c>
      <c r="O1790" s="108" t="s">
        <v>192</v>
      </c>
      <c r="P1790" s="108" t="s">
        <v>284</v>
      </c>
      <c r="Q1790" s="120">
        <v>22000</v>
      </c>
      <c r="R1790" s="116" t="s">
        <v>0</v>
      </c>
      <c r="S1790" s="108" t="s">
        <v>272</v>
      </c>
      <c r="T1790" s="108" t="s">
        <v>272</v>
      </c>
      <c r="U1790" s="108" t="s">
        <v>272</v>
      </c>
      <c r="V1790" s="108" t="s">
        <v>272</v>
      </c>
      <c r="W1790" s="108" t="s">
        <v>272</v>
      </c>
      <c r="X1790" s="108" t="s">
        <v>272</v>
      </c>
      <c r="Y1790" s="108" t="s">
        <v>272</v>
      </c>
      <c r="Z1790" s="108" t="s">
        <v>272</v>
      </c>
      <c r="AA1790" s="108" t="s">
        <v>272</v>
      </c>
      <c r="AB1790" s="108" t="s">
        <v>272</v>
      </c>
      <c r="AC1790" s="108" t="s">
        <v>272</v>
      </c>
      <c r="AD1790" s="108" t="s">
        <v>272</v>
      </c>
      <c r="AE1790" s="108" t="s">
        <v>272</v>
      </c>
      <c r="AF1790" s="108" t="s">
        <v>278</v>
      </c>
    </row>
    <row r="1791" spans="1:32" x14ac:dyDescent="0.25">
      <c r="A1791" s="107">
        <f t="shared" si="27"/>
        <v>9</v>
      </c>
      <c r="B1791" s="113">
        <v>45561</v>
      </c>
      <c r="C1791" s="113">
        <v>45561</v>
      </c>
      <c r="D1791" s="108" t="s">
        <v>3762</v>
      </c>
      <c r="E1791" s="108" t="s">
        <v>272</v>
      </c>
      <c r="F1791" s="108" t="s">
        <v>3763</v>
      </c>
      <c r="G1791" s="108" t="s">
        <v>315</v>
      </c>
      <c r="H1791" s="108" t="s">
        <v>316</v>
      </c>
      <c r="I1791" s="108" t="s">
        <v>276</v>
      </c>
      <c r="J1791" s="120">
        <v>-667847796</v>
      </c>
      <c r="K1791" s="114">
        <v>0</v>
      </c>
      <c r="L1791" s="114">
        <v>-667847796</v>
      </c>
      <c r="M1791" s="115" t="s">
        <v>272</v>
      </c>
      <c r="N1791" s="108" t="s">
        <v>110</v>
      </c>
      <c r="O1791" s="108" t="s">
        <v>192</v>
      </c>
      <c r="P1791" s="108" t="s">
        <v>284</v>
      </c>
      <c r="Q1791" s="120">
        <v>22000</v>
      </c>
      <c r="R1791" s="116" t="s">
        <v>0</v>
      </c>
      <c r="S1791" s="108" t="s">
        <v>272</v>
      </c>
      <c r="T1791" s="108" t="s">
        <v>272</v>
      </c>
      <c r="U1791" s="108" t="s">
        <v>272</v>
      </c>
      <c r="V1791" s="108" t="s">
        <v>272</v>
      </c>
      <c r="W1791" s="108" t="s">
        <v>272</v>
      </c>
      <c r="X1791" s="108" t="s">
        <v>272</v>
      </c>
      <c r="Y1791" s="108" t="s">
        <v>272</v>
      </c>
      <c r="Z1791" s="108" t="s">
        <v>272</v>
      </c>
      <c r="AA1791" s="108" t="s">
        <v>272</v>
      </c>
      <c r="AB1791" s="108" t="s">
        <v>272</v>
      </c>
      <c r="AC1791" s="108" t="s">
        <v>272</v>
      </c>
      <c r="AD1791" s="108" t="s">
        <v>272</v>
      </c>
      <c r="AE1791" s="108" t="s">
        <v>272</v>
      </c>
      <c r="AF1791" s="108" t="s">
        <v>278</v>
      </c>
    </row>
    <row r="1792" spans="1:32" x14ac:dyDescent="0.25">
      <c r="A1792" s="107">
        <f t="shared" si="27"/>
        <v>9</v>
      </c>
      <c r="B1792" s="113">
        <v>45561</v>
      </c>
      <c r="C1792" s="113">
        <v>45561</v>
      </c>
      <c r="D1792" s="108" t="s">
        <v>3764</v>
      </c>
      <c r="E1792" s="108" t="s">
        <v>272</v>
      </c>
      <c r="F1792" s="108" t="s">
        <v>3765</v>
      </c>
      <c r="G1792" s="108" t="s">
        <v>315</v>
      </c>
      <c r="H1792" s="108" t="s">
        <v>316</v>
      </c>
      <c r="I1792" s="108" t="s">
        <v>276</v>
      </c>
      <c r="J1792" s="120">
        <v>-667847796</v>
      </c>
      <c r="K1792" s="114">
        <v>0</v>
      </c>
      <c r="L1792" s="114">
        <v>-667847796</v>
      </c>
      <c r="M1792" s="115" t="s">
        <v>272</v>
      </c>
      <c r="N1792" s="108" t="s">
        <v>110</v>
      </c>
      <c r="O1792" s="108" t="s">
        <v>192</v>
      </c>
      <c r="P1792" s="108" t="s">
        <v>284</v>
      </c>
      <c r="Q1792" s="120">
        <v>22000</v>
      </c>
      <c r="R1792" s="116" t="s">
        <v>0</v>
      </c>
      <c r="S1792" s="108" t="s">
        <v>272</v>
      </c>
      <c r="T1792" s="108" t="s">
        <v>272</v>
      </c>
      <c r="U1792" s="108" t="s">
        <v>272</v>
      </c>
      <c r="V1792" s="108" t="s">
        <v>272</v>
      </c>
      <c r="W1792" s="108" t="s">
        <v>272</v>
      </c>
      <c r="X1792" s="108" t="s">
        <v>272</v>
      </c>
      <c r="Y1792" s="108" t="s">
        <v>272</v>
      </c>
      <c r="Z1792" s="108" t="s">
        <v>272</v>
      </c>
      <c r="AA1792" s="108" t="s">
        <v>272</v>
      </c>
      <c r="AB1792" s="108" t="s">
        <v>272</v>
      </c>
      <c r="AC1792" s="108" t="s">
        <v>272</v>
      </c>
      <c r="AD1792" s="108" t="s">
        <v>272</v>
      </c>
      <c r="AE1792" s="108" t="s">
        <v>272</v>
      </c>
      <c r="AF1792" s="108" t="s">
        <v>278</v>
      </c>
    </row>
    <row r="1793" spans="1:32" x14ac:dyDescent="0.25">
      <c r="A1793" s="107">
        <f t="shared" si="27"/>
        <v>9</v>
      </c>
      <c r="B1793" s="113">
        <v>45561</v>
      </c>
      <c r="C1793" s="113">
        <v>45561</v>
      </c>
      <c r="D1793" s="108" t="s">
        <v>3766</v>
      </c>
      <c r="E1793" s="108" t="s">
        <v>272</v>
      </c>
      <c r="F1793" s="108" t="s">
        <v>3767</v>
      </c>
      <c r="G1793" s="108" t="s">
        <v>315</v>
      </c>
      <c r="H1793" s="108" t="s">
        <v>316</v>
      </c>
      <c r="I1793" s="108" t="s">
        <v>276</v>
      </c>
      <c r="J1793" s="120">
        <v>-667847796</v>
      </c>
      <c r="K1793" s="114">
        <v>0</v>
      </c>
      <c r="L1793" s="114">
        <v>-667847796</v>
      </c>
      <c r="M1793" s="115" t="s">
        <v>272</v>
      </c>
      <c r="N1793" s="108" t="s">
        <v>110</v>
      </c>
      <c r="O1793" s="108" t="s">
        <v>192</v>
      </c>
      <c r="P1793" s="108" t="s">
        <v>284</v>
      </c>
      <c r="Q1793" s="120">
        <v>22000</v>
      </c>
      <c r="R1793" s="116" t="s">
        <v>0</v>
      </c>
      <c r="S1793" s="108" t="s">
        <v>272</v>
      </c>
      <c r="T1793" s="108" t="s">
        <v>272</v>
      </c>
      <c r="U1793" s="108" t="s">
        <v>272</v>
      </c>
      <c r="V1793" s="108" t="s">
        <v>272</v>
      </c>
      <c r="W1793" s="108" t="s">
        <v>272</v>
      </c>
      <c r="X1793" s="108" t="s">
        <v>272</v>
      </c>
      <c r="Y1793" s="108" t="s">
        <v>272</v>
      </c>
      <c r="Z1793" s="108" t="s">
        <v>272</v>
      </c>
      <c r="AA1793" s="108" t="s">
        <v>272</v>
      </c>
      <c r="AB1793" s="108" t="s">
        <v>272</v>
      </c>
      <c r="AC1793" s="108" t="s">
        <v>272</v>
      </c>
      <c r="AD1793" s="108" t="s">
        <v>272</v>
      </c>
      <c r="AE1793" s="108" t="s">
        <v>272</v>
      </c>
      <c r="AF1793" s="108" t="s">
        <v>278</v>
      </c>
    </row>
    <row r="1794" spans="1:32" x14ac:dyDescent="0.25">
      <c r="A1794" s="107">
        <f t="shared" si="27"/>
        <v>9</v>
      </c>
      <c r="B1794" s="113">
        <v>45561</v>
      </c>
      <c r="C1794" s="113">
        <v>45561</v>
      </c>
      <c r="D1794" s="108" t="s">
        <v>3768</v>
      </c>
      <c r="E1794" s="108" t="s">
        <v>272</v>
      </c>
      <c r="F1794" s="108" t="s">
        <v>3769</v>
      </c>
      <c r="G1794" s="108" t="s">
        <v>315</v>
      </c>
      <c r="H1794" s="108" t="s">
        <v>316</v>
      </c>
      <c r="I1794" s="108" t="s">
        <v>276</v>
      </c>
      <c r="J1794" s="120">
        <v>-667847796</v>
      </c>
      <c r="K1794" s="114">
        <v>0</v>
      </c>
      <c r="L1794" s="114">
        <v>-667847796</v>
      </c>
      <c r="M1794" s="115" t="s">
        <v>272</v>
      </c>
      <c r="N1794" s="108" t="s">
        <v>110</v>
      </c>
      <c r="O1794" s="108" t="s">
        <v>192</v>
      </c>
      <c r="P1794" s="108" t="s">
        <v>284</v>
      </c>
      <c r="Q1794" s="120">
        <v>22000</v>
      </c>
      <c r="R1794" s="116" t="s">
        <v>0</v>
      </c>
      <c r="S1794" s="108" t="s">
        <v>272</v>
      </c>
      <c r="T1794" s="108" t="s">
        <v>272</v>
      </c>
      <c r="U1794" s="108" t="s">
        <v>272</v>
      </c>
      <c r="V1794" s="108" t="s">
        <v>272</v>
      </c>
      <c r="W1794" s="108" t="s">
        <v>272</v>
      </c>
      <c r="X1794" s="108" t="s">
        <v>272</v>
      </c>
      <c r="Y1794" s="108" t="s">
        <v>272</v>
      </c>
      <c r="Z1794" s="108" t="s">
        <v>272</v>
      </c>
      <c r="AA1794" s="108" t="s">
        <v>272</v>
      </c>
      <c r="AB1794" s="108" t="s">
        <v>272</v>
      </c>
      <c r="AC1794" s="108" t="s">
        <v>272</v>
      </c>
      <c r="AD1794" s="108" t="s">
        <v>272</v>
      </c>
      <c r="AE1794" s="108" t="s">
        <v>272</v>
      </c>
      <c r="AF1794" s="108" t="s">
        <v>278</v>
      </c>
    </row>
    <row r="1795" spans="1:32" x14ac:dyDescent="0.25">
      <c r="A1795" s="107">
        <f t="shared" si="27"/>
        <v>9</v>
      </c>
      <c r="B1795" s="113">
        <v>45561</v>
      </c>
      <c r="C1795" s="113">
        <v>45561</v>
      </c>
      <c r="D1795" s="108" t="s">
        <v>3770</v>
      </c>
      <c r="E1795" s="108" t="s">
        <v>272</v>
      </c>
      <c r="F1795" s="108" t="s">
        <v>3771</v>
      </c>
      <c r="G1795" s="108" t="s">
        <v>315</v>
      </c>
      <c r="H1795" s="108" t="s">
        <v>316</v>
      </c>
      <c r="I1795" s="108" t="s">
        <v>276</v>
      </c>
      <c r="J1795" s="120">
        <v>-667847796</v>
      </c>
      <c r="K1795" s="114">
        <v>0</v>
      </c>
      <c r="L1795" s="114">
        <v>-667847796</v>
      </c>
      <c r="M1795" s="115" t="s">
        <v>272</v>
      </c>
      <c r="N1795" s="108" t="s">
        <v>110</v>
      </c>
      <c r="O1795" s="108" t="s">
        <v>192</v>
      </c>
      <c r="P1795" s="108" t="s">
        <v>284</v>
      </c>
      <c r="Q1795" s="120">
        <v>22000</v>
      </c>
      <c r="R1795" s="116" t="s">
        <v>0</v>
      </c>
      <c r="S1795" s="108" t="s">
        <v>272</v>
      </c>
      <c r="T1795" s="108" t="s">
        <v>272</v>
      </c>
      <c r="U1795" s="108" t="s">
        <v>272</v>
      </c>
      <c r="V1795" s="108" t="s">
        <v>272</v>
      </c>
      <c r="W1795" s="108" t="s">
        <v>272</v>
      </c>
      <c r="X1795" s="108" t="s">
        <v>272</v>
      </c>
      <c r="Y1795" s="108" t="s">
        <v>272</v>
      </c>
      <c r="Z1795" s="108" t="s">
        <v>272</v>
      </c>
      <c r="AA1795" s="108" t="s">
        <v>272</v>
      </c>
      <c r="AB1795" s="108" t="s">
        <v>272</v>
      </c>
      <c r="AC1795" s="108" t="s">
        <v>272</v>
      </c>
      <c r="AD1795" s="108" t="s">
        <v>272</v>
      </c>
      <c r="AE1795" s="108" t="s">
        <v>272</v>
      </c>
      <c r="AF1795" s="108" t="s">
        <v>278</v>
      </c>
    </row>
    <row r="1796" spans="1:32" x14ac:dyDescent="0.25">
      <c r="A1796" s="107">
        <f t="shared" ref="A1796:A1859" si="28">MONTH(C1796)</f>
        <v>9</v>
      </c>
      <c r="B1796" s="113">
        <v>45561</v>
      </c>
      <c r="C1796" s="113">
        <v>45561</v>
      </c>
      <c r="D1796" s="108" t="s">
        <v>3772</v>
      </c>
      <c r="E1796" s="108" t="s">
        <v>272</v>
      </c>
      <c r="F1796" s="108" t="s">
        <v>3773</v>
      </c>
      <c r="G1796" s="108" t="s">
        <v>315</v>
      </c>
      <c r="H1796" s="108" t="s">
        <v>316</v>
      </c>
      <c r="I1796" s="108" t="s">
        <v>276</v>
      </c>
      <c r="J1796" s="120">
        <v>-736320200</v>
      </c>
      <c r="K1796" s="114">
        <v>0</v>
      </c>
      <c r="L1796" s="114">
        <v>-736320200</v>
      </c>
      <c r="M1796" s="115" t="s">
        <v>272</v>
      </c>
      <c r="N1796" s="108" t="s">
        <v>111</v>
      </c>
      <c r="O1796" s="108" t="s">
        <v>466</v>
      </c>
      <c r="P1796" s="108" t="s">
        <v>284</v>
      </c>
      <c r="Q1796" s="120">
        <v>22000</v>
      </c>
      <c r="R1796" s="116" t="s">
        <v>0</v>
      </c>
      <c r="S1796" s="108" t="s">
        <v>272</v>
      </c>
      <c r="T1796" s="108" t="s">
        <v>272</v>
      </c>
      <c r="U1796" s="108" t="s">
        <v>272</v>
      </c>
      <c r="V1796" s="108" t="s">
        <v>272</v>
      </c>
      <c r="W1796" s="108" t="s">
        <v>272</v>
      </c>
      <c r="X1796" s="108" t="s">
        <v>272</v>
      </c>
      <c r="Y1796" s="108" t="s">
        <v>272</v>
      </c>
      <c r="Z1796" s="108" t="s">
        <v>272</v>
      </c>
      <c r="AA1796" s="108" t="s">
        <v>272</v>
      </c>
      <c r="AB1796" s="108" t="s">
        <v>272</v>
      </c>
      <c r="AC1796" s="108" t="s">
        <v>272</v>
      </c>
      <c r="AD1796" s="108" t="s">
        <v>272</v>
      </c>
      <c r="AE1796" s="108" t="s">
        <v>272</v>
      </c>
      <c r="AF1796" s="108" t="s">
        <v>278</v>
      </c>
    </row>
    <row r="1797" spans="1:32" x14ac:dyDescent="0.25">
      <c r="A1797" s="107">
        <f t="shared" si="28"/>
        <v>9</v>
      </c>
      <c r="B1797" s="113">
        <v>45561</v>
      </c>
      <c r="C1797" s="113">
        <v>45561</v>
      </c>
      <c r="D1797" s="108" t="s">
        <v>3774</v>
      </c>
      <c r="E1797" s="108" t="s">
        <v>272</v>
      </c>
      <c r="F1797" s="108" t="s">
        <v>3775</v>
      </c>
      <c r="G1797" s="108" t="s">
        <v>315</v>
      </c>
      <c r="H1797" s="108" t="s">
        <v>316</v>
      </c>
      <c r="I1797" s="108" t="s">
        <v>276</v>
      </c>
      <c r="J1797" s="120">
        <v>-736320200</v>
      </c>
      <c r="K1797" s="114">
        <v>0</v>
      </c>
      <c r="L1797" s="114">
        <v>-736320200</v>
      </c>
      <c r="M1797" s="115" t="s">
        <v>272</v>
      </c>
      <c r="N1797" s="108" t="s">
        <v>111</v>
      </c>
      <c r="O1797" s="108" t="s">
        <v>466</v>
      </c>
      <c r="P1797" s="108" t="s">
        <v>284</v>
      </c>
      <c r="Q1797" s="120">
        <v>22000</v>
      </c>
      <c r="R1797" s="116" t="s">
        <v>0</v>
      </c>
      <c r="S1797" s="108" t="s">
        <v>272</v>
      </c>
      <c r="T1797" s="108" t="s">
        <v>272</v>
      </c>
      <c r="U1797" s="108" t="s">
        <v>272</v>
      </c>
      <c r="V1797" s="108" t="s">
        <v>272</v>
      </c>
      <c r="W1797" s="108" t="s">
        <v>272</v>
      </c>
      <c r="X1797" s="108" t="s">
        <v>272</v>
      </c>
      <c r="Y1797" s="108" t="s">
        <v>272</v>
      </c>
      <c r="Z1797" s="108" t="s">
        <v>272</v>
      </c>
      <c r="AA1797" s="108" t="s">
        <v>272</v>
      </c>
      <c r="AB1797" s="108" t="s">
        <v>272</v>
      </c>
      <c r="AC1797" s="108" t="s">
        <v>272</v>
      </c>
      <c r="AD1797" s="108" t="s">
        <v>272</v>
      </c>
      <c r="AE1797" s="108" t="s">
        <v>272</v>
      </c>
      <c r="AF1797" s="108" t="s">
        <v>278</v>
      </c>
    </row>
    <row r="1798" spans="1:32" x14ac:dyDescent="0.25">
      <c r="A1798" s="107">
        <f t="shared" si="28"/>
        <v>9</v>
      </c>
      <c r="B1798" s="113">
        <v>45561</v>
      </c>
      <c r="C1798" s="113">
        <v>45561</v>
      </c>
      <c r="D1798" s="108" t="s">
        <v>3776</v>
      </c>
      <c r="E1798" s="108" t="s">
        <v>272</v>
      </c>
      <c r="F1798" s="108" t="s">
        <v>3777</v>
      </c>
      <c r="G1798" s="108" t="s">
        <v>315</v>
      </c>
      <c r="H1798" s="108" t="s">
        <v>316</v>
      </c>
      <c r="I1798" s="108" t="s">
        <v>276</v>
      </c>
      <c r="J1798" s="120">
        <v>-736320200</v>
      </c>
      <c r="K1798" s="114">
        <v>0</v>
      </c>
      <c r="L1798" s="114">
        <v>-736320200</v>
      </c>
      <c r="M1798" s="115" t="s">
        <v>272</v>
      </c>
      <c r="N1798" s="108" t="s">
        <v>111</v>
      </c>
      <c r="O1798" s="108" t="s">
        <v>466</v>
      </c>
      <c r="P1798" s="108" t="s">
        <v>284</v>
      </c>
      <c r="Q1798" s="120">
        <v>22000</v>
      </c>
      <c r="R1798" s="116" t="s">
        <v>0</v>
      </c>
      <c r="S1798" s="108" t="s">
        <v>272</v>
      </c>
      <c r="T1798" s="108" t="s">
        <v>272</v>
      </c>
      <c r="U1798" s="108" t="s">
        <v>272</v>
      </c>
      <c r="V1798" s="108" t="s">
        <v>272</v>
      </c>
      <c r="W1798" s="108" t="s">
        <v>272</v>
      </c>
      <c r="X1798" s="108" t="s">
        <v>272</v>
      </c>
      <c r="Y1798" s="108" t="s">
        <v>272</v>
      </c>
      <c r="Z1798" s="108" t="s">
        <v>272</v>
      </c>
      <c r="AA1798" s="108" t="s">
        <v>272</v>
      </c>
      <c r="AB1798" s="108" t="s">
        <v>272</v>
      </c>
      <c r="AC1798" s="108" t="s">
        <v>272</v>
      </c>
      <c r="AD1798" s="108" t="s">
        <v>272</v>
      </c>
      <c r="AE1798" s="108" t="s">
        <v>272</v>
      </c>
      <c r="AF1798" s="108" t="s">
        <v>278</v>
      </c>
    </row>
    <row r="1799" spans="1:32" x14ac:dyDescent="0.25">
      <c r="A1799" s="107">
        <f t="shared" si="28"/>
        <v>9</v>
      </c>
      <c r="B1799" s="113">
        <v>45561</v>
      </c>
      <c r="C1799" s="113">
        <v>45561</v>
      </c>
      <c r="D1799" s="108" t="s">
        <v>3778</v>
      </c>
      <c r="E1799" s="108" t="s">
        <v>272</v>
      </c>
      <c r="F1799" s="108" t="s">
        <v>3779</v>
      </c>
      <c r="G1799" s="108" t="s">
        <v>315</v>
      </c>
      <c r="H1799" s="108" t="s">
        <v>316</v>
      </c>
      <c r="I1799" s="108" t="s">
        <v>276</v>
      </c>
      <c r="J1799" s="120">
        <v>-736320200</v>
      </c>
      <c r="K1799" s="114">
        <v>0</v>
      </c>
      <c r="L1799" s="114">
        <v>-736320200</v>
      </c>
      <c r="M1799" s="115" t="s">
        <v>272</v>
      </c>
      <c r="N1799" s="108" t="s">
        <v>111</v>
      </c>
      <c r="O1799" s="108" t="s">
        <v>466</v>
      </c>
      <c r="P1799" s="108" t="s">
        <v>284</v>
      </c>
      <c r="Q1799" s="120">
        <v>22000</v>
      </c>
      <c r="R1799" s="116" t="s">
        <v>0</v>
      </c>
      <c r="S1799" s="108" t="s">
        <v>272</v>
      </c>
      <c r="T1799" s="108" t="s">
        <v>272</v>
      </c>
      <c r="U1799" s="108" t="s">
        <v>272</v>
      </c>
      <c r="V1799" s="108" t="s">
        <v>272</v>
      </c>
      <c r="W1799" s="108" t="s">
        <v>272</v>
      </c>
      <c r="X1799" s="108" t="s">
        <v>272</v>
      </c>
      <c r="Y1799" s="108" t="s">
        <v>272</v>
      </c>
      <c r="Z1799" s="108" t="s">
        <v>272</v>
      </c>
      <c r="AA1799" s="108" t="s">
        <v>272</v>
      </c>
      <c r="AB1799" s="108" t="s">
        <v>272</v>
      </c>
      <c r="AC1799" s="108" t="s">
        <v>272</v>
      </c>
      <c r="AD1799" s="108" t="s">
        <v>272</v>
      </c>
      <c r="AE1799" s="108" t="s">
        <v>272</v>
      </c>
      <c r="AF1799" s="108" t="s">
        <v>278</v>
      </c>
    </row>
    <row r="1800" spans="1:32" x14ac:dyDescent="0.25">
      <c r="A1800" s="107">
        <f t="shared" si="28"/>
        <v>9</v>
      </c>
      <c r="B1800" s="113">
        <v>45561</v>
      </c>
      <c r="C1800" s="113">
        <v>45561</v>
      </c>
      <c r="D1800" s="108" t="s">
        <v>3780</v>
      </c>
      <c r="E1800" s="108" t="s">
        <v>272</v>
      </c>
      <c r="F1800" s="108" t="s">
        <v>3781</v>
      </c>
      <c r="G1800" s="108" t="s">
        <v>281</v>
      </c>
      <c r="H1800" s="108" t="s">
        <v>282</v>
      </c>
      <c r="I1800" s="108" t="s">
        <v>276</v>
      </c>
      <c r="J1800" s="120">
        <v>-811131750</v>
      </c>
      <c r="K1800" s="114">
        <v>0</v>
      </c>
      <c r="L1800" s="114">
        <v>-811131750</v>
      </c>
      <c r="M1800" s="115" t="s">
        <v>272</v>
      </c>
      <c r="N1800" s="108" t="s">
        <v>283</v>
      </c>
      <c r="O1800" s="108" t="s">
        <v>168</v>
      </c>
      <c r="P1800" s="108" t="s">
        <v>284</v>
      </c>
      <c r="Q1800" s="120">
        <v>22000</v>
      </c>
      <c r="R1800" s="116" t="s">
        <v>0</v>
      </c>
      <c r="S1800" s="108" t="s">
        <v>272</v>
      </c>
      <c r="T1800" s="108" t="s">
        <v>272</v>
      </c>
      <c r="U1800" s="108" t="s">
        <v>272</v>
      </c>
      <c r="V1800" s="108" t="s">
        <v>272</v>
      </c>
      <c r="W1800" s="108" t="s">
        <v>272</v>
      </c>
      <c r="X1800" s="108" t="s">
        <v>272</v>
      </c>
      <c r="Y1800" s="108" t="s">
        <v>272</v>
      </c>
      <c r="Z1800" s="108" t="s">
        <v>272</v>
      </c>
      <c r="AA1800" s="108" t="s">
        <v>272</v>
      </c>
      <c r="AB1800" s="108" t="s">
        <v>272</v>
      </c>
      <c r="AC1800" s="108" t="s">
        <v>272</v>
      </c>
      <c r="AD1800" s="108" t="s">
        <v>272</v>
      </c>
      <c r="AE1800" s="108" t="s">
        <v>272</v>
      </c>
      <c r="AF1800" s="108" t="s">
        <v>278</v>
      </c>
    </row>
    <row r="1801" spans="1:32" x14ac:dyDescent="0.25">
      <c r="A1801" s="107">
        <f t="shared" si="28"/>
        <v>9</v>
      </c>
      <c r="B1801" s="113">
        <v>45561</v>
      </c>
      <c r="C1801" s="113">
        <v>45561</v>
      </c>
      <c r="D1801" s="108" t="s">
        <v>3782</v>
      </c>
      <c r="E1801" s="108" t="s">
        <v>272</v>
      </c>
      <c r="F1801" s="108" t="s">
        <v>3783</v>
      </c>
      <c r="G1801" s="108" t="s">
        <v>281</v>
      </c>
      <c r="H1801" s="108" t="s">
        <v>282</v>
      </c>
      <c r="I1801" s="108" t="s">
        <v>276</v>
      </c>
      <c r="J1801" s="120">
        <v>-186153000</v>
      </c>
      <c r="K1801" s="114">
        <v>0</v>
      </c>
      <c r="L1801" s="114">
        <v>-186153000</v>
      </c>
      <c r="M1801" s="115" t="s">
        <v>272</v>
      </c>
      <c r="N1801" s="108" t="s">
        <v>155</v>
      </c>
      <c r="O1801" s="108" t="s">
        <v>179</v>
      </c>
      <c r="P1801" s="108" t="s">
        <v>284</v>
      </c>
      <c r="Q1801" s="120">
        <v>5500</v>
      </c>
      <c r="R1801" s="116" t="s">
        <v>1</v>
      </c>
      <c r="S1801" s="108" t="s">
        <v>272</v>
      </c>
      <c r="T1801" s="108" t="s">
        <v>272</v>
      </c>
      <c r="U1801" s="108" t="s">
        <v>272</v>
      </c>
      <c r="V1801" s="108" t="s">
        <v>272</v>
      </c>
      <c r="W1801" s="108" t="s">
        <v>272</v>
      </c>
      <c r="X1801" s="108" t="s">
        <v>272</v>
      </c>
      <c r="Y1801" s="108" t="s">
        <v>272</v>
      </c>
      <c r="Z1801" s="108" t="s">
        <v>272</v>
      </c>
      <c r="AA1801" s="108" t="s">
        <v>272</v>
      </c>
      <c r="AB1801" s="108" t="s">
        <v>272</v>
      </c>
      <c r="AC1801" s="108" t="s">
        <v>272</v>
      </c>
      <c r="AD1801" s="108" t="s">
        <v>272</v>
      </c>
      <c r="AE1801" s="108" t="s">
        <v>272</v>
      </c>
      <c r="AF1801" s="108" t="s">
        <v>278</v>
      </c>
    </row>
    <row r="1802" spans="1:32" x14ac:dyDescent="0.25">
      <c r="A1802" s="107">
        <f t="shared" si="28"/>
        <v>9</v>
      </c>
      <c r="B1802" s="113">
        <v>45562</v>
      </c>
      <c r="C1802" s="113">
        <v>45562</v>
      </c>
      <c r="D1802" s="108" t="s">
        <v>3784</v>
      </c>
      <c r="E1802" s="108" t="s">
        <v>272</v>
      </c>
      <c r="F1802" s="108" t="s">
        <v>3785</v>
      </c>
      <c r="G1802" s="108" t="s">
        <v>281</v>
      </c>
      <c r="H1802" s="108" t="s">
        <v>282</v>
      </c>
      <c r="I1802" s="108" t="s">
        <v>276</v>
      </c>
      <c r="J1802" s="120">
        <v>-11250000</v>
      </c>
      <c r="K1802" s="114">
        <v>0</v>
      </c>
      <c r="L1802" s="114">
        <v>-11250000</v>
      </c>
      <c r="M1802" s="115" t="s">
        <v>272</v>
      </c>
      <c r="N1802" s="108" t="s">
        <v>2423</v>
      </c>
      <c r="O1802" s="108" t="s">
        <v>2424</v>
      </c>
      <c r="P1802" s="108" t="s">
        <v>284</v>
      </c>
      <c r="Q1802" s="120">
        <v>2250</v>
      </c>
      <c r="R1802" s="116" t="s">
        <v>239</v>
      </c>
      <c r="S1802" s="108" t="s">
        <v>272</v>
      </c>
      <c r="T1802" s="108" t="s">
        <v>272</v>
      </c>
      <c r="U1802" s="108" t="s">
        <v>272</v>
      </c>
      <c r="V1802" s="108" t="s">
        <v>272</v>
      </c>
      <c r="W1802" s="108" t="s">
        <v>272</v>
      </c>
      <c r="X1802" s="108" t="s">
        <v>272</v>
      </c>
      <c r="Y1802" s="108" t="s">
        <v>272</v>
      </c>
      <c r="Z1802" s="108" t="s">
        <v>272</v>
      </c>
      <c r="AA1802" s="108" t="s">
        <v>272</v>
      </c>
      <c r="AB1802" s="108" t="s">
        <v>272</v>
      </c>
      <c r="AC1802" s="108" t="s">
        <v>272</v>
      </c>
      <c r="AD1802" s="108" t="s">
        <v>272</v>
      </c>
      <c r="AE1802" s="108" t="s">
        <v>272</v>
      </c>
      <c r="AF1802" s="108" t="s">
        <v>278</v>
      </c>
    </row>
    <row r="1803" spans="1:32" x14ac:dyDescent="0.25">
      <c r="A1803" s="107">
        <f t="shared" si="28"/>
        <v>9</v>
      </c>
      <c r="B1803" s="113">
        <v>45562</v>
      </c>
      <c r="C1803" s="113">
        <v>45562</v>
      </c>
      <c r="D1803" s="108" t="s">
        <v>3784</v>
      </c>
      <c r="E1803" s="108" t="s">
        <v>272</v>
      </c>
      <c r="F1803" s="108" t="s">
        <v>3785</v>
      </c>
      <c r="G1803" s="108" t="s">
        <v>281</v>
      </c>
      <c r="H1803" s="108" t="s">
        <v>282</v>
      </c>
      <c r="I1803" s="108" t="s">
        <v>276</v>
      </c>
      <c r="J1803" s="120">
        <v>-24550000</v>
      </c>
      <c r="K1803" s="114">
        <v>0</v>
      </c>
      <c r="L1803" s="114">
        <v>-24550000</v>
      </c>
      <c r="M1803" s="115" t="s">
        <v>272</v>
      </c>
      <c r="N1803" s="108" t="s">
        <v>2425</v>
      </c>
      <c r="O1803" s="108" t="s">
        <v>2426</v>
      </c>
      <c r="P1803" s="108" t="s">
        <v>284</v>
      </c>
      <c r="Q1803" s="120">
        <v>4910</v>
      </c>
      <c r="R1803" s="116" t="s">
        <v>239</v>
      </c>
      <c r="S1803" s="108" t="s">
        <v>272</v>
      </c>
      <c r="T1803" s="108" t="s">
        <v>272</v>
      </c>
      <c r="U1803" s="108" t="s">
        <v>272</v>
      </c>
      <c r="V1803" s="108" t="s">
        <v>272</v>
      </c>
      <c r="W1803" s="108" t="s">
        <v>272</v>
      </c>
      <c r="X1803" s="108" t="s">
        <v>272</v>
      </c>
      <c r="Y1803" s="108" t="s">
        <v>272</v>
      </c>
      <c r="Z1803" s="108" t="s">
        <v>272</v>
      </c>
      <c r="AA1803" s="108" t="s">
        <v>272</v>
      </c>
      <c r="AB1803" s="108" t="s">
        <v>272</v>
      </c>
      <c r="AC1803" s="108" t="s">
        <v>272</v>
      </c>
      <c r="AD1803" s="108" t="s">
        <v>272</v>
      </c>
      <c r="AE1803" s="108" t="s">
        <v>272</v>
      </c>
      <c r="AF1803" s="108" t="s">
        <v>278</v>
      </c>
    </row>
    <row r="1804" spans="1:32" x14ac:dyDescent="0.25">
      <c r="A1804" s="107">
        <f t="shared" si="28"/>
        <v>9</v>
      </c>
      <c r="B1804" s="113">
        <v>45562</v>
      </c>
      <c r="C1804" s="113">
        <v>45562</v>
      </c>
      <c r="D1804" s="108" t="s">
        <v>3784</v>
      </c>
      <c r="E1804" s="108" t="s">
        <v>272</v>
      </c>
      <c r="F1804" s="108" t="s">
        <v>3785</v>
      </c>
      <c r="G1804" s="108" t="s">
        <v>281</v>
      </c>
      <c r="H1804" s="108" t="s">
        <v>282</v>
      </c>
      <c r="I1804" s="108" t="s">
        <v>276</v>
      </c>
      <c r="J1804" s="120">
        <v>-13100000</v>
      </c>
      <c r="K1804" s="114">
        <v>0</v>
      </c>
      <c r="L1804" s="114">
        <v>-13100000</v>
      </c>
      <c r="M1804" s="115" t="s">
        <v>272</v>
      </c>
      <c r="N1804" s="108" t="s">
        <v>2427</v>
      </c>
      <c r="O1804" s="108" t="s">
        <v>2428</v>
      </c>
      <c r="P1804" s="108" t="s">
        <v>284</v>
      </c>
      <c r="Q1804" s="120">
        <v>2620</v>
      </c>
      <c r="R1804" s="116" t="s">
        <v>239</v>
      </c>
      <c r="S1804" s="108" t="s">
        <v>272</v>
      </c>
      <c r="T1804" s="108" t="s">
        <v>272</v>
      </c>
      <c r="U1804" s="108" t="s">
        <v>272</v>
      </c>
      <c r="V1804" s="108" t="s">
        <v>272</v>
      </c>
      <c r="W1804" s="108" t="s">
        <v>272</v>
      </c>
      <c r="X1804" s="108" t="s">
        <v>272</v>
      </c>
      <c r="Y1804" s="108" t="s">
        <v>272</v>
      </c>
      <c r="Z1804" s="108" t="s">
        <v>272</v>
      </c>
      <c r="AA1804" s="108" t="s">
        <v>272</v>
      </c>
      <c r="AB1804" s="108" t="s">
        <v>272</v>
      </c>
      <c r="AC1804" s="108" t="s">
        <v>272</v>
      </c>
      <c r="AD1804" s="108" t="s">
        <v>272</v>
      </c>
      <c r="AE1804" s="108" t="s">
        <v>272</v>
      </c>
      <c r="AF1804" s="108" t="s">
        <v>278</v>
      </c>
    </row>
    <row r="1805" spans="1:32" x14ac:dyDescent="0.25">
      <c r="A1805" s="107">
        <f t="shared" si="28"/>
        <v>9</v>
      </c>
      <c r="B1805" s="113">
        <v>45562</v>
      </c>
      <c r="C1805" s="113">
        <v>45562</v>
      </c>
      <c r="D1805" s="108" t="s">
        <v>3786</v>
      </c>
      <c r="E1805" s="108" t="s">
        <v>272</v>
      </c>
      <c r="F1805" s="108" t="s">
        <v>3787</v>
      </c>
      <c r="G1805" s="108" t="s">
        <v>281</v>
      </c>
      <c r="H1805" s="108" t="s">
        <v>282</v>
      </c>
      <c r="I1805" s="108" t="s">
        <v>276</v>
      </c>
      <c r="J1805" s="120">
        <v>-580756000</v>
      </c>
      <c r="K1805" s="114">
        <v>0</v>
      </c>
      <c r="L1805" s="114">
        <v>-580756000</v>
      </c>
      <c r="M1805" s="115" t="s">
        <v>272</v>
      </c>
      <c r="N1805" s="108" t="s">
        <v>116</v>
      </c>
      <c r="O1805" s="108" t="s">
        <v>173</v>
      </c>
      <c r="P1805" s="108" t="s">
        <v>284</v>
      </c>
      <c r="Q1805" s="120">
        <v>22000</v>
      </c>
      <c r="R1805" s="116" t="s">
        <v>0</v>
      </c>
      <c r="S1805" s="108" t="s">
        <v>272</v>
      </c>
      <c r="T1805" s="108" t="s">
        <v>272</v>
      </c>
      <c r="U1805" s="108" t="s">
        <v>272</v>
      </c>
      <c r="V1805" s="108" t="s">
        <v>272</v>
      </c>
      <c r="W1805" s="108" t="s">
        <v>272</v>
      </c>
      <c r="X1805" s="108" t="s">
        <v>272</v>
      </c>
      <c r="Y1805" s="108" t="s">
        <v>272</v>
      </c>
      <c r="Z1805" s="108" t="s">
        <v>272</v>
      </c>
      <c r="AA1805" s="108" t="s">
        <v>272</v>
      </c>
      <c r="AB1805" s="108" t="s">
        <v>272</v>
      </c>
      <c r="AC1805" s="108" t="s">
        <v>272</v>
      </c>
      <c r="AD1805" s="108" t="s">
        <v>272</v>
      </c>
      <c r="AE1805" s="108" t="s">
        <v>272</v>
      </c>
      <c r="AF1805" s="108" t="s">
        <v>278</v>
      </c>
    </row>
    <row r="1806" spans="1:32" x14ac:dyDescent="0.25">
      <c r="A1806" s="107">
        <f t="shared" si="28"/>
        <v>9</v>
      </c>
      <c r="B1806" s="113">
        <v>45562</v>
      </c>
      <c r="C1806" s="113">
        <v>45562</v>
      </c>
      <c r="D1806" s="108" t="s">
        <v>3788</v>
      </c>
      <c r="E1806" s="108" t="s">
        <v>272</v>
      </c>
      <c r="F1806" s="108" t="s">
        <v>3789</v>
      </c>
      <c r="G1806" s="108" t="s">
        <v>281</v>
      </c>
      <c r="H1806" s="108" t="s">
        <v>282</v>
      </c>
      <c r="I1806" s="108" t="s">
        <v>276</v>
      </c>
      <c r="J1806" s="120">
        <v>-580756000</v>
      </c>
      <c r="K1806" s="114">
        <v>0</v>
      </c>
      <c r="L1806" s="114">
        <v>-580756000</v>
      </c>
      <c r="M1806" s="115" t="s">
        <v>272</v>
      </c>
      <c r="N1806" s="108" t="s">
        <v>116</v>
      </c>
      <c r="O1806" s="108" t="s">
        <v>173</v>
      </c>
      <c r="P1806" s="108" t="s">
        <v>284</v>
      </c>
      <c r="Q1806" s="120">
        <v>22000</v>
      </c>
      <c r="R1806" s="116" t="s">
        <v>0</v>
      </c>
      <c r="S1806" s="108" t="s">
        <v>272</v>
      </c>
      <c r="T1806" s="108" t="s">
        <v>272</v>
      </c>
      <c r="U1806" s="108" t="s">
        <v>272</v>
      </c>
      <c r="V1806" s="108" t="s">
        <v>272</v>
      </c>
      <c r="W1806" s="108" t="s">
        <v>272</v>
      </c>
      <c r="X1806" s="108" t="s">
        <v>272</v>
      </c>
      <c r="Y1806" s="108" t="s">
        <v>272</v>
      </c>
      <c r="Z1806" s="108" t="s">
        <v>272</v>
      </c>
      <c r="AA1806" s="108" t="s">
        <v>272</v>
      </c>
      <c r="AB1806" s="108" t="s">
        <v>272</v>
      </c>
      <c r="AC1806" s="108" t="s">
        <v>272</v>
      </c>
      <c r="AD1806" s="108" t="s">
        <v>272</v>
      </c>
      <c r="AE1806" s="108" t="s">
        <v>272</v>
      </c>
      <c r="AF1806" s="108" t="s">
        <v>278</v>
      </c>
    </row>
    <row r="1807" spans="1:32" x14ac:dyDescent="0.25">
      <c r="A1807" s="107">
        <f t="shared" si="28"/>
        <v>9</v>
      </c>
      <c r="B1807" s="113">
        <v>45562</v>
      </c>
      <c r="C1807" s="113">
        <v>45562</v>
      </c>
      <c r="D1807" s="108" t="s">
        <v>3790</v>
      </c>
      <c r="E1807" s="108" t="s">
        <v>272</v>
      </c>
      <c r="F1807" s="108" t="s">
        <v>3791</v>
      </c>
      <c r="G1807" s="108" t="s">
        <v>281</v>
      </c>
      <c r="H1807" s="108" t="s">
        <v>282</v>
      </c>
      <c r="I1807" s="108" t="s">
        <v>276</v>
      </c>
      <c r="J1807" s="120">
        <v>-355606350</v>
      </c>
      <c r="K1807" s="114">
        <v>0</v>
      </c>
      <c r="L1807" s="114">
        <v>-355606350</v>
      </c>
      <c r="M1807" s="115" t="s">
        <v>272</v>
      </c>
      <c r="N1807" s="108" t="s">
        <v>110</v>
      </c>
      <c r="O1807" s="108" t="s">
        <v>192</v>
      </c>
      <c r="P1807" s="108" t="s">
        <v>284</v>
      </c>
      <c r="Q1807" s="120">
        <v>11000</v>
      </c>
      <c r="R1807" s="116" t="s">
        <v>0</v>
      </c>
      <c r="S1807" s="108" t="s">
        <v>272</v>
      </c>
      <c r="T1807" s="108" t="s">
        <v>272</v>
      </c>
      <c r="U1807" s="108" t="s">
        <v>272</v>
      </c>
      <c r="V1807" s="108" t="s">
        <v>272</v>
      </c>
      <c r="W1807" s="108" t="s">
        <v>272</v>
      </c>
      <c r="X1807" s="108" t="s">
        <v>272</v>
      </c>
      <c r="Y1807" s="108" t="s">
        <v>272</v>
      </c>
      <c r="Z1807" s="108" t="s">
        <v>272</v>
      </c>
      <c r="AA1807" s="108" t="s">
        <v>272</v>
      </c>
      <c r="AB1807" s="108" t="s">
        <v>272</v>
      </c>
      <c r="AC1807" s="108" t="s">
        <v>272</v>
      </c>
      <c r="AD1807" s="108" t="s">
        <v>272</v>
      </c>
      <c r="AE1807" s="108" t="s">
        <v>272</v>
      </c>
      <c r="AF1807" s="108" t="s">
        <v>278</v>
      </c>
    </row>
    <row r="1808" spans="1:32" x14ac:dyDescent="0.25">
      <c r="A1808" s="107">
        <f t="shared" si="28"/>
        <v>9</v>
      </c>
      <c r="B1808" s="113">
        <v>45562</v>
      </c>
      <c r="C1808" s="113">
        <v>45562</v>
      </c>
      <c r="D1808" s="108" t="s">
        <v>3792</v>
      </c>
      <c r="E1808" s="108" t="s">
        <v>272</v>
      </c>
      <c r="F1808" s="108" t="s">
        <v>3793</v>
      </c>
      <c r="G1808" s="108" t="s">
        <v>281</v>
      </c>
      <c r="H1808" s="108" t="s">
        <v>282</v>
      </c>
      <c r="I1808" s="108" t="s">
        <v>276</v>
      </c>
      <c r="J1808" s="120">
        <v>-193017000</v>
      </c>
      <c r="K1808" s="114">
        <v>0</v>
      </c>
      <c r="L1808" s="114">
        <v>-193017000</v>
      </c>
      <c r="M1808" s="115" t="s">
        <v>272</v>
      </c>
      <c r="N1808" s="108" t="s">
        <v>101</v>
      </c>
      <c r="O1808" s="108" t="s">
        <v>175</v>
      </c>
      <c r="P1808" s="108" t="s">
        <v>284</v>
      </c>
      <c r="Q1808" s="120">
        <v>5500</v>
      </c>
      <c r="R1808" s="116" t="s">
        <v>1</v>
      </c>
      <c r="S1808" s="108" t="s">
        <v>272</v>
      </c>
      <c r="T1808" s="108" t="s">
        <v>272</v>
      </c>
      <c r="U1808" s="108" t="s">
        <v>272</v>
      </c>
      <c r="V1808" s="108" t="s">
        <v>272</v>
      </c>
      <c r="W1808" s="108" t="s">
        <v>272</v>
      </c>
      <c r="X1808" s="108" t="s">
        <v>272</v>
      </c>
      <c r="Y1808" s="108" t="s">
        <v>272</v>
      </c>
      <c r="Z1808" s="108" t="s">
        <v>272</v>
      </c>
      <c r="AA1808" s="108" t="s">
        <v>272</v>
      </c>
      <c r="AB1808" s="108" t="s">
        <v>272</v>
      </c>
      <c r="AC1808" s="108" t="s">
        <v>272</v>
      </c>
      <c r="AD1808" s="108" t="s">
        <v>272</v>
      </c>
      <c r="AE1808" s="108" t="s">
        <v>272</v>
      </c>
      <c r="AF1808" s="108" t="s">
        <v>278</v>
      </c>
    </row>
    <row r="1809" spans="1:32" x14ac:dyDescent="0.25">
      <c r="A1809" s="107">
        <f t="shared" si="28"/>
        <v>9</v>
      </c>
      <c r="B1809" s="113">
        <v>45562</v>
      </c>
      <c r="C1809" s="113">
        <v>45562</v>
      </c>
      <c r="D1809" s="108" t="s">
        <v>3794</v>
      </c>
      <c r="E1809" s="108" t="s">
        <v>272</v>
      </c>
      <c r="F1809" s="108" t="s">
        <v>3795</v>
      </c>
      <c r="G1809" s="108" t="s">
        <v>281</v>
      </c>
      <c r="H1809" s="108" t="s">
        <v>282</v>
      </c>
      <c r="I1809" s="108" t="s">
        <v>276</v>
      </c>
      <c r="J1809" s="120">
        <v>-193017000</v>
      </c>
      <c r="K1809" s="114">
        <v>0</v>
      </c>
      <c r="L1809" s="114">
        <v>-193017000</v>
      </c>
      <c r="M1809" s="115" t="s">
        <v>272</v>
      </c>
      <c r="N1809" s="108" t="s">
        <v>101</v>
      </c>
      <c r="O1809" s="108" t="s">
        <v>175</v>
      </c>
      <c r="P1809" s="108" t="s">
        <v>284</v>
      </c>
      <c r="Q1809" s="120">
        <v>5500</v>
      </c>
      <c r="R1809" s="116" t="s">
        <v>1</v>
      </c>
      <c r="S1809" s="108" t="s">
        <v>272</v>
      </c>
      <c r="T1809" s="108" t="s">
        <v>272</v>
      </c>
      <c r="U1809" s="108" t="s">
        <v>272</v>
      </c>
      <c r="V1809" s="108" t="s">
        <v>272</v>
      </c>
      <c r="W1809" s="108" t="s">
        <v>272</v>
      </c>
      <c r="X1809" s="108" t="s">
        <v>272</v>
      </c>
      <c r="Y1809" s="108" t="s">
        <v>272</v>
      </c>
      <c r="Z1809" s="108" t="s">
        <v>272</v>
      </c>
      <c r="AA1809" s="108" t="s">
        <v>272</v>
      </c>
      <c r="AB1809" s="108" t="s">
        <v>272</v>
      </c>
      <c r="AC1809" s="108" t="s">
        <v>272</v>
      </c>
      <c r="AD1809" s="108" t="s">
        <v>272</v>
      </c>
      <c r="AE1809" s="108" t="s">
        <v>272</v>
      </c>
      <c r="AF1809" s="108" t="s">
        <v>278</v>
      </c>
    </row>
    <row r="1810" spans="1:32" x14ac:dyDescent="0.25">
      <c r="A1810" s="107">
        <f t="shared" si="28"/>
        <v>9</v>
      </c>
      <c r="B1810" s="113">
        <v>45562</v>
      </c>
      <c r="C1810" s="113">
        <v>45562</v>
      </c>
      <c r="D1810" s="108" t="s">
        <v>3796</v>
      </c>
      <c r="E1810" s="108" t="s">
        <v>272</v>
      </c>
      <c r="F1810" s="108" t="s">
        <v>3797</v>
      </c>
      <c r="G1810" s="108" t="s">
        <v>315</v>
      </c>
      <c r="H1810" s="108" t="s">
        <v>316</v>
      </c>
      <c r="I1810" s="108" t="s">
        <v>276</v>
      </c>
      <c r="J1810" s="120">
        <v>-737224400</v>
      </c>
      <c r="K1810" s="114">
        <v>0</v>
      </c>
      <c r="L1810" s="114">
        <v>-737224400</v>
      </c>
      <c r="M1810" s="115" t="s">
        <v>272</v>
      </c>
      <c r="N1810" s="108" t="s">
        <v>111</v>
      </c>
      <c r="O1810" s="108" t="s">
        <v>466</v>
      </c>
      <c r="P1810" s="108" t="s">
        <v>284</v>
      </c>
      <c r="Q1810" s="120">
        <v>22000</v>
      </c>
      <c r="R1810" s="116" t="s">
        <v>0</v>
      </c>
      <c r="S1810" s="108" t="s">
        <v>272</v>
      </c>
      <c r="T1810" s="108" t="s">
        <v>272</v>
      </c>
      <c r="U1810" s="108" t="s">
        <v>272</v>
      </c>
      <c r="V1810" s="108" t="s">
        <v>272</v>
      </c>
      <c r="W1810" s="108" t="s">
        <v>272</v>
      </c>
      <c r="X1810" s="108" t="s">
        <v>272</v>
      </c>
      <c r="Y1810" s="108" t="s">
        <v>272</v>
      </c>
      <c r="Z1810" s="108" t="s">
        <v>272</v>
      </c>
      <c r="AA1810" s="108" t="s">
        <v>272</v>
      </c>
      <c r="AB1810" s="108" t="s">
        <v>272</v>
      </c>
      <c r="AC1810" s="108" t="s">
        <v>272</v>
      </c>
      <c r="AD1810" s="108" t="s">
        <v>272</v>
      </c>
      <c r="AE1810" s="108" t="s">
        <v>272</v>
      </c>
      <c r="AF1810" s="108" t="s">
        <v>278</v>
      </c>
    </row>
    <row r="1811" spans="1:32" x14ac:dyDescent="0.25">
      <c r="A1811" s="107">
        <f t="shared" si="28"/>
        <v>9</v>
      </c>
      <c r="B1811" s="113">
        <v>45562</v>
      </c>
      <c r="C1811" s="113">
        <v>45562</v>
      </c>
      <c r="D1811" s="108" t="s">
        <v>3798</v>
      </c>
      <c r="E1811" s="108" t="s">
        <v>272</v>
      </c>
      <c r="F1811" s="108" t="s">
        <v>3799</v>
      </c>
      <c r="G1811" s="108" t="s">
        <v>315</v>
      </c>
      <c r="H1811" s="108" t="s">
        <v>316</v>
      </c>
      <c r="I1811" s="108" t="s">
        <v>276</v>
      </c>
      <c r="J1811" s="120">
        <v>-737224400</v>
      </c>
      <c r="K1811" s="114">
        <v>0</v>
      </c>
      <c r="L1811" s="114">
        <v>-737224400</v>
      </c>
      <c r="M1811" s="115" t="s">
        <v>272</v>
      </c>
      <c r="N1811" s="108" t="s">
        <v>111</v>
      </c>
      <c r="O1811" s="108" t="s">
        <v>466</v>
      </c>
      <c r="P1811" s="108" t="s">
        <v>284</v>
      </c>
      <c r="Q1811" s="120">
        <v>22000</v>
      </c>
      <c r="R1811" s="116" t="s">
        <v>0</v>
      </c>
      <c r="S1811" s="108" t="s">
        <v>272</v>
      </c>
      <c r="T1811" s="108" t="s">
        <v>272</v>
      </c>
      <c r="U1811" s="108" t="s">
        <v>272</v>
      </c>
      <c r="V1811" s="108" t="s">
        <v>272</v>
      </c>
      <c r="W1811" s="108" t="s">
        <v>272</v>
      </c>
      <c r="X1811" s="108" t="s">
        <v>272</v>
      </c>
      <c r="Y1811" s="108" t="s">
        <v>272</v>
      </c>
      <c r="Z1811" s="108" t="s">
        <v>272</v>
      </c>
      <c r="AA1811" s="108" t="s">
        <v>272</v>
      </c>
      <c r="AB1811" s="108" t="s">
        <v>272</v>
      </c>
      <c r="AC1811" s="108" t="s">
        <v>272</v>
      </c>
      <c r="AD1811" s="108" t="s">
        <v>272</v>
      </c>
      <c r="AE1811" s="108" t="s">
        <v>272</v>
      </c>
      <c r="AF1811" s="108" t="s">
        <v>278</v>
      </c>
    </row>
    <row r="1812" spans="1:32" x14ac:dyDescent="0.25">
      <c r="A1812" s="107">
        <f t="shared" si="28"/>
        <v>9</v>
      </c>
      <c r="B1812" s="113">
        <v>45562</v>
      </c>
      <c r="C1812" s="113">
        <v>45562</v>
      </c>
      <c r="D1812" s="108" t="s">
        <v>3800</v>
      </c>
      <c r="E1812" s="108" t="s">
        <v>272</v>
      </c>
      <c r="F1812" s="108" t="s">
        <v>3801</v>
      </c>
      <c r="G1812" s="108" t="s">
        <v>315</v>
      </c>
      <c r="H1812" s="108" t="s">
        <v>316</v>
      </c>
      <c r="I1812" s="108" t="s">
        <v>276</v>
      </c>
      <c r="J1812" s="120">
        <v>-737224400</v>
      </c>
      <c r="K1812" s="114">
        <v>0</v>
      </c>
      <c r="L1812" s="114">
        <v>-737224400</v>
      </c>
      <c r="M1812" s="115" t="s">
        <v>272</v>
      </c>
      <c r="N1812" s="108" t="s">
        <v>111</v>
      </c>
      <c r="O1812" s="108" t="s">
        <v>466</v>
      </c>
      <c r="P1812" s="108" t="s">
        <v>284</v>
      </c>
      <c r="Q1812" s="120">
        <v>22000</v>
      </c>
      <c r="R1812" s="116" t="s">
        <v>0</v>
      </c>
      <c r="S1812" s="108" t="s">
        <v>272</v>
      </c>
      <c r="T1812" s="108" t="s">
        <v>272</v>
      </c>
      <c r="U1812" s="108" t="s">
        <v>272</v>
      </c>
      <c r="V1812" s="108" t="s">
        <v>272</v>
      </c>
      <c r="W1812" s="108" t="s">
        <v>272</v>
      </c>
      <c r="X1812" s="108" t="s">
        <v>272</v>
      </c>
      <c r="Y1812" s="108" t="s">
        <v>272</v>
      </c>
      <c r="Z1812" s="108" t="s">
        <v>272</v>
      </c>
      <c r="AA1812" s="108" t="s">
        <v>272</v>
      </c>
      <c r="AB1812" s="108" t="s">
        <v>272</v>
      </c>
      <c r="AC1812" s="108" t="s">
        <v>272</v>
      </c>
      <c r="AD1812" s="108" t="s">
        <v>272</v>
      </c>
      <c r="AE1812" s="108" t="s">
        <v>272</v>
      </c>
      <c r="AF1812" s="108" t="s">
        <v>278</v>
      </c>
    </row>
    <row r="1813" spans="1:32" x14ac:dyDescent="0.25">
      <c r="A1813" s="107">
        <f t="shared" si="28"/>
        <v>9</v>
      </c>
      <c r="B1813" s="113">
        <v>45562</v>
      </c>
      <c r="C1813" s="113">
        <v>45562</v>
      </c>
      <c r="D1813" s="108" t="s">
        <v>3802</v>
      </c>
      <c r="E1813" s="108" t="s">
        <v>272</v>
      </c>
      <c r="F1813" s="108" t="s">
        <v>3803</v>
      </c>
      <c r="G1813" s="108" t="s">
        <v>315</v>
      </c>
      <c r="H1813" s="108" t="s">
        <v>316</v>
      </c>
      <c r="I1813" s="108" t="s">
        <v>276</v>
      </c>
      <c r="J1813" s="120">
        <v>-737224400</v>
      </c>
      <c r="K1813" s="114">
        <v>0</v>
      </c>
      <c r="L1813" s="114">
        <v>-737224400</v>
      </c>
      <c r="M1813" s="115" t="s">
        <v>272</v>
      </c>
      <c r="N1813" s="108" t="s">
        <v>111</v>
      </c>
      <c r="O1813" s="108" t="s">
        <v>466</v>
      </c>
      <c r="P1813" s="108" t="s">
        <v>284</v>
      </c>
      <c r="Q1813" s="120">
        <v>22000</v>
      </c>
      <c r="R1813" s="116" t="s">
        <v>0</v>
      </c>
      <c r="S1813" s="108" t="s">
        <v>272</v>
      </c>
      <c r="T1813" s="108" t="s">
        <v>272</v>
      </c>
      <c r="U1813" s="108" t="s">
        <v>272</v>
      </c>
      <c r="V1813" s="108" t="s">
        <v>272</v>
      </c>
      <c r="W1813" s="108" t="s">
        <v>272</v>
      </c>
      <c r="X1813" s="108" t="s">
        <v>272</v>
      </c>
      <c r="Y1813" s="108" t="s">
        <v>272</v>
      </c>
      <c r="Z1813" s="108" t="s">
        <v>272</v>
      </c>
      <c r="AA1813" s="108" t="s">
        <v>272</v>
      </c>
      <c r="AB1813" s="108" t="s">
        <v>272</v>
      </c>
      <c r="AC1813" s="108" t="s">
        <v>272</v>
      </c>
      <c r="AD1813" s="108" t="s">
        <v>272</v>
      </c>
      <c r="AE1813" s="108" t="s">
        <v>272</v>
      </c>
      <c r="AF1813" s="108" t="s">
        <v>278</v>
      </c>
    </row>
    <row r="1814" spans="1:32" x14ac:dyDescent="0.25">
      <c r="A1814" s="107">
        <f t="shared" si="28"/>
        <v>9</v>
      </c>
      <c r="B1814" s="113">
        <v>45562</v>
      </c>
      <c r="C1814" s="113">
        <v>45562</v>
      </c>
      <c r="D1814" s="108" t="s">
        <v>3804</v>
      </c>
      <c r="E1814" s="108" t="s">
        <v>272</v>
      </c>
      <c r="F1814" s="108" t="s">
        <v>3805</v>
      </c>
      <c r="G1814" s="108" t="s">
        <v>315</v>
      </c>
      <c r="H1814" s="108" t="s">
        <v>316</v>
      </c>
      <c r="I1814" s="108" t="s">
        <v>276</v>
      </c>
      <c r="J1814" s="120">
        <v>-737224400</v>
      </c>
      <c r="K1814" s="114">
        <v>0</v>
      </c>
      <c r="L1814" s="114">
        <v>-737224400</v>
      </c>
      <c r="M1814" s="115" t="s">
        <v>272</v>
      </c>
      <c r="N1814" s="108" t="s">
        <v>111</v>
      </c>
      <c r="O1814" s="108" t="s">
        <v>466</v>
      </c>
      <c r="P1814" s="108" t="s">
        <v>284</v>
      </c>
      <c r="Q1814" s="120">
        <v>22000</v>
      </c>
      <c r="R1814" s="116" t="s">
        <v>0</v>
      </c>
      <c r="S1814" s="108" t="s">
        <v>272</v>
      </c>
      <c r="T1814" s="108" t="s">
        <v>272</v>
      </c>
      <c r="U1814" s="108" t="s">
        <v>272</v>
      </c>
      <c r="V1814" s="108" t="s">
        <v>272</v>
      </c>
      <c r="W1814" s="108" t="s">
        <v>272</v>
      </c>
      <c r="X1814" s="108" t="s">
        <v>272</v>
      </c>
      <c r="Y1814" s="108" t="s">
        <v>272</v>
      </c>
      <c r="Z1814" s="108" t="s">
        <v>272</v>
      </c>
      <c r="AA1814" s="108" t="s">
        <v>272</v>
      </c>
      <c r="AB1814" s="108" t="s">
        <v>272</v>
      </c>
      <c r="AC1814" s="108" t="s">
        <v>272</v>
      </c>
      <c r="AD1814" s="108" t="s">
        <v>272</v>
      </c>
      <c r="AE1814" s="108" t="s">
        <v>272</v>
      </c>
      <c r="AF1814" s="108" t="s">
        <v>278</v>
      </c>
    </row>
    <row r="1815" spans="1:32" x14ac:dyDescent="0.25">
      <c r="A1815" s="107">
        <f t="shared" si="28"/>
        <v>9</v>
      </c>
      <c r="B1815" s="113">
        <v>45562</v>
      </c>
      <c r="C1815" s="113">
        <v>45562</v>
      </c>
      <c r="D1815" s="108" t="s">
        <v>3806</v>
      </c>
      <c r="E1815" s="108" t="s">
        <v>272</v>
      </c>
      <c r="F1815" s="108" t="s">
        <v>3807</v>
      </c>
      <c r="G1815" s="108" t="s">
        <v>315</v>
      </c>
      <c r="H1815" s="108" t="s">
        <v>316</v>
      </c>
      <c r="I1815" s="108" t="s">
        <v>276</v>
      </c>
      <c r="J1815" s="120">
        <v>-737224400</v>
      </c>
      <c r="K1815" s="114">
        <v>0</v>
      </c>
      <c r="L1815" s="114">
        <v>-737224400</v>
      </c>
      <c r="M1815" s="115" t="s">
        <v>272</v>
      </c>
      <c r="N1815" s="108" t="s">
        <v>111</v>
      </c>
      <c r="O1815" s="108" t="s">
        <v>466</v>
      </c>
      <c r="P1815" s="108" t="s">
        <v>284</v>
      </c>
      <c r="Q1815" s="120">
        <v>22000</v>
      </c>
      <c r="R1815" s="116" t="s">
        <v>0</v>
      </c>
      <c r="S1815" s="108" t="s">
        <v>272</v>
      </c>
      <c r="T1815" s="108" t="s">
        <v>272</v>
      </c>
      <c r="U1815" s="108" t="s">
        <v>272</v>
      </c>
      <c r="V1815" s="108" t="s">
        <v>272</v>
      </c>
      <c r="W1815" s="108" t="s">
        <v>272</v>
      </c>
      <c r="X1815" s="108" t="s">
        <v>272</v>
      </c>
      <c r="Y1815" s="108" t="s">
        <v>272</v>
      </c>
      <c r="Z1815" s="108" t="s">
        <v>272</v>
      </c>
      <c r="AA1815" s="108" t="s">
        <v>272</v>
      </c>
      <c r="AB1815" s="108" t="s">
        <v>272</v>
      </c>
      <c r="AC1815" s="108" t="s">
        <v>272</v>
      </c>
      <c r="AD1815" s="108" t="s">
        <v>272</v>
      </c>
      <c r="AE1815" s="108" t="s">
        <v>272</v>
      </c>
      <c r="AF1815" s="108" t="s">
        <v>278</v>
      </c>
    </row>
    <row r="1816" spans="1:32" x14ac:dyDescent="0.25">
      <c r="A1816" s="107">
        <f t="shared" si="28"/>
        <v>9</v>
      </c>
      <c r="B1816" s="113">
        <v>45562</v>
      </c>
      <c r="C1816" s="113">
        <v>45562</v>
      </c>
      <c r="D1816" s="108" t="s">
        <v>3808</v>
      </c>
      <c r="E1816" s="108" t="s">
        <v>272</v>
      </c>
      <c r="F1816" s="108" t="s">
        <v>3809</v>
      </c>
      <c r="G1816" s="108" t="s">
        <v>315</v>
      </c>
      <c r="H1816" s="108" t="s">
        <v>316</v>
      </c>
      <c r="I1816" s="108" t="s">
        <v>276</v>
      </c>
      <c r="J1816" s="120">
        <v>-737224400</v>
      </c>
      <c r="K1816" s="114">
        <v>0</v>
      </c>
      <c r="L1816" s="114">
        <v>-737224400</v>
      </c>
      <c r="M1816" s="115" t="s">
        <v>272</v>
      </c>
      <c r="N1816" s="108" t="s">
        <v>111</v>
      </c>
      <c r="O1816" s="108" t="s">
        <v>466</v>
      </c>
      <c r="P1816" s="108" t="s">
        <v>284</v>
      </c>
      <c r="Q1816" s="120">
        <v>22000</v>
      </c>
      <c r="R1816" s="116" t="s">
        <v>0</v>
      </c>
      <c r="S1816" s="108" t="s">
        <v>272</v>
      </c>
      <c r="T1816" s="108" t="s">
        <v>272</v>
      </c>
      <c r="U1816" s="108" t="s">
        <v>272</v>
      </c>
      <c r="V1816" s="108" t="s">
        <v>272</v>
      </c>
      <c r="W1816" s="108" t="s">
        <v>272</v>
      </c>
      <c r="X1816" s="108" t="s">
        <v>272</v>
      </c>
      <c r="Y1816" s="108" t="s">
        <v>272</v>
      </c>
      <c r="Z1816" s="108" t="s">
        <v>272</v>
      </c>
      <c r="AA1816" s="108" t="s">
        <v>272</v>
      </c>
      <c r="AB1816" s="108" t="s">
        <v>272</v>
      </c>
      <c r="AC1816" s="108" t="s">
        <v>272</v>
      </c>
      <c r="AD1816" s="108" t="s">
        <v>272</v>
      </c>
      <c r="AE1816" s="108" t="s">
        <v>272</v>
      </c>
      <c r="AF1816" s="108" t="s">
        <v>278</v>
      </c>
    </row>
    <row r="1817" spans="1:32" x14ac:dyDescent="0.25">
      <c r="A1817" s="107">
        <f t="shared" si="28"/>
        <v>9</v>
      </c>
      <c r="B1817" s="113">
        <v>45562</v>
      </c>
      <c r="C1817" s="113">
        <v>45562</v>
      </c>
      <c r="D1817" s="108" t="s">
        <v>3810</v>
      </c>
      <c r="E1817" s="108" t="s">
        <v>272</v>
      </c>
      <c r="F1817" s="108" t="s">
        <v>3811</v>
      </c>
      <c r="G1817" s="108" t="s">
        <v>281</v>
      </c>
      <c r="H1817" s="108" t="s">
        <v>282</v>
      </c>
      <c r="I1817" s="108" t="s">
        <v>276</v>
      </c>
      <c r="J1817" s="120">
        <v>-689461988</v>
      </c>
      <c r="K1817" s="114">
        <v>0</v>
      </c>
      <c r="L1817" s="114">
        <v>-689461988</v>
      </c>
      <c r="M1817" s="115" t="s">
        <v>272</v>
      </c>
      <c r="N1817" s="108" t="s">
        <v>283</v>
      </c>
      <c r="O1817" s="108" t="s">
        <v>168</v>
      </c>
      <c r="P1817" s="108" t="s">
        <v>284</v>
      </c>
      <c r="Q1817" s="120">
        <v>18700</v>
      </c>
      <c r="R1817" s="116" t="s">
        <v>0</v>
      </c>
      <c r="S1817" s="108" t="s">
        <v>272</v>
      </c>
      <c r="T1817" s="108" t="s">
        <v>272</v>
      </c>
      <c r="U1817" s="108" t="s">
        <v>272</v>
      </c>
      <c r="V1817" s="108" t="s">
        <v>272</v>
      </c>
      <c r="W1817" s="108" t="s">
        <v>272</v>
      </c>
      <c r="X1817" s="108" t="s">
        <v>272</v>
      </c>
      <c r="Y1817" s="108" t="s">
        <v>272</v>
      </c>
      <c r="Z1817" s="108" t="s">
        <v>272</v>
      </c>
      <c r="AA1817" s="108" t="s">
        <v>272</v>
      </c>
      <c r="AB1817" s="108" t="s">
        <v>272</v>
      </c>
      <c r="AC1817" s="108" t="s">
        <v>272</v>
      </c>
      <c r="AD1817" s="108" t="s">
        <v>272</v>
      </c>
      <c r="AE1817" s="108" t="s">
        <v>272</v>
      </c>
      <c r="AF1817" s="108" t="s">
        <v>278</v>
      </c>
    </row>
    <row r="1818" spans="1:32" x14ac:dyDescent="0.25">
      <c r="A1818" s="107">
        <f t="shared" si="28"/>
        <v>9</v>
      </c>
      <c r="B1818" s="113">
        <v>45562</v>
      </c>
      <c r="C1818" s="113">
        <v>45562</v>
      </c>
      <c r="D1818" s="108" t="s">
        <v>3812</v>
      </c>
      <c r="E1818" s="108" t="s">
        <v>272</v>
      </c>
      <c r="F1818" s="108" t="s">
        <v>3813</v>
      </c>
      <c r="G1818" s="108" t="s">
        <v>281</v>
      </c>
      <c r="H1818" s="108" t="s">
        <v>282</v>
      </c>
      <c r="I1818" s="108" t="s">
        <v>276</v>
      </c>
      <c r="J1818" s="120">
        <v>-714846000</v>
      </c>
      <c r="K1818" s="114">
        <v>0</v>
      </c>
      <c r="L1818" s="114">
        <v>-714846000</v>
      </c>
      <c r="M1818" s="115" t="s">
        <v>272</v>
      </c>
      <c r="N1818" s="108" t="s">
        <v>110</v>
      </c>
      <c r="O1818" s="108" t="s">
        <v>192</v>
      </c>
      <c r="P1818" s="108" t="s">
        <v>284</v>
      </c>
      <c r="Q1818" s="120">
        <v>22000</v>
      </c>
      <c r="R1818" s="116" t="s">
        <v>0</v>
      </c>
      <c r="S1818" s="108" t="s">
        <v>272</v>
      </c>
      <c r="T1818" s="108" t="s">
        <v>272</v>
      </c>
      <c r="U1818" s="108" t="s">
        <v>272</v>
      </c>
      <c r="V1818" s="108" t="s">
        <v>272</v>
      </c>
      <c r="W1818" s="108" t="s">
        <v>272</v>
      </c>
      <c r="X1818" s="108" t="s">
        <v>272</v>
      </c>
      <c r="Y1818" s="108" t="s">
        <v>272</v>
      </c>
      <c r="Z1818" s="108" t="s">
        <v>272</v>
      </c>
      <c r="AA1818" s="108" t="s">
        <v>272</v>
      </c>
      <c r="AB1818" s="108" t="s">
        <v>272</v>
      </c>
      <c r="AC1818" s="108" t="s">
        <v>272</v>
      </c>
      <c r="AD1818" s="108" t="s">
        <v>272</v>
      </c>
      <c r="AE1818" s="108" t="s">
        <v>272</v>
      </c>
      <c r="AF1818" s="108" t="s">
        <v>278</v>
      </c>
    </row>
    <row r="1819" spans="1:32" x14ac:dyDescent="0.25">
      <c r="A1819" s="107">
        <f t="shared" si="28"/>
        <v>9</v>
      </c>
      <c r="B1819" s="113">
        <v>45562</v>
      </c>
      <c r="C1819" s="113">
        <v>45562</v>
      </c>
      <c r="D1819" s="108" t="s">
        <v>3814</v>
      </c>
      <c r="E1819" s="108" t="s">
        <v>272</v>
      </c>
      <c r="F1819" s="108" t="s">
        <v>3815</v>
      </c>
      <c r="G1819" s="108" t="s">
        <v>315</v>
      </c>
      <c r="H1819" s="108" t="s">
        <v>316</v>
      </c>
      <c r="I1819" s="108" t="s">
        <v>276</v>
      </c>
      <c r="J1819" s="120">
        <v>-688793600</v>
      </c>
      <c r="K1819" s="114">
        <v>0</v>
      </c>
      <c r="L1819" s="114">
        <v>-688793600</v>
      </c>
      <c r="M1819" s="115" t="s">
        <v>272</v>
      </c>
      <c r="N1819" s="108" t="s">
        <v>111</v>
      </c>
      <c r="O1819" s="108" t="s">
        <v>466</v>
      </c>
      <c r="P1819" s="108" t="s">
        <v>284</v>
      </c>
      <c r="Q1819" s="120">
        <v>22000</v>
      </c>
      <c r="R1819" s="116" t="s">
        <v>0</v>
      </c>
      <c r="S1819" s="108" t="s">
        <v>272</v>
      </c>
      <c r="T1819" s="108" t="s">
        <v>272</v>
      </c>
      <c r="U1819" s="108" t="s">
        <v>272</v>
      </c>
      <c r="V1819" s="108" t="s">
        <v>272</v>
      </c>
      <c r="W1819" s="108" t="s">
        <v>272</v>
      </c>
      <c r="X1819" s="108" t="s">
        <v>272</v>
      </c>
      <c r="Y1819" s="108" t="s">
        <v>272</v>
      </c>
      <c r="Z1819" s="108" t="s">
        <v>272</v>
      </c>
      <c r="AA1819" s="108" t="s">
        <v>272</v>
      </c>
      <c r="AB1819" s="108" t="s">
        <v>272</v>
      </c>
      <c r="AC1819" s="108" t="s">
        <v>272</v>
      </c>
      <c r="AD1819" s="108" t="s">
        <v>272</v>
      </c>
      <c r="AE1819" s="108" t="s">
        <v>272</v>
      </c>
      <c r="AF1819" s="108" t="s">
        <v>278</v>
      </c>
    </row>
    <row r="1820" spans="1:32" x14ac:dyDescent="0.25">
      <c r="A1820" s="107">
        <f t="shared" si="28"/>
        <v>9</v>
      </c>
      <c r="B1820" s="113">
        <v>45562</v>
      </c>
      <c r="C1820" s="113">
        <v>45562</v>
      </c>
      <c r="D1820" s="108" t="s">
        <v>3816</v>
      </c>
      <c r="E1820" s="108" t="s">
        <v>272</v>
      </c>
      <c r="F1820" s="108" t="s">
        <v>3817</v>
      </c>
      <c r="G1820" s="108" t="s">
        <v>281</v>
      </c>
      <c r="H1820" s="108" t="s">
        <v>282</v>
      </c>
      <c r="I1820" s="108" t="s">
        <v>276</v>
      </c>
      <c r="J1820" s="120">
        <v>-744876000</v>
      </c>
      <c r="K1820" s="114">
        <v>0</v>
      </c>
      <c r="L1820" s="114">
        <v>-744876000</v>
      </c>
      <c r="M1820" s="115" t="s">
        <v>272</v>
      </c>
      <c r="N1820" s="108" t="s">
        <v>283</v>
      </c>
      <c r="O1820" s="108" t="s">
        <v>168</v>
      </c>
      <c r="P1820" s="108" t="s">
        <v>284</v>
      </c>
      <c r="Q1820" s="120">
        <v>22000</v>
      </c>
      <c r="R1820" s="116" t="s">
        <v>0</v>
      </c>
      <c r="S1820" s="108" t="s">
        <v>272</v>
      </c>
      <c r="T1820" s="108" t="s">
        <v>272</v>
      </c>
      <c r="U1820" s="108" t="s">
        <v>272</v>
      </c>
      <c r="V1820" s="108" t="s">
        <v>272</v>
      </c>
      <c r="W1820" s="108" t="s">
        <v>272</v>
      </c>
      <c r="X1820" s="108" t="s">
        <v>272</v>
      </c>
      <c r="Y1820" s="108" t="s">
        <v>272</v>
      </c>
      <c r="Z1820" s="108" t="s">
        <v>272</v>
      </c>
      <c r="AA1820" s="108" t="s">
        <v>272</v>
      </c>
      <c r="AB1820" s="108" t="s">
        <v>272</v>
      </c>
      <c r="AC1820" s="108" t="s">
        <v>272</v>
      </c>
      <c r="AD1820" s="108" t="s">
        <v>272</v>
      </c>
      <c r="AE1820" s="108" t="s">
        <v>272</v>
      </c>
      <c r="AF1820" s="108" t="s">
        <v>278</v>
      </c>
    </row>
    <row r="1821" spans="1:32" x14ac:dyDescent="0.25">
      <c r="A1821" s="107">
        <f t="shared" si="28"/>
        <v>9</v>
      </c>
      <c r="B1821" s="113">
        <v>45562</v>
      </c>
      <c r="C1821" s="113">
        <v>45562</v>
      </c>
      <c r="D1821" s="108" t="s">
        <v>3818</v>
      </c>
      <c r="E1821" s="108" t="s">
        <v>272</v>
      </c>
      <c r="F1821" s="108" t="s">
        <v>3819</v>
      </c>
      <c r="G1821" s="108" t="s">
        <v>281</v>
      </c>
      <c r="H1821" s="108" t="s">
        <v>282</v>
      </c>
      <c r="I1821" s="108" t="s">
        <v>276</v>
      </c>
      <c r="J1821" s="120">
        <v>-12300000</v>
      </c>
      <c r="K1821" s="114">
        <v>0</v>
      </c>
      <c r="L1821" s="114">
        <v>-12300000</v>
      </c>
      <c r="M1821" s="115" t="s">
        <v>272</v>
      </c>
      <c r="N1821" s="108" t="s">
        <v>2423</v>
      </c>
      <c r="O1821" s="108" t="s">
        <v>2424</v>
      </c>
      <c r="P1821" s="108" t="s">
        <v>284</v>
      </c>
      <c r="Q1821" s="120">
        <v>2460</v>
      </c>
      <c r="R1821" s="116" t="s">
        <v>239</v>
      </c>
      <c r="S1821" s="108" t="s">
        <v>272</v>
      </c>
      <c r="T1821" s="108" t="s">
        <v>272</v>
      </c>
      <c r="U1821" s="108" t="s">
        <v>272</v>
      </c>
      <c r="V1821" s="108" t="s">
        <v>272</v>
      </c>
      <c r="W1821" s="108" t="s">
        <v>272</v>
      </c>
      <c r="X1821" s="108" t="s">
        <v>272</v>
      </c>
      <c r="Y1821" s="108" t="s">
        <v>272</v>
      </c>
      <c r="Z1821" s="108" t="s">
        <v>272</v>
      </c>
      <c r="AA1821" s="108" t="s">
        <v>272</v>
      </c>
      <c r="AB1821" s="108" t="s">
        <v>272</v>
      </c>
      <c r="AC1821" s="108" t="s">
        <v>272</v>
      </c>
      <c r="AD1821" s="108" t="s">
        <v>272</v>
      </c>
      <c r="AE1821" s="108" t="s">
        <v>272</v>
      </c>
      <c r="AF1821" s="108" t="s">
        <v>278</v>
      </c>
    </row>
    <row r="1822" spans="1:32" x14ac:dyDescent="0.25">
      <c r="A1822" s="107">
        <f t="shared" si="28"/>
        <v>9</v>
      </c>
      <c r="B1822" s="113">
        <v>45562</v>
      </c>
      <c r="C1822" s="113">
        <v>45562</v>
      </c>
      <c r="D1822" s="108" t="s">
        <v>3818</v>
      </c>
      <c r="E1822" s="108" t="s">
        <v>272</v>
      </c>
      <c r="F1822" s="108" t="s">
        <v>3819</v>
      </c>
      <c r="G1822" s="108" t="s">
        <v>281</v>
      </c>
      <c r="H1822" s="108" t="s">
        <v>282</v>
      </c>
      <c r="I1822" s="108" t="s">
        <v>276</v>
      </c>
      <c r="J1822" s="120">
        <v>-22200000</v>
      </c>
      <c r="K1822" s="114">
        <v>0</v>
      </c>
      <c r="L1822" s="114">
        <v>-22200000</v>
      </c>
      <c r="M1822" s="115" t="s">
        <v>272</v>
      </c>
      <c r="N1822" s="108" t="s">
        <v>2425</v>
      </c>
      <c r="O1822" s="108" t="s">
        <v>2426</v>
      </c>
      <c r="P1822" s="108" t="s">
        <v>284</v>
      </c>
      <c r="Q1822" s="120">
        <v>4440</v>
      </c>
      <c r="R1822" s="116" t="s">
        <v>239</v>
      </c>
      <c r="S1822" s="108" t="s">
        <v>272</v>
      </c>
      <c r="T1822" s="108" t="s">
        <v>272</v>
      </c>
      <c r="U1822" s="108" t="s">
        <v>272</v>
      </c>
      <c r="V1822" s="108" t="s">
        <v>272</v>
      </c>
      <c r="W1822" s="108" t="s">
        <v>272</v>
      </c>
      <c r="X1822" s="108" t="s">
        <v>272</v>
      </c>
      <c r="Y1822" s="108" t="s">
        <v>272</v>
      </c>
      <c r="Z1822" s="108" t="s">
        <v>272</v>
      </c>
      <c r="AA1822" s="108" t="s">
        <v>272</v>
      </c>
      <c r="AB1822" s="108" t="s">
        <v>272</v>
      </c>
      <c r="AC1822" s="108" t="s">
        <v>272</v>
      </c>
      <c r="AD1822" s="108" t="s">
        <v>272</v>
      </c>
      <c r="AE1822" s="108" t="s">
        <v>272</v>
      </c>
      <c r="AF1822" s="108" t="s">
        <v>278</v>
      </c>
    </row>
    <row r="1823" spans="1:32" x14ac:dyDescent="0.25">
      <c r="A1823" s="107">
        <f t="shared" si="28"/>
        <v>9</v>
      </c>
      <c r="B1823" s="113">
        <v>45562</v>
      </c>
      <c r="C1823" s="113">
        <v>45562</v>
      </c>
      <c r="D1823" s="108" t="s">
        <v>3818</v>
      </c>
      <c r="E1823" s="108" t="s">
        <v>272</v>
      </c>
      <c r="F1823" s="108" t="s">
        <v>3819</v>
      </c>
      <c r="G1823" s="108" t="s">
        <v>281</v>
      </c>
      <c r="H1823" s="108" t="s">
        <v>282</v>
      </c>
      <c r="I1823" s="108" t="s">
        <v>276</v>
      </c>
      <c r="J1823" s="120">
        <v>-12580000</v>
      </c>
      <c r="K1823" s="114">
        <v>0</v>
      </c>
      <c r="L1823" s="114">
        <v>-12580000</v>
      </c>
      <c r="M1823" s="115" t="s">
        <v>272</v>
      </c>
      <c r="N1823" s="108" t="s">
        <v>2427</v>
      </c>
      <c r="O1823" s="108" t="s">
        <v>2428</v>
      </c>
      <c r="P1823" s="108" t="s">
        <v>284</v>
      </c>
      <c r="Q1823" s="120">
        <v>2516</v>
      </c>
      <c r="R1823" s="116" t="s">
        <v>239</v>
      </c>
      <c r="S1823" s="108" t="s">
        <v>272</v>
      </c>
      <c r="T1823" s="108" t="s">
        <v>272</v>
      </c>
      <c r="U1823" s="108" t="s">
        <v>272</v>
      </c>
      <c r="V1823" s="108" t="s">
        <v>272</v>
      </c>
      <c r="W1823" s="108" t="s">
        <v>272</v>
      </c>
      <c r="X1823" s="108" t="s">
        <v>272</v>
      </c>
      <c r="Y1823" s="108" t="s">
        <v>272</v>
      </c>
      <c r="Z1823" s="108" t="s">
        <v>272</v>
      </c>
      <c r="AA1823" s="108" t="s">
        <v>272</v>
      </c>
      <c r="AB1823" s="108" t="s">
        <v>272</v>
      </c>
      <c r="AC1823" s="108" t="s">
        <v>272</v>
      </c>
      <c r="AD1823" s="108" t="s">
        <v>272</v>
      </c>
      <c r="AE1823" s="108" t="s">
        <v>272</v>
      </c>
      <c r="AF1823" s="108" t="s">
        <v>278</v>
      </c>
    </row>
    <row r="1824" spans="1:32" ht="37.5" x14ac:dyDescent="0.25">
      <c r="A1824" s="107">
        <f t="shared" si="28"/>
        <v>9</v>
      </c>
      <c r="B1824" s="113">
        <v>45563</v>
      </c>
      <c r="C1824" s="113">
        <v>45563</v>
      </c>
      <c r="D1824" s="108" t="s">
        <v>3820</v>
      </c>
      <c r="E1824" s="108" t="s">
        <v>272</v>
      </c>
      <c r="F1824" s="108" t="s">
        <v>3821</v>
      </c>
      <c r="G1824" s="108" t="s">
        <v>274</v>
      </c>
      <c r="H1824" s="108" t="s">
        <v>275</v>
      </c>
      <c r="I1824" s="108" t="s">
        <v>276</v>
      </c>
      <c r="J1824" s="120">
        <v>-1266230</v>
      </c>
      <c r="K1824" s="114">
        <v>0</v>
      </c>
      <c r="L1824" s="114">
        <v>-1266230</v>
      </c>
      <c r="M1824" s="115" t="s">
        <v>3822</v>
      </c>
      <c r="N1824" s="108" t="s">
        <v>272</v>
      </c>
      <c r="O1824" s="108" t="s">
        <v>272</v>
      </c>
      <c r="P1824" s="108" t="s">
        <v>272</v>
      </c>
      <c r="Q1824" s="120">
        <v>0</v>
      </c>
      <c r="R1824" s="116" t="s">
        <v>239</v>
      </c>
      <c r="S1824" s="108" t="s">
        <v>272</v>
      </c>
      <c r="T1824" s="108" t="s">
        <v>272</v>
      </c>
      <c r="U1824" s="108" t="s">
        <v>272</v>
      </c>
      <c r="V1824" s="108" t="s">
        <v>272</v>
      </c>
      <c r="W1824" s="108" t="s">
        <v>272</v>
      </c>
      <c r="X1824" s="108" t="s">
        <v>272</v>
      </c>
      <c r="Y1824" s="108" t="s">
        <v>272</v>
      </c>
      <c r="Z1824" s="108" t="s">
        <v>272</v>
      </c>
      <c r="AA1824" s="108" t="s">
        <v>272</v>
      </c>
      <c r="AB1824" s="108" t="s">
        <v>272</v>
      </c>
      <c r="AC1824" s="108" t="s">
        <v>272</v>
      </c>
      <c r="AD1824" s="108" t="s">
        <v>272</v>
      </c>
      <c r="AE1824" s="108" t="s">
        <v>272</v>
      </c>
      <c r="AF1824" s="108" t="s">
        <v>278</v>
      </c>
    </row>
    <row r="1825" spans="1:32" x14ac:dyDescent="0.25">
      <c r="A1825" s="107">
        <f t="shared" si="28"/>
        <v>9</v>
      </c>
      <c r="B1825" s="113">
        <v>45563</v>
      </c>
      <c r="C1825" s="113">
        <v>45563</v>
      </c>
      <c r="D1825" s="108" t="s">
        <v>3823</v>
      </c>
      <c r="E1825" s="108" t="s">
        <v>272</v>
      </c>
      <c r="F1825" s="108" t="s">
        <v>3824</v>
      </c>
      <c r="G1825" s="108" t="s">
        <v>315</v>
      </c>
      <c r="H1825" s="108" t="s">
        <v>316</v>
      </c>
      <c r="I1825" s="108" t="s">
        <v>276</v>
      </c>
      <c r="J1825" s="120">
        <v>-737224400</v>
      </c>
      <c r="K1825" s="114">
        <v>0</v>
      </c>
      <c r="L1825" s="114">
        <v>-737224400</v>
      </c>
      <c r="M1825" s="115" t="s">
        <v>272</v>
      </c>
      <c r="N1825" s="108" t="s">
        <v>111</v>
      </c>
      <c r="O1825" s="108" t="s">
        <v>466</v>
      </c>
      <c r="P1825" s="108" t="s">
        <v>284</v>
      </c>
      <c r="Q1825" s="120">
        <v>22000</v>
      </c>
      <c r="R1825" s="116" t="s">
        <v>0</v>
      </c>
      <c r="S1825" s="108" t="s">
        <v>272</v>
      </c>
      <c r="T1825" s="108" t="s">
        <v>272</v>
      </c>
      <c r="U1825" s="108" t="s">
        <v>272</v>
      </c>
      <c r="V1825" s="108" t="s">
        <v>272</v>
      </c>
      <c r="W1825" s="108" t="s">
        <v>272</v>
      </c>
      <c r="X1825" s="108" t="s">
        <v>272</v>
      </c>
      <c r="Y1825" s="108" t="s">
        <v>272</v>
      </c>
      <c r="Z1825" s="108" t="s">
        <v>272</v>
      </c>
      <c r="AA1825" s="108" t="s">
        <v>272</v>
      </c>
      <c r="AB1825" s="108" t="s">
        <v>272</v>
      </c>
      <c r="AC1825" s="108" t="s">
        <v>272</v>
      </c>
      <c r="AD1825" s="108" t="s">
        <v>272</v>
      </c>
      <c r="AE1825" s="108" t="s">
        <v>272</v>
      </c>
      <c r="AF1825" s="108" t="s">
        <v>278</v>
      </c>
    </row>
    <row r="1826" spans="1:32" x14ac:dyDescent="0.25">
      <c r="A1826" s="107">
        <f t="shared" si="28"/>
        <v>9</v>
      </c>
      <c r="B1826" s="113">
        <v>45563</v>
      </c>
      <c r="C1826" s="113">
        <v>45563</v>
      </c>
      <c r="D1826" s="108" t="s">
        <v>3825</v>
      </c>
      <c r="E1826" s="108" t="s">
        <v>272</v>
      </c>
      <c r="F1826" s="108" t="s">
        <v>3826</v>
      </c>
      <c r="G1826" s="108" t="s">
        <v>315</v>
      </c>
      <c r="H1826" s="108" t="s">
        <v>316</v>
      </c>
      <c r="I1826" s="108" t="s">
        <v>276</v>
      </c>
      <c r="J1826" s="120">
        <v>-737224400</v>
      </c>
      <c r="K1826" s="114">
        <v>0</v>
      </c>
      <c r="L1826" s="114">
        <v>-737224400</v>
      </c>
      <c r="M1826" s="115" t="s">
        <v>272</v>
      </c>
      <c r="N1826" s="108" t="s">
        <v>111</v>
      </c>
      <c r="O1826" s="108" t="s">
        <v>466</v>
      </c>
      <c r="P1826" s="108" t="s">
        <v>284</v>
      </c>
      <c r="Q1826" s="120">
        <v>22000</v>
      </c>
      <c r="R1826" s="116" t="s">
        <v>0</v>
      </c>
      <c r="S1826" s="108" t="s">
        <v>272</v>
      </c>
      <c r="T1826" s="108" t="s">
        <v>272</v>
      </c>
      <c r="U1826" s="108" t="s">
        <v>272</v>
      </c>
      <c r="V1826" s="108" t="s">
        <v>272</v>
      </c>
      <c r="W1826" s="108" t="s">
        <v>272</v>
      </c>
      <c r="X1826" s="108" t="s">
        <v>272</v>
      </c>
      <c r="Y1826" s="108" t="s">
        <v>272</v>
      </c>
      <c r="Z1826" s="108" t="s">
        <v>272</v>
      </c>
      <c r="AA1826" s="108" t="s">
        <v>272</v>
      </c>
      <c r="AB1826" s="108" t="s">
        <v>272</v>
      </c>
      <c r="AC1826" s="108" t="s">
        <v>272</v>
      </c>
      <c r="AD1826" s="108" t="s">
        <v>272</v>
      </c>
      <c r="AE1826" s="108" t="s">
        <v>272</v>
      </c>
      <c r="AF1826" s="108" t="s">
        <v>278</v>
      </c>
    </row>
    <row r="1827" spans="1:32" x14ac:dyDescent="0.25">
      <c r="A1827" s="107">
        <f t="shared" si="28"/>
        <v>9</v>
      </c>
      <c r="B1827" s="113">
        <v>45563</v>
      </c>
      <c r="C1827" s="113">
        <v>45563</v>
      </c>
      <c r="D1827" s="108" t="s">
        <v>3827</v>
      </c>
      <c r="E1827" s="108" t="s">
        <v>272</v>
      </c>
      <c r="F1827" s="108" t="s">
        <v>3828</v>
      </c>
      <c r="G1827" s="108" t="s">
        <v>315</v>
      </c>
      <c r="H1827" s="108" t="s">
        <v>316</v>
      </c>
      <c r="I1827" s="108" t="s">
        <v>276</v>
      </c>
      <c r="J1827" s="120">
        <v>-737224400</v>
      </c>
      <c r="K1827" s="114">
        <v>0</v>
      </c>
      <c r="L1827" s="114">
        <v>-737224400</v>
      </c>
      <c r="M1827" s="115" t="s">
        <v>272</v>
      </c>
      <c r="N1827" s="108" t="s">
        <v>111</v>
      </c>
      <c r="O1827" s="108" t="s">
        <v>466</v>
      </c>
      <c r="P1827" s="108" t="s">
        <v>284</v>
      </c>
      <c r="Q1827" s="120">
        <v>22000</v>
      </c>
      <c r="R1827" s="116" t="s">
        <v>0</v>
      </c>
      <c r="S1827" s="108" t="s">
        <v>272</v>
      </c>
      <c r="T1827" s="108" t="s">
        <v>272</v>
      </c>
      <c r="U1827" s="108" t="s">
        <v>272</v>
      </c>
      <c r="V1827" s="108" t="s">
        <v>272</v>
      </c>
      <c r="W1827" s="108" t="s">
        <v>272</v>
      </c>
      <c r="X1827" s="108" t="s">
        <v>272</v>
      </c>
      <c r="Y1827" s="108" t="s">
        <v>272</v>
      </c>
      <c r="Z1827" s="108" t="s">
        <v>272</v>
      </c>
      <c r="AA1827" s="108" t="s">
        <v>272</v>
      </c>
      <c r="AB1827" s="108" t="s">
        <v>272</v>
      </c>
      <c r="AC1827" s="108" t="s">
        <v>272</v>
      </c>
      <c r="AD1827" s="108" t="s">
        <v>272</v>
      </c>
      <c r="AE1827" s="108" t="s">
        <v>272</v>
      </c>
      <c r="AF1827" s="108" t="s">
        <v>278</v>
      </c>
    </row>
    <row r="1828" spans="1:32" x14ac:dyDescent="0.25">
      <c r="A1828" s="107">
        <f t="shared" si="28"/>
        <v>9</v>
      </c>
      <c r="B1828" s="113">
        <v>45563</v>
      </c>
      <c r="C1828" s="113">
        <v>45563</v>
      </c>
      <c r="D1828" s="108" t="s">
        <v>3829</v>
      </c>
      <c r="E1828" s="108" t="s">
        <v>272</v>
      </c>
      <c r="F1828" s="108" t="s">
        <v>3830</v>
      </c>
      <c r="G1828" s="108" t="s">
        <v>315</v>
      </c>
      <c r="H1828" s="108" t="s">
        <v>316</v>
      </c>
      <c r="I1828" s="108" t="s">
        <v>276</v>
      </c>
      <c r="J1828" s="120">
        <v>-737224400</v>
      </c>
      <c r="K1828" s="114">
        <v>0</v>
      </c>
      <c r="L1828" s="114">
        <v>-737224400</v>
      </c>
      <c r="M1828" s="115" t="s">
        <v>272</v>
      </c>
      <c r="N1828" s="108" t="s">
        <v>111</v>
      </c>
      <c r="O1828" s="108" t="s">
        <v>466</v>
      </c>
      <c r="P1828" s="108" t="s">
        <v>284</v>
      </c>
      <c r="Q1828" s="120">
        <v>22000</v>
      </c>
      <c r="R1828" s="116" t="s">
        <v>0</v>
      </c>
      <c r="S1828" s="108" t="s">
        <v>272</v>
      </c>
      <c r="T1828" s="108" t="s">
        <v>272</v>
      </c>
      <c r="U1828" s="108" t="s">
        <v>272</v>
      </c>
      <c r="V1828" s="108" t="s">
        <v>272</v>
      </c>
      <c r="W1828" s="108" t="s">
        <v>272</v>
      </c>
      <c r="X1828" s="108" t="s">
        <v>272</v>
      </c>
      <c r="Y1828" s="108" t="s">
        <v>272</v>
      </c>
      <c r="Z1828" s="108" t="s">
        <v>272</v>
      </c>
      <c r="AA1828" s="108" t="s">
        <v>272</v>
      </c>
      <c r="AB1828" s="108" t="s">
        <v>272</v>
      </c>
      <c r="AC1828" s="108" t="s">
        <v>272</v>
      </c>
      <c r="AD1828" s="108" t="s">
        <v>272</v>
      </c>
      <c r="AE1828" s="108" t="s">
        <v>272</v>
      </c>
      <c r="AF1828" s="108" t="s">
        <v>278</v>
      </c>
    </row>
    <row r="1829" spans="1:32" x14ac:dyDescent="0.25">
      <c r="A1829" s="107">
        <f t="shared" si="28"/>
        <v>9</v>
      </c>
      <c r="B1829" s="113">
        <v>45563</v>
      </c>
      <c r="C1829" s="113">
        <v>45563</v>
      </c>
      <c r="D1829" s="108" t="s">
        <v>3831</v>
      </c>
      <c r="E1829" s="108" t="s">
        <v>272</v>
      </c>
      <c r="F1829" s="108" t="s">
        <v>3832</v>
      </c>
      <c r="G1829" s="108" t="s">
        <v>315</v>
      </c>
      <c r="H1829" s="108" t="s">
        <v>316</v>
      </c>
      <c r="I1829" s="108" t="s">
        <v>276</v>
      </c>
      <c r="J1829" s="120">
        <v>-737224400</v>
      </c>
      <c r="K1829" s="114">
        <v>0</v>
      </c>
      <c r="L1829" s="114">
        <v>-737224400</v>
      </c>
      <c r="M1829" s="115" t="s">
        <v>272</v>
      </c>
      <c r="N1829" s="108" t="s">
        <v>111</v>
      </c>
      <c r="O1829" s="108" t="s">
        <v>466</v>
      </c>
      <c r="P1829" s="108" t="s">
        <v>284</v>
      </c>
      <c r="Q1829" s="120">
        <v>22000</v>
      </c>
      <c r="R1829" s="116" t="s">
        <v>0</v>
      </c>
      <c r="S1829" s="108" t="s">
        <v>272</v>
      </c>
      <c r="T1829" s="108" t="s">
        <v>272</v>
      </c>
      <c r="U1829" s="108" t="s">
        <v>272</v>
      </c>
      <c r="V1829" s="108" t="s">
        <v>272</v>
      </c>
      <c r="W1829" s="108" t="s">
        <v>272</v>
      </c>
      <c r="X1829" s="108" t="s">
        <v>272</v>
      </c>
      <c r="Y1829" s="108" t="s">
        <v>272</v>
      </c>
      <c r="Z1829" s="108" t="s">
        <v>272</v>
      </c>
      <c r="AA1829" s="108" t="s">
        <v>272</v>
      </c>
      <c r="AB1829" s="108" t="s">
        <v>272</v>
      </c>
      <c r="AC1829" s="108" t="s">
        <v>272</v>
      </c>
      <c r="AD1829" s="108" t="s">
        <v>272</v>
      </c>
      <c r="AE1829" s="108" t="s">
        <v>272</v>
      </c>
      <c r="AF1829" s="108" t="s">
        <v>278</v>
      </c>
    </row>
    <row r="1830" spans="1:32" x14ac:dyDescent="0.25">
      <c r="A1830" s="107">
        <f t="shared" si="28"/>
        <v>9</v>
      </c>
      <c r="B1830" s="113">
        <v>45563</v>
      </c>
      <c r="C1830" s="113">
        <v>45563</v>
      </c>
      <c r="D1830" s="108" t="s">
        <v>3833</v>
      </c>
      <c r="E1830" s="108" t="s">
        <v>272</v>
      </c>
      <c r="F1830" s="108" t="s">
        <v>3834</v>
      </c>
      <c r="G1830" s="108" t="s">
        <v>315</v>
      </c>
      <c r="H1830" s="108" t="s">
        <v>316</v>
      </c>
      <c r="I1830" s="108" t="s">
        <v>276</v>
      </c>
      <c r="J1830" s="120">
        <v>-737224400</v>
      </c>
      <c r="K1830" s="114">
        <v>0</v>
      </c>
      <c r="L1830" s="114">
        <v>-737224400</v>
      </c>
      <c r="M1830" s="115" t="s">
        <v>272</v>
      </c>
      <c r="N1830" s="108" t="s">
        <v>111</v>
      </c>
      <c r="O1830" s="108" t="s">
        <v>466</v>
      </c>
      <c r="P1830" s="108" t="s">
        <v>284</v>
      </c>
      <c r="Q1830" s="120">
        <v>22000</v>
      </c>
      <c r="R1830" s="116" t="s">
        <v>0</v>
      </c>
      <c r="S1830" s="108" t="s">
        <v>272</v>
      </c>
      <c r="T1830" s="108" t="s">
        <v>272</v>
      </c>
      <c r="U1830" s="108" t="s">
        <v>272</v>
      </c>
      <c r="V1830" s="108" t="s">
        <v>272</v>
      </c>
      <c r="W1830" s="108" t="s">
        <v>272</v>
      </c>
      <c r="X1830" s="108" t="s">
        <v>272</v>
      </c>
      <c r="Y1830" s="108" t="s">
        <v>272</v>
      </c>
      <c r="Z1830" s="108" t="s">
        <v>272</v>
      </c>
      <c r="AA1830" s="108" t="s">
        <v>272</v>
      </c>
      <c r="AB1830" s="108" t="s">
        <v>272</v>
      </c>
      <c r="AC1830" s="108" t="s">
        <v>272</v>
      </c>
      <c r="AD1830" s="108" t="s">
        <v>272</v>
      </c>
      <c r="AE1830" s="108" t="s">
        <v>272</v>
      </c>
      <c r="AF1830" s="108" t="s">
        <v>278</v>
      </c>
    </row>
    <row r="1831" spans="1:32" x14ac:dyDescent="0.25">
      <c r="A1831" s="107">
        <f t="shared" si="28"/>
        <v>9</v>
      </c>
      <c r="B1831" s="113">
        <v>45563</v>
      </c>
      <c r="C1831" s="113">
        <v>45563</v>
      </c>
      <c r="D1831" s="108" t="s">
        <v>3835</v>
      </c>
      <c r="E1831" s="108" t="s">
        <v>272</v>
      </c>
      <c r="F1831" s="108" t="s">
        <v>3836</v>
      </c>
      <c r="G1831" s="108" t="s">
        <v>315</v>
      </c>
      <c r="H1831" s="108" t="s">
        <v>316</v>
      </c>
      <c r="I1831" s="108" t="s">
        <v>276</v>
      </c>
      <c r="J1831" s="120">
        <v>-737224400</v>
      </c>
      <c r="K1831" s="114">
        <v>0</v>
      </c>
      <c r="L1831" s="114">
        <v>-737224400</v>
      </c>
      <c r="M1831" s="115" t="s">
        <v>272</v>
      </c>
      <c r="N1831" s="108" t="s">
        <v>111</v>
      </c>
      <c r="O1831" s="108" t="s">
        <v>466</v>
      </c>
      <c r="P1831" s="108" t="s">
        <v>284</v>
      </c>
      <c r="Q1831" s="120">
        <v>22000</v>
      </c>
      <c r="R1831" s="116" t="s">
        <v>0</v>
      </c>
      <c r="S1831" s="108" t="s">
        <v>272</v>
      </c>
      <c r="T1831" s="108" t="s">
        <v>272</v>
      </c>
      <c r="U1831" s="108" t="s">
        <v>272</v>
      </c>
      <c r="V1831" s="108" t="s">
        <v>272</v>
      </c>
      <c r="W1831" s="108" t="s">
        <v>272</v>
      </c>
      <c r="X1831" s="108" t="s">
        <v>272</v>
      </c>
      <c r="Y1831" s="108" t="s">
        <v>272</v>
      </c>
      <c r="Z1831" s="108" t="s">
        <v>272</v>
      </c>
      <c r="AA1831" s="108" t="s">
        <v>272</v>
      </c>
      <c r="AB1831" s="108" t="s">
        <v>272</v>
      </c>
      <c r="AC1831" s="108" t="s">
        <v>272</v>
      </c>
      <c r="AD1831" s="108" t="s">
        <v>272</v>
      </c>
      <c r="AE1831" s="108" t="s">
        <v>272</v>
      </c>
      <c r="AF1831" s="108" t="s">
        <v>278</v>
      </c>
    </row>
    <row r="1832" spans="1:32" x14ac:dyDescent="0.25">
      <c r="A1832" s="107">
        <f t="shared" si="28"/>
        <v>9</v>
      </c>
      <c r="B1832" s="113">
        <v>45563</v>
      </c>
      <c r="C1832" s="113">
        <v>45563</v>
      </c>
      <c r="D1832" s="108" t="s">
        <v>3837</v>
      </c>
      <c r="E1832" s="108" t="s">
        <v>272</v>
      </c>
      <c r="F1832" s="108" t="s">
        <v>3838</v>
      </c>
      <c r="G1832" s="108" t="s">
        <v>315</v>
      </c>
      <c r="H1832" s="108" t="s">
        <v>316</v>
      </c>
      <c r="I1832" s="108" t="s">
        <v>276</v>
      </c>
      <c r="J1832" s="120">
        <v>-737224400</v>
      </c>
      <c r="K1832" s="114">
        <v>0</v>
      </c>
      <c r="L1832" s="114">
        <v>-737224400</v>
      </c>
      <c r="M1832" s="115" t="s">
        <v>272</v>
      </c>
      <c r="N1832" s="108" t="s">
        <v>111</v>
      </c>
      <c r="O1832" s="108" t="s">
        <v>466</v>
      </c>
      <c r="P1832" s="108" t="s">
        <v>284</v>
      </c>
      <c r="Q1832" s="120">
        <v>22000</v>
      </c>
      <c r="R1832" s="116" t="s">
        <v>0</v>
      </c>
      <c r="S1832" s="108" t="s">
        <v>272</v>
      </c>
      <c r="T1832" s="108" t="s">
        <v>272</v>
      </c>
      <c r="U1832" s="108" t="s">
        <v>272</v>
      </c>
      <c r="V1832" s="108" t="s">
        <v>272</v>
      </c>
      <c r="W1832" s="108" t="s">
        <v>272</v>
      </c>
      <c r="X1832" s="108" t="s">
        <v>272</v>
      </c>
      <c r="Y1832" s="108" t="s">
        <v>272</v>
      </c>
      <c r="Z1832" s="108" t="s">
        <v>272</v>
      </c>
      <c r="AA1832" s="108" t="s">
        <v>272</v>
      </c>
      <c r="AB1832" s="108" t="s">
        <v>272</v>
      </c>
      <c r="AC1832" s="108" t="s">
        <v>272</v>
      </c>
      <c r="AD1832" s="108" t="s">
        <v>272</v>
      </c>
      <c r="AE1832" s="108" t="s">
        <v>272</v>
      </c>
      <c r="AF1832" s="108" t="s">
        <v>278</v>
      </c>
    </row>
    <row r="1833" spans="1:32" x14ac:dyDescent="0.25">
      <c r="A1833" s="107">
        <f t="shared" si="28"/>
        <v>9</v>
      </c>
      <c r="B1833" s="113">
        <v>45563</v>
      </c>
      <c r="C1833" s="113">
        <v>45563</v>
      </c>
      <c r="D1833" s="108" t="s">
        <v>3839</v>
      </c>
      <c r="E1833" s="108" t="s">
        <v>272</v>
      </c>
      <c r="F1833" s="108" t="s">
        <v>3840</v>
      </c>
      <c r="G1833" s="108" t="s">
        <v>281</v>
      </c>
      <c r="H1833" s="108" t="s">
        <v>282</v>
      </c>
      <c r="I1833" s="108" t="s">
        <v>276</v>
      </c>
      <c r="J1833" s="120">
        <v>-744876000</v>
      </c>
      <c r="K1833" s="114">
        <v>0</v>
      </c>
      <c r="L1833" s="114">
        <v>-744876000</v>
      </c>
      <c r="M1833" s="115" t="s">
        <v>272</v>
      </c>
      <c r="N1833" s="108" t="s">
        <v>283</v>
      </c>
      <c r="O1833" s="108" t="s">
        <v>168</v>
      </c>
      <c r="P1833" s="108" t="s">
        <v>284</v>
      </c>
      <c r="Q1833" s="120">
        <v>22000</v>
      </c>
      <c r="R1833" s="116" t="s">
        <v>0</v>
      </c>
      <c r="S1833" s="108" t="s">
        <v>272</v>
      </c>
      <c r="T1833" s="108" t="s">
        <v>272</v>
      </c>
      <c r="U1833" s="108" t="s">
        <v>272</v>
      </c>
      <c r="V1833" s="108" t="s">
        <v>272</v>
      </c>
      <c r="W1833" s="108" t="s">
        <v>272</v>
      </c>
      <c r="X1833" s="108" t="s">
        <v>272</v>
      </c>
      <c r="Y1833" s="108" t="s">
        <v>272</v>
      </c>
      <c r="Z1833" s="108" t="s">
        <v>272</v>
      </c>
      <c r="AA1833" s="108" t="s">
        <v>272</v>
      </c>
      <c r="AB1833" s="108" t="s">
        <v>272</v>
      </c>
      <c r="AC1833" s="108" t="s">
        <v>272</v>
      </c>
      <c r="AD1833" s="108" t="s">
        <v>272</v>
      </c>
      <c r="AE1833" s="108" t="s">
        <v>272</v>
      </c>
      <c r="AF1833" s="108" t="s">
        <v>278</v>
      </c>
    </row>
    <row r="1834" spans="1:32" x14ac:dyDescent="0.25">
      <c r="A1834" s="107">
        <f t="shared" si="28"/>
        <v>9</v>
      </c>
      <c r="B1834" s="113">
        <v>45563</v>
      </c>
      <c r="C1834" s="113">
        <v>45563</v>
      </c>
      <c r="D1834" s="108" t="s">
        <v>3841</v>
      </c>
      <c r="E1834" s="108" t="s">
        <v>272</v>
      </c>
      <c r="F1834" s="108" t="s">
        <v>3842</v>
      </c>
      <c r="G1834" s="108" t="s">
        <v>281</v>
      </c>
      <c r="H1834" s="108" t="s">
        <v>282</v>
      </c>
      <c r="I1834" s="108" t="s">
        <v>276</v>
      </c>
      <c r="J1834" s="120">
        <v>-744876000</v>
      </c>
      <c r="K1834" s="114">
        <v>0</v>
      </c>
      <c r="L1834" s="114">
        <v>-744876000</v>
      </c>
      <c r="M1834" s="115" t="s">
        <v>272</v>
      </c>
      <c r="N1834" s="108" t="s">
        <v>283</v>
      </c>
      <c r="O1834" s="108" t="s">
        <v>168</v>
      </c>
      <c r="P1834" s="108" t="s">
        <v>284</v>
      </c>
      <c r="Q1834" s="120">
        <v>22000</v>
      </c>
      <c r="R1834" s="116" t="s">
        <v>0</v>
      </c>
      <c r="S1834" s="108" t="s">
        <v>272</v>
      </c>
      <c r="T1834" s="108" t="s">
        <v>272</v>
      </c>
      <c r="U1834" s="108" t="s">
        <v>272</v>
      </c>
      <c r="V1834" s="108" t="s">
        <v>272</v>
      </c>
      <c r="W1834" s="108" t="s">
        <v>272</v>
      </c>
      <c r="X1834" s="108" t="s">
        <v>272</v>
      </c>
      <c r="Y1834" s="108" t="s">
        <v>272</v>
      </c>
      <c r="Z1834" s="108" t="s">
        <v>272</v>
      </c>
      <c r="AA1834" s="108" t="s">
        <v>272</v>
      </c>
      <c r="AB1834" s="108" t="s">
        <v>272</v>
      </c>
      <c r="AC1834" s="108" t="s">
        <v>272</v>
      </c>
      <c r="AD1834" s="108" t="s">
        <v>272</v>
      </c>
      <c r="AE1834" s="108" t="s">
        <v>272</v>
      </c>
      <c r="AF1834" s="108" t="s">
        <v>278</v>
      </c>
    </row>
    <row r="1835" spans="1:32" x14ac:dyDescent="0.25">
      <c r="A1835" s="107">
        <f t="shared" si="28"/>
        <v>9</v>
      </c>
      <c r="B1835" s="113">
        <v>45563</v>
      </c>
      <c r="C1835" s="113">
        <v>45563</v>
      </c>
      <c r="D1835" s="108" t="s">
        <v>3843</v>
      </c>
      <c r="E1835" s="108" t="s">
        <v>272</v>
      </c>
      <c r="F1835" s="108" t="s">
        <v>3844</v>
      </c>
      <c r="G1835" s="108" t="s">
        <v>281</v>
      </c>
      <c r="H1835" s="108" t="s">
        <v>282</v>
      </c>
      <c r="I1835" s="108" t="s">
        <v>276</v>
      </c>
      <c r="J1835" s="120">
        <v>-580756000</v>
      </c>
      <c r="K1835" s="114">
        <v>0</v>
      </c>
      <c r="L1835" s="114">
        <v>-580756000</v>
      </c>
      <c r="M1835" s="115" t="s">
        <v>272</v>
      </c>
      <c r="N1835" s="108" t="s">
        <v>116</v>
      </c>
      <c r="O1835" s="108" t="s">
        <v>173</v>
      </c>
      <c r="P1835" s="108" t="s">
        <v>284</v>
      </c>
      <c r="Q1835" s="120">
        <v>22000</v>
      </c>
      <c r="R1835" s="116" t="s">
        <v>0</v>
      </c>
      <c r="S1835" s="108" t="s">
        <v>272</v>
      </c>
      <c r="T1835" s="108" t="s">
        <v>272</v>
      </c>
      <c r="U1835" s="108" t="s">
        <v>272</v>
      </c>
      <c r="V1835" s="108" t="s">
        <v>272</v>
      </c>
      <c r="W1835" s="108" t="s">
        <v>272</v>
      </c>
      <c r="X1835" s="108" t="s">
        <v>272</v>
      </c>
      <c r="Y1835" s="108" t="s">
        <v>272</v>
      </c>
      <c r="Z1835" s="108" t="s">
        <v>272</v>
      </c>
      <c r="AA1835" s="108" t="s">
        <v>272</v>
      </c>
      <c r="AB1835" s="108" t="s">
        <v>272</v>
      </c>
      <c r="AC1835" s="108" t="s">
        <v>272</v>
      </c>
      <c r="AD1835" s="108" t="s">
        <v>272</v>
      </c>
      <c r="AE1835" s="108" t="s">
        <v>272</v>
      </c>
      <c r="AF1835" s="108" t="s">
        <v>278</v>
      </c>
    </row>
    <row r="1836" spans="1:32" x14ac:dyDescent="0.25">
      <c r="A1836" s="107">
        <f t="shared" si="28"/>
        <v>9</v>
      </c>
      <c r="B1836" s="113">
        <v>45563</v>
      </c>
      <c r="C1836" s="113">
        <v>45563</v>
      </c>
      <c r="D1836" s="108" t="s">
        <v>3845</v>
      </c>
      <c r="E1836" s="108" t="s">
        <v>272</v>
      </c>
      <c r="F1836" s="108" t="s">
        <v>3846</v>
      </c>
      <c r="G1836" s="108" t="s">
        <v>281</v>
      </c>
      <c r="H1836" s="108" t="s">
        <v>282</v>
      </c>
      <c r="I1836" s="108" t="s">
        <v>276</v>
      </c>
      <c r="J1836" s="120">
        <v>-580756000</v>
      </c>
      <c r="K1836" s="114">
        <v>0</v>
      </c>
      <c r="L1836" s="114">
        <v>-580756000</v>
      </c>
      <c r="M1836" s="115" t="s">
        <v>272</v>
      </c>
      <c r="N1836" s="108" t="s">
        <v>116</v>
      </c>
      <c r="O1836" s="108" t="s">
        <v>173</v>
      </c>
      <c r="P1836" s="108" t="s">
        <v>284</v>
      </c>
      <c r="Q1836" s="120">
        <v>22000</v>
      </c>
      <c r="R1836" s="116" t="s">
        <v>0</v>
      </c>
      <c r="S1836" s="108" t="s">
        <v>272</v>
      </c>
      <c r="T1836" s="108" t="s">
        <v>272</v>
      </c>
      <c r="U1836" s="108" t="s">
        <v>272</v>
      </c>
      <c r="V1836" s="108" t="s">
        <v>272</v>
      </c>
      <c r="W1836" s="108" t="s">
        <v>272</v>
      </c>
      <c r="X1836" s="108" t="s">
        <v>272</v>
      </c>
      <c r="Y1836" s="108" t="s">
        <v>272</v>
      </c>
      <c r="Z1836" s="108" t="s">
        <v>272</v>
      </c>
      <c r="AA1836" s="108" t="s">
        <v>272</v>
      </c>
      <c r="AB1836" s="108" t="s">
        <v>272</v>
      </c>
      <c r="AC1836" s="108" t="s">
        <v>272</v>
      </c>
      <c r="AD1836" s="108" t="s">
        <v>272</v>
      </c>
      <c r="AE1836" s="108" t="s">
        <v>272</v>
      </c>
      <c r="AF1836" s="108" t="s">
        <v>278</v>
      </c>
    </row>
    <row r="1837" spans="1:32" x14ac:dyDescent="0.25">
      <c r="A1837" s="107">
        <f t="shared" si="28"/>
        <v>9</v>
      </c>
      <c r="B1837" s="113">
        <v>45564</v>
      </c>
      <c r="C1837" s="113">
        <v>45564</v>
      </c>
      <c r="D1837" s="108" t="s">
        <v>3847</v>
      </c>
      <c r="E1837" s="108" t="s">
        <v>272</v>
      </c>
      <c r="F1837" s="108" t="s">
        <v>3848</v>
      </c>
      <c r="G1837" s="108" t="s">
        <v>315</v>
      </c>
      <c r="H1837" s="108" t="s">
        <v>316</v>
      </c>
      <c r="I1837" s="108" t="s">
        <v>276</v>
      </c>
      <c r="J1837" s="120">
        <v>-737224400</v>
      </c>
      <c r="K1837" s="114">
        <v>0</v>
      </c>
      <c r="L1837" s="114">
        <v>-737224400</v>
      </c>
      <c r="M1837" s="115" t="s">
        <v>272</v>
      </c>
      <c r="N1837" s="108" t="s">
        <v>111</v>
      </c>
      <c r="O1837" s="108" t="s">
        <v>466</v>
      </c>
      <c r="P1837" s="108" t="s">
        <v>284</v>
      </c>
      <c r="Q1837" s="120">
        <v>22000</v>
      </c>
      <c r="R1837" s="116" t="s">
        <v>0</v>
      </c>
      <c r="S1837" s="108" t="s">
        <v>272</v>
      </c>
      <c r="T1837" s="108" t="s">
        <v>272</v>
      </c>
      <c r="U1837" s="108" t="s">
        <v>272</v>
      </c>
      <c r="V1837" s="108" t="s">
        <v>272</v>
      </c>
      <c r="W1837" s="108" t="s">
        <v>272</v>
      </c>
      <c r="X1837" s="108" t="s">
        <v>272</v>
      </c>
      <c r="Y1837" s="108" t="s">
        <v>272</v>
      </c>
      <c r="Z1837" s="108" t="s">
        <v>272</v>
      </c>
      <c r="AA1837" s="108" t="s">
        <v>272</v>
      </c>
      <c r="AB1837" s="108" t="s">
        <v>272</v>
      </c>
      <c r="AC1837" s="108" t="s">
        <v>272</v>
      </c>
      <c r="AD1837" s="108" t="s">
        <v>272</v>
      </c>
      <c r="AE1837" s="108" t="s">
        <v>272</v>
      </c>
      <c r="AF1837" s="108" t="s">
        <v>278</v>
      </c>
    </row>
    <row r="1838" spans="1:32" x14ac:dyDescent="0.25">
      <c r="A1838" s="107">
        <f t="shared" si="28"/>
        <v>9</v>
      </c>
      <c r="B1838" s="113">
        <v>45564</v>
      </c>
      <c r="C1838" s="113">
        <v>45564</v>
      </c>
      <c r="D1838" s="108" t="s">
        <v>3849</v>
      </c>
      <c r="E1838" s="108" t="s">
        <v>272</v>
      </c>
      <c r="F1838" s="108" t="s">
        <v>3850</v>
      </c>
      <c r="G1838" s="108" t="s">
        <v>315</v>
      </c>
      <c r="H1838" s="108" t="s">
        <v>316</v>
      </c>
      <c r="I1838" s="108" t="s">
        <v>276</v>
      </c>
      <c r="J1838" s="120">
        <v>-737224400</v>
      </c>
      <c r="K1838" s="114">
        <v>0</v>
      </c>
      <c r="L1838" s="114">
        <v>-737224400</v>
      </c>
      <c r="M1838" s="115" t="s">
        <v>272</v>
      </c>
      <c r="N1838" s="108" t="s">
        <v>111</v>
      </c>
      <c r="O1838" s="108" t="s">
        <v>466</v>
      </c>
      <c r="P1838" s="108" t="s">
        <v>284</v>
      </c>
      <c r="Q1838" s="120">
        <v>22000</v>
      </c>
      <c r="R1838" s="116" t="s">
        <v>0</v>
      </c>
      <c r="S1838" s="108" t="s">
        <v>272</v>
      </c>
      <c r="T1838" s="108" t="s">
        <v>272</v>
      </c>
      <c r="U1838" s="108" t="s">
        <v>272</v>
      </c>
      <c r="V1838" s="108" t="s">
        <v>272</v>
      </c>
      <c r="W1838" s="108" t="s">
        <v>272</v>
      </c>
      <c r="X1838" s="108" t="s">
        <v>272</v>
      </c>
      <c r="Y1838" s="108" t="s">
        <v>272</v>
      </c>
      <c r="Z1838" s="108" t="s">
        <v>272</v>
      </c>
      <c r="AA1838" s="108" t="s">
        <v>272</v>
      </c>
      <c r="AB1838" s="108" t="s">
        <v>272</v>
      </c>
      <c r="AC1838" s="108" t="s">
        <v>272</v>
      </c>
      <c r="AD1838" s="108" t="s">
        <v>272</v>
      </c>
      <c r="AE1838" s="108" t="s">
        <v>272</v>
      </c>
      <c r="AF1838" s="108" t="s">
        <v>278</v>
      </c>
    </row>
    <row r="1839" spans="1:32" x14ac:dyDescent="0.25">
      <c r="A1839" s="107">
        <f t="shared" si="28"/>
        <v>9</v>
      </c>
      <c r="B1839" s="113">
        <v>45564</v>
      </c>
      <c r="C1839" s="113">
        <v>45564</v>
      </c>
      <c r="D1839" s="108" t="s">
        <v>3851</v>
      </c>
      <c r="E1839" s="108" t="s">
        <v>272</v>
      </c>
      <c r="F1839" s="108" t="s">
        <v>3852</v>
      </c>
      <c r="G1839" s="108" t="s">
        <v>315</v>
      </c>
      <c r="H1839" s="108" t="s">
        <v>316</v>
      </c>
      <c r="I1839" s="108" t="s">
        <v>276</v>
      </c>
      <c r="J1839" s="120">
        <v>-737224400</v>
      </c>
      <c r="K1839" s="114">
        <v>0</v>
      </c>
      <c r="L1839" s="114">
        <v>-737224400</v>
      </c>
      <c r="M1839" s="115" t="s">
        <v>272</v>
      </c>
      <c r="N1839" s="108" t="s">
        <v>111</v>
      </c>
      <c r="O1839" s="108" t="s">
        <v>466</v>
      </c>
      <c r="P1839" s="108" t="s">
        <v>284</v>
      </c>
      <c r="Q1839" s="120">
        <v>22000</v>
      </c>
      <c r="R1839" s="116" t="s">
        <v>0</v>
      </c>
      <c r="S1839" s="108" t="s">
        <v>272</v>
      </c>
      <c r="T1839" s="108" t="s">
        <v>272</v>
      </c>
      <c r="U1839" s="108" t="s">
        <v>272</v>
      </c>
      <c r="V1839" s="108" t="s">
        <v>272</v>
      </c>
      <c r="W1839" s="108" t="s">
        <v>272</v>
      </c>
      <c r="X1839" s="108" t="s">
        <v>272</v>
      </c>
      <c r="Y1839" s="108" t="s">
        <v>272</v>
      </c>
      <c r="Z1839" s="108" t="s">
        <v>272</v>
      </c>
      <c r="AA1839" s="108" t="s">
        <v>272</v>
      </c>
      <c r="AB1839" s="108" t="s">
        <v>272</v>
      </c>
      <c r="AC1839" s="108" t="s">
        <v>272</v>
      </c>
      <c r="AD1839" s="108" t="s">
        <v>272</v>
      </c>
      <c r="AE1839" s="108" t="s">
        <v>272</v>
      </c>
      <c r="AF1839" s="108" t="s">
        <v>278</v>
      </c>
    </row>
    <row r="1840" spans="1:32" x14ac:dyDescent="0.25">
      <c r="A1840" s="107">
        <f t="shared" si="28"/>
        <v>9</v>
      </c>
      <c r="B1840" s="113">
        <v>45564</v>
      </c>
      <c r="C1840" s="113">
        <v>45564</v>
      </c>
      <c r="D1840" s="108" t="s">
        <v>3853</v>
      </c>
      <c r="E1840" s="108" t="s">
        <v>272</v>
      </c>
      <c r="F1840" s="108" t="s">
        <v>3854</v>
      </c>
      <c r="G1840" s="108" t="s">
        <v>315</v>
      </c>
      <c r="H1840" s="108" t="s">
        <v>316</v>
      </c>
      <c r="I1840" s="108" t="s">
        <v>276</v>
      </c>
      <c r="J1840" s="120">
        <v>-737224400</v>
      </c>
      <c r="K1840" s="114">
        <v>0</v>
      </c>
      <c r="L1840" s="114">
        <v>-737224400</v>
      </c>
      <c r="M1840" s="115" t="s">
        <v>272</v>
      </c>
      <c r="N1840" s="108" t="s">
        <v>111</v>
      </c>
      <c r="O1840" s="108" t="s">
        <v>466</v>
      </c>
      <c r="P1840" s="108" t="s">
        <v>284</v>
      </c>
      <c r="Q1840" s="120">
        <v>22000</v>
      </c>
      <c r="R1840" s="116" t="s">
        <v>0</v>
      </c>
      <c r="S1840" s="108" t="s">
        <v>272</v>
      </c>
      <c r="T1840" s="108" t="s">
        <v>272</v>
      </c>
      <c r="U1840" s="108" t="s">
        <v>272</v>
      </c>
      <c r="V1840" s="108" t="s">
        <v>272</v>
      </c>
      <c r="W1840" s="108" t="s">
        <v>272</v>
      </c>
      <c r="X1840" s="108" t="s">
        <v>272</v>
      </c>
      <c r="Y1840" s="108" t="s">
        <v>272</v>
      </c>
      <c r="Z1840" s="108" t="s">
        <v>272</v>
      </c>
      <c r="AA1840" s="108" t="s">
        <v>272</v>
      </c>
      <c r="AB1840" s="108" t="s">
        <v>272</v>
      </c>
      <c r="AC1840" s="108" t="s">
        <v>272</v>
      </c>
      <c r="AD1840" s="108" t="s">
        <v>272</v>
      </c>
      <c r="AE1840" s="108" t="s">
        <v>272</v>
      </c>
      <c r="AF1840" s="108" t="s">
        <v>278</v>
      </c>
    </row>
    <row r="1841" spans="1:32" x14ac:dyDescent="0.25">
      <c r="A1841" s="107">
        <f t="shared" si="28"/>
        <v>9</v>
      </c>
      <c r="B1841" s="113">
        <v>45564</v>
      </c>
      <c r="C1841" s="113">
        <v>45564</v>
      </c>
      <c r="D1841" s="108" t="s">
        <v>3855</v>
      </c>
      <c r="E1841" s="108" t="s">
        <v>272</v>
      </c>
      <c r="F1841" s="108" t="s">
        <v>3856</v>
      </c>
      <c r="G1841" s="108" t="s">
        <v>315</v>
      </c>
      <c r="H1841" s="108" t="s">
        <v>316</v>
      </c>
      <c r="I1841" s="108" t="s">
        <v>276</v>
      </c>
      <c r="J1841" s="120">
        <v>-737224400</v>
      </c>
      <c r="K1841" s="114">
        <v>0</v>
      </c>
      <c r="L1841" s="114">
        <v>-737224400</v>
      </c>
      <c r="M1841" s="115" t="s">
        <v>272</v>
      </c>
      <c r="N1841" s="108" t="s">
        <v>111</v>
      </c>
      <c r="O1841" s="108" t="s">
        <v>466</v>
      </c>
      <c r="P1841" s="108" t="s">
        <v>284</v>
      </c>
      <c r="Q1841" s="120">
        <v>22000</v>
      </c>
      <c r="R1841" s="116" t="s">
        <v>0</v>
      </c>
      <c r="S1841" s="108" t="s">
        <v>272</v>
      </c>
      <c r="T1841" s="108" t="s">
        <v>272</v>
      </c>
      <c r="U1841" s="108" t="s">
        <v>272</v>
      </c>
      <c r="V1841" s="108" t="s">
        <v>272</v>
      </c>
      <c r="W1841" s="108" t="s">
        <v>272</v>
      </c>
      <c r="X1841" s="108" t="s">
        <v>272</v>
      </c>
      <c r="Y1841" s="108" t="s">
        <v>272</v>
      </c>
      <c r="Z1841" s="108" t="s">
        <v>272</v>
      </c>
      <c r="AA1841" s="108" t="s">
        <v>272</v>
      </c>
      <c r="AB1841" s="108" t="s">
        <v>272</v>
      </c>
      <c r="AC1841" s="108" t="s">
        <v>272</v>
      </c>
      <c r="AD1841" s="108" t="s">
        <v>272</v>
      </c>
      <c r="AE1841" s="108" t="s">
        <v>272</v>
      </c>
      <c r="AF1841" s="108" t="s">
        <v>278</v>
      </c>
    </row>
    <row r="1842" spans="1:32" x14ac:dyDescent="0.25">
      <c r="A1842" s="107">
        <f t="shared" si="28"/>
        <v>9</v>
      </c>
      <c r="B1842" s="113">
        <v>45564</v>
      </c>
      <c r="C1842" s="113">
        <v>45564</v>
      </c>
      <c r="D1842" s="108" t="s">
        <v>3857</v>
      </c>
      <c r="E1842" s="108" t="s">
        <v>272</v>
      </c>
      <c r="F1842" s="108" t="s">
        <v>3858</v>
      </c>
      <c r="G1842" s="108" t="s">
        <v>315</v>
      </c>
      <c r="H1842" s="108" t="s">
        <v>316</v>
      </c>
      <c r="I1842" s="108" t="s">
        <v>276</v>
      </c>
      <c r="J1842" s="120">
        <v>-737224400</v>
      </c>
      <c r="K1842" s="114">
        <v>0</v>
      </c>
      <c r="L1842" s="114">
        <v>-737224400</v>
      </c>
      <c r="M1842" s="115" t="s">
        <v>272</v>
      </c>
      <c r="N1842" s="108" t="s">
        <v>111</v>
      </c>
      <c r="O1842" s="108" t="s">
        <v>466</v>
      </c>
      <c r="P1842" s="108" t="s">
        <v>284</v>
      </c>
      <c r="Q1842" s="120">
        <v>22000</v>
      </c>
      <c r="R1842" s="116" t="s">
        <v>0</v>
      </c>
      <c r="S1842" s="108" t="s">
        <v>272</v>
      </c>
      <c r="T1842" s="108" t="s">
        <v>272</v>
      </c>
      <c r="U1842" s="108" t="s">
        <v>272</v>
      </c>
      <c r="V1842" s="108" t="s">
        <v>272</v>
      </c>
      <c r="W1842" s="108" t="s">
        <v>272</v>
      </c>
      <c r="X1842" s="108" t="s">
        <v>272</v>
      </c>
      <c r="Y1842" s="108" t="s">
        <v>272</v>
      </c>
      <c r="Z1842" s="108" t="s">
        <v>272</v>
      </c>
      <c r="AA1842" s="108" t="s">
        <v>272</v>
      </c>
      <c r="AB1842" s="108" t="s">
        <v>272</v>
      </c>
      <c r="AC1842" s="108" t="s">
        <v>272</v>
      </c>
      <c r="AD1842" s="108" t="s">
        <v>272</v>
      </c>
      <c r="AE1842" s="108" t="s">
        <v>272</v>
      </c>
      <c r="AF1842" s="108" t="s">
        <v>278</v>
      </c>
    </row>
    <row r="1843" spans="1:32" x14ac:dyDescent="0.25">
      <c r="A1843" s="107">
        <f t="shared" si="28"/>
        <v>9</v>
      </c>
      <c r="B1843" s="113">
        <v>45564</v>
      </c>
      <c r="C1843" s="113">
        <v>45564</v>
      </c>
      <c r="D1843" s="108" t="s">
        <v>3859</v>
      </c>
      <c r="E1843" s="108" t="s">
        <v>272</v>
      </c>
      <c r="F1843" s="108" t="s">
        <v>3860</v>
      </c>
      <c r="G1843" s="108" t="s">
        <v>315</v>
      </c>
      <c r="H1843" s="108" t="s">
        <v>316</v>
      </c>
      <c r="I1843" s="108" t="s">
        <v>276</v>
      </c>
      <c r="J1843" s="120">
        <v>-737224400</v>
      </c>
      <c r="K1843" s="114">
        <v>0</v>
      </c>
      <c r="L1843" s="114">
        <v>-737224400</v>
      </c>
      <c r="M1843" s="115" t="s">
        <v>272</v>
      </c>
      <c r="N1843" s="108" t="s">
        <v>111</v>
      </c>
      <c r="O1843" s="108" t="s">
        <v>466</v>
      </c>
      <c r="P1843" s="108" t="s">
        <v>284</v>
      </c>
      <c r="Q1843" s="120">
        <v>22000</v>
      </c>
      <c r="R1843" s="116" t="s">
        <v>0</v>
      </c>
      <c r="S1843" s="108" t="s">
        <v>272</v>
      </c>
      <c r="T1843" s="108" t="s">
        <v>272</v>
      </c>
      <c r="U1843" s="108" t="s">
        <v>272</v>
      </c>
      <c r="V1843" s="108" t="s">
        <v>272</v>
      </c>
      <c r="W1843" s="108" t="s">
        <v>272</v>
      </c>
      <c r="X1843" s="108" t="s">
        <v>272</v>
      </c>
      <c r="Y1843" s="108" t="s">
        <v>272</v>
      </c>
      <c r="Z1843" s="108" t="s">
        <v>272</v>
      </c>
      <c r="AA1843" s="108" t="s">
        <v>272</v>
      </c>
      <c r="AB1843" s="108" t="s">
        <v>272</v>
      </c>
      <c r="AC1843" s="108" t="s">
        <v>272</v>
      </c>
      <c r="AD1843" s="108" t="s">
        <v>272</v>
      </c>
      <c r="AE1843" s="108" t="s">
        <v>272</v>
      </c>
      <c r="AF1843" s="108" t="s">
        <v>278</v>
      </c>
    </row>
    <row r="1844" spans="1:32" x14ac:dyDescent="0.25">
      <c r="A1844" s="107">
        <f t="shared" si="28"/>
        <v>9</v>
      </c>
      <c r="B1844" s="113">
        <v>45564</v>
      </c>
      <c r="C1844" s="113">
        <v>45564</v>
      </c>
      <c r="D1844" s="108" t="s">
        <v>3861</v>
      </c>
      <c r="E1844" s="108" t="s">
        <v>272</v>
      </c>
      <c r="F1844" s="108" t="s">
        <v>3862</v>
      </c>
      <c r="G1844" s="108" t="s">
        <v>315</v>
      </c>
      <c r="H1844" s="108" t="s">
        <v>316</v>
      </c>
      <c r="I1844" s="108" t="s">
        <v>276</v>
      </c>
      <c r="J1844" s="120">
        <v>-737224400</v>
      </c>
      <c r="K1844" s="114">
        <v>0</v>
      </c>
      <c r="L1844" s="114">
        <v>-737224400</v>
      </c>
      <c r="M1844" s="115" t="s">
        <v>272</v>
      </c>
      <c r="N1844" s="108" t="s">
        <v>111</v>
      </c>
      <c r="O1844" s="108" t="s">
        <v>466</v>
      </c>
      <c r="P1844" s="108" t="s">
        <v>284</v>
      </c>
      <c r="Q1844" s="120">
        <v>22000</v>
      </c>
      <c r="R1844" s="116" t="s">
        <v>0</v>
      </c>
      <c r="S1844" s="108" t="s">
        <v>272</v>
      </c>
      <c r="T1844" s="108" t="s">
        <v>272</v>
      </c>
      <c r="U1844" s="108" t="s">
        <v>272</v>
      </c>
      <c r="V1844" s="108" t="s">
        <v>272</v>
      </c>
      <c r="W1844" s="108" t="s">
        <v>272</v>
      </c>
      <c r="X1844" s="108" t="s">
        <v>272</v>
      </c>
      <c r="Y1844" s="108" t="s">
        <v>272</v>
      </c>
      <c r="Z1844" s="108" t="s">
        <v>272</v>
      </c>
      <c r="AA1844" s="108" t="s">
        <v>272</v>
      </c>
      <c r="AB1844" s="108" t="s">
        <v>272</v>
      </c>
      <c r="AC1844" s="108" t="s">
        <v>272</v>
      </c>
      <c r="AD1844" s="108" t="s">
        <v>272</v>
      </c>
      <c r="AE1844" s="108" t="s">
        <v>272</v>
      </c>
      <c r="AF1844" s="108" t="s">
        <v>278</v>
      </c>
    </row>
    <row r="1845" spans="1:32" x14ac:dyDescent="0.25">
      <c r="A1845" s="107">
        <f t="shared" si="28"/>
        <v>9</v>
      </c>
      <c r="B1845" s="113">
        <v>45564</v>
      </c>
      <c r="C1845" s="113">
        <v>45564</v>
      </c>
      <c r="D1845" s="108" t="s">
        <v>3863</v>
      </c>
      <c r="E1845" s="108" t="s">
        <v>272</v>
      </c>
      <c r="F1845" s="108" t="s">
        <v>3864</v>
      </c>
      <c r="G1845" s="108" t="s">
        <v>281</v>
      </c>
      <c r="H1845" s="108" t="s">
        <v>282</v>
      </c>
      <c r="I1845" s="108" t="s">
        <v>276</v>
      </c>
      <c r="J1845" s="120">
        <v>-814176000</v>
      </c>
      <c r="K1845" s="114">
        <v>0</v>
      </c>
      <c r="L1845" s="114">
        <v>-814176000</v>
      </c>
      <c r="M1845" s="115" t="s">
        <v>272</v>
      </c>
      <c r="N1845" s="108" t="s">
        <v>283</v>
      </c>
      <c r="O1845" s="108" t="s">
        <v>168</v>
      </c>
      <c r="P1845" s="108" t="s">
        <v>284</v>
      </c>
      <c r="Q1845" s="120">
        <v>22000</v>
      </c>
      <c r="R1845" s="116" t="s">
        <v>0</v>
      </c>
      <c r="S1845" s="108" t="s">
        <v>272</v>
      </c>
      <c r="T1845" s="108" t="s">
        <v>272</v>
      </c>
      <c r="U1845" s="108" t="s">
        <v>272</v>
      </c>
      <c r="V1845" s="108" t="s">
        <v>272</v>
      </c>
      <c r="W1845" s="108" t="s">
        <v>272</v>
      </c>
      <c r="X1845" s="108" t="s">
        <v>272</v>
      </c>
      <c r="Y1845" s="108" t="s">
        <v>272</v>
      </c>
      <c r="Z1845" s="108" t="s">
        <v>272</v>
      </c>
      <c r="AA1845" s="108" t="s">
        <v>272</v>
      </c>
      <c r="AB1845" s="108" t="s">
        <v>272</v>
      </c>
      <c r="AC1845" s="108" t="s">
        <v>272</v>
      </c>
      <c r="AD1845" s="108" t="s">
        <v>272</v>
      </c>
      <c r="AE1845" s="108" t="s">
        <v>272</v>
      </c>
      <c r="AF1845" s="108" t="s">
        <v>278</v>
      </c>
    </row>
    <row r="1846" spans="1:32" x14ac:dyDescent="0.25">
      <c r="A1846" s="107">
        <f t="shared" si="28"/>
        <v>9</v>
      </c>
      <c r="B1846" s="113">
        <v>45564</v>
      </c>
      <c r="C1846" s="113">
        <v>45564</v>
      </c>
      <c r="D1846" s="108" t="s">
        <v>3865</v>
      </c>
      <c r="E1846" s="108" t="s">
        <v>272</v>
      </c>
      <c r="F1846" s="108" t="s">
        <v>3866</v>
      </c>
      <c r="G1846" s="108" t="s">
        <v>281</v>
      </c>
      <c r="H1846" s="108" t="s">
        <v>282</v>
      </c>
      <c r="I1846" s="108" t="s">
        <v>276</v>
      </c>
      <c r="J1846" s="120">
        <v>-814176000</v>
      </c>
      <c r="K1846" s="114">
        <v>0</v>
      </c>
      <c r="L1846" s="114">
        <v>-814176000</v>
      </c>
      <c r="M1846" s="115" t="s">
        <v>272</v>
      </c>
      <c r="N1846" s="108" t="s">
        <v>283</v>
      </c>
      <c r="O1846" s="108" t="s">
        <v>168</v>
      </c>
      <c r="P1846" s="108" t="s">
        <v>284</v>
      </c>
      <c r="Q1846" s="120">
        <v>22000</v>
      </c>
      <c r="R1846" s="116" t="s">
        <v>0</v>
      </c>
      <c r="S1846" s="108" t="s">
        <v>272</v>
      </c>
      <c r="T1846" s="108" t="s">
        <v>272</v>
      </c>
      <c r="U1846" s="108" t="s">
        <v>272</v>
      </c>
      <c r="V1846" s="108" t="s">
        <v>272</v>
      </c>
      <c r="W1846" s="108" t="s">
        <v>272</v>
      </c>
      <c r="X1846" s="108" t="s">
        <v>272</v>
      </c>
      <c r="Y1846" s="108" t="s">
        <v>272</v>
      </c>
      <c r="Z1846" s="108" t="s">
        <v>272</v>
      </c>
      <c r="AA1846" s="108" t="s">
        <v>272</v>
      </c>
      <c r="AB1846" s="108" t="s">
        <v>272</v>
      </c>
      <c r="AC1846" s="108" t="s">
        <v>272</v>
      </c>
      <c r="AD1846" s="108" t="s">
        <v>272</v>
      </c>
      <c r="AE1846" s="108" t="s">
        <v>272</v>
      </c>
      <c r="AF1846" s="108" t="s">
        <v>278</v>
      </c>
    </row>
    <row r="1847" spans="1:32" ht="50" x14ac:dyDescent="0.25">
      <c r="A1847" s="107">
        <f t="shared" si="28"/>
        <v>9</v>
      </c>
      <c r="B1847" s="113">
        <v>45565</v>
      </c>
      <c r="C1847" s="113">
        <v>45565</v>
      </c>
      <c r="D1847" s="108" t="s">
        <v>3867</v>
      </c>
      <c r="E1847" s="108" t="s">
        <v>272</v>
      </c>
      <c r="F1847" s="108" t="s">
        <v>3868</v>
      </c>
      <c r="G1847" s="108" t="s">
        <v>274</v>
      </c>
      <c r="H1847" s="108" t="s">
        <v>275</v>
      </c>
      <c r="I1847" s="108" t="s">
        <v>276</v>
      </c>
      <c r="J1847" s="120">
        <v>-3000000</v>
      </c>
      <c r="K1847" s="114">
        <v>0</v>
      </c>
      <c r="L1847" s="114">
        <v>-3000000</v>
      </c>
      <c r="M1847" s="115" t="s">
        <v>3869</v>
      </c>
      <c r="N1847" s="108" t="s">
        <v>272</v>
      </c>
      <c r="O1847" s="108" t="s">
        <v>272</v>
      </c>
      <c r="P1847" s="108" t="s">
        <v>272</v>
      </c>
      <c r="Q1847" s="120">
        <v>0</v>
      </c>
      <c r="R1847" s="116" t="s">
        <v>239</v>
      </c>
      <c r="S1847" s="108" t="s">
        <v>272</v>
      </c>
      <c r="T1847" s="108" t="s">
        <v>272</v>
      </c>
      <c r="U1847" s="108" t="s">
        <v>272</v>
      </c>
      <c r="V1847" s="108" t="s">
        <v>272</v>
      </c>
      <c r="W1847" s="108" t="s">
        <v>272</v>
      </c>
      <c r="X1847" s="108" t="s">
        <v>272</v>
      </c>
      <c r="Y1847" s="108" t="s">
        <v>272</v>
      </c>
      <c r="Z1847" s="108" t="s">
        <v>272</v>
      </c>
      <c r="AA1847" s="108" t="s">
        <v>272</v>
      </c>
      <c r="AB1847" s="108" t="s">
        <v>272</v>
      </c>
      <c r="AC1847" s="108" t="s">
        <v>272</v>
      </c>
      <c r="AD1847" s="108" t="s">
        <v>272</v>
      </c>
      <c r="AE1847" s="108" t="s">
        <v>272</v>
      </c>
      <c r="AF1847" s="108" t="s">
        <v>278</v>
      </c>
    </row>
    <row r="1848" spans="1:32" ht="37.5" x14ac:dyDescent="0.25">
      <c r="A1848" s="107">
        <f t="shared" si="28"/>
        <v>9</v>
      </c>
      <c r="B1848" s="113">
        <v>45565</v>
      </c>
      <c r="C1848" s="113">
        <v>45565</v>
      </c>
      <c r="D1848" s="108" t="s">
        <v>3870</v>
      </c>
      <c r="E1848" s="108" t="s">
        <v>272</v>
      </c>
      <c r="F1848" s="108" t="s">
        <v>3871</v>
      </c>
      <c r="G1848" s="108" t="s">
        <v>274</v>
      </c>
      <c r="H1848" s="108" t="s">
        <v>275</v>
      </c>
      <c r="I1848" s="108" t="s">
        <v>276</v>
      </c>
      <c r="J1848" s="120">
        <v>-48000000</v>
      </c>
      <c r="K1848" s="114">
        <v>0</v>
      </c>
      <c r="L1848" s="114">
        <v>-48000000</v>
      </c>
      <c r="M1848" s="115" t="s">
        <v>3872</v>
      </c>
      <c r="N1848" s="108" t="s">
        <v>272</v>
      </c>
      <c r="O1848" s="108" t="s">
        <v>272</v>
      </c>
      <c r="P1848" s="108" t="s">
        <v>272</v>
      </c>
      <c r="Q1848" s="120">
        <v>0</v>
      </c>
      <c r="R1848" s="116" t="s">
        <v>239</v>
      </c>
      <c r="S1848" s="108" t="s">
        <v>272</v>
      </c>
      <c r="T1848" s="108" t="s">
        <v>272</v>
      </c>
      <c r="U1848" s="108" t="s">
        <v>272</v>
      </c>
      <c r="V1848" s="108" t="s">
        <v>272</v>
      </c>
      <c r="W1848" s="108" t="s">
        <v>272</v>
      </c>
      <c r="X1848" s="108" t="s">
        <v>272</v>
      </c>
      <c r="Y1848" s="108" t="s">
        <v>272</v>
      </c>
      <c r="Z1848" s="108" t="s">
        <v>272</v>
      </c>
      <c r="AA1848" s="108" t="s">
        <v>272</v>
      </c>
      <c r="AB1848" s="108" t="s">
        <v>272</v>
      </c>
      <c r="AC1848" s="108" t="s">
        <v>272</v>
      </c>
      <c r="AD1848" s="108" t="s">
        <v>272</v>
      </c>
      <c r="AE1848" s="108" t="s">
        <v>272</v>
      </c>
      <c r="AF1848" s="108" t="s">
        <v>278</v>
      </c>
    </row>
    <row r="1849" spans="1:32" ht="50" x14ac:dyDescent="0.25">
      <c r="A1849" s="107">
        <f t="shared" si="28"/>
        <v>9</v>
      </c>
      <c r="B1849" s="113">
        <v>45565</v>
      </c>
      <c r="C1849" s="113">
        <v>45565</v>
      </c>
      <c r="D1849" s="108" t="s">
        <v>3873</v>
      </c>
      <c r="E1849" s="108" t="s">
        <v>272</v>
      </c>
      <c r="F1849" s="108" t="s">
        <v>3874</v>
      </c>
      <c r="G1849" s="108" t="s">
        <v>274</v>
      </c>
      <c r="H1849" s="108" t="s">
        <v>275</v>
      </c>
      <c r="I1849" s="108" t="s">
        <v>276</v>
      </c>
      <c r="J1849" s="120">
        <v>-1255350</v>
      </c>
      <c r="K1849" s="114">
        <v>0</v>
      </c>
      <c r="L1849" s="114">
        <v>-1255350</v>
      </c>
      <c r="M1849" s="115" t="s">
        <v>3875</v>
      </c>
      <c r="N1849" s="108" t="s">
        <v>272</v>
      </c>
      <c r="O1849" s="108" t="s">
        <v>272</v>
      </c>
      <c r="P1849" s="108" t="s">
        <v>272</v>
      </c>
      <c r="Q1849" s="120">
        <v>0</v>
      </c>
      <c r="R1849" s="116" t="s">
        <v>239</v>
      </c>
      <c r="S1849" s="108" t="s">
        <v>272</v>
      </c>
      <c r="T1849" s="108" t="s">
        <v>272</v>
      </c>
      <c r="U1849" s="108" t="s">
        <v>272</v>
      </c>
      <c r="V1849" s="108" t="s">
        <v>272</v>
      </c>
      <c r="W1849" s="108" t="s">
        <v>272</v>
      </c>
      <c r="X1849" s="108" t="s">
        <v>272</v>
      </c>
      <c r="Y1849" s="108" t="s">
        <v>272</v>
      </c>
      <c r="Z1849" s="108" t="s">
        <v>272</v>
      </c>
      <c r="AA1849" s="108" t="s">
        <v>272</v>
      </c>
      <c r="AB1849" s="108" t="s">
        <v>272</v>
      </c>
      <c r="AC1849" s="108" t="s">
        <v>272</v>
      </c>
      <c r="AD1849" s="108" t="s">
        <v>272</v>
      </c>
      <c r="AE1849" s="108" t="s">
        <v>272</v>
      </c>
      <c r="AF1849" s="108" t="s">
        <v>278</v>
      </c>
    </row>
    <row r="1850" spans="1:32" ht="50" x14ac:dyDescent="0.25">
      <c r="A1850" s="107">
        <f t="shared" si="28"/>
        <v>9</v>
      </c>
      <c r="B1850" s="113">
        <v>45565</v>
      </c>
      <c r="C1850" s="113">
        <v>45565</v>
      </c>
      <c r="D1850" s="108" t="s">
        <v>3876</v>
      </c>
      <c r="E1850" s="108" t="s">
        <v>272</v>
      </c>
      <c r="F1850" s="108" t="s">
        <v>3877</v>
      </c>
      <c r="G1850" s="108" t="s">
        <v>274</v>
      </c>
      <c r="H1850" s="108" t="s">
        <v>275</v>
      </c>
      <c r="I1850" s="108" t="s">
        <v>276</v>
      </c>
      <c r="J1850" s="120">
        <v>-105134</v>
      </c>
      <c r="K1850" s="114">
        <v>0</v>
      </c>
      <c r="L1850" s="114">
        <v>-105134</v>
      </c>
      <c r="M1850" s="115" t="s">
        <v>3878</v>
      </c>
      <c r="N1850" s="108" t="s">
        <v>272</v>
      </c>
      <c r="O1850" s="108" t="s">
        <v>272</v>
      </c>
      <c r="P1850" s="108" t="s">
        <v>272</v>
      </c>
      <c r="Q1850" s="120">
        <v>0</v>
      </c>
      <c r="R1850" s="116" t="s">
        <v>239</v>
      </c>
      <c r="S1850" s="108" t="s">
        <v>272</v>
      </c>
      <c r="T1850" s="108" t="s">
        <v>272</v>
      </c>
      <c r="U1850" s="108" t="s">
        <v>272</v>
      </c>
      <c r="V1850" s="108" t="s">
        <v>272</v>
      </c>
      <c r="W1850" s="108" t="s">
        <v>272</v>
      </c>
      <c r="X1850" s="108" t="s">
        <v>272</v>
      </c>
      <c r="Y1850" s="108" t="s">
        <v>272</v>
      </c>
      <c r="Z1850" s="108" t="s">
        <v>272</v>
      </c>
      <c r="AA1850" s="108" t="s">
        <v>272</v>
      </c>
      <c r="AB1850" s="108" t="s">
        <v>272</v>
      </c>
      <c r="AC1850" s="108" t="s">
        <v>272</v>
      </c>
      <c r="AD1850" s="108" t="s">
        <v>272</v>
      </c>
      <c r="AE1850" s="108" t="s">
        <v>272</v>
      </c>
      <c r="AF1850" s="108" t="s">
        <v>278</v>
      </c>
    </row>
    <row r="1851" spans="1:32" ht="37.5" x14ac:dyDescent="0.25">
      <c r="A1851" s="107">
        <f t="shared" si="28"/>
        <v>9</v>
      </c>
      <c r="B1851" s="113">
        <v>45565</v>
      </c>
      <c r="C1851" s="113">
        <v>45565</v>
      </c>
      <c r="D1851" s="108" t="s">
        <v>3879</v>
      </c>
      <c r="E1851" s="108" t="s">
        <v>272</v>
      </c>
      <c r="F1851" s="108" t="s">
        <v>3880</v>
      </c>
      <c r="G1851" s="108" t="s">
        <v>274</v>
      </c>
      <c r="H1851" s="108" t="s">
        <v>275</v>
      </c>
      <c r="I1851" s="108" t="s">
        <v>276</v>
      </c>
      <c r="J1851" s="120">
        <v>-42862</v>
      </c>
      <c r="K1851" s="114">
        <v>0</v>
      </c>
      <c r="L1851" s="114">
        <v>-42862</v>
      </c>
      <c r="M1851" s="115" t="s">
        <v>3881</v>
      </c>
      <c r="N1851" s="108" t="s">
        <v>272</v>
      </c>
      <c r="O1851" s="108" t="s">
        <v>272</v>
      </c>
      <c r="P1851" s="108" t="s">
        <v>272</v>
      </c>
      <c r="Q1851" s="120">
        <v>0</v>
      </c>
      <c r="R1851" s="116" t="s">
        <v>239</v>
      </c>
      <c r="S1851" s="108" t="s">
        <v>272</v>
      </c>
      <c r="T1851" s="108" t="s">
        <v>272</v>
      </c>
      <c r="U1851" s="108" t="s">
        <v>272</v>
      </c>
      <c r="V1851" s="108" t="s">
        <v>272</v>
      </c>
      <c r="W1851" s="108" t="s">
        <v>272</v>
      </c>
      <c r="X1851" s="108" t="s">
        <v>272</v>
      </c>
      <c r="Y1851" s="108" t="s">
        <v>272</v>
      </c>
      <c r="Z1851" s="108" t="s">
        <v>272</v>
      </c>
      <c r="AA1851" s="108" t="s">
        <v>272</v>
      </c>
      <c r="AB1851" s="108" t="s">
        <v>272</v>
      </c>
      <c r="AC1851" s="108" t="s">
        <v>272</v>
      </c>
      <c r="AD1851" s="108" t="s">
        <v>272</v>
      </c>
      <c r="AE1851" s="108" t="s">
        <v>272</v>
      </c>
      <c r="AF1851" s="108" t="s">
        <v>278</v>
      </c>
    </row>
    <row r="1852" spans="1:32" x14ac:dyDescent="0.25">
      <c r="A1852" s="107">
        <f t="shared" si="28"/>
        <v>9</v>
      </c>
      <c r="B1852" s="113">
        <v>45565</v>
      </c>
      <c r="C1852" s="113">
        <v>45565</v>
      </c>
      <c r="D1852" s="108" t="s">
        <v>3882</v>
      </c>
      <c r="E1852" s="108" t="s">
        <v>272</v>
      </c>
      <c r="F1852" s="108" t="s">
        <v>3883</v>
      </c>
      <c r="G1852" s="108" t="s">
        <v>281</v>
      </c>
      <c r="H1852" s="108" t="s">
        <v>282</v>
      </c>
      <c r="I1852" s="108" t="s">
        <v>276</v>
      </c>
      <c r="J1852" s="120">
        <v>-714846000</v>
      </c>
      <c r="K1852" s="114">
        <v>0</v>
      </c>
      <c r="L1852" s="114">
        <v>-714846000</v>
      </c>
      <c r="M1852" s="115" t="s">
        <v>272</v>
      </c>
      <c r="N1852" s="108" t="s">
        <v>110</v>
      </c>
      <c r="O1852" s="108" t="s">
        <v>192</v>
      </c>
      <c r="P1852" s="108" t="s">
        <v>284</v>
      </c>
      <c r="Q1852" s="120">
        <v>22000</v>
      </c>
      <c r="R1852" s="116" t="s">
        <v>0</v>
      </c>
      <c r="S1852" s="108" t="s">
        <v>272</v>
      </c>
      <c r="T1852" s="108" t="s">
        <v>272</v>
      </c>
      <c r="U1852" s="108" t="s">
        <v>272</v>
      </c>
      <c r="V1852" s="108" t="s">
        <v>272</v>
      </c>
      <c r="W1852" s="108" t="s">
        <v>272</v>
      </c>
      <c r="X1852" s="108" t="s">
        <v>272</v>
      </c>
      <c r="Y1852" s="108" t="s">
        <v>272</v>
      </c>
      <c r="Z1852" s="108" t="s">
        <v>272</v>
      </c>
      <c r="AA1852" s="108" t="s">
        <v>272</v>
      </c>
      <c r="AB1852" s="108" t="s">
        <v>272</v>
      </c>
      <c r="AC1852" s="108" t="s">
        <v>272</v>
      </c>
      <c r="AD1852" s="108" t="s">
        <v>272</v>
      </c>
      <c r="AE1852" s="108" t="s">
        <v>272</v>
      </c>
      <c r="AF1852" s="108" t="s">
        <v>278</v>
      </c>
    </row>
    <row r="1853" spans="1:32" x14ac:dyDescent="0.25">
      <c r="A1853" s="107">
        <f t="shared" si="28"/>
        <v>9</v>
      </c>
      <c r="B1853" s="113">
        <v>45565</v>
      </c>
      <c r="C1853" s="113">
        <v>45565</v>
      </c>
      <c r="D1853" s="108" t="s">
        <v>3884</v>
      </c>
      <c r="E1853" s="108" t="s">
        <v>272</v>
      </c>
      <c r="F1853" s="108" t="s">
        <v>3885</v>
      </c>
      <c r="G1853" s="108" t="s">
        <v>2189</v>
      </c>
      <c r="H1853" s="108" t="s">
        <v>2190</v>
      </c>
      <c r="I1853" s="108" t="s">
        <v>276</v>
      </c>
      <c r="J1853" s="120">
        <v>242195352</v>
      </c>
      <c r="K1853" s="114">
        <v>242195352</v>
      </c>
      <c r="L1853" s="114">
        <v>0</v>
      </c>
      <c r="M1853" s="115" t="s">
        <v>272</v>
      </c>
      <c r="N1853" s="108" t="s">
        <v>283</v>
      </c>
      <c r="O1853" s="108" t="s">
        <v>168</v>
      </c>
      <c r="P1853" s="108" t="s">
        <v>284</v>
      </c>
      <c r="Q1853" s="120">
        <v>6600</v>
      </c>
      <c r="R1853" s="116" t="s">
        <v>0</v>
      </c>
      <c r="S1853" s="108" t="s">
        <v>272</v>
      </c>
      <c r="T1853" s="108" t="s">
        <v>272</v>
      </c>
      <c r="U1853" s="108" t="s">
        <v>272</v>
      </c>
      <c r="V1853" s="108" t="s">
        <v>272</v>
      </c>
      <c r="W1853" s="108" t="s">
        <v>272</v>
      </c>
      <c r="X1853" s="108" t="s">
        <v>272</v>
      </c>
      <c r="Y1853" s="108" t="s">
        <v>272</v>
      </c>
      <c r="Z1853" s="108" t="s">
        <v>272</v>
      </c>
      <c r="AA1853" s="108" t="s">
        <v>272</v>
      </c>
      <c r="AB1853" s="108" t="s">
        <v>272</v>
      </c>
      <c r="AC1853" s="108" t="s">
        <v>272</v>
      </c>
      <c r="AD1853" s="108" t="s">
        <v>272</v>
      </c>
      <c r="AE1853" s="108" t="s">
        <v>272</v>
      </c>
      <c r="AF1853" s="108" t="s">
        <v>278</v>
      </c>
    </row>
    <row r="1854" spans="1:32" x14ac:dyDescent="0.25">
      <c r="A1854" s="107">
        <f t="shared" si="28"/>
        <v>9</v>
      </c>
      <c r="B1854" s="113">
        <v>45565</v>
      </c>
      <c r="C1854" s="113">
        <v>45565</v>
      </c>
      <c r="D1854" s="108" t="s">
        <v>3886</v>
      </c>
      <c r="E1854" s="108" t="s">
        <v>272</v>
      </c>
      <c r="F1854" s="108" t="s">
        <v>3887</v>
      </c>
      <c r="G1854" s="108" t="s">
        <v>281</v>
      </c>
      <c r="H1854" s="108" t="s">
        <v>282</v>
      </c>
      <c r="I1854" s="108" t="s">
        <v>276</v>
      </c>
      <c r="J1854" s="120">
        <v>-355606350</v>
      </c>
      <c r="K1854" s="114">
        <v>0</v>
      </c>
      <c r="L1854" s="114">
        <v>-355606350</v>
      </c>
      <c r="M1854" s="115" t="s">
        <v>272</v>
      </c>
      <c r="N1854" s="108" t="s">
        <v>110</v>
      </c>
      <c r="O1854" s="108" t="s">
        <v>192</v>
      </c>
      <c r="P1854" s="108" t="s">
        <v>284</v>
      </c>
      <c r="Q1854" s="120">
        <v>11000</v>
      </c>
      <c r="R1854" s="116" t="s">
        <v>0</v>
      </c>
      <c r="S1854" s="108" t="s">
        <v>272</v>
      </c>
      <c r="T1854" s="108" t="s">
        <v>272</v>
      </c>
      <c r="U1854" s="108" t="s">
        <v>272</v>
      </c>
      <c r="V1854" s="108" t="s">
        <v>272</v>
      </c>
      <c r="W1854" s="108" t="s">
        <v>272</v>
      </c>
      <c r="X1854" s="108" t="s">
        <v>272</v>
      </c>
      <c r="Y1854" s="108" t="s">
        <v>272</v>
      </c>
      <c r="Z1854" s="108" t="s">
        <v>272</v>
      </c>
      <c r="AA1854" s="108" t="s">
        <v>272</v>
      </c>
      <c r="AB1854" s="108" t="s">
        <v>272</v>
      </c>
      <c r="AC1854" s="108" t="s">
        <v>272</v>
      </c>
      <c r="AD1854" s="108" t="s">
        <v>272</v>
      </c>
      <c r="AE1854" s="108" t="s">
        <v>272</v>
      </c>
      <c r="AF1854" s="108" t="s">
        <v>278</v>
      </c>
    </row>
    <row r="1855" spans="1:32" x14ac:dyDescent="0.25">
      <c r="A1855" s="107">
        <f t="shared" si="28"/>
        <v>9</v>
      </c>
      <c r="B1855" s="113">
        <v>45565</v>
      </c>
      <c r="C1855" s="113">
        <v>45565</v>
      </c>
      <c r="D1855" s="108" t="s">
        <v>3888</v>
      </c>
      <c r="E1855" s="108" t="s">
        <v>272</v>
      </c>
      <c r="F1855" s="108" t="s">
        <v>3889</v>
      </c>
      <c r="G1855" s="108" t="s">
        <v>281</v>
      </c>
      <c r="H1855" s="108" t="s">
        <v>282</v>
      </c>
      <c r="I1855" s="108" t="s">
        <v>276</v>
      </c>
      <c r="J1855" s="120">
        <v>-193017000</v>
      </c>
      <c r="K1855" s="114">
        <v>0</v>
      </c>
      <c r="L1855" s="114">
        <v>-193017000</v>
      </c>
      <c r="M1855" s="115" t="s">
        <v>272</v>
      </c>
      <c r="N1855" s="108" t="s">
        <v>101</v>
      </c>
      <c r="O1855" s="108" t="s">
        <v>175</v>
      </c>
      <c r="P1855" s="108" t="s">
        <v>284</v>
      </c>
      <c r="Q1855" s="120">
        <v>5500</v>
      </c>
      <c r="R1855" s="116" t="s">
        <v>1</v>
      </c>
      <c r="S1855" s="108" t="s">
        <v>272</v>
      </c>
      <c r="T1855" s="108" t="s">
        <v>272</v>
      </c>
      <c r="U1855" s="108" t="s">
        <v>272</v>
      </c>
      <c r="V1855" s="108" t="s">
        <v>272</v>
      </c>
      <c r="W1855" s="108" t="s">
        <v>272</v>
      </c>
      <c r="X1855" s="108" t="s">
        <v>272</v>
      </c>
      <c r="Y1855" s="108" t="s">
        <v>272</v>
      </c>
      <c r="Z1855" s="108" t="s">
        <v>272</v>
      </c>
      <c r="AA1855" s="108" t="s">
        <v>272</v>
      </c>
      <c r="AB1855" s="108" t="s">
        <v>272</v>
      </c>
      <c r="AC1855" s="108" t="s">
        <v>272</v>
      </c>
      <c r="AD1855" s="108" t="s">
        <v>272</v>
      </c>
      <c r="AE1855" s="108" t="s">
        <v>272</v>
      </c>
      <c r="AF1855" s="108" t="s">
        <v>278</v>
      </c>
    </row>
    <row r="1856" spans="1:32" x14ac:dyDescent="0.25">
      <c r="A1856" s="107">
        <f t="shared" si="28"/>
        <v>9</v>
      </c>
      <c r="B1856" s="113">
        <v>45565</v>
      </c>
      <c r="C1856" s="113">
        <v>45565</v>
      </c>
      <c r="D1856" s="108" t="s">
        <v>3890</v>
      </c>
      <c r="E1856" s="108" t="s">
        <v>272</v>
      </c>
      <c r="F1856" s="108" t="s">
        <v>3891</v>
      </c>
      <c r="G1856" s="108" t="s">
        <v>281</v>
      </c>
      <c r="H1856" s="108" t="s">
        <v>282</v>
      </c>
      <c r="I1856" s="108" t="s">
        <v>276</v>
      </c>
      <c r="J1856" s="120">
        <v>-193017000</v>
      </c>
      <c r="K1856" s="114">
        <v>0</v>
      </c>
      <c r="L1856" s="114">
        <v>-193017000</v>
      </c>
      <c r="M1856" s="115" t="s">
        <v>272</v>
      </c>
      <c r="N1856" s="108" t="s">
        <v>101</v>
      </c>
      <c r="O1856" s="108" t="s">
        <v>175</v>
      </c>
      <c r="P1856" s="108" t="s">
        <v>284</v>
      </c>
      <c r="Q1856" s="120">
        <v>5500</v>
      </c>
      <c r="R1856" s="116" t="s">
        <v>1</v>
      </c>
      <c r="S1856" s="108" t="s">
        <v>272</v>
      </c>
      <c r="T1856" s="108" t="s">
        <v>272</v>
      </c>
      <c r="U1856" s="108" t="s">
        <v>272</v>
      </c>
      <c r="V1856" s="108" t="s">
        <v>272</v>
      </c>
      <c r="W1856" s="108" t="s">
        <v>272</v>
      </c>
      <c r="X1856" s="108" t="s">
        <v>272</v>
      </c>
      <c r="Y1856" s="108" t="s">
        <v>272</v>
      </c>
      <c r="Z1856" s="108" t="s">
        <v>272</v>
      </c>
      <c r="AA1856" s="108" t="s">
        <v>272</v>
      </c>
      <c r="AB1856" s="108" t="s">
        <v>272</v>
      </c>
      <c r="AC1856" s="108" t="s">
        <v>272</v>
      </c>
      <c r="AD1856" s="108" t="s">
        <v>272</v>
      </c>
      <c r="AE1856" s="108" t="s">
        <v>272</v>
      </c>
      <c r="AF1856" s="108" t="s">
        <v>278</v>
      </c>
    </row>
    <row r="1857" spans="1:32" x14ac:dyDescent="0.25">
      <c r="A1857" s="107">
        <f t="shared" si="28"/>
        <v>9</v>
      </c>
      <c r="B1857" s="113">
        <v>45565</v>
      </c>
      <c r="C1857" s="113">
        <v>45565</v>
      </c>
      <c r="D1857" s="108" t="s">
        <v>3892</v>
      </c>
      <c r="E1857" s="108" t="s">
        <v>272</v>
      </c>
      <c r="F1857" s="108" t="s">
        <v>3893</v>
      </c>
      <c r="G1857" s="108" t="s">
        <v>281</v>
      </c>
      <c r="H1857" s="108" t="s">
        <v>282</v>
      </c>
      <c r="I1857" s="108" t="s">
        <v>276</v>
      </c>
      <c r="J1857" s="120">
        <v>-814176000</v>
      </c>
      <c r="K1857" s="114">
        <v>0</v>
      </c>
      <c r="L1857" s="114">
        <v>-814176000</v>
      </c>
      <c r="M1857" s="115" t="s">
        <v>272</v>
      </c>
      <c r="N1857" s="108" t="s">
        <v>283</v>
      </c>
      <c r="O1857" s="108" t="s">
        <v>168</v>
      </c>
      <c r="P1857" s="108" t="s">
        <v>284</v>
      </c>
      <c r="Q1857" s="120">
        <v>22000</v>
      </c>
      <c r="R1857" s="116" t="s">
        <v>0</v>
      </c>
      <c r="S1857" s="108" t="s">
        <v>272</v>
      </c>
      <c r="T1857" s="108" t="s">
        <v>272</v>
      </c>
      <c r="U1857" s="108" t="s">
        <v>272</v>
      </c>
      <c r="V1857" s="108" t="s">
        <v>272</v>
      </c>
      <c r="W1857" s="108" t="s">
        <v>272</v>
      </c>
      <c r="X1857" s="108" t="s">
        <v>272</v>
      </c>
      <c r="Y1857" s="108" t="s">
        <v>272</v>
      </c>
      <c r="Z1857" s="108" t="s">
        <v>272</v>
      </c>
      <c r="AA1857" s="108" t="s">
        <v>272</v>
      </c>
      <c r="AB1857" s="108" t="s">
        <v>272</v>
      </c>
      <c r="AC1857" s="108" t="s">
        <v>272</v>
      </c>
      <c r="AD1857" s="108" t="s">
        <v>272</v>
      </c>
      <c r="AE1857" s="108" t="s">
        <v>272</v>
      </c>
      <c r="AF1857" s="108" t="s">
        <v>278</v>
      </c>
    </row>
    <row r="1858" spans="1:32" x14ac:dyDescent="0.25">
      <c r="A1858" s="107">
        <f t="shared" si="28"/>
        <v>9</v>
      </c>
      <c r="B1858" s="113">
        <v>45565</v>
      </c>
      <c r="C1858" s="113">
        <v>45565</v>
      </c>
      <c r="D1858" s="108" t="s">
        <v>3894</v>
      </c>
      <c r="E1858" s="108" t="s">
        <v>272</v>
      </c>
      <c r="F1858" s="108" t="s">
        <v>3895</v>
      </c>
      <c r="G1858" s="108" t="s">
        <v>281</v>
      </c>
      <c r="H1858" s="108" t="s">
        <v>282</v>
      </c>
      <c r="I1858" s="108" t="s">
        <v>276</v>
      </c>
      <c r="J1858" s="120">
        <v>-13630000</v>
      </c>
      <c r="K1858" s="114">
        <v>0</v>
      </c>
      <c r="L1858" s="114">
        <v>-13630000</v>
      </c>
      <c r="M1858" s="115" t="s">
        <v>272</v>
      </c>
      <c r="N1858" s="108" t="s">
        <v>2423</v>
      </c>
      <c r="O1858" s="108" t="s">
        <v>2424</v>
      </c>
      <c r="P1858" s="108" t="s">
        <v>284</v>
      </c>
      <c r="Q1858" s="120">
        <v>2726</v>
      </c>
      <c r="R1858" s="116" t="s">
        <v>239</v>
      </c>
      <c r="S1858" s="108" t="s">
        <v>272</v>
      </c>
      <c r="T1858" s="108" t="s">
        <v>272</v>
      </c>
      <c r="U1858" s="108" t="s">
        <v>272</v>
      </c>
      <c r="V1858" s="108" t="s">
        <v>272</v>
      </c>
      <c r="W1858" s="108" t="s">
        <v>272</v>
      </c>
      <c r="X1858" s="108" t="s">
        <v>272</v>
      </c>
      <c r="Y1858" s="108" t="s">
        <v>272</v>
      </c>
      <c r="Z1858" s="108" t="s">
        <v>272</v>
      </c>
      <c r="AA1858" s="108" t="s">
        <v>272</v>
      </c>
      <c r="AB1858" s="108" t="s">
        <v>272</v>
      </c>
      <c r="AC1858" s="108" t="s">
        <v>272</v>
      </c>
      <c r="AD1858" s="108" t="s">
        <v>272</v>
      </c>
      <c r="AE1858" s="108" t="s">
        <v>272</v>
      </c>
      <c r="AF1858" s="108" t="s">
        <v>278</v>
      </c>
    </row>
    <row r="1859" spans="1:32" x14ac:dyDescent="0.25">
      <c r="A1859" s="107">
        <f t="shared" si="28"/>
        <v>9</v>
      </c>
      <c r="B1859" s="113">
        <v>45565</v>
      </c>
      <c r="C1859" s="113">
        <v>45565</v>
      </c>
      <c r="D1859" s="108" t="s">
        <v>3894</v>
      </c>
      <c r="E1859" s="108" t="s">
        <v>272</v>
      </c>
      <c r="F1859" s="108" t="s">
        <v>3895</v>
      </c>
      <c r="G1859" s="108" t="s">
        <v>281</v>
      </c>
      <c r="H1859" s="108" t="s">
        <v>282</v>
      </c>
      <c r="I1859" s="108" t="s">
        <v>276</v>
      </c>
      <c r="J1859" s="120">
        <v>-5750000</v>
      </c>
      <c r="K1859" s="114">
        <v>0</v>
      </c>
      <c r="L1859" s="114">
        <v>-5750000</v>
      </c>
      <c r="M1859" s="115" t="s">
        <v>272</v>
      </c>
      <c r="N1859" s="108" t="s">
        <v>2425</v>
      </c>
      <c r="O1859" s="108" t="s">
        <v>2426</v>
      </c>
      <c r="P1859" s="108" t="s">
        <v>284</v>
      </c>
      <c r="Q1859" s="120">
        <v>1150</v>
      </c>
      <c r="R1859" s="116" t="s">
        <v>239</v>
      </c>
      <c r="S1859" s="108" t="s">
        <v>272</v>
      </c>
      <c r="T1859" s="108" t="s">
        <v>272</v>
      </c>
      <c r="U1859" s="108" t="s">
        <v>272</v>
      </c>
      <c r="V1859" s="108" t="s">
        <v>272</v>
      </c>
      <c r="W1859" s="108" t="s">
        <v>272</v>
      </c>
      <c r="X1859" s="108" t="s">
        <v>272</v>
      </c>
      <c r="Y1859" s="108" t="s">
        <v>272</v>
      </c>
      <c r="Z1859" s="108" t="s">
        <v>272</v>
      </c>
      <c r="AA1859" s="108" t="s">
        <v>272</v>
      </c>
      <c r="AB1859" s="108" t="s">
        <v>272</v>
      </c>
      <c r="AC1859" s="108" t="s">
        <v>272</v>
      </c>
      <c r="AD1859" s="108" t="s">
        <v>272</v>
      </c>
      <c r="AE1859" s="108" t="s">
        <v>272</v>
      </c>
      <c r="AF1859" s="108" t="s">
        <v>278</v>
      </c>
    </row>
    <row r="1860" spans="1:32" x14ac:dyDescent="0.25">
      <c r="A1860" s="107">
        <f t="shared" ref="A1860:A1923" si="29">MONTH(C1860)</f>
        <v>9</v>
      </c>
      <c r="B1860" s="113">
        <v>45565</v>
      </c>
      <c r="C1860" s="113">
        <v>45565</v>
      </c>
      <c r="D1860" s="108" t="s">
        <v>3894</v>
      </c>
      <c r="E1860" s="108" t="s">
        <v>272</v>
      </c>
      <c r="F1860" s="108" t="s">
        <v>3895</v>
      </c>
      <c r="G1860" s="108" t="s">
        <v>281</v>
      </c>
      <c r="H1860" s="108" t="s">
        <v>282</v>
      </c>
      <c r="I1860" s="108" t="s">
        <v>276</v>
      </c>
      <c r="J1860" s="120">
        <v>-26505000</v>
      </c>
      <c r="K1860" s="114">
        <v>0</v>
      </c>
      <c r="L1860" s="114">
        <v>-26505000</v>
      </c>
      <c r="M1860" s="115" t="s">
        <v>272</v>
      </c>
      <c r="N1860" s="108" t="s">
        <v>2427</v>
      </c>
      <c r="O1860" s="108" t="s">
        <v>2428</v>
      </c>
      <c r="P1860" s="108" t="s">
        <v>284</v>
      </c>
      <c r="Q1860" s="120">
        <v>5301</v>
      </c>
      <c r="R1860" s="116" t="s">
        <v>239</v>
      </c>
      <c r="S1860" s="108" t="s">
        <v>272</v>
      </c>
      <c r="T1860" s="108" t="s">
        <v>272</v>
      </c>
      <c r="U1860" s="108" t="s">
        <v>272</v>
      </c>
      <c r="V1860" s="108" t="s">
        <v>272</v>
      </c>
      <c r="W1860" s="108" t="s">
        <v>272</v>
      </c>
      <c r="X1860" s="108" t="s">
        <v>272</v>
      </c>
      <c r="Y1860" s="108" t="s">
        <v>272</v>
      </c>
      <c r="Z1860" s="108" t="s">
        <v>272</v>
      </c>
      <c r="AA1860" s="108" t="s">
        <v>272</v>
      </c>
      <c r="AB1860" s="108" t="s">
        <v>272</v>
      </c>
      <c r="AC1860" s="108" t="s">
        <v>272</v>
      </c>
      <c r="AD1860" s="108" t="s">
        <v>272</v>
      </c>
      <c r="AE1860" s="108" t="s">
        <v>272</v>
      </c>
      <c r="AF1860" s="108" t="s">
        <v>278</v>
      </c>
    </row>
    <row r="1861" spans="1:32" x14ac:dyDescent="0.25">
      <c r="A1861" s="107">
        <f t="shared" si="29"/>
        <v>9</v>
      </c>
      <c r="B1861" s="113">
        <v>45565</v>
      </c>
      <c r="C1861" s="113">
        <v>45565</v>
      </c>
      <c r="D1861" s="108" t="s">
        <v>3896</v>
      </c>
      <c r="E1861" s="108" t="s">
        <v>272</v>
      </c>
      <c r="F1861" s="108" t="s">
        <v>3897</v>
      </c>
      <c r="G1861" s="108" t="s">
        <v>281</v>
      </c>
      <c r="H1861" s="108" t="s">
        <v>282</v>
      </c>
      <c r="I1861" s="108" t="s">
        <v>276</v>
      </c>
      <c r="J1861" s="120">
        <v>-736737540</v>
      </c>
      <c r="K1861" s="114">
        <v>0</v>
      </c>
      <c r="L1861" s="114">
        <v>-736737540</v>
      </c>
      <c r="M1861" s="115" t="s">
        <v>272</v>
      </c>
      <c r="N1861" s="108" t="s">
        <v>95</v>
      </c>
      <c r="O1861" s="108" t="s">
        <v>170</v>
      </c>
      <c r="P1861" s="108" t="s">
        <v>284</v>
      </c>
      <c r="Q1861" s="120">
        <v>22000</v>
      </c>
      <c r="R1861" s="116" t="s">
        <v>0</v>
      </c>
      <c r="S1861" s="108" t="s">
        <v>272</v>
      </c>
      <c r="T1861" s="108" t="s">
        <v>272</v>
      </c>
      <c r="U1861" s="108" t="s">
        <v>272</v>
      </c>
      <c r="V1861" s="108" t="s">
        <v>272</v>
      </c>
      <c r="W1861" s="108" t="s">
        <v>272</v>
      </c>
      <c r="X1861" s="108" t="s">
        <v>272</v>
      </c>
      <c r="Y1861" s="108" t="s">
        <v>272</v>
      </c>
      <c r="Z1861" s="108" t="s">
        <v>272</v>
      </c>
      <c r="AA1861" s="108" t="s">
        <v>272</v>
      </c>
      <c r="AB1861" s="108" t="s">
        <v>272</v>
      </c>
      <c r="AC1861" s="108" t="s">
        <v>272</v>
      </c>
      <c r="AD1861" s="108" t="s">
        <v>272</v>
      </c>
      <c r="AE1861" s="108" t="s">
        <v>272</v>
      </c>
      <c r="AF1861" s="108" t="s">
        <v>278</v>
      </c>
    </row>
    <row r="1862" spans="1:32" x14ac:dyDescent="0.25">
      <c r="A1862" s="107">
        <f t="shared" si="29"/>
        <v>9</v>
      </c>
      <c r="B1862" s="113">
        <v>45565</v>
      </c>
      <c r="C1862" s="113">
        <v>45565</v>
      </c>
      <c r="D1862" s="108" t="s">
        <v>3898</v>
      </c>
      <c r="E1862" s="108" t="s">
        <v>272</v>
      </c>
      <c r="F1862" s="108" t="s">
        <v>3899</v>
      </c>
      <c r="G1862" s="108" t="s">
        <v>281</v>
      </c>
      <c r="H1862" s="108" t="s">
        <v>282</v>
      </c>
      <c r="I1862" s="108" t="s">
        <v>276</v>
      </c>
      <c r="J1862" s="120">
        <v>-736737540</v>
      </c>
      <c r="K1862" s="114">
        <v>0</v>
      </c>
      <c r="L1862" s="114">
        <v>-736737540</v>
      </c>
      <c r="M1862" s="115" t="s">
        <v>272</v>
      </c>
      <c r="N1862" s="108" t="s">
        <v>95</v>
      </c>
      <c r="O1862" s="108" t="s">
        <v>170</v>
      </c>
      <c r="P1862" s="108" t="s">
        <v>284</v>
      </c>
      <c r="Q1862" s="120">
        <v>22000</v>
      </c>
      <c r="R1862" s="116" t="s">
        <v>0</v>
      </c>
      <c r="S1862" s="108" t="s">
        <v>272</v>
      </c>
      <c r="T1862" s="108" t="s">
        <v>272</v>
      </c>
      <c r="U1862" s="108" t="s">
        <v>272</v>
      </c>
      <c r="V1862" s="108" t="s">
        <v>272</v>
      </c>
      <c r="W1862" s="108" t="s">
        <v>272</v>
      </c>
      <c r="X1862" s="108" t="s">
        <v>272</v>
      </c>
      <c r="Y1862" s="108" t="s">
        <v>272</v>
      </c>
      <c r="Z1862" s="108" t="s">
        <v>272</v>
      </c>
      <c r="AA1862" s="108" t="s">
        <v>272</v>
      </c>
      <c r="AB1862" s="108" t="s">
        <v>272</v>
      </c>
      <c r="AC1862" s="108" t="s">
        <v>272</v>
      </c>
      <c r="AD1862" s="108" t="s">
        <v>272</v>
      </c>
      <c r="AE1862" s="108" t="s">
        <v>272</v>
      </c>
      <c r="AF1862" s="108" t="s">
        <v>278</v>
      </c>
    </row>
    <row r="1863" spans="1:32" x14ac:dyDescent="0.25">
      <c r="A1863" s="107">
        <f t="shared" si="29"/>
        <v>9</v>
      </c>
      <c r="B1863" s="113">
        <v>45565</v>
      </c>
      <c r="C1863" s="113">
        <v>45565</v>
      </c>
      <c r="D1863" s="108" t="s">
        <v>3900</v>
      </c>
      <c r="E1863" s="108" t="s">
        <v>272</v>
      </c>
      <c r="F1863" s="108" t="s">
        <v>3901</v>
      </c>
      <c r="G1863" s="108" t="s">
        <v>281</v>
      </c>
      <c r="H1863" s="108" t="s">
        <v>282</v>
      </c>
      <c r="I1863" s="108" t="s">
        <v>276</v>
      </c>
      <c r="J1863" s="120">
        <v>-736737540</v>
      </c>
      <c r="K1863" s="114">
        <v>0</v>
      </c>
      <c r="L1863" s="114">
        <v>-736737540</v>
      </c>
      <c r="M1863" s="115" t="s">
        <v>272</v>
      </c>
      <c r="N1863" s="108" t="s">
        <v>95</v>
      </c>
      <c r="O1863" s="108" t="s">
        <v>170</v>
      </c>
      <c r="P1863" s="108" t="s">
        <v>284</v>
      </c>
      <c r="Q1863" s="120">
        <v>22000</v>
      </c>
      <c r="R1863" s="116" t="s">
        <v>0</v>
      </c>
      <c r="S1863" s="108" t="s">
        <v>272</v>
      </c>
      <c r="T1863" s="108" t="s">
        <v>272</v>
      </c>
      <c r="U1863" s="108" t="s">
        <v>272</v>
      </c>
      <c r="V1863" s="108" t="s">
        <v>272</v>
      </c>
      <c r="W1863" s="108" t="s">
        <v>272</v>
      </c>
      <c r="X1863" s="108" t="s">
        <v>272</v>
      </c>
      <c r="Y1863" s="108" t="s">
        <v>272</v>
      </c>
      <c r="Z1863" s="108" t="s">
        <v>272</v>
      </c>
      <c r="AA1863" s="108" t="s">
        <v>272</v>
      </c>
      <c r="AB1863" s="108" t="s">
        <v>272</v>
      </c>
      <c r="AC1863" s="108" t="s">
        <v>272</v>
      </c>
      <c r="AD1863" s="108" t="s">
        <v>272</v>
      </c>
      <c r="AE1863" s="108" t="s">
        <v>272</v>
      </c>
      <c r="AF1863" s="108" t="s">
        <v>278</v>
      </c>
    </row>
    <row r="1864" spans="1:32" x14ac:dyDescent="0.25">
      <c r="A1864" s="107">
        <f t="shared" si="29"/>
        <v>9</v>
      </c>
      <c r="B1864" s="113">
        <v>45565</v>
      </c>
      <c r="C1864" s="113">
        <v>45565</v>
      </c>
      <c r="D1864" s="108" t="s">
        <v>3902</v>
      </c>
      <c r="E1864" s="108" t="s">
        <v>272</v>
      </c>
      <c r="F1864" s="108" t="s">
        <v>3903</v>
      </c>
      <c r="G1864" s="108" t="s">
        <v>315</v>
      </c>
      <c r="H1864" s="108" t="s">
        <v>316</v>
      </c>
      <c r="I1864" s="108" t="s">
        <v>276</v>
      </c>
      <c r="J1864" s="120">
        <v>-570174000</v>
      </c>
      <c r="K1864" s="114">
        <v>0</v>
      </c>
      <c r="L1864" s="114">
        <v>-570174000</v>
      </c>
      <c r="M1864" s="115" t="s">
        <v>272</v>
      </c>
      <c r="N1864" s="108" t="s">
        <v>116</v>
      </c>
      <c r="O1864" s="108" t="s">
        <v>173</v>
      </c>
      <c r="P1864" s="108" t="s">
        <v>284</v>
      </c>
      <c r="Q1864" s="120">
        <v>22000</v>
      </c>
      <c r="R1864" s="116" t="s">
        <v>0</v>
      </c>
      <c r="S1864" s="108" t="s">
        <v>272</v>
      </c>
      <c r="T1864" s="108" t="s">
        <v>272</v>
      </c>
      <c r="U1864" s="108" t="s">
        <v>272</v>
      </c>
      <c r="V1864" s="108" t="s">
        <v>272</v>
      </c>
      <c r="W1864" s="108" t="s">
        <v>272</v>
      </c>
      <c r="X1864" s="108" t="s">
        <v>272</v>
      </c>
      <c r="Y1864" s="108" t="s">
        <v>272</v>
      </c>
      <c r="Z1864" s="108" t="s">
        <v>272</v>
      </c>
      <c r="AA1864" s="108" t="s">
        <v>272</v>
      </c>
      <c r="AB1864" s="108" t="s">
        <v>272</v>
      </c>
      <c r="AC1864" s="108" t="s">
        <v>272</v>
      </c>
      <c r="AD1864" s="108" t="s">
        <v>272</v>
      </c>
      <c r="AE1864" s="108" t="s">
        <v>272</v>
      </c>
      <c r="AF1864" s="108" t="s">
        <v>278</v>
      </c>
    </row>
    <row r="1865" spans="1:32" x14ac:dyDescent="0.25">
      <c r="A1865" s="107">
        <f t="shared" si="29"/>
        <v>9</v>
      </c>
      <c r="B1865" s="113">
        <v>45565</v>
      </c>
      <c r="C1865" s="113">
        <v>45565</v>
      </c>
      <c r="D1865" s="108" t="s">
        <v>3904</v>
      </c>
      <c r="E1865" s="108" t="s">
        <v>272</v>
      </c>
      <c r="F1865" s="108" t="s">
        <v>3905</v>
      </c>
      <c r="G1865" s="108" t="s">
        <v>315</v>
      </c>
      <c r="H1865" s="108" t="s">
        <v>316</v>
      </c>
      <c r="I1865" s="108" t="s">
        <v>276</v>
      </c>
      <c r="J1865" s="120">
        <v>-570174000</v>
      </c>
      <c r="K1865" s="114">
        <v>0</v>
      </c>
      <c r="L1865" s="114">
        <v>-570174000</v>
      </c>
      <c r="M1865" s="115" t="s">
        <v>272</v>
      </c>
      <c r="N1865" s="108" t="s">
        <v>116</v>
      </c>
      <c r="O1865" s="108" t="s">
        <v>173</v>
      </c>
      <c r="P1865" s="108" t="s">
        <v>284</v>
      </c>
      <c r="Q1865" s="120">
        <v>22000</v>
      </c>
      <c r="R1865" s="116" t="s">
        <v>0</v>
      </c>
      <c r="S1865" s="108" t="s">
        <v>272</v>
      </c>
      <c r="T1865" s="108" t="s">
        <v>272</v>
      </c>
      <c r="U1865" s="108" t="s">
        <v>272</v>
      </c>
      <c r="V1865" s="108" t="s">
        <v>272</v>
      </c>
      <c r="W1865" s="108" t="s">
        <v>272</v>
      </c>
      <c r="X1865" s="108" t="s">
        <v>272</v>
      </c>
      <c r="Y1865" s="108" t="s">
        <v>272</v>
      </c>
      <c r="Z1865" s="108" t="s">
        <v>272</v>
      </c>
      <c r="AA1865" s="108" t="s">
        <v>272</v>
      </c>
      <c r="AB1865" s="108" t="s">
        <v>272</v>
      </c>
      <c r="AC1865" s="108" t="s">
        <v>272</v>
      </c>
      <c r="AD1865" s="108" t="s">
        <v>272</v>
      </c>
      <c r="AE1865" s="108" t="s">
        <v>272</v>
      </c>
      <c r="AF1865" s="108" t="s">
        <v>278</v>
      </c>
    </row>
    <row r="1866" spans="1:32" x14ac:dyDescent="0.25">
      <c r="A1866" s="107">
        <f t="shared" si="29"/>
        <v>9</v>
      </c>
      <c r="B1866" s="113">
        <v>45565</v>
      </c>
      <c r="C1866" s="113">
        <v>45565</v>
      </c>
      <c r="D1866" s="108" t="s">
        <v>3906</v>
      </c>
      <c r="E1866" s="108" t="s">
        <v>272</v>
      </c>
      <c r="F1866" s="108" t="s">
        <v>3907</v>
      </c>
      <c r="G1866" s="108" t="s">
        <v>315</v>
      </c>
      <c r="H1866" s="108" t="s">
        <v>316</v>
      </c>
      <c r="I1866" s="108" t="s">
        <v>276</v>
      </c>
      <c r="J1866" s="120">
        <v>-570174000</v>
      </c>
      <c r="K1866" s="114">
        <v>0</v>
      </c>
      <c r="L1866" s="114">
        <v>-570174000</v>
      </c>
      <c r="M1866" s="115" t="s">
        <v>272</v>
      </c>
      <c r="N1866" s="108" t="s">
        <v>116</v>
      </c>
      <c r="O1866" s="108" t="s">
        <v>173</v>
      </c>
      <c r="P1866" s="108" t="s">
        <v>284</v>
      </c>
      <c r="Q1866" s="120">
        <v>22000</v>
      </c>
      <c r="R1866" s="116" t="s">
        <v>0</v>
      </c>
      <c r="S1866" s="108" t="s">
        <v>272</v>
      </c>
      <c r="T1866" s="108" t="s">
        <v>272</v>
      </c>
      <c r="U1866" s="108" t="s">
        <v>272</v>
      </c>
      <c r="V1866" s="108" t="s">
        <v>272</v>
      </c>
      <c r="W1866" s="108" t="s">
        <v>272</v>
      </c>
      <c r="X1866" s="108" t="s">
        <v>272</v>
      </c>
      <c r="Y1866" s="108" t="s">
        <v>272</v>
      </c>
      <c r="Z1866" s="108" t="s">
        <v>272</v>
      </c>
      <c r="AA1866" s="108" t="s">
        <v>272</v>
      </c>
      <c r="AB1866" s="108" t="s">
        <v>272</v>
      </c>
      <c r="AC1866" s="108" t="s">
        <v>272</v>
      </c>
      <c r="AD1866" s="108" t="s">
        <v>272</v>
      </c>
      <c r="AE1866" s="108" t="s">
        <v>272</v>
      </c>
      <c r="AF1866" s="108" t="s">
        <v>278</v>
      </c>
    </row>
    <row r="1867" spans="1:32" x14ac:dyDescent="0.25">
      <c r="A1867" s="107">
        <f t="shared" si="29"/>
        <v>9</v>
      </c>
      <c r="B1867" s="113">
        <v>45565</v>
      </c>
      <c r="C1867" s="113">
        <v>45565</v>
      </c>
      <c r="D1867" s="108" t="s">
        <v>3908</v>
      </c>
      <c r="E1867" s="108" t="s">
        <v>272</v>
      </c>
      <c r="F1867" s="108" t="s">
        <v>3909</v>
      </c>
      <c r="G1867" s="108" t="s">
        <v>315</v>
      </c>
      <c r="H1867" s="108" t="s">
        <v>316</v>
      </c>
      <c r="I1867" s="108" t="s">
        <v>276</v>
      </c>
      <c r="J1867" s="120">
        <v>-570174000</v>
      </c>
      <c r="K1867" s="114">
        <v>0</v>
      </c>
      <c r="L1867" s="114">
        <v>-570174000</v>
      </c>
      <c r="M1867" s="115" t="s">
        <v>272</v>
      </c>
      <c r="N1867" s="108" t="s">
        <v>116</v>
      </c>
      <c r="O1867" s="108" t="s">
        <v>173</v>
      </c>
      <c r="P1867" s="108" t="s">
        <v>284</v>
      </c>
      <c r="Q1867" s="120">
        <v>22000</v>
      </c>
      <c r="R1867" s="116" t="s">
        <v>0</v>
      </c>
      <c r="S1867" s="108" t="s">
        <v>272</v>
      </c>
      <c r="T1867" s="108" t="s">
        <v>272</v>
      </c>
      <c r="U1867" s="108" t="s">
        <v>272</v>
      </c>
      <c r="V1867" s="108" t="s">
        <v>272</v>
      </c>
      <c r="W1867" s="108" t="s">
        <v>272</v>
      </c>
      <c r="X1867" s="108" t="s">
        <v>272</v>
      </c>
      <c r="Y1867" s="108" t="s">
        <v>272</v>
      </c>
      <c r="Z1867" s="108" t="s">
        <v>272</v>
      </c>
      <c r="AA1867" s="108" t="s">
        <v>272</v>
      </c>
      <c r="AB1867" s="108" t="s">
        <v>272</v>
      </c>
      <c r="AC1867" s="108" t="s">
        <v>272</v>
      </c>
      <c r="AD1867" s="108" t="s">
        <v>272</v>
      </c>
      <c r="AE1867" s="108" t="s">
        <v>272</v>
      </c>
      <c r="AF1867" s="108" t="s">
        <v>278</v>
      </c>
    </row>
    <row r="1868" spans="1:32" x14ac:dyDescent="0.25">
      <c r="A1868" s="107">
        <f t="shared" si="29"/>
        <v>9</v>
      </c>
      <c r="B1868" s="113">
        <v>45565</v>
      </c>
      <c r="C1868" s="113">
        <v>45565</v>
      </c>
      <c r="D1868" s="108" t="s">
        <v>3910</v>
      </c>
      <c r="E1868" s="108" t="s">
        <v>272</v>
      </c>
      <c r="F1868" s="108" t="s">
        <v>3911</v>
      </c>
      <c r="G1868" s="108" t="s">
        <v>315</v>
      </c>
      <c r="H1868" s="108" t="s">
        <v>316</v>
      </c>
      <c r="I1868" s="108" t="s">
        <v>276</v>
      </c>
      <c r="J1868" s="120">
        <v>-570174000</v>
      </c>
      <c r="K1868" s="114">
        <v>0</v>
      </c>
      <c r="L1868" s="114">
        <v>-570174000</v>
      </c>
      <c r="M1868" s="115" t="s">
        <v>272</v>
      </c>
      <c r="N1868" s="108" t="s">
        <v>116</v>
      </c>
      <c r="O1868" s="108" t="s">
        <v>173</v>
      </c>
      <c r="P1868" s="108" t="s">
        <v>284</v>
      </c>
      <c r="Q1868" s="120">
        <v>22000</v>
      </c>
      <c r="R1868" s="116" t="s">
        <v>0</v>
      </c>
      <c r="S1868" s="108" t="s">
        <v>272</v>
      </c>
      <c r="T1868" s="108" t="s">
        <v>272</v>
      </c>
      <c r="U1868" s="108" t="s">
        <v>272</v>
      </c>
      <c r="V1868" s="108" t="s">
        <v>272</v>
      </c>
      <c r="W1868" s="108" t="s">
        <v>272</v>
      </c>
      <c r="X1868" s="108" t="s">
        <v>272</v>
      </c>
      <c r="Y1868" s="108" t="s">
        <v>272</v>
      </c>
      <c r="Z1868" s="108" t="s">
        <v>272</v>
      </c>
      <c r="AA1868" s="108" t="s">
        <v>272</v>
      </c>
      <c r="AB1868" s="108" t="s">
        <v>272</v>
      </c>
      <c r="AC1868" s="108" t="s">
        <v>272</v>
      </c>
      <c r="AD1868" s="108" t="s">
        <v>272</v>
      </c>
      <c r="AE1868" s="108" t="s">
        <v>272</v>
      </c>
      <c r="AF1868" s="108" t="s">
        <v>278</v>
      </c>
    </row>
    <row r="1869" spans="1:32" x14ac:dyDescent="0.25">
      <c r="A1869" s="107">
        <f t="shared" si="29"/>
        <v>9</v>
      </c>
      <c r="B1869" s="113">
        <v>45565</v>
      </c>
      <c r="C1869" s="113">
        <v>45565</v>
      </c>
      <c r="D1869" s="108" t="s">
        <v>3912</v>
      </c>
      <c r="E1869" s="108" t="s">
        <v>272</v>
      </c>
      <c r="F1869" s="108" t="s">
        <v>3913</v>
      </c>
      <c r="G1869" s="108" t="s">
        <v>315</v>
      </c>
      <c r="H1869" s="108" t="s">
        <v>316</v>
      </c>
      <c r="I1869" s="108" t="s">
        <v>276</v>
      </c>
      <c r="J1869" s="120">
        <v>-570174000</v>
      </c>
      <c r="K1869" s="114">
        <v>0</v>
      </c>
      <c r="L1869" s="114">
        <v>-570174000</v>
      </c>
      <c r="M1869" s="115" t="s">
        <v>272</v>
      </c>
      <c r="N1869" s="108" t="s">
        <v>116</v>
      </c>
      <c r="O1869" s="108" t="s">
        <v>173</v>
      </c>
      <c r="P1869" s="108" t="s">
        <v>284</v>
      </c>
      <c r="Q1869" s="120">
        <v>22000</v>
      </c>
      <c r="R1869" s="116" t="s">
        <v>0</v>
      </c>
      <c r="S1869" s="108" t="s">
        <v>272</v>
      </c>
      <c r="T1869" s="108" t="s">
        <v>272</v>
      </c>
      <c r="U1869" s="108" t="s">
        <v>272</v>
      </c>
      <c r="V1869" s="108" t="s">
        <v>272</v>
      </c>
      <c r="W1869" s="108" t="s">
        <v>272</v>
      </c>
      <c r="X1869" s="108" t="s">
        <v>272</v>
      </c>
      <c r="Y1869" s="108" t="s">
        <v>272</v>
      </c>
      <c r="Z1869" s="108" t="s">
        <v>272</v>
      </c>
      <c r="AA1869" s="108" t="s">
        <v>272</v>
      </c>
      <c r="AB1869" s="108" t="s">
        <v>272</v>
      </c>
      <c r="AC1869" s="108" t="s">
        <v>272</v>
      </c>
      <c r="AD1869" s="108" t="s">
        <v>272</v>
      </c>
      <c r="AE1869" s="108" t="s">
        <v>272</v>
      </c>
      <c r="AF1869" s="108" t="s">
        <v>278</v>
      </c>
    </row>
    <row r="1870" spans="1:32" x14ac:dyDescent="0.25">
      <c r="A1870" s="107">
        <f t="shared" si="29"/>
        <v>9</v>
      </c>
      <c r="B1870" s="113">
        <v>45565</v>
      </c>
      <c r="C1870" s="113">
        <v>45565</v>
      </c>
      <c r="D1870" s="108" t="s">
        <v>3914</v>
      </c>
      <c r="E1870" s="108" t="s">
        <v>272</v>
      </c>
      <c r="F1870" s="108" t="s">
        <v>3915</v>
      </c>
      <c r="G1870" s="108" t="s">
        <v>315</v>
      </c>
      <c r="H1870" s="108" t="s">
        <v>316</v>
      </c>
      <c r="I1870" s="108" t="s">
        <v>276</v>
      </c>
      <c r="J1870" s="120">
        <v>-570174000</v>
      </c>
      <c r="K1870" s="114">
        <v>0</v>
      </c>
      <c r="L1870" s="114">
        <v>-570174000</v>
      </c>
      <c r="M1870" s="115" t="s">
        <v>272</v>
      </c>
      <c r="N1870" s="108" t="s">
        <v>116</v>
      </c>
      <c r="O1870" s="108" t="s">
        <v>173</v>
      </c>
      <c r="P1870" s="108" t="s">
        <v>284</v>
      </c>
      <c r="Q1870" s="120">
        <v>22000</v>
      </c>
      <c r="R1870" s="116" t="s">
        <v>0</v>
      </c>
      <c r="S1870" s="108" t="s">
        <v>272</v>
      </c>
      <c r="T1870" s="108" t="s">
        <v>272</v>
      </c>
      <c r="U1870" s="108" t="s">
        <v>272</v>
      </c>
      <c r="V1870" s="108" t="s">
        <v>272</v>
      </c>
      <c r="W1870" s="108" t="s">
        <v>272</v>
      </c>
      <c r="X1870" s="108" t="s">
        <v>272</v>
      </c>
      <c r="Y1870" s="108" t="s">
        <v>272</v>
      </c>
      <c r="Z1870" s="108" t="s">
        <v>272</v>
      </c>
      <c r="AA1870" s="108" t="s">
        <v>272</v>
      </c>
      <c r="AB1870" s="108" t="s">
        <v>272</v>
      </c>
      <c r="AC1870" s="108" t="s">
        <v>272</v>
      </c>
      <c r="AD1870" s="108" t="s">
        <v>272</v>
      </c>
      <c r="AE1870" s="108" t="s">
        <v>272</v>
      </c>
      <c r="AF1870" s="108" t="s">
        <v>278</v>
      </c>
    </row>
    <row r="1871" spans="1:32" x14ac:dyDescent="0.25">
      <c r="A1871" s="107">
        <f t="shared" si="29"/>
        <v>9</v>
      </c>
      <c r="B1871" s="113">
        <v>45565</v>
      </c>
      <c r="C1871" s="113">
        <v>45565</v>
      </c>
      <c r="D1871" s="108" t="s">
        <v>3916</v>
      </c>
      <c r="E1871" s="108" t="s">
        <v>272</v>
      </c>
      <c r="F1871" s="108" t="s">
        <v>3917</v>
      </c>
      <c r="G1871" s="108" t="s">
        <v>315</v>
      </c>
      <c r="H1871" s="108" t="s">
        <v>316</v>
      </c>
      <c r="I1871" s="108" t="s">
        <v>276</v>
      </c>
      <c r="J1871" s="120">
        <v>-570174000</v>
      </c>
      <c r="K1871" s="114">
        <v>0</v>
      </c>
      <c r="L1871" s="114">
        <v>-570174000</v>
      </c>
      <c r="M1871" s="115" t="s">
        <v>272</v>
      </c>
      <c r="N1871" s="108" t="s">
        <v>116</v>
      </c>
      <c r="O1871" s="108" t="s">
        <v>173</v>
      </c>
      <c r="P1871" s="108" t="s">
        <v>284</v>
      </c>
      <c r="Q1871" s="120">
        <v>22000</v>
      </c>
      <c r="R1871" s="116" t="s">
        <v>0</v>
      </c>
      <c r="S1871" s="108" t="s">
        <v>272</v>
      </c>
      <c r="T1871" s="108" t="s">
        <v>272</v>
      </c>
      <c r="U1871" s="108" t="s">
        <v>272</v>
      </c>
      <c r="V1871" s="108" t="s">
        <v>272</v>
      </c>
      <c r="W1871" s="108" t="s">
        <v>272</v>
      </c>
      <c r="X1871" s="108" t="s">
        <v>272</v>
      </c>
      <c r="Y1871" s="108" t="s">
        <v>272</v>
      </c>
      <c r="Z1871" s="108" t="s">
        <v>272</v>
      </c>
      <c r="AA1871" s="108" t="s">
        <v>272</v>
      </c>
      <c r="AB1871" s="108" t="s">
        <v>272</v>
      </c>
      <c r="AC1871" s="108" t="s">
        <v>272</v>
      </c>
      <c r="AD1871" s="108" t="s">
        <v>272</v>
      </c>
      <c r="AE1871" s="108" t="s">
        <v>272</v>
      </c>
      <c r="AF1871" s="108" t="s">
        <v>278</v>
      </c>
    </row>
    <row r="1872" spans="1:32" x14ac:dyDescent="0.25">
      <c r="A1872" s="107">
        <f t="shared" si="29"/>
        <v>9</v>
      </c>
      <c r="B1872" s="113">
        <v>45565</v>
      </c>
      <c r="C1872" s="113">
        <v>45565</v>
      </c>
      <c r="D1872" s="108" t="s">
        <v>3918</v>
      </c>
      <c r="E1872" s="108" t="s">
        <v>272</v>
      </c>
      <c r="F1872" s="108" t="s">
        <v>3919</v>
      </c>
      <c r="G1872" s="108" t="s">
        <v>315</v>
      </c>
      <c r="H1872" s="108" t="s">
        <v>316</v>
      </c>
      <c r="I1872" s="108" t="s">
        <v>276</v>
      </c>
      <c r="J1872" s="120">
        <v>-570174000</v>
      </c>
      <c r="K1872" s="114">
        <v>0</v>
      </c>
      <c r="L1872" s="114">
        <v>-570174000</v>
      </c>
      <c r="M1872" s="115" t="s">
        <v>272</v>
      </c>
      <c r="N1872" s="108" t="s">
        <v>116</v>
      </c>
      <c r="O1872" s="108" t="s">
        <v>173</v>
      </c>
      <c r="P1872" s="108" t="s">
        <v>284</v>
      </c>
      <c r="Q1872" s="120">
        <v>22000</v>
      </c>
      <c r="R1872" s="116" t="s">
        <v>0</v>
      </c>
      <c r="S1872" s="108" t="s">
        <v>272</v>
      </c>
      <c r="T1872" s="108" t="s">
        <v>272</v>
      </c>
      <c r="U1872" s="108" t="s">
        <v>272</v>
      </c>
      <c r="V1872" s="108" t="s">
        <v>272</v>
      </c>
      <c r="W1872" s="108" t="s">
        <v>272</v>
      </c>
      <c r="X1872" s="108" t="s">
        <v>272</v>
      </c>
      <c r="Y1872" s="108" t="s">
        <v>272</v>
      </c>
      <c r="Z1872" s="108" t="s">
        <v>272</v>
      </c>
      <c r="AA1872" s="108" t="s">
        <v>272</v>
      </c>
      <c r="AB1872" s="108" t="s">
        <v>272</v>
      </c>
      <c r="AC1872" s="108" t="s">
        <v>272</v>
      </c>
      <c r="AD1872" s="108" t="s">
        <v>272</v>
      </c>
      <c r="AE1872" s="108" t="s">
        <v>272</v>
      </c>
      <c r="AF1872" s="108" t="s">
        <v>278</v>
      </c>
    </row>
    <row r="1873" spans="1:32" x14ac:dyDescent="0.25">
      <c r="A1873" s="107">
        <f t="shared" si="29"/>
        <v>9</v>
      </c>
      <c r="B1873" s="113">
        <v>45565</v>
      </c>
      <c r="C1873" s="113">
        <v>45565</v>
      </c>
      <c r="D1873" s="108" t="s">
        <v>3920</v>
      </c>
      <c r="E1873" s="108" t="s">
        <v>272</v>
      </c>
      <c r="F1873" s="108" t="s">
        <v>3921</v>
      </c>
      <c r="G1873" s="108" t="s">
        <v>315</v>
      </c>
      <c r="H1873" s="108" t="s">
        <v>316</v>
      </c>
      <c r="I1873" s="108" t="s">
        <v>276</v>
      </c>
      <c r="J1873" s="120">
        <v>-570174000</v>
      </c>
      <c r="K1873" s="114">
        <v>0</v>
      </c>
      <c r="L1873" s="114">
        <v>-570174000</v>
      </c>
      <c r="M1873" s="115" t="s">
        <v>272</v>
      </c>
      <c r="N1873" s="108" t="s">
        <v>116</v>
      </c>
      <c r="O1873" s="108" t="s">
        <v>173</v>
      </c>
      <c r="P1873" s="108" t="s">
        <v>284</v>
      </c>
      <c r="Q1873" s="120">
        <v>22000</v>
      </c>
      <c r="R1873" s="116" t="s">
        <v>0</v>
      </c>
      <c r="S1873" s="108" t="s">
        <v>272</v>
      </c>
      <c r="T1873" s="108" t="s">
        <v>272</v>
      </c>
      <c r="U1873" s="108" t="s">
        <v>272</v>
      </c>
      <c r="V1873" s="108" t="s">
        <v>272</v>
      </c>
      <c r="W1873" s="108" t="s">
        <v>272</v>
      </c>
      <c r="X1873" s="108" t="s">
        <v>272</v>
      </c>
      <c r="Y1873" s="108" t="s">
        <v>272</v>
      </c>
      <c r="Z1873" s="108" t="s">
        <v>272</v>
      </c>
      <c r="AA1873" s="108" t="s">
        <v>272</v>
      </c>
      <c r="AB1873" s="108" t="s">
        <v>272</v>
      </c>
      <c r="AC1873" s="108" t="s">
        <v>272</v>
      </c>
      <c r="AD1873" s="108" t="s">
        <v>272</v>
      </c>
      <c r="AE1873" s="108" t="s">
        <v>272</v>
      </c>
      <c r="AF1873" s="108" t="s">
        <v>278</v>
      </c>
    </row>
    <row r="1874" spans="1:32" x14ac:dyDescent="0.25">
      <c r="A1874" s="107">
        <f t="shared" si="29"/>
        <v>10</v>
      </c>
      <c r="B1874" s="113">
        <v>45566</v>
      </c>
      <c r="C1874" s="113">
        <v>45566</v>
      </c>
      <c r="D1874" s="108" t="s">
        <v>3922</v>
      </c>
      <c r="E1874" s="108" t="s">
        <v>272</v>
      </c>
      <c r="F1874" s="108" t="s">
        <v>3923</v>
      </c>
      <c r="G1874" s="108" t="s">
        <v>281</v>
      </c>
      <c r="H1874" s="108" t="s">
        <v>282</v>
      </c>
      <c r="I1874" s="108" t="s">
        <v>272</v>
      </c>
      <c r="J1874" s="120">
        <v>-814176000</v>
      </c>
      <c r="K1874" s="114">
        <v>0</v>
      </c>
      <c r="L1874" s="114">
        <v>-814176000</v>
      </c>
      <c r="M1874" s="115" t="s">
        <v>272</v>
      </c>
      <c r="N1874" s="108" t="s">
        <v>283</v>
      </c>
      <c r="O1874" s="108" t="s">
        <v>168</v>
      </c>
      <c r="P1874" s="108" t="s">
        <v>284</v>
      </c>
      <c r="Q1874" s="120">
        <v>22000</v>
      </c>
      <c r="R1874" s="116" t="s">
        <v>0</v>
      </c>
      <c r="S1874" s="108" t="s">
        <v>272</v>
      </c>
      <c r="T1874" s="108" t="s">
        <v>272</v>
      </c>
      <c r="U1874" s="108" t="s">
        <v>272</v>
      </c>
      <c r="V1874" s="108" t="s">
        <v>272</v>
      </c>
      <c r="W1874" s="108" t="s">
        <v>272</v>
      </c>
      <c r="X1874" s="108" t="s">
        <v>272</v>
      </c>
      <c r="Y1874" s="108" t="s">
        <v>272</v>
      </c>
      <c r="Z1874" s="108" t="s">
        <v>272</v>
      </c>
      <c r="AA1874" s="108" t="s">
        <v>272</v>
      </c>
      <c r="AB1874" s="108" t="s">
        <v>272</v>
      </c>
      <c r="AC1874" s="108" t="s">
        <v>272</v>
      </c>
      <c r="AD1874" s="108" t="s">
        <v>272</v>
      </c>
      <c r="AE1874" s="108" t="s">
        <v>272</v>
      </c>
      <c r="AF1874" s="108" t="s">
        <v>278</v>
      </c>
    </row>
    <row r="1875" spans="1:32" x14ac:dyDescent="0.25">
      <c r="A1875" s="107">
        <f t="shared" si="29"/>
        <v>10</v>
      </c>
      <c r="B1875" s="113">
        <v>45566</v>
      </c>
      <c r="C1875" s="113">
        <v>45566</v>
      </c>
      <c r="D1875" s="108" t="s">
        <v>3924</v>
      </c>
      <c r="E1875" s="108" t="s">
        <v>272</v>
      </c>
      <c r="F1875" s="108" t="s">
        <v>3925</v>
      </c>
      <c r="G1875" s="108" t="s">
        <v>281</v>
      </c>
      <c r="H1875" s="108" t="s">
        <v>282</v>
      </c>
      <c r="I1875" s="108" t="s">
        <v>272</v>
      </c>
      <c r="J1875" s="120">
        <v>-193017000</v>
      </c>
      <c r="K1875" s="114">
        <v>0</v>
      </c>
      <c r="L1875" s="114">
        <v>-193017000</v>
      </c>
      <c r="M1875" s="115" t="s">
        <v>272</v>
      </c>
      <c r="N1875" s="108" t="s">
        <v>3026</v>
      </c>
      <c r="O1875" s="108" t="s">
        <v>3027</v>
      </c>
      <c r="P1875" s="108" t="s">
        <v>284</v>
      </c>
      <c r="Q1875" s="120">
        <v>5500</v>
      </c>
      <c r="R1875" s="116" t="s">
        <v>1</v>
      </c>
      <c r="S1875" s="108" t="s">
        <v>272</v>
      </c>
      <c r="T1875" s="108" t="s">
        <v>272</v>
      </c>
      <c r="U1875" s="108" t="s">
        <v>272</v>
      </c>
      <c r="V1875" s="108" t="s">
        <v>272</v>
      </c>
      <c r="W1875" s="108" t="s">
        <v>272</v>
      </c>
      <c r="X1875" s="108" t="s">
        <v>272</v>
      </c>
      <c r="Y1875" s="108" t="s">
        <v>272</v>
      </c>
      <c r="Z1875" s="108" t="s">
        <v>272</v>
      </c>
      <c r="AA1875" s="108" t="s">
        <v>272</v>
      </c>
      <c r="AB1875" s="108" t="s">
        <v>272</v>
      </c>
      <c r="AC1875" s="108" t="s">
        <v>272</v>
      </c>
      <c r="AD1875" s="108" t="s">
        <v>272</v>
      </c>
      <c r="AE1875" s="108" t="s">
        <v>272</v>
      </c>
      <c r="AF1875" s="108" t="s">
        <v>278</v>
      </c>
    </row>
    <row r="1876" spans="1:32" x14ac:dyDescent="0.25">
      <c r="A1876" s="107">
        <f t="shared" si="29"/>
        <v>10</v>
      </c>
      <c r="B1876" s="113">
        <v>45566</v>
      </c>
      <c r="C1876" s="113">
        <v>45566</v>
      </c>
      <c r="D1876" s="108" t="s">
        <v>3926</v>
      </c>
      <c r="E1876" s="108" t="s">
        <v>272</v>
      </c>
      <c r="F1876" s="108" t="s">
        <v>3927</v>
      </c>
      <c r="G1876" s="108" t="s">
        <v>281</v>
      </c>
      <c r="H1876" s="108" t="s">
        <v>282</v>
      </c>
      <c r="I1876" s="108" t="s">
        <v>272</v>
      </c>
      <c r="J1876" s="120">
        <v>-11700000</v>
      </c>
      <c r="K1876" s="114">
        <v>0</v>
      </c>
      <c r="L1876" s="114">
        <v>-11700000</v>
      </c>
      <c r="M1876" s="115" t="s">
        <v>272</v>
      </c>
      <c r="N1876" s="108" t="s">
        <v>2423</v>
      </c>
      <c r="O1876" s="108" t="s">
        <v>2424</v>
      </c>
      <c r="P1876" s="108" t="s">
        <v>284</v>
      </c>
      <c r="Q1876" s="120">
        <v>2340</v>
      </c>
      <c r="R1876" s="116" t="s">
        <v>239</v>
      </c>
      <c r="S1876" s="108" t="s">
        <v>272</v>
      </c>
      <c r="T1876" s="108" t="s">
        <v>272</v>
      </c>
      <c r="U1876" s="108" t="s">
        <v>272</v>
      </c>
      <c r="V1876" s="108" t="s">
        <v>272</v>
      </c>
      <c r="W1876" s="108" t="s">
        <v>272</v>
      </c>
      <c r="X1876" s="108" t="s">
        <v>272</v>
      </c>
      <c r="Y1876" s="108" t="s">
        <v>272</v>
      </c>
      <c r="Z1876" s="108" t="s">
        <v>272</v>
      </c>
      <c r="AA1876" s="108" t="s">
        <v>272</v>
      </c>
      <c r="AB1876" s="108" t="s">
        <v>272</v>
      </c>
      <c r="AC1876" s="108" t="s">
        <v>272</v>
      </c>
      <c r="AD1876" s="108" t="s">
        <v>272</v>
      </c>
      <c r="AE1876" s="108" t="s">
        <v>272</v>
      </c>
      <c r="AF1876" s="108" t="s">
        <v>278</v>
      </c>
    </row>
    <row r="1877" spans="1:32" x14ac:dyDescent="0.25">
      <c r="A1877" s="107">
        <f t="shared" si="29"/>
        <v>10</v>
      </c>
      <c r="B1877" s="113">
        <v>45566</v>
      </c>
      <c r="C1877" s="113">
        <v>45566</v>
      </c>
      <c r="D1877" s="108" t="s">
        <v>3926</v>
      </c>
      <c r="E1877" s="108" t="s">
        <v>272</v>
      </c>
      <c r="F1877" s="108" t="s">
        <v>3927</v>
      </c>
      <c r="G1877" s="108" t="s">
        <v>281</v>
      </c>
      <c r="H1877" s="108" t="s">
        <v>282</v>
      </c>
      <c r="I1877" s="108" t="s">
        <v>272</v>
      </c>
      <c r="J1877" s="120">
        <v>-7200000</v>
      </c>
      <c r="K1877" s="114">
        <v>0</v>
      </c>
      <c r="L1877" s="114">
        <v>-7200000</v>
      </c>
      <c r="M1877" s="115" t="s">
        <v>272</v>
      </c>
      <c r="N1877" s="108" t="s">
        <v>2425</v>
      </c>
      <c r="O1877" s="108" t="s">
        <v>2426</v>
      </c>
      <c r="P1877" s="108" t="s">
        <v>284</v>
      </c>
      <c r="Q1877" s="120">
        <v>1440</v>
      </c>
      <c r="R1877" s="116" t="s">
        <v>239</v>
      </c>
      <c r="S1877" s="108" t="s">
        <v>272</v>
      </c>
      <c r="T1877" s="108" t="s">
        <v>272</v>
      </c>
      <c r="U1877" s="108" t="s">
        <v>272</v>
      </c>
      <c r="V1877" s="108" t="s">
        <v>272</v>
      </c>
      <c r="W1877" s="108" t="s">
        <v>272</v>
      </c>
      <c r="X1877" s="108" t="s">
        <v>272</v>
      </c>
      <c r="Y1877" s="108" t="s">
        <v>272</v>
      </c>
      <c r="Z1877" s="108" t="s">
        <v>272</v>
      </c>
      <c r="AA1877" s="108" t="s">
        <v>272</v>
      </c>
      <c r="AB1877" s="108" t="s">
        <v>272</v>
      </c>
      <c r="AC1877" s="108" t="s">
        <v>272</v>
      </c>
      <c r="AD1877" s="108" t="s">
        <v>272</v>
      </c>
      <c r="AE1877" s="108" t="s">
        <v>272</v>
      </c>
      <c r="AF1877" s="108" t="s">
        <v>278</v>
      </c>
    </row>
    <row r="1878" spans="1:32" x14ac:dyDescent="0.25">
      <c r="A1878" s="107">
        <f t="shared" si="29"/>
        <v>10</v>
      </c>
      <c r="B1878" s="113">
        <v>45566</v>
      </c>
      <c r="C1878" s="113">
        <v>45566</v>
      </c>
      <c r="D1878" s="108" t="s">
        <v>3926</v>
      </c>
      <c r="E1878" s="108" t="s">
        <v>272</v>
      </c>
      <c r="F1878" s="108" t="s">
        <v>3927</v>
      </c>
      <c r="G1878" s="108" t="s">
        <v>281</v>
      </c>
      <c r="H1878" s="108" t="s">
        <v>282</v>
      </c>
      <c r="I1878" s="108" t="s">
        <v>272</v>
      </c>
      <c r="J1878" s="120">
        <v>-24000000</v>
      </c>
      <c r="K1878" s="114">
        <v>0</v>
      </c>
      <c r="L1878" s="114">
        <v>-24000000</v>
      </c>
      <c r="M1878" s="115" t="s">
        <v>272</v>
      </c>
      <c r="N1878" s="108" t="s">
        <v>2427</v>
      </c>
      <c r="O1878" s="108" t="s">
        <v>2428</v>
      </c>
      <c r="P1878" s="108" t="s">
        <v>284</v>
      </c>
      <c r="Q1878" s="120">
        <v>4800</v>
      </c>
      <c r="R1878" s="116" t="s">
        <v>239</v>
      </c>
      <c r="S1878" s="108" t="s">
        <v>272</v>
      </c>
      <c r="T1878" s="108" t="s">
        <v>272</v>
      </c>
      <c r="U1878" s="108" t="s">
        <v>272</v>
      </c>
      <c r="V1878" s="108" t="s">
        <v>272</v>
      </c>
      <c r="W1878" s="108" t="s">
        <v>272</v>
      </c>
      <c r="X1878" s="108" t="s">
        <v>272</v>
      </c>
      <c r="Y1878" s="108" t="s">
        <v>272</v>
      </c>
      <c r="Z1878" s="108" t="s">
        <v>272</v>
      </c>
      <c r="AA1878" s="108" t="s">
        <v>272</v>
      </c>
      <c r="AB1878" s="108" t="s">
        <v>272</v>
      </c>
      <c r="AC1878" s="108" t="s">
        <v>272</v>
      </c>
      <c r="AD1878" s="108" t="s">
        <v>272</v>
      </c>
      <c r="AE1878" s="108" t="s">
        <v>272</v>
      </c>
      <c r="AF1878" s="108" t="s">
        <v>278</v>
      </c>
    </row>
    <row r="1879" spans="1:32" x14ac:dyDescent="0.25">
      <c r="A1879" s="107">
        <f t="shared" si="29"/>
        <v>10</v>
      </c>
      <c r="B1879" s="113">
        <v>45566</v>
      </c>
      <c r="C1879" s="113">
        <v>45566</v>
      </c>
      <c r="D1879" s="108" t="s">
        <v>3928</v>
      </c>
      <c r="E1879" s="108" t="s">
        <v>272</v>
      </c>
      <c r="F1879" s="108" t="s">
        <v>3929</v>
      </c>
      <c r="G1879" s="108" t="s">
        <v>315</v>
      </c>
      <c r="H1879" s="108" t="s">
        <v>316</v>
      </c>
      <c r="I1879" s="108" t="s">
        <v>272</v>
      </c>
      <c r="J1879" s="120">
        <v>-735416000</v>
      </c>
      <c r="K1879" s="114">
        <v>0</v>
      </c>
      <c r="L1879" s="114">
        <v>-735416000</v>
      </c>
      <c r="M1879" s="115" t="s">
        <v>272</v>
      </c>
      <c r="N1879" s="108" t="s">
        <v>111</v>
      </c>
      <c r="O1879" s="108" t="s">
        <v>466</v>
      </c>
      <c r="P1879" s="108" t="s">
        <v>284</v>
      </c>
      <c r="Q1879" s="120">
        <v>22000</v>
      </c>
      <c r="R1879" s="116" t="s">
        <v>0</v>
      </c>
      <c r="S1879" s="108" t="s">
        <v>272</v>
      </c>
      <c r="T1879" s="108" t="s">
        <v>272</v>
      </c>
      <c r="U1879" s="108" t="s">
        <v>272</v>
      </c>
      <c r="V1879" s="108" t="s">
        <v>272</v>
      </c>
      <c r="W1879" s="108" t="s">
        <v>272</v>
      </c>
      <c r="X1879" s="108" t="s">
        <v>272</v>
      </c>
      <c r="Y1879" s="108" t="s">
        <v>272</v>
      </c>
      <c r="Z1879" s="108" t="s">
        <v>272</v>
      </c>
      <c r="AA1879" s="108" t="s">
        <v>272</v>
      </c>
      <c r="AB1879" s="108" t="s">
        <v>272</v>
      </c>
      <c r="AC1879" s="108" t="s">
        <v>272</v>
      </c>
      <c r="AD1879" s="108" t="s">
        <v>272</v>
      </c>
      <c r="AE1879" s="108" t="s">
        <v>272</v>
      </c>
      <c r="AF1879" s="108" t="s">
        <v>278</v>
      </c>
    </row>
    <row r="1880" spans="1:32" x14ac:dyDescent="0.25">
      <c r="A1880" s="107">
        <f t="shared" si="29"/>
        <v>10</v>
      </c>
      <c r="B1880" s="113">
        <v>45566</v>
      </c>
      <c r="C1880" s="113">
        <v>45566</v>
      </c>
      <c r="D1880" s="108" t="s">
        <v>3930</v>
      </c>
      <c r="E1880" s="108" t="s">
        <v>272</v>
      </c>
      <c r="F1880" s="108" t="s">
        <v>3931</v>
      </c>
      <c r="G1880" s="108" t="s">
        <v>315</v>
      </c>
      <c r="H1880" s="108" t="s">
        <v>316</v>
      </c>
      <c r="I1880" s="108" t="s">
        <v>272</v>
      </c>
      <c r="J1880" s="120">
        <v>-735416000</v>
      </c>
      <c r="K1880" s="114">
        <v>0</v>
      </c>
      <c r="L1880" s="114">
        <v>-735416000</v>
      </c>
      <c r="M1880" s="115" t="s">
        <v>272</v>
      </c>
      <c r="N1880" s="108" t="s">
        <v>111</v>
      </c>
      <c r="O1880" s="108" t="s">
        <v>466</v>
      </c>
      <c r="P1880" s="108" t="s">
        <v>284</v>
      </c>
      <c r="Q1880" s="120">
        <v>22000</v>
      </c>
      <c r="R1880" s="116" t="s">
        <v>0</v>
      </c>
      <c r="S1880" s="108" t="s">
        <v>272</v>
      </c>
      <c r="T1880" s="108" t="s">
        <v>272</v>
      </c>
      <c r="U1880" s="108" t="s">
        <v>272</v>
      </c>
      <c r="V1880" s="108" t="s">
        <v>272</v>
      </c>
      <c r="W1880" s="108" t="s">
        <v>272</v>
      </c>
      <c r="X1880" s="108" t="s">
        <v>272</v>
      </c>
      <c r="Y1880" s="108" t="s">
        <v>272</v>
      </c>
      <c r="Z1880" s="108" t="s">
        <v>272</v>
      </c>
      <c r="AA1880" s="108" t="s">
        <v>272</v>
      </c>
      <c r="AB1880" s="108" t="s">
        <v>272</v>
      </c>
      <c r="AC1880" s="108" t="s">
        <v>272</v>
      </c>
      <c r="AD1880" s="108" t="s">
        <v>272</v>
      </c>
      <c r="AE1880" s="108" t="s">
        <v>272</v>
      </c>
      <c r="AF1880" s="108" t="s">
        <v>278</v>
      </c>
    </row>
    <row r="1881" spans="1:32" x14ac:dyDescent="0.25">
      <c r="A1881" s="107">
        <f t="shared" si="29"/>
        <v>10</v>
      </c>
      <c r="B1881" s="113">
        <v>45566</v>
      </c>
      <c r="C1881" s="113">
        <v>45566</v>
      </c>
      <c r="D1881" s="108" t="s">
        <v>3932</v>
      </c>
      <c r="E1881" s="108" t="s">
        <v>272</v>
      </c>
      <c r="F1881" s="108" t="s">
        <v>3933</v>
      </c>
      <c r="G1881" s="108" t="s">
        <v>315</v>
      </c>
      <c r="H1881" s="108" t="s">
        <v>316</v>
      </c>
      <c r="I1881" s="108" t="s">
        <v>272</v>
      </c>
      <c r="J1881" s="120">
        <v>-735416000</v>
      </c>
      <c r="K1881" s="114">
        <v>0</v>
      </c>
      <c r="L1881" s="114">
        <v>-735416000</v>
      </c>
      <c r="M1881" s="115" t="s">
        <v>272</v>
      </c>
      <c r="N1881" s="108" t="s">
        <v>111</v>
      </c>
      <c r="O1881" s="108" t="s">
        <v>466</v>
      </c>
      <c r="P1881" s="108" t="s">
        <v>284</v>
      </c>
      <c r="Q1881" s="120">
        <v>22000</v>
      </c>
      <c r="R1881" s="116" t="s">
        <v>0</v>
      </c>
      <c r="S1881" s="108" t="s">
        <v>272</v>
      </c>
      <c r="T1881" s="108" t="s">
        <v>272</v>
      </c>
      <c r="U1881" s="108" t="s">
        <v>272</v>
      </c>
      <c r="V1881" s="108" t="s">
        <v>272</v>
      </c>
      <c r="W1881" s="108" t="s">
        <v>272</v>
      </c>
      <c r="X1881" s="108" t="s">
        <v>272</v>
      </c>
      <c r="Y1881" s="108" t="s">
        <v>272</v>
      </c>
      <c r="Z1881" s="108" t="s">
        <v>272</v>
      </c>
      <c r="AA1881" s="108" t="s">
        <v>272</v>
      </c>
      <c r="AB1881" s="108" t="s">
        <v>272</v>
      </c>
      <c r="AC1881" s="108" t="s">
        <v>272</v>
      </c>
      <c r="AD1881" s="108" t="s">
        <v>272</v>
      </c>
      <c r="AE1881" s="108" t="s">
        <v>272</v>
      </c>
      <c r="AF1881" s="108" t="s">
        <v>278</v>
      </c>
    </row>
    <row r="1882" spans="1:32" x14ac:dyDescent="0.25">
      <c r="A1882" s="107">
        <f t="shared" si="29"/>
        <v>10</v>
      </c>
      <c r="B1882" s="113">
        <v>45566</v>
      </c>
      <c r="C1882" s="113">
        <v>45566</v>
      </c>
      <c r="D1882" s="108" t="s">
        <v>3934</v>
      </c>
      <c r="E1882" s="108" t="s">
        <v>272</v>
      </c>
      <c r="F1882" s="108" t="s">
        <v>3935</v>
      </c>
      <c r="G1882" s="108" t="s">
        <v>315</v>
      </c>
      <c r="H1882" s="108" t="s">
        <v>316</v>
      </c>
      <c r="I1882" s="108" t="s">
        <v>272</v>
      </c>
      <c r="J1882" s="120">
        <v>-735416000</v>
      </c>
      <c r="K1882" s="114">
        <v>0</v>
      </c>
      <c r="L1882" s="114">
        <v>-735416000</v>
      </c>
      <c r="M1882" s="115" t="s">
        <v>272</v>
      </c>
      <c r="N1882" s="108" t="s">
        <v>111</v>
      </c>
      <c r="O1882" s="108" t="s">
        <v>466</v>
      </c>
      <c r="P1882" s="108" t="s">
        <v>284</v>
      </c>
      <c r="Q1882" s="120">
        <v>22000</v>
      </c>
      <c r="R1882" s="116" t="s">
        <v>0</v>
      </c>
      <c r="S1882" s="108" t="s">
        <v>272</v>
      </c>
      <c r="T1882" s="108" t="s">
        <v>272</v>
      </c>
      <c r="U1882" s="108" t="s">
        <v>272</v>
      </c>
      <c r="V1882" s="108" t="s">
        <v>272</v>
      </c>
      <c r="W1882" s="108" t="s">
        <v>272</v>
      </c>
      <c r="X1882" s="108" t="s">
        <v>272</v>
      </c>
      <c r="Y1882" s="108" t="s">
        <v>272</v>
      </c>
      <c r="Z1882" s="108" t="s">
        <v>272</v>
      </c>
      <c r="AA1882" s="108" t="s">
        <v>272</v>
      </c>
      <c r="AB1882" s="108" t="s">
        <v>272</v>
      </c>
      <c r="AC1882" s="108" t="s">
        <v>272</v>
      </c>
      <c r="AD1882" s="108" t="s">
        <v>272</v>
      </c>
      <c r="AE1882" s="108" t="s">
        <v>272</v>
      </c>
      <c r="AF1882" s="108" t="s">
        <v>278</v>
      </c>
    </row>
    <row r="1883" spans="1:32" x14ac:dyDescent="0.25">
      <c r="A1883" s="107">
        <f t="shared" si="29"/>
        <v>10</v>
      </c>
      <c r="B1883" s="113">
        <v>45566</v>
      </c>
      <c r="C1883" s="113">
        <v>45566</v>
      </c>
      <c r="D1883" s="108" t="s">
        <v>3936</v>
      </c>
      <c r="E1883" s="108" t="s">
        <v>272</v>
      </c>
      <c r="F1883" s="108" t="s">
        <v>3937</v>
      </c>
      <c r="G1883" s="108" t="s">
        <v>315</v>
      </c>
      <c r="H1883" s="108" t="s">
        <v>316</v>
      </c>
      <c r="I1883" s="108" t="s">
        <v>272</v>
      </c>
      <c r="J1883" s="120">
        <v>-735416000</v>
      </c>
      <c r="K1883" s="114">
        <v>0</v>
      </c>
      <c r="L1883" s="114">
        <v>-735416000</v>
      </c>
      <c r="M1883" s="115" t="s">
        <v>272</v>
      </c>
      <c r="N1883" s="108" t="s">
        <v>111</v>
      </c>
      <c r="O1883" s="108" t="s">
        <v>466</v>
      </c>
      <c r="P1883" s="108" t="s">
        <v>284</v>
      </c>
      <c r="Q1883" s="120">
        <v>22000</v>
      </c>
      <c r="R1883" s="116" t="s">
        <v>0</v>
      </c>
      <c r="S1883" s="108" t="s">
        <v>272</v>
      </c>
      <c r="T1883" s="108" t="s">
        <v>272</v>
      </c>
      <c r="U1883" s="108" t="s">
        <v>272</v>
      </c>
      <c r="V1883" s="108" t="s">
        <v>272</v>
      </c>
      <c r="W1883" s="108" t="s">
        <v>272</v>
      </c>
      <c r="X1883" s="108" t="s">
        <v>272</v>
      </c>
      <c r="Y1883" s="108" t="s">
        <v>272</v>
      </c>
      <c r="Z1883" s="108" t="s">
        <v>272</v>
      </c>
      <c r="AA1883" s="108" t="s">
        <v>272</v>
      </c>
      <c r="AB1883" s="108" t="s">
        <v>272</v>
      </c>
      <c r="AC1883" s="108" t="s">
        <v>272</v>
      </c>
      <c r="AD1883" s="108" t="s">
        <v>272</v>
      </c>
      <c r="AE1883" s="108" t="s">
        <v>272</v>
      </c>
      <c r="AF1883" s="108" t="s">
        <v>278</v>
      </c>
    </row>
    <row r="1884" spans="1:32" x14ac:dyDescent="0.25">
      <c r="A1884" s="107">
        <f t="shared" si="29"/>
        <v>10</v>
      </c>
      <c r="B1884" s="113">
        <v>45566</v>
      </c>
      <c r="C1884" s="113">
        <v>45566</v>
      </c>
      <c r="D1884" s="108" t="s">
        <v>3938</v>
      </c>
      <c r="E1884" s="108" t="s">
        <v>272</v>
      </c>
      <c r="F1884" s="108" t="s">
        <v>3939</v>
      </c>
      <c r="G1884" s="108" t="s">
        <v>315</v>
      </c>
      <c r="H1884" s="108" t="s">
        <v>316</v>
      </c>
      <c r="I1884" s="108" t="s">
        <v>272</v>
      </c>
      <c r="J1884" s="120">
        <v>-735416000</v>
      </c>
      <c r="K1884" s="114">
        <v>0</v>
      </c>
      <c r="L1884" s="114">
        <v>-735416000</v>
      </c>
      <c r="M1884" s="115" t="s">
        <v>272</v>
      </c>
      <c r="N1884" s="108" t="s">
        <v>111</v>
      </c>
      <c r="O1884" s="108" t="s">
        <v>466</v>
      </c>
      <c r="P1884" s="108" t="s">
        <v>284</v>
      </c>
      <c r="Q1884" s="120">
        <v>22000</v>
      </c>
      <c r="R1884" s="116" t="s">
        <v>0</v>
      </c>
      <c r="S1884" s="108" t="s">
        <v>272</v>
      </c>
      <c r="T1884" s="108" t="s">
        <v>272</v>
      </c>
      <c r="U1884" s="108" t="s">
        <v>272</v>
      </c>
      <c r="V1884" s="108" t="s">
        <v>272</v>
      </c>
      <c r="W1884" s="108" t="s">
        <v>272</v>
      </c>
      <c r="X1884" s="108" t="s">
        <v>272</v>
      </c>
      <c r="Y1884" s="108" t="s">
        <v>272</v>
      </c>
      <c r="Z1884" s="108" t="s">
        <v>272</v>
      </c>
      <c r="AA1884" s="108" t="s">
        <v>272</v>
      </c>
      <c r="AB1884" s="108" t="s">
        <v>272</v>
      </c>
      <c r="AC1884" s="108" t="s">
        <v>272</v>
      </c>
      <c r="AD1884" s="108" t="s">
        <v>272</v>
      </c>
      <c r="AE1884" s="108" t="s">
        <v>272</v>
      </c>
      <c r="AF1884" s="108" t="s">
        <v>278</v>
      </c>
    </row>
    <row r="1885" spans="1:32" x14ac:dyDescent="0.25">
      <c r="A1885" s="107">
        <f t="shared" si="29"/>
        <v>10</v>
      </c>
      <c r="B1885" s="113">
        <v>45566</v>
      </c>
      <c r="C1885" s="113">
        <v>45566</v>
      </c>
      <c r="D1885" s="108" t="s">
        <v>3940</v>
      </c>
      <c r="E1885" s="108" t="s">
        <v>272</v>
      </c>
      <c r="F1885" s="108" t="s">
        <v>3941</v>
      </c>
      <c r="G1885" s="108" t="s">
        <v>315</v>
      </c>
      <c r="H1885" s="108" t="s">
        <v>316</v>
      </c>
      <c r="I1885" s="108" t="s">
        <v>272</v>
      </c>
      <c r="J1885" s="120">
        <v>-735416000</v>
      </c>
      <c r="K1885" s="114">
        <v>0</v>
      </c>
      <c r="L1885" s="114">
        <v>-735416000</v>
      </c>
      <c r="M1885" s="115" t="s">
        <v>272</v>
      </c>
      <c r="N1885" s="108" t="s">
        <v>111</v>
      </c>
      <c r="O1885" s="108" t="s">
        <v>466</v>
      </c>
      <c r="P1885" s="108" t="s">
        <v>284</v>
      </c>
      <c r="Q1885" s="120">
        <v>22000</v>
      </c>
      <c r="R1885" s="116" t="s">
        <v>0</v>
      </c>
      <c r="S1885" s="108" t="s">
        <v>272</v>
      </c>
      <c r="T1885" s="108" t="s">
        <v>272</v>
      </c>
      <c r="U1885" s="108" t="s">
        <v>272</v>
      </c>
      <c r="V1885" s="108" t="s">
        <v>272</v>
      </c>
      <c r="W1885" s="108" t="s">
        <v>272</v>
      </c>
      <c r="X1885" s="108" t="s">
        <v>272</v>
      </c>
      <c r="Y1885" s="108" t="s">
        <v>272</v>
      </c>
      <c r="Z1885" s="108" t="s">
        <v>272</v>
      </c>
      <c r="AA1885" s="108" t="s">
        <v>272</v>
      </c>
      <c r="AB1885" s="108" t="s">
        <v>272</v>
      </c>
      <c r="AC1885" s="108" t="s">
        <v>272</v>
      </c>
      <c r="AD1885" s="108" t="s">
        <v>272</v>
      </c>
      <c r="AE1885" s="108" t="s">
        <v>272</v>
      </c>
      <c r="AF1885" s="108" t="s">
        <v>278</v>
      </c>
    </row>
    <row r="1886" spans="1:32" x14ac:dyDescent="0.25">
      <c r="A1886" s="107">
        <f t="shared" si="29"/>
        <v>10</v>
      </c>
      <c r="B1886" s="113">
        <v>45566</v>
      </c>
      <c r="C1886" s="113">
        <v>45566</v>
      </c>
      <c r="D1886" s="108" t="s">
        <v>3942</v>
      </c>
      <c r="E1886" s="108" t="s">
        <v>272</v>
      </c>
      <c r="F1886" s="108" t="s">
        <v>3943</v>
      </c>
      <c r="G1886" s="108" t="s">
        <v>315</v>
      </c>
      <c r="H1886" s="108" t="s">
        <v>316</v>
      </c>
      <c r="I1886" s="108" t="s">
        <v>272</v>
      </c>
      <c r="J1886" s="120">
        <v>-735416000</v>
      </c>
      <c r="K1886" s="114">
        <v>0</v>
      </c>
      <c r="L1886" s="114">
        <v>-735416000</v>
      </c>
      <c r="M1886" s="115" t="s">
        <v>272</v>
      </c>
      <c r="N1886" s="108" t="s">
        <v>111</v>
      </c>
      <c r="O1886" s="108" t="s">
        <v>466</v>
      </c>
      <c r="P1886" s="108" t="s">
        <v>284</v>
      </c>
      <c r="Q1886" s="120">
        <v>22000</v>
      </c>
      <c r="R1886" s="116" t="s">
        <v>0</v>
      </c>
      <c r="S1886" s="108" t="s">
        <v>272</v>
      </c>
      <c r="T1886" s="108" t="s">
        <v>272</v>
      </c>
      <c r="U1886" s="108" t="s">
        <v>272</v>
      </c>
      <c r="V1886" s="108" t="s">
        <v>272</v>
      </c>
      <c r="W1886" s="108" t="s">
        <v>272</v>
      </c>
      <c r="X1886" s="108" t="s">
        <v>272</v>
      </c>
      <c r="Y1886" s="108" t="s">
        <v>272</v>
      </c>
      <c r="Z1886" s="108" t="s">
        <v>272</v>
      </c>
      <c r="AA1886" s="108" t="s">
        <v>272</v>
      </c>
      <c r="AB1886" s="108" t="s">
        <v>272</v>
      </c>
      <c r="AC1886" s="108" t="s">
        <v>272</v>
      </c>
      <c r="AD1886" s="108" t="s">
        <v>272</v>
      </c>
      <c r="AE1886" s="108" t="s">
        <v>272</v>
      </c>
      <c r="AF1886" s="108" t="s">
        <v>278</v>
      </c>
    </row>
    <row r="1887" spans="1:32" x14ac:dyDescent="0.25">
      <c r="A1887" s="107">
        <f t="shared" si="29"/>
        <v>10</v>
      </c>
      <c r="B1887" s="113">
        <v>45566</v>
      </c>
      <c r="C1887" s="113">
        <v>45566</v>
      </c>
      <c r="D1887" s="108" t="s">
        <v>3944</v>
      </c>
      <c r="E1887" s="108" t="s">
        <v>272</v>
      </c>
      <c r="F1887" s="108" t="s">
        <v>3945</v>
      </c>
      <c r="G1887" s="108" t="s">
        <v>315</v>
      </c>
      <c r="H1887" s="108" t="s">
        <v>316</v>
      </c>
      <c r="I1887" s="108" t="s">
        <v>272</v>
      </c>
      <c r="J1887" s="120">
        <v>-735416000</v>
      </c>
      <c r="K1887" s="114">
        <v>0</v>
      </c>
      <c r="L1887" s="114">
        <v>-735416000</v>
      </c>
      <c r="M1887" s="115" t="s">
        <v>272</v>
      </c>
      <c r="N1887" s="108" t="s">
        <v>111</v>
      </c>
      <c r="O1887" s="108" t="s">
        <v>466</v>
      </c>
      <c r="P1887" s="108" t="s">
        <v>284</v>
      </c>
      <c r="Q1887" s="120">
        <v>22000</v>
      </c>
      <c r="R1887" s="116" t="s">
        <v>0</v>
      </c>
      <c r="S1887" s="108" t="s">
        <v>272</v>
      </c>
      <c r="T1887" s="108" t="s">
        <v>272</v>
      </c>
      <c r="U1887" s="108" t="s">
        <v>272</v>
      </c>
      <c r="V1887" s="108" t="s">
        <v>272</v>
      </c>
      <c r="W1887" s="108" t="s">
        <v>272</v>
      </c>
      <c r="X1887" s="108" t="s">
        <v>272</v>
      </c>
      <c r="Y1887" s="108" t="s">
        <v>272</v>
      </c>
      <c r="Z1887" s="108" t="s">
        <v>272</v>
      </c>
      <c r="AA1887" s="108" t="s">
        <v>272</v>
      </c>
      <c r="AB1887" s="108" t="s">
        <v>272</v>
      </c>
      <c r="AC1887" s="108" t="s">
        <v>272</v>
      </c>
      <c r="AD1887" s="108" t="s">
        <v>272</v>
      </c>
      <c r="AE1887" s="108" t="s">
        <v>272</v>
      </c>
      <c r="AF1887" s="108" t="s">
        <v>278</v>
      </c>
    </row>
    <row r="1888" spans="1:32" x14ac:dyDescent="0.25">
      <c r="A1888" s="107">
        <f t="shared" si="29"/>
        <v>10</v>
      </c>
      <c r="B1888" s="113">
        <v>45566</v>
      </c>
      <c r="C1888" s="113">
        <v>45566</v>
      </c>
      <c r="D1888" s="108" t="s">
        <v>3946</v>
      </c>
      <c r="E1888" s="108" t="s">
        <v>272</v>
      </c>
      <c r="F1888" s="108" t="s">
        <v>3947</v>
      </c>
      <c r="G1888" s="108" t="s">
        <v>315</v>
      </c>
      <c r="H1888" s="108" t="s">
        <v>316</v>
      </c>
      <c r="I1888" s="108" t="s">
        <v>272</v>
      </c>
      <c r="J1888" s="120">
        <v>-735416000</v>
      </c>
      <c r="K1888" s="114">
        <v>0</v>
      </c>
      <c r="L1888" s="114">
        <v>-735416000</v>
      </c>
      <c r="M1888" s="115" t="s">
        <v>272</v>
      </c>
      <c r="N1888" s="108" t="s">
        <v>111</v>
      </c>
      <c r="O1888" s="108" t="s">
        <v>466</v>
      </c>
      <c r="P1888" s="108" t="s">
        <v>284</v>
      </c>
      <c r="Q1888" s="120">
        <v>22000</v>
      </c>
      <c r="R1888" s="116" t="s">
        <v>0</v>
      </c>
      <c r="S1888" s="108" t="s">
        <v>272</v>
      </c>
      <c r="T1888" s="108" t="s">
        <v>272</v>
      </c>
      <c r="U1888" s="108" t="s">
        <v>272</v>
      </c>
      <c r="V1888" s="108" t="s">
        <v>272</v>
      </c>
      <c r="W1888" s="108" t="s">
        <v>272</v>
      </c>
      <c r="X1888" s="108" t="s">
        <v>272</v>
      </c>
      <c r="Y1888" s="108" t="s">
        <v>272</v>
      </c>
      <c r="Z1888" s="108" t="s">
        <v>272</v>
      </c>
      <c r="AA1888" s="108" t="s">
        <v>272</v>
      </c>
      <c r="AB1888" s="108" t="s">
        <v>272</v>
      </c>
      <c r="AC1888" s="108" t="s">
        <v>272</v>
      </c>
      <c r="AD1888" s="108" t="s">
        <v>272</v>
      </c>
      <c r="AE1888" s="108" t="s">
        <v>272</v>
      </c>
      <c r="AF1888" s="108" t="s">
        <v>278</v>
      </c>
    </row>
    <row r="1889" spans="1:32" x14ac:dyDescent="0.25">
      <c r="A1889" s="107">
        <f t="shared" si="29"/>
        <v>10</v>
      </c>
      <c r="B1889" s="113">
        <v>45566</v>
      </c>
      <c r="C1889" s="113">
        <v>45566</v>
      </c>
      <c r="D1889" s="108" t="s">
        <v>3948</v>
      </c>
      <c r="E1889" s="108" t="s">
        <v>272</v>
      </c>
      <c r="F1889" s="108" t="s">
        <v>3949</v>
      </c>
      <c r="G1889" s="108" t="s">
        <v>281</v>
      </c>
      <c r="H1889" s="108" t="s">
        <v>282</v>
      </c>
      <c r="I1889" s="108" t="s">
        <v>272</v>
      </c>
      <c r="J1889" s="120">
        <v>-10200000</v>
      </c>
      <c r="K1889" s="114">
        <v>0</v>
      </c>
      <c r="L1889" s="114">
        <v>-10200000</v>
      </c>
      <c r="M1889" s="115" t="s">
        <v>272</v>
      </c>
      <c r="N1889" s="108" t="s">
        <v>2423</v>
      </c>
      <c r="O1889" s="108" t="s">
        <v>2424</v>
      </c>
      <c r="P1889" s="108" t="s">
        <v>284</v>
      </c>
      <c r="Q1889" s="120">
        <v>2040</v>
      </c>
      <c r="R1889" s="116" t="s">
        <v>239</v>
      </c>
      <c r="S1889" s="108" t="s">
        <v>272</v>
      </c>
      <c r="T1889" s="108" t="s">
        <v>272</v>
      </c>
      <c r="U1889" s="108" t="s">
        <v>272</v>
      </c>
      <c r="V1889" s="108" t="s">
        <v>272</v>
      </c>
      <c r="W1889" s="108" t="s">
        <v>272</v>
      </c>
      <c r="X1889" s="108" t="s">
        <v>272</v>
      </c>
      <c r="Y1889" s="108" t="s">
        <v>272</v>
      </c>
      <c r="Z1889" s="108" t="s">
        <v>272</v>
      </c>
      <c r="AA1889" s="108" t="s">
        <v>272</v>
      </c>
      <c r="AB1889" s="108" t="s">
        <v>272</v>
      </c>
      <c r="AC1889" s="108" t="s">
        <v>272</v>
      </c>
      <c r="AD1889" s="108" t="s">
        <v>272</v>
      </c>
      <c r="AE1889" s="108" t="s">
        <v>272</v>
      </c>
      <c r="AF1889" s="108" t="s">
        <v>278</v>
      </c>
    </row>
    <row r="1890" spans="1:32" x14ac:dyDescent="0.25">
      <c r="A1890" s="107">
        <f t="shared" si="29"/>
        <v>10</v>
      </c>
      <c r="B1890" s="113">
        <v>45566</v>
      </c>
      <c r="C1890" s="113">
        <v>45566</v>
      </c>
      <c r="D1890" s="108" t="s">
        <v>3948</v>
      </c>
      <c r="E1890" s="108" t="s">
        <v>272</v>
      </c>
      <c r="F1890" s="108" t="s">
        <v>3949</v>
      </c>
      <c r="G1890" s="108" t="s">
        <v>281</v>
      </c>
      <c r="H1890" s="108" t="s">
        <v>282</v>
      </c>
      <c r="I1890" s="108" t="s">
        <v>272</v>
      </c>
      <c r="J1890" s="120">
        <v>-6200000</v>
      </c>
      <c r="K1890" s="114">
        <v>0</v>
      </c>
      <c r="L1890" s="114">
        <v>-6200000</v>
      </c>
      <c r="M1890" s="115" t="s">
        <v>272</v>
      </c>
      <c r="N1890" s="108" t="s">
        <v>2425</v>
      </c>
      <c r="O1890" s="108" t="s">
        <v>2426</v>
      </c>
      <c r="P1890" s="108" t="s">
        <v>284</v>
      </c>
      <c r="Q1890" s="120">
        <v>1240</v>
      </c>
      <c r="R1890" s="116" t="s">
        <v>239</v>
      </c>
      <c r="S1890" s="108" t="s">
        <v>272</v>
      </c>
      <c r="T1890" s="108" t="s">
        <v>272</v>
      </c>
      <c r="U1890" s="108" t="s">
        <v>272</v>
      </c>
      <c r="V1890" s="108" t="s">
        <v>272</v>
      </c>
      <c r="W1890" s="108" t="s">
        <v>272</v>
      </c>
      <c r="X1890" s="108" t="s">
        <v>272</v>
      </c>
      <c r="Y1890" s="108" t="s">
        <v>272</v>
      </c>
      <c r="Z1890" s="108" t="s">
        <v>272</v>
      </c>
      <c r="AA1890" s="108" t="s">
        <v>272</v>
      </c>
      <c r="AB1890" s="108" t="s">
        <v>272</v>
      </c>
      <c r="AC1890" s="108" t="s">
        <v>272</v>
      </c>
      <c r="AD1890" s="108" t="s">
        <v>272</v>
      </c>
      <c r="AE1890" s="108" t="s">
        <v>272</v>
      </c>
      <c r="AF1890" s="108" t="s">
        <v>278</v>
      </c>
    </row>
    <row r="1891" spans="1:32" x14ac:dyDescent="0.25">
      <c r="A1891" s="107">
        <f t="shared" si="29"/>
        <v>10</v>
      </c>
      <c r="B1891" s="113">
        <v>45566</v>
      </c>
      <c r="C1891" s="113">
        <v>45566</v>
      </c>
      <c r="D1891" s="108" t="s">
        <v>3948</v>
      </c>
      <c r="E1891" s="108" t="s">
        <v>272</v>
      </c>
      <c r="F1891" s="108" t="s">
        <v>3949</v>
      </c>
      <c r="G1891" s="108" t="s">
        <v>281</v>
      </c>
      <c r="H1891" s="108" t="s">
        <v>282</v>
      </c>
      <c r="I1891" s="108" t="s">
        <v>272</v>
      </c>
      <c r="J1891" s="120">
        <v>-21600000</v>
      </c>
      <c r="K1891" s="114">
        <v>0</v>
      </c>
      <c r="L1891" s="114">
        <v>-21600000</v>
      </c>
      <c r="M1891" s="115" t="s">
        <v>272</v>
      </c>
      <c r="N1891" s="108" t="s">
        <v>2427</v>
      </c>
      <c r="O1891" s="108" t="s">
        <v>2428</v>
      </c>
      <c r="P1891" s="108" t="s">
        <v>284</v>
      </c>
      <c r="Q1891" s="120">
        <v>4320</v>
      </c>
      <c r="R1891" s="116" t="s">
        <v>239</v>
      </c>
      <c r="S1891" s="108" t="s">
        <v>272</v>
      </c>
      <c r="T1891" s="108" t="s">
        <v>272</v>
      </c>
      <c r="U1891" s="108" t="s">
        <v>272</v>
      </c>
      <c r="V1891" s="108" t="s">
        <v>272</v>
      </c>
      <c r="W1891" s="108" t="s">
        <v>272</v>
      </c>
      <c r="X1891" s="108" t="s">
        <v>272</v>
      </c>
      <c r="Y1891" s="108" t="s">
        <v>272</v>
      </c>
      <c r="Z1891" s="108" t="s">
        <v>272</v>
      </c>
      <c r="AA1891" s="108" t="s">
        <v>272</v>
      </c>
      <c r="AB1891" s="108" t="s">
        <v>272</v>
      </c>
      <c r="AC1891" s="108" t="s">
        <v>272</v>
      </c>
      <c r="AD1891" s="108" t="s">
        <v>272</v>
      </c>
      <c r="AE1891" s="108" t="s">
        <v>272</v>
      </c>
      <c r="AF1891" s="108" t="s">
        <v>278</v>
      </c>
    </row>
    <row r="1892" spans="1:32" x14ac:dyDescent="0.25">
      <c r="A1892" s="107">
        <f t="shared" si="29"/>
        <v>10</v>
      </c>
      <c r="B1892" s="113">
        <v>45567</v>
      </c>
      <c r="C1892" s="113">
        <v>45567</v>
      </c>
      <c r="D1892" s="108" t="s">
        <v>3950</v>
      </c>
      <c r="E1892" s="108" t="s">
        <v>272</v>
      </c>
      <c r="F1892" s="108" t="s">
        <v>3951</v>
      </c>
      <c r="G1892" s="108" t="s">
        <v>281</v>
      </c>
      <c r="H1892" s="108" t="s">
        <v>282</v>
      </c>
      <c r="I1892" s="108" t="s">
        <v>272</v>
      </c>
      <c r="J1892" s="120">
        <v>-805200000</v>
      </c>
      <c r="K1892" s="114">
        <v>0</v>
      </c>
      <c r="L1892" s="114">
        <v>-805200000</v>
      </c>
      <c r="M1892" s="115" t="s">
        <v>272</v>
      </c>
      <c r="N1892" s="108" t="s">
        <v>283</v>
      </c>
      <c r="O1892" s="108" t="s">
        <v>168</v>
      </c>
      <c r="P1892" s="108" t="s">
        <v>284</v>
      </c>
      <c r="Q1892" s="120">
        <v>22000</v>
      </c>
      <c r="R1892" s="116" t="s">
        <v>0</v>
      </c>
      <c r="S1892" s="108" t="s">
        <v>272</v>
      </c>
      <c r="T1892" s="108" t="s">
        <v>272</v>
      </c>
      <c r="U1892" s="108" t="s">
        <v>272</v>
      </c>
      <c r="V1892" s="108" t="s">
        <v>272</v>
      </c>
      <c r="W1892" s="108" t="s">
        <v>272</v>
      </c>
      <c r="X1892" s="108" t="s">
        <v>272</v>
      </c>
      <c r="Y1892" s="108" t="s">
        <v>272</v>
      </c>
      <c r="Z1892" s="108" t="s">
        <v>272</v>
      </c>
      <c r="AA1892" s="108" t="s">
        <v>272</v>
      </c>
      <c r="AB1892" s="108" t="s">
        <v>272</v>
      </c>
      <c r="AC1892" s="108" t="s">
        <v>272</v>
      </c>
      <c r="AD1892" s="108" t="s">
        <v>272</v>
      </c>
      <c r="AE1892" s="108" t="s">
        <v>272</v>
      </c>
      <c r="AF1892" s="108" t="s">
        <v>278</v>
      </c>
    </row>
    <row r="1893" spans="1:32" x14ac:dyDescent="0.25">
      <c r="A1893" s="107">
        <f t="shared" si="29"/>
        <v>10</v>
      </c>
      <c r="B1893" s="113">
        <v>45567</v>
      </c>
      <c r="C1893" s="113">
        <v>45567</v>
      </c>
      <c r="D1893" s="108" t="s">
        <v>3952</v>
      </c>
      <c r="E1893" s="108" t="s">
        <v>272</v>
      </c>
      <c r="F1893" s="108" t="s">
        <v>3953</v>
      </c>
      <c r="G1893" s="108" t="s">
        <v>281</v>
      </c>
      <c r="H1893" s="108" t="s">
        <v>282</v>
      </c>
      <c r="I1893" s="108" t="s">
        <v>272</v>
      </c>
      <c r="J1893" s="120">
        <v>-11900000</v>
      </c>
      <c r="K1893" s="114">
        <v>0</v>
      </c>
      <c r="L1893" s="114">
        <v>-11900000</v>
      </c>
      <c r="M1893" s="115" t="s">
        <v>272</v>
      </c>
      <c r="N1893" s="108" t="s">
        <v>2423</v>
      </c>
      <c r="O1893" s="108" t="s">
        <v>2424</v>
      </c>
      <c r="P1893" s="108" t="s">
        <v>284</v>
      </c>
      <c r="Q1893" s="120">
        <v>2380</v>
      </c>
      <c r="R1893" s="116" t="s">
        <v>239</v>
      </c>
      <c r="S1893" s="108" t="s">
        <v>272</v>
      </c>
      <c r="T1893" s="108" t="s">
        <v>272</v>
      </c>
      <c r="U1893" s="108" t="s">
        <v>272</v>
      </c>
      <c r="V1893" s="108" t="s">
        <v>272</v>
      </c>
      <c r="W1893" s="108" t="s">
        <v>272</v>
      </c>
      <c r="X1893" s="108" t="s">
        <v>272</v>
      </c>
      <c r="Y1893" s="108" t="s">
        <v>272</v>
      </c>
      <c r="Z1893" s="108" t="s">
        <v>272</v>
      </c>
      <c r="AA1893" s="108" t="s">
        <v>272</v>
      </c>
      <c r="AB1893" s="108" t="s">
        <v>272</v>
      </c>
      <c r="AC1893" s="108" t="s">
        <v>272</v>
      </c>
      <c r="AD1893" s="108" t="s">
        <v>272</v>
      </c>
      <c r="AE1893" s="108" t="s">
        <v>272</v>
      </c>
      <c r="AF1893" s="108" t="s">
        <v>278</v>
      </c>
    </row>
    <row r="1894" spans="1:32" x14ac:dyDescent="0.25">
      <c r="A1894" s="107">
        <f t="shared" si="29"/>
        <v>10</v>
      </c>
      <c r="B1894" s="113">
        <v>45567</v>
      </c>
      <c r="C1894" s="113">
        <v>45567</v>
      </c>
      <c r="D1894" s="108" t="s">
        <v>3952</v>
      </c>
      <c r="E1894" s="108" t="s">
        <v>272</v>
      </c>
      <c r="F1894" s="108" t="s">
        <v>3953</v>
      </c>
      <c r="G1894" s="108" t="s">
        <v>281</v>
      </c>
      <c r="H1894" s="108" t="s">
        <v>282</v>
      </c>
      <c r="I1894" s="108" t="s">
        <v>272</v>
      </c>
      <c r="J1894" s="120">
        <v>-12800000</v>
      </c>
      <c r="K1894" s="114">
        <v>0</v>
      </c>
      <c r="L1894" s="114">
        <v>-12800000</v>
      </c>
      <c r="M1894" s="115" t="s">
        <v>272</v>
      </c>
      <c r="N1894" s="108" t="s">
        <v>2425</v>
      </c>
      <c r="O1894" s="108" t="s">
        <v>2426</v>
      </c>
      <c r="P1894" s="108" t="s">
        <v>284</v>
      </c>
      <c r="Q1894" s="120">
        <v>2560</v>
      </c>
      <c r="R1894" s="116" t="s">
        <v>239</v>
      </c>
      <c r="S1894" s="108" t="s">
        <v>272</v>
      </c>
      <c r="T1894" s="108" t="s">
        <v>272</v>
      </c>
      <c r="U1894" s="108" t="s">
        <v>272</v>
      </c>
      <c r="V1894" s="108" t="s">
        <v>272</v>
      </c>
      <c r="W1894" s="108" t="s">
        <v>272</v>
      </c>
      <c r="X1894" s="108" t="s">
        <v>272</v>
      </c>
      <c r="Y1894" s="108" t="s">
        <v>272</v>
      </c>
      <c r="Z1894" s="108" t="s">
        <v>272</v>
      </c>
      <c r="AA1894" s="108" t="s">
        <v>272</v>
      </c>
      <c r="AB1894" s="108" t="s">
        <v>272</v>
      </c>
      <c r="AC1894" s="108" t="s">
        <v>272</v>
      </c>
      <c r="AD1894" s="108" t="s">
        <v>272</v>
      </c>
      <c r="AE1894" s="108" t="s">
        <v>272</v>
      </c>
      <c r="AF1894" s="108" t="s">
        <v>278</v>
      </c>
    </row>
    <row r="1895" spans="1:32" x14ac:dyDescent="0.25">
      <c r="A1895" s="107">
        <f t="shared" si="29"/>
        <v>10</v>
      </c>
      <c r="B1895" s="113">
        <v>45567</v>
      </c>
      <c r="C1895" s="113">
        <v>45567</v>
      </c>
      <c r="D1895" s="108" t="s">
        <v>3952</v>
      </c>
      <c r="E1895" s="108" t="s">
        <v>272</v>
      </c>
      <c r="F1895" s="108" t="s">
        <v>3953</v>
      </c>
      <c r="G1895" s="108" t="s">
        <v>281</v>
      </c>
      <c r="H1895" s="108" t="s">
        <v>282</v>
      </c>
      <c r="I1895" s="108" t="s">
        <v>272</v>
      </c>
      <c r="J1895" s="120">
        <v>-11900000</v>
      </c>
      <c r="K1895" s="114">
        <v>0</v>
      </c>
      <c r="L1895" s="114">
        <v>-11900000</v>
      </c>
      <c r="M1895" s="115" t="s">
        <v>272</v>
      </c>
      <c r="N1895" s="108" t="s">
        <v>2427</v>
      </c>
      <c r="O1895" s="108" t="s">
        <v>2428</v>
      </c>
      <c r="P1895" s="108" t="s">
        <v>284</v>
      </c>
      <c r="Q1895" s="120">
        <v>2380</v>
      </c>
      <c r="R1895" s="116" t="s">
        <v>239</v>
      </c>
      <c r="S1895" s="108" t="s">
        <v>272</v>
      </c>
      <c r="T1895" s="108" t="s">
        <v>272</v>
      </c>
      <c r="U1895" s="108" t="s">
        <v>272</v>
      </c>
      <c r="V1895" s="108" t="s">
        <v>272</v>
      </c>
      <c r="W1895" s="108" t="s">
        <v>272</v>
      </c>
      <c r="X1895" s="108" t="s">
        <v>272</v>
      </c>
      <c r="Y1895" s="108" t="s">
        <v>272</v>
      </c>
      <c r="Z1895" s="108" t="s">
        <v>272</v>
      </c>
      <c r="AA1895" s="108" t="s">
        <v>272</v>
      </c>
      <c r="AB1895" s="108" t="s">
        <v>272</v>
      </c>
      <c r="AC1895" s="108" t="s">
        <v>272</v>
      </c>
      <c r="AD1895" s="108" t="s">
        <v>272</v>
      </c>
      <c r="AE1895" s="108" t="s">
        <v>272</v>
      </c>
      <c r="AF1895" s="108" t="s">
        <v>278</v>
      </c>
    </row>
    <row r="1896" spans="1:32" x14ac:dyDescent="0.25">
      <c r="A1896" s="107">
        <f t="shared" si="29"/>
        <v>10</v>
      </c>
      <c r="B1896" s="113">
        <v>45567</v>
      </c>
      <c r="C1896" s="113">
        <v>45567</v>
      </c>
      <c r="D1896" s="108" t="s">
        <v>3952</v>
      </c>
      <c r="E1896" s="108" t="s">
        <v>272</v>
      </c>
      <c r="F1896" s="108" t="s">
        <v>3953</v>
      </c>
      <c r="G1896" s="108" t="s">
        <v>281</v>
      </c>
      <c r="H1896" s="108" t="s">
        <v>282</v>
      </c>
      <c r="I1896" s="108" t="s">
        <v>272</v>
      </c>
      <c r="J1896" s="120">
        <v>-12450000</v>
      </c>
      <c r="K1896" s="114">
        <v>0</v>
      </c>
      <c r="L1896" s="114">
        <v>-12450000</v>
      </c>
      <c r="M1896" s="115" t="s">
        <v>272</v>
      </c>
      <c r="N1896" s="108" t="s">
        <v>2429</v>
      </c>
      <c r="O1896" s="108" t="s">
        <v>2430</v>
      </c>
      <c r="P1896" s="108" t="s">
        <v>284</v>
      </c>
      <c r="Q1896" s="120">
        <v>2490</v>
      </c>
      <c r="R1896" s="116" t="s">
        <v>239</v>
      </c>
      <c r="S1896" s="108" t="s">
        <v>272</v>
      </c>
      <c r="T1896" s="108" t="s">
        <v>272</v>
      </c>
      <c r="U1896" s="108" t="s">
        <v>272</v>
      </c>
      <c r="V1896" s="108" t="s">
        <v>272</v>
      </c>
      <c r="W1896" s="108" t="s">
        <v>272</v>
      </c>
      <c r="X1896" s="108" t="s">
        <v>272</v>
      </c>
      <c r="Y1896" s="108" t="s">
        <v>272</v>
      </c>
      <c r="Z1896" s="108" t="s">
        <v>272</v>
      </c>
      <c r="AA1896" s="108" t="s">
        <v>272</v>
      </c>
      <c r="AB1896" s="108" t="s">
        <v>272</v>
      </c>
      <c r="AC1896" s="108" t="s">
        <v>272</v>
      </c>
      <c r="AD1896" s="108" t="s">
        <v>272</v>
      </c>
      <c r="AE1896" s="108" t="s">
        <v>272</v>
      </c>
      <c r="AF1896" s="108" t="s">
        <v>278</v>
      </c>
    </row>
    <row r="1897" spans="1:32" x14ac:dyDescent="0.25">
      <c r="A1897" s="107">
        <f t="shared" si="29"/>
        <v>10</v>
      </c>
      <c r="B1897" s="113">
        <v>45567</v>
      </c>
      <c r="C1897" s="113">
        <v>45567</v>
      </c>
      <c r="D1897" s="108" t="s">
        <v>3954</v>
      </c>
      <c r="E1897" s="108" t="s">
        <v>272</v>
      </c>
      <c r="F1897" s="108" t="s">
        <v>3955</v>
      </c>
      <c r="G1897" s="108" t="s">
        <v>315</v>
      </c>
      <c r="H1897" s="108" t="s">
        <v>316</v>
      </c>
      <c r="I1897" s="108" t="s">
        <v>272</v>
      </c>
      <c r="J1897" s="120">
        <v>-570174000</v>
      </c>
      <c r="K1897" s="114">
        <v>0</v>
      </c>
      <c r="L1897" s="114">
        <v>-570174000</v>
      </c>
      <c r="M1897" s="115" t="s">
        <v>272</v>
      </c>
      <c r="N1897" s="108" t="s">
        <v>116</v>
      </c>
      <c r="O1897" s="108" t="s">
        <v>173</v>
      </c>
      <c r="P1897" s="108" t="s">
        <v>284</v>
      </c>
      <c r="Q1897" s="120">
        <v>22000</v>
      </c>
      <c r="R1897" s="116" t="s">
        <v>0</v>
      </c>
      <c r="S1897" s="108" t="s">
        <v>272</v>
      </c>
      <c r="T1897" s="108" t="s">
        <v>272</v>
      </c>
      <c r="U1897" s="108" t="s">
        <v>272</v>
      </c>
      <c r="V1897" s="108" t="s">
        <v>272</v>
      </c>
      <c r="W1897" s="108" t="s">
        <v>272</v>
      </c>
      <c r="X1897" s="108" t="s">
        <v>272</v>
      </c>
      <c r="Y1897" s="108" t="s">
        <v>272</v>
      </c>
      <c r="Z1897" s="108" t="s">
        <v>272</v>
      </c>
      <c r="AA1897" s="108" t="s">
        <v>272</v>
      </c>
      <c r="AB1897" s="108" t="s">
        <v>272</v>
      </c>
      <c r="AC1897" s="108" t="s">
        <v>272</v>
      </c>
      <c r="AD1897" s="108" t="s">
        <v>272</v>
      </c>
      <c r="AE1897" s="108" t="s">
        <v>272</v>
      </c>
      <c r="AF1897" s="108" t="s">
        <v>278</v>
      </c>
    </row>
    <row r="1898" spans="1:32" x14ac:dyDescent="0.25">
      <c r="A1898" s="107">
        <f t="shared" si="29"/>
        <v>10</v>
      </c>
      <c r="B1898" s="113">
        <v>45567</v>
      </c>
      <c r="C1898" s="113">
        <v>45567</v>
      </c>
      <c r="D1898" s="108" t="s">
        <v>3956</v>
      </c>
      <c r="E1898" s="108" t="s">
        <v>272</v>
      </c>
      <c r="F1898" s="108" t="s">
        <v>3957</v>
      </c>
      <c r="G1898" s="108" t="s">
        <v>315</v>
      </c>
      <c r="H1898" s="108" t="s">
        <v>316</v>
      </c>
      <c r="I1898" s="108" t="s">
        <v>272</v>
      </c>
      <c r="J1898" s="120">
        <v>-570174000</v>
      </c>
      <c r="K1898" s="114">
        <v>0</v>
      </c>
      <c r="L1898" s="114">
        <v>-570174000</v>
      </c>
      <c r="M1898" s="115" t="s">
        <v>272</v>
      </c>
      <c r="N1898" s="108" t="s">
        <v>116</v>
      </c>
      <c r="O1898" s="108" t="s">
        <v>173</v>
      </c>
      <c r="P1898" s="108" t="s">
        <v>284</v>
      </c>
      <c r="Q1898" s="120">
        <v>22000</v>
      </c>
      <c r="R1898" s="116" t="s">
        <v>0</v>
      </c>
      <c r="S1898" s="108" t="s">
        <v>272</v>
      </c>
      <c r="T1898" s="108" t="s">
        <v>272</v>
      </c>
      <c r="U1898" s="108" t="s">
        <v>272</v>
      </c>
      <c r="V1898" s="108" t="s">
        <v>272</v>
      </c>
      <c r="W1898" s="108" t="s">
        <v>272</v>
      </c>
      <c r="X1898" s="108" t="s">
        <v>272</v>
      </c>
      <c r="Y1898" s="108" t="s">
        <v>272</v>
      </c>
      <c r="Z1898" s="108" t="s">
        <v>272</v>
      </c>
      <c r="AA1898" s="108" t="s">
        <v>272</v>
      </c>
      <c r="AB1898" s="108" t="s">
        <v>272</v>
      </c>
      <c r="AC1898" s="108" t="s">
        <v>272</v>
      </c>
      <c r="AD1898" s="108" t="s">
        <v>272</v>
      </c>
      <c r="AE1898" s="108" t="s">
        <v>272</v>
      </c>
      <c r="AF1898" s="108" t="s">
        <v>278</v>
      </c>
    </row>
    <row r="1899" spans="1:32" x14ac:dyDescent="0.25">
      <c r="A1899" s="107">
        <f t="shared" si="29"/>
        <v>10</v>
      </c>
      <c r="B1899" s="113">
        <v>45567</v>
      </c>
      <c r="C1899" s="113">
        <v>45567</v>
      </c>
      <c r="D1899" s="108" t="s">
        <v>3958</v>
      </c>
      <c r="E1899" s="108" t="s">
        <v>272</v>
      </c>
      <c r="F1899" s="108" t="s">
        <v>3959</v>
      </c>
      <c r="G1899" s="108" t="s">
        <v>315</v>
      </c>
      <c r="H1899" s="108" t="s">
        <v>316</v>
      </c>
      <c r="I1899" s="108" t="s">
        <v>272</v>
      </c>
      <c r="J1899" s="120">
        <v>-570174000</v>
      </c>
      <c r="K1899" s="114">
        <v>0</v>
      </c>
      <c r="L1899" s="114">
        <v>-570174000</v>
      </c>
      <c r="M1899" s="115" t="s">
        <v>272</v>
      </c>
      <c r="N1899" s="108" t="s">
        <v>116</v>
      </c>
      <c r="O1899" s="108" t="s">
        <v>173</v>
      </c>
      <c r="P1899" s="108" t="s">
        <v>284</v>
      </c>
      <c r="Q1899" s="120">
        <v>22000</v>
      </c>
      <c r="R1899" s="116" t="s">
        <v>0</v>
      </c>
      <c r="S1899" s="108" t="s">
        <v>272</v>
      </c>
      <c r="T1899" s="108" t="s">
        <v>272</v>
      </c>
      <c r="U1899" s="108" t="s">
        <v>272</v>
      </c>
      <c r="V1899" s="108" t="s">
        <v>272</v>
      </c>
      <c r="W1899" s="108" t="s">
        <v>272</v>
      </c>
      <c r="X1899" s="108" t="s">
        <v>272</v>
      </c>
      <c r="Y1899" s="108" t="s">
        <v>272</v>
      </c>
      <c r="Z1899" s="108" t="s">
        <v>272</v>
      </c>
      <c r="AA1899" s="108" t="s">
        <v>272</v>
      </c>
      <c r="AB1899" s="108" t="s">
        <v>272</v>
      </c>
      <c r="AC1899" s="108" t="s">
        <v>272</v>
      </c>
      <c r="AD1899" s="108" t="s">
        <v>272</v>
      </c>
      <c r="AE1899" s="108" t="s">
        <v>272</v>
      </c>
      <c r="AF1899" s="108" t="s">
        <v>278</v>
      </c>
    </row>
    <row r="1900" spans="1:32" x14ac:dyDescent="0.25">
      <c r="A1900" s="107">
        <f t="shared" si="29"/>
        <v>10</v>
      </c>
      <c r="B1900" s="113">
        <v>45567</v>
      </c>
      <c r="C1900" s="113">
        <v>45567</v>
      </c>
      <c r="D1900" s="108" t="s">
        <v>3960</v>
      </c>
      <c r="E1900" s="108" t="s">
        <v>272</v>
      </c>
      <c r="F1900" s="108" t="s">
        <v>3961</v>
      </c>
      <c r="G1900" s="108" t="s">
        <v>315</v>
      </c>
      <c r="H1900" s="108" t="s">
        <v>316</v>
      </c>
      <c r="I1900" s="108" t="s">
        <v>272</v>
      </c>
      <c r="J1900" s="120">
        <v>-570174000</v>
      </c>
      <c r="K1900" s="114">
        <v>0</v>
      </c>
      <c r="L1900" s="114">
        <v>-570174000</v>
      </c>
      <c r="M1900" s="115" t="s">
        <v>272</v>
      </c>
      <c r="N1900" s="108" t="s">
        <v>116</v>
      </c>
      <c r="O1900" s="108" t="s">
        <v>173</v>
      </c>
      <c r="P1900" s="108" t="s">
        <v>284</v>
      </c>
      <c r="Q1900" s="120">
        <v>22000</v>
      </c>
      <c r="R1900" s="116" t="s">
        <v>0</v>
      </c>
      <c r="S1900" s="108" t="s">
        <v>272</v>
      </c>
      <c r="T1900" s="108" t="s">
        <v>272</v>
      </c>
      <c r="U1900" s="108" t="s">
        <v>272</v>
      </c>
      <c r="V1900" s="108" t="s">
        <v>272</v>
      </c>
      <c r="W1900" s="108" t="s">
        <v>272</v>
      </c>
      <c r="X1900" s="108" t="s">
        <v>272</v>
      </c>
      <c r="Y1900" s="108" t="s">
        <v>272</v>
      </c>
      <c r="Z1900" s="108" t="s">
        <v>272</v>
      </c>
      <c r="AA1900" s="108" t="s">
        <v>272</v>
      </c>
      <c r="AB1900" s="108" t="s">
        <v>272</v>
      </c>
      <c r="AC1900" s="108" t="s">
        <v>272</v>
      </c>
      <c r="AD1900" s="108" t="s">
        <v>272</v>
      </c>
      <c r="AE1900" s="108" t="s">
        <v>272</v>
      </c>
      <c r="AF1900" s="108" t="s">
        <v>278</v>
      </c>
    </row>
    <row r="1901" spans="1:32" x14ac:dyDescent="0.25">
      <c r="A1901" s="107">
        <f t="shared" si="29"/>
        <v>10</v>
      </c>
      <c r="B1901" s="113">
        <v>45567</v>
      </c>
      <c r="C1901" s="113">
        <v>45567</v>
      </c>
      <c r="D1901" s="108" t="s">
        <v>3962</v>
      </c>
      <c r="E1901" s="108" t="s">
        <v>272</v>
      </c>
      <c r="F1901" s="108" t="s">
        <v>3963</v>
      </c>
      <c r="G1901" s="108" t="s">
        <v>315</v>
      </c>
      <c r="H1901" s="108" t="s">
        <v>316</v>
      </c>
      <c r="I1901" s="108" t="s">
        <v>272</v>
      </c>
      <c r="J1901" s="120">
        <v>-570174000</v>
      </c>
      <c r="K1901" s="114">
        <v>0</v>
      </c>
      <c r="L1901" s="114">
        <v>-570174000</v>
      </c>
      <c r="M1901" s="115" t="s">
        <v>272</v>
      </c>
      <c r="N1901" s="108" t="s">
        <v>116</v>
      </c>
      <c r="O1901" s="108" t="s">
        <v>173</v>
      </c>
      <c r="P1901" s="108" t="s">
        <v>284</v>
      </c>
      <c r="Q1901" s="120">
        <v>22000</v>
      </c>
      <c r="R1901" s="116" t="s">
        <v>0</v>
      </c>
      <c r="S1901" s="108" t="s">
        <v>272</v>
      </c>
      <c r="T1901" s="108" t="s">
        <v>272</v>
      </c>
      <c r="U1901" s="108" t="s">
        <v>272</v>
      </c>
      <c r="V1901" s="108" t="s">
        <v>272</v>
      </c>
      <c r="W1901" s="108" t="s">
        <v>272</v>
      </c>
      <c r="X1901" s="108" t="s">
        <v>272</v>
      </c>
      <c r="Y1901" s="108" t="s">
        <v>272</v>
      </c>
      <c r="Z1901" s="108" t="s">
        <v>272</v>
      </c>
      <c r="AA1901" s="108" t="s">
        <v>272</v>
      </c>
      <c r="AB1901" s="108" t="s">
        <v>272</v>
      </c>
      <c r="AC1901" s="108" t="s">
        <v>272</v>
      </c>
      <c r="AD1901" s="108" t="s">
        <v>272</v>
      </c>
      <c r="AE1901" s="108" t="s">
        <v>272</v>
      </c>
      <c r="AF1901" s="108" t="s">
        <v>278</v>
      </c>
    </row>
    <row r="1902" spans="1:32" x14ac:dyDescent="0.25">
      <c r="A1902" s="107">
        <f t="shared" si="29"/>
        <v>10</v>
      </c>
      <c r="B1902" s="113">
        <v>45567</v>
      </c>
      <c r="C1902" s="113">
        <v>45567</v>
      </c>
      <c r="D1902" s="108" t="s">
        <v>3964</v>
      </c>
      <c r="E1902" s="108" t="s">
        <v>272</v>
      </c>
      <c r="F1902" s="108" t="s">
        <v>3965</v>
      </c>
      <c r="G1902" s="108" t="s">
        <v>315</v>
      </c>
      <c r="H1902" s="108" t="s">
        <v>316</v>
      </c>
      <c r="I1902" s="108" t="s">
        <v>272</v>
      </c>
      <c r="J1902" s="120">
        <v>-570174000</v>
      </c>
      <c r="K1902" s="114">
        <v>0</v>
      </c>
      <c r="L1902" s="114">
        <v>-570174000</v>
      </c>
      <c r="M1902" s="115" t="s">
        <v>272</v>
      </c>
      <c r="N1902" s="108" t="s">
        <v>116</v>
      </c>
      <c r="O1902" s="108" t="s">
        <v>173</v>
      </c>
      <c r="P1902" s="108" t="s">
        <v>284</v>
      </c>
      <c r="Q1902" s="120">
        <v>22000</v>
      </c>
      <c r="R1902" s="116" t="s">
        <v>0</v>
      </c>
      <c r="S1902" s="108" t="s">
        <v>272</v>
      </c>
      <c r="T1902" s="108" t="s">
        <v>272</v>
      </c>
      <c r="U1902" s="108" t="s">
        <v>272</v>
      </c>
      <c r="V1902" s="108" t="s">
        <v>272</v>
      </c>
      <c r="W1902" s="108" t="s">
        <v>272</v>
      </c>
      <c r="X1902" s="108" t="s">
        <v>272</v>
      </c>
      <c r="Y1902" s="108" t="s">
        <v>272</v>
      </c>
      <c r="Z1902" s="108" t="s">
        <v>272</v>
      </c>
      <c r="AA1902" s="108" t="s">
        <v>272</v>
      </c>
      <c r="AB1902" s="108" t="s">
        <v>272</v>
      </c>
      <c r="AC1902" s="108" t="s">
        <v>272</v>
      </c>
      <c r="AD1902" s="108" t="s">
        <v>272</v>
      </c>
      <c r="AE1902" s="108" t="s">
        <v>272</v>
      </c>
      <c r="AF1902" s="108" t="s">
        <v>278</v>
      </c>
    </row>
    <row r="1903" spans="1:32" x14ac:dyDescent="0.25">
      <c r="A1903" s="107">
        <f t="shared" si="29"/>
        <v>10</v>
      </c>
      <c r="B1903" s="113">
        <v>45567</v>
      </c>
      <c r="C1903" s="113">
        <v>45567</v>
      </c>
      <c r="D1903" s="108" t="s">
        <v>3966</v>
      </c>
      <c r="E1903" s="108" t="s">
        <v>272</v>
      </c>
      <c r="F1903" s="108" t="s">
        <v>3967</v>
      </c>
      <c r="G1903" s="108" t="s">
        <v>315</v>
      </c>
      <c r="H1903" s="108" t="s">
        <v>316</v>
      </c>
      <c r="I1903" s="108" t="s">
        <v>272</v>
      </c>
      <c r="J1903" s="120">
        <v>-570174000</v>
      </c>
      <c r="K1903" s="114">
        <v>0</v>
      </c>
      <c r="L1903" s="114">
        <v>-570174000</v>
      </c>
      <c r="M1903" s="115" t="s">
        <v>272</v>
      </c>
      <c r="N1903" s="108" t="s">
        <v>116</v>
      </c>
      <c r="O1903" s="108" t="s">
        <v>173</v>
      </c>
      <c r="P1903" s="108" t="s">
        <v>284</v>
      </c>
      <c r="Q1903" s="120">
        <v>22000</v>
      </c>
      <c r="R1903" s="116" t="s">
        <v>0</v>
      </c>
      <c r="S1903" s="108" t="s">
        <v>272</v>
      </c>
      <c r="T1903" s="108" t="s">
        <v>272</v>
      </c>
      <c r="U1903" s="108" t="s">
        <v>272</v>
      </c>
      <c r="V1903" s="108" t="s">
        <v>272</v>
      </c>
      <c r="W1903" s="108" t="s">
        <v>272</v>
      </c>
      <c r="X1903" s="108" t="s">
        <v>272</v>
      </c>
      <c r="Y1903" s="108" t="s">
        <v>272</v>
      </c>
      <c r="Z1903" s="108" t="s">
        <v>272</v>
      </c>
      <c r="AA1903" s="108" t="s">
        <v>272</v>
      </c>
      <c r="AB1903" s="108" t="s">
        <v>272</v>
      </c>
      <c r="AC1903" s="108" t="s">
        <v>272</v>
      </c>
      <c r="AD1903" s="108" t="s">
        <v>272</v>
      </c>
      <c r="AE1903" s="108" t="s">
        <v>272</v>
      </c>
      <c r="AF1903" s="108" t="s">
        <v>278</v>
      </c>
    </row>
    <row r="1904" spans="1:32" x14ac:dyDescent="0.25">
      <c r="A1904" s="107">
        <f t="shared" si="29"/>
        <v>10</v>
      </c>
      <c r="B1904" s="113">
        <v>45567</v>
      </c>
      <c r="C1904" s="113">
        <v>45567</v>
      </c>
      <c r="D1904" s="108" t="s">
        <v>3968</v>
      </c>
      <c r="E1904" s="108" t="s">
        <v>272</v>
      </c>
      <c r="F1904" s="108" t="s">
        <v>3969</v>
      </c>
      <c r="G1904" s="108" t="s">
        <v>315</v>
      </c>
      <c r="H1904" s="108" t="s">
        <v>316</v>
      </c>
      <c r="I1904" s="108" t="s">
        <v>272</v>
      </c>
      <c r="J1904" s="120">
        <v>-570174000</v>
      </c>
      <c r="K1904" s="114">
        <v>0</v>
      </c>
      <c r="L1904" s="114">
        <v>-570174000</v>
      </c>
      <c r="M1904" s="115" t="s">
        <v>272</v>
      </c>
      <c r="N1904" s="108" t="s">
        <v>116</v>
      </c>
      <c r="O1904" s="108" t="s">
        <v>173</v>
      </c>
      <c r="P1904" s="108" t="s">
        <v>284</v>
      </c>
      <c r="Q1904" s="120">
        <v>22000</v>
      </c>
      <c r="R1904" s="116" t="s">
        <v>0</v>
      </c>
      <c r="S1904" s="108" t="s">
        <v>272</v>
      </c>
      <c r="T1904" s="108" t="s">
        <v>272</v>
      </c>
      <c r="U1904" s="108" t="s">
        <v>272</v>
      </c>
      <c r="V1904" s="108" t="s">
        <v>272</v>
      </c>
      <c r="W1904" s="108" t="s">
        <v>272</v>
      </c>
      <c r="X1904" s="108" t="s">
        <v>272</v>
      </c>
      <c r="Y1904" s="108" t="s">
        <v>272</v>
      </c>
      <c r="Z1904" s="108" t="s">
        <v>272</v>
      </c>
      <c r="AA1904" s="108" t="s">
        <v>272</v>
      </c>
      <c r="AB1904" s="108" t="s">
        <v>272</v>
      </c>
      <c r="AC1904" s="108" t="s">
        <v>272</v>
      </c>
      <c r="AD1904" s="108" t="s">
        <v>272</v>
      </c>
      <c r="AE1904" s="108" t="s">
        <v>272</v>
      </c>
      <c r="AF1904" s="108" t="s">
        <v>278</v>
      </c>
    </row>
    <row r="1905" spans="1:32" x14ac:dyDescent="0.25">
      <c r="A1905" s="107">
        <f t="shared" si="29"/>
        <v>10</v>
      </c>
      <c r="B1905" s="113">
        <v>45567</v>
      </c>
      <c r="C1905" s="113">
        <v>45567</v>
      </c>
      <c r="D1905" s="108" t="s">
        <v>3970</v>
      </c>
      <c r="E1905" s="108" t="s">
        <v>272</v>
      </c>
      <c r="F1905" s="108" t="s">
        <v>3971</v>
      </c>
      <c r="G1905" s="108" t="s">
        <v>315</v>
      </c>
      <c r="H1905" s="108" t="s">
        <v>316</v>
      </c>
      <c r="I1905" s="108" t="s">
        <v>272</v>
      </c>
      <c r="J1905" s="120">
        <v>-570174000</v>
      </c>
      <c r="K1905" s="114">
        <v>0</v>
      </c>
      <c r="L1905" s="114">
        <v>-570174000</v>
      </c>
      <c r="M1905" s="115" t="s">
        <v>272</v>
      </c>
      <c r="N1905" s="108" t="s">
        <v>116</v>
      </c>
      <c r="O1905" s="108" t="s">
        <v>173</v>
      </c>
      <c r="P1905" s="108" t="s">
        <v>284</v>
      </c>
      <c r="Q1905" s="120">
        <v>22000</v>
      </c>
      <c r="R1905" s="116" t="s">
        <v>0</v>
      </c>
      <c r="S1905" s="108" t="s">
        <v>272</v>
      </c>
      <c r="T1905" s="108" t="s">
        <v>272</v>
      </c>
      <c r="U1905" s="108" t="s">
        <v>272</v>
      </c>
      <c r="V1905" s="108" t="s">
        <v>272</v>
      </c>
      <c r="W1905" s="108" t="s">
        <v>272</v>
      </c>
      <c r="X1905" s="108" t="s">
        <v>272</v>
      </c>
      <c r="Y1905" s="108" t="s">
        <v>272</v>
      </c>
      <c r="Z1905" s="108" t="s">
        <v>272</v>
      </c>
      <c r="AA1905" s="108" t="s">
        <v>272</v>
      </c>
      <c r="AB1905" s="108" t="s">
        <v>272</v>
      </c>
      <c r="AC1905" s="108" t="s">
        <v>272</v>
      </c>
      <c r="AD1905" s="108" t="s">
        <v>272</v>
      </c>
      <c r="AE1905" s="108" t="s">
        <v>272</v>
      </c>
      <c r="AF1905" s="108" t="s">
        <v>278</v>
      </c>
    </row>
    <row r="1906" spans="1:32" x14ac:dyDescent="0.25">
      <c r="A1906" s="107">
        <f t="shared" si="29"/>
        <v>10</v>
      </c>
      <c r="B1906" s="113">
        <v>45567</v>
      </c>
      <c r="C1906" s="113">
        <v>45567</v>
      </c>
      <c r="D1906" s="108" t="s">
        <v>3972</v>
      </c>
      <c r="E1906" s="108" t="s">
        <v>272</v>
      </c>
      <c r="F1906" s="108" t="s">
        <v>3973</v>
      </c>
      <c r="G1906" s="108" t="s">
        <v>315</v>
      </c>
      <c r="H1906" s="108" t="s">
        <v>316</v>
      </c>
      <c r="I1906" s="108" t="s">
        <v>272</v>
      </c>
      <c r="J1906" s="120">
        <v>-570174000</v>
      </c>
      <c r="K1906" s="114">
        <v>0</v>
      </c>
      <c r="L1906" s="114">
        <v>-570174000</v>
      </c>
      <c r="M1906" s="115" t="s">
        <v>272</v>
      </c>
      <c r="N1906" s="108" t="s">
        <v>116</v>
      </c>
      <c r="O1906" s="108" t="s">
        <v>173</v>
      </c>
      <c r="P1906" s="108" t="s">
        <v>284</v>
      </c>
      <c r="Q1906" s="120">
        <v>22000</v>
      </c>
      <c r="R1906" s="116" t="s">
        <v>0</v>
      </c>
      <c r="S1906" s="108" t="s">
        <v>272</v>
      </c>
      <c r="T1906" s="108" t="s">
        <v>272</v>
      </c>
      <c r="U1906" s="108" t="s">
        <v>272</v>
      </c>
      <c r="V1906" s="108" t="s">
        <v>272</v>
      </c>
      <c r="W1906" s="108" t="s">
        <v>272</v>
      </c>
      <c r="X1906" s="108" t="s">
        <v>272</v>
      </c>
      <c r="Y1906" s="108" t="s">
        <v>272</v>
      </c>
      <c r="Z1906" s="108" t="s">
        <v>272</v>
      </c>
      <c r="AA1906" s="108" t="s">
        <v>272</v>
      </c>
      <c r="AB1906" s="108" t="s">
        <v>272</v>
      </c>
      <c r="AC1906" s="108" t="s">
        <v>272</v>
      </c>
      <c r="AD1906" s="108" t="s">
        <v>272</v>
      </c>
      <c r="AE1906" s="108" t="s">
        <v>272</v>
      </c>
      <c r="AF1906" s="108" t="s">
        <v>278</v>
      </c>
    </row>
    <row r="1907" spans="1:32" x14ac:dyDescent="0.25">
      <c r="A1907" s="107">
        <f t="shared" si="29"/>
        <v>10</v>
      </c>
      <c r="B1907" s="113">
        <v>45567</v>
      </c>
      <c r="C1907" s="113">
        <v>45567</v>
      </c>
      <c r="D1907" s="108" t="s">
        <v>3974</v>
      </c>
      <c r="E1907" s="108" t="s">
        <v>272</v>
      </c>
      <c r="F1907" s="108" t="s">
        <v>3975</v>
      </c>
      <c r="G1907" s="108" t="s">
        <v>281</v>
      </c>
      <c r="H1907" s="108" t="s">
        <v>282</v>
      </c>
      <c r="I1907" s="108" t="s">
        <v>272</v>
      </c>
      <c r="J1907" s="120">
        <v>-714846000</v>
      </c>
      <c r="K1907" s="114">
        <v>0</v>
      </c>
      <c r="L1907" s="114">
        <v>-714846000</v>
      </c>
      <c r="M1907" s="115" t="s">
        <v>272</v>
      </c>
      <c r="N1907" s="108" t="s">
        <v>110</v>
      </c>
      <c r="O1907" s="108" t="s">
        <v>192</v>
      </c>
      <c r="P1907" s="108" t="s">
        <v>284</v>
      </c>
      <c r="Q1907" s="120">
        <v>22000</v>
      </c>
      <c r="R1907" s="116" t="s">
        <v>0</v>
      </c>
      <c r="S1907" s="108" t="s">
        <v>272</v>
      </c>
      <c r="T1907" s="108" t="s">
        <v>272</v>
      </c>
      <c r="U1907" s="108" t="s">
        <v>272</v>
      </c>
      <c r="V1907" s="108" t="s">
        <v>272</v>
      </c>
      <c r="W1907" s="108" t="s">
        <v>272</v>
      </c>
      <c r="X1907" s="108" t="s">
        <v>272</v>
      </c>
      <c r="Y1907" s="108" t="s">
        <v>272</v>
      </c>
      <c r="Z1907" s="108" t="s">
        <v>272</v>
      </c>
      <c r="AA1907" s="108" t="s">
        <v>272</v>
      </c>
      <c r="AB1907" s="108" t="s">
        <v>272</v>
      </c>
      <c r="AC1907" s="108" t="s">
        <v>272</v>
      </c>
      <c r="AD1907" s="108" t="s">
        <v>272</v>
      </c>
      <c r="AE1907" s="108" t="s">
        <v>272</v>
      </c>
      <c r="AF1907" s="108" t="s">
        <v>278</v>
      </c>
    </row>
    <row r="1908" spans="1:32" x14ac:dyDescent="0.25">
      <c r="A1908" s="107">
        <f t="shared" si="29"/>
        <v>10</v>
      </c>
      <c r="B1908" s="113">
        <v>45567</v>
      </c>
      <c r="C1908" s="113">
        <v>45567</v>
      </c>
      <c r="D1908" s="108" t="s">
        <v>3976</v>
      </c>
      <c r="E1908" s="108" t="s">
        <v>272</v>
      </c>
      <c r="F1908" s="108" t="s">
        <v>3977</v>
      </c>
      <c r="G1908" s="108" t="s">
        <v>281</v>
      </c>
      <c r="H1908" s="108" t="s">
        <v>282</v>
      </c>
      <c r="I1908" s="108" t="s">
        <v>272</v>
      </c>
      <c r="J1908" s="120">
        <v>-11850000</v>
      </c>
      <c r="K1908" s="114">
        <v>0</v>
      </c>
      <c r="L1908" s="114">
        <v>-11850000</v>
      </c>
      <c r="M1908" s="115" t="s">
        <v>272</v>
      </c>
      <c r="N1908" s="108" t="s">
        <v>2423</v>
      </c>
      <c r="O1908" s="108" t="s">
        <v>2424</v>
      </c>
      <c r="P1908" s="108" t="s">
        <v>284</v>
      </c>
      <c r="Q1908" s="120">
        <v>2370</v>
      </c>
      <c r="R1908" s="116" t="s">
        <v>239</v>
      </c>
      <c r="S1908" s="108" t="s">
        <v>272</v>
      </c>
      <c r="T1908" s="108" t="s">
        <v>272</v>
      </c>
      <c r="U1908" s="108" t="s">
        <v>272</v>
      </c>
      <c r="V1908" s="108" t="s">
        <v>272</v>
      </c>
      <c r="W1908" s="108" t="s">
        <v>272</v>
      </c>
      <c r="X1908" s="108" t="s">
        <v>272</v>
      </c>
      <c r="Y1908" s="108" t="s">
        <v>272</v>
      </c>
      <c r="Z1908" s="108" t="s">
        <v>272</v>
      </c>
      <c r="AA1908" s="108" t="s">
        <v>272</v>
      </c>
      <c r="AB1908" s="108" t="s">
        <v>272</v>
      </c>
      <c r="AC1908" s="108" t="s">
        <v>272</v>
      </c>
      <c r="AD1908" s="108" t="s">
        <v>272</v>
      </c>
      <c r="AE1908" s="108" t="s">
        <v>272</v>
      </c>
      <c r="AF1908" s="108" t="s">
        <v>278</v>
      </c>
    </row>
    <row r="1909" spans="1:32" x14ac:dyDescent="0.25">
      <c r="A1909" s="107">
        <f t="shared" si="29"/>
        <v>10</v>
      </c>
      <c r="B1909" s="113">
        <v>45567</v>
      </c>
      <c r="C1909" s="113">
        <v>45567</v>
      </c>
      <c r="D1909" s="108" t="s">
        <v>3976</v>
      </c>
      <c r="E1909" s="108" t="s">
        <v>272</v>
      </c>
      <c r="F1909" s="108" t="s">
        <v>3977</v>
      </c>
      <c r="G1909" s="108" t="s">
        <v>281</v>
      </c>
      <c r="H1909" s="108" t="s">
        <v>282</v>
      </c>
      <c r="I1909" s="108" t="s">
        <v>272</v>
      </c>
      <c r="J1909" s="120">
        <v>-12300000</v>
      </c>
      <c r="K1909" s="114">
        <v>0</v>
      </c>
      <c r="L1909" s="114">
        <v>-12300000</v>
      </c>
      <c r="M1909" s="115" t="s">
        <v>272</v>
      </c>
      <c r="N1909" s="108" t="s">
        <v>2425</v>
      </c>
      <c r="O1909" s="108" t="s">
        <v>2426</v>
      </c>
      <c r="P1909" s="108" t="s">
        <v>284</v>
      </c>
      <c r="Q1909" s="120">
        <v>2460</v>
      </c>
      <c r="R1909" s="116" t="s">
        <v>239</v>
      </c>
      <c r="S1909" s="108" t="s">
        <v>272</v>
      </c>
      <c r="T1909" s="108" t="s">
        <v>272</v>
      </c>
      <c r="U1909" s="108" t="s">
        <v>272</v>
      </c>
      <c r="V1909" s="108" t="s">
        <v>272</v>
      </c>
      <c r="W1909" s="108" t="s">
        <v>272</v>
      </c>
      <c r="X1909" s="108" t="s">
        <v>272</v>
      </c>
      <c r="Y1909" s="108" t="s">
        <v>272</v>
      </c>
      <c r="Z1909" s="108" t="s">
        <v>272</v>
      </c>
      <c r="AA1909" s="108" t="s">
        <v>272</v>
      </c>
      <c r="AB1909" s="108" t="s">
        <v>272</v>
      </c>
      <c r="AC1909" s="108" t="s">
        <v>272</v>
      </c>
      <c r="AD1909" s="108" t="s">
        <v>272</v>
      </c>
      <c r="AE1909" s="108" t="s">
        <v>272</v>
      </c>
      <c r="AF1909" s="108" t="s">
        <v>278</v>
      </c>
    </row>
    <row r="1910" spans="1:32" x14ac:dyDescent="0.25">
      <c r="A1910" s="107">
        <f t="shared" si="29"/>
        <v>10</v>
      </c>
      <c r="B1910" s="113">
        <v>45567</v>
      </c>
      <c r="C1910" s="113">
        <v>45567</v>
      </c>
      <c r="D1910" s="108" t="s">
        <v>3976</v>
      </c>
      <c r="E1910" s="108" t="s">
        <v>272</v>
      </c>
      <c r="F1910" s="108" t="s">
        <v>3977</v>
      </c>
      <c r="G1910" s="108" t="s">
        <v>281</v>
      </c>
      <c r="H1910" s="108" t="s">
        <v>282</v>
      </c>
      <c r="I1910" s="108" t="s">
        <v>272</v>
      </c>
      <c r="J1910" s="120">
        <v>-12350000</v>
      </c>
      <c r="K1910" s="114">
        <v>0</v>
      </c>
      <c r="L1910" s="114">
        <v>-12350000</v>
      </c>
      <c r="M1910" s="115" t="s">
        <v>272</v>
      </c>
      <c r="N1910" s="108" t="s">
        <v>2427</v>
      </c>
      <c r="O1910" s="108" t="s">
        <v>2428</v>
      </c>
      <c r="P1910" s="108" t="s">
        <v>284</v>
      </c>
      <c r="Q1910" s="120">
        <v>2470</v>
      </c>
      <c r="R1910" s="116" t="s">
        <v>239</v>
      </c>
      <c r="S1910" s="108" t="s">
        <v>272</v>
      </c>
      <c r="T1910" s="108" t="s">
        <v>272</v>
      </c>
      <c r="U1910" s="108" t="s">
        <v>272</v>
      </c>
      <c r="V1910" s="108" t="s">
        <v>272</v>
      </c>
      <c r="W1910" s="108" t="s">
        <v>272</v>
      </c>
      <c r="X1910" s="108" t="s">
        <v>272</v>
      </c>
      <c r="Y1910" s="108" t="s">
        <v>272</v>
      </c>
      <c r="Z1910" s="108" t="s">
        <v>272</v>
      </c>
      <c r="AA1910" s="108" t="s">
        <v>272</v>
      </c>
      <c r="AB1910" s="108" t="s">
        <v>272</v>
      </c>
      <c r="AC1910" s="108" t="s">
        <v>272</v>
      </c>
      <c r="AD1910" s="108" t="s">
        <v>272</v>
      </c>
      <c r="AE1910" s="108" t="s">
        <v>272</v>
      </c>
      <c r="AF1910" s="108" t="s">
        <v>278</v>
      </c>
    </row>
    <row r="1911" spans="1:32" x14ac:dyDescent="0.25">
      <c r="A1911" s="107">
        <f t="shared" si="29"/>
        <v>10</v>
      </c>
      <c r="B1911" s="113">
        <v>45567</v>
      </c>
      <c r="C1911" s="113">
        <v>45567</v>
      </c>
      <c r="D1911" s="108" t="s">
        <v>3976</v>
      </c>
      <c r="E1911" s="108" t="s">
        <v>272</v>
      </c>
      <c r="F1911" s="108" t="s">
        <v>3977</v>
      </c>
      <c r="G1911" s="108" t="s">
        <v>281</v>
      </c>
      <c r="H1911" s="108" t="s">
        <v>282</v>
      </c>
      <c r="I1911" s="108" t="s">
        <v>272</v>
      </c>
      <c r="J1911" s="120">
        <v>-12050000</v>
      </c>
      <c r="K1911" s="114">
        <v>0</v>
      </c>
      <c r="L1911" s="114">
        <v>-12050000</v>
      </c>
      <c r="M1911" s="115" t="s">
        <v>272</v>
      </c>
      <c r="N1911" s="108" t="s">
        <v>2429</v>
      </c>
      <c r="O1911" s="108" t="s">
        <v>2430</v>
      </c>
      <c r="P1911" s="108" t="s">
        <v>284</v>
      </c>
      <c r="Q1911" s="120">
        <v>2410</v>
      </c>
      <c r="R1911" s="116" t="s">
        <v>239</v>
      </c>
      <c r="S1911" s="108" t="s">
        <v>272</v>
      </c>
      <c r="T1911" s="108" t="s">
        <v>272</v>
      </c>
      <c r="U1911" s="108" t="s">
        <v>272</v>
      </c>
      <c r="V1911" s="108" t="s">
        <v>272</v>
      </c>
      <c r="W1911" s="108" t="s">
        <v>272</v>
      </c>
      <c r="X1911" s="108" t="s">
        <v>272</v>
      </c>
      <c r="Y1911" s="108" t="s">
        <v>272</v>
      </c>
      <c r="Z1911" s="108" t="s">
        <v>272</v>
      </c>
      <c r="AA1911" s="108" t="s">
        <v>272</v>
      </c>
      <c r="AB1911" s="108" t="s">
        <v>272</v>
      </c>
      <c r="AC1911" s="108" t="s">
        <v>272</v>
      </c>
      <c r="AD1911" s="108" t="s">
        <v>272</v>
      </c>
      <c r="AE1911" s="108" t="s">
        <v>272</v>
      </c>
      <c r="AF1911" s="108" t="s">
        <v>278</v>
      </c>
    </row>
    <row r="1912" spans="1:32" x14ac:dyDescent="0.25">
      <c r="A1912" s="107">
        <f t="shared" si="29"/>
        <v>10</v>
      </c>
      <c r="B1912" s="113">
        <v>45567</v>
      </c>
      <c r="C1912" s="113">
        <v>45567</v>
      </c>
      <c r="D1912" s="108" t="s">
        <v>3978</v>
      </c>
      <c r="E1912" s="108" t="s">
        <v>272</v>
      </c>
      <c r="F1912" s="108" t="s">
        <v>3979</v>
      </c>
      <c r="G1912" s="108" t="s">
        <v>281</v>
      </c>
      <c r="H1912" s="108" t="s">
        <v>282</v>
      </c>
      <c r="I1912" s="108" t="s">
        <v>272</v>
      </c>
      <c r="J1912" s="120">
        <v>-107760975</v>
      </c>
      <c r="K1912" s="114">
        <v>0</v>
      </c>
      <c r="L1912" s="114">
        <v>-107760975</v>
      </c>
      <c r="M1912" s="115" t="s">
        <v>272</v>
      </c>
      <c r="N1912" s="108" t="s">
        <v>141</v>
      </c>
      <c r="O1912" s="108" t="s">
        <v>142</v>
      </c>
      <c r="P1912" s="108" t="s">
        <v>284</v>
      </c>
      <c r="Q1912" s="120">
        <v>5250</v>
      </c>
      <c r="R1912" s="116" t="s">
        <v>1</v>
      </c>
      <c r="S1912" s="108" t="s">
        <v>272</v>
      </c>
      <c r="T1912" s="108" t="s">
        <v>272</v>
      </c>
      <c r="U1912" s="108" t="s">
        <v>272</v>
      </c>
      <c r="V1912" s="108" t="s">
        <v>272</v>
      </c>
      <c r="W1912" s="108" t="s">
        <v>272</v>
      </c>
      <c r="X1912" s="108" t="s">
        <v>272</v>
      </c>
      <c r="Y1912" s="108" t="s">
        <v>272</v>
      </c>
      <c r="Z1912" s="108" t="s">
        <v>272</v>
      </c>
      <c r="AA1912" s="108" t="s">
        <v>272</v>
      </c>
      <c r="AB1912" s="108" t="s">
        <v>272</v>
      </c>
      <c r="AC1912" s="108" t="s">
        <v>272</v>
      </c>
      <c r="AD1912" s="108" t="s">
        <v>272</v>
      </c>
      <c r="AE1912" s="108" t="s">
        <v>272</v>
      </c>
      <c r="AF1912" s="108" t="s">
        <v>278</v>
      </c>
    </row>
    <row r="1913" spans="1:32" x14ac:dyDescent="0.25">
      <c r="A1913" s="107">
        <f t="shared" si="29"/>
        <v>10</v>
      </c>
      <c r="B1913" s="113">
        <v>45567</v>
      </c>
      <c r="C1913" s="113">
        <v>45567</v>
      </c>
      <c r="D1913" s="108" t="s">
        <v>3980</v>
      </c>
      <c r="E1913" s="108" t="s">
        <v>272</v>
      </c>
      <c r="F1913" s="108" t="s">
        <v>3981</v>
      </c>
      <c r="G1913" s="108" t="s">
        <v>281</v>
      </c>
      <c r="H1913" s="108" t="s">
        <v>282</v>
      </c>
      <c r="I1913" s="108" t="s">
        <v>272</v>
      </c>
      <c r="J1913" s="120">
        <v>-117600000</v>
      </c>
      <c r="K1913" s="114">
        <v>0</v>
      </c>
      <c r="L1913" s="114">
        <v>-117600000</v>
      </c>
      <c r="M1913" s="115" t="s">
        <v>272</v>
      </c>
      <c r="N1913" s="108" t="s">
        <v>3750</v>
      </c>
      <c r="O1913" s="108" t="s">
        <v>3751</v>
      </c>
      <c r="P1913" s="108" t="s">
        <v>284</v>
      </c>
      <c r="Q1913" s="120">
        <v>5250</v>
      </c>
      <c r="R1913" s="116" t="s">
        <v>1</v>
      </c>
      <c r="S1913" s="108" t="s">
        <v>272</v>
      </c>
      <c r="T1913" s="108" t="s">
        <v>272</v>
      </c>
      <c r="U1913" s="108" t="s">
        <v>272</v>
      </c>
      <c r="V1913" s="108" t="s">
        <v>272</v>
      </c>
      <c r="W1913" s="108" t="s">
        <v>272</v>
      </c>
      <c r="X1913" s="108" t="s">
        <v>272</v>
      </c>
      <c r="Y1913" s="108" t="s">
        <v>272</v>
      </c>
      <c r="Z1913" s="108" t="s">
        <v>272</v>
      </c>
      <c r="AA1913" s="108" t="s">
        <v>272</v>
      </c>
      <c r="AB1913" s="108" t="s">
        <v>272</v>
      </c>
      <c r="AC1913" s="108" t="s">
        <v>272</v>
      </c>
      <c r="AD1913" s="108" t="s">
        <v>272</v>
      </c>
      <c r="AE1913" s="108" t="s">
        <v>272</v>
      </c>
      <c r="AF1913" s="108" t="s">
        <v>278</v>
      </c>
    </row>
    <row r="1914" spans="1:32" ht="37.5" x14ac:dyDescent="0.25">
      <c r="A1914" s="107">
        <f t="shared" si="29"/>
        <v>10</v>
      </c>
      <c r="B1914" s="113">
        <v>45568</v>
      </c>
      <c r="C1914" s="113">
        <v>45568</v>
      </c>
      <c r="D1914" s="108" t="s">
        <v>3982</v>
      </c>
      <c r="E1914" s="108" t="s">
        <v>272</v>
      </c>
      <c r="F1914" s="108" t="s">
        <v>3983</v>
      </c>
      <c r="G1914" s="108" t="s">
        <v>274</v>
      </c>
      <c r="H1914" s="108" t="s">
        <v>275</v>
      </c>
      <c r="I1914" s="108" t="s">
        <v>272</v>
      </c>
      <c r="J1914" s="120">
        <v>-67008</v>
      </c>
      <c r="K1914" s="114">
        <v>0</v>
      </c>
      <c r="L1914" s="114">
        <v>-67008</v>
      </c>
      <c r="M1914" s="115" t="s">
        <v>3984</v>
      </c>
      <c r="N1914" s="108" t="s">
        <v>272</v>
      </c>
      <c r="O1914" s="108" t="s">
        <v>272</v>
      </c>
      <c r="P1914" s="108" t="s">
        <v>272</v>
      </c>
      <c r="Q1914" s="120">
        <v>0</v>
      </c>
      <c r="R1914" s="116" t="s">
        <v>239</v>
      </c>
      <c r="S1914" s="108" t="s">
        <v>272</v>
      </c>
      <c r="T1914" s="108" t="s">
        <v>272</v>
      </c>
      <c r="U1914" s="108" t="s">
        <v>272</v>
      </c>
      <c r="V1914" s="108" t="s">
        <v>272</v>
      </c>
      <c r="W1914" s="108" t="s">
        <v>272</v>
      </c>
      <c r="X1914" s="108" t="s">
        <v>272</v>
      </c>
      <c r="Y1914" s="108" t="s">
        <v>272</v>
      </c>
      <c r="Z1914" s="108" t="s">
        <v>272</v>
      </c>
      <c r="AA1914" s="108" t="s">
        <v>272</v>
      </c>
      <c r="AB1914" s="108" t="s">
        <v>272</v>
      </c>
      <c r="AC1914" s="108" t="s">
        <v>272</v>
      </c>
      <c r="AD1914" s="108" t="s">
        <v>272</v>
      </c>
      <c r="AE1914" s="108" t="s">
        <v>272</v>
      </c>
      <c r="AF1914" s="108" t="s">
        <v>278</v>
      </c>
    </row>
    <row r="1915" spans="1:32" ht="50" x14ac:dyDescent="0.25">
      <c r="A1915" s="107">
        <f t="shared" si="29"/>
        <v>10</v>
      </c>
      <c r="B1915" s="113">
        <v>45568</v>
      </c>
      <c r="C1915" s="113">
        <v>45568</v>
      </c>
      <c r="D1915" s="108" t="s">
        <v>3985</v>
      </c>
      <c r="E1915" s="108" t="s">
        <v>272</v>
      </c>
      <c r="F1915" s="108" t="s">
        <v>3986</v>
      </c>
      <c r="G1915" s="108" t="s">
        <v>274</v>
      </c>
      <c r="H1915" s="108" t="s">
        <v>275</v>
      </c>
      <c r="I1915" s="108" t="s">
        <v>272</v>
      </c>
      <c r="J1915" s="120">
        <v>-10283333</v>
      </c>
      <c r="K1915" s="114">
        <v>0</v>
      </c>
      <c r="L1915" s="114">
        <v>-10283333</v>
      </c>
      <c r="M1915" s="115" t="s">
        <v>3987</v>
      </c>
      <c r="N1915" s="108" t="s">
        <v>272</v>
      </c>
      <c r="O1915" s="108" t="s">
        <v>272</v>
      </c>
      <c r="P1915" s="108" t="s">
        <v>272</v>
      </c>
      <c r="Q1915" s="120">
        <v>0</v>
      </c>
      <c r="R1915" s="116" t="s">
        <v>239</v>
      </c>
      <c r="S1915" s="108" t="s">
        <v>272</v>
      </c>
      <c r="T1915" s="108" t="s">
        <v>272</v>
      </c>
      <c r="U1915" s="108" t="s">
        <v>272</v>
      </c>
      <c r="V1915" s="108" t="s">
        <v>272</v>
      </c>
      <c r="W1915" s="108" t="s">
        <v>272</v>
      </c>
      <c r="X1915" s="108" t="s">
        <v>272</v>
      </c>
      <c r="Y1915" s="108" t="s">
        <v>272</v>
      </c>
      <c r="Z1915" s="108" t="s">
        <v>272</v>
      </c>
      <c r="AA1915" s="108" t="s">
        <v>272</v>
      </c>
      <c r="AB1915" s="108" t="s">
        <v>272</v>
      </c>
      <c r="AC1915" s="108" t="s">
        <v>272</v>
      </c>
      <c r="AD1915" s="108" t="s">
        <v>272</v>
      </c>
      <c r="AE1915" s="108" t="s">
        <v>272</v>
      </c>
      <c r="AF1915" s="108" t="s">
        <v>278</v>
      </c>
    </row>
    <row r="1916" spans="1:32" x14ac:dyDescent="0.25">
      <c r="A1916" s="107">
        <f t="shared" si="29"/>
        <v>10</v>
      </c>
      <c r="B1916" s="113">
        <v>45568</v>
      </c>
      <c r="C1916" s="113">
        <v>45568</v>
      </c>
      <c r="D1916" s="108" t="s">
        <v>3988</v>
      </c>
      <c r="E1916" s="108" t="s">
        <v>272</v>
      </c>
      <c r="F1916" s="108" t="s">
        <v>3989</v>
      </c>
      <c r="G1916" s="108" t="s">
        <v>281</v>
      </c>
      <c r="H1916" s="108" t="s">
        <v>282</v>
      </c>
      <c r="I1916" s="108" t="s">
        <v>272</v>
      </c>
      <c r="J1916" s="120">
        <v>-193017000</v>
      </c>
      <c r="K1916" s="114">
        <v>0</v>
      </c>
      <c r="L1916" s="114">
        <v>-193017000</v>
      </c>
      <c r="M1916" s="115" t="s">
        <v>272</v>
      </c>
      <c r="N1916" s="108" t="s">
        <v>101</v>
      </c>
      <c r="O1916" s="108" t="s">
        <v>175</v>
      </c>
      <c r="P1916" s="108" t="s">
        <v>284</v>
      </c>
      <c r="Q1916" s="120">
        <v>5500</v>
      </c>
      <c r="R1916" s="116" t="s">
        <v>1</v>
      </c>
      <c r="S1916" s="108" t="s">
        <v>272</v>
      </c>
      <c r="T1916" s="108" t="s">
        <v>272</v>
      </c>
      <c r="U1916" s="108" t="s">
        <v>272</v>
      </c>
      <c r="V1916" s="108" t="s">
        <v>272</v>
      </c>
      <c r="W1916" s="108" t="s">
        <v>272</v>
      </c>
      <c r="X1916" s="108" t="s">
        <v>272</v>
      </c>
      <c r="Y1916" s="108" t="s">
        <v>272</v>
      </c>
      <c r="Z1916" s="108" t="s">
        <v>272</v>
      </c>
      <c r="AA1916" s="108" t="s">
        <v>272</v>
      </c>
      <c r="AB1916" s="108" t="s">
        <v>272</v>
      </c>
      <c r="AC1916" s="108" t="s">
        <v>272</v>
      </c>
      <c r="AD1916" s="108" t="s">
        <v>272</v>
      </c>
      <c r="AE1916" s="108" t="s">
        <v>272</v>
      </c>
      <c r="AF1916" s="108" t="s">
        <v>278</v>
      </c>
    </row>
    <row r="1917" spans="1:32" x14ac:dyDescent="0.25">
      <c r="A1917" s="107">
        <f t="shared" si="29"/>
        <v>10</v>
      </c>
      <c r="B1917" s="113">
        <v>45568</v>
      </c>
      <c r="C1917" s="113">
        <v>45568</v>
      </c>
      <c r="D1917" s="108" t="s">
        <v>3990</v>
      </c>
      <c r="E1917" s="108" t="s">
        <v>272</v>
      </c>
      <c r="F1917" s="108" t="s">
        <v>3991</v>
      </c>
      <c r="G1917" s="108" t="s">
        <v>281</v>
      </c>
      <c r="H1917" s="108" t="s">
        <v>282</v>
      </c>
      <c r="I1917" s="108" t="s">
        <v>272</v>
      </c>
      <c r="J1917" s="120">
        <v>-193017000</v>
      </c>
      <c r="K1917" s="114">
        <v>0</v>
      </c>
      <c r="L1917" s="114">
        <v>-193017000</v>
      </c>
      <c r="M1917" s="115" t="s">
        <v>272</v>
      </c>
      <c r="N1917" s="108" t="s">
        <v>101</v>
      </c>
      <c r="O1917" s="108" t="s">
        <v>175</v>
      </c>
      <c r="P1917" s="108" t="s">
        <v>284</v>
      </c>
      <c r="Q1917" s="120">
        <v>5500</v>
      </c>
      <c r="R1917" s="116" t="s">
        <v>1</v>
      </c>
      <c r="S1917" s="108" t="s">
        <v>272</v>
      </c>
      <c r="T1917" s="108" t="s">
        <v>272</v>
      </c>
      <c r="U1917" s="108" t="s">
        <v>272</v>
      </c>
      <c r="V1917" s="108" t="s">
        <v>272</v>
      </c>
      <c r="W1917" s="108" t="s">
        <v>272</v>
      </c>
      <c r="X1917" s="108" t="s">
        <v>272</v>
      </c>
      <c r="Y1917" s="108" t="s">
        <v>272</v>
      </c>
      <c r="Z1917" s="108" t="s">
        <v>272</v>
      </c>
      <c r="AA1917" s="108" t="s">
        <v>272</v>
      </c>
      <c r="AB1917" s="108" t="s">
        <v>272</v>
      </c>
      <c r="AC1917" s="108" t="s">
        <v>272</v>
      </c>
      <c r="AD1917" s="108" t="s">
        <v>272</v>
      </c>
      <c r="AE1917" s="108" t="s">
        <v>272</v>
      </c>
      <c r="AF1917" s="108" t="s">
        <v>278</v>
      </c>
    </row>
    <row r="1918" spans="1:32" x14ac:dyDescent="0.25">
      <c r="A1918" s="107">
        <f t="shared" si="29"/>
        <v>10</v>
      </c>
      <c r="B1918" s="113">
        <v>45568</v>
      </c>
      <c r="C1918" s="113">
        <v>45568</v>
      </c>
      <c r="D1918" s="108" t="s">
        <v>3992</v>
      </c>
      <c r="E1918" s="108" t="s">
        <v>272</v>
      </c>
      <c r="F1918" s="108" t="s">
        <v>3993</v>
      </c>
      <c r="G1918" s="108" t="s">
        <v>281</v>
      </c>
      <c r="H1918" s="108" t="s">
        <v>282</v>
      </c>
      <c r="I1918" s="108" t="s">
        <v>272</v>
      </c>
      <c r="J1918" s="120">
        <v>-185847750</v>
      </c>
      <c r="K1918" s="114">
        <v>0</v>
      </c>
      <c r="L1918" s="114">
        <v>-185847750</v>
      </c>
      <c r="M1918" s="115" t="s">
        <v>272</v>
      </c>
      <c r="N1918" s="108" t="s">
        <v>101</v>
      </c>
      <c r="O1918" s="108" t="s">
        <v>175</v>
      </c>
      <c r="P1918" s="108" t="s">
        <v>284</v>
      </c>
      <c r="Q1918" s="120">
        <v>5500</v>
      </c>
      <c r="R1918" s="116" t="s">
        <v>1</v>
      </c>
      <c r="S1918" s="108" t="s">
        <v>272</v>
      </c>
      <c r="T1918" s="108" t="s">
        <v>272</v>
      </c>
      <c r="U1918" s="108" t="s">
        <v>272</v>
      </c>
      <c r="V1918" s="108" t="s">
        <v>272</v>
      </c>
      <c r="W1918" s="108" t="s">
        <v>272</v>
      </c>
      <c r="X1918" s="108" t="s">
        <v>272</v>
      </c>
      <c r="Y1918" s="108" t="s">
        <v>272</v>
      </c>
      <c r="Z1918" s="108" t="s">
        <v>272</v>
      </c>
      <c r="AA1918" s="108" t="s">
        <v>272</v>
      </c>
      <c r="AB1918" s="108" t="s">
        <v>272</v>
      </c>
      <c r="AC1918" s="108" t="s">
        <v>272</v>
      </c>
      <c r="AD1918" s="108" t="s">
        <v>272</v>
      </c>
      <c r="AE1918" s="108" t="s">
        <v>272</v>
      </c>
      <c r="AF1918" s="108" t="s">
        <v>278</v>
      </c>
    </row>
    <row r="1919" spans="1:32" x14ac:dyDescent="0.25">
      <c r="A1919" s="107">
        <f t="shared" si="29"/>
        <v>10</v>
      </c>
      <c r="B1919" s="113">
        <v>45568</v>
      </c>
      <c r="C1919" s="113">
        <v>45568</v>
      </c>
      <c r="D1919" s="108" t="s">
        <v>3994</v>
      </c>
      <c r="E1919" s="108" t="s">
        <v>272</v>
      </c>
      <c r="F1919" s="108" t="s">
        <v>3995</v>
      </c>
      <c r="G1919" s="108" t="s">
        <v>281</v>
      </c>
      <c r="H1919" s="108" t="s">
        <v>282</v>
      </c>
      <c r="I1919" s="108" t="s">
        <v>272</v>
      </c>
      <c r="J1919" s="120">
        <v>-185847750</v>
      </c>
      <c r="K1919" s="114">
        <v>0</v>
      </c>
      <c r="L1919" s="114">
        <v>-185847750</v>
      </c>
      <c r="M1919" s="115" t="s">
        <v>272</v>
      </c>
      <c r="N1919" s="108" t="s">
        <v>101</v>
      </c>
      <c r="O1919" s="108" t="s">
        <v>175</v>
      </c>
      <c r="P1919" s="108" t="s">
        <v>284</v>
      </c>
      <c r="Q1919" s="120">
        <v>5500</v>
      </c>
      <c r="R1919" s="116" t="s">
        <v>1</v>
      </c>
      <c r="S1919" s="108" t="s">
        <v>272</v>
      </c>
      <c r="T1919" s="108" t="s">
        <v>272</v>
      </c>
      <c r="U1919" s="108" t="s">
        <v>272</v>
      </c>
      <c r="V1919" s="108" t="s">
        <v>272</v>
      </c>
      <c r="W1919" s="108" t="s">
        <v>272</v>
      </c>
      <c r="X1919" s="108" t="s">
        <v>272</v>
      </c>
      <c r="Y1919" s="108" t="s">
        <v>272</v>
      </c>
      <c r="Z1919" s="108" t="s">
        <v>272</v>
      </c>
      <c r="AA1919" s="108" t="s">
        <v>272</v>
      </c>
      <c r="AB1919" s="108" t="s">
        <v>272</v>
      </c>
      <c r="AC1919" s="108" t="s">
        <v>272</v>
      </c>
      <c r="AD1919" s="108" t="s">
        <v>272</v>
      </c>
      <c r="AE1919" s="108" t="s">
        <v>272</v>
      </c>
      <c r="AF1919" s="108" t="s">
        <v>278</v>
      </c>
    </row>
    <row r="1920" spans="1:32" x14ac:dyDescent="0.25">
      <c r="A1920" s="107">
        <f t="shared" si="29"/>
        <v>10</v>
      </c>
      <c r="B1920" s="113">
        <v>45568</v>
      </c>
      <c r="C1920" s="113">
        <v>45568</v>
      </c>
      <c r="D1920" s="108" t="s">
        <v>3996</v>
      </c>
      <c r="E1920" s="108" t="s">
        <v>272</v>
      </c>
      <c r="F1920" s="108" t="s">
        <v>3997</v>
      </c>
      <c r="G1920" s="108" t="s">
        <v>315</v>
      </c>
      <c r="H1920" s="108" t="s">
        <v>316</v>
      </c>
      <c r="I1920" s="108" t="s">
        <v>272</v>
      </c>
      <c r="J1920" s="120">
        <v>-679867650</v>
      </c>
      <c r="K1920" s="114">
        <v>0</v>
      </c>
      <c r="L1920" s="114">
        <v>-679867650</v>
      </c>
      <c r="M1920" s="115" t="s">
        <v>272</v>
      </c>
      <c r="N1920" s="108" t="s">
        <v>110</v>
      </c>
      <c r="O1920" s="108" t="s">
        <v>192</v>
      </c>
      <c r="P1920" s="108" t="s">
        <v>284</v>
      </c>
      <c r="Q1920" s="120">
        <v>22000</v>
      </c>
      <c r="R1920" s="116" t="s">
        <v>0</v>
      </c>
      <c r="S1920" s="108" t="s">
        <v>272</v>
      </c>
      <c r="T1920" s="108" t="s">
        <v>272</v>
      </c>
      <c r="U1920" s="108" t="s">
        <v>272</v>
      </c>
      <c r="V1920" s="108" t="s">
        <v>272</v>
      </c>
      <c r="W1920" s="108" t="s">
        <v>272</v>
      </c>
      <c r="X1920" s="108" t="s">
        <v>272</v>
      </c>
      <c r="Y1920" s="108" t="s">
        <v>272</v>
      </c>
      <c r="Z1920" s="108" t="s">
        <v>272</v>
      </c>
      <c r="AA1920" s="108" t="s">
        <v>272</v>
      </c>
      <c r="AB1920" s="108" t="s">
        <v>272</v>
      </c>
      <c r="AC1920" s="108" t="s">
        <v>272</v>
      </c>
      <c r="AD1920" s="108" t="s">
        <v>272</v>
      </c>
      <c r="AE1920" s="108" t="s">
        <v>272</v>
      </c>
      <c r="AF1920" s="108" t="s">
        <v>278</v>
      </c>
    </row>
    <row r="1921" spans="1:32" x14ac:dyDescent="0.25">
      <c r="A1921" s="107">
        <f t="shared" si="29"/>
        <v>10</v>
      </c>
      <c r="B1921" s="113">
        <v>45568</v>
      </c>
      <c r="C1921" s="113">
        <v>45568</v>
      </c>
      <c r="D1921" s="108" t="s">
        <v>3998</v>
      </c>
      <c r="E1921" s="108" t="s">
        <v>272</v>
      </c>
      <c r="F1921" s="108" t="s">
        <v>3999</v>
      </c>
      <c r="G1921" s="108" t="s">
        <v>315</v>
      </c>
      <c r="H1921" s="108" t="s">
        <v>316</v>
      </c>
      <c r="I1921" s="108" t="s">
        <v>272</v>
      </c>
      <c r="J1921" s="120">
        <v>-679867650</v>
      </c>
      <c r="K1921" s="114">
        <v>0</v>
      </c>
      <c r="L1921" s="114">
        <v>-679867650</v>
      </c>
      <c r="M1921" s="115" t="s">
        <v>272</v>
      </c>
      <c r="N1921" s="108" t="s">
        <v>110</v>
      </c>
      <c r="O1921" s="108" t="s">
        <v>192</v>
      </c>
      <c r="P1921" s="108" t="s">
        <v>284</v>
      </c>
      <c r="Q1921" s="120">
        <v>22000</v>
      </c>
      <c r="R1921" s="116" t="s">
        <v>0</v>
      </c>
      <c r="S1921" s="108" t="s">
        <v>272</v>
      </c>
      <c r="T1921" s="108" t="s">
        <v>272</v>
      </c>
      <c r="U1921" s="108" t="s">
        <v>272</v>
      </c>
      <c r="V1921" s="108" t="s">
        <v>272</v>
      </c>
      <c r="W1921" s="108" t="s">
        <v>272</v>
      </c>
      <c r="X1921" s="108" t="s">
        <v>272</v>
      </c>
      <c r="Y1921" s="108" t="s">
        <v>272</v>
      </c>
      <c r="Z1921" s="108" t="s">
        <v>272</v>
      </c>
      <c r="AA1921" s="108" t="s">
        <v>272</v>
      </c>
      <c r="AB1921" s="108" t="s">
        <v>272</v>
      </c>
      <c r="AC1921" s="108" t="s">
        <v>272</v>
      </c>
      <c r="AD1921" s="108" t="s">
        <v>272</v>
      </c>
      <c r="AE1921" s="108" t="s">
        <v>272</v>
      </c>
      <c r="AF1921" s="108" t="s">
        <v>278</v>
      </c>
    </row>
    <row r="1922" spans="1:32" x14ac:dyDescent="0.25">
      <c r="A1922" s="107">
        <f t="shared" si="29"/>
        <v>10</v>
      </c>
      <c r="B1922" s="113">
        <v>45568</v>
      </c>
      <c r="C1922" s="113">
        <v>45568</v>
      </c>
      <c r="D1922" s="108" t="s">
        <v>4000</v>
      </c>
      <c r="E1922" s="108" t="s">
        <v>272</v>
      </c>
      <c r="F1922" s="108" t="s">
        <v>4001</v>
      </c>
      <c r="G1922" s="108" t="s">
        <v>315</v>
      </c>
      <c r="H1922" s="108" t="s">
        <v>316</v>
      </c>
      <c r="I1922" s="108" t="s">
        <v>272</v>
      </c>
      <c r="J1922" s="120">
        <v>-679867650</v>
      </c>
      <c r="K1922" s="114">
        <v>0</v>
      </c>
      <c r="L1922" s="114">
        <v>-679867650</v>
      </c>
      <c r="M1922" s="115" t="s">
        <v>272</v>
      </c>
      <c r="N1922" s="108" t="s">
        <v>110</v>
      </c>
      <c r="O1922" s="108" t="s">
        <v>192</v>
      </c>
      <c r="P1922" s="108" t="s">
        <v>284</v>
      </c>
      <c r="Q1922" s="120">
        <v>22000</v>
      </c>
      <c r="R1922" s="116" t="s">
        <v>0</v>
      </c>
      <c r="S1922" s="108" t="s">
        <v>272</v>
      </c>
      <c r="T1922" s="108" t="s">
        <v>272</v>
      </c>
      <c r="U1922" s="108" t="s">
        <v>272</v>
      </c>
      <c r="V1922" s="108" t="s">
        <v>272</v>
      </c>
      <c r="W1922" s="108" t="s">
        <v>272</v>
      </c>
      <c r="X1922" s="108" t="s">
        <v>272</v>
      </c>
      <c r="Y1922" s="108" t="s">
        <v>272</v>
      </c>
      <c r="Z1922" s="108" t="s">
        <v>272</v>
      </c>
      <c r="AA1922" s="108" t="s">
        <v>272</v>
      </c>
      <c r="AB1922" s="108" t="s">
        <v>272</v>
      </c>
      <c r="AC1922" s="108" t="s">
        <v>272</v>
      </c>
      <c r="AD1922" s="108" t="s">
        <v>272</v>
      </c>
      <c r="AE1922" s="108" t="s">
        <v>272</v>
      </c>
      <c r="AF1922" s="108" t="s">
        <v>278</v>
      </c>
    </row>
    <row r="1923" spans="1:32" x14ac:dyDescent="0.25">
      <c r="A1923" s="107">
        <f t="shared" si="29"/>
        <v>10</v>
      </c>
      <c r="B1923" s="113">
        <v>45568</v>
      </c>
      <c r="C1923" s="113">
        <v>45568</v>
      </c>
      <c r="D1923" s="108" t="s">
        <v>4002</v>
      </c>
      <c r="E1923" s="108" t="s">
        <v>272</v>
      </c>
      <c r="F1923" s="108" t="s">
        <v>4003</v>
      </c>
      <c r="G1923" s="108" t="s">
        <v>315</v>
      </c>
      <c r="H1923" s="108" t="s">
        <v>316</v>
      </c>
      <c r="I1923" s="108" t="s">
        <v>272</v>
      </c>
      <c r="J1923" s="120">
        <v>-679867650</v>
      </c>
      <c r="K1923" s="114">
        <v>0</v>
      </c>
      <c r="L1923" s="114">
        <v>-679867650</v>
      </c>
      <c r="M1923" s="115" t="s">
        <v>272</v>
      </c>
      <c r="N1923" s="108" t="s">
        <v>110</v>
      </c>
      <c r="O1923" s="108" t="s">
        <v>192</v>
      </c>
      <c r="P1923" s="108" t="s">
        <v>284</v>
      </c>
      <c r="Q1923" s="120">
        <v>22000</v>
      </c>
      <c r="R1923" s="116" t="s">
        <v>0</v>
      </c>
      <c r="S1923" s="108" t="s">
        <v>272</v>
      </c>
      <c r="T1923" s="108" t="s">
        <v>272</v>
      </c>
      <c r="U1923" s="108" t="s">
        <v>272</v>
      </c>
      <c r="V1923" s="108" t="s">
        <v>272</v>
      </c>
      <c r="W1923" s="108" t="s">
        <v>272</v>
      </c>
      <c r="X1923" s="108" t="s">
        <v>272</v>
      </c>
      <c r="Y1923" s="108" t="s">
        <v>272</v>
      </c>
      <c r="Z1923" s="108" t="s">
        <v>272</v>
      </c>
      <c r="AA1923" s="108" t="s">
        <v>272</v>
      </c>
      <c r="AB1923" s="108" t="s">
        <v>272</v>
      </c>
      <c r="AC1923" s="108" t="s">
        <v>272</v>
      </c>
      <c r="AD1923" s="108" t="s">
        <v>272</v>
      </c>
      <c r="AE1923" s="108" t="s">
        <v>272</v>
      </c>
      <c r="AF1923" s="108" t="s">
        <v>278</v>
      </c>
    </row>
    <row r="1924" spans="1:32" x14ac:dyDescent="0.25">
      <c r="A1924" s="107">
        <f t="shared" ref="A1924:A1987" si="30">MONTH(C1924)</f>
        <v>10</v>
      </c>
      <c r="B1924" s="113">
        <v>45568</v>
      </c>
      <c r="C1924" s="113">
        <v>45568</v>
      </c>
      <c r="D1924" s="108" t="s">
        <v>4004</v>
      </c>
      <c r="E1924" s="108" t="s">
        <v>272</v>
      </c>
      <c r="F1924" s="108" t="s">
        <v>4005</v>
      </c>
      <c r="G1924" s="108" t="s">
        <v>281</v>
      </c>
      <c r="H1924" s="108" t="s">
        <v>282</v>
      </c>
      <c r="I1924" s="108" t="s">
        <v>272</v>
      </c>
      <c r="J1924" s="120">
        <v>-186153000</v>
      </c>
      <c r="K1924" s="114">
        <v>0</v>
      </c>
      <c r="L1924" s="114">
        <v>-186153000</v>
      </c>
      <c r="M1924" s="115" t="s">
        <v>272</v>
      </c>
      <c r="N1924" s="108" t="s">
        <v>157</v>
      </c>
      <c r="O1924" s="108" t="s">
        <v>180</v>
      </c>
      <c r="P1924" s="108" t="s">
        <v>284</v>
      </c>
      <c r="Q1924" s="120">
        <v>5500</v>
      </c>
      <c r="R1924" s="116" t="s">
        <v>1</v>
      </c>
      <c r="S1924" s="108" t="s">
        <v>272</v>
      </c>
      <c r="T1924" s="108" t="s">
        <v>272</v>
      </c>
      <c r="U1924" s="108" t="s">
        <v>272</v>
      </c>
      <c r="V1924" s="108" t="s">
        <v>272</v>
      </c>
      <c r="W1924" s="108" t="s">
        <v>272</v>
      </c>
      <c r="X1924" s="108" t="s">
        <v>272</v>
      </c>
      <c r="Y1924" s="108" t="s">
        <v>272</v>
      </c>
      <c r="Z1924" s="108" t="s">
        <v>272</v>
      </c>
      <c r="AA1924" s="108" t="s">
        <v>272</v>
      </c>
      <c r="AB1924" s="108" t="s">
        <v>272</v>
      </c>
      <c r="AC1924" s="108" t="s">
        <v>272</v>
      </c>
      <c r="AD1924" s="108" t="s">
        <v>272</v>
      </c>
      <c r="AE1924" s="108" t="s">
        <v>272</v>
      </c>
      <c r="AF1924" s="108" t="s">
        <v>278</v>
      </c>
    </row>
    <row r="1925" spans="1:32" x14ac:dyDescent="0.25">
      <c r="A1925" s="107">
        <f t="shared" si="30"/>
        <v>10</v>
      </c>
      <c r="B1925" s="113">
        <v>45568</v>
      </c>
      <c r="C1925" s="113">
        <v>45568</v>
      </c>
      <c r="D1925" s="108" t="s">
        <v>4006</v>
      </c>
      <c r="E1925" s="108" t="s">
        <v>272</v>
      </c>
      <c r="F1925" s="108" t="s">
        <v>4007</v>
      </c>
      <c r="G1925" s="108" t="s">
        <v>281</v>
      </c>
      <c r="H1925" s="108" t="s">
        <v>282</v>
      </c>
      <c r="I1925" s="108" t="s">
        <v>272</v>
      </c>
      <c r="J1925" s="120">
        <v>-186153000</v>
      </c>
      <c r="K1925" s="114">
        <v>0</v>
      </c>
      <c r="L1925" s="114">
        <v>-186153000</v>
      </c>
      <c r="M1925" s="115" t="s">
        <v>272</v>
      </c>
      <c r="N1925" s="108" t="s">
        <v>157</v>
      </c>
      <c r="O1925" s="108" t="s">
        <v>180</v>
      </c>
      <c r="P1925" s="108" t="s">
        <v>284</v>
      </c>
      <c r="Q1925" s="120">
        <v>5500</v>
      </c>
      <c r="R1925" s="116" t="s">
        <v>1</v>
      </c>
      <c r="S1925" s="108" t="s">
        <v>272</v>
      </c>
      <c r="T1925" s="108" t="s">
        <v>272</v>
      </c>
      <c r="U1925" s="108" t="s">
        <v>272</v>
      </c>
      <c r="V1925" s="108" t="s">
        <v>272</v>
      </c>
      <c r="W1925" s="108" t="s">
        <v>272</v>
      </c>
      <c r="X1925" s="108" t="s">
        <v>272</v>
      </c>
      <c r="Y1925" s="108" t="s">
        <v>272</v>
      </c>
      <c r="Z1925" s="108" t="s">
        <v>272</v>
      </c>
      <c r="AA1925" s="108" t="s">
        <v>272</v>
      </c>
      <c r="AB1925" s="108" t="s">
        <v>272</v>
      </c>
      <c r="AC1925" s="108" t="s">
        <v>272</v>
      </c>
      <c r="AD1925" s="108" t="s">
        <v>272</v>
      </c>
      <c r="AE1925" s="108" t="s">
        <v>272</v>
      </c>
      <c r="AF1925" s="108" t="s">
        <v>278</v>
      </c>
    </row>
    <row r="1926" spans="1:32" x14ac:dyDescent="0.25">
      <c r="A1926" s="107">
        <f t="shared" si="30"/>
        <v>10</v>
      </c>
      <c r="B1926" s="113">
        <v>45568</v>
      </c>
      <c r="C1926" s="113">
        <v>45568</v>
      </c>
      <c r="D1926" s="108" t="s">
        <v>4008</v>
      </c>
      <c r="E1926" s="108" t="s">
        <v>272</v>
      </c>
      <c r="F1926" s="108" t="s">
        <v>4009</v>
      </c>
      <c r="G1926" s="108" t="s">
        <v>281</v>
      </c>
      <c r="H1926" s="108" t="s">
        <v>282</v>
      </c>
      <c r="I1926" s="108" t="s">
        <v>272</v>
      </c>
      <c r="J1926" s="120">
        <v>-13330000</v>
      </c>
      <c r="K1926" s="114">
        <v>0</v>
      </c>
      <c r="L1926" s="114">
        <v>-13330000</v>
      </c>
      <c r="M1926" s="115" t="s">
        <v>272</v>
      </c>
      <c r="N1926" s="108" t="s">
        <v>2423</v>
      </c>
      <c r="O1926" s="108" t="s">
        <v>2424</v>
      </c>
      <c r="P1926" s="108" t="s">
        <v>284</v>
      </c>
      <c r="Q1926" s="120">
        <v>2666</v>
      </c>
      <c r="R1926" s="116" t="s">
        <v>239</v>
      </c>
      <c r="S1926" s="108" t="s">
        <v>272</v>
      </c>
      <c r="T1926" s="108" t="s">
        <v>272</v>
      </c>
      <c r="U1926" s="108" t="s">
        <v>272</v>
      </c>
      <c r="V1926" s="108" t="s">
        <v>272</v>
      </c>
      <c r="W1926" s="108" t="s">
        <v>272</v>
      </c>
      <c r="X1926" s="108" t="s">
        <v>272</v>
      </c>
      <c r="Y1926" s="108" t="s">
        <v>272</v>
      </c>
      <c r="Z1926" s="108" t="s">
        <v>272</v>
      </c>
      <c r="AA1926" s="108" t="s">
        <v>272</v>
      </c>
      <c r="AB1926" s="108" t="s">
        <v>272</v>
      </c>
      <c r="AC1926" s="108" t="s">
        <v>272</v>
      </c>
      <c r="AD1926" s="108" t="s">
        <v>272</v>
      </c>
      <c r="AE1926" s="108" t="s">
        <v>272</v>
      </c>
      <c r="AF1926" s="108" t="s">
        <v>278</v>
      </c>
    </row>
    <row r="1927" spans="1:32" x14ac:dyDescent="0.25">
      <c r="A1927" s="107">
        <f t="shared" si="30"/>
        <v>10</v>
      </c>
      <c r="B1927" s="113">
        <v>45568</v>
      </c>
      <c r="C1927" s="113">
        <v>45568</v>
      </c>
      <c r="D1927" s="108" t="s">
        <v>4008</v>
      </c>
      <c r="E1927" s="108" t="s">
        <v>272</v>
      </c>
      <c r="F1927" s="108" t="s">
        <v>4009</v>
      </c>
      <c r="G1927" s="108" t="s">
        <v>281</v>
      </c>
      <c r="H1927" s="108" t="s">
        <v>282</v>
      </c>
      <c r="I1927" s="108" t="s">
        <v>272</v>
      </c>
      <c r="J1927" s="120">
        <v>-11900000</v>
      </c>
      <c r="K1927" s="114">
        <v>0</v>
      </c>
      <c r="L1927" s="114">
        <v>-11900000</v>
      </c>
      <c r="M1927" s="115" t="s">
        <v>272</v>
      </c>
      <c r="N1927" s="108" t="s">
        <v>2425</v>
      </c>
      <c r="O1927" s="108" t="s">
        <v>2426</v>
      </c>
      <c r="P1927" s="108" t="s">
        <v>284</v>
      </c>
      <c r="Q1927" s="120">
        <v>2380</v>
      </c>
      <c r="R1927" s="116" t="s">
        <v>239</v>
      </c>
      <c r="S1927" s="108" t="s">
        <v>272</v>
      </c>
      <c r="T1927" s="108" t="s">
        <v>272</v>
      </c>
      <c r="U1927" s="108" t="s">
        <v>272</v>
      </c>
      <c r="V1927" s="108" t="s">
        <v>272</v>
      </c>
      <c r="W1927" s="108" t="s">
        <v>272</v>
      </c>
      <c r="X1927" s="108" t="s">
        <v>272</v>
      </c>
      <c r="Y1927" s="108" t="s">
        <v>272</v>
      </c>
      <c r="Z1927" s="108" t="s">
        <v>272</v>
      </c>
      <c r="AA1927" s="108" t="s">
        <v>272</v>
      </c>
      <c r="AB1927" s="108" t="s">
        <v>272</v>
      </c>
      <c r="AC1927" s="108" t="s">
        <v>272</v>
      </c>
      <c r="AD1927" s="108" t="s">
        <v>272</v>
      </c>
      <c r="AE1927" s="108" t="s">
        <v>272</v>
      </c>
      <c r="AF1927" s="108" t="s">
        <v>278</v>
      </c>
    </row>
    <row r="1928" spans="1:32" x14ac:dyDescent="0.25">
      <c r="A1928" s="107">
        <f t="shared" si="30"/>
        <v>10</v>
      </c>
      <c r="B1928" s="113">
        <v>45568</v>
      </c>
      <c r="C1928" s="113">
        <v>45568</v>
      </c>
      <c r="D1928" s="108" t="s">
        <v>4008</v>
      </c>
      <c r="E1928" s="108" t="s">
        <v>272</v>
      </c>
      <c r="F1928" s="108" t="s">
        <v>4009</v>
      </c>
      <c r="G1928" s="108" t="s">
        <v>281</v>
      </c>
      <c r="H1928" s="108" t="s">
        <v>282</v>
      </c>
      <c r="I1928" s="108" t="s">
        <v>272</v>
      </c>
      <c r="J1928" s="120">
        <v>-12630000</v>
      </c>
      <c r="K1928" s="114">
        <v>0</v>
      </c>
      <c r="L1928" s="114">
        <v>-12630000</v>
      </c>
      <c r="M1928" s="115" t="s">
        <v>272</v>
      </c>
      <c r="N1928" s="108" t="s">
        <v>2427</v>
      </c>
      <c r="O1928" s="108" t="s">
        <v>2428</v>
      </c>
      <c r="P1928" s="108" t="s">
        <v>284</v>
      </c>
      <c r="Q1928" s="120">
        <v>2526</v>
      </c>
      <c r="R1928" s="116" t="s">
        <v>239</v>
      </c>
      <c r="S1928" s="108" t="s">
        <v>272</v>
      </c>
      <c r="T1928" s="108" t="s">
        <v>272</v>
      </c>
      <c r="U1928" s="108" t="s">
        <v>272</v>
      </c>
      <c r="V1928" s="108" t="s">
        <v>272</v>
      </c>
      <c r="W1928" s="108" t="s">
        <v>272</v>
      </c>
      <c r="X1928" s="108" t="s">
        <v>272</v>
      </c>
      <c r="Y1928" s="108" t="s">
        <v>272</v>
      </c>
      <c r="Z1928" s="108" t="s">
        <v>272</v>
      </c>
      <c r="AA1928" s="108" t="s">
        <v>272</v>
      </c>
      <c r="AB1928" s="108" t="s">
        <v>272</v>
      </c>
      <c r="AC1928" s="108" t="s">
        <v>272</v>
      </c>
      <c r="AD1928" s="108" t="s">
        <v>272</v>
      </c>
      <c r="AE1928" s="108" t="s">
        <v>272</v>
      </c>
      <c r="AF1928" s="108" t="s">
        <v>278</v>
      </c>
    </row>
    <row r="1929" spans="1:32" x14ac:dyDescent="0.25">
      <c r="A1929" s="107">
        <f t="shared" si="30"/>
        <v>10</v>
      </c>
      <c r="B1929" s="113">
        <v>45568</v>
      </c>
      <c r="C1929" s="113">
        <v>45568</v>
      </c>
      <c r="D1929" s="108" t="s">
        <v>4008</v>
      </c>
      <c r="E1929" s="108" t="s">
        <v>272</v>
      </c>
      <c r="F1929" s="108" t="s">
        <v>4009</v>
      </c>
      <c r="G1929" s="108" t="s">
        <v>281</v>
      </c>
      <c r="H1929" s="108" t="s">
        <v>282</v>
      </c>
      <c r="I1929" s="108" t="s">
        <v>272</v>
      </c>
      <c r="J1929" s="120">
        <v>-11700000</v>
      </c>
      <c r="K1929" s="114">
        <v>0</v>
      </c>
      <c r="L1929" s="114">
        <v>-11700000</v>
      </c>
      <c r="M1929" s="115" t="s">
        <v>272</v>
      </c>
      <c r="N1929" s="108" t="s">
        <v>2429</v>
      </c>
      <c r="O1929" s="108" t="s">
        <v>2430</v>
      </c>
      <c r="P1929" s="108" t="s">
        <v>284</v>
      </c>
      <c r="Q1929" s="120">
        <v>2340</v>
      </c>
      <c r="R1929" s="116" t="s">
        <v>239</v>
      </c>
      <c r="S1929" s="108" t="s">
        <v>272</v>
      </c>
      <c r="T1929" s="108" t="s">
        <v>272</v>
      </c>
      <c r="U1929" s="108" t="s">
        <v>272</v>
      </c>
      <c r="V1929" s="108" t="s">
        <v>272</v>
      </c>
      <c r="W1929" s="108" t="s">
        <v>272</v>
      </c>
      <c r="X1929" s="108" t="s">
        <v>272</v>
      </c>
      <c r="Y1929" s="108" t="s">
        <v>272</v>
      </c>
      <c r="Z1929" s="108" t="s">
        <v>272</v>
      </c>
      <c r="AA1929" s="108" t="s">
        <v>272</v>
      </c>
      <c r="AB1929" s="108" t="s">
        <v>272</v>
      </c>
      <c r="AC1929" s="108" t="s">
        <v>272</v>
      </c>
      <c r="AD1929" s="108" t="s">
        <v>272</v>
      </c>
      <c r="AE1929" s="108" t="s">
        <v>272</v>
      </c>
      <c r="AF1929" s="108" t="s">
        <v>278</v>
      </c>
    </row>
    <row r="1930" spans="1:32" x14ac:dyDescent="0.25">
      <c r="A1930" s="107">
        <f t="shared" si="30"/>
        <v>10</v>
      </c>
      <c r="B1930" s="113">
        <v>45568</v>
      </c>
      <c r="C1930" s="113">
        <v>45568</v>
      </c>
      <c r="D1930" s="108" t="s">
        <v>4010</v>
      </c>
      <c r="E1930" s="108" t="s">
        <v>272</v>
      </c>
      <c r="F1930" s="108" t="s">
        <v>4011</v>
      </c>
      <c r="G1930" s="108" t="s">
        <v>281</v>
      </c>
      <c r="H1930" s="108" t="s">
        <v>282</v>
      </c>
      <c r="I1930" s="108" t="s">
        <v>272</v>
      </c>
      <c r="J1930" s="120">
        <v>-2776580000</v>
      </c>
      <c r="K1930" s="114">
        <v>0</v>
      </c>
      <c r="L1930" s="114">
        <v>-2776580000</v>
      </c>
      <c r="M1930" s="115" t="s">
        <v>272</v>
      </c>
      <c r="N1930" s="108" t="s">
        <v>705</v>
      </c>
      <c r="O1930" s="108" t="s">
        <v>706</v>
      </c>
      <c r="P1930" s="108" t="s">
        <v>284</v>
      </c>
      <c r="Q1930" s="120">
        <v>144740</v>
      </c>
      <c r="R1930" s="116" t="s">
        <v>241</v>
      </c>
      <c r="S1930" s="108" t="s">
        <v>272</v>
      </c>
      <c r="T1930" s="108" t="s">
        <v>272</v>
      </c>
      <c r="U1930" s="108" t="s">
        <v>272</v>
      </c>
      <c r="V1930" s="108" t="s">
        <v>272</v>
      </c>
      <c r="W1930" s="108" t="s">
        <v>272</v>
      </c>
      <c r="X1930" s="108" t="s">
        <v>272</v>
      </c>
      <c r="Y1930" s="108" t="s">
        <v>272</v>
      </c>
      <c r="Z1930" s="108" t="s">
        <v>272</v>
      </c>
      <c r="AA1930" s="108" t="s">
        <v>272</v>
      </c>
      <c r="AB1930" s="108" t="s">
        <v>272</v>
      </c>
      <c r="AC1930" s="108" t="s">
        <v>272</v>
      </c>
      <c r="AD1930" s="108" t="s">
        <v>272</v>
      </c>
      <c r="AE1930" s="108" t="s">
        <v>272</v>
      </c>
      <c r="AF1930" s="108" t="s">
        <v>278</v>
      </c>
    </row>
    <row r="1931" spans="1:32" x14ac:dyDescent="0.25">
      <c r="A1931" s="107">
        <f t="shared" si="30"/>
        <v>10</v>
      </c>
      <c r="B1931" s="113">
        <v>45569</v>
      </c>
      <c r="C1931" s="113">
        <v>45569</v>
      </c>
      <c r="D1931" s="108" t="s">
        <v>4012</v>
      </c>
      <c r="E1931" s="108" t="s">
        <v>272</v>
      </c>
      <c r="F1931" s="108" t="s">
        <v>4013</v>
      </c>
      <c r="G1931" s="108" t="s">
        <v>281</v>
      </c>
      <c r="H1931" s="108" t="s">
        <v>282</v>
      </c>
      <c r="I1931" s="108" t="s">
        <v>272</v>
      </c>
      <c r="J1931" s="120">
        <v>-714846000</v>
      </c>
      <c r="K1931" s="114">
        <v>0</v>
      </c>
      <c r="L1931" s="114">
        <v>-714846000</v>
      </c>
      <c r="M1931" s="115" t="s">
        <v>272</v>
      </c>
      <c r="N1931" s="108" t="s">
        <v>110</v>
      </c>
      <c r="O1931" s="108" t="s">
        <v>192</v>
      </c>
      <c r="P1931" s="108" t="s">
        <v>284</v>
      </c>
      <c r="Q1931" s="120">
        <v>22000</v>
      </c>
      <c r="R1931" s="116" t="s">
        <v>0</v>
      </c>
      <c r="S1931" s="108" t="s">
        <v>272</v>
      </c>
      <c r="T1931" s="108" t="s">
        <v>272</v>
      </c>
      <c r="U1931" s="108" t="s">
        <v>272</v>
      </c>
      <c r="V1931" s="108" t="s">
        <v>272</v>
      </c>
      <c r="W1931" s="108" t="s">
        <v>272</v>
      </c>
      <c r="X1931" s="108" t="s">
        <v>272</v>
      </c>
      <c r="Y1931" s="108" t="s">
        <v>272</v>
      </c>
      <c r="Z1931" s="108" t="s">
        <v>272</v>
      </c>
      <c r="AA1931" s="108" t="s">
        <v>272</v>
      </c>
      <c r="AB1931" s="108" t="s">
        <v>272</v>
      </c>
      <c r="AC1931" s="108" t="s">
        <v>272</v>
      </c>
      <c r="AD1931" s="108" t="s">
        <v>272</v>
      </c>
      <c r="AE1931" s="108" t="s">
        <v>272</v>
      </c>
      <c r="AF1931" s="108" t="s">
        <v>278</v>
      </c>
    </row>
    <row r="1932" spans="1:32" x14ac:dyDescent="0.25">
      <c r="A1932" s="107">
        <f t="shared" si="30"/>
        <v>10</v>
      </c>
      <c r="B1932" s="113">
        <v>45569</v>
      </c>
      <c r="C1932" s="113">
        <v>45569</v>
      </c>
      <c r="D1932" s="108" t="s">
        <v>4014</v>
      </c>
      <c r="E1932" s="108" t="s">
        <v>272</v>
      </c>
      <c r="F1932" s="108" t="s">
        <v>4015</v>
      </c>
      <c r="G1932" s="108" t="s">
        <v>281</v>
      </c>
      <c r="H1932" s="108" t="s">
        <v>282</v>
      </c>
      <c r="I1932" s="108" t="s">
        <v>272</v>
      </c>
      <c r="J1932" s="120">
        <v>-200127525</v>
      </c>
      <c r="K1932" s="114">
        <v>0</v>
      </c>
      <c r="L1932" s="114">
        <v>-200127525</v>
      </c>
      <c r="M1932" s="115" t="s">
        <v>272</v>
      </c>
      <c r="N1932" s="108" t="s">
        <v>137</v>
      </c>
      <c r="O1932" s="108" t="s">
        <v>138</v>
      </c>
      <c r="P1932" s="108" t="s">
        <v>284</v>
      </c>
      <c r="Q1932" s="120">
        <v>9750</v>
      </c>
      <c r="R1932" s="116" t="s">
        <v>1</v>
      </c>
      <c r="S1932" s="108" t="s">
        <v>272</v>
      </c>
      <c r="T1932" s="108" t="s">
        <v>272</v>
      </c>
      <c r="U1932" s="108" t="s">
        <v>272</v>
      </c>
      <c r="V1932" s="108" t="s">
        <v>272</v>
      </c>
      <c r="W1932" s="108" t="s">
        <v>272</v>
      </c>
      <c r="X1932" s="108" t="s">
        <v>272</v>
      </c>
      <c r="Y1932" s="108" t="s">
        <v>272</v>
      </c>
      <c r="Z1932" s="108" t="s">
        <v>272</v>
      </c>
      <c r="AA1932" s="108" t="s">
        <v>272</v>
      </c>
      <c r="AB1932" s="108" t="s">
        <v>272</v>
      </c>
      <c r="AC1932" s="108" t="s">
        <v>272</v>
      </c>
      <c r="AD1932" s="108" t="s">
        <v>272</v>
      </c>
      <c r="AE1932" s="108" t="s">
        <v>272</v>
      </c>
      <c r="AF1932" s="108" t="s">
        <v>278</v>
      </c>
    </row>
    <row r="1933" spans="1:32" x14ac:dyDescent="0.25">
      <c r="A1933" s="107">
        <f t="shared" si="30"/>
        <v>10</v>
      </c>
      <c r="B1933" s="113">
        <v>45569</v>
      </c>
      <c r="C1933" s="113">
        <v>45569</v>
      </c>
      <c r="D1933" s="108" t="s">
        <v>4016</v>
      </c>
      <c r="E1933" s="108" t="s">
        <v>272</v>
      </c>
      <c r="F1933" s="108" t="s">
        <v>4017</v>
      </c>
      <c r="G1933" s="108" t="s">
        <v>281</v>
      </c>
      <c r="H1933" s="108" t="s">
        <v>282</v>
      </c>
      <c r="I1933" s="108" t="s">
        <v>272</v>
      </c>
      <c r="J1933" s="120">
        <v>-19550000</v>
      </c>
      <c r="K1933" s="114">
        <v>0</v>
      </c>
      <c r="L1933" s="114">
        <v>-19550000</v>
      </c>
      <c r="M1933" s="115" t="s">
        <v>272</v>
      </c>
      <c r="N1933" s="108" t="s">
        <v>2427</v>
      </c>
      <c r="O1933" s="108" t="s">
        <v>2428</v>
      </c>
      <c r="P1933" s="108" t="s">
        <v>284</v>
      </c>
      <c r="Q1933" s="120">
        <v>3910</v>
      </c>
      <c r="R1933" s="116" t="s">
        <v>239</v>
      </c>
      <c r="S1933" s="108" t="s">
        <v>272</v>
      </c>
      <c r="T1933" s="108" t="s">
        <v>272</v>
      </c>
      <c r="U1933" s="108" t="s">
        <v>272</v>
      </c>
      <c r="V1933" s="108" t="s">
        <v>272</v>
      </c>
      <c r="W1933" s="108" t="s">
        <v>272</v>
      </c>
      <c r="X1933" s="108" t="s">
        <v>272</v>
      </c>
      <c r="Y1933" s="108" t="s">
        <v>272</v>
      </c>
      <c r="Z1933" s="108" t="s">
        <v>272</v>
      </c>
      <c r="AA1933" s="108" t="s">
        <v>272</v>
      </c>
      <c r="AB1933" s="108" t="s">
        <v>272</v>
      </c>
      <c r="AC1933" s="108" t="s">
        <v>272</v>
      </c>
      <c r="AD1933" s="108" t="s">
        <v>272</v>
      </c>
      <c r="AE1933" s="108" t="s">
        <v>272</v>
      </c>
      <c r="AF1933" s="108" t="s">
        <v>278</v>
      </c>
    </row>
    <row r="1934" spans="1:32" x14ac:dyDescent="0.25">
      <c r="A1934" s="107">
        <f t="shared" si="30"/>
        <v>10</v>
      </c>
      <c r="B1934" s="113">
        <v>45569</v>
      </c>
      <c r="C1934" s="113">
        <v>45569</v>
      </c>
      <c r="D1934" s="108" t="s">
        <v>4016</v>
      </c>
      <c r="E1934" s="108" t="s">
        <v>272</v>
      </c>
      <c r="F1934" s="108" t="s">
        <v>4017</v>
      </c>
      <c r="G1934" s="108" t="s">
        <v>281</v>
      </c>
      <c r="H1934" s="108" t="s">
        <v>282</v>
      </c>
      <c r="I1934" s="108" t="s">
        <v>272</v>
      </c>
      <c r="J1934" s="120">
        <v>-12300000</v>
      </c>
      <c r="K1934" s="114">
        <v>0</v>
      </c>
      <c r="L1934" s="114">
        <v>-12300000</v>
      </c>
      <c r="M1934" s="115" t="s">
        <v>272</v>
      </c>
      <c r="N1934" s="108" t="s">
        <v>2429</v>
      </c>
      <c r="O1934" s="108" t="s">
        <v>2430</v>
      </c>
      <c r="P1934" s="108" t="s">
        <v>284</v>
      </c>
      <c r="Q1934" s="120">
        <v>2460</v>
      </c>
      <c r="R1934" s="116" t="s">
        <v>239</v>
      </c>
      <c r="S1934" s="108" t="s">
        <v>272</v>
      </c>
      <c r="T1934" s="108" t="s">
        <v>272</v>
      </c>
      <c r="U1934" s="108" t="s">
        <v>272</v>
      </c>
      <c r="V1934" s="108" t="s">
        <v>272</v>
      </c>
      <c r="W1934" s="108" t="s">
        <v>272</v>
      </c>
      <c r="X1934" s="108" t="s">
        <v>272</v>
      </c>
      <c r="Y1934" s="108" t="s">
        <v>272</v>
      </c>
      <c r="Z1934" s="108" t="s">
        <v>272</v>
      </c>
      <c r="AA1934" s="108" t="s">
        <v>272</v>
      </c>
      <c r="AB1934" s="108" t="s">
        <v>272</v>
      </c>
      <c r="AC1934" s="108" t="s">
        <v>272</v>
      </c>
      <c r="AD1934" s="108" t="s">
        <v>272</v>
      </c>
      <c r="AE1934" s="108" t="s">
        <v>272</v>
      </c>
      <c r="AF1934" s="108" t="s">
        <v>278</v>
      </c>
    </row>
    <row r="1935" spans="1:32" ht="37.5" x14ac:dyDescent="0.25">
      <c r="A1935" s="107">
        <f t="shared" si="30"/>
        <v>10</v>
      </c>
      <c r="B1935" s="113">
        <v>45570</v>
      </c>
      <c r="C1935" s="113">
        <v>45570</v>
      </c>
      <c r="D1935" s="108" t="s">
        <v>4018</v>
      </c>
      <c r="E1935" s="108" t="s">
        <v>272</v>
      </c>
      <c r="F1935" s="108" t="s">
        <v>4019</v>
      </c>
      <c r="G1935" s="108" t="s">
        <v>274</v>
      </c>
      <c r="H1935" s="108" t="s">
        <v>275</v>
      </c>
      <c r="I1935" s="108" t="s">
        <v>272</v>
      </c>
      <c r="J1935" s="120">
        <v>-19222222</v>
      </c>
      <c r="K1935" s="114">
        <v>0</v>
      </c>
      <c r="L1935" s="114">
        <v>-19222222</v>
      </c>
      <c r="M1935" s="115" t="s">
        <v>4020</v>
      </c>
      <c r="N1935" s="108" t="s">
        <v>272</v>
      </c>
      <c r="O1935" s="108" t="s">
        <v>272</v>
      </c>
      <c r="P1935" s="108" t="s">
        <v>272</v>
      </c>
      <c r="Q1935" s="120">
        <v>0</v>
      </c>
      <c r="R1935" s="116" t="s">
        <v>239</v>
      </c>
      <c r="S1935" s="108" t="s">
        <v>272</v>
      </c>
      <c r="T1935" s="108" t="s">
        <v>272</v>
      </c>
      <c r="U1935" s="108" t="s">
        <v>272</v>
      </c>
      <c r="V1935" s="108" t="s">
        <v>272</v>
      </c>
      <c r="W1935" s="108" t="s">
        <v>272</v>
      </c>
      <c r="X1935" s="108" t="s">
        <v>272</v>
      </c>
      <c r="Y1935" s="108" t="s">
        <v>272</v>
      </c>
      <c r="Z1935" s="108" t="s">
        <v>272</v>
      </c>
      <c r="AA1935" s="108" t="s">
        <v>272</v>
      </c>
      <c r="AB1935" s="108" t="s">
        <v>272</v>
      </c>
      <c r="AC1935" s="108" t="s">
        <v>272</v>
      </c>
      <c r="AD1935" s="108" t="s">
        <v>272</v>
      </c>
      <c r="AE1935" s="108" t="s">
        <v>272</v>
      </c>
      <c r="AF1935" s="108" t="s">
        <v>278</v>
      </c>
    </row>
    <row r="1936" spans="1:32" x14ac:dyDescent="0.25">
      <c r="A1936" s="107">
        <f t="shared" si="30"/>
        <v>10</v>
      </c>
      <c r="B1936" s="113">
        <v>45570</v>
      </c>
      <c r="C1936" s="113">
        <v>45570</v>
      </c>
      <c r="D1936" s="108" t="s">
        <v>4021</v>
      </c>
      <c r="E1936" s="108" t="s">
        <v>272</v>
      </c>
      <c r="F1936" s="108" t="s">
        <v>4022</v>
      </c>
      <c r="G1936" s="108" t="s">
        <v>315</v>
      </c>
      <c r="H1936" s="108" t="s">
        <v>316</v>
      </c>
      <c r="I1936" s="108" t="s">
        <v>272</v>
      </c>
      <c r="J1936" s="120">
        <v>-682365123</v>
      </c>
      <c r="K1936" s="114">
        <v>0</v>
      </c>
      <c r="L1936" s="114">
        <v>-682365123</v>
      </c>
      <c r="M1936" s="115" t="s">
        <v>272</v>
      </c>
      <c r="N1936" s="108" t="s">
        <v>110</v>
      </c>
      <c r="O1936" s="108" t="s">
        <v>192</v>
      </c>
      <c r="P1936" s="108" t="s">
        <v>284</v>
      </c>
      <c r="Q1936" s="120">
        <v>22000</v>
      </c>
      <c r="R1936" s="116" t="s">
        <v>0</v>
      </c>
      <c r="S1936" s="108" t="s">
        <v>272</v>
      </c>
      <c r="T1936" s="108" t="s">
        <v>272</v>
      </c>
      <c r="U1936" s="108" t="s">
        <v>272</v>
      </c>
      <c r="V1936" s="108" t="s">
        <v>272</v>
      </c>
      <c r="W1936" s="108" t="s">
        <v>272</v>
      </c>
      <c r="X1936" s="108" t="s">
        <v>272</v>
      </c>
      <c r="Y1936" s="108" t="s">
        <v>272</v>
      </c>
      <c r="Z1936" s="108" t="s">
        <v>272</v>
      </c>
      <c r="AA1936" s="108" t="s">
        <v>272</v>
      </c>
      <c r="AB1936" s="108" t="s">
        <v>272</v>
      </c>
      <c r="AC1936" s="108" t="s">
        <v>272</v>
      </c>
      <c r="AD1936" s="108" t="s">
        <v>272</v>
      </c>
      <c r="AE1936" s="108" t="s">
        <v>272</v>
      </c>
      <c r="AF1936" s="108" t="s">
        <v>278</v>
      </c>
    </row>
    <row r="1937" spans="1:32" x14ac:dyDescent="0.25">
      <c r="A1937" s="107">
        <f t="shared" si="30"/>
        <v>10</v>
      </c>
      <c r="B1937" s="113">
        <v>45570</v>
      </c>
      <c r="C1937" s="113">
        <v>45570</v>
      </c>
      <c r="D1937" s="108" t="s">
        <v>4023</v>
      </c>
      <c r="E1937" s="108" t="s">
        <v>272</v>
      </c>
      <c r="F1937" s="108" t="s">
        <v>4024</v>
      </c>
      <c r="G1937" s="108" t="s">
        <v>315</v>
      </c>
      <c r="H1937" s="108" t="s">
        <v>316</v>
      </c>
      <c r="I1937" s="108" t="s">
        <v>272</v>
      </c>
      <c r="J1937" s="120">
        <v>-682365123</v>
      </c>
      <c r="K1937" s="114">
        <v>0</v>
      </c>
      <c r="L1937" s="114">
        <v>-682365123</v>
      </c>
      <c r="M1937" s="115" t="s">
        <v>272</v>
      </c>
      <c r="N1937" s="108" t="s">
        <v>110</v>
      </c>
      <c r="O1937" s="108" t="s">
        <v>192</v>
      </c>
      <c r="P1937" s="108" t="s">
        <v>284</v>
      </c>
      <c r="Q1937" s="120">
        <v>22000</v>
      </c>
      <c r="R1937" s="116" t="s">
        <v>0</v>
      </c>
      <c r="S1937" s="108" t="s">
        <v>272</v>
      </c>
      <c r="T1937" s="108" t="s">
        <v>272</v>
      </c>
      <c r="U1937" s="108" t="s">
        <v>272</v>
      </c>
      <c r="V1937" s="108" t="s">
        <v>272</v>
      </c>
      <c r="W1937" s="108" t="s">
        <v>272</v>
      </c>
      <c r="X1937" s="108" t="s">
        <v>272</v>
      </c>
      <c r="Y1937" s="108" t="s">
        <v>272</v>
      </c>
      <c r="Z1937" s="108" t="s">
        <v>272</v>
      </c>
      <c r="AA1937" s="108" t="s">
        <v>272</v>
      </c>
      <c r="AB1937" s="108" t="s">
        <v>272</v>
      </c>
      <c r="AC1937" s="108" t="s">
        <v>272</v>
      </c>
      <c r="AD1937" s="108" t="s">
        <v>272</v>
      </c>
      <c r="AE1937" s="108" t="s">
        <v>272</v>
      </c>
      <c r="AF1937" s="108" t="s">
        <v>278</v>
      </c>
    </row>
    <row r="1938" spans="1:32" x14ac:dyDescent="0.25">
      <c r="A1938" s="107">
        <f t="shared" si="30"/>
        <v>10</v>
      </c>
      <c r="B1938" s="113">
        <v>45570</v>
      </c>
      <c r="C1938" s="113">
        <v>45570</v>
      </c>
      <c r="D1938" s="108" t="s">
        <v>4025</v>
      </c>
      <c r="E1938" s="108" t="s">
        <v>272</v>
      </c>
      <c r="F1938" s="108" t="s">
        <v>4026</v>
      </c>
      <c r="G1938" s="108" t="s">
        <v>315</v>
      </c>
      <c r="H1938" s="108" t="s">
        <v>316</v>
      </c>
      <c r="I1938" s="108" t="s">
        <v>272</v>
      </c>
      <c r="J1938" s="120">
        <v>-682365123</v>
      </c>
      <c r="K1938" s="114">
        <v>0</v>
      </c>
      <c r="L1938" s="114">
        <v>-682365123</v>
      </c>
      <c r="M1938" s="115" t="s">
        <v>272</v>
      </c>
      <c r="N1938" s="108" t="s">
        <v>110</v>
      </c>
      <c r="O1938" s="108" t="s">
        <v>192</v>
      </c>
      <c r="P1938" s="108" t="s">
        <v>284</v>
      </c>
      <c r="Q1938" s="120">
        <v>22000</v>
      </c>
      <c r="R1938" s="116" t="s">
        <v>0</v>
      </c>
      <c r="S1938" s="108" t="s">
        <v>272</v>
      </c>
      <c r="T1938" s="108" t="s">
        <v>272</v>
      </c>
      <c r="U1938" s="108" t="s">
        <v>272</v>
      </c>
      <c r="V1938" s="108" t="s">
        <v>272</v>
      </c>
      <c r="W1938" s="108" t="s">
        <v>272</v>
      </c>
      <c r="X1938" s="108" t="s">
        <v>272</v>
      </c>
      <c r="Y1938" s="108" t="s">
        <v>272</v>
      </c>
      <c r="Z1938" s="108" t="s">
        <v>272</v>
      </c>
      <c r="AA1938" s="108" t="s">
        <v>272</v>
      </c>
      <c r="AB1938" s="108" t="s">
        <v>272</v>
      </c>
      <c r="AC1938" s="108" t="s">
        <v>272</v>
      </c>
      <c r="AD1938" s="108" t="s">
        <v>272</v>
      </c>
      <c r="AE1938" s="108" t="s">
        <v>272</v>
      </c>
      <c r="AF1938" s="108" t="s">
        <v>278</v>
      </c>
    </row>
    <row r="1939" spans="1:32" x14ac:dyDescent="0.25">
      <c r="A1939" s="107">
        <f t="shared" si="30"/>
        <v>10</v>
      </c>
      <c r="B1939" s="113">
        <v>45570</v>
      </c>
      <c r="C1939" s="113">
        <v>45570</v>
      </c>
      <c r="D1939" s="108" t="s">
        <v>4027</v>
      </c>
      <c r="E1939" s="108" t="s">
        <v>272</v>
      </c>
      <c r="F1939" s="108" t="s">
        <v>4028</v>
      </c>
      <c r="G1939" s="108" t="s">
        <v>315</v>
      </c>
      <c r="H1939" s="108" t="s">
        <v>316</v>
      </c>
      <c r="I1939" s="108" t="s">
        <v>272</v>
      </c>
      <c r="J1939" s="120">
        <v>-682365123</v>
      </c>
      <c r="K1939" s="114">
        <v>0</v>
      </c>
      <c r="L1939" s="114">
        <v>-682365123</v>
      </c>
      <c r="M1939" s="115" t="s">
        <v>272</v>
      </c>
      <c r="N1939" s="108" t="s">
        <v>110</v>
      </c>
      <c r="O1939" s="108" t="s">
        <v>192</v>
      </c>
      <c r="P1939" s="108" t="s">
        <v>284</v>
      </c>
      <c r="Q1939" s="120">
        <v>22000</v>
      </c>
      <c r="R1939" s="116" t="s">
        <v>0</v>
      </c>
      <c r="S1939" s="108" t="s">
        <v>272</v>
      </c>
      <c r="T1939" s="108" t="s">
        <v>272</v>
      </c>
      <c r="U1939" s="108" t="s">
        <v>272</v>
      </c>
      <c r="V1939" s="108" t="s">
        <v>272</v>
      </c>
      <c r="W1939" s="108" t="s">
        <v>272</v>
      </c>
      <c r="X1939" s="108" t="s">
        <v>272</v>
      </c>
      <c r="Y1939" s="108" t="s">
        <v>272</v>
      </c>
      <c r="Z1939" s="108" t="s">
        <v>272</v>
      </c>
      <c r="AA1939" s="108" t="s">
        <v>272</v>
      </c>
      <c r="AB1939" s="108" t="s">
        <v>272</v>
      </c>
      <c r="AC1939" s="108" t="s">
        <v>272</v>
      </c>
      <c r="AD1939" s="108" t="s">
        <v>272</v>
      </c>
      <c r="AE1939" s="108" t="s">
        <v>272</v>
      </c>
      <c r="AF1939" s="108" t="s">
        <v>278</v>
      </c>
    </row>
    <row r="1940" spans="1:32" x14ac:dyDescent="0.25">
      <c r="A1940" s="107">
        <f t="shared" si="30"/>
        <v>10</v>
      </c>
      <c r="B1940" s="113">
        <v>45570</v>
      </c>
      <c r="C1940" s="113">
        <v>45570</v>
      </c>
      <c r="D1940" s="108" t="s">
        <v>4029</v>
      </c>
      <c r="E1940" s="108" t="s">
        <v>272</v>
      </c>
      <c r="F1940" s="108" t="s">
        <v>4030</v>
      </c>
      <c r="G1940" s="108" t="s">
        <v>315</v>
      </c>
      <c r="H1940" s="108" t="s">
        <v>316</v>
      </c>
      <c r="I1940" s="108" t="s">
        <v>272</v>
      </c>
      <c r="J1940" s="120">
        <v>-682365123</v>
      </c>
      <c r="K1940" s="114">
        <v>0</v>
      </c>
      <c r="L1940" s="114">
        <v>-682365123</v>
      </c>
      <c r="M1940" s="115" t="s">
        <v>272</v>
      </c>
      <c r="N1940" s="108" t="s">
        <v>110</v>
      </c>
      <c r="O1940" s="108" t="s">
        <v>192</v>
      </c>
      <c r="P1940" s="108" t="s">
        <v>284</v>
      </c>
      <c r="Q1940" s="120">
        <v>22000</v>
      </c>
      <c r="R1940" s="116" t="s">
        <v>0</v>
      </c>
      <c r="S1940" s="108" t="s">
        <v>272</v>
      </c>
      <c r="T1940" s="108" t="s">
        <v>272</v>
      </c>
      <c r="U1940" s="108" t="s">
        <v>272</v>
      </c>
      <c r="V1940" s="108" t="s">
        <v>272</v>
      </c>
      <c r="W1940" s="108" t="s">
        <v>272</v>
      </c>
      <c r="X1940" s="108" t="s">
        <v>272</v>
      </c>
      <c r="Y1940" s="108" t="s">
        <v>272</v>
      </c>
      <c r="Z1940" s="108" t="s">
        <v>272</v>
      </c>
      <c r="AA1940" s="108" t="s">
        <v>272</v>
      </c>
      <c r="AB1940" s="108" t="s">
        <v>272</v>
      </c>
      <c r="AC1940" s="108" t="s">
        <v>272</v>
      </c>
      <c r="AD1940" s="108" t="s">
        <v>272</v>
      </c>
      <c r="AE1940" s="108" t="s">
        <v>272</v>
      </c>
      <c r="AF1940" s="108" t="s">
        <v>278</v>
      </c>
    </row>
    <row r="1941" spans="1:32" x14ac:dyDescent="0.25">
      <c r="A1941" s="107">
        <f t="shared" si="30"/>
        <v>10</v>
      </c>
      <c r="B1941" s="113">
        <v>45570</v>
      </c>
      <c r="C1941" s="113">
        <v>45570</v>
      </c>
      <c r="D1941" s="108" t="s">
        <v>4031</v>
      </c>
      <c r="E1941" s="108" t="s">
        <v>272</v>
      </c>
      <c r="F1941" s="108" t="s">
        <v>4032</v>
      </c>
      <c r="G1941" s="108" t="s">
        <v>315</v>
      </c>
      <c r="H1941" s="108" t="s">
        <v>316</v>
      </c>
      <c r="I1941" s="108" t="s">
        <v>272</v>
      </c>
      <c r="J1941" s="120">
        <v>-682365123</v>
      </c>
      <c r="K1941" s="114">
        <v>0</v>
      </c>
      <c r="L1941" s="114">
        <v>-682365123</v>
      </c>
      <c r="M1941" s="115" t="s">
        <v>272</v>
      </c>
      <c r="N1941" s="108" t="s">
        <v>110</v>
      </c>
      <c r="O1941" s="108" t="s">
        <v>192</v>
      </c>
      <c r="P1941" s="108" t="s">
        <v>284</v>
      </c>
      <c r="Q1941" s="120">
        <v>22000</v>
      </c>
      <c r="R1941" s="116" t="s">
        <v>0</v>
      </c>
      <c r="S1941" s="108" t="s">
        <v>272</v>
      </c>
      <c r="T1941" s="108" t="s">
        <v>272</v>
      </c>
      <c r="U1941" s="108" t="s">
        <v>272</v>
      </c>
      <c r="V1941" s="108" t="s">
        <v>272</v>
      </c>
      <c r="W1941" s="108" t="s">
        <v>272</v>
      </c>
      <c r="X1941" s="108" t="s">
        <v>272</v>
      </c>
      <c r="Y1941" s="108" t="s">
        <v>272</v>
      </c>
      <c r="Z1941" s="108" t="s">
        <v>272</v>
      </c>
      <c r="AA1941" s="108" t="s">
        <v>272</v>
      </c>
      <c r="AB1941" s="108" t="s">
        <v>272</v>
      </c>
      <c r="AC1941" s="108" t="s">
        <v>272</v>
      </c>
      <c r="AD1941" s="108" t="s">
        <v>272</v>
      </c>
      <c r="AE1941" s="108" t="s">
        <v>272</v>
      </c>
      <c r="AF1941" s="108" t="s">
        <v>278</v>
      </c>
    </row>
    <row r="1942" spans="1:32" x14ac:dyDescent="0.25">
      <c r="A1942" s="107">
        <f t="shared" si="30"/>
        <v>10</v>
      </c>
      <c r="B1942" s="113">
        <v>45570</v>
      </c>
      <c r="C1942" s="113">
        <v>45570</v>
      </c>
      <c r="D1942" s="108" t="s">
        <v>4033</v>
      </c>
      <c r="E1942" s="108" t="s">
        <v>272</v>
      </c>
      <c r="F1942" s="108" t="s">
        <v>4034</v>
      </c>
      <c r="G1942" s="108" t="s">
        <v>315</v>
      </c>
      <c r="H1942" s="108" t="s">
        <v>316</v>
      </c>
      <c r="I1942" s="108" t="s">
        <v>272</v>
      </c>
      <c r="J1942" s="120">
        <v>-682365123</v>
      </c>
      <c r="K1942" s="114">
        <v>0</v>
      </c>
      <c r="L1942" s="114">
        <v>-682365123</v>
      </c>
      <c r="M1942" s="115" t="s">
        <v>272</v>
      </c>
      <c r="N1942" s="108" t="s">
        <v>110</v>
      </c>
      <c r="O1942" s="108" t="s">
        <v>192</v>
      </c>
      <c r="P1942" s="108" t="s">
        <v>284</v>
      </c>
      <c r="Q1942" s="120">
        <v>22000</v>
      </c>
      <c r="R1942" s="116" t="s">
        <v>0</v>
      </c>
      <c r="S1942" s="108" t="s">
        <v>272</v>
      </c>
      <c r="T1942" s="108" t="s">
        <v>272</v>
      </c>
      <c r="U1942" s="108" t="s">
        <v>272</v>
      </c>
      <c r="V1942" s="108" t="s">
        <v>272</v>
      </c>
      <c r="W1942" s="108" t="s">
        <v>272</v>
      </c>
      <c r="X1942" s="108" t="s">
        <v>272</v>
      </c>
      <c r="Y1942" s="108" t="s">
        <v>272</v>
      </c>
      <c r="Z1942" s="108" t="s">
        <v>272</v>
      </c>
      <c r="AA1942" s="108" t="s">
        <v>272</v>
      </c>
      <c r="AB1942" s="108" t="s">
        <v>272</v>
      </c>
      <c r="AC1942" s="108" t="s">
        <v>272</v>
      </c>
      <c r="AD1942" s="108" t="s">
        <v>272</v>
      </c>
      <c r="AE1942" s="108" t="s">
        <v>272</v>
      </c>
      <c r="AF1942" s="108" t="s">
        <v>278</v>
      </c>
    </row>
    <row r="1943" spans="1:32" x14ac:dyDescent="0.25">
      <c r="A1943" s="107">
        <f t="shared" si="30"/>
        <v>10</v>
      </c>
      <c r="B1943" s="113">
        <v>45570</v>
      </c>
      <c r="C1943" s="113">
        <v>45570</v>
      </c>
      <c r="D1943" s="108" t="s">
        <v>4035</v>
      </c>
      <c r="E1943" s="108" t="s">
        <v>272</v>
      </c>
      <c r="F1943" s="108" t="s">
        <v>4036</v>
      </c>
      <c r="G1943" s="108" t="s">
        <v>315</v>
      </c>
      <c r="H1943" s="108" t="s">
        <v>316</v>
      </c>
      <c r="I1943" s="108" t="s">
        <v>272</v>
      </c>
      <c r="J1943" s="120">
        <v>-682365123</v>
      </c>
      <c r="K1943" s="114">
        <v>0</v>
      </c>
      <c r="L1943" s="114">
        <v>-682365123</v>
      </c>
      <c r="M1943" s="115" t="s">
        <v>272</v>
      </c>
      <c r="N1943" s="108" t="s">
        <v>110</v>
      </c>
      <c r="O1943" s="108" t="s">
        <v>192</v>
      </c>
      <c r="P1943" s="108" t="s">
        <v>284</v>
      </c>
      <c r="Q1943" s="120">
        <v>22000</v>
      </c>
      <c r="R1943" s="116" t="s">
        <v>0</v>
      </c>
      <c r="S1943" s="108" t="s">
        <v>272</v>
      </c>
      <c r="T1943" s="108" t="s">
        <v>272</v>
      </c>
      <c r="U1943" s="108" t="s">
        <v>272</v>
      </c>
      <c r="V1943" s="108" t="s">
        <v>272</v>
      </c>
      <c r="W1943" s="108" t="s">
        <v>272</v>
      </c>
      <c r="X1943" s="108" t="s">
        <v>272</v>
      </c>
      <c r="Y1943" s="108" t="s">
        <v>272</v>
      </c>
      <c r="Z1943" s="108" t="s">
        <v>272</v>
      </c>
      <c r="AA1943" s="108" t="s">
        <v>272</v>
      </c>
      <c r="AB1943" s="108" t="s">
        <v>272</v>
      </c>
      <c r="AC1943" s="108" t="s">
        <v>272</v>
      </c>
      <c r="AD1943" s="108" t="s">
        <v>272</v>
      </c>
      <c r="AE1943" s="108" t="s">
        <v>272</v>
      </c>
      <c r="AF1943" s="108" t="s">
        <v>278</v>
      </c>
    </row>
    <row r="1944" spans="1:32" x14ac:dyDescent="0.25">
      <c r="A1944" s="107">
        <f t="shared" si="30"/>
        <v>10</v>
      </c>
      <c r="B1944" s="113">
        <v>45570</v>
      </c>
      <c r="C1944" s="113">
        <v>45570</v>
      </c>
      <c r="D1944" s="108" t="s">
        <v>4037</v>
      </c>
      <c r="E1944" s="108" t="s">
        <v>272</v>
      </c>
      <c r="F1944" s="108" t="s">
        <v>4038</v>
      </c>
      <c r="G1944" s="108" t="s">
        <v>281</v>
      </c>
      <c r="H1944" s="108" t="s">
        <v>282</v>
      </c>
      <c r="I1944" s="108" t="s">
        <v>272</v>
      </c>
      <c r="J1944" s="120">
        <v>-210636360</v>
      </c>
      <c r="K1944" s="114">
        <v>0</v>
      </c>
      <c r="L1944" s="114">
        <v>-210636360</v>
      </c>
      <c r="M1944" s="115" t="s">
        <v>272</v>
      </c>
      <c r="N1944" s="108" t="s">
        <v>111</v>
      </c>
      <c r="O1944" s="108" t="s">
        <v>466</v>
      </c>
      <c r="P1944" s="108" t="s">
        <v>284</v>
      </c>
      <c r="Q1944" s="120">
        <v>6600</v>
      </c>
      <c r="R1944" s="116" t="s">
        <v>0</v>
      </c>
      <c r="S1944" s="108" t="s">
        <v>272</v>
      </c>
      <c r="T1944" s="108" t="s">
        <v>272</v>
      </c>
      <c r="U1944" s="108" t="s">
        <v>272</v>
      </c>
      <c r="V1944" s="108" t="s">
        <v>272</v>
      </c>
      <c r="W1944" s="108" t="s">
        <v>272</v>
      </c>
      <c r="X1944" s="108" t="s">
        <v>272</v>
      </c>
      <c r="Y1944" s="108" t="s">
        <v>272</v>
      </c>
      <c r="Z1944" s="108" t="s">
        <v>272</v>
      </c>
      <c r="AA1944" s="108" t="s">
        <v>272</v>
      </c>
      <c r="AB1944" s="108" t="s">
        <v>272</v>
      </c>
      <c r="AC1944" s="108" t="s">
        <v>272</v>
      </c>
      <c r="AD1944" s="108" t="s">
        <v>272</v>
      </c>
      <c r="AE1944" s="108" t="s">
        <v>272</v>
      </c>
      <c r="AF1944" s="108" t="s">
        <v>278</v>
      </c>
    </row>
    <row r="1945" spans="1:32" x14ac:dyDescent="0.25">
      <c r="A1945" s="107">
        <f t="shared" si="30"/>
        <v>10</v>
      </c>
      <c r="B1945" s="113">
        <v>45572</v>
      </c>
      <c r="C1945" s="113">
        <v>45572</v>
      </c>
      <c r="D1945" s="108" t="s">
        <v>4039</v>
      </c>
      <c r="E1945" s="108" t="s">
        <v>272</v>
      </c>
      <c r="F1945" s="108" t="s">
        <v>4040</v>
      </c>
      <c r="G1945" s="108" t="s">
        <v>281</v>
      </c>
      <c r="H1945" s="108" t="s">
        <v>282</v>
      </c>
      <c r="I1945" s="108" t="s">
        <v>272</v>
      </c>
      <c r="J1945" s="120">
        <v>-349669100</v>
      </c>
      <c r="K1945" s="114">
        <v>0</v>
      </c>
      <c r="L1945" s="114">
        <v>-349669100</v>
      </c>
      <c r="M1945" s="115" t="s">
        <v>272</v>
      </c>
      <c r="N1945" s="108" t="s">
        <v>110</v>
      </c>
      <c r="O1945" s="108" t="s">
        <v>192</v>
      </c>
      <c r="P1945" s="108" t="s">
        <v>284</v>
      </c>
      <c r="Q1945" s="120">
        <v>11000</v>
      </c>
      <c r="R1945" s="116" t="s">
        <v>0</v>
      </c>
      <c r="S1945" s="108" t="s">
        <v>272</v>
      </c>
      <c r="T1945" s="108" t="s">
        <v>272</v>
      </c>
      <c r="U1945" s="108" t="s">
        <v>272</v>
      </c>
      <c r="V1945" s="108" t="s">
        <v>272</v>
      </c>
      <c r="W1945" s="108" t="s">
        <v>272</v>
      </c>
      <c r="X1945" s="108" t="s">
        <v>272</v>
      </c>
      <c r="Y1945" s="108" t="s">
        <v>272</v>
      </c>
      <c r="Z1945" s="108" t="s">
        <v>272</v>
      </c>
      <c r="AA1945" s="108" t="s">
        <v>272</v>
      </c>
      <c r="AB1945" s="108" t="s">
        <v>272</v>
      </c>
      <c r="AC1945" s="108" t="s">
        <v>272</v>
      </c>
      <c r="AD1945" s="108" t="s">
        <v>272</v>
      </c>
      <c r="AE1945" s="108" t="s">
        <v>272</v>
      </c>
      <c r="AF1945" s="108" t="s">
        <v>278</v>
      </c>
    </row>
    <row r="1946" spans="1:32" x14ac:dyDescent="0.25">
      <c r="A1946" s="107">
        <f t="shared" si="30"/>
        <v>10</v>
      </c>
      <c r="B1946" s="113">
        <v>45572</v>
      </c>
      <c r="C1946" s="113">
        <v>45572</v>
      </c>
      <c r="D1946" s="108" t="s">
        <v>4041</v>
      </c>
      <c r="E1946" s="108" t="s">
        <v>272</v>
      </c>
      <c r="F1946" s="108" t="s">
        <v>4042</v>
      </c>
      <c r="G1946" s="108" t="s">
        <v>281</v>
      </c>
      <c r="H1946" s="108" t="s">
        <v>282</v>
      </c>
      <c r="I1946" s="108" t="s">
        <v>272</v>
      </c>
      <c r="J1946" s="120">
        <v>-714846000</v>
      </c>
      <c r="K1946" s="114">
        <v>0</v>
      </c>
      <c r="L1946" s="114">
        <v>-714846000</v>
      </c>
      <c r="M1946" s="115" t="s">
        <v>272</v>
      </c>
      <c r="N1946" s="108" t="s">
        <v>110</v>
      </c>
      <c r="O1946" s="108" t="s">
        <v>192</v>
      </c>
      <c r="P1946" s="108" t="s">
        <v>284</v>
      </c>
      <c r="Q1946" s="120">
        <v>22000</v>
      </c>
      <c r="R1946" s="116" t="s">
        <v>0</v>
      </c>
      <c r="S1946" s="108" t="s">
        <v>272</v>
      </c>
      <c r="T1946" s="108" t="s">
        <v>272</v>
      </c>
      <c r="U1946" s="108" t="s">
        <v>272</v>
      </c>
      <c r="V1946" s="108" t="s">
        <v>272</v>
      </c>
      <c r="W1946" s="108" t="s">
        <v>272</v>
      </c>
      <c r="X1946" s="108" t="s">
        <v>272</v>
      </c>
      <c r="Y1946" s="108" t="s">
        <v>272</v>
      </c>
      <c r="Z1946" s="108" t="s">
        <v>272</v>
      </c>
      <c r="AA1946" s="108" t="s">
        <v>272</v>
      </c>
      <c r="AB1946" s="108" t="s">
        <v>272</v>
      </c>
      <c r="AC1946" s="108" t="s">
        <v>272</v>
      </c>
      <c r="AD1946" s="108" t="s">
        <v>272</v>
      </c>
      <c r="AE1946" s="108" t="s">
        <v>272</v>
      </c>
      <c r="AF1946" s="108" t="s">
        <v>278</v>
      </c>
    </row>
    <row r="1947" spans="1:32" x14ac:dyDescent="0.25">
      <c r="A1947" s="107">
        <f t="shared" si="30"/>
        <v>10</v>
      </c>
      <c r="B1947" s="113">
        <v>45572</v>
      </c>
      <c r="C1947" s="113">
        <v>45572</v>
      </c>
      <c r="D1947" s="108" t="s">
        <v>4043</v>
      </c>
      <c r="E1947" s="108" t="s">
        <v>272</v>
      </c>
      <c r="F1947" s="108" t="s">
        <v>4044</v>
      </c>
      <c r="G1947" s="108" t="s">
        <v>281</v>
      </c>
      <c r="H1947" s="108" t="s">
        <v>282</v>
      </c>
      <c r="I1947" s="108" t="s">
        <v>272</v>
      </c>
      <c r="J1947" s="120">
        <v>-805200000</v>
      </c>
      <c r="K1947" s="114">
        <v>0</v>
      </c>
      <c r="L1947" s="114">
        <v>-805200000</v>
      </c>
      <c r="M1947" s="115" t="s">
        <v>272</v>
      </c>
      <c r="N1947" s="108" t="s">
        <v>283</v>
      </c>
      <c r="O1947" s="108" t="s">
        <v>168</v>
      </c>
      <c r="P1947" s="108" t="s">
        <v>284</v>
      </c>
      <c r="Q1947" s="120">
        <v>22000</v>
      </c>
      <c r="R1947" s="116" t="s">
        <v>0</v>
      </c>
      <c r="S1947" s="108" t="s">
        <v>272</v>
      </c>
      <c r="T1947" s="108" t="s">
        <v>272</v>
      </c>
      <c r="U1947" s="108" t="s">
        <v>272</v>
      </c>
      <c r="V1947" s="108" t="s">
        <v>272</v>
      </c>
      <c r="W1947" s="108" t="s">
        <v>272</v>
      </c>
      <c r="X1947" s="108" t="s">
        <v>272</v>
      </c>
      <c r="Y1947" s="108" t="s">
        <v>272</v>
      </c>
      <c r="Z1947" s="108" t="s">
        <v>272</v>
      </c>
      <c r="AA1947" s="108" t="s">
        <v>272</v>
      </c>
      <c r="AB1947" s="108" t="s">
        <v>272</v>
      </c>
      <c r="AC1947" s="108" t="s">
        <v>272</v>
      </c>
      <c r="AD1947" s="108" t="s">
        <v>272</v>
      </c>
      <c r="AE1947" s="108" t="s">
        <v>272</v>
      </c>
      <c r="AF1947" s="108" t="s">
        <v>278</v>
      </c>
    </row>
    <row r="1948" spans="1:32" x14ac:dyDescent="0.25">
      <c r="A1948" s="107">
        <f t="shared" si="30"/>
        <v>10</v>
      </c>
      <c r="B1948" s="113">
        <v>45572</v>
      </c>
      <c r="C1948" s="113">
        <v>45572</v>
      </c>
      <c r="D1948" s="108" t="s">
        <v>4045</v>
      </c>
      <c r="E1948" s="108" t="s">
        <v>272</v>
      </c>
      <c r="F1948" s="108" t="s">
        <v>4046</v>
      </c>
      <c r="G1948" s="108" t="s">
        <v>281</v>
      </c>
      <c r="H1948" s="108" t="s">
        <v>282</v>
      </c>
      <c r="I1948" s="108" t="s">
        <v>272</v>
      </c>
      <c r="J1948" s="120">
        <v>-9950000</v>
      </c>
      <c r="K1948" s="114">
        <v>0</v>
      </c>
      <c r="L1948" s="114">
        <v>-9950000</v>
      </c>
      <c r="M1948" s="115" t="s">
        <v>272</v>
      </c>
      <c r="N1948" s="108" t="s">
        <v>2423</v>
      </c>
      <c r="O1948" s="108" t="s">
        <v>2424</v>
      </c>
      <c r="P1948" s="108" t="s">
        <v>284</v>
      </c>
      <c r="Q1948" s="120">
        <v>1990</v>
      </c>
      <c r="R1948" s="116" t="s">
        <v>239</v>
      </c>
      <c r="S1948" s="108" t="s">
        <v>272</v>
      </c>
      <c r="T1948" s="108" t="s">
        <v>272</v>
      </c>
      <c r="U1948" s="108" t="s">
        <v>272</v>
      </c>
      <c r="V1948" s="108" t="s">
        <v>272</v>
      </c>
      <c r="W1948" s="108" t="s">
        <v>272</v>
      </c>
      <c r="X1948" s="108" t="s">
        <v>272</v>
      </c>
      <c r="Y1948" s="108" t="s">
        <v>272</v>
      </c>
      <c r="Z1948" s="108" t="s">
        <v>272</v>
      </c>
      <c r="AA1948" s="108" t="s">
        <v>272</v>
      </c>
      <c r="AB1948" s="108" t="s">
        <v>272</v>
      </c>
      <c r="AC1948" s="108" t="s">
        <v>272</v>
      </c>
      <c r="AD1948" s="108" t="s">
        <v>272</v>
      </c>
      <c r="AE1948" s="108" t="s">
        <v>272</v>
      </c>
      <c r="AF1948" s="108" t="s">
        <v>278</v>
      </c>
    </row>
    <row r="1949" spans="1:32" x14ac:dyDescent="0.25">
      <c r="A1949" s="107">
        <f t="shared" si="30"/>
        <v>10</v>
      </c>
      <c r="B1949" s="113">
        <v>45572</v>
      </c>
      <c r="C1949" s="113">
        <v>45572</v>
      </c>
      <c r="D1949" s="108" t="s">
        <v>4045</v>
      </c>
      <c r="E1949" s="108" t="s">
        <v>272</v>
      </c>
      <c r="F1949" s="108" t="s">
        <v>4046</v>
      </c>
      <c r="G1949" s="108" t="s">
        <v>281</v>
      </c>
      <c r="H1949" s="108" t="s">
        <v>282</v>
      </c>
      <c r="I1949" s="108" t="s">
        <v>272</v>
      </c>
      <c r="J1949" s="120">
        <v>-9100000</v>
      </c>
      <c r="K1949" s="114">
        <v>0</v>
      </c>
      <c r="L1949" s="114">
        <v>-9100000</v>
      </c>
      <c r="M1949" s="115" t="s">
        <v>272</v>
      </c>
      <c r="N1949" s="108" t="s">
        <v>2425</v>
      </c>
      <c r="O1949" s="108" t="s">
        <v>2426</v>
      </c>
      <c r="P1949" s="108" t="s">
        <v>284</v>
      </c>
      <c r="Q1949" s="120">
        <v>1820</v>
      </c>
      <c r="R1949" s="116" t="s">
        <v>239</v>
      </c>
      <c r="S1949" s="108" t="s">
        <v>272</v>
      </c>
      <c r="T1949" s="108" t="s">
        <v>272</v>
      </c>
      <c r="U1949" s="108" t="s">
        <v>272</v>
      </c>
      <c r="V1949" s="108" t="s">
        <v>272</v>
      </c>
      <c r="W1949" s="108" t="s">
        <v>272</v>
      </c>
      <c r="X1949" s="108" t="s">
        <v>272</v>
      </c>
      <c r="Y1949" s="108" t="s">
        <v>272</v>
      </c>
      <c r="Z1949" s="108" t="s">
        <v>272</v>
      </c>
      <c r="AA1949" s="108" t="s">
        <v>272</v>
      </c>
      <c r="AB1949" s="108" t="s">
        <v>272</v>
      </c>
      <c r="AC1949" s="108" t="s">
        <v>272</v>
      </c>
      <c r="AD1949" s="108" t="s">
        <v>272</v>
      </c>
      <c r="AE1949" s="108" t="s">
        <v>272</v>
      </c>
      <c r="AF1949" s="108" t="s">
        <v>278</v>
      </c>
    </row>
    <row r="1950" spans="1:32" x14ac:dyDescent="0.25">
      <c r="A1950" s="107">
        <f t="shared" si="30"/>
        <v>10</v>
      </c>
      <c r="B1950" s="113">
        <v>45572</v>
      </c>
      <c r="C1950" s="113">
        <v>45572</v>
      </c>
      <c r="D1950" s="108" t="s">
        <v>4045</v>
      </c>
      <c r="E1950" s="108" t="s">
        <v>272</v>
      </c>
      <c r="F1950" s="108" t="s">
        <v>4046</v>
      </c>
      <c r="G1950" s="108" t="s">
        <v>281</v>
      </c>
      <c r="H1950" s="108" t="s">
        <v>282</v>
      </c>
      <c r="I1950" s="108" t="s">
        <v>272</v>
      </c>
      <c r="J1950" s="120">
        <v>-14705000</v>
      </c>
      <c r="K1950" s="114">
        <v>0</v>
      </c>
      <c r="L1950" s="114">
        <v>-14705000</v>
      </c>
      <c r="M1950" s="115" t="s">
        <v>272</v>
      </c>
      <c r="N1950" s="108" t="s">
        <v>2427</v>
      </c>
      <c r="O1950" s="108" t="s">
        <v>2428</v>
      </c>
      <c r="P1950" s="108" t="s">
        <v>284</v>
      </c>
      <c r="Q1950" s="120">
        <v>2941</v>
      </c>
      <c r="R1950" s="116" t="s">
        <v>239</v>
      </c>
      <c r="S1950" s="108" t="s">
        <v>272</v>
      </c>
      <c r="T1950" s="108" t="s">
        <v>272</v>
      </c>
      <c r="U1950" s="108" t="s">
        <v>272</v>
      </c>
      <c r="V1950" s="108" t="s">
        <v>272</v>
      </c>
      <c r="W1950" s="108" t="s">
        <v>272</v>
      </c>
      <c r="X1950" s="108" t="s">
        <v>272</v>
      </c>
      <c r="Y1950" s="108" t="s">
        <v>272</v>
      </c>
      <c r="Z1950" s="108" t="s">
        <v>272</v>
      </c>
      <c r="AA1950" s="108" t="s">
        <v>272</v>
      </c>
      <c r="AB1950" s="108" t="s">
        <v>272</v>
      </c>
      <c r="AC1950" s="108" t="s">
        <v>272</v>
      </c>
      <c r="AD1950" s="108" t="s">
        <v>272</v>
      </c>
      <c r="AE1950" s="108" t="s">
        <v>272</v>
      </c>
      <c r="AF1950" s="108" t="s">
        <v>278</v>
      </c>
    </row>
    <row r="1951" spans="1:32" x14ac:dyDescent="0.25">
      <c r="A1951" s="107">
        <f t="shared" si="30"/>
        <v>10</v>
      </c>
      <c r="B1951" s="113">
        <v>45572</v>
      </c>
      <c r="C1951" s="113">
        <v>45572</v>
      </c>
      <c r="D1951" s="108" t="s">
        <v>4045</v>
      </c>
      <c r="E1951" s="108" t="s">
        <v>272</v>
      </c>
      <c r="F1951" s="108" t="s">
        <v>4046</v>
      </c>
      <c r="G1951" s="108" t="s">
        <v>281</v>
      </c>
      <c r="H1951" s="108" t="s">
        <v>282</v>
      </c>
      <c r="I1951" s="108" t="s">
        <v>272</v>
      </c>
      <c r="J1951" s="120">
        <v>-9350000</v>
      </c>
      <c r="K1951" s="114">
        <v>0</v>
      </c>
      <c r="L1951" s="114">
        <v>-9350000</v>
      </c>
      <c r="M1951" s="115" t="s">
        <v>272</v>
      </c>
      <c r="N1951" s="108" t="s">
        <v>2429</v>
      </c>
      <c r="O1951" s="108" t="s">
        <v>2430</v>
      </c>
      <c r="P1951" s="108" t="s">
        <v>284</v>
      </c>
      <c r="Q1951" s="120">
        <v>1870</v>
      </c>
      <c r="R1951" s="116" t="s">
        <v>239</v>
      </c>
      <c r="S1951" s="108" t="s">
        <v>272</v>
      </c>
      <c r="T1951" s="108" t="s">
        <v>272</v>
      </c>
      <c r="U1951" s="108" t="s">
        <v>272</v>
      </c>
      <c r="V1951" s="108" t="s">
        <v>272</v>
      </c>
      <c r="W1951" s="108" t="s">
        <v>272</v>
      </c>
      <c r="X1951" s="108" t="s">
        <v>272</v>
      </c>
      <c r="Y1951" s="108" t="s">
        <v>272</v>
      </c>
      <c r="Z1951" s="108" t="s">
        <v>272</v>
      </c>
      <c r="AA1951" s="108" t="s">
        <v>272</v>
      </c>
      <c r="AB1951" s="108" t="s">
        <v>272</v>
      </c>
      <c r="AC1951" s="108" t="s">
        <v>272</v>
      </c>
      <c r="AD1951" s="108" t="s">
        <v>272</v>
      </c>
      <c r="AE1951" s="108" t="s">
        <v>272</v>
      </c>
      <c r="AF1951" s="108" t="s">
        <v>278</v>
      </c>
    </row>
    <row r="1952" spans="1:32" x14ac:dyDescent="0.25">
      <c r="A1952" s="107">
        <f t="shared" si="30"/>
        <v>10</v>
      </c>
      <c r="B1952" s="113">
        <v>45572</v>
      </c>
      <c r="C1952" s="113">
        <v>45572</v>
      </c>
      <c r="D1952" s="108" t="s">
        <v>4047</v>
      </c>
      <c r="E1952" s="108" t="s">
        <v>272</v>
      </c>
      <c r="F1952" s="108" t="s">
        <v>4048</v>
      </c>
      <c r="G1952" s="108" t="s">
        <v>281</v>
      </c>
      <c r="H1952" s="108" t="s">
        <v>282</v>
      </c>
      <c r="I1952" s="108" t="s">
        <v>272</v>
      </c>
      <c r="J1952" s="120">
        <v>-9800000</v>
      </c>
      <c r="K1952" s="114">
        <v>0</v>
      </c>
      <c r="L1952" s="114">
        <v>-9800000</v>
      </c>
      <c r="M1952" s="115" t="s">
        <v>272</v>
      </c>
      <c r="N1952" s="108" t="s">
        <v>2423</v>
      </c>
      <c r="O1952" s="108" t="s">
        <v>2424</v>
      </c>
      <c r="P1952" s="108" t="s">
        <v>284</v>
      </c>
      <c r="Q1952" s="120">
        <v>1960</v>
      </c>
      <c r="R1952" s="116" t="s">
        <v>239</v>
      </c>
      <c r="S1952" s="108" t="s">
        <v>272</v>
      </c>
      <c r="T1952" s="108" t="s">
        <v>272</v>
      </c>
      <c r="U1952" s="108" t="s">
        <v>272</v>
      </c>
      <c r="V1952" s="108" t="s">
        <v>272</v>
      </c>
      <c r="W1952" s="108" t="s">
        <v>272</v>
      </c>
      <c r="X1952" s="108" t="s">
        <v>272</v>
      </c>
      <c r="Y1952" s="108" t="s">
        <v>272</v>
      </c>
      <c r="Z1952" s="108" t="s">
        <v>272</v>
      </c>
      <c r="AA1952" s="108" t="s">
        <v>272</v>
      </c>
      <c r="AB1952" s="108" t="s">
        <v>272</v>
      </c>
      <c r="AC1952" s="108" t="s">
        <v>272</v>
      </c>
      <c r="AD1952" s="108" t="s">
        <v>272</v>
      </c>
      <c r="AE1952" s="108" t="s">
        <v>272</v>
      </c>
      <c r="AF1952" s="108" t="s">
        <v>278</v>
      </c>
    </row>
    <row r="1953" spans="1:32" x14ac:dyDescent="0.25">
      <c r="A1953" s="107">
        <f t="shared" si="30"/>
        <v>10</v>
      </c>
      <c r="B1953" s="113">
        <v>45572</v>
      </c>
      <c r="C1953" s="113">
        <v>45572</v>
      </c>
      <c r="D1953" s="108" t="s">
        <v>4047</v>
      </c>
      <c r="E1953" s="108" t="s">
        <v>272</v>
      </c>
      <c r="F1953" s="108" t="s">
        <v>4048</v>
      </c>
      <c r="G1953" s="108" t="s">
        <v>281</v>
      </c>
      <c r="H1953" s="108" t="s">
        <v>282</v>
      </c>
      <c r="I1953" s="108" t="s">
        <v>272</v>
      </c>
      <c r="J1953" s="120">
        <v>-6450000</v>
      </c>
      <c r="K1953" s="114">
        <v>0</v>
      </c>
      <c r="L1953" s="114">
        <v>-6450000</v>
      </c>
      <c r="M1953" s="115" t="s">
        <v>272</v>
      </c>
      <c r="N1953" s="108" t="s">
        <v>2425</v>
      </c>
      <c r="O1953" s="108" t="s">
        <v>2426</v>
      </c>
      <c r="P1953" s="108" t="s">
        <v>284</v>
      </c>
      <c r="Q1953" s="120">
        <v>1290</v>
      </c>
      <c r="R1953" s="116" t="s">
        <v>239</v>
      </c>
      <c r="S1953" s="108" t="s">
        <v>272</v>
      </c>
      <c r="T1953" s="108" t="s">
        <v>272</v>
      </c>
      <c r="U1953" s="108" t="s">
        <v>272</v>
      </c>
      <c r="V1953" s="108" t="s">
        <v>272</v>
      </c>
      <c r="W1953" s="108" t="s">
        <v>272</v>
      </c>
      <c r="X1953" s="108" t="s">
        <v>272</v>
      </c>
      <c r="Y1953" s="108" t="s">
        <v>272</v>
      </c>
      <c r="Z1953" s="108" t="s">
        <v>272</v>
      </c>
      <c r="AA1953" s="108" t="s">
        <v>272</v>
      </c>
      <c r="AB1953" s="108" t="s">
        <v>272</v>
      </c>
      <c r="AC1953" s="108" t="s">
        <v>272</v>
      </c>
      <c r="AD1953" s="108" t="s">
        <v>272</v>
      </c>
      <c r="AE1953" s="108" t="s">
        <v>272</v>
      </c>
      <c r="AF1953" s="108" t="s">
        <v>278</v>
      </c>
    </row>
    <row r="1954" spans="1:32" x14ac:dyDescent="0.25">
      <c r="A1954" s="107">
        <f t="shared" si="30"/>
        <v>10</v>
      </c>
      <c r="B1954" s="113">
        <v>45572</v>
      </c>
      <c r="C1954" s="113">
        <v>45572</v>
      </c>
      <c r="D1954" s="108" t="s">
        <v>4047</v>
      </c>
      <c r="E1954" s="108" t="s">
        <v>272</v>
      </c>
      <c r="F1954" s="108" t="s">
        <v>4048</v>
      </c>
      <c r="G1954" s="108" t="s">
        <v>281</v>
      </c>
      <c r="H1954" s="108" t="s">
        <v>282</v>
      </c>
      <c r="I1954" s="108" t="s">
        <v>272</v>
      </c>
      <c r="J1954" s="120">
        <v>-8600000</v>
      </c>
      <c r="K1954" s="114">
        <v>0</v>
      </c>
      <c r="L1954" s="114">
        <v>-8600000</v>
      </c>
      <c r="M1954" s="115" t="s">
        <v>272</v>
      </c>
      <c r="N1954" s="108" t="s">
        <v>2427</v>
      </c>
      <c r="O1954" s="108" t="s">
        <v>2428</v>
      </c>
      <c r="P1954" s="108" t="s">
        <v>284</v>
      </c>
      <c r="Q1954" s="120">
        <v>1720</v>
      </c>
      <c r="R1954" s="116" t="s">
        <v>239</v>
      </c>
      <c r="S1954" s="108" t="s">
        <v>272</v>
      </c>
      <c r="T1954" s="108" t="s">
        <v>272</v>
      </c>
      <c r="U1954" s="108" t="s">
        <v>272</v>
      </c>
      <c r="V1954" s="108" t="s">
        <v>272</v>
      </c>
      <c r="W1954" s="108" t="s">
        <v>272</v>
      </c>
      <c r="X1954" s="108" t="s">
        <v>272</v>
      </c>
      <c r="Y1954" s="108" t="s">
        <v>272</v>
      </c>
      <c r="Z1954" s="108" t="s">
        <v>272</v>
      </c>
      <c r="AA1954" s="108" t="s">
        <v>272</v>
      </c>
      <c r="AB1954" s="108" t="s">
        <v>272</v>
      </c>
      <c r="AC1954" s="108" t="s">
        <v>272</v>
      </c>
      <c r="AD1954" s="108" t="s">
        <v>272</v>
      </c>
      <c r="AE1954" s="108" t="s">
        <v>272</v>
      </c>
      <c r="AF1954" s="108" t="s">
        <v>278</v>
      </c>
    </row>
    <row r="1955" spans="1:32" x14ac:dyDescent="0.25">
      <c r="A1955" s="107">
        <f t="shared" si="30"/>
        <v>10</v>
      </c>
      <c r="B1955" s="113">
        <v>45572</v>
      </c>
      <c r="C1955" s="113">
        <v>45572</v>
      </c>
      <c r="D1955" s="108" t="s">
        <v>4047</v>
      </c>
      <c r="E1955" s="108" t="s">
        <v>272</v>
      </c>
      <c r="F1955" s="108" t="s">
        <v>4048</v>
      </c>
      <c r="G1955" s="108" t="s">
        <v>281</v>
      </c>
      <c r="H1955" s="108" t="s">
        <v>282</v>
      </c>
      <c r="I1955" s="108" t="s">
        <v>272</v>
      </c>
      <c r="J1955" s="120">
        <v>-11450000</v>
      </c>
      <c r="K1955" s="114">
        <v>0</v>
      </c>
      <c r="L1955" s="114">
        <v>-11450000</v>
      </c>
      <c r="M1955" s="115" t="s">
        <v>272</v>
      </c>
      <c r="N1955" s="108" t="s">
        <v>2429</v>
      </c>
      <c r="O1955" s="108" t="s">
        <v>2430</v>
      </c>
      <c r="P1955" s="108" t="s">
        <v>284</v>
      </c>
      <c r="Q1955" s="120">
        <v>2290</v>
      </c>
      <c r="R1955" s="116" t="s">
        <v>239</v>
      </c>
      <c r="S1955" s="108" t="s">
        <v>272</v>
      </c>
      <c r="T1955" s="108" t="s">
        <v>272</v>
      </c>
      <c r="U1955" s="108" t="s">
        <v>272</v>
      </c>
      <c r="V1955" s="108" t="s">
        <v>272</v>
      </c>
      <c r="W1955" s="108" t="s">
        <v>272</v>
      </c>
      <c r="X1955" s="108" t="s">
        <v>272</v>
      </c>
      <c r="Y1955" s="108" t="s">
        <v>272</v>
      </c>
      <c r="Z1955" s="108" t="s">
        <v>272</v>
      </c>
      <c r="AA1955" s="108" t="s">
        <v>272</v>
      </c>
      <c r="AB1955" s="108" t="s">
        <v>272</v>
      </c>
      <c r="AC1955" s="108" t="s">
        <v>272</v>
      </c>
      <c r="AD1955" s="108" t="s">
        <v>272</v>
      </c>
      <c r="AE1955" s="108" t="s">
        <v>272</v>
      </c>
      <c r="AF1955" s="108" t="s">
        <v>278</v>
      </c>
    </row>
    <row r="1956" spans="1:32" x14ac:dyDescent="0.25">
      <c r="A1956" s="107">
        <f t="shared" si="30"/>
        <v>10</v>
      </c>
      <c r="B1956" s="113">
        <v>45572</v>
      </c>
      <c r="C1956" s="113">
        <v>45572</v>
      </c>
      <c r="D1956" s="108" t="s">
        <v>4049</v>
      </c>
      <c r="E1956" s="108" t="s">
        <v>272</v>
      </c>
      <c r="F1956" s="108" t="s">
        <v>4050</v>
      </c>
      <c r="G1956" s="108" t="s">
        <v>281</v>
      </c>
      <c r="H1956" s="108" t="s">
        <v>282</v>
      </c>
      <c r="I1956" s="108" t="s">
        <v>272</v>
      </c>
      <c r="J1956" s="120">
        <v>-76584291</v>
      </c>
      <c r="K1956" s="114">
        <v>0</v>
      </c>
      <c r="L1956" s="114">
        <v>-76584291</v>
      </c>
      <c r="M1956" s="115" t="s">
        <v>272</v>
      </c>
      <c r="N1956" s="108" t="s">
        <v>117</v>
      </c>
      <c r="O1956" s="108" t="s">
        <v>176</v>
      </c>
      <c r="P1956" s="108" t="s">
        <v>284</v>
      </c>
      <c r="Q1956" s="120">
        <v>3500</v>
      </c>
      <c r="R1956" s="116" t="s">
        <v>1</v>
      </c>
      <c r="S1956" s="108" t="s">
        <v>272</v>
      </c>
      <c r="T1956" s="108" t="s">
        <v>272</v>
      </c>
      <c r="U1956" s="108" t="s">
        <v>272</v>
      </c>
      <c r="V1956" s="108" t="s">
        <v>272</v>
      </c>
      <c r="W1956" s="108" t="s">
        <v>272</v>
      </c>
      <c r="X1956" s="108" t="s">
        <v>272</v>
      </c>
      <c r="Y1956" s="108" t="s">
        <v>272</v>
      </c>
      <c r="Z1956" s="108" t="s">
        <v>272</v>
      </c>
      <c r="AA1956" s="108" t="s">
        <v>272</v>
      </c>
      <c r="AB1956" s="108" t="s">
        <v>272</v>
      </c>
      <c r="AC1956" s="108" t="s">
        <v>272</v>
      </c>
      <c r="AD1956" s="108" t="s">
        <v>272</v>
      </c>
      <c r="AE1956" s="108" t="s">
        <v>272</v>
      </c>
      <c r="AF1956" s="108" t="s">
        <v>278</v>
      </c>
    </row>
    <row r="1957" spans="1:32" ht="37.5" x14ac:dyDescent="0.25">
      <c r="A1957" s="107">
        <f t="shared" si="30"/>
        <v>10</v>
      </c>
      <c r="B1957" s="113">
        <v>45573</v>
      </c>
      <c r="C1957" s="113">
        <v>45573</v>
      </c>
      <c r="D1957" s="108" t="s">
        <v>4051</v>
      </c>
      <c r="E1957" s="108" t="s">
        <v>272</v>
      </c>
      <c r="F1957" s="108" t="s">
        <v>4052</v>
      </c>
      <c r="G1957" s="108" t="s">
        <v>274</v>
      </c>
      <c r="H1957" s="108" t="s">
        <v>275</v>
      </c>
      <c r="I1957" s="108" t="s">
        <v>272</v>
      </c>
      <c r="J1957" s="120">
        <v>-627675</v>
      </c>
      <c r="K1957" s="114">
        <v>0</v>
      </c>
      <c r="L1957" s="114">
        <v>-627675</v>
      </c>
      <c r="M1957" s="115" t="s">
        <v>4053</v>
      </c>
      <c r="N1957" s="108" t="s">
        <v>272</v>
      </c>
      <c r="O1957" s="108" t="s">
        <v>272</v>
      </c>
      <c r="P1957" s="108" t="s">
        <v>272</v>
      </c>
      <c r="Q1957" s="120">
        <v>0</v>
      </c>
      <c r="R1957" s="116" t="s">
        <v>239</v>
      </c>
      <c r="S1957" s="108" t="s">
        <v>272</v>
      </c>
      <c r="T1957" s="108" t="s">
        <v>272</v>
      </c>
      <c r="U1957" s="108" t="s">
        <v>272</v>
      </c>
      <c r="V1957" s="108" t="s">
        <v>272</v>
      </c>
      <c r="W1957" s="108" t="s">
        <v>272</v>
      </c>
      <c r="X1957" s="108" t="s">
        <v>272</v>
      </c>
      <c r="Y1957" s="108" t="s">
        <v>272</v>
      </c>
      <c r="Z1957" s="108" t="s">
        <v>272</v>
      </c>
      <c r="AA1957" s="108" t="s">
        <v>272</v>
      </c>
      <c r="AB1957" s="108" t="s">
        <v>272</v>
      </c>
      <c r="AC1957" s="108" t="s">
        <v>272</v>
      </c>
      <c r="AD1957" s="108" t="s">
        <v>272</v>
      </c>
      <c r="AE1957" s="108" t="s">
        <v>272</v>
      </c>
      <c r="AF1957" s="108" t="s">
        <v>278</v>
      </c>
    </row>
    <row r="1958" spans="1:32" ht="37.5" x14ac:dyDescent="0.25">
      <c r="A1958" s="107">
        <f t="shared" si="30"/>
        <v>10</v>
      </c>
      <c r="B1958" s="113">
        <v>45573</v>
      </c>
      <c r="C1958" s="113">
        <v>45573</v>
      </c>
      <c r="D1958" s="108" t="s">
        <v>4054</v>
      </c>
      <c r="E1958" s="108" t="s">
        <v>272</v>
      </c>
      <c r="F1958" s="108" t="s">
        <v>4055</v>
      </c>
      <c r="G1958" s="108" t="s">
        <v>274</v>
      </c>
      <c r="H1958" s="108" t="s">
        <v>275</v>
      </c>
      <c r="I1958" s="108" t="s">
        <v>272</v>
      </c>
      <c r="J1958" s="120">
        <v>-29359</v>
      </c>
      <c r="K1958" s="114">
        <v>0</v>
      </c>
      <c r="L1958" s="114">
        <v>-29359</v>
      </c>
      <c r="M1958" s="115" t="s">
        <v>4056</v>
      </c>
      <c r="N1958" s="108" t="s">
        <v>272</v>
      </c>
      <c r="O1958" s="108" t="s">
        <v>272</v>
      </c>
      <c r="P1958" s="108" t="s">
        <v>272</v>
      </c>
      <c r="Q1958" s="120">
        <v>0</v>
      </c>
      <c r="R1958" s="116" t="s">
        <v>239</v>
      </c>
      <c r="S1958" s="108" t="s">
        <v>272</v>
      </c>
      <c r="T1958" s="108" t="s">
        <v>272</v>
      </c>
      <c r="U1958" s="108" t="s">
        <v>272</v>
      </c>
      <c r="V1958" s="108" t="s">
        <v>272</v>
      </c>
      <c r="W1958" s="108" t="s">
        <v>272</v>
      </c>
      <c r="X1958" s="108" t="s">
        <v>272</v>
      </c>
      <c r="Y1958" s="108" t="s">
        <v>272</v>
      </c>
      <c r="Z1958" s="108" t="s">
        <v>272</v>
      </c>
      <c r="AA1958" s="108" t="s">
        <v>272</v>
      </c>
      <c r="AB1958" s="108" t="s">
        <v>272</v>
      </c>
      <c r="AC1958" s="108" t="s">
        <v>272</v>
      </c>
      <c r="AD1958" s="108" t="s">
        <v>272</v>
      </c>
      <c r="AE1958" s="108" t="s">
        <v>272</v>
      </c>
      <c r="AF1958" s="108" t="s">
        <v>278</v>
      </c>
    </row>
    <row r="1959" spans="1:32" ht="37.5" x14ac:dyDescent="0.25">
      <c r="A1959" s="107">
        <f t="shared" si="30"/>
        <v>10</v>
      </c>
      <c r="B1959" s="113">
        <v>45573</v>
      </c>
      <c r="C1959" s="113">
        <v>45573</v>
      </c>
      <c r="D1959" s="108" t="s">
        <v>4057</v>
      </c>
      <c r="E1959" s="108" t="s">
        <v>272</v>
      </c>
      <c r="F1959" s="108" t="s">
        <v>4058</v>
      </c>
      <c r="G1959" s="108" t="s">
        <v>274</v>
      </c>
      <c r="H1959" s="108" t="s">
        <v>275</v>
      </c>
      <c r="I1959" s="108" t="s">
        <v>272</v>
      </c>
      <c r="J1959" s="120">
        <v>-238512</v>
      </c>
      <c r="K1959" s="114">
        <v>0</v>
      </c>
      <c r="L1959" s="114">
        <v>-238512</v>
      </c>
      <c r="M1959" s="115" t="s">
        <v>4059</v>
      </c>
      <c r="N1959" s="108" t="s">
        <v>272</v>
      </c>
      <c r="O1959" s="108" t="s">
        <v>272</v>
      </c>
      <c r="P1959" s="108" t="s">
        <v>272</v>
      </c>
      <c r="Q1959" s="120">
        <v>0</v>
      </c>
      <c r="R1959" s="116" t="s">
        <v>239</v>
      </c>
      <c r="S1959" s="108" t="s">
        <v>272</v>
      </c>
      <c r="T1959" s="108" t="s">
        <v>272</v>
      </c>
      <c r="U1959" s="108" t="s">
        <v>272</v>
      </c>
      <c r="V1959" s="108" t="s">
        <v>272</v>
      </c>
      <c r="W1959" s="108" t="s">
        <v>272</v>
      </c>
      <c r="X1959" s="108" t="s">
        <v>272</v>
      </c>
      <c r="Y1959" s="108" t="s">
        <v>272</v>
      </c>
      <c r="Z1959" s="108" t="s">
        <v>272</v>
      </c>
      <c r="AA1959" s="108" t="s">
        <v>272</v>
      </c>
      <c r="AB1959" s="108" t="s">
        <v>272</v>
      </c>
      <c r="AC1959" s="108" t="s">
        <v>272</v>
      </c>
      <c r="AD1959" s="108" t="s">
        <v>272</v>
      </c>
      <c r="AE1959" s="108" t="s">
        <v>272</v>
      </c>
      <c r="AF1959" s="108" t="s">
        <v>278</v>
      </c>
    </row>
    <row r="1960" spans="1:32" ht="25" x14ac:dyDescent="0.25">
      <c r="A1960" s="107">
        <f t="shared" si="30"/>
        <v>10</v>
      </c>
      <c r="B1960" s="113">
        <v>45573</v>
      </c>
      <c r="C1960" s="113">
        <v>45573</v>
      </c>
      <c r="D1960" s="108" t="s">
        <v>4060</v>
      </c>
      <c r="E1960" s="108" t="s">
        <v>272</v>
      </c>
      <c r="F1960" s="108" t="s">
        <v>4061</v>
      </c>
      <c r="G1960" s="108" t="s">
        <v>274</v>
      </c>
      <c r="H1960" s="108" t="s">
        <v>275</v>
      </c>
      <c r="I1960" s="108" t="s">
        <v>272</v>
      </c>
      <c r="J1960" s="120">
        <v>-7500000</v>
      </c>
      <c r="K1960" s="114">
        <v>0</v>
      </c>
      <c r="L1960" s="114">
        <v>-7500000</v>
      </c>
      <c r="M1960" s="115" t="s">
        <v>4062</v>
      </c>
      <c r="N1960" s="108" t="s">
        <v>272</v>
      </c>
      <c r="O1960" s="108" t="s">
        <v>272</v>
      </c>
      <c r="P1960" s="108" t="s">
        <v>272</v>
      </c>
      <c r="Q1960" s="120">
        <v>0</v>
      </c>
      <c r="R1960" s="116" t="s">
        <v>239</v>
      </c>
      <c r="S1960" s="108" t="s">
        <v>272</v>
      </c>
      <c r="T1960" s="108" t="s">
        <v>272</v>
      </c>
      <c r="U1960" s="108" t="s">
        <v>272</v>
      </c>
      <c r="V1960" s="108" t="s">
        <v>272</v>
      </c>
      <c r="W1960" s="108" t="s">
        <v>272</v>
      </c>
      <c r="X1960" s="108" t="s">
        <v>272</v>
      </c>
      <c r="Y1960" s="108" t="s">
        <v>272</v>
      </c>
      <c r="Z1960" s="108" t="s">
        <v>272</v>
      </c>
      <c r="AA1960" s="108" t="s">
        <v>272</v>
      </c>
      <c r="AB1960" s="108" t="s">
        <v>272</v>
      </c>
      <c r="AC1960" s="108" t="s">
        <v>272</v>
      </c>
      <c r="AD1960" s="108" t="s">
        <v>272</v>
      </c>
      <c r="AE1960" s="108" t="s">
        <v>272</v>
      </c>
      <c r="AF1960" s="108" t="s">
        <v>278</v>
      </c>
    </row>
    <row r="1961" spans="1:32" x14ac:dyDescent="0.25">
      <c r="A1961" s="107">
        <f t="shared" si="30"/>
        <v>10</v>
      </c>
      <c r="B1961" s="113">
        <v>45573</v>
      </c>
      <c r="C1961" s="113">
        <v>45573</v>
      </c>
      <c r="D1961" s="108" t="s">
        <v>4063</v>
      </c>
      <c r="E1961" s="108" t="s">
        <v>272</v>
      </c>
      <c r="F1961" s="108" t="s">
        <v>4064</v>
      </c>
      <c r="G1961" s="108" t="s">
        <v>315</v>
      </c>
      <c r="H1961" s="108" t="s">
        <v>316</v>
      </c>
      <c r="I1961" s="108" t="s">
        <v>272</v>
      </c>
      <c r="J1961" s="120">
        <v>-684862596</v>
      </c>
      <c r="K1961" s="114">
        <v>0</v>
      </c>
      <c r="L1961" s="114">
        <v>-684862596</v>
      </c>
      <c r="M1961" s="115" t="s">
        <v>272</v>
      </c>
      <c r="N1961" s="108" t="s">
        <v>110</v>
      </c>
      <c r="O1961" s="108" t="s">
        <v>192</v>
      </c>
      <c r="P1961" s="108" t="s">
        <v>284</v>
      </c>
      <c r="Q1961" s="120">
        <v>22000</v>
      </c>
      <c r="R1961" s="116" t="s">
        <v>0</v>
      </c>
      <c r="S1961" s="108" t="s">
        <v>272</v>
      </c>
      <c r="T1961" s="108" t="s">
        <v>272</v>
      </c>
      <c r="U1961" s="108" t="s">
        <v>272</v>
      </c>
      <c r="V1961" s="108" t="s">
        <v>272</v>
      </c>
      <c r="W1961" s="108" t="s">
        <v>272</v>
      </c>
      <c r="X1961" s="108" t="s">
        <v>272</v>
      </c>
      <c r="Y1961" s="108" t="s">
        <v>272</v>
      </c>
      <c r="Z1961" s="108" t="s">
        <v>272</v>
      </c>
      <c r="AA1961" s="108" t="s">
        <v>272</v>
      </c>
      <c r="AB1961" s="108" t="s">
        <v>272</v>
      </c>
      <c r="AC1961" s="108" t="s">
        <v>272</v>
      </c>
      <c r="AD1961" s="108" t="s">
        <v>272</v>
      </c>
      <c r="AE1961" s="108" t="s">
        <v>272</v>
      </c>
      <c r="AF1961" s="108" t="s">
        <v>278</v>
      </c>
    </row>
    <row r="1962" spans="1:32" x14ac:dyDescent="0.25">
      <c r="A1962" s="107">
        <f t="shared" si="30"/>
        <v>10</v>
      </c>
      <c r="B1962" s="113">
        <v>45573</v>
      </c>
      <c r="C1962" s="113">
        <v>45573</v>
      </c>
      <c r="D1962" s="108" t="s">
        <v>4065</v>
      </c>
      <c r="E1962" s="108" t="s">
        <v>272</v>
      </c>
      <c r="F1962" s="108" t="s">
        <v>4066</v>
      </c>
      <c r="G1962" s="108" t="s">
        <v>315</v>
      </c>
      <c r="H1962" s="108" t="s">
        <v>316</v>
      </c>
      <c r="I1962" s="108" t="s">
        <v>272</v>
      </c>
      <c r="J1962" s="120">
        <v>-684862596</v>
      </c>
      <c r="K1962" s="114">
        <v>0</v>
      </c>
      <c r="L1962" s="114">
        <v>-684862596</v>
      </c>
      <c r="M1962" s="115" t="s">
        <v>272</v>
      </c>
      <c r="N1962" s="108" t="s">
        <v>110</v>
      </c>
      <c r="O1962" s="108" t="s">
        <v>192</v>
      </c>
      <c r="P1962" s="108" t="s">
        <v>284</v>
      </c>
      <c r="Q1962" s="120">
        <v>22000</v>
      </c>
      <c r="R1962" s="116" t="s">
        <v>0</v>
      </c>
      <c r="S1962" s="108" t="s">
        <v>272</v>
      </c>
      <c r="T1962" s="108" t="s">
        <v>272</v>
      </c>
      <c r="U1962" s="108" t="s">
        <v>272</v>
      </c>
      <c r="V1962" s="108" t="s">
        <v>272</v>
      </c>
      <c r="W1962" s="108" t="s">
        <v>272</v>
      </c>
      <c r="X1962" s="108" t="s">
        <v>272</v>
      </c>
      <c r="Y1962" s="108" t="s">
        <v>272</v>
      </c>
      <c r="Z1962" s="108" t="s">
        <v>272</v>
      </c>
      <c r="AA1962" s="108" t="s">
        <v>272</v>
      </c>
      <c r="AB1962" s="108" t="s">
        <v>272</v>
      </c>
      <c r="AC1962" s="108" t="s">
        <v>272</v>
      </c>
      <c r="AD1962" s="108" t="s">
        <v>272</v>
      </c>
      <c r="AE1962" s="108" t="s">
        <v>272</v>
      </c>
      <c r="AF1962" s="108" t="s">
        <v>278</v>
      </c>
    </row>
    <row r="1963" spans="1:32" x14ac:dyDescent="0.25">
      <c r="A1963" s="107">
        <f t="shared" si="30"/>
        <v>10</v>
      </c>
      <c r="B1963" s="113">
        <v>45573</v>
      </c>
      <c r="C1963" s="113">
        <v>45573</v>
      </c>
      <c r="D1963" s="108" t="s">
        <v>4067</v>
      </c>
      <c r="E1963" s="108" t="s">
        <v>272</v>
      </c>
      <c r="F1963" s="108" t="s">
        <v>4068</v>
      </c>
      <c r="G1963" s="108" t="s">
        <v>315</v>
      </c>
      <c r="H1963" s="108" t="s">
        <v>316</v>
      </c>
      <c r="I1963" s="108" t="s">
        <v>272</v>
      </c>
      <c r="J1963" s="120">
        <v>-684862596</v>
      </c>
      <c r="K1963" s="114">
        <v>0</v>
      </c>
      <c r="L1963" s="114">
        <v>-684862596</v>
      </c>
      <c r="M1963" s="115" t="s">
        <v>272</v>
      </c>
      <c r="N1963" s="108" t="s">
        <v>110</v>
      </c>
      <c r="O1963" s="108" t="s">
        <v>192</v>
      </c>
      <c r="P1963" s="108" t="s">
        <v>284</v>
      </c>
      <c r="Q1963" s="120">
        <v>22000</v>
      </c>
      <c r="R1963" s="116" t="s">
        <v>0</v>
      </c>
      <c r="S1963" s="108" t="s">
        <v>272</v>
      </c>
      <c r="T1963" s="108" t="s">
        <v>272</v>
      </c>
      <c r="U1963" s="108" t="s">
        <v>272</v>
      </c>
      <c r="V1963" s="108" t="s">
        <v>272</v>
      </c>
      <c r="W1963" s="108" t="s">
        <v>272</v>
      </c>
      <c r="X1963" s="108" t="s">
        <v>272</v>
      </c>
      <c r="Y1963" s="108" t="s">
        <v>272</v>
      </c>
      <c r="Z1963" s="108" t="s">
        <v>272</v>
      </c>
      <c r="AA1963" s="108" t="s">
        <v>272</v>
      </c>
      <c r="AB1963" s="108" t="s">
        <v>272</v>
      </c>
      <c r="AC1963" s="108" t="s">
        <v>272</v>
      </c>
      <c r="AD1963" s="108" t="s">
        <v>272</v>
      </c>
      <c r="AE1963" s="108" t="s">
        <v>272</v>
      </c>
      <c r="AF1963" s="108" t="s">
        <v>278</v>
      </c>
    </row>
    <row r="1964" spans="1:32" x14ac:dyDescent="0.25">
      <c r="A1964" s="107">
        <f t="shared" si="30"/>
        <v>10</v>
      </c>
      <c r="B1964" s="113">
        <v>45573</v>
      </c>
      <c r="C1964" s="113">
        <v>45573</v>
      </c>
      <c r="D1964" s="108" t="s">
        <v>4069</v>
      </c>
      <c r="E1964" s="108" t="s">
        <v>272</v>
      </c>
      <c r="F1964" s="108" t="s">
        <v>4070</v>
      </c>
      <c r="G1964" s="108" t="s">
        <v>315</v>
      </c>
      <c r="H1964" s="108" t="s">
        <v>316</v>
      </c>
      <c r="I1964" s="108" t="s">
        <v>272</v>
      </c>
      <c r="J1964" s="120">
        <v>-684862596</v>
      </c>
      <c r="K1964" s="114">
        <v>0</v>
      </c>
      <c r="L1964" s="114">
        <v>-684862596</v>
      </c>
      <c r="M1964" s="115" t="s">
        <v>272</v>
      </c>
      <c r="N1964" s="108" t="s">
        <v>110</v>
      </c>
      <c r="O1964" s="108" t="s">
        <v>192</v>
      </c>
      <c r="P1964" s="108" t="s">
        <v>284</v>
      </c>
      <c r="Q1964" s="120">
        <v>22000</v>
      </c>
      <c r="R1964" s="116" t="s">
        <v>0</v>
      </c>
      <c r="S1964" s="108" t="s">
        <v>272</v>
      </c>
      <c r="T1964" s="108" t="s">
        <v>272</v>
      </c>
      <c r="U1964" s="108" t="s">
        <v>272</v>
      </c>
      <c r="V1964" s="108" t="s">
        <v>272</v>
      </c>
      <c r="W1964" s="108" t="s">
        <v>272</v>
      </c>
      <c r="X1964" s="108" t="s">
        <v>272</v>
      </c>
      <c r="Y1964" s="108" t="s">
        <v>272</v>
      </c>
      <c r="Z1964" s="108" t="s">
        <v>272</v>
      </c>
      <c r="AA1964" s="108" t="s">
        <v>272</v>
      </c>
      <c r="AB1964" s="108" t="s">
        <v>272</v>
      </c>
      <c r="AC1964" s="108" t="s">
        <v>272</v>
      </c>
      <c r="AD1964" s="108" t="s">
        <v>272</v>
      </c>
      <c r="AE1964" s="108" t="s">
        <v>272</v>
      </c>
      <c r="AF1964" s="108" t="s">
        <v>278</v>
      </c>
    </row>
    <row r="1965" spans="1:32" x14ac:dyDescent="0.25">
      <c r="A1965" s="107">
        <f t="shared" si="30"/>
        <v>10</v>
      </c>
      <c r="B1965" s="113">
        <v>45574</v>
      </c>
      <c r="C1965" s="113">
        <v>45574</v>
      </c>
      <c r="D1965" s="108" t="s">
        <v>4071</v>
      </c>
      <c r="E1965" s="108" t="s">
        <v>272</v>
      </c>
      <c r="F1965" s="108" t="s">
        <v>4072</v>
      </c>
      <c r="G1965" s="108" t="s">
        <v>281</v>
      </c>
      <c r="H1965" s="108" t="s">
        <v>282</v>
      </c>
      <c r="I1965" s="108" t="s">
        <v>272</v>
      </c>
      <c r="J1965" s="120">
        <v>-349669100</v>
      </c>
      <c r="K1965" s="114">
        <v>0</v>
      </c>
      <c r="L1965" s="114">
        <v>-349669100</v>
      </c>
      <c r="M1965" s="115" t="s">
        <v>272</v>
      </c>
      <c r="N1965" s="108" t="s">
        <v>110</v>
      </c>
      <c r="O1965" s="108" t="s">
        <v>192</v>
      </c>
      <c r="P1965" s="108" t="s">
        <v>284</v>
      </c>
      <c r="Q1965" s="120">
        <v>11000</v>
      </c>
      <c r="R1965" s="116" t="s">
        <v>0</v>
      </c>
      <c r="S1965" s="108" t="s">
        <v>272</v>
      </c>
      <c r="T1965" s="108" t="s">
        <v>272</v>
      </c>
      <c r="U1965" s="108" t="s">
        <v>272</v>
      </c>
      <c r="V1965" s="108" t="s">
        <v>272</v>
      </c>
      <c r="W1965" s="108" t="s">
        <v>272</v>
      </c>
      <c r="X1965" s="108" t="s">
        <v>272</v>
      </c>
      <c r="Y1965" s="108" t="s">
        <v>272</v>
      </c>
      <c r="Z1965" s="108" t="s">
        <v>272</v>
      </c>
      <c r="AA1965" s="108" t="s">
        <v>272</v>
      </c>
      <c r="AB1965" s="108" t="s">
        <v>272</v>
      </c>
      <c r="AC1965" s="108" t="s">
        <v>272</v>
      </c>
      <c r="AD1965" s="108" t="s">
        <v>272</v>
      </c>
      <c r="AE1965" s="108" t="s">
        <v>272</v>
      </c>
      <c r="AF1965" s="108" t="s">
        <v>278</v>
      </c>
    </row>
    <row r="1966" spans="1:32" x14ac:dyDescent="0.25">
      <c r="A1966" s="107">
        <f t="shared" si="30"/>
        <v>10</v>
      </c>
      <c r="B1966" s="113">
        <v>45574</v>
      </c>
      <c r="C1966" s="113">
        <v>45574</v>
      </c>
      <c r="D1966" s="108" t="s">
        <v>4073</v>
      </c>
      <c r="E1966" s="108" t="s">
        <v>272</v>
      </c>
      <c r="F1966" s="108" t="s">
        <v>4074</v>
      </c>
      <c r="G1966" s="108" t="s">
        <v>281</v>
      </c>
      <c r="H1966" s="108" t="s">
        <v>282</v>
      </c>
      <c r="I1966" s="108" t="s">
        <v>272</v>
      </c>
      <c r="J1966" s="120">
        <v>-193017000</v>
      </c>
      <c r="K1966" s="114">
        <v>0</v>
      </c>
      <c r="L1966" s="114">
        <v>-193017000</v>
      </c>
      <c r="M1966" s="115" t="s">
        <v>272</v>
      </c>
      <c r="N1966" s="108" t="s">
        <v>101</v>
      </c>
      <c r="O1966" s="108" t="s">
        <v>175</v>
      </c>
      <c r="P1966" s="108" t="s">
        <v>284</v>
      </c>
      <c r="Q1966" s="120">
        <v>5500</v>
      </c>
      <c r="R1966" s="116" t="s">
        <v>1</v>
      </c>
      <c r="S1966" s="108" t="s">
        <v>272</v>
      </c>
      <c r="T1966" s="108" t="s">
        <v>272</v>
      </c>
      <c r="U1966" s="108" t="s">
        <v>272</v>
      </c>
      <c r="V1966" s="108" t="s">
        <v>272</v>
      </c>
      <c r="W1966" s="108" t="s">
        <v>272</v>
      </c>
      <c r="X1966" s="108" t="s">
        <v>272</v>
      </c>
      <c r="Y1966" s="108" t="s">
        <v>272</v>
      </c>
      <c r="Z1966" s="108" t="s">
        <v>272</v>
      </c>
      <c r="AA1966" s="108" t="s">
        <v>272</v>
      </c>
      <c r="AB1966" s="108" t="s">
        <v>272</v>
      </c>
      <c r="AC1966" s="108" t="s">
        <v>272</v>
      </c>
      <c r="AD1966" s="108" t="s">
        <v>272</v>
      </c>
      <c r="AE1966" s="108" t="s">
        <v>272</v>
      </c>
      <c r="AF1966" s="108" t="s">
        <v>278</v>
      </c>
    </row>
    <row r="1967" spans="1:32" x14ac:dyDescent="0.25">
      <c r="A1967" s="107">
        <f t="shared" si="30"/>
        <v>10</v>
      </c>
      <c r="B1967" s="113">
        <v>45574</v>
      </c>
      <c r="C1967" s="113">
        <v>45574</v>
      </c>
      <c r="D1967" s="108" t="s">
        <v>4075</v>
      </c>
      <c r="E1967" s="108" t="s">
        <v>272</v>
      </c>
      <c r="F1967" s="108" t="s">
        <v>4076</v>
      </c>
      <c r="G1967" s="108" t="s">
        <v>281</v>
      </c>
      <c r="H1967" s="108" t="s">
        <v>282</v>
      </c>
      <c r="I1967" s="108" t="s">
        <v>272</v>
      </c>
      <c r="J1967" s="120">
        <v>-193017000</v>
      </c>
      <c r="K1967" s="114">
        <v>0</v>
      </c>
      <c r="L1967" s="114">
        <v>-193017000</v>
      </c>
      <c r="M1967" s="115" t="s">
        <v>272</v>
      </c>
      <c r="N1967" s="108" t="s">
        <v>101</v>
      </c>
      <c r="O1967" s="108" t="s">
        <v>175</v>
      </c>
      <c r="P1967" s="108" t="s">
        <v>284</v>
      </c>
      <c r="Q1967" s="120">
        <v>5500</v>
      </c>
      <c r="R1967" s="116" t="s">
        <v>1</v>
      </c>
      <c r="S1967" s="108" t="s">
        <v>272</v>
      </c>
      <c r="T1967" s="108" t="s">
        <v>272</v>
      </c>
      <c r="U1967" s="108" t="s">
        <v>272</v>
      </c>
      <c r="V1967" s="108" t="s">
        <v>272</v>
      </c>
      <c r="W1967" s="108" t="s">
        <v>272</v>
      </c>
      <c r="X1967" s="108" t="s">
        <v>272</v>
      </c>
      <c r="Y1967" s="108" t="s">
        <v>272</v>
      </c>
      <c r="Z1967" s="108" t="s">
        <v>272</v>
      </c>
      <c r="AA1967" s="108" t="s">
        <v>272</v>
      </c>
      <c r="AB1967" s="108" t="s">
        <v>272</v>
      </c>
      <c r="AC1967" s="108" t="s">
        <v>272</v>
      </c>
      <c r="AD1967" s="108" t="s">
        <v>272</v>
      </c>
      <c r="AE1967" s="108" t="s">
        <v>272</v>
      </c>
      <c r="AF1967" s="108" t="s">
        <v>278</v>
      </c>
    </row>
    <row r="1968" spans="1:32" x14ac:dyDescent="0.25">
      <c r="A1968" s="107">
        <f t="shared" si="30"/>
        <v>10</v>
      </c>
      <c r="B1968" s="113">
        <v>45574</v>
      </c>
      <c r="C1968" s="113">
        <v>45574</v>
      </c>
      <c r="D1968" s="108" t="s">
        <v>4077</v>
      </c>
      <c r="E1968" s="108" t="s">
        <v>272</v>
      </c>
      <c r="F1968" s="108" t="s">
        <v>4078</v>
      </c>
      <c r="G1968" s="108" t="s">
        <v>281</v>
      </c>
      <c r="H1968" s="108" t="s">
        <v>282</v>
      </c>
      <c r="I1968" s="108" t="s">
        <v>272</v>
      </c>
      <c r="J1968" s="120">
        <v>-714846000</v>
      </c>
      <c r="K1968" s="114">
        <v>0</v>
      </c>
      <c r="L1968" s="114">
        <v>-714846000</v>
      </c>
      <c r="M1968" s="115" t="s">
        <v>272</v>
      </c>
      <c r="N1968" s="108" t="s">
        <v>110</v>
      </c>
      <c r="O1968" s="108" t="s">
        <v>192</v>
      </c>
      <c r="P1968" s="108" t="s">
        <v>284</v>
      </c>
      <c r="Q1968" s="120">
        <v>22000</v>
      </c>
      <c r="R1968" s="116" t="s">
        <v>0</v>
      </c>
      <c r="S1968" s="108" t="s">
        <v>272</v>
      </c>
      <c r="T1968" s="108" t="s">
        <v>272</v>
      </c>
      <c r="U1968" s="108" t="s">
        <v>272</v>
      </c>
      <c r="V1968" s="108" t="s">
        <v>272</v>
      </c>
      <c r="W1968" s="108" t="s">
        <v>272</v>
      </c>
      <c r="X1968" s="108" t="s">
        <v>272</v>
      </c>
      <c r="Y1968" s="108" t="s">
        <v>272</v>
      </c>
      <c r="Z1968" s="108" t="s">
        <v>272</v>
      </c>
      <c r="AA1968" s="108" t="s">
        <v>272</v>
      </c>
      <c r="AB1968" s="108" t="s">
        <v>272</v>
      </c>
      <c r="AC1968" s="108" t="s">
        <v>272</v>
      </c>
      <c r="AD1968" s="108" t="s">
        <v>272</v>
      </c>
      <c r="AE1968" s="108" t="s">
        <v>272</v>
      </c>
      <c r="AF1968" s="108" t="s">
        <v>278</v>
      </c>
    </row>
    <row r="1969" spans="1:32" x14ac:dyDescent="0.25">
      <c r="A1969" s="107">
        <f t="shared" si="30"/>
        <v>10</v>
      </c>
      <c r="B1969" s="113">
        <v>45574</v>
      </c>
      <c r="C1969" s="113">
        <v>45574</v>
      </c>
      <c r="D1969" s="108" t="s">
        <v>4079</v>
      </c>
      <c r="E1969" s="108" t="s">
        <v>272</v>
      </c>
      <c r="F1969" s="108" t="s">
        <v>4080</v>
      </c>
      <c r="G1969" s="108" t="s">
        <v>315</v>
      </c>
      <c r="H1969" s="108" t="s">
        <v>316</v>
      </c>
      <c r="I1969" s="108" t="s">
        <v>272</v>
      </c>
      <c r="J1969" s="120">
        <v>-591586600</v>
      </c>
      <c r="K1969" s="114">
        <v>0</v>
      </c>
      <c r="L1969" s="114">
        <v>-591586600</v>
      </c>
      <c r="M1969" s="115" t="s">
        <v>272</v>
      </c>
      <c r="N1969" s="108" t="s">
        <v>116</v>
      </c>
      <c r="O1969" s="108" t="s">
        <v>173</v>
      </c>
      <c r="P1969" s="108" t="s">
        <v>284</v>
      </c>
      <c r="Q1969" s="120">
        <v>22000</v>
      </c>
      <c r="R1969" s="116" t="s">
        <v>0</v>
      </c>
      <c r="S1969" s="108" t="s">
        <v>272</v>
      </c>
      <c r="T1969" s="108" t="s">
        <v>272</v>
      </c>
      <c r="U1969" s="108" t="s">
        <v>272</v>
      </c>
      <c r="V1969" s="108" t="s">
        <v>272</v>
      </c>
      <c r="W1969" s="108" t="s">
        <v>272</v>
      </c>
      <c r="X1969" s="108" t="s">
        <v>272</v>
      </c>
      <c r="Y1969" s="108" t="s">
        <v>272</v>
      </c>
      <c r="Z1969" s="108" t="s">
        <v>272</v>
      </c>
      <c r="AA1969" s="108" t="s">
        <v>272</v>
      </c>
      <c r="AB1969" s="108" t="s">
        <v>272</v>
      </c>
      <c r="AC1969" s="108" t="s">
        <v>272</v>
      </c>
      <c r="AD1969" s="108" t="s">
        <v>272</v>
      </c>
      <c r="AE1969" s="108" t="s">
        <v>272</v>
      </c>
      <c r="AF1969" s="108" t="s">
        <v>278</v>
      </c>
    </row>
    <row r="1970" spans="1:32" x14ac:dyDescent="0.25">
      <c r="A1970" s="107">
        <f t="shared" si="30"/>
        <v>10</v>
      </c>
      <c r="B1970" s="113">
        <v>45574</v>
      </c>
      <c r="C1970" s="113">
        <v>45574</v>
      </c>
      <c r="D1970" s="108" t="s">
        <v>4081</v>
      </c>
      <c r="E1970" s="108" t="s">
        <v>272</v>
      </c>
      <c r="F1970" s="108" t="s">
        <v>4082</v>
      </c>
      <c r="G1970" s="108" t="s">
        <v>315</v>
      </c>
      <c r="H1970" s="108" t="s">
        <v>316</v>
      </c>
      <c r="I1970" s="108" t="s">
        <v>272</v>
      </c>
      <c r="J1970" s="120">
        <v>-591586600</v>
      </c>
      <c r="K1970" s="114">
        <v>0</v>
      </c>
      <c r="L1970" s="114">
        <v>-591586600</v>
      </c>
      <c r="M1970" s="115" t="s">
        <v>272</v>
      </c>
      <c r="N1970" s="108" t="s">
        <v>116</v>
      </c>
      <c r="O1970" s="108" t="s">
        <v>173</v>
      </c>
      <c r="P1970" s="108" t="s">
        <v>284</v>
      </c>
      <c r="Q1970" s="120">
        <v>22000</v>
      </c>
      <c r="R1970" s="116" t="s">
        <v>0</v>
      </c>
      <c r="S1970" s="108" t="s">
        <v>272</v>
      </c>
      <c r="T1970" s="108" t="s">
        <v>272</v>
      </c>
      <c r="U1970" s="108" t="s">
        <v>272</v>
      </c>
      <c r="V1970" s="108" t="s">
        <v>272</v>
      </c>
      <c r="W1970" s="108" t="s">
        <v>272</v>
      </c>
      <c r="X1970" s="108" t="s">
        <v>272</v>
      </c>
      <c r="Y1970" s="108" t="s">
        <v>272</v>
      </c>
      <c r="Z1970" s="108" t="s">
        <v>272</v>
      </c>
      <c r="AA1970" s="108" t="s">
        <v>272</v>
      </c>
      <c r="AB1970" s="108" t="s">
        <v>272</v>
      </c>
      <c r="AC1970" s="108" t="s">
        <v>272</v>
      </c>
      <c r="AD1970" s="108" t="s">
        <v>272</v>
      </c>
      <c r="AE1970" s="108" t="s">
        <v>272</v>
      </c>
      <c r="AF1970" s="108" t="s">
        <v>278</v>
      </c>
    </row>
    <row r="1971" spans="1:32" x14ac:dyDescent="0.25">
      <c r="A1971" s="107">
        <f t="shared" si="30"/>
        <v>10</v>
      </c>
      <c r="B1971" s="113">
        <v>45574</v>
      </c>
      <c r="C1971" s="113">
        <v>45574</v>
      </c>
      <c r="D1971" s="108" t="s">
        <v>4083</v>
      </c>
      <c r="E1971" s="108" t="s">
        <v>272</v>
      </c>
      <c r="F1971" s="108" t="s">
        <v>4084</v>
      </c>
      <c r="G1971" s="108" t="s">
        <v>315</v>
      </c>
      <c r="H1971" s="108" t="s">
        <v>316</v>
      </c>
      <c r="I1971" s="108" t="s">
        <v>272</v>
      </c>
      <c r="J1971" s="120">
        <v>-591586600</v>
      </c>
      <c r="K1971" s="114">
        <v>0</v>
      </c>
      <c r="L1971" s="114">
        <v>-591586600</v>
      </c>
      <c r="M1971" s="115" t="s">
        <v>272</v>
      </c>
      <c r="N1971" s="108" t="s">
        <v>116</v>
      </c>
      <c r="O1971" s="108" t="s">
        <v>173</v>
      </c>
      <c r="P1971" s="108" t="s">
        <v>284</v>
      </c>
      <c r="Q1971" s="120">
        <v>22000</v>
      </c>
      <c r="R1971" s="116" t="s">
        <v>0</v>
      </c>
      <c r="S1971" s="108" t="s">
        <v>272</v>
      </c>
      <c r="T1971" s="108" t="s">
        <v>272</v>
      </c>
      <c r="U1971" s="108" t="s">
        <v>272</v>
      </c>
      <c r="V1971" s="108" t="s">
        <v>272</v>
      </c>
      <c r="W1971" s="108" t="s">
        <v>272</v>
      </c>
      <c r="X1971" s="108" t="s">
        <v>272</v>
      </c>
      <c r="Y1971" s="108" t="s">
        <v>272</v>
      </c>
      <c r="Z1971" s="108" t="s">
        <v>272</v>
      </c>
      <c r="AA1971" s="108" t="s">
        <v>272</v>
      </c>
      <c r="AB1971" s="108" t="s">
        <v>272</v>
      </c>
      <c r="AC1971" s="108" t="s">
        <v>272</v>
      </c>
      <c r="AD1971" s="108" t="s">
        <v>272</v>
      </c>
      <c r="AE1971" s="108" t="s">
        <v>272</v>
      </c>
      <c r="AF1971" s="108" t="s">
        <v>278</v>
      </c>
    </row>
    <row r="1972" spans="1:32" x14ac:dyDescent="0.25">
      <c r="A1972" s="107">
        <f t="shared" si="30"/>
        <v>10</v>
      </c>
      <c r="B1972" s="113">
        <v>45574</v>
      </c>
      <c r="C1972" s="113">
        <v>45574</v>
      </c>
      <c r="D1972" s="108" t="s">
        <v>4085</v>
      </c>
      <c r="E1972" s="108" t="s">
        <v>272</v>
      </c>
      <c r="F1972" s="108" t="s">
        <v>4086</v>
      </c>
      <c r="G1972" s="108" t="s">
        <v>315</v>
      </c>
      <c r="H1972" s="108" t="s">
        <v>316</v>
      </c>
      <c r="I1972" s="108" t="s">
        <v>272</v>
      </c>
      <c r="J1972" s="120">
        <v>-591586600</v>
      </c>
      <c r="K1972" s="114">
        <v>0</v>
      </c>
      <c r="L1972" s="114">
        <v>-591586600</v>
      </c>
      <c r="M1972" s="115" t="s">
        <v>272</v>
      </c>
      <c r="N1972" s="108" t="s">
        <v>116</v>
      </c>
      <c r="O1972" s="108" t="s">
        <v>173</v>
      </c>
      <c r="P1972" s="108" t="s">
        <v>284</v>
      </c>
      <c r="Q1972" s="120">
        <v>22000</v>
      </c>
      <c r="R1972" s="116" t="s">
        <v>0</v>
      </c>
      <c r="S1972" s="108" t="s">
        <v>272</v>
      </c>
      <c r="T1972" s="108" t="s">
        <v>272</v>
      </c>
      <c r="U1972" s="108" t="s">
        <v>272</v>
      </c>
      <c r="V1972" s="108" t="s">
        <v>272</v>
      </c>
      <c r="W1972" s="108" t="s">
        <v>272</v>
      </c>
      <c r="X1972" s="108" t="s">
        <v>272</v>
      </c>
      <c r="Y1972" s="108" t="s">
        <v>272</v>
      </c>
      <c r="Z1972" s="108" t="s">
        <v>272</v>
      </c>
      <c r="AA1972" s="108" t="s">
        <v>272</v>
      </c>
      <c r="AB1972" s="108" t="s">
        <v>272</v>
      </c>
      <c r="AC1972" s="108" t="s">
        <v>272</v>
      </c>
      <c r="AD1972" s="108" t="s">
        <v>272</v>
      </c>
      <c r="AE1972" s="108" t="s">
        <v>272</v>
      </c>
      <c r="AF1972" s="108" t="s">
        <v>278</v>
      </c>
    </row>
    <row r="1973" spans="1:32" x14ac:dyDescent="0.25">
      <c r="A1973" s="107">
        <f t="shared" si="30"/>
        <v>10</v>
      </c>
      <c r="B1973" s="113">
        <v>45574</v>
      </c>
      <c r="C1973" s="113">
        <v>45574</v>
      </c>
      <c r="D1973" s="108" t="s">
        <v>4087</v>
      </c>
      <c r="E1973" s="108" t="s">
        <v>272</v>
      </c>
      <c r="F1973" s="108" t="s">
        <v>4088</v>
      </c>
      <c r="G1973" s="108" t="s">
        <v>315</v>
      </c>
      <c r="H1973" s="108" t="s">
        <v>316</v>
      </c>
      <c r="I1973" s="108" t="s">
        <v>272</v>
      </c>
      <c r="J1973" s="120">
        <v>-591586600</v>
      </c>
      <c r="K1973" s="114">
        <v>0</v>
      </c>
      <c r="L1973" s="114">
        <v>-591586600</v>
      </c>
      <c r="M1973" s="115" t="s">
        <v>272</v>
      </c>
      <c r="N1973" s="108" t="s">
        <v>116</v>
      </c>
      <c r="O1973" s="108" t="s">
        <v>173</v>
      </c>
      <c r="P1973" s="108" t="s">
        <v>284</v>
      </c>
      <c r="Q1973" s="120">
        <v>22000</v>
      </c>
      <c r="R1973" s="116" t="s">
        <v>0</v>
      </c>
      <c r="S1973" s="108" t="s">
        <v>272</v>
      </c>
      <c r="T1973" s="108" t="s">
        <v>272</v>
      </c>
      <c r="U1973" s="108" t="s">
        <v>272</v>
      </c>
      <c r="V1973" s="108" t="s">
        <v>272</v>
      </c>
      <c r="W1973" s="108" t="s">
        <v>272</v>
      </c>
      <c r="X1973" s="108" t="s">
        <v>272</v>
      </c>
      <c r="Y1973" s="108" t="s">
        <v>272</v>
      </c>
      <c r="Z1973" s="108" t="s">
        <v>272</v>
      </c>
      <c r="AA1973" s="108" t="s">
        <v>272</v>
      </c>
      <c r="AB1973" s="108" t="s">
        <v>272</v>
      </c>
      <c r="AC1973" s="108" t="s">
        <v>272</v>
      </c>
      <c r="AD1973" s="108" t="s">
        <v>272</v>
      </c>
      <c r="AE1973" s="108" t="s">
        <v>272</v>
      </c>
      <c r="AF1973" s="108" t="s">
        <v>278</v>
      </c>
    </row>
    <row r="1974" spans="1:32" x14ac:dyDescent="0.25">
      <c r="A1974" s="107">
        <f t="shared" si="30"/>
        <v>10</v>
      </c>
      <c r="B1974" s="113">
        <v>45574</v>
      </c>
      <c r="C1974" s="113">
        <v>45574</v>
      </c>
      <c r="D1974" s="108" t="s">
        <v>4089</v>
      </c>
      <c r="E1974" s="108" t="s">
        <v>272</v>
      </c>
      <c r="F1974" s="108" t="s">
        <v>4090</v>
      </c>
      <c r="G1974" s="108" t="s">
        <v>281</v>
      </c>
      <c r="H1974" s="108" t="s">
        <v>282</v>
      </c>
      <c r="I1974" s="108" t="s">
        <v>272</v>
      </c>
      <c r="J1974" s="120">
        <v>-245814624</v>
      </c>
      <c r="K1974" s="114">
        <v>0</v>
      </c>
      <c r="L1974" s="114">
        <v>-245814624</v>
      </c>
      <c r="M1974" s="115" t="s">
        <v>272</v>
      </c>
      <c r="N1974" s="108" t="s">
        <v>4091</v>
      </c>
      <c r="O1974" s="108" t="s">
        <v>4092</v>
      </c>
      <c r="P1974" s="108" t="s">
        <v>284</v>
      </c>
      <c r="Q1974" s="120">
        <v>11000</v>
      </c>
      <c r="R1974" s="116" t="s">
        <v>2</v>
      </c>
      <c r="S1974" s="108" t="s">
        <v>272</v>
      </c>
      <c r="T1974" s="108" t="s">
        <v>272</v>
      </c>
      <c r="U1974" s="108" t="s">
        <v>272</v>
      </c>
      <c r="V1974" s="108" t="s">
        <v>272</v>
      </c>
      <c r="W1974" s="108" t="s">
        <v>272</v>
      </c>
      <c r="X1974" s="108" t="s">
        <v>272</v>
      </c>
      <c r="Y1974" s="108" t="s">
        <v>272</v>
      </c>
      <c r="Z1974" s="108" t="s">
        <v>272</v>
      </c>
      <c r="AA1974" s="108" t="s">
        <v>272</v>
      </c>
      <c r="AB1974" s="108" t="s">
        <v>272</v>
      </c>
      <c r="AC1974" s="108" t="s">
        <v>272</v>
      </c>
      <c r="AD1974" s="108" t="s">
        <v>272</v>
      </c>
      <c r="AE1974" s="108" t="s">
        <v>272</v>
      </c>
      <c r="AF1974" s="108" t="s">
        <v>278</v>
      </c>
    </row>
    <row r="1975" spans="1:32" x14ac:dyDescent="0.25">
      <c r="A1975" s="107">
        <f t="shared" si="30"/>
        <v>10</v>
      </c>
      <c r="B1975" s="113">
        <v>45575</v>
      </c>
      <c r="C1975" s="113">
        <v>45575</v>
      </c>
      <c r="D1975" s="108" t="s">
        <v>4093</v>
      </c>
      <c r="E1975" s="108" t="s">
        <v>272</v>
      </c>
      <c r="F1975" s="108" t="s">
        <v>4094</v>
      </c>
      <c r="G1975" s="108" t="s">
        <v>281</v>
      </c>
      <c r="H1975" s="108" t="s">
        <v>282</v>
      </c>
      <c r="I1975" s="108" t="s">
        <v>272</v>
      </c>
      <c r="J1975" s="120">
        <v>-117600000</v>
      </c>
      <c r="K1975" s="114">
        <v>0</v>
      </c>
      <c r="L1975" s="114">
        <v>-117600000</v>
      </c>
      <c r="M1975" s="115" t="s">
        <v>272</v>
      </c>
      <c r="N1975" s="108" t="s">
        <v>3750</v>
      </c>
      <c r="O1975" s="108" t="s">
        <v>3751</v>
      </c>
      <c r="P1975" s="108" t="s">
        <v>284</v>
      </c>
      <c r="Q1975" s="120">
        <v>5250</v>
      </c>
      <c r="R1975" s="116" t="s">
        <v>1</v>
      </c>
      <c r="S1975" s="108" t="s">
        <v>272</v>
      </c>
      <c r="T1975" s="108" t="s">
        <v>272</v>
      </c>
      <c r="U1975" s="108" t="s">
        <v>272</v>
      </c>
      <c r="V1975" s="108" t="s">
        <v>272</v>
      </c>
      <c r="W1975" s="108" t="s">
        <v>272</v>
      </c>
      <c r="X1975" s="108" t="s">
        <v>272</v>
      </c>
      <c r="Y1975" s="108" t="s">
        <v>272</v>
      </c>
      <c r="Z1975" s="108" t="s">
        <v>272</v>
      </c>
      <c r="AA1975" s="108" t="s">
        <v>272</v>
      </c>
      <c r="AB1975" s="108" t="s">
        <v>272</v>
      </c>
      <c r="AC1975" s="108" t="s">
        <v>272</v>
      </c>
      <c r="AD1975" s="108" t="s">
        <v>272</v>
      </c>
      <c r="AE1975" s="108" t="s">
        <v>272</v>
      </c>
      <c r="AF1975" s="108" t="s">
        <v>278</v>
      </c>
    </row>
    <row r="1976" spans="1:32" x14ac:dyDescent="0.25">
      <c r="A1976" s="107">
        <f t="shared" si="30"/>
        <v>10</v>
      </c>
      <c r="B1976" s="113">
        <v>45575</v>
      </c>
      <c r="C1976" s="113">
        <v>45575</v>
      </c>
      <c r="D1976" s="108" t="s">
        <v>4095</v>
      </c>
      <c r="E1976" s="108" t="s">
        <v>272</v>
      </c>
      <c r="F1976" s="108" t="s">
        <v>4096</v>
      </c>
      <c r="G1976" s="108" t="s">
        <v>281</v>
      </c>
      <c r="H1976" s="108" t="s">
        <v>282</v>
      </c>
      <c r="I1976" s="108" t="s">
        <v>272</v>
      </c>
      <c r="J1976" s="120">
        <v>-580756000</v>
      </c>
      <c r="K1976" s="114">
        <v>0</v>
      </c>
      <c r="L1976" s="114">
        <v>-580756000</v>
      </c>
      <c r="M1976" s="115" t="s">
        <v>272</v>
      </c>
      <c r="N1976" s="108" t="s">
        <v>116</v>
      </c>
      <c r="O1976" s="108" t="s">
        <v>173</v>
      </c>
      <c r="P1976" s="108" t="s">
        <v>284</v>
      </c>
      <c r="Q1976" s="120">
        <v>22000</v>
      </c>
      <c r="R1976" s="116" t="s">
        <v>0</v>
      </c>
      <c r="S1976" s="108" t="s">
        <v>272</v>
      </c>
      <c r="T1976" s="108" t="s">
        <v>272</v>
      </c>
      <c r="U1976" s="108" t="s">
        <v>272</v>
      </c>
      <c r="V1976" s="108" t="s">
        <v>272</v>
      </c>
      <c r="W1976" s="108" t="s">
        <v>272</v>
      </c>
      <c r="X1976" s="108" t="s">
        <v>272</v>
      </c>
      <c r="Y1976" s="108" t="s">
        <v>272</v>
      </c>
      <c r="Z1976" s="108" t="s">
        <v>272</v>
      </c>
      <c r="AA1976" s="108" t="s">
        <v>272</v>
      </c>
      <c r="AB1976" s="108" t="s">
        <v>272</v>
      </c>
      <c r="AC1976" s="108" t="s">
        <v>272</v>
      </c>
      <c r="AD1976" s="108" t="s">
        <v>272</v>
      </c>
      <c r="AE1976" s="108" t="s">
        <v>272</v>
      </c>
      <c r="AF1976" s="108" t="s">
        <v>278</v>
      </c>
    </row>
    <row r="1977" spans="1:32" x14ac:dyDescent="0.25">
      <c r="A1977" s="107">
        <f t="shared" si="30"/>
        <v>10</v>
      </c>
      <c r="B1977" s="113">
        <v>45575</v>
      </c>
      <c r="C1977" s="113">
        <v>45575</v>
      </c>
      <c r="D1977" s="108" t="s">
        <v>4097</v>
      </c>
      <c r="E1977" s="108" t="s">
        <v>272</v>
      </c>
      <c r="F1977" s="108" t="s">
        <v>4098</v>
      </c>
      <c r="G1977" s="108" t="s">
        <v>281</v>
      </c>
      <c r="H1977" s="108" t="s">
        <v>282</v>
      </c>
      <c r="I1977" s="108" t="s">
        <v>272</v>
      </c>
      <c r="J1977" s="120">
        <v>-580756000</v>
      </c>
      <c r="K1977" s="114">
        <v>0</v>
      </c>
      <c r="L1977" s="114">
        <v>-580756000</v>
      </c>
      <c r="M1977" s="115" t="s">
        <v>272</v>
      </c>
      <c r="N1977" s="108" t="s">
        <v>116</v>
      </c>
      <c r="O1977" s="108" t="s">
        <v>173</v>
      </c>
      <c r="P1977" s="108" t="s">
        <v>284</v>
      </c>
      <c r="Q1977" s="120">
        <v>22000</v>
      </c>
      <c r="R1977" s="116" t="s">
        <v>0</v>
      </c>
      <c r="S1977" s="108" t="s">
        <v>272</v>
      </c>
      <c r="T1977" s="108" t="s">
        <v>272</v>
      </c>
      <c r="U1977" s="108" t="s">
        <v>272</v>
      </c>
      <c r="V1977" s="108" t="s">
        <v>272</v>
      </c>
      <c r="W1977" s="108" t="s">
        <v>272</v>
      </c>
      <c r="X1977" s="108" t="s">
        <v>272</v>
      </c>
      <c r="Y1977" s="108" t="s">
        <v>272</v>
      </c>
      <c r="Z1977" s="108" t="s">
        <v>272</v>
      </c>
      <c r="AA1977" s="108" t="s">
        <v>272</v>
      </c>
      <c r="AB1977" s="108" t="s">
        <v>272</v>
      </c>
      <c r="AC1977" s="108" t="s">
        <v>272</v>
      </c>
      <c r="AD1977" s="108" t="s">
        <v>272</v>
      </c>
      <c r="AE1977" s="108" t="s">
        <v>272</v>
      </c>
      <c r="AF1977" s="108" t="s">
        <v>278</v>
      </c>
    </row>
    <row r="1978" spans="1:32" x14ac:dyDescent="0.25">
      <c r="A1978" s="107">
        <f t="shared" si="30"/>
        <v>10</v>
      </c>
      <c r="B1978" s="113">
        <v>45575</v>
      </c>
      <c r="C1978" s="113">
        <v>45575</v>
      </c>
      <c r="D1978" s="108" t="s">
        <v>4099</v>
      </c>
      <c r="E1978" s="108" t="s">
        <v>272</v>
      </c>
      <c r="F1978" s="108" t="s">
        <v>4100</v>
      </c>
      <c r="G1978" s="108" t="s">
        <v>281</v>
      </c>
      <c r="H1978" s="108" t="s">
        <v>282</v>
      </c>
      <c r="I1978" s="108" t="s">
        <v>272</v>
      </c>
      <c r="J1978" s="120">
        <v>-814176000</v>
      </c>
      <c r="K1978" s="114">
        <v>0</v>
      </c>
      <c r="L1978" s="114">
        <v>-814176000</v>
      </c>
      <c r="M1978" s="115" t="s">
        <v>272</v>
      </c>
      <c r="N1978" s="108" t="s">
        <v>283</v>
      </c>
      <c r="O1978" s="108" t="s">
        <v>168</v>
      </c>
      <c r="P1978" s="108" t="s">
        <v>284</v>
      </c>
      <c r="Q1978" s="120">
        <v>22000</v>
      </c>
      <c r="R1978" s="116" t="s">
        <v>0</v>
      </c>
      <c r="S1978" s="108" t="s">
        <v>272</v>
      </c>
      <c r="T1978" s="108" t="s">
        <v>272</v>
      </c>
      <c r="U1978" s="108" t="s">
        <v>272</v>
      </c>
      <c r="V1978" s="108" t="s">
        <v>272</v>
      </c>
      <c r="W1978" s="108" t="s">
        <v>272</v>
      </c>
      <c r="X1978" s="108" t="s">
        <v>272</v>
      </c>
      <c r="Y1978" s="108" t="s">
        <v>272</v>
      </c>
      <c r="Z1978" s="108" t="s">
        <v>272</v>
      </c>
      <c r="AA1978" s="108" t="s">
        <v>272</v>
      </c>
      <c r="AB1978" s="108" t="s">
        <v>272</v>
      </c>
      <c r="AC1978" s="108" t="s">
        <v>272</v>
      </c>
      <c r="AD1978" s="108" t="s">
        <v>272</v>
      </c>
      <c r="AE1978" s="108" t="s">
        <v>272</v>
      </c>
      <c r="AF1978" s="108" t="s">
        <v>278</v>
      </c>
    </row>
    <row r="1979" spans="1:32" x14ac:dyDescent="0.25">
      <c r="A1979" s="107">
        <f t="shared" si="30"/>
        <v>10</v>
      </c>
      <c r="B1979" s="113">
        <v>45575</v>
      </c>
      <c r="C1979" s="113">
        <v>45575</v>
      </c>
      <c r="D1979" s="108" t="s">
        <v>4101</v>
      </c>
      <c r="E1979" s="108" t="s">
        <v>272</v>
      </c>
      <c r="F1979" s="108" t="s">
        <v>4102</v>
      </c>
      <c r="G1979" s="108" t="s">
        <v>315</v>
      </c>
      <c r="H1979" s="108" t="s">
        <v>316</v>
      </c>
      <c r="I1979" s="108" t="s">
        <v>272</v>
      </c>
      <c r="J1979" s="120">
        <v>-591826400</v>
      </c>
      <c r="K1979" s="114">
        <v>0</v>
      </c>
      <c r="L1979" s="114">
        <v>-591826400</v>
      </c>
      <c r="M1979" s="115" t="s">
        <v>272</v>
      </c>
      <c r="N1979" s="108" t="s">
        <v>116</v>
      </c>
      <c r="O1979" s="108" t="s">
        <v>173</v>
      </c>
      <c r="P1979" s="108" t="s">
        <v>284</v>
      </c>
      <c r="Q1979" s="120">
        <v>22000</v>
      </c>
      <c r="R1979" s="116" t="s">
        <v>0</v>
      </c>
      <c r="S1979" s="108" t="s">
        <v>272</v>
      </c>
      <c r="T1979" s="108" t="s">
        <v>272</v>
      </c>
      <c r="U1979" s="108" t="s">
        <v>272</v>
      </c>
      <c r="V1979" s="108" t="s">
        <v>272</v>
      </c>
      <c r="W1979" s="108" t="s">
        <v>272</v>
      </c>
      <c r="X1979" s="108" t="s">
        <v>272</v>
      </c>
      <c r="Y1979" s="108" t="s">
        <v>272</v>
      </c>
      <c r="Z1979" s="108" t="s">
        <v>272</v>
      </c>
      <c r="AA1979" s="108" t="s">
        <v>272</v>
      </c>
      <c r="AB1979" s="108" t="s">
        <v>272</v>
      </c>
      <c r="AC1979" s="108" t="s">
        <v>272</v>
      </c>
      <c r="AD1979" s="108" t="s">
        <v>272</v>
      </c>
      <c r="AE1979" s="108" t="s">
        <v>272</v>
      </c>
      <c r="AF1979" s="108" t="s">
        <v>278</v>
      </c>
    </row>
    <row r="1980" spans="1:32" x14ac:dyDescent="0.25">
      <c r="A1980" s="107">
        <f t="shared" si="30"/>
        <v>10</v>
      </c>
      <c r="B1980" s="113">
        <v>45575</v>
      </c>
      <c r="C1980" s="113">
        <v>45575</v>
      </c>
      <c r="D1980" s="108" t="s">
        <v>4103</v>
      </c>
      <c r="E1980" s="108" t="s">
        <v>272</v>
      </c>
      <c r="F1980" s="108" t="s">
        <v>4104</v>
      </c>
      <c r="G1980" s="108" t="s">
        <v>315</v>
      </c>
      <c r="H1980" s="108" t="s">
        <v>316</v>
      </c>
      <c r="I1980" s="108" t="s">
        <v>272</v>
      </c>
      <c r="J1980" s="120">
        <v>-591826400</v>
      </c>
      <c r="K1980" s="114">
        <v>0</v>
      </c>
      <c r="L1980" s="114">
        <v>-591826400</v>
      </c>
      <c r="M1980" s="115" t="s">
        <v>272</v>
      </c>
      <c r="N1980" s="108" t="s">
        <v>116</v>
      </c>
      <c r="O1980" s="108" t="s">
        <v>173</v>
      </c>
      <c r="P1980" s="108" t="s">
        <v>284</v>
      </c>
      <c r="Q1980" s="120">
        <v>22000</v>
      </c>
      <c r="R1980" s="116" t="s">
        <v>0</v>
      </c>
      <c r="S1980" s="108" t="s">
        <v>272</v>
      </c>
      <c r="T1980" s="108" t="s">
        <v>272</v>
      </c>
      <c r="U1980" s="108" t="s">
        <v>272</v>
      </c>
      <c r="V1980" s="108" t="s">
        <v>272</v>
      </c>
      <c r="W1980" s="108" t="s">
        <v>272</v>
      </c>
      <c r="X1980" s="108" t="s">
        <v>272</v>
      </c>
      <c r="Y1980" s="108" t="s">
        <v>272</v>
      </c>
      <c r="Z1980" s="108" t="s">
        <v>272</v>
      </c>
      <c r="AA1980" s="108" t="s">
        <v>272</v>
      </c>
      <c r="AB1980" s="108" t="s">
        <v>272</v>
      </c>
      <c r="AC1980" s="108" t="s">
        <v>272</v>
      </c>
      <c r="AD1980" s="108" t="s">
        <v>272</v>
      </c>
      <c r="AE1980" s="108" t="s">
        <v>272</v>
      </c>
      <c r="AF1980" s="108" t="s">
        <v>278</v>
      </c>
    </row>
    <row r="1981" spans="1:32" x14ac:dyDescent="0.25">
      <c r="A1981" s="107">
        <f t="shared" si="30"/>
        <v>10</v>
      </c>
      <c r="B1981" s="113">
        <v>45575</v>
      </c>
      <c r="C1981" s="113">
        <v>45575</v>
      </c>
      <c r="D1981" s="108" t="s">
        <v>4105</v>
      </c>
      <c r="E1981" s="108" t="s">
        <v>272</v>
      </c>
      <c r="F1981" s="108" t="s">
        <v>4106</v>
      </c>
      <c r="G1981" s="108" t="s">
        <v>315</v>
      </c>
      <c r="H1981" s="108" t="s">
        <v>316</v>
      </c>
      <c r="I1981" s="108" t="s">
        <v>272</v>
      </c>
      <c r="J1981" s="120">
        <v>-591826400</v>
      </c>
      <c r="K1981" s="114">
        <v>0</v>
      </c>
      <c r="L1981" s="114">
        <v>-591826400</v>
      </c>
      <c r="M1981" s="115" t="s">
        <v>272</v>
      </c>
      <c r="N1981" s="108" t="s">
        <v>116</v>
      </c>
      <c r="O1981" s="108" t="s">
        <v>173</v>
      </c>
      <c r="P1981" s="108" t="s">
        <v>284</v>
      </c>
      <c r="Q1981" s="120">
        <v>22000</v>
      </c>
      <c r="R1981" s="116" t="s">
        <v>0</v>
      </c>
      <c r="S1981" s="108" t="s">
        <v>272</v>
      </c>
      <c r="T1981" s="108" t="s">
        <v>272</v>
      </c>
      <c r="U1981" s="108" t="s">
        <v>272</v>
      </c>
      <c r="V1981" s="108" t="s">
        <v>272</v>
      </c>
      <c r="W1981" s="108" t="s">
        <v>272</v>
      </c>
      <c r="X1981" s="108" t="s">
        <v>272</v>
      </c>
      <c r="Y1981" s="108" t="s">
        <v>272</v>
      </c>
      <c r="Z1981" s="108" t="s">
        <v>272</v>
      </c>
      <c r="AA1981" s="108" t="s">
        <v>272</v>
      </c>
      <c r="AB1981" s="108" t="s">
        <v>272</v>
      </c>
      <c r="AC1981" s="108" t="s">
        <v>272</v>
      </c>
      <c r="AD1981" s="108" t="s">
        <v>272</v>
      </c>
      <c r="AE1981" s="108" t="s">
        <v>272</v>
      </c>
      <c r="AF1981" s="108" t="s">
        <v>278</v>
      </c>
    </row>
    <row r="1982" spans="1:32" x14ac:dyDescent="0.25">
      <c r="A1982" s="107">
        <f t="shared" si="30"/>
        <v>10</v>
      </c>
      <c r="B1982" s="113">
        <v>45575</v>
      </c>
      <c r="C1982" s="113">
        <v>45575</v>
      </c>
      <c r="D1982" s="108" t="s">
        <v>4107</v>
      </c>
      <c r="E1982" s="108" t="s">
        <v>272</v>
      </c>
      <c r="F1982" s="108" t="s">
        <v>4108</v>
      </c>
      <c r="G1982" s="108" t="s">
        <v>315</v>
      </c>
      <c r="H1982" s="108" t="s">
        <v>316</v>
      </c>
      <c r="I1982" s="108" t="s">
        <v>272</v>
      </c>
      <c r="J1982" s="120">
        <v>-591826400</v>
      </c>
      <c r="K1982" s="114">
        <v>0</v>
      </c>
      <c r="L1982" s="114">
        <v>-591826400</v>
      </c>
      <c r="M1982" s="115" t="s">
        <v>272</v>
      </c>
      <c r="N1982" s="108" t="s">
        <v>116</v>
      </c>
      <c r="O1982" s="108" t="s">
        <v>173</v>
      </c>
      <c r="P1982" s="108" t="s">
        <v>284</v>
      </c>
      <c r="Q1982" s="120">
        <v>22000</v>
      </c>
      <c r="R1982" s="116" t="s">
        <v>0</v>
      </c>
      <c r="S1982" s="108" t="s">
        <v>272</v>
      </c>
      <c r="T1982" s="108" t="s">
        <v>272</v>
      </c>
      <c r="U1982" s="108" t="s">
        <v>272</v>
      </c>
      <c r="V1982" s="108" t="s">
        <v>272</v>
      </c>
      <c r="W1982" s="108" t="s">
        <v>272</v>
      </c>
      <c r="X1982" s="108" t="s">
        <v>272</v>
      </c>
      <c r="Y1982" s="108" t="s">
        <v>272</v>
      </c>
      <c r="Z1982" s="108" t="s">
        <v>272</v>
      </c>
      <c r="AA1982" s="108" t="s">
        <v>272</v>
      </c>
      <c r="AB1982" s="108" t="s">
        <v>272</v>
      </c>
      <c r="AC1982" s="108" t="s">
        <v>272</v>
      </c>
      <c r="AD1982" s="108" t="s">
        <v>272</v>
      </c>
      <c r="AE1982" s="108" t="s">
        <v>272</v>
      </c>
      <c r="AF1982" s="108" t="s">
        <v>278</v>
      </c>
    </row>
    <row r="1983" spans="1:32" x14ac:dyDescent="0.25">
      <c r="A1983" s="107">
        <f t="shared" si="30"/>
        <v>10</v>
      </c>
      <c r="B1983" s="113">
        <v>45575</v>
      </c>
      <c r="C1983" s="113">
        <v>45575</v>
      </c>
      <c r="D1983" s="108" t="s">
        <v>4109</v>
      </c>
      <c r="E1983" s="108" t="s">
        <v>272</v>
      </c>
      <c r="F1983" s="108" t="s">
        <v>4110</v>
      </c>
      <c r="G1983" s="108" t="s">
        <v>315</v>
      </c>
      <c r="H1983" s="108" t="s">
        <v>316</v>
      </c>
      <c r="I1983" s="108" t="s">
        <v>272</v>
      </c>
      <c r="J1983" s="120">
        <v>-591826400</v>
      </c>
      <c r="K1983" s="114">
        <v>0</v>
      </c>
      <c r="L1983" s="114">
        <v>-591826400</v>
      </c>
      <c r="M1983" s="115" t="s">
        <v>272</v>
      </c>
      <c r="N1983" s="108" t="s">
        <v>116</v>
      </c>
      <c r="O1983" s="108" t="s">
        <v>173</v>
      </c>
      <c r="P1983" s="108" t="s">
        <v>284</v>
      </c>
      <c r="Q1983" s="120">
        <v>22000</v>
      </c>
      <c r="R1983" s="116" t="s">
        <v>0</v>
      </c>
      <c r="S1983" s="108" t="s">
        <v>272</v>
      </c>
      <c r="T1983" s="108" t="s">
        <v>272</v>
      </c>
      <c r="U1983" s="108" t="s">
        <v>272</v>
      </c>
      <c r="V1983" s="108" t="s">
        <v>272</v>
      </c>
      <c r="W1983" s="108" t="s">
        <v>272</v>
      </c>
      <c r="X1983" s="108" t="s">
        <v>272</v>
      </c>
      <c r="Y1983" s="108" t="s">
        <v>272</v>
      </c>
      <c r="Z1983" s="108" t="s">
        <v>272</v>
      </c>
      <c r="AA1983" s="108" t="s">
        <v>272</v>
      </c>
      <c r="AB1983" s="108" t="s">
        <v>272</v>
      </c>
      <c r="AC1983" s="108" t="s">
        <v>272</v>
      </c>
      <c r="AD1983" s="108" t="s">
        <v>272</v>
      </c>
      <c r="AE1983" s="108" t="s">
        <v>272</v>
      </c>
      <c r="AF1983" s="108" t="s">
        <v>278</v>
      </c>
    </row>
    <row r="1984" spans="1:32" x14ac:dyDescent="0.25">
      <c r="A1984" s="107">
        <f t="shared" si="30"/>
        <v>10</v>
      </c>
      <c r="B1984" s="113">
        <v>45575</v>
      </c>
      <c r="C1984" s="113">
        <v>45575</v>
      </c>
      <c r="D1984" s="108" t="s">
        <v>4111</v>
      </c>
      <c r="E1984" s="108" t="s">
        <v>272</v>
      </c>
      <c r="F1984" s="108" t="s">
        <v>4112</v>
      </c>
      <c r="G1984" s="108" t="s">
        <v>281</v>
      </c>
      <c r="H1984" s="108" t="s">
        <v>282</v>
      </c>
      <c r="I1984" s="108" t="s">
        <v>272</v>
      </c>
      <c r="J1984" s="120">
        <v>-193017000</v>
      </c>
      <c r="K1984" s="114">
        <v>0</v>
      </c>
      <c r="L1984" s="114">
        <v>-193017000</v>
      </c>
      <c r="M1984" s="115" t="s">
        <v>272</v>
      </c>
      <c r="N1984" s="108" t="s">
        <v>3026</v>
      </c>
      <c r="O1984" s="108" t="s">
        <v>3027</v>
      </c>
      <c r="P1984" s="108" t="s">
        <v>284</v>
      </c>
      <c r="Q1984" s="120">
        <v>5500</v>
      </c>
      <c r="R1984" s="116" t="s">
        <v>1</v>
      </c>
      <c r="S1984" s="108" t="s">
        <v>272</v>
      </c>
      <c r="T1984" s="108" t="s">
        <v>272</v>
      </c>
      <c r="U1984" s="108" t="s">
        <v>272</v>
      </c>
      <c r="V1984" s="108" t="s">
        <v>272</v>
      </c>
      <c r="W1984" s="108" t="s">
        <v>272</v>
      </c>
      <c r="X1984" s="108" t="s">
        <v>272</v>
      </c>
      <c r="Y1984" s="108" t="s">
        <v>272</v>
      </c>
      <c r="Z1984" s="108" t="s">
        <v>272</v>
      </c>
      <c r="AA1984" s="108" t="s">
        <v>272</v>
      </c>
      <c r="AB1984" s="108" t="s">
        <v>272</v>
      </c>
      <c r="AC1984" s="108" t="s">
        <v>272</v>
      </c>
      <c r="AD1984" s="108" t="s">
        <v>272</v>
      </c>
      <c r="AE1984" s="108" t="s">
        <v>272</v>
      </c>
      <c r="AF1984" s="108" t="s">
        <v>278</v>
      </c>
    </row>
    <row r="1985" spans="1:32" x14ac:dyDescent="0.25">
      <c r="A1985" s="107">
        <f t="shared" si="30"/>
        <v>10</v>
      </c>
      <c r="B1985" s="113">
        <v>45575</v>
      </c>
      <c r="C1985" s="113">
        <v>45575</v>
      </c>
      <c r="D1985" s="108" t="s">
        <v>4113</v>
      </c>
      <c r="E1985" s="108" t="s">
        <v>272</v>
      </c>
      <c r="F1985" s="108" t="s">
        <v>4114</v>
      </c>
      <c r="G1985" s="108" t="s">
        <v>281</v>
      </c>
      <c r="H1985" s="108" t="s">
        <v>282</v>
      </c>
      <c r="I1985" s="108" t="s">
        <v>272</v>
      </c>
      <c r="J1985" s="120">
        <v>-180341150</v>
      </c>
      <c r="K1985" s="114">
        <v>0</v>
      </c>
      <c r="L1985" s="114">
        <v>-180341150</v>
      </c>
      <c r="M1985" s="115" t="s">
        <v>272</v>
      </c>
      <c r="N1985" s="108" t="s">
        <v>110</v>
      </c>
      <c r="O1985" s="108" t="s">
        <v>192</v>
      </c>
      <c r="P1985" s="108" t="s">
        <v>284</v>
      </c>
      <c r="Q1985" s="120">
        <v>5500</v>
      </c>
      <c r="R1985" s="116" t="s">
        <v>0</v>
      </c>
      <c r="S1985" s="108" t="s">
        <v>272</v>
      </c>
      <c r="T1985" s="108" t="s">
        <v>272</v>
      </c>
      <c r="U1985" s="108" t="s">
        <v>272</v>
      </c>
      <c r="V1985" s="108" t="s">
        <v>272</v>
      </c>
      <c r="W1985" s="108" t="s">
        <v>272</v>
      </c>
      <c r="X1985" s="108" t="s">
        <v>272</v>
      </c>
      <c r="Y1985" s="108" t="s">
        <v>272</v>
      </c>
      <c r="Z1985" s="108" t="s">
        <v>272</v>
      </c>
      <c r="AA1985" s="108" t="s">
        <v>272</v>
      </c>
      <c r="AB1985" s="108" t="s">
        <v>272</v>
      </c>
      <c r="AC1985" s="108" t="s">
        <v>272</v>
      </c>
      <c r="AD1985" s="108" t="s">
        <v>272</v>
      </c>
      <c r="AE1985" s="108" t="s">
        <v>272</v>
      </c>
      <c r="AF1985" s="108" t="s">
        <v>278</v>
      </c>
    </row>
    <row r="1986" spans="1:32" x14ac:dyDescent="0.25">
      <c r="A1986" s="107">
        <f t="shared" si="30"/>
        <v>10</v>
      </c>
      <c r="B1986" s="113">
        <v>45575</v>
      </c>
      <c r="C1986" s="113">
        <v>45575</v>
      </c>
      <c r="D1986" s="108" t="s">
        <v>4115</v>
      </c>
      <c r="E1986" s="108" t="s">
        <v>272</v>
      </c>
      <c r="F1986" s="108" t="s">
        <v>4116</v>
      </c>
      <c r="G1986" s="108" t="s">
        <v>281</v>
      </c>
      <c r="H1986" s="108" t="s">
        <v>282</v>
      </c>
      <c r="I1986" s="108" t="s">
        <v>272</v>
      </c>
      <c r="J1986" s="120">
        <v>-7150000</v>
      </c>
      <c r="K1986" s="114">
        <v>0</v>
      </c>
      <c r="L1986" s="114">
        <v>-7150000</v>
      </c>
      <c r="M1986" s="115" t="s">
        <v>272</v>
      </c>
      <c r="N1986" s="108" t="s">
        <v>2423</v>
      </c>
      <c r="O1986" s="108" t="s">
        <v>2424</v>
      </c>
      <c r="P1986" s="108" t="s">
        <v>284</v>
      </c>
      <c r="Q1986" s="120">
        <v>1430</v>
      </c>
      <c r="R1986" s="116" t="s">
        <v>239</v>
      </c>
      <c r="S1986" s="108" t="s">
        <v>272</v>
      </c>
      <c r="T1986" s="108" t="s">
        <v>272</v>
      </c>
      <c r="U1986" s="108" t="s">
        <v>272</v>
      </c>
      <c r="V1986" s="108" t="s">
        <v>272</v>
      </c>
      <c r="W1986" s="108" t="s">
        <v>272</v>
      </c>
      <c r="X1986" s="108" t="s">
        <v>272</v>
      </c>
      <c r="Y1986" s="108" t="s">
        <v>272</v>
      </c>
      <c r="Z1986" s="108" t="s">
        <v>272</v>
      </c>
      <c r="AA1986" s="108" t="s">
        <v>272</v>
      </c>
      <c r="AB1986" s="108" t="s">
        <v>272</v>
      </c>
      <c r="AC1986" s="108" t="s">
        <v>272</v>
      </c>
      <c r="AD1986" s="108" t="s">
        <v>272</v>
      </c>
      <c r="AE1986" s="108" t="s">
        <v>272</v>
      </c>
      <c r="AF1986" s="108" t="s">
        <v>278</v>
      </c>
    </row>
    <row r="1987" spans="1:32" x14ac:dyDescent="0.25">
      <c r="A1987" s="107">
        <f t="shared" si="30"/>
        <v>10</v>
      </c>
      <c r="B1987" s="113">
        <v>45575</v>
      </c>
      <c r="C1987" s="113">
        <v>45575</v>
      </c>
      <c r="D1987" s="108" t="s">
        <v>4115</v>
      </c>
      <c r="E1987" s="108" t="s">
        <v>272</v>
      </c>
      <c r="F1987" s="108" t="s">
        <v>4116</v>
      </c>
      <c r="G1987" s="108" t="s">
        <v>281</v>
      </c>
      <c r="H1987" s="108" t="s">
        <v>282</v>
      </c>
      <c r="I1987" s="108" t="s">
        <v>272</v>
      </c>
      <c r="J1987" s="120">
        <v>-11600000</v>
      </c>
      <c r="K1987" s="114">
        <v>0</v>
      </c>
      <c r="L1987" s="114">
        <v>-11600000</v>
      </c>
      <c r="M1987" s="115" t="s">
        <v>272</v>
      </c>
      <c r="N1987" s="108" t="s">
        <v>2425</v>
      </c>
      <c r="O1987" s="108" t="s">
        <v>2426</v>
      </c>
      <c r="P1987" s="108" t="s">
        <v>284</v>
      </c>
      <c r="Q1987" s="120">
        <v>2320</v>
      </c>
      <c r="R1987" s="116" t="s">
        <v>239</v>
      </c>
      <c r="S1987" s="108" t="s">
        <v>272</v>
      </c>
      <c r="T1987" s="108" t="s">
        <v>272</v>
      </c>
      <c r="U1987" s="108" t="s">
        <v>272</v>
      </c>
      <c r="V1987" s="108" t="s">
        <v>272</v>
      </c>
      <c r="W1987" s="108" t="s">
        <v>272</v>
      </c>
      <c r="X1987" s="108" t="s">
        <v>272</v>
      </c>
      <c r="Y1987" s="108" t="s">
        <v>272</v>
      </c>
      <c r="Z1987" s="108" t="s">
        <v>272</v>
      </c>
      <c r="AA1987" s="108" t="s">
        <v>272</v>
      </c>
      <c r="AB1987" s="108" t="s">
        <v>272</v>
      </c>
      <c r="AC1987" s="108" t="s">
        <v>272</v>
      </c>
      <c r="AD1987" s="108" t="s">
        <v>272</v>
      </c>
      <c r="AE1987" s="108" t="s">
        <v>272</v>
      </c>
      <c r="AF1987" s="108" t="s">
        <v>278</v>
      </c>
    </row>
    <row r="1988" spans="1:32" x14ac:dyDescent="0.25">
      <c r="A1988" s="107">
        <f t="shared" ref="A1988:A2051" si="31">MONTH(C1988)</f>
        <v>10</v>
      </c>
      <c r="B1988" s="113">
        <v>45575</v>
      </c>
      <c r="C1988" s="113">
        <v>45575</v>
      </c>
      <c r="D1988" s="108" t="s">
        <v>4115</v>
      </c>
      <c r="E1988" s="108" t="s">
        <v>272</v>
      </c>
      <c r="F1988" s="108" t="s">
        <v>4116</v>
      </c>
      <c r="G1988" s="108" t="s">
        <v>281</v>
      </c>
      <c r="H1988" s="108" t="s">
        <v>282</v>
      </c>
      <c r="I1988" s="108" t="s">
        <v>272</v>
      </c>
      <c r="J1988" s="120">
        <v>-13850000</v>
      </c>
      <c r="K1988" s="114">
        <v>0</v>
      </c>
      <c r="L1988" s="114">
        <v>-13850000</v>
      </c>
      <c r="M1988" s="115" t="s">
        <v>272</v>
      </c>
      <c r="N1988" s="108" t="s">
        <v>2427</v>
      </c>
      <c r="O1988" s="108" t="s">
        <v>2428</v>
      </c>
      <c r="P1988" s="108" t="s">
        <v>284</v>
      </c>
      <c r="Q1988" s="120">
        <v>2770</v>
      </c>
      <c r="R1988" s="116" t="s">
        <v>239</v>
      </c>
      <c r="S1988" s="108" t="s">
        <v>272</v>
      </c>
      <c r="T1988" s="108" t="s">
        <v>272</v>
      </c>
      <c r="U1988" s="108" t="s">
        <v>272</v>
      </c>
      <c r="V1988" s="108" t="s">
        <v>272</v>
      </c>
      <c r="W1988" s="108" t="s">
        <v>272</v>
      </c>
      <c r="X1988" s="108" t="s">
        <v>272</v>
      </c>
      <c r="Y1988" s="108" t="s">
        <v>272</v>
      </c>
      <c r="Z1988" s="108" t="s">
        <v>272</v>
      </c>
      <c r="AA1988" s="108" t="s">
        <v>272</v>
      </c>
      <c r="AB1988" s="108" t="s">
        <v>272</v>
      </c>
      <c r="AC1988" s="108" t="s">
        <v>272</v>
      </c>
      <c r="AD1988" s="108" t="s">
        <v>272</v>
      </c>
      <c r="AE1988" s="108" t="s">
        <v>272</v>
      </c>
      <c r="AF1988" s="108" t="s">
        <v>278</v>
      </c>
    </row>
    <row r="1989" spans="1:32" x14ac:dyDescent="0.25">
      <c r="A1989" s="107">
        <f t="shared" si="31"/>
        <v>10</v>
      </c>
      <c r="B1989" s="113">
        <v>45575</v>
      </c>
      <c r="C1989" s="113">
        <v>45575</v>
      </c>
      <c r="D1989" s="108" t="s">
        <v>4115</v>
      </c>
      <c r="E1989" s="108" t="s">
        <v>272</v>
      </c>
      <c r="F1989" s="108" t="s">
        <v>4116</v>
      </c>
      <c r="G1989" s="108" t="s">
        <v>281</v>
      </c>
      <c r="H1989" s="108" t="s">
        <v>282</v>
      </c>
      <c r="I1989" s="108" t="s">
        <v>272</v>
      </c>
      <c r="J1989" s="120">
        <v>-11400000</v>
      </c>
      <c r="K1989" s="114">
        <v>0</v>
      </c>
      <c r="L1989" s="114">
        <v>-11400000</v>
      </c>
      <c r="M1989" s="115" t="s">
        <v>272</v>
      </c>
      <c r="N1989" s="108" t="s">
        <v>2429</v>
      </c>
      <c r="O1989" s="108" t="s">
        <v>2430</v>
      </c>
      <c r="P1989" s="108" t="s">
        <v>284</v>
      </c>
      <c r="Q1989" s="120">
        <v>2280</v>
      </c>
      <c r="R1989" s="116" t="s">
        <v>239</v>
      </c>
      <c r="S1989" s="108" t="s">
        <v>272</v>
      </c>
      <c r="T1989" s="108" t="s">
        <v>272</v>
      </c>
      <c r="U1989" s="108" t="s">
        <v>272</v>
      </c>
      <c r="V1989" s="108" t="s">
        <v>272</v>
      </c>
      <c r="W1989" s="108" t="s">
        <v>272</v>
      </c>
      <c r="X1989" s="108" t="s">
        <v>272</v>
      </c>
      <c r="Y1989" s="108" t="s">
        <v>272</v>
      </c>
      <c r="Z1989" s="108" t="s">
        <v>272</v>
      </c>
      <c r="AA1989" s="108" t="s">
        <v>272</v>
      </c>
      <c r="AB1989" s="108" t="s">
        <v>272</v>
      </c>
      <c r="AC1989" s="108" t="s">
        <v>272</v>
      </c>
      <c r="AD1989" s="108" t="s">
        <v>272</v>
      </c>
      <c r="AE1989" s="108" t="s">
        <v>272</v>
      </c>
      <c r="AF1989" s="108" t="s">
        <v>278</v>
      </c>
    </row>
    <row r="1990" spans="1:32" x14ac:dyDescent="0.25">
      <c r="A1990" s="107">
        <f t="shared" si="31"/>
        <v>10</v>
      </c>
      <c r="B1990" s="113">
        <v>45575</v>
      </c>
      <c r="C1990" s="113">
        <v>45575</v>
      </c>
      <c r="D1990" s="108" t="s">
        <v>4117</v>
      </c>
      <c r="E1990" s="108" t="s">
        <v>272</v>
      </c>
      <c r="F1990" s="108" t="s">
        <v>4118</v>
      </c>
      <c r="G1990" s="108" t="s">
        <v>281</v>
      </c>
      <c r="H1990" s="108" t="s">
        <v>282</v>
      </c>
      <c r="I1990" s="108" t="s">
        <v>272</v>
      </c>
      <c r="J1990" s="120">
        <v>-564200</v>
      </c>
      <c r="K1990" s="114">
        <v>0</v>
      </c>
      <c r="L1990" s="114">
        <v>-564200</v>
      </c>
      <c r="M1990" s="115" t="s">
        <v>272</v>
      </c>
      <c r="N1990" s="108" t="s">
        <v>4091</v>
      </c>
      <c r="O1990" s="108" t="s">
        <v>4092</v>
      </c>
      <c r="P1990" s="108" t="s">
        <v>284</v>
      </c>
      <c r="Q1990" s="120">
        <v>25</v>
      </c>
      <c r="R1990" s="116" t="s">
        <v>2</v>
      </c>
      <c r="S1990" s="108" t="s">
        <v>272</v>
      </c>
      <c r="T1990" s="108" t="s">
        <v>272</v>
      </c>
      <c r="U1990" s="108" t="s">
        <v>272</v>
      </c>
      <c r="V1990" s="108" t="s">
        <v>272</v>
      </c>
      <c r="W1990" s="108" t="s">
        <v>272</v>
      </c>
      <c r="X1990" s="108" t="s">
        <v>272</v>
      </c>
      <c r="Y1990" s="108" t="s">
        <v>272</v>
      </c>
      <c r="Z1990" s="108" t="s">
        <v>272</v>
      </c>
      <c r="AA1990" s="108" t="s">
        <v>272</v>
      </c>
      <c r="AB1990" s="108" t="s">
        <v>272</v>
      </c>
      <c r="AC1990" s="108" t="s">
        <v>272</v>
      </c>
      <c r="AD1990" s="108" t="s">
        <v>272</v>
      </c>
      <c r="AE1990" s="108" t="s">
        <v>272</v>
      </c>
      <c r="AF1990" s="108" t="s">
        <v>278</v>
      </c>
    </row>
    <row r="1991" spans="1:32" x14ac:dyDescent="0.25">
      <c r="A1991" s="107">
        <f t="shared" si="31"/>
        <v>10</v>
      </c>
      <c r="B1991" s="113">
        <v>45575</v>
      </c>
      <c r="C1991" s="113">
        <v>45575</v>
      </c>
      <c r="D1991" s="108" t="s">
        <v>4119</v>
      </c>
      <c r="E1991" s="108" t="s">
        <v>272</v>
      </c>
      <c r="F1991" s="108" t="s">
        <v>4120</v>
      </c>
      <c r="G1991" s="108" t="s">
        <v>281</v>
      </c>
      <c r="H1991" s="108" t="s">
        <v>282</v>
      </c>
      <c r="I1991" s="108" t="s">
        <v>272</v>
      </c>
      <c r="J1991" s="120">
        <v>-10850000</v>
      </c>
      <c r="K1991" s="114">
        <v>0</v>
      </c>
      <c r="L1991" s="114">
        <v>-10850000</v>
      </c>
      <c r="M1991" s="115" t="s">
        <v>272</v>
      </c>
      <c r="N1991" s="108" t="s">
        <v>2423</v>
      </c>
      <c r="O1991" s="108" t="s">
        <v>2424</v>
      </c>
      <c r="P1991" s="108" t="s">
        <v>284</v>
      </c>
      <c r="Q1991" s="120">
        <v>2170</v>
      </c>
      <c r="R1991" s="116" t="s">
        <v>239</v>
      </c>
      <c r="S1991" s="108" t="s">
        <v>272</v>
      </c>
      <c r="T1991" s="108" t="s">
        <v>272</v>
      </c>
      <c r="U1991" s="108" t="s">
        <v>272</v>
      </c>
      <c r="V1991" s="108" t="s">
        <v>272</v>
      </c>
      <c r="W1991" s="108" t="s">
        <v>272</v>
      </c>
      <c r="X1991" s="108" t="s">
        <v>272</v>
      </c>
      <c r="Y1991" s="108" t="s">
        <v>272</v>
      </c>
      <c r="Z1991" s="108" t="s">
        <v>272</v>
      </c>
      <c r="AA1991" s="108" t="s">
        <v>272</v>
      </c>
      <c r="AB1991" s="108" t="s">
        <v>272</v>
      </c>
      <c r="AC1991" s="108" t="s">
        <v>272</v>
      </c>
      <c r="AD1991" s="108" t="s">
        <v>272</v>
      </c>
      <c r="AE1991" s="108" t="s">
        <v>272</v>
      </c>
      <c r="AF1991" s="108" t="s">
        <v>278</v>
      </c>
    </row>
    <row r="1992" spans="1:32" x14ac:dyDescent="0.25">
      <c r="A1992" s="107">
        <f t="shared" si="31"/>
        <v>10</v>
      </c>
      <c r="B1992" s="113">
        <v>45575</v>
      </c>
      <c r="C1992" s="113">
        <v>45575</v>
      </c>
      <c r="D1992" s="108" t="s">
        <v>4119</v>
      </c>
      <c r="E1992" s="108" t="s">
        <v>272</v>
      </c>
      <c r="F1992" s="108" t="s">
        <v>4120</v>
      </c>
      <c r="G1992" s="108" t="s">
        <v>281</v>
      </c>
      <c r="H1992" s="108" t="s">
        <v>282</v>
      </c>
      <c r="I1992" s="108" t="s">
        <v>272</v>
      </c>
      <c r="J1992" s="120">
        <v>-12450000</v>
      </c>
      <c r="K1992" s="114">
        <v>0</v>
      </c>
      <c r="L1992" s="114">
        <v>-12450000</v>
      </c>
      <c r="M1992" s="115" t="s">
        <v>272</v>
      </c>
      <c r="N1992" s="108" t="s">
        <v>2425</v>
      </c>
      <c r="O1992" s="108" t="s">
        <v>2426</v>
      </c>
      <c r="P1992" s="108" t="s">
        <v>284</v>
      </c>
      <c r="Q1992" s="120">
        <v>2490</v>
      </c>
      <c r="R1992" s="116" t="s">
        <v>239</v>
      </c>
      <c r="S1992" s="108" t="s">
        <v>272</v>
      </c>
      <c r="T1992" s="108" t="s">
        <v>272</v>
      </c>
      <c r="U1992" s="108" t="s">
        <v>272</v>
      </c>
      <c r="V1992" s="108" t="s">
        <v>272</v>
      </c>
      <c r="W1992" s="108" t="s">
        <v>272</v>
      </c>
      <c r="X1992" s="108" t="s">
        <v>272</v>
      </c>
      <c r="Y1992" s="108" t="s">
        <v>272</v>
      </c>
      <c r="Z1992" s="108" t="s">
        <v>272</v>
      </c>
      <c r="AA1992" s="108" t="s">
        <v>272</v>
      </c>
      <c r="AB1992" s="108" t="s">
        <v>272</v>
      </c>
      <c r="AC1992" s="108" t="s">
        <v>272</v>
      </c>
      <c r="AD1992" s="108" t="s">
        <v>272</v>
      </c>
      <c r="AE1992" s="108" t="s">
        <v>272</v>
      </c>
      <c r="AF1992" s="108" t="s">
        <v>278</v>
      </c>
    </row>
    <row r="1993" spans="1:32" x14ac:dyDescent="0.25">
      <c r="A1993" s="107">
        <f t="shared" si="31"/>
        <v>10</v>
      </c>
      <c r="B1993" s="113">
        <v>45575</v>
      </c>
      <c r="C1993" s="113">
        <v>45575</v>
      </c>
      <c r="D1993" s="108" t="s">
        <v>4119</v>
      </c>
      <c r="E1993" s="108" t="s">
        <v>272</v>
      </c>
      <c r="F1993" s="108" t="s">
        <v>4120</v>
      </c>
      <c r="G1993" s="108" t="s">
        <v>281</v>
      </c>
      <c r="H1993" s="108" t="s">
        <v>282</v>
      </c>
      <c r="I1993" s="108" t="s">
        <v>272</v>
      </c>
      <c r="J1993" s="120">
        <v>-15850000</v>
      </c>
      <c r="K1993" s="114">
        <v>0</v>
      </c>
      <c r="L1993" s="114">
        <v>-15850000</v>
      </c>
      <c r="M1993" s="115" t="s">
        <v>272</v>
      </c>
      <c r="N1993" s="108" t="s">
        <v>2427</v>
      </c>
      <c r="O1993" s="108" t="s">
        <v>2428</v>
      </c>
      <c r="P1993" s="108" t="s">
        <v>284</v>
      </c>
      <c r="Q1993" s="120">
        <v>3170</v>
      </c>
      <c r="R1993" s="116" t="s">
        <v>239</v>
      </c>
      <c r="S1993" s="108" t="s">
        <v>272</v>
      </c>
      <c r="T1993" s="108" t="s">
        <v>272</v>
      </c>
      <c r="U1993" s="108" t="s">
        <v>272</v>
      </c>
      <c r="V1993" s="108" t="s">
        <v>272</v>
      </c>
      <c r="W1993" s="108" t="s">
        <v>272</v>
      </c>
      <c r="X1993" s="108" t="s">
        <v>272</v>
      </c>
      <c r="Y1993" s="108" t="s">
        <v>272</v>
      </c>
      <c r="Z1993" s="108" t="s">
        <v>272</v>
      </c>
      <c r="AA1993" s="108" t="s">
        <v>272</v>
      </c>
      <c r="AB1993" s="108" t="s">
        <v>272</v>
      </c>
      <c r="AC1993" s="108" t="s">
        <v>272</v>
      </c>
      <c r="AD1993" s="108" t="s">
        <v>272</v>
      </c>
      <c r="AE1993" s="108" t="s">
        <v>272</v>
      </c>
      <c r="AF1993" s="108" t="s">
        <v>278</v>
      </c>
    </row>
    <row r="1994" spans="1:32" x14ac:dyDescent="0.25">
      <c r="A1994" s="107">
        <f t="shared" si="31"/>
        <v>10</v>
      </c>
      <c r="B1994" s="113">
        <v>45575</v>
      </c>
      <c r="C1994" s="113">
        <v>45575</v>
      </c>
      <c r="D1994" s="108" t="s">
        <v>4119</v>
      </c>
      <c r="E1994" s="108" t="s">
        <v>272</v>
      </c>
      <c r="F1994" s="108" t="s">
        <v>4120</v>
      </c>
      <c r="G1994" s="108" t="s">
        <v>281</v>
      </c>
      <c r="H1994" s="108" t="s">
        <v>282</v>
      </c>
      <c r="I1994" s="108" t="s">
        <v>272</v>
      </c>
      <c r="J1994" s="120">
        <v>-11850000</v>
      </c>
      <c r="K1994" s="114">
        <v>0</v>
      </c>
      <c r="L1994" s="114">
        <v>-11850000</v>
      </c>
      <c r="M1994" s="115" t="s">
        <v>272</v>
      </c>
      <c r="N1994" s="108" t="s">
        <v>2429</v>
      </c>
      <c r="O1994" s="108" t="s">
        <v>2430</v>
      </c>
      <c r="P1994" s="108" t="s">
        <v>284</v>
      </c>
      <c r="Q1994" s="120">
        <v>2370</v>
      </c>
      <c r="R1994" s="116" t="s">
        <v>239</v>
      </c>
      <c r="S1994" s="108" t="s">
        <v>272</v>
      </c>
      <c r="T1994" s="108" t="s">
        <v>272</v>
      </c>
      <c r="U1994" s="108" t="s">
        <v>272</v>
      </c>
      <c r="V1994" s="108" t="s">
        <v>272</v>
      </c>
      <c r="W1994" s="108" t="s">
        <v>272</v>
      </c>
      <c r="X1994" s="108" t="s">
        <v>272</v>
      </c>
      <c r="Y1994" s="108" t="s">
        <v>272</v>
      </c>
      <c r="Z1994" s="108" t="s">
        <v>272</v>
      </c>
      <c r="AA1994" s="108" t="s">
        <v>272</v>
      </c>
      <c r="AB1994" s="108" t="s">
        <v>272</v>
      </c>
      <c r="AC1994" s="108" t="s">
        <v>272</v>
      </c>
      <c r="AD1994" s="108" t="s">
        <v>272</v>
      </c>
      <c r="AE1994" s="108" t="s">
        <v>272</v>
      </c>
      <c r="AF1994" s="108" t="s">
        <v>278</v>
      </c>
    </row>
    <row r="1995" spans="1:32" ht="37.5" x14ac:dyDescent="0.25">
      <c r="A1995" s="107">
        <f t="shared" si="31"/>
        <v>10</v>
      </c>
      <c r="B1995" s="113">
        <v>45576</v>
      </c>
      <c r="C1995" s="113">
        <v>45576</v>
      </c>
      <c r="D1995" s="108" t="s">
        <v>4121</v>
      </c>
      <c r="E1995" s="108" t="s">
        <v>272</v>
      </c>
      <c r="F1995" s="108" t="s">
        <v>4122</v>
      </c>
      <c r="G1995" s="108" t="s">
        <v>274</v>
      </c>
      <c r="H1995" s="108" t="s">
        <v>275</v>
      </c>
      <c r="I1995" s="108" t="s">
        <v>272</v>
      </c>
      <c r="J1995" s="120">
        <v>-6895370</v>
      </c>
      <c r="K1995" s="114">
        <v>0</v>
      </c>
      <c r="L1995" s="114">
        <v>-6895370</v>
      </c>
      <c r="M1995" s="115" t="s">
        <v>4123</v>
      </c>
      <c r="N1995" s="108" t="s">
        <v>272</v>
      </c>
      <c r="O1995" s="108" t="s">
        <v>272</v>
      </c>
      <c r="P1995" s="108" t="s">
        <v>272</v>
      </c>
      <c r="Q1995" s="120">
        <v>0</v>
      </c>
      <c r="R1995" s="116" t="s">
        <v>239</v>
      </c>
      <c r="S1995" s="108" t="s">
        <v>272</v>
      </c>
      <c r="T1995" s="108" t="s">
        <v>272</v>
      </c>
      <c r="U1995" s="108" t="s">
        <v>272</v>
      </c>
      <c r="V1995" s="108" t="s">
        <v>272</v>
      </c>
      <c r="W1995" s="108" t="s">
        <v>272</v>
      </c>
      <c r="X1995" s="108" t="s">
        <v>272</v>
      </c>
      <c r="Y1995" s="108" t="s">
        <v>272</v>
      </c>
      <c r="Z1995" s="108" t="s">
        <v>272</v>
      </c>
      <c r="AA1995" s="108" t="s">
        <v>272</v>
      </c>
      <c r="AB1995" s="108" t="s">
        <v>272</v>
      </c>
      <c r="AC1995" s="108" t="s">
        <v>272</v>
      </c>
      <c r="AD1995" s="108" t="s">
        <v>272</v>
      </c>
      <c r="AE1995" s="108" t="s">
        <v>272</v>
      </c>
      <c r="AF1995" s="108" t="s">
        <v>278</v>
      </c>
    </row>
    <row r="1996" spans="1:32" x14ac:dyDescent="0.25">
      <c r="A1996" s="107">
        <f t="shared" si="31"/>
        <v>10</v>
      </c>
      <c r="B1996" s="113">
        <v>45576</v>
      </c>
      <c r="C1996" s="113">
        <v>45576</v>
      </c>
      <c r="D1996" s="108" t="s">
        <v>4124</v>
      </c>
      <c r="E1996" s="108" t="s">
        <v>272</v>
      </c>
      <c r="F1996" s="108" t="s">
        <v>4125</v>
      </c>
      <c r="G1996" s="108" t="s">
        <v>281</v>
      </c>
      <c r="H1996" s="108" t="s">
        <v>282</v>
      </c>
      <c r="I1996" s="108" t="s">
        <v>272</v>
      </c>
      <c r="J1996" s="120">
        <v>-357423000</v>
      </c>
      <c r="K1996" s="114">
        <v>0</v>
      </c>
      <c r="L1996" s="114">
        <v>-357423000</v>
      </c>
      <c r="M1996" s="115" t="s">
        <v>272</v>
      </c>
      <c r="N1996" s="108" t="s">
        <v>110</v>
      </c>
      <c r="O1996" s="108" t="s">
        <v>192</v>
      </c>
      <c r="P1996" s="108" t="s">
        <v>284</v>
      </c>
      <c r="Q1996" s="120">
        <v>11000</v>
      </c>
      <c r="R1996" s="116" t="s">
        <v>0</v>
      </c>
      <c r="S1996" s="108" t="s">
        <v>272</v>
      </c>
      <c r="T1996" s="108" t="s">
        <v>272</v>
      </c>
      <c r="U1996" s="108" t="s">
        <v>272</v>
      </c>
      <c r="V1996" s="108" t="s">
        <v>272</v>
      </c>
      <c r="W1996" s="108" t="s">
        <v>272</v>
      </c>
      <c r="X1996" s="108" t="s">
        <v>272</v>
      </c>
      <c r="Y1996" s="108" t="s">
        <v>272</v>
      </c>
      <c r="Z1996" s="108" t="s">
        <v>272</v>
      </c>
      <c r="AA1996" s="108" t="s">
        <v>272</v>
      </c>
      <c r="AB1996" s="108" t="s">
        <v>272</v>
      </c>
      <c r="AC1996" s="108" t="s">
        <v>272</v>
      </c>
      <c r="AD1996" s="108" t="s">
        <v>272</v>
      </c>
      <c r="AE1996" s="108" t="s">
        <v>272</v>
      </c>
      <c r="AF1996" s="108" t="s">
        <v>278</v>
      </c>
    </row>
    <row r="1997" spans="1:32" x14ac:dyDescent="0.25">
      <c r="A1997" s="107">
        <f t="shared" si="31"/>
        <v>10</v>
      </c>
      <c r="B1997" s="113">
        <v>45576</v>
      </c>
      <c r="C1997" s="113">
        <v>45576</v>
      </c>
      <c r="D1997" s="108" t="s">
        <v>4126</v>
      </c>
      <c r="E1997" s="108" t="s">
        <v>272</v>
      </c>
      <c r="F1997" s="108" t="s">
        <v>4127</v>
      </c>
      <c r="G1997" s="108" t="s">
        <v>281</v>
      </c>
      <c r="H1997" s="108" t="s">
        <v>282</v>
      </c>
      <c r="I1997" s="108" t="s">
        <v>272</v>
      </c>
      <c r="J1997" s="120">
        <v>-386034000</v>
      </c>
      <c r="K1997" s="114">
        <v>0</v>
      </c>
      <c r="L1997" s="114">
        <v>-386034000</v>
      </c>
      <c r="M1997" s="115" t="s">
        <v>272</v>
      </c>
      <c r="N1997" s="108" t="s">
        <v>101</v>
      </c>
      <c r="O1997" s="108" t="s">
        <v>175</v>
      </c>
      <c r="P1997" s="108" t="s">
        <v>284</v>
      </c>
      <c r="Q1997" s="120">
        <v>11000</v>
      </c>
      <c r="R1997" s="116" t="s">
        <v>1</v>
      </c>
      <c r="S1997" s="108" t="s">
        <v>272</v>
      </c>
      <c r="T1997" s="108" t="s">
        <v>272</v>
      </c>
      <c r="U1997" s="108" t="s">
        <v>272</v>
      </c>
      <c r="V1997" s="108" t="s">
        <v>272</v>
      </c>
      <c r="W1997" s="108" t="s">
        <v>272</v>
      </c>
      <c r="X1997" s="108" t="s">
        <v>272</v>
      </c>
      <c r="Y1997" s="108" t="s">
        <v>272</v>
      </c>
      <c r="Z1997" s="108" t="s">
        <v>272</v>
      </c>
      <c r="AA1997" s="108" t="s">
        <v>272</v>
      </c>
      <c r="AB1997" s="108" t="s">
        <v>272</v>
      </c>
      <c r="AC1997" s="108" t="s">
        <v>272</v>
      </c>
      <c r="AD1997" s="108" t="s">
        <v>272</v>
      </c>
      <c r="AE1997" s="108" t="s">
        <v>272</v>
      </c>
      <c r="AF1997" s="108" t="s">
        <v>278</v>
      </c>
    </row>
    <row r="1998" spans="1:32" x14ac:dyDescent="0.25">
      <c r="A1998" s="107">
        <f t="shared" si="31"/>
        <v>10</v>
      </c>
      <c r="B1998" s="113">
        <v>45576</v>
      </c>
      <c r="C1998" s="113">
        <v>45576</v>
      </c>
      <c r="D1998" s="108" t="s">
        <v>4128</v>
      </c>
      <c r="E1998" s="108" t="s">
        <v>272</v>
      </c>
      <c r="F1998" s="108" t="s">
        <v>4129</v>
      </c>
      <c r="G1998" s="108" t="s">
        <v>281</v>
      </c>
      <c r="H1998" s="108" t="s">
        <v>282</v>
      </c>
      <c r="I1998" s="108" t="s">
        <v>272</v>
      </c>
      <c r="J1998" s="120">
        <v>-814176000</v>
      </c>
      <c r="K1998" s="114">
        <v>0</v>
      </c>
      <c r="L1998" s="114">
        <v>-814176000</v>
      </c>
      <c r="M1998" s="115" t="s">
        <v>272</v>
      </c>
      <c r="N1998" s="108" t="s">
        <v>283</v>
      </c>
      <c r="O1998" s="108" t="s">
        <v>168</v>
      </c>
      <c r="P1998" s="108" t="s">
        <v>284</v>
      </c>
      <c r="Q1998" s="120">
        <v>22000</v>
      </c>
      <c r="R1998" s="116" t="s">
        <v>0</v>
      </c>
      <c r="S1998" s="108" t="s">
        <v>272</v>
      </c>
      <c r="T1998" s="108" t="s">
        <v>272</v>
      </c>
      <c r="U1998" s="108" t="s">
        <v>272</v>
      </c>
      <c r="V1998" s="108" t="s">
        <v>272</v>
      </c>
      <c r="W1998" s="108" t="s">
        <v>272</v>
      </c>
      <c r="X1998" s="108" t="s">
        <v>272</v>
      </c>
      <c r="Y1998" s="108" t="s">
        <v>272</v>
      </c>
      <c r="Z1998" s="108" t="s">
        <v>272</v>
      </c>
      <c r="AA1998" s="108" t="s">
        <v>272</v>
      </c>
      <c r="AB1998" s="108" t="s">
        <v>272</v>
      </c>
      <c r="AC1998" s="108" t="s">
        <v>272</v>
      </c>
      <c r="AD1998" s="108" t="s">
        <v>272</v>
      </c>
      <c r="AE1998" s="108" t="s">
        <v>272</v>
      </c>
      <c r="AF1998" s="108" t="s">
        <v>278</v>
      </c>
    </row>
    <row r="1999" spans="1:32" x14ac:dyDescent="0.25">
      <c r="A1999" s="107">
        <f t="shared" si="31"/>
        <v>10</v>
      </c>
      <c r="B1999" s="113">
        <v>45576</v>
      </c>
      <c r="C1999" s="113">
        <v>45576</v>
      </c>
      <c r="D1999" s="108" t="s">
        <v>4130</v>
      </c>
      <c r="E1999" s="108" t="s">
        <v>272</v>
      </c>
      <c r="F1999" s="108" t="s">
        <v>4131</v>
      </c>
      <c r="G1999" s="108" t="s">
        <v>281</v>
      </c>
      <c r="H1999" s="108" t="s">
        <v>282</v>
      </c>
      <c r="I1999" s="108" t="s">
        <v>272</v>
      </c>
      <c r="J1999" s="120">
        <v>-122907312</v>
      </c>
      <c r="K1999" s="114">
        <v>0</v>
      </c>
      <c r="L1999" s="114">
        <v>-122907312</v>
      </c>
      <c r="M1999" s="115" t="s">
        <v>272</v>
      </c>
      <c r="N1999" s="108" t="s">
        <v>4091</v>
      </c>
      <c r="O1999" s="108" t="s">
        <v>4092</v>
      </c>
      <c r="P1999" s="108" t="s">
        <v>284</v>
      </c>
      <c r="Q1999" s="120">
        <v>5500</v>
      </c>
      <c r="R1999" s="116" t="s">
        <v>2</v>
      </c>
      <c r="S1999" s="108" t="s">
        <v>272</v>
      </c>
      <c r="T1999" s="108" t="s">
        <v>272</v>
      </c>
      <c r="U1999" s="108" t="s">
        <v>272</v>
      </c>
      <c r="V1999" s="108" t="s">
        <v>272</v>
      </c>
      <c r="W1999" s="108" t="s">
        <v>272</v>
      </c>
      <c r="X1999" s="108" t="s">
        <v>272</v>
      </c>
      <c r="Y1999" s="108" t="s">
        <v>272</v>
      </c>
      <c r="Z1999" s="108" t="s">
        <v>272</v>
      </c>
      <c r="AA1999" s="108" t="s">
        <v>272</v>
      </c>
      <c r="AB1999" s="108" t="s">
        <v>272</v>
      </c>
      <c r="AC1999" s="108" t="s">
        <v>272</v>
      </c>
      <c r="AD1999" s="108" t="s">
        <v>272</v>
      </c>
      <c r="AE1999" s="108" t="s">
        <v>272</v>
      </c>
      <c r="AF1999" s="108" t="s">
        <v>278</v>
      </c>
    </row>
    <row r="2000" spans="1:32" x14ac:dyDescent="0.25">
      <c r="A2000" s="107">
        <f t="shared" si="31"/>
        <v>10</v>
      </c>
      <c r="B2000" s="113">
        <v>45576</v>
      </c>
      <c r="C2000" s="113">
        <v>45576</v>
      </c>
      <c r="D2000" s="108" t="s">
        <v>4132</v>
      </c>
      <c r="E2000" s="108" t="s">
        <v>272</v>
      </c>
      <c r="F2000" s="108" t="s">
        <v>4133</v>
      </c>
      <c r="G2000" s="108" t="s">
        <v>281</v>
      </c>
      <c r="H2000" s="108" t="s">
        <v>282</v>
      </c>
      <c r="I2000" s="108" t="s">
        <v>272</v>
      </c>
      <c r="J2000" s="120">
        <v>-736737540</v>
      </c>
      <c r="K2000" s="114">
        <v>0</v>
      </c>
      <c r="L2000" s="114">
        <v>-736737540</v>
      </c>
      <c r="M2000" s="115" t="s">
        <v>272</v>
      </c>
      <c r="N2000" s="108" t="s">
        <v>95</v>
      </c>
      <c r="O2000" s="108" t="s">
        <v>170</v>
      </c>
      <c r="P2000" s="108" t="s">
        <v>284</v>
      </c>
      <c r="Q2000" s="120">
        <v>22000</v>
      </c>
      <c r="R2000" s="116" t="s">
        <v>0</v>
      </c>
      <c r="S2000" s="108" t="s">
        <v>272</v>
      </c>
      <c r="T2000" s="108" t="s">
        <v>272</v>
      </c>
      <c r="U2000" s="108" t="s">
        <v>272</v>
      </c>
      <c r="V2000" s="108" t="s">
        <v>272</v>
      </c>
      <c r="W2000" s="108" t="s">
        <v>272</v>
      </c>
      <c r="X2000" s="108" t="s">
        <v>272</v>
      </c>
      <c r="Y2000" s="108" t="s">
        <v>272</v>
      </c>
      <c r="Z2000" s="108" t="s">
        <v>272</v>
      </c>
      <c r="AA2000" s="108" t="s">
        <v>272</v>
      </c>
      <c r="AB2000" s="108" t="s">
        <v>272</v>
      </c>
      <c r="AC2000" s="108" t="s">
        <v>272</v>
      </c>
      <c r="AD2000" s="108" t="s">
        <v>272</v>
      </c>
      <c r="AE2000" s="108" t="s">
        <v>272</v>
      </c>
      <c r="AF2000" s="108" t="s">
        <v>278</v>
      </c>
    </row>
    <row r="2001" spans="1:32" x14ac:dyDescent="0.25">
      <c r="A2001" s="107">
        <f t="shared" si="31"/>
        <v>10</v>
      </c>
      <c r="B2001" s="113">
        <v>45576</v>
      </c>
      <c r="C2001" s="113">
        <v>45576</v>
      </c>
      <c r="D2001" s="108" t="s">
        <v>4134</v>
      </c>
      <c r="E2001" s="108" t="s">
        <v>272</v>
      </c>
      <c r="F2001" s="108" t="s">
        <v>4135</v>
      </c>
      <c r="G2001" s="108" t="s">
        <v>281</v>
      </c>
      <c r="H2001" s="108" t="s">
        <v>282</v>
      </c>
      <c r="I2001" s="108" t="s">
        <v>272</v>
      </c>
      <c r="J2001" s="120">
        <v>-692054000</v>
      </c>
      <c r="K2001" s="114">
        <v>0</v>
      </c>
      <c r="L2001" s="114">
        <v>-692054000</v>
      </c>
      <c r="M2001" s="115" t="s">
        <v>272</v>
      </c>
      <c r="N2001" s="108" t="s">
        <v>110</v>
      </c>
      <c r="O2001" s="108" t="s">
        <v>192</v>
      </c>
      <c r="P2001" s="108" t="s">
        <v>284</v>
      </c>
      <c r="Q2001" s="120">
        <v>22000</v>
      </c>
      <c r="R2001" s="116" t="s">
        <v>0</v>
      </c>
      <c r="S2001" s="108" t="s">
        <v>272</v>
      </c>
      <c r="T2001" s="108" t="s">
        <v>272</v>
      </c>
      <c r="U2001" s="108" t="s">
        <v>272</v>
      </c>
      <c r="V2001" s="108" t="s">
        <v>272</v>
      </c>
      <c r="W2001" s="108" t="s">
        <v>272</v>
      </c>
      <c r="X2001" s="108" t="s">
        <v>272</v>
      </c>
      <c r="Y2001" s="108" t="s">
        <v>272</v>
      </c>
      <c r="Z2001" s="108" t="s">
        <v>272</v>
      </c>
      <c r="AA2001" s="108" t="s">
        <v>272</v>
      </c>
      <c r="AB2001" s="108" t="s">
        <v>272</v>
      </c>
      <c r="AC2001" s="108" t="s">
        <v>272</v>
      </c>
      <c r="AD2001" s="108" t="s">
        <v>272</v>
      </c>
      <c r="AE2001" s="108" t="s">
        <v>272</v>
      </c>
      <c r="AF2001" s="108" t="s">
        <v>278</v>
      </c>
    </row>
    <row r="2002" spans="1:32" x14ac:dyDescent="0.25">
      <c r="A2002" s="107">
        <f t="shared" si="31"/>
        <v>10</v>
      </c>
      <c r="B2002" s="113">
        <v>45576</v>
      </c>
      <c r="C2002" s="113">
        <v>45576</v>
      </c>
      <c r="D2002" s="108" t="s">
        <v>4136</v>
      </c>
      <c r="E2002" s="108" t="s">
        <v>272</v>
      </c>
      <c r="F2002" s="108" t="s">
        <v>4137</v>
      </c>
      <c r="G2002" s="108" t="s">
        <v>281</v>
      </c>
      <c r="H2002" s="108" t="s">
        <v>282</v>
      </c>
      <c r="I2002" s="108" t="s">
        <v>272</v>
      </c>
      <c r="J2002" s="120">
        <v>-14450000</v>
      </c>
      <c r="K2002" s="114">
        <v>0</v>
      </c>
      <c r="L2002" s="114">
        <v>-14450000</v>
      </c>
      <c r="M2002" s="115" t="s">
        <v>272</v>
      </c>
      <c r="N2002" s="108" t="s">
        <v>2423</v>
      </c>
      <c r="O2002" s="108" t="s">
        <v>2424</v>
      </c>
      <c r="P2002" s="108" t="s">
        <v>284</v>
      </c>
      <c r="Q2002" s="120">
        <v>2890</v>
      </c>
      <c r="R2002" s="116" t="s">
        <v>239</v>
      </c>
      <c r="S2002" s="108" t="s">
        <v>272</v>
      </c>
      <c r="T2002" s="108" t="s">
        <v>272</v>
      </c>
      <c r="U2002" s="108" t="s">
        <v>272</v>
      </c>
      <c r="V2002" s="108" t="s">
        <v>272</v>
      </c>
      <c r="W2002" s="108" t="s">
        <v>272</v>
      </c>
      <c r="X2002" s="108" t="s">
        <v>272</v>
      </c>
      <c r="Y2002" s="108" t="s">
        <v>272</v>
      </c>
      <c r="Z2002" s="108" t="s">
        <v>272</v>
      </c>
      <c r="AA2002" s="108" t="s">
        <v>272</v>
      </c>
      <c r="AB2002" s="108" t="s">
        <v>272</v>
      </c>
      <c r="AC2002" s="108" t="s">
        <v>272</v>
      </c>
      <c r="AD2002" s="108" t="s">
        <v>272</v>
      </c>
      <c r="AE2002" s="108" t="s">
        <v>272</v>
      </c>
      <c r="AF2002" s="108" t="s">
        <v>278</v>
      </c>
    </row>
    <row r="2003" spans="1:32" x14ac:dyDescent="0.25">
      <c r="A2003" s="107">
        <f t="shared" si="31"/>
        <v>10</v>
      </c>
      <c r="B2003" s="113">
        <v>45576</v>
      </c>
      <c r="C2003" s="113">
        <v>45576</v>
      </c>
      <c r="D2003" s="108" t="s">
        <v>4136</v>
      </c>
      <c r="E2003" s="108" t="s">
        <v>272</v>
      </c>
      <c r="F2003" s="108" t="s">
        <v>4137</v>
      </c>
      <c r="G2003" s="108" t="s">
        <v>281</v>
      </c>
      <c r="H2003" s="108" t="s">
        <v>282</v>
      </c>
      <c r="I2003" s="108" t="s">
        <v>272</v>
      </c>
      <c r="J2003" s="120">
        <v>-5950000</v>
      </c>
      <c r="K2003" s="114">
        <v>0</v>
      </c>
      <c r="L2003" s="114">
        <v>-5950000</v>
      </c>
      <c r="M2003" s="115" t="s">
        <v>272</v>
      </c>
      <c r="N2003" s="108" t="s">
        <v>2425</v>
      </c>
      <c r="O2003" s="108" t="s">
        <v>2426</v>
      </c>
      <c r="P2003" s="108" t="s">
        <v>284</v>
      </c>
      <c r="Q2003" s="120">
        <v>1190</v>
      </c>
      <c r="R2003" s="116" t="s">
        <v>239</v>
      </c>
      <c r="S2003" s="108" t="s">
        <v>272</v>
      </c>
      <c r="T2003" s="108" t="s">
        <v>272</v>
      </c>
      <c r="U2003" s="108" t="s">
        <v>272</v>
      </c>
      <c r="V2003" s="108" t="s">
        <v>272</v>
      </c>
      <c r="W2003" s="108" t="s">
        <v>272</v>
      </c>
      <c r="X2003" s="108" t="s">
        <v>272</v>
      </c>
      <c r="Y2003" s="108" t="s">
        <v>272</v>
      </c>
      <c r="Z2003" s="108" t="s">
        <v>272</v>
      </c>
      <c r="AA2003" s="108" t="s">
        <v>272</v>
      </c>
      <c r="AB2003" s="108" t="s">
        <v>272</v>
      </c>
      <c r="AC2003" s="108" t="s">
        <v>272</v>
      </c>
      <c r="AD2003" s="108" t="s">
        <v>272</v>
      </c>
      <c r="AE2003" s="108" t="s">
        <v>272</v>
      </c>
      <c r="AF2003" s="108" t="s">
        <v>278</v>
      </c>
    </row>
    <row r="2004" spans="1:32" x14ac:dyDescent="0.25">
      <c r="A2004" s="107">
        <f t="shared" si="31"/>
        <v>10</v>
      </c>
      <c r="B2004" s="113">
        <v>45576</v>
      </c>
      <c r="C2004" s="113">
        <v>45576</v>
      </c>
      <c r="D2004" s="108" t="s">
        <v>4136</v>
      </c>
      <c r="E2004" s="108" t="s">
        <v>272</v>
      </c>
      <c r="F2004" s="108" t="s">
        <v>4137</v>
      </c>
      <c r="G2004" s="108" t="s">
        <v>281</v>
      </c>
      <c r="H2004" s="108" t="s">
        <v>282</v>
      </c>
      <c r="I2004" s="108" t="s">
        <v>272</v>
      </c>
      <c r="J2004" s="120">
        <v>-14500000</v>
      </c>
      <c r="K2004" s="114">
        <v>0</v>
      </c>
      <c r="L2004" s="114">
        <v>-14500000</v>
      </c>
      <c r="M2004" s="115" t="s">
        <v>272</v>
      </c>
      <c r="N2004" s="108" t="s">
        <v>2427</v>
      </c>
      <c r="O2004" s="108" t="s">
        <v>2428</v>
      </c>
      <c r="P2004" s="108" t="s">
        <v>284</v>
      </c>
      <c r="Q2004" s="120">
        <v>2900</v>
      </c>
      <c r="R2004" s="116" t="s">
        <v>239</v>
      </c>
      <c r="S2004" s="108" t="s">
        <v>272</v>
      </c>
      <c r="T2004" s="108" t="s">
        <v>272</v>
      </c>
      <c r="U2004" s="108" t="s">
        <v>272</v>
      </c>
      <c r="V2004" s="108" t="s">
        <v>272</v>
      </c>
      <c r="W2004" s="108" t="s">
        <v>272</v>
      </c>
      <c r="X2004" s="108" t="s">
        <v>272</v>
      </c>
      <c r="Y2004" s="108" t="s">
        <v>272</v>
      </c>
      <c r="Z2004" s="108" t="s">
        <v>272</v>
      </c>
      <c r="AA2004" s="108" t="s">
        <v>272</v>
      </c>
      <c r="AB2004" s="108" t="s">
        <v>272</v>
      </c>
      <c r="AC2004" s="108" t="s">
        <v>272</v>
      </c>
      <c r="AD2004" s="108" t="s">
        <v>272</v>
      </c>
      <c r="AE2004" s="108" t="s">
        <v>272</v>
      </c>
      <c r="AF2004" s="108" t="s">
        <v>278</v>
      </c>
    </row>
    <row r="2005" spans="1:32" x14ac:dyDescent="0.25">
      <c r="A2005" s="107">
        <f t="shared" si="31"/>
        <v>10</v>
      </c>
      <c r="B2005" s="113">
        <v>45576</v>
      </c>
      <c r="C2005" s="113">
        <v>45576</v>
      </c>
      <c r="D2005" s="108" t="s">
        <v>4136</v>
      </c>
      <c r="E2005" s="108" t="s">
        <v>272</v>
      </c>
      <c r="F2005" s="108" t="s">
        <v>4137</v>
      </c>
      <c r="G2005" s="108" t="s">
        <v>281</v>
      </c>
      <c r="H2005" s="108" t="s">
        <v>282</v>
      </c>
      <c r="I2005" s="108" t="s">
        <v>272</v>
      </c>
      <c r="J2005" s="120">
        <v>-12900000</v>
      </c>
      <c r="K2005" s="114">
        <v>0</v>
      </c>
      <c r="L2005" s="114">
        <v>-12900000</v>
      </c>
      <c r="M2005" s="115" t="s">
        <v>272</v>
      </c>
      <c r="N2005" s="108" t="s">
        <v>2429</v>
      </c>
      <c r="O2005" s="108" t="s">
        <v>2430</v>
      </c>
      <c r="P2005" s="108" t="s">
        <v>284</v>
      </c>
      <c r="Q2005" s="120">
        <v>2580</v>
      </c>
      <c r="R2005" s="116" t="s">
        <v>239</v>
      </c>
      <c r="S2005" s="108" t="s">
        <v>272</v>
      </c>
      <c r="T2005" s="108" t="s">
        <v>272</v>
      </c>
      <c r="U2005" s="108" t="s">
        <v>272</v>
      </c>
      <c r="V2005" s="108" t="s">
        <v>272</v>
      </c>
      <c r="W2005" s="108" t="s">
        <v>272</v>
      </c>
      <c r="X2005" s="108" t="s">
        <v>272</v>
      </c>
      <c r="Y2005" s="108" t="s">
        <v>272</v>
      </c>
      <c r="Z2005" s="108" t="s">
        <v>272</v>
      </c>
      <c r="AA2005" s="108" t="s">
        <v>272</v>
      </c>
      <c r="AB2005" s="108" t="s">
        <v>272</v>
      </c>
      <c r="AC2005" s="108" t="s">
        <v>272</v>
      </c>
      <c r="AD2005" s="108" t="s">
        <v>272</v>
      </c>
      <c r="AE2005" s="108" t="s">
        <v>272</v>
      </c>
      <c r="AF2005" s="108" t="s">
        <v>278</v>
      </c>
    </row>
    <row r="2006" spans="1:32" x14ac:dyDescent="0.25">
      <c r="A2006" s="107">
        <f t="shared" si="31"/>
        <v>10</v>
      </c>
      <c r="B2006" s="113">
        <v>45576</v>
      </c>
      <c r="C2006" s="113">
        <v>45576</v>
      </c>
      <c r="D2006" s="108" t="s">
        <v>4138</v>
      </c>
      <c r="E2006" s="108" t="s">
        <v>272</v>
      </c>
      <c r="F2006" s="108" t="s">
        <v>4139</v>
      </c>
      <c r="G2006" s="108" t="s">
        <v>281</v>
      </c>
      <c r="H2006" s="108" t="s">
        <v>282</v>
      </c>
      <c r="I2006" s="108" t="s">
        <v>272</v>
      </c>
      <c r="J2006" s="120">
        <v>-6550000</v>
      </c>
      <c r="K2006" s="114">
        <v>0</v>
      </c>
      <c r="L2006" s="114">
        <v>-6550000</v>
      </c>
      <c r="M2006" s="115" t="s">
        <v>272</v>
      </c>
      <c r="N2006" s="108" t="s">
        <v>2423</v>
      </c>
      <c r="O2006" s="108" t="s">
        <v>2424</v>
      </c>
      <c r="P2006" s="108" t="s">
        <v>284</v>
      </c>
      <c r="Q2006" s="120">
        <v>1310</v>
      </c>
      <c r="R2006" s="116" t="s">
        <v>239</v>
      </c>
      <c r="S2006" s="108" t="s">
        <v>272</v>
      </c>
      <c r="T2006" s="108" t="s">
        <v>272</v>
      </c>
      <c r="U2006" s="108" t="s">
        <v>272</v>
      </c>
      <c r="V2006" s="108" t="s">
        <v>272</v>
      </c>
      <c r="W2006" s="108" t="s">
        <v>272</v>
      </c>
      <c r="X2006" s="108" t="s">
        <v>272</v>
      </c>
      <c r="Y2006" s="108" t="s">
        <v>272</v>
      </c>
      <c r="Z2006" s="108" t="s">
        <v>272</v>
      </c>
      <c r="AA2006" s="108" t="s">
        <v>272</v>
      </c>
      <c r="AB2006" s="108" t="s">
        <v>272</v>
      </c>
      <c r="AC2006" s="108" t="s">
        <v>272</v>
      </c>
      <c r="AD2006" s="108" t="s">
        <v>272</v>
      </c>
      <c r="AE2006" s="108" t="s">
        <v>272</v>
      </c>
      <c r="AF2006" s="108" t="s">
        <v>278</v>
      </c>
    </row>
    <row r="2007" spans="1:32" x14ac:dyDescent="0.25">
      <c r="A2007" s="107">
        <f t="shared" si="31"/>
        <v>10</v>
      </c>
      <c r="B2007" s="113">
        <v>45576</v>
      </c>
      <c r="C2007" s="113">
        <v>45576</v>
      </c>
      <c r="D2007" s="108" t="s">
        <v>4138</v>
      </c>
      <c r="E2007" s="108" t="s">
        <v>272</v>
      </c>
      <c r="F2007" s="108" t="s">
        <v>4139</v>
      </c>
      <c r="G2007" s="108" t="s">
        <v>281</v>
      </c>
      <c r="H2007" s="108" t="s">
        <v>282</v>
      </c>
      <c r="I2007" s="108" t="s">
        <v>272</v>
      </c>
      <c r="J2007" s="120">
        <v>-12300000</v>
      </c>
      <c r="K2007" s="114">
        <v>0</v>
      </c>
      <c r="L2007" s="114">
        <v>-12300000</v>
      </c>
      <c r="M2007" s="115" t="s">
        <v>272</v>
      </c>
      <c r="N2007" s="108" t="s">
        <v>2425</v>
      </c>
      <c r="O2007" s="108" t="s">
        <v>2426</v>
      </c>
      <c r="P2007" s="108" t="s">
        <v>284</v>
      </c>
      <c r="Q2007" s="120">
        <v>2460</v>
      </c>
      <c r="R2007" s="116" t="s">
        <v>239</v>
      </c>
      <c r="S2007" s="108" t="s">
        <v>272</v>
      </c>
      <c r="T2007" s="108" t="s">
        <v>272</v>
      </c>
      <c r="U2007" s="108" t="s">
        <v>272</v>
      </c>
      <c r="V2007" s="108" t="s">
        <v>272</v>
      </c>
      <c r="W2007" s="108" t="s">
        <v>272</v>
      </c>
      <c r="X2007" s="108" t="s">
        <v>272</v>
      </c>
      <c r="Y2007" s="108" t="s">
        <v>272</v>
      </c>
      <c r="Z2007" s="108" t="s">
        <v>272</v>
      </c>
      <c r="AA2007" s="108" t="s">
        <v>272</v>
      </c>
      <c r="AB2007" s="108" t="s">
        <v>272</v>
      </c>
      <c r="AC2007" s="108" t="s">
        <v>272</v>
      </c>
      <c r="AD2007" s="108" t="s">
        <v>272</v>
      </c>
      <c r="AE2007" s="108" t="s">
        <v>272</v>
      </c>
      <c r="AF2007" s="108" t="s">
        <v>278</v>
      </c>
    </row>
    <row r="2008" spans="1:32" x14ac:dyDescent="0.25">
      <c r="A2008" s="107">
        <f t="shared" si="31"/>
        <v>10</v>
      </c>
      <c r="B2008" s="113">
        <v>45576</v>
      </c>
      <c r="C2008" s="113">
        <v>45576</v>
      </c>
      <c r="D2008" s="108" t="s">
        <v>4138</v>
      </c>
      <c r="E2008" s="108" t="s">
        <v>272</v>
      </c>
      <c r="F2008" s="108" t="s">
        <v>4139</v>
      </c>
      <c r="G2008" s="108" t="s">
        <v>281</v>
      </c>
      <c r="H2008" s="108" t="s">
        <v>282</v>
      </c>
      <c r="I2008" s="108" t="s">
        <v>272</v>
      </c>
      <c r="J2008" s="120">
        <v>-12200000</v>
      </c>
      <c r="K2008" s="114">
        <v>0</v>
      </c>
      <c r="L2008" s="114">
        <v>-12200000</v>
      </c>
      <c r="M2008" s="115" t="s">
        <v>272</v>
      </c>
      <c r="N2008" s="108" t="s">
        <v>2427</v>
      </c>
      <c r="O2008" s="108" t="s">
        <v>2428</v>
      </c>
      <c r="P2008" s="108" t="s">
        <v>284</v>
      </c>
      <c r="Q2008" s="120">
        <v>2440</v>
      </c>
      <c r="R2008" s="116" t="s">
        <v>239</v>
      </c>
      <c r="S2008" s="108" t="s">
        <v>272</v>
      </c>
      <c r="T2008" s="108" t="s">
        <v>272</v>
      </c>
      <c r="U2008" s="108" t="s">
        <v>272</v>
      </c>
      <c r="V2008" s="108" t="s">
        <v>272</v>
      </c>
      <c r="W2008" s="108" t="s">
        <v>272</v>
      </c>
      <c r="X2008" s="108" t="s">
        <v>272</v>
      </c>
      <c r="Y2008" s="108" t="s">
        <v>272</v>
      </c>
      <c r="Z2008" s="108" t="s">
        <v>272</v>
      </c>
      <c r="AA2008" s="108" t="s">
        <v>272</v>
      </c>
      <c r="AB2008" s="108" t="s">
        <v>272</v>
      </c>
      <c r="AC2008" s="108" t="s">
        <v>272</v>
      </c>
      <c r="AD2008" s="108" t="s">
        <v>272</v>
      </c>
      <c r="AE2008" s="108" t="s">
        <v>272</v>
      </c>
      <c r="AF2008" s="108" t="s">
        <v>278</v>
      </c>
    </row>
    <row r="2009" spans="1:32" x14ac:dyDescent="0.25">
      <c r="A2009" s="107">
        <f t="shared" si="31"/>
        <v>10</v>
      </c>
      <c r="B2009" s="113">
        <v>45576</v>
      </c>
      <c r="C2009" s="113">
        <v>45576</v>
      </c>
      <c r="D2009" s="108" t="s">
        <v>4138</v>
      </c>
      <c r="E2009" s="108" t="s">
        <v>272</v>
      </c>
      <c r="F2009" s="108" t="s">
        <v>4139</v>
      </c>
      <c r="G2009" s="108" t="s">
        <v>281</v>
      </c>
      <c r="H2009" s="108" t="s">
        <v>282</v>
      </c>
      <c r="I2009" s="108" t="s">
        <v>272</v>
      </c>
      <c r="J2009" s="120">
        <v>-14400000</v>
      </c>
      <c r="K2009" s="114">
        <v>0</v>
      </c>
      <c r="L2009" s="114">
        <v>-14400000</v>
      </c>
      <c r="M2009" s="115" t="s">
        <v>272</v>
      </c>
      <c r="N2009" s="108" t="s">
        <v>2429</v>
      </c>
      <c r="O2009" s="108" t="s">
        <v>2430</v>
      </c>
      <c r="P2009" s="108" t="s">
        <v>284</v>
      </c>
      <c r="Q2009" s="120">
        <v>2880</v>
      </c>
      <c r="R2009" s="116" t="s">
        <v>239</v>
      </c>
      <c r="S2009" s="108" t="s">
        <v>272</v>
      </c>
      <c r="T2009" s="108" t="s">
        <v>272</v>
      </c>
      <c r="U2009" s="108" t="s">
        <v>272</v>
      </c>
      <c r="V2009" s="108" t="s">
        <v>272</v>
      </c>
      <c r="W2009" s="108" t="s">
        <v>272</v>
      </c>
      <c r="X2009" s="108" t="s">
        <v>272</v>
      </c>
      <c r="Y2009" s="108" t="s">
        <v>272</v>
      </c>
      <c r="Z2009" s="108" t="s">
        <v>272</v>
      </c>
      <c r="AA2009" s="108" t="s">
        <v>272</v>
      </c>
      <c r="AB2009" s="108" t="s">
        <v>272</v>
      </c>
      <c r="AC2009" s="108" t="s">
        <v>272</v>
      </c>
      <c r="AD2009" s="108" t="s">
        <v>272</v>
      </c>
      <c r="AE2009" s="108" t="s">
        <v>272</v>
      </c>
      <c r="AF2009" s="108" t="s">
        <v>278</v>
      </c>
    </row>
    <row r="2010" spans="1:32" x14ac:dyDescent="0.25">
      <c r="A2010" s="107">
        <f t="shared" si="31"/>
        <v>10</v>
      </c>
      <c r="B2010" s="113">
        <v>45577</v>
      </c>
      <c r="C2010" s="113">
        <v>45577</v>
      </c>
      <c r="D2010" s="108" t="s">
        <v>4140</v>
      </c>
      <c r="E2010" s="108" t="s">
        <v>272</v>
      </c>
      <c r="F2010" s="108" t="s">
        <v>4141</v>
      </c>
      <c r="G2010" s="108" t="s">
        <v>281</v>
      </c>
      <c r="H2010" s="108" t="s">
        <v>282</v>
      </c>
      <c r="I2010" s="108" t="s">
        <v>272</v>
      </c>
      <c r="J2010" s="120">
        <v>-386034000</v>
      </c>
      <c r="K2010" s="114">
        <v>0</v>
      </c>
      <c r="L2010" s="114">
        <v>-386034000</v>
      </c>
      <c r="M2010" s="115" t="s">
        <v>272</v>
      </c>
      <c r="N2010" s="108" t="s">
        <v>101</v>
      </c>
      <c r="O2010" s="108" t="s">
        <v>175</v>
      </c>
      <c r="P2010" s="108" t="s">
        <v>284</v>
      </c>
      <c r="Q2010" s="120">
        <v>11000</v>
      </c>
      <c r="R2010" s="116" t="s">
        <v>1</v>
      </c>
      <c r="S2010" s="108" t="s">
        <v>272</v>
      </c>
      <c r="T2010" s="108" t="s">
        <v>272</v>
      </c>
      <c r="U2010" s="108" t="s">
        <v>272</v>
      </c>
      <c r="V2010" s="108" t="s">
        <v>272</v>
      </c>
      <c r="W2010" s="108" t="s">
        <v>272</v>
      </c>
      <c r="X2010" s="108" t="s">
        <v>272</v>
      </c>
      <c r="Y2010" s="108" t="s">
        <v>272</v>
      </c>
      <c r="Z2010" s="108" t="s">
        <v>272</v>
      </c>
      <c r="AA2010" s="108" t="s">
        <v>272</v>
      </c>
      <c r="AB2010" s="108" t="s">
        <v>272</v>
      </c>
      <c r="AC2010" s="108" t="s">
        <v>272</v>
      </c>
      <c r="AD2010" s="108" t="s">
        <v>272</v>
      </c>
      <c r="AE2010" s="108" t="s">
        <v>272</v>
      </c>
      <c r="AF2010" s="108" t="s">
        <v>278</v>
      </c>
    </row>
    <row r="2011" spans="1:32" x14ac:dyDescent="0.25">
      <c r="A2011" s="107">
        <f t="shared" si="31"/>
        <v>10</v>
      </c>
      <c r="B2011" s="113">
        <v>45577</v>
      </c>
      <c r="C2011" s="113">
        <v>45577</v>
      </c>
      <c r="D2011" s="108" t="s">
        <v>4142</v>
      </c>
      <c r="E2011" s="108" t="s">
        <v>272</v>
      </c>
      <c r="F2011" s="108" t="s">
        <v>4143</v>
      </c>
      <c r="G2011" s="108" t="s">
        <v>281</v>
      </c>
      <c r="H2011" s="108" t="s">
        <v>282</v>
      </c>
      <c r="I2011" s="108" t="s">
        <v>272</v>
      </c>
      <c r="J2011" s="120">
        <v>-164109195</v>
      </c>
      <c r="K2011" s="114">
        <v>0</v>
      </c>
      <c r="L2011" s="114">
        <v>-164109195</v>
      </c>
      <c r="M2011" s="115" t="s">
        <v>272</v>
      </c>
      <c r="N2011" s="108" t="s">
        <v>117</v>
      </c>
      <c r="O2011" s="108" t="s">
        <v>176</v>
      </c>
      <c r="P2011" s="108" t="s">
        <v>284</v>
      </c>
      <c r="Q2011" s="120">
        <v>7500</v>
      </c>
      <c r="R2011" s="116" t="s">
        <v>1</v>
      </c>
      <c r="S2011" s="108" t="s">
        <v>272</v>
      </c>
      <c r="T2011" s="108" t="s">
        <v>272</v>
      </c>
      <c r="U2011" s="108" t="s">
        <v>272</v>
      </c>
      <c r="V2011" s="108" t="s">
        <v>272</v>
      </c>
      <c r="W2011" s="108" t="s">
        <v>272</v>
      </c>
      <c r="X2011" s="108" t="s">
        <v>272</v>
      </c>
      <c r="Y2011" s="108" t="s">
        <v>272</v>
      </c>
      <c r="Z2011" s="108" t="s">
        <v>272</v>
      </c>
      <c r="AA2011" s="108" t="s">
        <v>272</v>
      </c>
      <c r="AB2011" s="108" t="s">
        <v>272</v>
      </c>
      <c r="AC2011" s="108" t="s">
        <v>272</v>
      </c>
      <c r="AD2011" s="108" t="s">
        <v>272</v>
      </c>
      <c r="AE2011" s="108" t="s">
        <v>272</v>
      </c>
      <c r="AF2011" s="108" t="s">
        <v>278</v>
      </c>
    </row>
    <row r="2012" spans="1:32" x14ac:dyDescent="0.25">
      <c r="A2012" s="107">
        <f t="shared" si="31"/>
        <v>10</v>
      </c>
      <c r="B2012" s="113">
        <v>45577</v>
      </c>
      <c r="C2012" s="113">
        <v>45577</v>
      </c>
      <c r="D2012" s="108" t="s">
        <v>4144</v>
      </c>
      <c r="E2012" s="108" t="s">
        <v>272</v>
      </c>
      <c r="F2012" s="108" t="s">
        <v>4145</v>
      </c>
      <c r="G2012" s="108" t="s">
        <v>281</v>
      </c>
      <c r="H2012" s="108" t="s">
        <v>282</v>
      </c>
      <c r="I2012" s="108" t="s">
        <v>272</v>
      </c>
      <c r="J2012" s="120">
        <v>-814176000</v>
      </c>
      <c r="K2012" s="114">
        <v>0</v>
      </c>
      <c r="L2012" s="114">
        <v>-814176000</v>
      </c>
      <c r="M2012" s="115" t="s">
        <v>272</v>
      </c>
      <c r="N2012" s="108" t="s">
        <v>283</v>
      </c>
      <c r="O2012" s="108" t="s">
        <v>168</v>
      </c>
      <c r="P2012" s="108" t="s">
        <v>284</v>
      </c>
      <c r="Q2012" s="120">
        <v>22000</v>
      </c>
      <c r="R2012" s="116" t="s">
        <v>0</v>
      </c>
      <c r="S2012" s="108" t="s">
        <v>272</v>
      </c>
      <c r="T2012" s="108" t="s">
        <v>272</v>
      </c>
      <c r="U2012" s="108" t="s">
        <v>272</v>
      </c>
      <c r="V2012" s="108" t="s">
        <v>272</v>
      </c>
      <c r="W2012" s="108" t="s">
        <v>272</v>
      </c>
      <c r="X2012" s="108" t="s">
        <v>272</v>
      </c>
      <c r="Y2012" s="108" t="s">
        <v>272</v>
      </c>
      <c r="Z2012" s="108" t="s">
        <v>272</v>
      </c>
      <c r="AA2012" s="108" t="s">
        <v>272</v>
      </c>
      <c r="AB2012" s="108" t="s">
        <v>272</v>
      </c>
      <c r="AC2012" s="108" t="s">
        <v>272</v>
      </c>
      <c r="AD2012" s="108" t="s">
        <v>272</v>
      </c>
      <c r="AE2012" s="108" t="s">
        <v>272</v>
      </c>
      <c r="AF2012" s="108" t="s">
        <v>278</v>
      </c>
    </row>
    <row r="2013" spans="1:32" x14ac:dyDescent="0.25">
      <c r="A2013" s="107">
        <f t="shared" si="31"/>
        <v>10</v>
      </c>
      <c r="B2013" s="113">
        <v>45577</v>
      </c>
      <c r="C2013" s="113">
        <v>45577</v>
      </c>
      <c r="D2013" s="108" t="s">
        <v>4146</v>
      </c>
      <c r="E2013" s="108" t="s">
        <v>272</v>
      </c>
      <c r="F2013" s="108" t="s">
        <v>4147</v>
      </c>
      <c r="G2013" s="108" t="s">
        <v>281</v>
      </c>
      <c r="H2013" s="108" t="s">
        <v>282</v>
      </c>
      <c r="I2013" s="108" t="s">
        <v>272</v>
      </c>
      <c r="J2013" s="120">
        <v>-714846000</v>
      </c>
      <c r="K2013" s="114">
        <v>0</v>
      </c>
      <c r="L2013" s="114">
        <v>-714846000</v>
      </c>
      <c r="M2013" s="115" t="s">
        <v>272</v>
      </c>
      <c r="N2013" s="108" t="s">
        <v>110</v>
      </c>
      <c r="O2013" s="108" t="s">
        <v>192</v>
      </c>
      <c r="P2013" s="108" t="s">
        <v>284</v>
      </c>
      <c r="Q2013" s="120">
        <v>22000</v>
      </c>
      <c r="R2013" s="116" t="s">
        <v>0</v>
      </c>
      <c r="S2013" s="108" t="s">
        <v>272</v>
      </c>
      <c r="T2013" s="108" t="s">
        <v>272</v>
      </c>
      <c r="U2013" s="108" t="s">
        <v>272</v>
      </c>
      <c r="V2013" s="108" t="s">
        <v>272</v>
      </c>
      <c r="W2013" s="108" t="s">
        <v>272</v>
      </c>
      <c r="X2013" s="108" t="s">
        <v>272</v>
      </c>
      <c r="Y2013" s="108" t="s">
        <v>272</v>
      </c>
      <c r="Z2013" s="108" t="s">
        <v>272</v>
      </c>
      <c r="AA2013" s="108" t="s">
        <v>272</v>
      </c>
      <c r="AB2013" s="108" t="s">
        <v>272</v>
      </c>
      <c r="AC2013" s="108" t="s">
        <v>272</v>
      </c>
      <c r="AD2013" s="108" t="s">
        <v>272</v>
      </c>
      <c r="AE2013" s="108" t="s">
        <v>272</v>
      </c>
      <c r="AF2013" s="108" t="s">
        <v>278</v>
      </c>
    </row>
    <row r="2014" spans="1:32" x14ac:dyDescent="0.25">
      <c r="A2014" s="107">
        <f t="shared" si="31"/>
        <v>10</v>
      </c>
      <c r="B2014" s="113">
        <v>45577</v>
      </c>
      <c r="C2014" s="113">
        <v>45577</v>
      </c>
      <c r="D2014" s="108" t="s">
        <v>4148</v>
      </c>
      <c r="E2014" s="108" t="s">
        <v>272</v>
      </c>
      <c r="F2014" s="108" t="s">
        <v>4149</v>
      </c>
      <c r="G2014" s="108" t="s">
        <v>315</v>
      </c>
      <c r="H2014" s="108" t="s">
        <v>316</v>
      </c>
      <c r="I2014" s="108" t="s">
        <v>272</v>
      </c>
      <c r="J2014" s="120">
        <v>-684862596</v>
      </c>
      <c r="K2014" s="114">
        <v>0</v>
      </c>
      <c r="L2014" s="114">
        <v>-684862596</v>
      </c>
      <c r="M2014" s="115" t="s">
        <v>272</v>
      </c>
      <c r="N2014" s="108" t="s">
        <v>110</v>
      </c>
      <c r="O2014" s="108" t="s">
        <v>192</v>
      </c>
      <c r="P2014" s="108" t="s">
        <v>284</v>
      </c>
      <c r="Q2014" s="120">
        <v>22000</v>
      </c>
      <c r="R2014" s="116" t="s">
        <v>0</v>
      </c>
      <c r="S2014" s="108" t="s">
        <v>272</v>
      </c>
      <c r="T2014" s="108" t="s">
        <v>272</v>
      </c>
      <c r="U2014" s="108" t="s">
        <v>272</v>
      </c>
      <c r="V2014" s="108" t="s">
        <v>272</v>
      </c>
      <c r="W2014" s="108" t="s">
        <v>272</v>
      </c>
      <c r="X2014" s="108" t="s">
        <v>272</v>
      </c>
      <c r="Y2014" s="108" t="s">
        <v>272</v>
      </c>
      <c r="Z2014" s="108" t="s">
        <v>272</v>
      </c>
      <c r="AA2014" s="108" t="s">
        <v>272</v>
      </c>
      <c r="AB2014" s="108" t="s">
        <v>272</v>
      </c>
      <c r="AC2014" s="108" t="s">
        <v>272</v>
      </c>
      <c r="AD2014" s="108" t="s">
        <v>272</v>
      </c>
      <c r="AE2014" s="108" t="s">
        <v>272</v>
      </c>
      <c r="AF2014" s="108" t="s">
        <v>278</v>
      </c>
    </row>
    <row r="2015" spans="1:32" x14ac:dyDescent="0.25">
      <c r="A2015" s="107">
        <f t="shared" si="31"/>
        <v>10</v>
      </c>
      <c r="B2015" s="113">
        <v>45577</v>
      </c>
      <c r="C2015" s="113">
        <v>45577</v>
      </c>
      <c r="D2015" s="108" t="s">
        <v>4150</v>
      </c>
      <c r="E2015" s="108" t="s">
        <v>272</v>
      </c>
      <c r="F2015" s="108" t="s">
        <v>4151</v>
      </c>
      <c r="G2015" s="108" t="s">
        <v>315</v>
      </c>
      <c r="H2015" s="108" t="s">
        <v>316</v>
      </c>
      <c r="I2015" s="108" t="s">
        <v>272</v>
      </c>
      <c r="J2015" s="120">
        <v>-684862596</v>
      </c>
      <c r="K2015" s="114">
        <v>0</v>
      </c>
      <c r="L2015" s="114">
        <v>-684862596</v>
      </c>
      <c r="M2015" s="115" t="s">
        <v>272</v>
      </c>
      <c r="N2015" s="108" t="s">
        <v>110</v>
      </c>
      <c r="O2015" s="108" t="s">
        <v>192</v>
      </c>
      <c r="P2015" s="108" t="s">
        <v>284</v>
      </c>
      <c r="Q2015" s="120">
        <v>22000</v>
      </c>
      <c r="R2015" s="116" t="s">
        <v>0</v>
      </c>
      <c r="S2015" s="108" t="s">
        <v>272</v>
      </c>
      <c r="T2015" s="108" t="s">
        <v>272</v>
      </c>
      <c r="U2015" s="108" t="s">
        <v>272</v>
      </c>
      <c r="V2015" s="108" t="s">
        <v>272</v>
      </c>
      <c r="W2015" s="108" t="s">
        <v>272</v>
      </c>
      <c r="X2015" s="108" t="s">
        <v>272</v>
      </c>
      <c r="Y2015" s="108" t="s">
        <v>272</v>
      </c>
      <c r="Z2015" s="108" t="s">
        <v>272</v>
      </c>
      <c r="AA2015" s="108" t="s">
        <v>272</v>
      </c>
      <c r="AB2015" s="108" t="s">
        <v>272</v>
      </c>
      <c r="AC2015" s="108" t="s">
        <v>272</v>
      </c>
      <c r="AD2015" s="108" t="s">
        <v>272</v>
      </c>
      <c r="AE2015" s="108" t="s">
        <v>272</v>
      </c>
      <c r="AF2015" s="108" t="s">
        <v>278</v>
      </c>
    </row>
    <row r="2016" spans="1:32" x14ac:dyDescent="0.25">
      <c r="A2016" s="107">
        <f t="shared" si="31"/>
        <v>10</v>
      </c>
      <c r="B2016" s="113">
        <v>45577</v>
      </c>
      <c r="C2016" s="113">
        <v>45577</v>
      </c>
      <c r="D2016" s="108" t="s">
        <v>4152</v>
      </c>
      <c r="E2016" s="108" t="s">
        <v>272</v>
      </c>
      <c r="F2016" s="108" t="s">
        <v>4153</v>
      </c>
      <c r="G2016" s="108" t="s">
        <v>315</v>
      </c>
      <c r="H2016" s="108" t="s">
        <v>316</v>
      </c>
      <c r="I2016" s="108" t="s">
        <v>272</v>
      </c>
      <c r="J2016" s="120">
        <v>-684862596</v>
      </c>
      <c r="K2016" s="114">
        <v>0</v>
      </c>
      <c r="L2016" s="114">
        <v>-684862596</v>
      </c>
      <c r="M2016" s="115" t="s">
        <v>272</v>
      </c>
      <c r="N2016" s="108" t="s">
        <v>110</v>
      </c>
      <c r="O2016" s="108" t="s">
        <v>192</v>
      </c>
      <c r="P2016" s="108" t="s">
        <v>284</v>
      </c>
      <c r="Q2016" s="120">
        <v>22000</v>
      </c>
      <c r="R2016" s="116" t="s">
        <v>0</v>
      </c>
      <c r="S2016" s="108" t="s">
        <v>272</v>
      </c>
      <c r="T2016" s="108" t="s">
        <v>272</v>
      </c>
      <c r="U2016" s="108" t="s">
        <v>272</v>
      </c>
      <c r="V2016" s="108" t="s">
        <v>272</v>
      </c>
      <c r="W2016" s="108" t="s">
        <v>272</v>
      </c>
      <c r="X2016" s="108" t="s">
        <v>272</v>
      </c>
      <c r="Y2016" s="108" t="s">
        <v>272</v>
      </c>
      <c r="Z2016" s="108" t="s">
        <v>272</v>
      </c>
      <c r="AA2016" s="108" t="s">
        <v>272</v>
      </c>
      <c r="AB2016" s="108" t="s">
        <v>272</v>
      </c>
      <c r="AC2016" s="108" t="s">
        <v>272</v>
      </c>
      <c r="AD2016" s="108" t="s">
        <v>272</v>
      </c>
      <c r="AE2016" s="108" t="s">
        <v>272</v>
      </c>
      <c r="AF2016" s="108" t="s">
        <v>278</v>
      </c>
    </row>
    <row r="2017" spans="1:32" x14ac:dyDescent="0.25">
      <c r="A2017" s="107">
        <f t="shared" si="31"/>
        <v>10</v>
      </c>
      <c r="B2017" s="113">
        <v>45577</v>
      </c>
      <c r="C2017" s="113">
        <v>45577</v>
      </c>
      <c r="D2017" s="108" t="s">
        <v>4154</v>
      </c>
      <c r="E2017" s="108" t="s">
        <v>272</v>
      </c>
      <c r="F2017" s="108" t="s">
        <v>4155</v>
      </c>
      <c r="G2017" s="108" t="s">
        <v>315</v>
      </c>
      <c r="H2017" s="108" t="s">
        <v>316</v>
      </c>
      <c r="I2017" s="108" t="s">
        <v>272</v>
      </c>
      <c r="J2017" s="120">
        <v>-684862596</v>
      </c>
      <c r="K2017" s="114">
        <v>0</v>
      </c>
      <c r="L2017" s="114">
        <v>-684862596</v>
      </c>
      <c r="M2017" s="115" t="s">
        <v>272</v>
      </c>
      <c r="N2017" s="108" t="s">
        <v>110</v>
      </c>
      <c r="O2017" s="108" t="s">
        <v>192</v>
      </c>
      <c r="P2017" s="108" t="s">
        <v>284</v>
      </c>
      <c r="Q2017" s="120">
        <v>22000</v>
      </c>
      <c r="R2017" s="116" t="s">
        <v>0</v>
      </c>
      <c r="S2017" s="108" t="s">
        <v>272</v>
      </c>
      <c r="T2017" s="108" t="s">
        <v>272</v>
      </c>
      <c r="U2017" s="108" t="s">
        <v>272</v>
      </c>
      <c r="V2017" s="108" t="s">
        <v>272</v>
      </c>
      <c r="W2017" s="108" t="s">
        <v>272</v>
      </c>
      <c r="X2017" s="108" t="s">
        <v>272</v>
      </c>
      <c r="Y2017" s="108" t="s">
        <v>272</v>
      </c>
      <c r="Z2017" s="108" t="s">
        <v>272</v>
      </c>
      <c r="AA2017" s="108" t="s">
        <v>272</v>
      </c>
      <c r="AB2017" s="108" t="s">
        <v>272</v>
      </c>
      <c r="AC2017" s="108" t="s">
        <v>272</v>
      </c>
      <c r="AD2017" s="108" t="s">
        <v>272</v>
      </c>
      <c r="AE2017" s="108" t="s">
        <v>272</v>
      </c>
      <c r="AF2017" s="108" t="s">
        <v>278</v>
      </c>
    </row>
    <row r="2018" spans="1:32" x14ac:dyDescent="0.25">
      <c r="A2018" s="107">
        <f t="shared" si="31"/>
        <v>10</v>
      </c>
      <c r="B2018" s="113">
        <v>45577</v>
      </c>
      <c r="C2018" s="113">
        <v>45577</v>
      </c>
      <c r="D2018" s="108" t="s">
        <v>4156</v>
      </c>
      <c r="E2018" s="108" t="s">
        <v>272</v>
      </c>
      <c r="F2018" s="108" t="s">
        <v>4157</v>
      </c>
      <c r="G2018" s="108" t="s">
        <v>281</v>
      </c>
      <c r="H2018" s="108" t="s">
        <v>282</v>
      </c>
      <c r="I2018" s="108" t="s">
        <v>272</v>
      </c>
      <c r="J2018" s="120">
        <v>-107760975</v>
      </c>
      <c r="K2018" s="114">
        <v>0</v>
      </c>
      <c r="L2018" s="114">
        <v>-107760975</v>
      </c>
      <c r="M2018" s="115" t="s">
        <v>272</v>
      </c>
      <c r="N2018" s="108" t="s">
        <v>145</v>
      </c>
      <c r="O2018" s="108" t="s">
        <v>146</v>
      </c>
      <c r="P2018" s="108" t="s">
        <v>284</v>
      </c>
      <c r="Q2018" s="120">
        <v>5250</v>
      </c>
      <c r="R2018" s="116" t="s">
        <v>1</v>
      </c>
      <c r="S2018" s="108" t="s">
        <v>272</v>
      </c>
      <c r="T2018" s="108" t="s">
        <v>272</v>
      </c>
      <c r="U2018" s="108" t="s">
        <v>272</v>
      </c>
      <c r="V2018" s="108" t="s">
        <v>272</v>
      </c>
      <c r="W2018" s="108" t="s">
        <v>272</v>
      </c>
      <c r="X2018" s="108" t="s">
        <v>272</v>
      </c>
      <c r="Y2018" s="108" t="s">
        <v>272</v>
      </c>
      <c r="Z2018" s="108" t="s">
        <v>272</v>
      </c>
      <c r="AA2018" s="108" t="s">
        <v>272</v>
      </c>
      <c r="AB2018" s="108" t="s">
        <v>272</v>
      </c>
      <c r="AC2018" s="108" t="s">
        <v>272</v>
      </c>
      <c r="AD2018" s="108" t="s">
        <v>272</v>
      </c>
      <c r="AE2018" s="108" t="s">
        <v>272</v>
      </c>
      <c r="AF2018" s="108" t="s">
        <v>278</v>
      </c>
    </row>
    <row r="2019" spans="1:32" x14ac:dyDescent="0.25">
      <c r="A2019" s="107">
        <f t="shared" si="31"/>
        <v>10</v>
      </c>
      <c r="B2019" s="113">
        <v>45577</v>
      </c>
      <c r="C2019" s="113">
        <v>45577</v>
      </c>
      <c r="D2019" s="108" t="s">
        <v>4158</v>
      </c>
      <c r="E2019" s="108" t="s">
        <v>272</v>
      </c>
      <c r="F2019" s="108" t="s">
        <v>4159</v>
      </c>
      <c r="G2019" s="108" t="s">
        <v>315</v>
      </c>
      <c r="H2019" s="108" t="s">
        <v>316</v>
      </c>
      <c r="I2019" s="108" t="s">
        <v>272</v>
      </c>
      <c r="J2019" s="120">
        <v>-775346880</v>
      </c>
      <c r="K2019" s="114">
        <v>0</v>
      </c>
      <c r="L2019" s="114">
        <v>-775346880</v>
      </c>
      <c r="M2019" s="115" t="s">
        <v>272</v>
      </c>
      <c r="N2019" s="108" t="s">
        <v>110</v>
      </c>
      <c r="O2019" s="108" t="s">
        <v>192</v>
      </c>
      <c r="P2019" s="108" t="s">
        <v>284</v>
      </c>
      <c r="Q2019" s="120">
        <v>22000</v>
      </c>
      <c r="R2019" s="116" t="s">
        <v>0</v>
      </c>
      <c r="S2019" s="108" t="s">
        <v>272</v>
      </c>
      <c r="T2019" s="108" t="s">
        <v>272</v>
      </c>
      <c r="U2019" s="108" t="s">
        <v>272</v>
      </c>
      <c r="V2019" s="108" t="s">
        <v>272</v>
      </c>
      <c r="W2019" s="108" t="s">
        <v>272</v>
      </c>
      <c r="X2019" s="108" t="s">
        <v>272</v>
      </c>
      <c r="Y2019" s="108" t="s">
        <v>272</v>
      </c>
      <c r="Z2019" s="108" t="s">
        <v>272</v>
      </c>
      <c r="AA2019" s="108" t="s">
        <v>272</v>
      </c>
      <c r="AB2019" s="108" t="s">
        <v>272</v>
      </c>
      <c r="AC2019" s="108" t="s">
        <v>272</v>
      </c>
      <c r="AD2019" s="108" t="s">
        <v>272</v>
      </c>
      <c r="AE2019" s="108" t="s">
        <v>272</v>
      </c>
      <c r="AF2019" s="108" t="s">
        <v>278</v>
      </c>
    </row>
    <row r="2020" spans="1:32" x14ac:dyDescent="0.25">
      <c r="A2020" s="107">
        <f t="shared" si="31"/>
        <v>10</v>
      </c>
      <c r="B2020" s="113">
        <v>45577</v>
      </c>
      <c r="C2020" s="113">
        <v>45577</v>
      </c>
      <c r="D2020" s="108" t="s">
        <v>4160</v>
      </c>
      <c r="E2020" s="108" t="s">
        <v>272</v>
      </c>
      <c r="F2020" s="108" t="s">
        <v>4161</v>
      </c>
      <c r="G2020" s="108" t="s">
        <v>315</v>
      </c>
      <c r="H2020" s="108" t="s">
        <v>316</v>
      </c>
      <c r="I2020" s="108" t="s">
        <v>272</v>
      </c>
      <c r="J2020" s="120">
        <v>-775346880</v>
      </c>
      <c r="K2020" s="114">
        <v>0</v>
      </c>
      <c r="L2020" s="114">
        <v>-775346880</v>
      </c>
      <c r="M2020" s="115" t="s">
        <v>272</v>
      </c>
      <c r="N2020" s="108" t="s">
        <v>110</v>
      </c>
      <c r="O2020" s="108" t="s">
        <v>192</v>
      </c>
      <c r="P2020" s="108" t="s">
        <v>284</v>
      </c>
      <c r="Q2020" s="120">
        <v>22000</v>
      </c>
      <c r="R2020" s="116" t="s">
        <v>0</v>
      </c>
      <c r="S2020" s="108" t="s">
        <v>272</v>
      </c>
      <c r="T2020" s="108" t="s">
        <v>272</v>
      </c>
      <c r="U2020" s="108" t="s">
        <v>272</v>
      </c>
      <c r="V2020" s="108" t="s">
        <v>272</v>
      </c>
      <c r="W2020" s="108" t="s">
        <v>272</v>
      </c>
      <c r="X2020" s="108" t="s">
        <v>272</v>
      </c>
      <c r="Y2020" s="108" t="s">
        <v>272</v>
      </c>
      <c r="Z2020" s="108" t="s">
        <v>272</v>
      </c>
      <c r="AA2020" s="108" t="s">
        <v>272</v>
      </c>
      <c r="AB2020" s="108" t="s">
        <v>272</v>
      </c>
      <c r="AC2020" s="108" t="s">
        <v>272</v>
      </c>
      <c r="AD2020" s="108" t="s">
        <v>272</v>
      </c>
      <c r="AE2020" s="108" t="s">
        <v>272</v>
      </c>
      <c r="AF2020" s="108" t="s">
        <v>278</v>
      </c>
    </row>
    <row r="2021" spans="1:32" x14ac:dyDescent="0.25">
      <c r="A2021" s="107">
        <f t="shared" si="31"/>
        <v>10</v>
      </c>
      <c r="B2021" s="113">
        <v>45577</v>
      </c>
      <c r="C2021" s="113">
        <v>45577</v>
      </c>
      <c r="D2021" s="108" t="s">
        <v>4162</v>
      </c>
      <c r="E2021" s="108" t="s">
        <v>272</v>
      </c>
      <c r="F2021" s="108" t="s">
        <v>4163</v>
      </c>
      <c r="G2021" s="108" t="s">
        <v>281</v>
      </c>
      <c r="H2021" s="108" t="s">
        <v>282</v>
      </c>
      <c r="I2021" s="108" t="s">
        <v>272</v>
      </c>
      <c r="J2021" s="120">
        <v>-736737540</v>
      </c>
      <c r="K2021" s="114">
        <v>0</v>
      </c>
      <c r="L2021" s="114">
        <v>-736737540</v>
      </c>
      <c r="M2021" s="115" t="s">
        <v>272</v>
      </c>
      <c r="N2021" s="108" t="s">
        <v>95</v>
      </c>
      <c r="O2021" s="108" t="s">
        <v>170</v>
      </c>
      <c r="P2021" s="108" t="s">
        <v>284</v>
      </c>
      <c r="Q2021" s="120">
        <v>22000</v>
      </c>
      <c r="R2021" s="116" t="s">
        <v>0</v>
      </c>
      <c r="S2021" s="108" t="s">
        <v>272</v>
      </c>
      <c r="T2021" s="108" t="s">
        <v>272</v>
      </c>
      <c r="U2021" s="108" t="s">
        <v>272</v>
      </c>
      <c r="V2021" s="108" t="s">
        <v>272</v>
      </c>
      <c r="W2021" s="108" t="s">
        <v>272</v>
      </c>
      <c r="X2021" s="108" t="s">
        <v>272</v>
      </c>
      <c r="Y2021" s="108" t="s">
        <v>272</v>
      </c>
      <c r="Z2021" s="108" t="s">
        <v>272</v>
      </c>
      <c r="AA2021" s="108" t="s">
        <v>272</v>
      </c>
      <c r="AB2021" s="108" t="s">
        <v>272</v>
      </c>
      <c r="AC2021" s="108" t="s">
        <v>272</v>
      </c>
      <c r="AD2021" s="108" t="s">
        <v>272</v>
      </c>
      <c r="AE2021" s="108" t="s">
        <v>272</v>
      </c>
      <c r="AF2021" s="108" t="s">
        <v>278</v>
      </c>
    </row>
    <row r="2022" spans="1:32" x14ac:dyDescent="0.25">
      <c r="A2022" s="107">
        <f t="shared" si="31"/>
        <v>10</v>
      </c>
      <c r="B2022" s="113">
        <v>45577</v>
      </c>
      <c r="C2022" s="113">
        <v>45577</v>
      </c>
      <c r="D2022" s="108" t="s">
        <v>4164</v>
      </c>
      <c r="E2022" s="108" t="s">
        <v>272</v>
      </c>
      <c r="F2022" s="108" t="s">
        <v>4165</v>
      </c>
      <c r="G2022" s="108" t="s">
        <v>281</v>
      </c>
      <c r="H2022" s="108" t="s">
        <v>282</v>
      </c>
      <c r="I2022" s="108" t="s">
        <v>272</v>
      </c>
      <c r="J2022" s="120">
        <v>-119000475</v>
      </c>
      <c r="K2022" s="114">
        <v>0</v>
      </c>
      <c r="L2022" s="114">
        <v>-119000475</v>
      </c>
      <c r="M2022" s="115" t="s">
        <v>272</v>
      </c>
      <c r="N2022" s="108" t="s">
        <v>118</v>
      </c>
      <c r="O2022" s="108" t="s">
        <v>184</v>
      </c>
      <c r="P2022" s="108" t="s">
        <v>284</v>
      </c>
      <c r="Q2022" s="120">
        <v>5500</v>
      </c>
      <c r="R2022" s="116" t="s">
        <v>1</v>
      </c>
      <c r="S2022" s="108" t="s">
        <v>272</v>
      </c>
      <c r="T2022" s="108" t="s">
        <v>272</v>
      </c>
      <c r="U2022" s="108" t="s">
        <v>272</v>
      </c>
      <c r="V2022" s="108" t="s">
        <v>272</v>
      </c>
      <c r="W2022" s="108" t="s">
        <v>272</v>
      </c>
      <c r="X2022" s="108" t="s">
        <v>272</v>
      </c>
      <c r="Y2022" s="108" t="s">
        <v>272</v>
      </c>
      <c r="Z2022" s="108" t="s">
        <v>272</v>
      </c>
      <c r="AA2022" s="108" t="s">
        <v>272</v>
      </c>
      <c r="AB2022" s="108" t="s">
        <v>272</v>
      </c>
      <c r="AC2022" s="108" t="s">
        <v>272</v>
      </c>
      <c r="AD2022" s="108" t="s">
        <v>272</v>
      </c>
      <c r="AE2022" s="108" t="s">
        <v>272</v>
      </c>
      <c r="AF2022" s="108" t="s">
        <v>278</v>
      </c>
    </row>
    <row r="2023" spans="1:32" x14ac:dyDescent="0.25">
      <c r="A2023" s="107">
        <f t="shared" si="31"/>
        <v>10</v>
      </c>
      <c r="B2023" s="113">
        <v>45577</v>
      </c>
      <c r="C2023" s="113">
        <v>45577</v>
      </c>
      <c r="D2023" s="108" t="s">
        <v>4166</v>
      </c>
      <c r="E2023" s="108" t="s">
        <v>272</v>
      </c>
      <c r="F2023" s="108" t="s">
        <v>4167</v>
      </c>
      <c r="G2023" s="108" t="s">
        <v>281</v>
      </c>
      <c r="H2023" s="108" t="s">
        <v>282</v>
      </c>
      <c r="I2023" s="108" t="s">
        <v>272</v>
      </c>
      <c r="J2023" s="120">
        <v>-93375000</v>
      </c>
      <c r="K2023" s="114">
        <v>0</v>
      </c>
      <c r="L2023" s="114">
        <v>-93375000</v>
      </c>
      <c r="M2023" s="115" t="s">
        <v>272</v>
      </c>
      <c r="N2023" s="108" t="s">
        <v>137</v>
      </c>
      <c r="O2023" s="108" t="s">
        <v>138</v>
      </c>
      <c r="P2023" s="108" t="s">
        <v>284</v>
      </c>
      <c r="Q2023" s="120">
        <v>4500</v>
      </c>
      <c r="R2023" s="116" t="s">
        <v>1</v>
      </c>
      <c r="S2023" s="108" t="s">
        <v>272</v>
      </c>
      <c r="T2023" s="108" t="s">
        <v>272</v>
      </c>
      <c r="U2023" s="108" t="s">
        <v>272</v>
      </c>
      <c r="V2023" s="108" t="s">
        <v>272</v>
      </c>
      <c r="W2023" s="108" t="s">
        <v>272</v>
      </c>
      <c r="X2023" s="108" t="s">
        <v>272</v>
      </c>
      <c r="Y2023" s="108" t="s">
        <v>272</v>
      </c>
      <c r="Z2023" s="108" t="s">
        <v>272</v>
      </c>
      <c r="AA2023" s="108" t="s">
        <v>272</v>
      </c>
      <c r="AB2023" s="108" t="s">
        <v>272</v>
      </c>
      <c r="AC2023" s="108" t="s">
        <v>272</v>
      </c>
      <c r="AD2023" s="108" t="s">
        <v>272</v>
      </c>
      <c r="AE2023" s="108" t="s">
        <v>272</v>
      </c>
      <c r="AF2023" s="108" t="s">
        <v>278</v>
      </c>
    </row>
    <row r="2024" spans="1:32" x14ac:dyDescent="0.25">
      <c r="A2024" s="107">
        <f t="shared" si="31"/>
        <v>10</v>
      </c>
      <c r="B2024" s="113">
        <v>45577</v>
      </c>
      <c r="C2024" s="113">
        <v>45577</v>
      </c>
      <c r="D2024" s="108" t="s">
        <v>4168</v>
      </c>
      <c r="E2024" s="108" t="s">
        <v>272</v>
      </c>
      <c r="F2024" s="108" t="s">
        <v>4169</v>
      </c>
      <c r="G2024" s="108" t="s">
        <v>281</v>
      </c>
      <c r="H2024" s="108" t="s">
        <v>282</v>
      </c>
      <c r="I2024" s="108" t="s">
        <v>272</v>
      </c>
      <c r="J2024" s="120">
        <v>-368368770</v>
      </c>
      <c r="K2024" s="114">
        <v>0</v>
      </c>
      <c r="L2024" s="114">
        <v>-368368770</v>
      </c>
      <c r="M2024" s="115" t="s">
        <v>272</v>
      </c>
      <c r="N2024" s="108" t="s">
        <v>95</v>
      </c>
      <c r="O2024" s="108" t="s">
        <v>170</v>
      </c>
      <c r="P2024" s="108" t="s">
        <v>284</v>
      </c>
      <c r="Q2024" s="120">
        <v>11000</v>
      </c>
      <c r="R2024" s="116" t="s">
        <v>0</v>
      </c>
      <c r="S2024" s="108" t="s">
        <v>272</v>
      </c>
      <c r="T2024" s="108" t="s">
        <v>272</v>
      </c>
      <c r="U2024" s="108" t="s">
        <v>272</v>
      </c>
      <c r="V2024" s="108" t="s">
        <v>272</v>
      </c>
      <c r="W2024" s="108" t="s">
        <v>272</v>
      </c>
      <c r="X2024" s="108" t="s">
        <v>272</v>
      </c>
      <c r="Y2024" s="108" t="s">
        <v>272</v>
      </c>
      <c r="Z2024" s="108" t="s">
        <v>272</v>
      </c>
      <c r="AA2024" s="108" t="s">
        <v>272</v>
      </c>
      <c r="AB2024" s="108" t="s">
        <v>272</v>
      </c>
      <c r="AC2024" s="108" t="s">
        <v>272</v>
      </c>
      <c r="AD2024" s="108" t="s">
        <v>272</v>
      </c>
      <c r="AE2024" s="108" t="s">
        <v>272</v>
      </c>
      <c r="AF2024" s="108" t="s">
        <v>278</v>
      </c>
    </row>
    <row r="2025" spans="1:32" x14ac:dyDescent="0.25">
      <c r="A2025" s="107">
        <f t="shared" si="31"/>
        <v>10</v>
      </c>
      <c r="B2025" s="113">
        <v>45579</v>
      </c>
      <c r="C2025" s="113">
        <v>45579</v>
      </c>
      <c r="D2025" s="108" t="s">
        <v>4170</v>
      </c>
      <c r="E2025" s="108" t="s">
        <v>272</v>
      </c>
      <c r="F2025" s="108" t="s">
        <v>4171</v>
      </c>
      <c r="G2025" s="108" t="s">
        <v>281</v>
      </c>
      <c r="H2025" s="108" t="s">
        <v>282</v>
      </c>
      <c r="I2025" s="108" t="s">
        <v>272</v>
      </c>
      <c r="J2025" s="120">
        <v>-12250000</v>
      </c>
      <c r="K2025" s="114">
        <v>0</v>
      </c>
      <c r="L2025" s="114">
        <v>-12250000</v>
      </c>
      <c r="M2025" s="115" t="s">
        <v>272</v>
      </c>
      <c r="N2025" s="108" t="s">
        <v>2423</v>
      </c>
      <c r="O2025" s="108" t="s">
        <v>2424</v>
      </c>
      <c r="P2025" s="108" t="s">
        <v>284</v>
      </c>
      <c r="Q2025" s="120">
        <v>2450</v>
      </c>
      <c r="R2025" s="116" t="s">
        <v>239</v>
      </c>
      <c r="S2025" s="108" t="s">
        <v>272</v>
      </c>
      <c r="T2025" s="108" t="s">
        <v>272</v>
      </c>
      <c r="U2025" s="108" t="s">
        <v>272</v>
      </c>
      <c r="V2025" s="108" t="s">
        <v>272</v>
      </c>
      <c r="W2025" s="108" t="s">
        <v>272</v>
      </c>
      <c r="X2025" s="108" t="s">
        <v>272</v>
      </c>
      <c r="Y2025" s="108" t="s">
        <v>272</v>
      </c>
      <c r="Z2025" s="108" t="s">
        <v>272</v>
      </c>
      <c r="AA2025" s="108" t="s">
        <v>272</v>
      </c>
      <c r="AB2025" s="108" t="s">
        <v>272</v>
      </c>
      <c r="AC2025" s="108" t="s">
        <v>272</v>
      </c>
      <c r="AD2025" s="108" t="s">
        <v>272</v>
      </c>
      <c r="AE2025" s="108" t="s">
        <v>272</v>
      </c>
      <c r="AF2025" s="108" t="s">
        <v>278</v>
      </c>
    </row>
    <row r="2026" spans="1:32" x14ac:dyDescent="0.25">
      <c r="A2026" s="107">
        <f t="shared" si="31"/>
        <v>10</v>
      </c>
      <c r="B2026" s="113">
        <v>45579</v>
      </c>
      <c r="C2026" s="113">
        <v>45579</v>
      </c>
      <c r="D2026" s="108" t="s">
        <v>4170</v>
      </c>
      <c r="E2026" s="108" t="s">
        <v>272</v>
      </c>
      <c r="F2026" s="108" t="s">
        <v>4171</v>
      </c>
      <c r="G2026" s="108" t="s">
        <v>281</v>
      </c>
      <c r="H2026" s="108" t="s">
        <v>282</v>
      </c>
      <c r="I2026" s="108" t="s">
        <v>272</v>
      </c>
      <c r="J2026" s="120">
        <v>-9630000</v>
      </c>
      <c r="K2026" s="114">
        <v>0</v>
      </c>
      <c r="L2026" s="114">
        <v>-9630000</v>
      </c>
      <c r="M2026" s="115" t="s">
        <v>272</v>
      </c>
      <c r="N2026" s="108" t="s">
        <v>2425</v>
      </c>
      <c r="O2026" s="108" t="s">
        <v>2426</v>
      </c>
      <c r="P2026" s="108" t="s">
        <v>284</v>
      </c>
      <c r="Q2026" s="120">
        <v>1926</v>
      </c>
      <c r="R2026" s="116" t="s">
        <v>239</v>
      </c>
      <c r="S2026" s="108" t="s">
        <v>272</v>
      </c>
      <c r="T2026" s="108" t="s">
        <v>272</v>
      </c>
      <c r="U2026" s="108" t="s">
        <v>272</v>
      </c>
      <c r="V2026" s="108" t="s">
        <v>272</v>
      </c>
      <c r="W2026" s="108" t="s">
        <v>272</v>
      </c>
      <c r="X2026" s="108" t="s">
        <v>272</v>
      </c>
      <c r="Y2026" s="108" t="s">
        <v>272</v>
      </c>
      <c r="Z2026" s="108" t="s">
        <v>272</v>
      </c>
      <c r="AA2026" s="108" t="s">
        <v>272</v>
      </c>
      <c r="AB2026" s="108" t="s">
        <v>272</v>
      </c>
      <c r="AC2026" s="108" t="s">
        <v>272</v>
      </c>
      <c r="AD2026" s="108" t="s">
        <v>272</v>
      </c>
      <c r="AE2026" s="108" t="s">
        <v>272</v>
      </c>
      <c r="AF2026" s="108" t="s">
        <v>278</v>
      </c>
    </row>
    <row r="2027" spans="1:32" x14ac:dyDescent="0.25">
      <c r="A2027" s="107">
        <f t="shared" si="31"/>
        <v>10</v>
      </c>
      <c r="B2027" s="113">
        <v>45579</v>
      </c>
      <c r="C2027" s="113">
        <v>45579</v>
      </c>
      <c r="D2027" s="108" t="s">
        <v>4170</v>
      </c>
      <c r="E2027" s="108" t="s">
        <v>272</v>
      </c>
      <c r="F2027" s="108" t="s">
        <v>4171</v>
      </c>
      <c r="G2027" s="108" t="s">
        <v>281</v>
      </c>
      <c r="H2027" s="108" t="s">
        <v>282</v>
      </c>
      <c r="I2027" s="108" t="s">
        <v>272</v>
      </c>
      <c r="J2027" s="120">
        <v>-9930000</v>
      </c>
      <c r="K2027" s="114">
        <v>0</v>
      </c>
      <c r="L2027" s="114">
        <v>-9930000</v>
      </c>
      <c r="M2027" s="115" t="s">
        <v>272</v>
      </c>
      <c r="N2027" s="108" t="s">
        <v>2427</v>
      </c>
      <c r="O2027" s="108" t="s">
        <v>2428</v>
      </c>
      <c r="P2027" s="108" t="s">
        <v>284</v>
      </c>
      <c r="Q2027" s="120">
        <v>1986</v>
      </c>
      <c r="R2027" s="116" t="s">
        <v>239</v>
      </c>
      <c r="S2027" s="108" t="s">
        <v>272</v>
      </c>
      <c r="T2027" s="108" t="s">
        <v>272</v>
      </c>
      <c r="U2027" s="108" t="s">
        <v>272</v>
      </c>
      <c r="V2027" s="108" t="s">
        <v>272</v>
      </c>
      <c r="W2027" s="108" t="s">
        <v>272</v>
      </c>
      <c r="X2027" s="108" t="s">
        <v>272</v>
      </c>
      <c r="Y2027" s="108" t="s">
        <v>272</v>
      </c>
      <c r="Z2027" s="108" t="s">
        <v>272</v>
      </c>
      <c r="AA2027" s="108" t="s">
        <v>272</v>
      </c>
      <c r="AB2027" s="108" t="s">
        <v>272</v>
      </c>
      <c r="AC2027" s="108" t="s">
        <v>272</v>
      </c>
      <c r="AD2027" s="108" t="s">
        <v>272</v>
      </c>
      <c r="AE2027" s="108" t="s">
        <v>272</v>
      </c>
      <c r="AF2027" s="108" t="s">
        <v>278</v>
      </c>
    </row>
    <row r="2028" spans="1:32" x14ac:dyDescent="0.25">
      <c r="A2028" s="107">
        <f t="shared" si="31"/>
        <v>10</v>
      </c>
      <c r="B2028" s="113">
        <v>45579</v>
      </c>
      <c r="C2028" s="113">
        <v>45579</v>
      </c>
      <c r="D2028" s="108" t="s">
        <v>4170</v>
      </c>
      <c r="E2028" s="108" t="s">
        <v>272</v>
      </c>
      <c r="F2028" s="108" t="s">
        <v>4171</v>
      </c>
      <c r="G2028" s="108" t="s">
        <v>281</v>
      </c>
      <c r="H2028" s="108" t="s">
        <v>282</v>
      </c>
      <c r="I2028" s="108" t="s">
        <v>272</v>
      </c>
      <c r="J2028" s="120">
        <v>-12005000</v>
      </c>
      <c r="K2028" s="114">
        <v>0</v>
      </c>
      <c r="L2028" s="114">
        <v>-12005000</v>
      </c>
      <c r="M2028" s="115" t="s">
        <v>272</v>
      </c>
      <c r="N2028" s="108" t="s">
        <v>2429</v>
      </c>
      <c r="O2028" s="108" t="s">
        <v>2430</v>
      </c>
      <c r="P2028" s="108" t="s">
        <v>284</v>
      </c>
      <c r="Q2028" s="120">
        <v>2401</v>
      </c>
      <c r="R2028" s="116" t="s">
        <v>239</v>
      </c>
      <c r="S2028" s="108" t="s">
        <v>272</v>
      </c>
      <c r="T2028" s="108" t="s">
        <v>272</v>
      </c>
      <c r="U2028" s="108" t="s">
        <v>272</v>
      </c>
      <c r="V2028" s="108" t="s">
        <v>272</v>
      </c>
      <c r="W2028" s="108" t="s">
        <v>272</v>
      </c>
      <c r="X2028" s="108" t="s">
        <v>272</v>
      </c>
      <c r="Y2028" s="108" t="s">
        <v>272</v>
      </c>
      <c r="Z2028" s="108" t="s">
        <v>272</v>
      </c>
      <c r="AA2028" s="108" t="s">
        <v>272</v>
      </c>
      <c r="AB2028" s="108" t="s">
        <v>272</v>
      </c>
      <c r="AC2028" s="108" t="s">
        <v>272</v>
      </c>
      <c r="AD2028" s="108" t="s">
        <v>272</v>
      </c>
      <c r="AE2028" s="108" t="s">
        <v>272</v>
      </c>
      <c r="AF2028" s="108" t="s">
        <v>278</v>
      </c>
    </row>
    <row r="2029" spans="1:32" x14ac:dyDescent="0.25">
      <c r="A2029" s="107">
        <f t="shared" si="31"/>
        <v>10</v>
      </c>
      <c r="B2029" s="113">
        <v>45579</v>
      </c>
      <c r="C2029" s="113">
        <v>45579</v>
      </c>
      <c r="D2029" s="108" t="s">
        <v>4172</v>
      </c>
      <c r="E2029" s="108" t="s">
        <v>272</v>
      </c>
      <c r="F2029" s="108" t="s">
        <v>4173</v>
      </c>
      <c r="G2029" s="108" t="s">
        <v>281</v>
      </c>
      <c r="H2029" s="108" t="s">
        <v>282</v>
      </c>
      <c r="I2029" s="108" t="s">
        <v>272</v>
      </c>
      <c r="J2029" s="120">
        <v>-814176000</v>
      </c>
      <c r="K2029" s="114">
        <v>0</v>
      </c>
      <c r="L2029" s="114">
        <v>-814176000</v>
      </c>
      <c r="M2029" s="115" t="s">
        <v>272</v>
      </c>
      <c r="N2029" s="108" t="s">
        <v>283</v>
      </c>
      <c r="O2029" s="108" t="s">
        <v>168</v>
      </c>
      <c r="P2029" s="108" t="s">
        <v>284</v>
      </c>
      <c r="Q2029" s="120">
        <v>22000</v>
      </c>
      <c r="R2029" s="116" t="s">
        <v>0</v>
      </c>
      <c r="S2029" s="108" t="s">
        <v>272</v>
      </c>
      <c r="T2029" s="108" t="s">
        <v>272</v>
      </c>
      <c r="U2029" s="108" t="s">
        <v>272</v>
      </c>
      <c r="V2029" s="108" t="s">
        <v>272</v>
      </c>
      <c r="W2029" s="108" t="s">
        <v>272</v>
      </c>
      <c r="X2029" s="108" t="s">
        <v>272</v>
      </c>
      <c r="Y2029" s="108" t="s">
        <v>272</v>
      </c>
      <c r="Z2029" s="108" t="s">
        <v>272</v>
      </c>
      <c r="AA2029" s="108" t="s">
        <v>272</v>
      </c>
      <c r="AB2029" s="108" t="s">
        <v>272</v>
      </c>
      <c r="AC2029" s="108" t="s">
        <v>272</v>
      </c>
      <c r="AD2029" s="108" t="s">
        <v>272</v>
      </c>
      <c r="AE2029" s="108" t="s">
        <v>272</v>
      </c>
      <c r="AF2029" s="108" t="s">
        <v>278</v>
      </c>
    </row>
    <row r="2030" spans="1:32" x14ac:dyDescent="0.25">
      <c r="A2030" s="107">
        <f t="shared" si="31"/>
        <v>10</v>
      </c>
      <c r="B2030" s="113">
        <v>45579</v>
      </c>
      <c r="C2030" s="113">
        <v>45579</v>
      </c>
      <c r="D2030" s="108" t="s">
        <v>4174</v>
      </c>
      <c r="E2030" s="108" t="s">
        <v>272</v>
      </c>
      <c r="F2030" s="108" t="s">
        <v>4175</v>
      </c>
      <c r="G2030" s="108" t="s">
        <v>281</v>
      </c>
      <c r="H2030" s="108" t="s">
        <v>282</v>
      </c>
      <c r="I2030" s="108" t="s">
        <v>272</v>
      </c>
      <c r="J2030" s="120">
        <v>-814176000</v>
      </c>
      <c r="K2030" s="114">
        <v>0</v>
      </c>
      <c r="L2030" s="114">
        <v>-814176000</v>
      </c>
      <c r="M2030" s="115" t="s">
        <v>272</v>
      </c>
      <c r="N2030" s="108" t="s">
        <v>283</v>
      </c>
      <c r="O2030" s="108" t="s">
        <v>168</v>
      </c>
      <c r="P2030" s="108" t="s">
        <v>284</v>
      </c>
      <c r="Q2030" s="120">
        <v>22000</v>
      </c>
      <c r="R2030" s="116" t="s">
        <v>0</v>
      </c>
      <c r="S2030" s="108" t="s">
        <v>272</v>
      </c>
      <c r="T2030" s="108" t="s">
        <v>272</v>
      </c>
      <c r="U2030" s="108" t="s">
        <v>272</v>
      </c>
      <c r="V2030" s="108" t="s">
        <v>272</v>
      </c>
      <c r="W2030" s="108" t="s">
        <v>272</v>
      </c>
      <c r="X2030" s="108" t="s">
        <v>272</v>
      </c>
      <c r="Y2030" s="108" t="s">
        <v>272</v>
      </c>
      <c r="Z2030" s="108" t="s">
        <v>272</v>
      </c>
      <c r="AA2030" s="108" t="s">
        <v>272</v>
      </c>
      <c r="AB2030" s="108" t="s">
        <v>272</v>
      </c>
      <c r="AC2030" s="108" t="s">
        <v>272</v>
      </c>
      <c r="AD2030" s="108" t="s">
        <v>272</v>
      </c>
      <c r="AE2030" s="108" t="s">
        <v>272</v>
      </c>
      <c r="AF2030" s="108" t="s">
        <v>278</v>
      </c>
    </row>
    <row r="2031" spans="1:32" x14ac:dyDescent="0.25">
      <c r="A2031" s="107">
        <f t="shared" si="31"/>
        <v>10</v>
      </c>
      <c r="B2031" s="113">
        <v>45579</v>
      </c>
      <c r="C2031" s="113">
        <v>45579</v>
      </c>
      <c r="D2031" s="108" t="s">
        <v>4176</v>
      </c>
      <c r="E2031" s="108" t="s">
        <v>272</v>
      </c>
      <c r="F2031" s="108" t="s">
        <v>4177</v>
      </c>
      <c r="G2031" s="108" t="s">
        <v>281</v>
      </c>
      <c r="H2031" s="108" t="s">
        <v>282</v>
      </c>
      <c r="I2031" s="108" t="s">
        <v>272</v>
      </c>
      <c r="J2031" s="120">
        <v>-814176000</v>
      </c>
      <c r="K2031" s="114">
        <v>0</v>
      </c>
      <c r="L2031" s="114">
        <v>-814176000</v>
      </c>
      <c r="M2031" s="115" t="s">
        <v>272</v>
      </c>
      <c r="N2031" s="108" t="s">
        <v>283</v>
      </c>
      <c r="O2031" s="108" t="s">
        <v>168</v>
      </c>
      <c r="P2031" s="108" t="s">
        <v>284</v>
      </c>
      <c r="Q2031" s="120">
        <v>22000</v>
      </c>
      <c r="R2031" s="116" t="s">
        <v>0</v>
      </c>
      <c r="S2031" s="108" t="s">
        <v>272</v>
      </c>
      <c r="T2031" s="108" t="s">
        <v>272</v>
      </c>
      <c r="U2031" s="108" t="s">
        <v>272</v>
      </c>
      <c r="V2031" s="108" t="s">
        <v>272</v>
      </c>
      <c r="W2031" s="108" t="s">
        <v>272</v>
      </c>
      <c r="X2031" s="108" t="s">
        <v>272</v>
      </c>
      <c r="Y2031" s="108" t="s">
        <v>272</v>
      </c>
      <c r="Z2031" s="108" t="s">
        <v>272</v>
      </c>
      <c r="AA2031" s="108" t="s">
        <v>272</v>
      </c>
      <c r="AB2031" s="108" t="s">
        <v>272</v>
      </c>
      <c r="AC2031" s="108" t="s">
        <v>272</v>
      </c>
      <c r="AD2031" s="108" t="s">
        <v>272</v>
      </c>
      <c r="AE2031" s="108" t="s">
        <v>272</v>
      </c>
      <c r="AF2031" s="108" t="s">
        <v>278</v>
      </c>
    </row>
    <row r="2032" spans="1:32" x14ac:dyDescent="0.25">
      <c r="A2032" s="107">
        <f t="shared" si="31"/>
        <v>10</v>
      </c>
      <c r="B2032" s="113">
        <v>45579</v>
      </c>
      <c r="C2032" s="113">
        <v>45579</v>
      </c>
      <c r="D2032" s="108" t="s">
        <v>4178</v>
      </c>
      <c r="E2032" s="108" t="s">
        <v>272</v>
      </c>
      <c r="F2032" s="108" t="s">
        <v>4179</v>
      </c>
      <c r="G2032" s="108" t="s">
        <v>281</v>
      </c>
      <c r="H2032" s="108" t="s">
        <v>282</v>
      </c>
      <c r="I2032" s="108" t="s">
        <v>272</v>
      </c>
      <c r="J2032" s="120">
        <v>-736737540</v>
      </c>
      <c r="K2032" s="114">
        <v>0</v>
      </c>
      <c r="L2032" s="114">
        <v>-736737540</v>
      </c>
      <c r="M2032" s="115" t="s">
        <v>272</v>
      </c>
      <c r="N2032" s="108" t="s">
        <v>95</v>
      </c>
      <c r="O2032" s="108" t="s">
        <v>170</v>
      </c>
      <c r="P2032" s="108" t="s">
        <v>284</v>
      </c>
      <c r="Q2032" s="120">
        <v>22000</v>
      </c>
      <c r="R2032" s="116" t="s">
        <v>0</v>
      </c>
      <c r="S2032" s="108" t="s">
        <v>272</v>
      </c>
      <c r="T2032" s="108" t="s">
        <v>272</v>
      </c>
      <c r="U2032" s="108" t="s">
        <v>272</v>
      </c>
      <c r="V2032" s="108" t="s">
        <v>272</v>
      </c>
      <c r="W2032" s="108" t="s">
        <v>272</v>
      </c>
      <c r="X2032" s="108" t="s">
        <v>272</v>
      </c>
      <c r="Y2032" s="108" t="s">
        <v>272</v>
      </c>
      <c r="Z2032" s="108" t="s">
        <v>272</v>
      </c>
      <c r="AA2032" s="108" t="s">
        <v>272</v>
      </c>
      <c r="AB2032" s="108" t="s">
        <v>272</v>
      </c>
      <c r="AC2032" s="108" t="s">
        <v>272</v>
      </c>
      <c r="AD2032" s="108" t="s">
        <v>272</v>
      </c>
      <c r="AE2032" s="108" t="s">
        <v>272</v>
      </c>
      <c r="AF2032" s="108" t="s">
        <v>278</v>
      </c>
    </row>
    <row r="2033" spans="1:32" x14ac:dyDescent="0.25">
      <c r="A2033" s="107">
        <f t="shared" si="31"/>
        <v>10</v>
      </c>
      <c r="B2033" s="113">
        <v>45579</v>
      </c>
      <c r="C2033" s="113">
        <v>45579</v>
      </c>
      <c r="D2033" s="108" t="s">
        <v>4180</v>
      </c>
      <c r="E2033" s="108" t="s">
        <v>272</v>
      </c>
      <c r="F2033" s="108" t="s">
        <v>4181</v>
      </c>
      <c r="G2033" s="108" t="s">
        <v>281</v>
      </c>
      <c r="H2033" s="108" t="s">
        <v>282</v>
      </c>
      <c r="I2033" s="108" t="s">
        <v>272</v>
      </c>
      <c r="J2033" s="120">
        <v>-349669100</v>
      </c>
      <c r="K2033" s="114">
        <v>0</v>
      </c>
      <c r="L2033" s="114">
        <v>-349669100</v>
      </c>
      <c r="M2033" s="115" t="s">
        <v>272</v>
      </c>
      <c r="N2033" s="108" t="s">
        <v>110</v>
      </c>
      <c r="O2033" s="108" t="s">
        <v>192</v>
      </c>
      <c r="P2033" s="108" t="s">
        <v>284</v>
      </c>
      <c r="Q2033" s="120">
        <v>11000</v>
      </c>
      <c r="R2033" s="116" t="s">
        <v>0</v>
      </c>
      <c r="S2033" s="108" t="s">
        <v>272</v>
      </c>
      <c r="T2033" s="108" t="s">
        <v>272</v>
      </c>
      <c r="U2033" s="108" t="s">
        <v>272</v>
      </c>
      <c r="V2033" s="108" t="s">
        <v>272</v>
      </c>
      <c r="W2033" s="108" t="s">
        <v>272</v>
      </c>
      <c r="X2033" s="108" t="s">
        <v>272</v>
      </c>
      <c r="Y2033" s="108" t="s">
        <v>272</v>
      </c>
      <c r="Z2033" s="108" t="s">
        <v>272</v>
      </c>
      <c r="AA2033" s="108" t="s">
        <v>272</v>
      </c>
      <c r="AB2033" s="108" t="s">
        <v>272</v>
      </c>
      <c r="AC2033" s="108" t="s">
        <v>272</v>
      </c>
      <c r="AD2033" s="108" t="s">
        <v>272</v>
      </c>
      <c r="AE2033" s="108" t="s">
        <v>272</v>
      </c>
      <c r="AF2033" s="108" t="s">
        <v>278</v>
      </c>
    </row>
    <row r="2034" spans="1:32" x14ac:dyDescent="0.25">
      <c r="A2034" s="107">
        <f t="shared" si="31"/>
        <v>10</v>
      </c>
      <c r="B2034" s="113">
        <v>45579</v>
      </c>
      <c r="C2034" s="113">
        <v>45579</v>
      </c>
      <c r="D2034" s="108" t="s">
        <v>4182</v>
      </c>
      <c r="E2034" s="108" t="s">
        <v>272</v>
      </c>
      <c r="F2034" s="108" t="s">
        <v>4183</v>
      </c>
      <c r="G2034" s="108" t="s">
        <v>281</v>
      </c>
      <c r="H2034" s="108" t="s">
        <v>282</v>
      </c>
      <c r="I2034" s="108" t="s">
        <v>272</v>
      </c>
      <c r="J2034" s="120">
        <v>-714846000</v>
      </c>
      <c r="K2034" s="114">
        <v>0</v>
      </c>
      <c r="L2034" s="114">
        <v>-714846000</v>
      </c>
      <c r="M2034" s="115" t="s">
        <v>272</v>
      </c>
      <c r="N2034" s="108" t="s">
        <v>110</v>
      </c>
      <c r="O2034" s="108" t="s">
        <v>192</v>
      </c>
      <c r="P2034" s="108" t="s">
        <v>284</v>
      </c>
      <c r="Q2034" s="120">
        <v>22000</v>
      </c>
      <c r="R2034" s="116" t="s">
        <v>0</v>
      </c>
      <c r="S2034" s="108" t="s">
        <v>272</v>
      </c>
      <c r="T2034" s="108" t="s">
        <v>272</v>
      </c>
      <c r="U2034" s="108" t="s">
        <v>272</v>
      </c>
      <c r="V2034" s="108" t="s">
        <v>272</v>
      </c>
      <c r="W2034" s="108" t="s">
        <v>272</v>
      </c>
      <c r="X2034" s="108" t="s">
        <v>272</v>
      </c>
      <c r="Y2034" s="108" t="s">
        <v>272</v>
      </c>
      <c r="Z2034" s="108" t="s">
        <v>272</v>
      </c>
      <c r="AA2034" s="108" t="s">
        <v>272</v>
      </c>
      <c r="AB2034" s="108" t="s">
        <v>272</v>
      </c>
      <c r="AC2034" s="108" t="s">
        <v>272</v>
      </c>
      <c r="AD2034" s="108" t="s">
        <v>272</v>
      </c>
      <c r="AE2034" s="108" t="s">
        <v>272</v>
      </c>
      <c r="AF2034" s="108" t="s">
        <v>278</v>
      </c>
    </row>
    <row r="2035" spans="1:32" x14ac:dyDescent="0.25">
      <c r="A2035" s="107">
        <f t="shared" si="31"/>
        <v>10</v>
      </c>
      <c r="B2035" s="113">
        <v>45579</v>
      </c>
      <c r="C2035" s="113">
        <v>45579</v>
      </c>
      <c r="D2035" s="108" t="s">
        <v>4184</v>
      </c>
      <c r="E2035" s="108" t="s">
        <v>272</v>
      </c>
      <c r="F2035" s="108" t="s">
        <v>4185</v>
      </c>
      <c r="G2035" s="108" t="s">
        <v>281</v>
      </c>
      <c r="H2035" s="108" t="s">
        <v>282</v>
      </c>
      <c r="I2035" s="108" t="s">
        <v>272</v>
      </c>
      <c r="J2035" s="120">
        <v>-138410800</v>
      </c>
      <c r="K2035" s="114">
        <v>0</v>
      </c>
      <c r="L2035" s="114">
        <v>-138410800</v>
      </c>
      <c r="M2035" s="115" t="s">
        <v>272</v>
      </c>
      <c r="N2035" s="108" t="s">
        <v>110</v>
      </c>
      <c r="O2035" s="108" t="s">
        <v>192</v>
      </c>
      <c r="P2035" s="108" t="s">
        <v>284</v>
      </c>
      <c r="Q2035" s="120">
        <v>4400</v>
      </c>
      <c r="R2035" s="116" t="s">
        <v>0</v>
      </c>
      <c r="S2035" s="108" t="s">
        <v>272</v>
      </c>
      <c r="T2035" s="108" t="s">
        <v>272</v>
      </c>
      <c r="U2035" s="108" t="s">
        <v>272</v>
      </c>
      <c r="V2035" s="108" t="s">
        <v>272</v>
      </c>
      <c r="W2035" s="108" t="s">
        <v>272</v>
      </c>
      <c r="X2035" s="108" t="s">
        <v>272</v>
      </c>
      <c r="Y2035" s="108" t="s">
        <v>272</v>
      </c>
      <c r="Z2035" s="108" t="s">
        <v>272</v>
      </c>
      <c r="AA2035" s="108" t="s">
        <v>272</v>
      </c>
      <c r="AB2035" s="108" t="s">
        <v>272</v>
      </c>
      <c r="AC2035" s="108" t="s">
        <v>272</v>
      </c>
      <c r="AD2035" s="108" t="s">
        <v>272</v>
      </c>
      <c r="AE2035" s="108" t="s">
        <v>272</v>
      </c>
      <c r="AF2035" s="108" t="s">
        <v>278</v>
      </c>
    </row>
    <row r="2036" spans="1:32" x14ac:dyDescent="0.25">
      <c r="A2036" s="107">
        <f t="shared" si="31"/>
        <v>10</v>
      </c>
      <c r="B2036" s="113">
        <v>45579</v>
      </c>
      <c r="C2036" s="113">
        <v>45579</v>
      </c>
      <c r="D2036" s="108" t="s">
        <v>4186</v>
      </c>
      <c r="E2036" s="108" t="s">
        <v>272</v>
      </c>
      <c r="F2036" s="108" t="s">
        <v>4187</v>
      </c>
      <c r="G2036" s="108" t="s">
        <v>281</v>
      </c>
      <c r="H2036" s="108" t="s">
        <v>282</v>
      </c>
      <c r="I2036" s="108" t="s">
        <v>272</v>
      </c>
      <c r="J2036" s="120">
        <v>-519040500</v>
      </c>
      <c r="K2036" s="114">
        <v>0</v>
      </c>
      <c r="L2036" s="114">
        <v>-519040500</v>
      </c>
      <c r="M2036" s="115" t="s">
        <v>272</v>
      </c>
      <c r="N2036" s="108" t="s">
        <v>110</v>
      </c>
      <c r="O2036" s="108" t="s">
        <v>192</v>
      </c>
      <c r="P2036" s="108" t="s">
        <v>284</v>
      </c>
      <c r="Q2036" s="120">
        <v>16500</v>
      </c>
      <c r="R2036" s="116" t="s">
        <v>0</v>
      </c>
      <c r="S2036" s="108" t="s">
        <v>272</v>
      </c>
      <c r="T2036" s="108" t="s">
        <v>272</v>
      </c>
      <c r="U2036" s="108" t="s">
        <v>272</v>
      </c>
      <c r="V2036" s="108" t="s">
        <v>272</v>
      </c>
      <c r="W2036" s="108" t="s">
        <v>272</v>
      </c>
      <c r="X2036" s="108" t="s">
        <v>272</v>
      </c>
      <c r="Y2036" s="108" t="s">
        <v>272</v>
      </c>
      <c r="Z2036" s="108" t="s">
        <v>272</v>
      </c>
      <c r="AA2036" s="108" t="s">
        <v>272</v>
      </c>
      <c r="AB2036" s="108" t="s">
        <v>272</v>
      </c>
      <c r="AC2036" s="108" t="s">
        <v>272</v>
      </c>
      <c r="AD2036" s="108" t="s">
        <v>272</v>
      </c>
      <c r="AE2036" s="108" t="s">
        <v>272</v>
      </c>
      <c r="AF2036" s="108" t="s">
        <v>278</v>
      </c>
    </row>
    <row r="2037" spans="1:32" x14ac:dyDescent="0.25">
      <c r="A2037" s="107">
        <f t="shared" si="31"/>
        <v>10</v>
      </c>
      <c r="B2037" s="113">
        <v>45579</v>
      </c>
      <c r="C2037" s="113">
        <v>45579</v>
      </c>
      <c r="D2037" s="108" t="s">
        <v>4188</v>
      </c>
      <c r="E2037" s="108" t="s">
        <v>272</v>
      </c>
      <c r="F2037" s="108" t="s">
        <v>4189</v>
      </c>
      <c r="G2037" s="108" t="s">
        <v>281</v>
      </c>
      <c r="H2037" s="108" t="s">
        <v>282</v>
      </c>
      <c r="I2037" s="108" t="s">
        <v>272</v>
      </c>
      <c r="J2037" s="120">
        <v>-6830000</v>
      </c>
      <c r="K2037" s="114">
        <v>0</v>
      </c>
      <c r="L2037" s="114">
        <v>-6830000</v>
      </c>
      <c r="M2037" s="115" t="s">
        <v>272</v>
      </c>
      <c r="N2037" s="108" t="s">
        <v>2423</v>
      </c>
      <c r="O2037" s="108" t="s">
        <v>2424</v>
      </c>
      <c r="P2037" s="108" t="s">
        <v>284</v>
      </c>
      <c r="Q2037" s="120">
        <v>1366</v>
      </c>
      <c r="R2037" s="116" t="s">
        <v>239</v>
      </c>
      <c r="S2037" s="108" t="s">
        <v>272</v>
      </c>
      <c r="T2037" s="108" t="s">
        <v>272</v>
      </c>
      <c r="U2037" s="108" t="s">
        <v>272</v>
      </c>
      <c r="V2037" s="108" t="s">
        <v>272</v>
      </c>
      <c r="W2037" s="108" t="s">
        <v>272</v>
      </c>
      <c r="X2037" s="108" t="s">
        <v>272</v>
      </c>
      <c r="Y2037" s="108" t="s">
        <v>272</v>
      </c>
      <c r="Z2037" s="108" t="s">
        <v>272</v>
      </c>
      <c r="AA2037" s="108" t="s">
        <v>272</v>
      </c>
      <c r="AB2037" s="108" t="s">
        <v>272</v>
      </c>
      <c r="AC2037" s="108" t="s">
        <v>272</v>
      </c>
      <c r="AD2037" s="108" t="s">
        <v>272</v>
      </c>
      <c r="AE2037" s="108" t="s">
        <v>272</v>
      </c>
      <c r="AF2037" s="108" t="s">
        <v>278</v>
      </c>
    </row>
    <row r="2038" spans="1:32" x14ac:dyDescent="0.25">
      <c r="A2038" s="107">
        <f t="shared" si="31"/>
        <v>10</v>
      </c>
      <c r="B2038" s="113">
        <v>45579</v>
      </c>
      <c r="C2038" s="113">
        <v>45579</v>
      </c>
      <c r="D2038" s="108" t="s">
        <v>4188</v>
      </c>
      <c r="E2038" s="108" t="s">
        <v>272</v>
      </c>
      <c r="F2038" s="108" t="s">
        <v>4189</v>
      </c>
      <c r="G2038" s="108" t="s">
        <v>281</v>
      </c>
      <c r="H2038" s="108" t="s">
        <v>282</v>
      </c>
      <c r="I2038" s="108" t="s">
        <v>272</v>
      </c>
      <c r="J2038" s="120">
        <v>-8880000</v>
      </c>
      <c r="K2038" s="114">
        <v>0</v>
      </c>
      <c r="L2038" s="114">
        <v>-8880000</v>
      </c>
      <c r="M2038" s="115" t="s">
        <v>272</v>
      </c>
      <c r="N2038" s="108" t="s">
        <v>2425</v>
      </c>
      <c r="O2038" s="108" t="s">
        <v>2426</v>
      </c>
      <c r="P2038" s="108" t="s">
        <v>284</v>
      </c>
      <c r="Q2038" s="120">
        <v>1776</v>
      </c>
      <c r="R2038" s="116" t="s">
        <v>239</v>
      </c>
      <c r="S2038" s="108" t="s">
        <v>272</v>
      </c>
      <c r="T2038" s="108" t="s">
        <v>272</v>
      </c>
      <c r="U2038" s="108" t="s">
        <v>272</v>
      </c>
      <c r="V2038" s="108" t="s">
        <v>272</v>
      </c>
      <c r="W2038" s="108" t="s">
        <v>272</v>
      </c>
      <c r="X2038" s="108" t="s">
        <v>272</v>
      </c>
      <c r="Y2038" s="108" t="s">
        <v>272</v>
      </c>
      <c r="Z2038" s="108" t="s">
        <v>272</v>
      </c>
      <c r="AA2038" s="108" t="s">
        <v>272</v>
      </c>
      <c r="AB2038" s="108" t="s">
        <v>272</v>
      </c>
      <c r="AC2038" s="108" t="s">
        <v>272</v>
      </c>
      <c r="AD2038" s="108" t="s">
        <v>272</v>
      </c>
      <c r="AE2038" s="108" t="s">
        <v>272</v>
      </c>
      <c r="AF2038" s="108" t="s">
        <v>278</v>
      </c>
    </row>
    <row r="2039" spans="1:32" x14ac:dyDescent="0.25">
      <c r="A2039" s="107">
        <f t="shared" si="31"/>
        <v>10</v>
      </c>
      <c r="B2039" s="113">
        <v>45579</v>
      </c>
      <c r="C2039" s="113">
        <v>45579</v>
      </c>
      <c r="D2039" s="108" t="s">
        <v>4188</v>
      </c>
      <c r="E2039" s="108" t="s">
        <v>272</v>
      </c>
      <c r="F2039" s="108" t="s">
        <v>4189</v>
      </c>
      <c r="G2039" s="108" t="s">
        <v>281</v>
      </c>
      <c r="H2039" s="108" t="s">
        <v>282</v>
      </c>
      <c r="I2039" s="108" t="s">
        <v>272</v>
      </c>
      <c r="J2039" s="120">
        <v>-14300000</v>
      </c>
      <c r="K2039" s="114">
        <v>0</v>
      </c>
      <c r="L2039" s="114">
        <v>-14300000</v>
      </c>
      <c r="M2039" s="115" t="s">
        <v>272</v>
      </c>
      <c r="N2039" s="108" t="s">
        <v>2427</v>
      </c>
      <c r="O2039" s="108" t="s">
        <v>2428</v>
      </c>
      <c r="P2039" s="108" t="s">
        <v>284</v>
      </c>
      <c r="Q2039" s="120">
        <v>2860</v>
      </c>
      <c r="R2039" s="116" t="s">
        <v>239</v>
      </c>
      <c r="S2039" s="108" t="s">
        <v>272</v>
      </c>
      <c r="T2039" s="108" t="s">
        <v>272</v>
      </c>
      <c r="U2039" s="108" t="s">
        <v>272</v>
      </c>
      <c r="V2039" s="108" t="s">
        <v>272</v>
      </c>
      <c r="W2039" s="108" t="s">
        <v>272</v>
      </c>
      <c r="X2039" s="108" t="s">
        <v>272</v>
      </c>
      <c r="Y2039" s="108" t="s">
        <v>272</v>
      </c>
      <c r="Z2039" s="108" t="s">
        <v>272</v>
      </c>
      <c r="AA2039" s="108" t="s">
        <v>272</v>
      </c>
      <c r="AB2039" s="108" t="s">
        <v>272</v>
      </c>
      <c r="AC2039" s="108" t="s">
        <v>272</v>
      </c>
      <c r="AD2039" s="108" t="s">
        <v>272</v>
      </c>
      <c r="AE2039" s="108" t="s">
        <v>272</v>
      </c>
      <c r="AF2039" s="108" t="s">
        <v>278</v>
      </c>
    </row>
    <row r="2040" spans="1:32" x14ac:dyDescent="0.25">
      <c r="A2040" s="107">
        <f t="shared" si="31"/>
        <v>10</v>
      </c>
      <c r="B2040" s="113">
        <v>45579</v>
      </c>
      <c r="C2040" s="113">
        <v>45579</v>
      </c>
      <c r="D2040" s="108" t="s">
        <v>4188</v>
      </c>
      <c r="E2040" s="108" t="s">
        <v>272</v>
      </c>
      <c r="F2040" s="108" t="s">
        <v>4189</v>
      </c>
      <c r="G2040" s="108" t="s">
        <v>281</v>
      </c>
      <c r="H2040" s="108" t="s">
        <v>282</v>
      </c>
      <c r="I2040" s="108" t="s">
        <v>272</v>
      </c>
      <c r="J2040" s="120">
        <v>-14450000</v>
      </c>
      <c r="K2040" s="114">
        <v>0</v>
      </c>
      <c r="L2040" s="114">
        <v>-14450000</v>
      </c>
      <c r="M2040" s="115" t="s">
        <v>272</v>
      </c>
      <c r="N2040" s="108" t="s">
        <v>2429</v>
      </c>
      <c r="O2040" s="108" t="s">
        <v>2430</v>
      </c>
      <c r="P2040" s="108" t="s">
        <v>284</v>
      </c>
      <c r="Q2040" s="120">
        <v>2890</v>
      </c>
      <c r="R2040" s="116" t="s">
        <v>239</v>
      </c>
      <c r="S2040" s="108" t="s">
        <v>272</v>
      </c>
      <c r="T2040" s="108" t="s">
        <v>272</v>
      </c>
      <c r="U2040" s="108" t="s">
        <v>272</v>
      </c>
      <c r="V2040" s="108" t="s">
        <v>272</v>
      </c>
      <c r="W2040" s="108" t="s">
        <v>272</v>
      </c>
      <c r="X2040" s="108" t="s">
        <v>272</v>
      </c>
      <c r="Y2040" s="108" t="s">
        <v>272</v>
      </c>
      <c r="Z2040" s="108" t="s">
        <v>272</v>
      </c>
      <c r="AA2040" s="108" t="s">
        <v>272</v>
      </c>
      <c r="AB2040" s="108" t="s">
        <v>272</v>
      </c>
      <c r="AC2040" s="108" t="s">
        <v>272</v>
      </c>
      <c r="AD2040" s="108" t="s">
        <v>272</v>
      </c>
      <c r="AE2040" s="108" t="s">
        <v>272</v>
      </c>
      <c r="AF2040" s="108" t="s">
        <v>278</v>
      </c>
    </row>
    <row r="2041" spans="1:32" x14ac:dyDescent="0.25">
      <c r="A2041" s="107">
        <f t="shared" si="31"/>
        <v>10</v>
      </c>
      <c r="B2041" s="113">
        <v>45580</v>
      </c>
      <c r="C2041" s="113">
        <v>45580</v>
      </c>
      <c r="D2041" s="108" t="s">
        <v>4190</v>
      </c>
      <c r="E2041" s="108" t="s">
        <v>272</v>
      </c>
      <c r="F2041" s="108" t="s">
        <v>4191</v>
      </c>
      <c r="G2041" s="108" t="s">
        <v>281</v>
      </c>
      <c r="H2041" s="108" t="s">
        <v>282</v>
      </c>
      <c r="I2041" s="108" t="s">
        <v>272</v>
      </c>
      <c r="J2041" s="120">
        <v>-301653000</v>
      </c>
      <c r="K2041" s="114">
        <v>0</v>
      </c>
      <c r="L2041" s="114">
        <v>-301653000</v>
      </c>
      <c r="M2041" s="115" t="s">
        <v>272</v>
      </c>
      <c r="N2041" s="108" t="s">
        <v>116</v>
      </c>
      <c r="O2041" s="108" t="s">
        <v>173</v>
      </c>
      <c r="P2041" s="108" t="s">
        <v>284</v>
      </c>
      <c r="Q2041" s="120">
        <v>11000</v>
      </c>
      <c r="R2041" s="116" t="s">
        <v>0</v>
      </c>
      <c r="S2041" s="108" t="s">
        <v>272</v>
      </c>
      <c r="T2041" s="108" t="s">
        <v>272</v>
      </c>
      <c r="U2041" s="108" t="s">
        <v>272</v>
      </c>
      <c r="V2041" s="108" t="s">
        <v>272</v>
      </c>
      <c r="W2041" s="108" t="s">
        <v>272</v>
      </c>
      <c r="X2041" s="108" t="s">
        <v>272</v>
      </c>
      <c r="Y2041" s="108" t="s">
        <v>272</v>
      </c>
      <c r="Z2041" s="108" t="s">
        <v>272</v>
      </c>
      <c r="AA2041" s="108" t="s">
        <v>272</v>
      </c>
      <c r="AB2041" s="108" t="s">
        <v>272</v>
      </c>
      <c r="AC2041" s="108" t="s">
        <v>272</v>
      </c>
      <c r="AD2041" s="108" t="s">
        <v>272</v>
      </c>
      <c r="AE2041" s="108" t="s">
        <v>272</v>
      </c>
      <c r="AF2041" s="108" t="s">
        <v>278</v>
      </c>
    </row>
    <row r="2042" spans="1:32" x14ac:dyDescent="0.25">
      <c r="A2042" s="107">
        <f t="shared" si="31"/>
        <v>10</v>
      </c>
      <c r="B2042" s="113">
        <v>45580</v>
      </c>
      <c r="C2042" s="113">
        <v>45580</v>
      </c>
      <c r="D2042" s="108" t="s">
        <v>4192</v>
      </c>
      <c r="E2042" s="108" t="s">
        <v>272</v>
      </c>
      <c r="F2042" s="108" t="s">
        <v>4193</v>
      </c>
      <c r="G2042" s="108" t="s">
        <v>315</v>
      </c>
      <c r="H2042" s="108" t="s">
        <v>316</v>
      </c>
      <c r="I2042" s="108" t="s">
        <v>272</v>
      </c>
      <c r="J2042" s="120">
        <v>-684862596</v>
      </c>
      <c r="K2042" s="114">
        <v>0</v>
      </c>
      <c r="L2042" s="114">
        <v>-684862596</v>
      </c>
      <c r="M2042" s="115" t="s">
        <v>272</v>
      </c>
      <c r="N2042" s="108" t="s">
        <v>110</v>
      </c>
      <c r="O2042" s="108" t="s">
        <v>192</v>
      </c>
      <c r="P2042" s="108" t="s">
        <v>284</v>
      </c>
      <c r="Q2042" s="120">
        <v>22000</v>
      </c>
      <c r="R2042" s="116" t="s">
        <v>0</v>
      </c>
      <c r="S2042" s="108" t="s">
        <v>272</v>
      </c>
      <c r="T2042" s="108" t="s">
        <v>272</v>
      </c>
      <c r="U2042" s="108" t="s">
        <v>272</v>
      </c>
      <c r="V2042" s="108" t="s">
        <v>272</v>
      </c>
      <c r="W2042" s="108" t="s">
        <v>272</v>
      </c>
      <c r="X2042" s="108" t="s">
        <v>272</v>
      </c>
      <c r="Y2042" s="108" t="s">
        <v>272</v>
      </c>
      <c r="Z2042" s="108" t="s">
        <v>272</v>
      </c>
      <c r="AA2042" s="108" t="s">
        <v>272</v>
      </c>
      <c r="AB2042" s="108" t="s">
        <v>272</v>
      </c>
      <c r="AC2042" s="108" t="s">
        <v>272</v>
      </c>
      <c r="AD2042" s="108" t="s">
        <v>272</v>
      </c>
      <c r="AE2042" s="108" t="s">
        <v>272</v>
      </c>
      <c r="AF2042" s="108" t="s">
        <v>278</v>
      </c>
    </row>
    <row r="2043" spans="1:32" x14ac:dyDescent="0.25">
      <c r="A2043" s="107">
        <f t="shared" si="31"/>
        <v>10</v>
      </c>
      <c r="B2043" s="113">
        <v>45580</v>
      </c>
      <c r="C2043" s="113">
        <v>45580</v>
      </c>
      <c r="D2043" s="108" t="s">
        <v>4194</v>
      </c>
      <c r="E2043" s="108" t="s">
        <v>272</v>
      </c>
      <c r="F2043" s="108" t="s">
        <v>4195</v>
      </c>
      <c r="G2043" s="108" t="s">
        <v>315</v>
      </c>
      <c r="H2043" s="108" t="s">
        <v>316</v>
      </c>
      <c r="I2043" s="108" t="s">
        <v>272</v>
      </c>
      <c r="J2043" s="120">
        <v>-684862596</v>
      </c>
      <c r="K2043" s="114">
        <v>0</v>
      </c>
      <c r="L2043" s="114">
        <v>-684862596</v>
      </c>
      <c r="M2043" s="115" t="s">
        <v>272</v>
      </c>
      <c r="N2043" s="108" t="s">
        <v>110</v>
      </c>
      <c r="O2043" s="108" t="s">
        <v>192</v>
      </c>
      <c r="P2043" s="108" t="s">
        <v>284</v>
      </c>
      <c r="Q2043" s="120">
        <v>22000</v>
      </c>
      <c r="R2043" s="116" t="s">
        <v>0</v>
      </c>
      <c r="S2043" s="108" t="s">
        <v>272</v>
      </c>
      <c r="T2043" s="108" t="s">
        <v>272</v>
      </c>
      <c r="U2043" s="108" t="s">
        <v>272</v>
      </c>
      <c r="V2043" s="108" t="s">
        <v>272</v>
      </c>
      <c r="W2043" s="108" t="s">
        <v>272</v>
      </c>
      <c r="X2043" s="108" t="s">
        <v>272</v>
      </c>
      <c r="Y2043" s="108" t="s">
        <v>272</v>
      </c>
      <c r="Z2043" s="108" t="s">
        <v>272</v>
      </c>
      <c r="AA2043" s="108" t="s">
        <v>272</v>
      </c>
      <c r="AB2043" s="108" t="s">
        <v>272</v>
      </c>
      <c r="AC2043" s="108" t="s">
        <v>272</v>
      </c>
      <c r="AD2043" s="108" t="s">
        <v>272</v>
      </c>
      <c r="AE2043" s="108" t="s">
        <v>272</v>
      </c>
      <c r="AF2043" s="108" t="s">
        <v>278</v>
      </c>
    </row>
    <row r="2044" spans="1:32" x14ac:dyDescent="0.25">
      <c r="A2044" s="107">
        <f t="shared" si="31"/>
        <v>10</v>
      </c>
      <c r="B2044" s="113">
        <v>45580</v>
      </c>
      <c r="C2044" s="113">
        <v>45580</v>
      </c>
      <c r="D2044" s="108" t="s">
        <v>4196</v>
      </c>
      <c r="E2044" s="108" t="s">
        <v>272</v>
      </c>
      <c r="F2044" s="108" t="s">
        <v>4197</v>
      </c>
      <c r="G2044" s="108" t="s">
        <v>315</v>
      </c>
      <c r="H2044" s="108" t="s">
        <v>316</v>
      </c>
      <c r="I2044" s="108" t="s">
        <v>272</v>
      </c>
      <c r="J2044" s="120">
        <v>-684862596</v>
      </c>
      <c r="K2044" s="114">
        <v>0</v>
      </c>
      <c r="L2044" s="114">
        <v>-684862596</v>
      </c>
      <c r="M2044" s="115" t="s">
        <v>272</v>
      </c>
      <c r="N2044" s="108" t="s">
        <v>110</v>
      </c>
      <c r="O2044" s="108" t="s">
        <v>192</v>
      </c>
      <c r="P2044" s="108" t="s">
        <v>284</v>
      </c>
      <c r="Q2044" s="120">
        <v>22000</v>
      </c>
      <c r="R2044" s="116" t="s">
        <v>0</v>
      </c>
      <c r="S2044" s="108" t="s">
        <v>272</v>
      </c>
      <c r="T2044" s="108" t="s">
        <v>272</v>
      </c>
      <c r="U2044" s="108" t="s">
        <v>272</v>
      </c>
      <c r="V2044" s="108" t="s">
        <v>272</v>
      </c>
      <c r="W2044" s="108" t="s">
        <v>272</v>
      </c>
      <c r="X2044" s="108" t="s">
        <v>272</v>
      </c>
      <c r="Y2044" s="108" t="s">
        <v>272</v>
      </c>
      <c r="Z2044" s="108" t="s">
        <v>272</v>
      </c>
      <c r="AA2044" s="108" t="s">
        <v>272</v>
      </c>
      <c r="AB2044" s="108" t="s">
        <v>272</v>
      </c>
      <c r="AC2044" s="108" t="s">
        <v>272</v>
      </c>
      <c r="AD2044" s="108" t="s">
        <v>272</v>
      </c>
      <c r="AE2044" s="108" t="s">
        <v>272</v>
      </c>
      <c r="AF2044" s="108" t="s">
        <v>278</v>
      </c>
    </row>
    <row r="2045" spans="1:32" x14ac:dyDescent="0.25">
      <c r="A2045" s="107">
        <f t="shared" si="31"/>
        <v>10</v>
      </c>
      <c r="B2045" s="113">
        <v>45580</v>
      </c>
      <c r="C2045" s="113">
        <v>45580</v>
      </c>
      <c r="D2045" s="108" t="s">
        <v>4198</v>
      </c>
      <c r="E2045" s="108" t="s">
        <v>272</v>
      </c>
      <c r="F2045" s="108" t="s">
        <v>4199</v>
      </c>
      <c r="G2045" s="108" t="s">
        <v>315</v>
      </c>
      <c r="H2045" s="108" t="s">
        <v>316</v>
      </c>
      <c r="I2045" s="108" t="s">
        <v>272</v>
      </c>
      <c r="J2045" s="120">
        <v>-684862596</v>
      </c>
      <c r="K2045" s="114">
        <v>0</v>
      </c>
      <c r="L2045" s="114">
        <v>-684862596</v>
      </c>
      <c r="M2045" s="115" t="s">
        <v>272</v>
      </c>
      <c r="N2045" s="108" t="s">
        <v>110</v>
      </c>
      <c r="O2045" s="108" t="s">
        <v>192</v>
      </c>
      <c r="P2045" s="108" t="s">
        <v>284</v>
      </c>
      <c r="Q2045" s="120">
        <v>22000</v>
      </c>
      <c r="R2045" s="116" t="s">
        <v>0</v>
      </c>
      <c r="S2045" s="108" t="s">
        <v>272</v>
      </c>
      <c r="T2045" s="108" t="s">
        <v>272</v>
      </c>
      <c r="U2045" s="108" t="s">
        <v>272</v>
      </c>
      <c r="V2045" s="108" t="s">
        <v>272</v>
      </c>
      <c r="W2045" s="108" t="s">
        <v>272</v>
      </c>
      <c r="X2045" s="108" t="s">
        <v>272</v>
      </c>
      <c r="Y2045" s="108" t="s">
        <v>272</v>
      </c>
      <c r="Z2045" s="108" t="s">
        <v>272</v>
      </c>
      <c r="AA2045" s="108" t="s">
        <v>272</v>
      </c>
      <c r="AB2045" s="108" t="s">
        <v>272</v>
      </c>
      <c r="AC2045" s="108" t="s">
        <v>272</v>
      </c>
      <c r="AD2045" s="108" t="s">
        <v>272</v>
      </c>
      <c r="AE2045" s="108" t="s">
        <v>272</v>
      </c>
      <c r="AF2045" s="108" t="s">
        <v>278</v>
      </c>
    </row>
    <row r="2046" spans="1:32" x14ac:dyDescent="0.25">
      <c r="A2046" s="107">
        <f t="shared" si="31"/>
        <v>10</v>
      </c>
      <c r="B2046" s="113">
        <v>45580</v>
      </c>
      <c r="C2046" s="113">
        <v>45580</v>
      </c>
      <c r="D2046" s="108" t="s">
        <v>4200</v>
      </c>
      <c r="E2046" s="108" t="s">
        <v>272</v>
      </c>
      <c r="F2046" s="108" t="s">
        <v>4201</v>
      </c>
      <c r="G2046" s="108" t="s">
        <v>281</v>
      </c>
      <c r="H2046" s="108" t="s">
        <v>282</v>
      </c>
      <c r="I2046" s="108" t="s">
        <v>272</v>
      </c>
      <c r="J2046" s="120">
        <v>-108937500</v>
      </c>
      <c r="K2046" s="114">
        <v>0</v>
      </c>
      <c r="L2046" s="114">
        <v>-108937500</v>
      </c>
      <c r="M2046" s="115" t="s">
        <v>272</v>
      </c>
      <c r="N2046" s="108" t="s">
        <v>137</v>
      </c>
      <c r="O2046" s="108" t="s">
        <v>138</v>
      </c>
      <c r="P2046" s="108" t="s">
        <v>284</v>
      </c>
      <c r="Q2046" s="120">
        <v>5250</v>
      </c>
      <c r="R2046" s="116" t="s">
        <v>1</v>
      </c>
      <c r="S2046" s="108" t="s">
        <v>272</v>
      </c>
      <c r="T2046" s="108" t="s">
        <v>272</v>
      </c>
      <c r="U2046" s="108" t="s">
        <v>272</v>
      </c>
      <c r="V2046" s="108" t="s">
        <v>272</v>
      </c>
      <c r="W2046" s="108" t="s">
        <v>272</v>
      </c>
      <c r="X2046" s="108" t="s">
        <v>272</v>
      </c>
      <c r="Y2046" s="108" t="s">
        <v>272</v>
      </c>
      <c r="Z2046" s="108" t="s">
        <v>272</v>
      </c>
      <c r="AA2046" s="108" t="s">
        <v>272</v>
      </c>
      <c r="AB2046" s="108" t="s">
        <v>272</v>
      </c>
      <c r="AC2046" s="108" t="s">
        <v>272</v>
      </c>
      <c r="AD2046" s="108" t="s">
        <v>272</v>
      </c>
      <c r="AE2046" s="108" t="s">
        <v>272</v>
      </c>
      <c r="AF2046" s="108" t="s">
        <v>278</v>
      </c>
    </row>
    <row r="2047" spans="1:32" x14ac:dyDescent="0.25">
      <c r="A2047" s="107">
        <f t="shared" si="31"/>
        <v>10</v>
      </c>
      <c r="B2047" s="113">
        <v>45580</v>
      </c>
      <c r="C2047" s="113">
        <v>45580</v>
      </c>
      <c r="D2047" s="108" t="s">
        <v>4202</v>
      </c>
      <c r="E2047" s="108" t="s">
        <v>272</v>
      </c>
      <c r="F2047" s="108" t="s">
        <v>4203</v>
      </c>
      <c r="G2047" s="108" t="s">
        <v>281</v>
      </c>
      <c r="H2047" s="108" t="s">
        <v>282</v>
      </c>
      <c r="I2047" s="108" t="s">
        <v>272</v>
      </c>
      <c r="J2047" s="120">
        <v>-10180000</v>
      </c>
      <c r="K2047" s="114">
        <v>0</v>
      </c>
      <c r="L2047" s="114">
        <v>-10180000</v>
      </c>
      <c r="M2047" s="115" t="s">
        <v>272</v>
      </c>
      <c r="N2047" s="108" t="s">
        <v>2423</v>
      </c>
      <c r="O2047" s="108" t="s">
        <v>2424</v>
      </c>
      <c r="P2047" s="108" t="s">
        <v>284</v>
      </c>
      <c r="Q2047" s="120">
        <v>2036</v>
      </c>
      <c r="R2047" s="116" t="s">
        <v>239</v>
      </c>
      <c r="S2047" s="108" t="s">
        <v>272</v>
      </c>
      <c r="T2047" s="108" t="s">
        <v>272</v>
      </c>
      <c r="U2047" s="108" t="s">
        <v>272</v>
      </c>
      <c r="V2047" s="108" t="s">
        <v>272</v>
      </c>
      <c r="W2047" s="108" t="s">
        <v>272</v>
      </c>
      <c r="X2047" s="108" t="s">
        <v>272</v>
      </c>
      <c r="Y2047" s="108" t="s">
        <v>272</v>
      </c>
      <c r="Z2047" s="108" t="s">
        <v>272</v>
      </c>
      <c r="AA2047" s="108" t="s">
        <v>272</v>
      </c>
      <c r="AB2047" s="108" t="s">
        <v>272</v>
      </c>
      <c r="AC2047" s="108" t="s">
        <v>272</v>
      </c>
      <c r="AD2047" s="108" t="s">
        <v>272</v>
      </c>
      <c r="AE2047" s="108" t="s">
        <v>272</v>
      </c>
      <c r="AF2047" s="108" t="s">
        <v>278</v>
      </c>
    </row>
    <row r="2048" spans="1:32" x14ac:dyDescent="0.25">
      <c r="A2048" s="107">
        <f t="shared" si="31"/>
        <v>10</v>
      </c>
      <c r="B2048" s="113">
        <v>45580</v>
      </c>
      <c r="C2048" s="113">
        <v>45580</v>
      </c>
      <c r="D2048" s="108" t="s">
        <v>4202</v>
      </c>
      <c r="E2048" s="108" t="s">
        <v>272</v>
      </c>
      <c r="F2048" s="108" t="s">
        <v>4203</v>
      </c>
      <c r="G2048" s="108" t="s">
        <v>281</v>
      </c>
      <c r="H2048" s="108" t="s">
        <v>282</v>
      </c>
      <c r="I2048" s="108" t="s">
        <v>272</v>
      </c>
      <c r="J2048" s="120">
        <v>-8700000</v>
      </c>
      <c r="K2048" s="114">
        <v>0</v>
      </c>
      <c r="L2048" s="114">
        <v>-8700000</v>
      </c>
      <c r="M2048" s="115" t="s">
        <v>272</v>
      </c>
      <c r="N2048" s="108" t="s">
        <v>2425</v>
      </c>
      <c r="O2048" s="108" t="s">
        <v>2426</v>
      </c>
      <c r="P2048" s="108" t="s">
        <v>284</v>
      </c>
      <c r="Q2048" s="120">
        <v>1740</v>
      </c>
      <c r="R2048" s="116" t="s">
        <v>239</v>
      </c>
      <c r="S2048" s="108" t="s">
        <v>272</v>
      </c>
      <c r="T2048" s="108" t="s">
        <v>272</v>
      </c>
      <c r="U2048" s="108" t="s">
        <v>272</v>
      </c>
      <c r="V2048" s="108" t="s">
        <v>272</v>
      </c>
      <c r="W2048" s="108" t="s">
        <v>272</v>
      </c>
      <c r="X2048" s="108" t="s">
        <v>272</v>
      </c>
      <c r="Y2048" s="108" t="s">
        <v>272</v>
      </c>
      <c r="Z2048" s="108" t="s">
        <v>272</v>
      </c>
      <c r="AA2048" s="108" t="s">
        <v>272</v>
      </c>
      <c r="AB2048" s="108" t="s">
        <v>272</v>
      </c>
      <c r="AC2048" s="108" t="s">
        <v>272</v>
      </c>
      <c r="AD2048" s="108" t="s">
        <v>272</v>
      </c>
      <c r="AE2048" s="108" t="s">
        <v>272</v>
      </c>
      <c r="AF2048" s="108" t="s">
        <v>278</v>
      </c>
    </row>
    <row r="2049" spans="1:32" x14ac:dyDescent="0.25">
      <c r="A2049" s="107">
        <f t="shared" si="31"/>
        <v>10</v>
      </c>
      <c r="B2049" s="113">
        <v>45580</v>
      </c>
      <c r="C2049" s="113">
        <v>45580</v>
      </c>
      <c r="D2049" s="108" t="s">
        <v>4202</v>
      </c>
      <c r="E2049" s="108" t="s">
        <v>272</v>
      </c>
      <c r="F2049" s="108" t="s">
        <v>4203</v>
      </c>
      <c r="G2049" s="108" t="s">
        <v>281</v>
      </c>
      <c r="H2049" s="108" t="s">
        <v>282</v>
      </c>
      <c r="I2049" s="108" t="s">
        <v>272</v>
      </c>
      <c r="J2049" s="120">
        <v>-9150000</v>
      </c>
      <c r="K2049" s="114">
        <v>0</v>
      </c>
      <c r="L2049" s="114">
        <v>-9150000</v>
      </c>
      <c r="M2049" s="115" t="s">
        <v>272</v>
      </c>
      <c r="N2049" s="108" t="s">
        <v>2427</v>
      </c>
      <c r="O2049" s="108" t="s">
        <v>2428</v>
      </c>
      <c r="P2049" s="108" t="s">
        <v>284</v>
      </c>
      <c r="Q2049" s="120">
        <v>1830</v>
      </c>
      <c r="R2049" s="116" t="s">
        <v>239</v>
      </c>
      <c r="S2049" s="108" t="s">
        <v>272</v>
      </c>
      <c r="T2049" s="108" t="s">
        <v>272</v>
      </c>
      <c r="U2049" s="108" t="s">
        <v>272</v>
      </c>
      <c r="V2049" s="108" t="s">
        <v>272</v>
      </c>
      <c r="W2049" s="108" t="s">
        <v>272</v>
      </c>
      <c r="X2049" s="108" t="s">
        <v>272</v>
      </c>
      <c r="Y2049" s="108" t="s">
        <v>272</v>
      </c>
      <c r="Z2049" s="108" t="s">
        <v>272</v>
      </c>
      <c r="AA2049" s="108" t="s">
        <v>272</v>
      </c>
      <c r="AB2049" s="108" t="s">
        <v>272</v>
      </c>
      <c r="AC2049" s="108" t="s">
        <v>272</v>
      </c>
      <c r="AD2049" s="108" t="s">
        <v>272</v>
      </c>
      <c r="AE2049" s="108" t="s">
        <v>272</v>
      </c>
      <c r="AF2049" s="108" t="s">
        <v>278</v>
      </c>
    </row>
    <row r="2050" spans="1:32" x14ac:dyDescent="0.25">
      <c r="A2050" s="107">
        <f t="shared" si="31"/>
        <v>10</v>
      </c>
      <c r="B2050" s="113">
        <v>45580</v>
      </c>
      <c r="C2050" s="113">
        <v>45580</v>
      </c>
      <c r="D2050" s="108" t="s">
        <v>4202</v>
      </c>
      <c r="E2050" s="108" t="s">
        <v>272</v>
      </c>
      <c r="F2050" s="108" t="s">
        <v>4203</v>
      </c>
      <c r="G2050" s="108" t="s">
        <v>281</v>
      </c>
      <c r="H2050" s="108" t="s">
        <v>282</v>
      </c>
      <c r="I2050" s="108" t="s">
        <v>272</v>
      </c>
      <c r="J2050" s="120">
        <v>-10750000</v>
      </c>
      <c r="K2050" s="114">
        <v>0</v>
      </c>
      <c r="L2050" s="114">
        <v>-10750000</v>
      </c>
      <c r="M2050" s="115" t="s">
        <v>272</v>
      </c>
      <c r="N2050" s="108" t="s">
        <v>2429</v>
      </c>
      <c r="O2050" s="108" t="s">
        <v>2430</v>
      </c>
      <c r="P2050" s="108" t="s">
        <v>284</v>
      </c>
      <c r="Q2050" s="120">
        <v>2150</v>
      </c>
      <c r="R2050" s="116" t="s">
        <v>239</v>
      </c>
      <c r="S2050" s="108" t="s">
        <v>272</v>
      </c>
      <c r="T2050" s="108" t="s">
        <v>272</v>
      </c>
      <c r="U2050" s="108" t="s">
        <v>272</v>
      </c>
      <c r="V2050" s="108" t="s">
        <v>272</v>
      </c>
      <c r="W2050" s="108" t="s">
        <v>272</v>
      </c>
      <c r="X2050" s="108" t="s">
        <v>272</v>
      </c>
      <c r="Y2050" s="108" t="s">
        <v>272</v>
      </c>
      <c r="Z2050" s="108" t="s">
        <v>272</v>
      </c>
      <c r="AA2050" s="108" t="s">
        <v>272</v>
      </c>
      <c r="AB2050" s="108" t="s">
        <v>272</v>
      </c>
      <c r="AC2050" s="108" t="s">
        <v>272</v>
      </c>
      <c r="AD2050" s="108" t="s">
        <v>272</v>
      </c>
      <c r="AE2050" s="108" t="s">
        <v>272</v>
      </c>
      <c r="AF2050" s="108" t="s">
        <v>278</v>
      </c>
    </row>
    <row r="2051" spans="1:32" x14ac:dyDescent="0.25">
      <c r="A2051" s="107">
        <f t="shared" si="31"/>
        <v>10</v>
      </c>
      <c r="B2051" s="113">
        <v>45580</v>
      </c>
      <c r="C2051" s="113">
        <v>45580</v>
      </c>
      <c r="D2051" s="108" t="s">
        <v>4204</v>
      </c>
      <c r="E2051" s="108" t="s">
        <v>272</v>
      </c>
      <c r="F2051" s="108" t="s">
        <v>4205</v>
      </c>
      <c r="G2051" s="108" t="s">
        <v>281</v>
      </c>
      <c r="H2051" s="108" t="s">
        <v>282</v>
      </c>
      <c r="I2051" s="108" t="s">
        <v>272</v>
      </c>
      <c r="J2051" s="120">
        <v>-7950000</v>
      </c>
      <c r="K2051" s="114">
        <v>0</v>
      </c>
      <c r="L2051" s="114">
        <v>-7950000</v>
      </c>
      <c r="M2051" s="115" t="s">
        <v>272</v>
      </c>
      <c r="N2051" s="108" t="s">
        <v>2423</v>
      </c>
      <c r="O2051" s="108" t="s">
        <v>2424</v>
      </c>
      <c r="P2051" s="108" t="s">
        <v>284</v>
      </c>
      <c r="Q2051" s="120">
        <v>1590</v>
      </c>
      <c r="R2051" s="116" t="s">
        <v>239</v>
      </c>
      <c r="S2051" s="108" t="s">
        <v>272</v>
      </c>
      <c r="T2051" s="108" t="s">
        <v>272</v>
      </c>
      <c r="U2051" s="108" t="s">
        <v>272</v>
      </c>
      <c r="V2051" s="108" t="s">
        <v>272</v>
      </c>
      <c r="W2051" s="108" t="s">
        <v>272</v>
      </c>
      <c r="X2051" s="108" t="s">
        <v>272</v>
      </c>
      <c r="Y2051" s="108" t="s">
        <v>272</v>
      </c>
      <c r="Z2051" s="108" t="s">
        <v>272</v>
      </c>
      <c r="AA2051" s="108" t="s">
        <v>272</v>
      </c>
      <c r="AB2051" s="108" t="s">
        <v>272</v>
      </c>
      <c r="AC2051" s="108" t="s">
        <v>272</v>
      </c>
      <c r="AD2051" s="108" t="s">
        <v>272</v>
      </c>
      <c r="AE2051" s="108" t="s">
        <v>272</v>
      </c>
      <c r="AF2051" s="108" t="s">
        <v>278</v>
      </c>
    </row>
    <row r="2052" spans="1:32" x14ac:dyDescent="0.25">
      <c r="A2052" s="107">
        <f t="shared" ref="A2052:A2115" si="32">MONTH(C2052)</f>
        <v>10</v>
      </c>
      <c r="B2052" s="113">
        <v>45580</v>
      </c>
      <c r="C2052" s="113">
        <v>45580</v>
      </c>
      <c r="D2052" s="108" t="s">
        <v>4204</v>
      </c>
      <c r="E2052" s="108" t="s">
        <v>272</v>
      </c>
      <c r="F2052" s="108" t="s">
        <v>4205</v>
      </c>
      <c r="G2052" s="108" t="s">
        <v>281</v>
      </c>
      <c r="H2052" s="108" t="s">
        <v>282</v>
      </c>
      <c r="I2052" s="108" t="s">
        <v>272</v>
      </c>
      <c r="J2052" s="120">
        <v>-9550000</v>
      </c>
      <c r="K2052" s="114">
        <v>0</v>
      </c>
      <c r="L2052" s="114">
        <v>-9550000</v>
      </c>
      <c r="M2052" s="115" t="s">
        <v>272</v>
      </c>
      <c r="N2052" s="108" t="s">
        <v>2425</v>
      </c>
      <c r="O2052" s="108" t="s">
        <v>2426</v>
      </c>
      <c r="P2052" s="108" t="s">
        <v>284</v>
      </c>
      <c r="Q2052" s="120">
        <v>1910</v>
      </c>
      <c r="R2052" s="116" t="s">
        <v>239</v>
      </c>
      <c r="S2052" s="108" t="s">
        <v>272</v>
      </c>
      <c r="T2052" s="108" t="s">
        <v>272</v>
      </c>
      <c r="U2052" s="108" t="s">
        <v>272</v>
      </c>
      <c r="V2052" s="108" t="s">
        <v>272</v>
      </c>
      <c r="W2052" s="108" t="s">
        <v>272</v>
      </c>
      <c r="X2052" s="108" t="s">
        <v>272</v>
      </c>
      <c r="Y2052" s="108" t="s">
        <v>272</v>
      </c>
      <c r="Z2052" s="108" t="s">
        <v>272</v>
      </c>
      <c r="AA2052" s="108" t="s">
        <v>272</v>
      </c>
      <c r="AB2052" s="108" t="s">
        <v>272</v>
      </c>
      <c r="AC2052" s="108" t="s">
        <v>272</v>
      </c>
      <c r="AD2052" s="108" t="s">
        <v>272</v>
      </c>
      <c r="AE2052" s="108" t="s">
        <v>272</v>
      </c>
      <c r="AF2052" s="108" t="s">
        <v>278</v>
      </c>
    </row>
    <row r="2053" spans="1:32" x14ac:dyDescent="0.25">
      <c r="A2053" s="107">
        <f t="shared" si="32"/>
        <v>10</v>
      </c>
      <c r="B2053" s="113">
        <v>45580</v>
      </c>
      <c r="C2053" s="113">
        <v>45580</v>
      </c>
      <c r="D2053" s="108" t="s">
        <v>4204</v>
      </c>
      <c r="E2053" s="108" t="s">
        <v>272</v>
      </c>
      <c r="F2053" s="108" t="s">
        <v>4205</v>
      </c>
      <c r="G2053" s="108" t="s">
        <v>281</v>
      </c>
      <c r="H2053" s="108" t="s">
        <v>282</v>
      </c>
      <c r="I2053" s="108" t="s">
        <v>272</v>
      </c>
      <c r="J2053" s="120">
        <v>-11080000</v>
      </c>
      <c r="K2053" s="114">
        <v>0</v>
      </c>
      <c r="L2053" s="114">
        <v>-11080000</v>
      </c>
      <c r="M2053" s="115" t="s">
        <v>272</v>
      </c>
      <c r="N2053" s="108" t="s">
        <v>2427</v>
      </c>
      <c r="O2053" s="108" t="s">
        <v>2428</v>
      </c>
      <c r="P2053" s="108" t="s">
        <v>284</v>
      </c>
      <c r="Q2053" s="120">
        <v>2216</v>
      </c>
      <c r="R2053" s="116" t="s">
        <v>239</v>
      </c>
      <c r="S2053" s="108" t="s">
        <v>272</v>
      </c>
      <c r="T2053" s="108" t="s">
        <v>272</v>
      </c>
      <c r="U2053" s="108" t="s">
        <v>272</v>
      </c>
      <c r="V2053" s="108" t="s">
        <v>272</v>
      </c>
      <c r="W2053" s="108" t="s">
        <v>272</v>
      </c>
      <c r="X2053" s="108" t="s">
        <v>272</v>
      </c>
      <c r="Y2053" s="108" t="s">
        <v>272</v>
      </c>
      <c r="Z2053" s="108" t="s">
        <v>272</v>
      </c>
      <c r="AA2053" s="108" t="s">
        <v>272</v>
      </c>
      <c r="AB2053" s="108" t="s">
        <v>272</v>
      </c>
      <c r="AC2053" s="108" t="s">
        <v>272</v>
      </c>
      <c r="AD2053" s="108" t="s">
        <v>272</v>
      </c>
      <c r="AE2053" s="108" t="s">
        <v>272</v>
      </c>
      <c r="AF2053" s="108" t="s">
        <v>278</v>
      </c>
    </row>
    <row r="2054" spans="1:32" x14ac:dyDescent="0.25">
      <c r="A2054" s="107">
        <f t="shared" si="32"/>
        <v>10</v>
      </c>
      <c r="B2054" s="113">
        <v>45580</v>
      </c>
      <c r="C2054" s="113">
        <v>45580</v>
      </c>
      <c r="D2054" s="108" t="s">
        <v>4204</v>
      </c>
      <c r="E2054" s="108" t="s">
        <v>272</v>
      </c>
      <c r="F2054" s="108" t="s">
        <v>4205</v>
      </c>
      <c r="G2054" s="108" t="s">
        <v>281</v>
      </c>
      <c r="H2054" s="108" t="s">
        <v>282</v>
      </c>
      <c r="I2054" s="108" t="s">
        <v>272</v>
      </c>
      <c r="J2054" s="120">
        <v>-10580000</v>
      </c>
      <c r="K2054" s="114">
        <v>0</v>
      </c>
      <c r="L2054" s="114">
        <v>-10580000</v>
      </c>
      <c r="M2054" s="115" t="s">
        <v>272</v>
      </c>
      <c r="N2054" s="108" t="s">
        <v>2429</v>
      </c>
      <c r="O2054" s="108" t="s">
        <v>2430</v>
      </c>
      <c r="P2054" s="108" t="s">
        <v>284</v>
      </c>
      <c r="Q2054" s="120">
        <v>2116</v>
      </c>
      <c r="R2054" s="116" t="s">
        <v>239</v>
      </c>
      <c r="S2054" s="108" t="s">
        <v>272</v>
      </c>
      <c r="T2054" s="108" t="s">
        <v>272</v>
      </c>
      <c r="U2054" s="108" t="s">
        <v>272</v>
      </c>
      <c r="V2054" s="108" t="s">
        <v>272</v>
      </c>
      <c r="W2054" s="108" t="s">
        <v>272</v>
      </c>
      <c r="X2054" s="108" t="s">
        <v>272</v>
      </c>
      <c r="Y2054" s="108" t="s">
        <v>272</v>
      </c>
      <c r="Z2054" s="108" t="s">
        <v>272</v>
      </c>
      <c r="AA2054" s="108" t="s">
        <v>272</v>
      </c>
      <c r="AB2054" s="108" t="s">
        <v>272</v>
      </c>
      <c r="AC2054" s="108" t="s">
        <v>272</v>
      </c>
      <c r="AD2054" s="108" t="s">
        <v>272</v>
      </c>
      <c r="AE2054" s="108" t="s">
        <v>272</v>
      </c>
      <c r="AF2054" s="108" t="s">
        <v>278</v>
      </c>
    </row>
    <row r="2055" spans="1:32" x14ac:dyDescent="0.25">
      <c r="A2055" s="107">
        <f t="shared" si="32"/>
        <v>10</v>
      </c>
      <c r="B2055" s="113">
        <v>45581</v>
      </c>
      <c r="C2055" s="113">
        <v>45581</v>
      </c>
      <c r="D2055" s="108" t="s">
        <v>4206</v>
      </c>
      <c r="E2055" s="108" t="s">
        <v>272</v>
      </c>
      <c r="F2055" s="108" t="s">
        <v>4207</v>
      </c>
      <c r="G2055" s="108" t="s">
        <v>2189</v>
      </c>
      <c r="H2055" s="108" t="s">
        <v>2190</v>
      </c>
      <c r="I2055" s="108" t="s">
        <v>272</v>
      </c>
      <c r="J2055" s="120">
        <v>811131750</v>
      </c>
      <c r="K2055" s="114">
        <v>811131750</v>
      </c>
      <c r="L2055" s="114">
        <v>0</v>
      </c>
      <c r="M2055" s="115" t="s">
        <v>272</v>
      </c>
      <c r="N2055" s="108" t="s">
        <v>283</v>
      </c>
      <c r="O2055" s="108" t="s">
        <v>168</v>
      </c>
      <c r="P2055" s="108" t="s">
        <v>284</v>
      </c>
      <c r="Q2055" s="120">
        <v>22000</v>
      </c>
      <c r="R2055" s="116" t="s">
        <v>0</v>
      </c>
      <c r="S2055" s="108" t="s">
        <v>272</v>
      </c>
      <c r="T2055" s="108" t="s">
        <v>272</v>
      </c>
      <c r="U2055" s="108" t="s">
        <v>272</v>
      </c>
      <c r="V2055" s="108" t="s">
        <v>272</v>
      </c>
      <c r="W2055" s="108" t="s">
        <v>272</v>
      </c>
      <c r="X2055" s="108" t="s">
        <v>272</v>
      </c>
      <c r="Y2055" s="108" t="s">
        <v>272</v>
      </c>
      <c r="Z2055" s="108" t="s">
        <v>272</v>
      </c>
      <c r="AA2055" s="108" t="s">
        <v>272</v>
      </c>
      <c r="AB2055" s="108" t="s">
        <v>272</v>
      </c>
      <c r="AC2055" s="108" t="s">
        <v>272</v>
      </c>
      <c r="AD2055" s="108" t="s">
        <v>272</v>
      </c>
      <c r="AE2055" s="108" t="s">
        <v>272</v>
      </c>
      <c r="AF2055" s="108" t="s">
        <v>278</v>
      </c>
    </row>
    <row r="2056" spans="1:32" x14ac:dyDescent="0.25">
      <c r="A2056" s="107">
        <f t="shared" si="32"/>
        <v>10</v>
      </c>
      <c r="B2056" s="113">
        <v>45581</v>
      </c>
      <c r="C2056" s="113">
        <v>45581</v>
      </c>
      <c r="D2056" s="108" t="s">
        <v>4208</v>
      </c>
      <c r="E2056" s="108" t="s">
        <v>272</v>
      </c>
      <c r="F2056" s="108" t="s">
        <v>4209</v>
      </c>
      <c r="G2056" s="108" t="s">
        <v>2189</v>
      </c>
      <c r="H2056" s="108" t="s">
        <v>2190</v>
      </c>
      <c r="I2056" s="108" t="s">
        <v>272</v>
      </c>
      <c r="J2056" s="120">
        <v>202782938</v>
      </c>
      <c r="K2056" s="114">
        <v>202782938</v>
      </c>
      <c r="L2056" s="114">
        <v>0</v>
      </c>
      <c r="M2056" s="115" t="s">
        <v>272</v>
      </c>
      <c r="N2056" s="108" t="s">
        <v>283</v>
      </c>
      <c r="O2056" s="108" t="s">
        <v>168</v>
      </c>
      <c r="P2056" s="108" t="s">
        <v>284</v>
      </c>
      <c r="Q2056" s="120">
        <v>5500</v>
      </c>
      <c r="R2056" s="116" t="s">
        <v>0</v>
      </c>
      <c r="S2056" s="108" t="s">
        <v>272</v>
      </c>
      <c r="T2056" s="108" t="s">
        <v>272</v>
      </c>
      <c r="U2056" s="108" t="s">
        <v>272</v>
      </c>
      <c r="V2056" s="108" t="s">
        <v>272</v>
      </c>
      <c r="W2056" s="108" t="s">
        <v>272</v>
      </c>
      <c r="X2056" s="108" t="s">
        <v>272</v>
      </c>
      <c r="Y2056" s="108" t="s">
        <v>272</v>
      </c>
      <c r="Z2056" s="108" t="s">
        <v>272</v>
      </c>
      <c r="AA2056" s="108" t="s">
        <v>272</v>
      </c>
      <c r="AB2056" s="108" t="s">
        <v>272</v>
      </c>
      <c r="AC2056" s="108" t="s">
        <v>272</v>
      </c>
      <c r="AD2056" s="108" t="s">
        <v>272</v>
      </c>
      <c r="AE2056" s="108" t="s">
        <v>272</v>
      </c>
      <c r="AF2056" s="108" t="s">
        <v>278</v>
      </c>
    </row>
    <row r="2057" spans="1:32" x14ac:dyDescent="0.25">
      <c r="A2057" s="107">
        <f t="shared" si="32"/>
        <v>10</v>
      </c>
      <c r="B2057" s="113">
        <v>45581</v>
      </c>
      <c r="C2057" s="113">
        <v>45581</v>
      </c>
      <c r="D2057" s="108" t="s">
        <v>4210</v>
      </c>
      <c r="E2057" s="108" t="s">
        <v>272</v>
      </c>
      <c r="F2057" s="108" t="s">
        <v>4211</v>
      </c>
      <c r="G2057" s="108" t="s">
        <v>281</v>
      </c>
      <c r="H2057" s="108" t="s">
        <v>282</v>
      </c>
      <c r="I2057" s="108" t="s">
        <v>272</v>
      </c>
      <c r="J2057" s="120">
        <v>-14055000</v>
      </c>
      <c r="K2057" s="114">
        <v>0</v>
      </c>
      <c r="L2057" s="114">
        <v>-14055000</v>
      </c>
      <c r="M2057" s="115" t="s">
        <v>272</v>
      </c>
      <c r="N2057" s="108" t="s">
        <v>2423</v>
      </c>
      <c r="O2057" s="108" t="s">
        <v>2424</v>
      </c>
      <c r="P2057" s="108" t="s">
        <v>284</v>
      </c>
      <c r="Q2057" s="120">
        <v>2811</v>
      </c>
      <c r="R2057" s="116" t="s">
        <v>239</v>
      </c>
      <c r="S2057" s="108" t="s">
        <v>272</v>
      </c>
      <c r="T2057" s="108" t="s">
        <v>272</v>
      </c>
      <c r="U2057" s="108" t="s">
        <v>272</v>
      </c>
      <c r="V2057" s="108" t="s">
        <v>272</v>
      </c>
      <c r="W2057" s="108" t="s">
        <v>272</v>
      </c>
      <c r="X2057" s="108" t="s">
        <v>272</v>
      </c>
      <c r="Y2057" s="108" t="s">
        <v>272</v>
      </c>
      <c r="Z2057" s="108" t="s">
        <v>272</v>
      </c>
      <c r="AA2057" s="108" t="s">
        <v>272</v>
      </c>
      <c r="AB2057" s="108" t="s">
        <v>272</v>
      </c>
      <c r="AC2057" s="108" t="s">
        <v>272</v>
      </c>
      <c r="AD2057" s="108" t="s">
        <v>272</v>
      </c>
      <c r="AE2057" s="108" t="s">
        <v>272</v>
      </c>
      <c r="AF2057" s="108" t="s">
        <v>278</v>
      </c>
    </row>
    <row r="2058" spans="1:32" x14ac:dyDescent="0.25">
      <c r="A2058" s="107">
        <f t="shared" si="32"/>
        <v>10</v>
      </c>
      <c r="B2058" s="113">
        <v>45581</v>
      </c>
      <c r="C2058" s="113">
        <v>45581</v>
      </c>
      <c r="D2058" s="108" t="s">
        <v>4210</v>
      </c>
      <c r="E2058" s="108" t="s">
        <v>272</v>
      </c>
      <c r="F2058" s="108" t="s">
        <v>4211</v>
      </c>
      <c r="G2058" s="108" t="s">
        <v>281</v>
      </c>
      <c r="H2058" s="108" t="s">
        <v>282</v>
      </c>
      <c r="I2058" s="108" t="s">
        <v>272</v>
      </c>
      <c r="J2058" s="120">
        <v>-4650000</v>
      </c>
      <c r="K2058" s="114">
        <v>0</v>
      </c>
      <c r="L2058" s="114">
        <v>-4650000</v>
      </c>
      <c r="M2058" s="115" t="s">
        <v>272</v>
      </c>
      <c r="N2058" s="108" t="s">
        <v>2425</v>
      </c>
      <c r="O2058" s="108" t="s">
        <v>2426</v>
      </c>
      <c r="P2058" s="108" t="s">
        <v>284</v>
      </c>
      <c r="Q2058" s="120">
        <v>930</v>
      </c>
      <c r="R2058" s="116" t="s">
        <v>239</v>
      </c>
      <c r="S2058" s="108" t="s">
        <v>272</v>
      </c>
      <c r="T2058" s="108" t="s">
        <v>272</v>
      </c>
      <c r="U2058" s="108" t="s">
        <v>272</v>
      </c>
      <c r="V2058" s="108" t="s">
        <v>272</v>
      </c>
      <c r="W2058" s="108" t="s">
        <v>272</v>
      </c>
      <c r="X2058" s="108" t="s">
        <v>272</v>
      </c>
      <c r="Y2058" s="108" t="s">
        <v>272</v>
      </c>
      <c r="Z2058" s="108" t="s">
        <v>272</v>
      </c>
      <c r="AA2058" s="108" t="s">
        <v>272</v>
      </c>
      <c r="AB2058" s="108" t="s">
        <v>272</v>
      </c>
      <c r="AC2058" s="108" t="s">
        <v>272</v>
      </c>
      <c r="AD2058" s="108" t="s">
        <v>272</v>
      </c>
      <c r="AE2058" s="108" t="s">
        <v>272</v>
      </c>
      <c r="AF2058" s="108" t="s">
        <v>278</v>
      </c>
    </row>
    <row r="2059" spans="1:32" x14ac:dyDescent="0.25">
      <c r="A2059" s="107">
        <f t="shared" si="32"/>
        <v>10</v>
      </c>
      <c r="B2059" s="113">
        <v>45581</v>
      </c>
      <c r="C2059" s="113">
        <v>45581</v>
      </c>
      <c r="D2059" s="108" t="s">
        <v>4210</v>
      </c>
      <c r="E2059" s="108" t="s">
        <v>272</v>
      </c>
      <c r="F2059" s="108" t="s">
        <v>4211</v>
      </c>
      <c r="G2059" s="108" t="s">
        <v>281</v>
      </c>
      <c r="H2059" s="108" t="s">
        <v>282</v>
      </c>
      <c r="I2059" s="108" t="s">
        <v>272</v>
      </c>
      <c r="J2059" s="120">
        <v>-13050000</v>
      </c>
      <c r="K2059" s="114">
        <v>0</v>
      </c>
      <c r="L2059" s="114">
        <v>-13050000</v>
      </c>
      <c r="M2059" s="115" t="s">
        <v>272</v>
      </c>
      <c r="N2059" s="108" t="s">
        <v>2427</v>
      </c>
      <c r="O2059" s="108" t="s">
        <v>2428</v>
      </c>
      <c r="P2059" s="108" t="s">
        <v>284</v>
      </c>
      <c r="Q2059" s="120">
        <v>2610</v>
      </c>
      <c r="R2059" s="116" t="s">
        <v>239</v>
      </c>
      <c r="S2059" s="108" t="s">
        <v>272</v>
      </c>
      <c r="T2059" s="108" t="s">
        <v>272</v>
      </c>
      <c r="U2059" s="108" t="s">
        <v>272</v>
      </c>
      <c r="V2059" s="108" t="s">
        <v>272</v>
      </c>
      <c r="W2059" s="108" t="s">
        <v>272</v>
      </c>
      <c r="X2059" s="108" t="s">
        <v>272</v>
      </c>
      <c r="Y2059" s="108" t="s">
        <v>272</v>
      </c>
      <c r="Z2059" s="108" t="s">
        <v>272</v>
      </c>
      <c r="AA2059" s="108" t="s">
        <v>272</v>
      </c>
      <c r="AB2059" s="108" t="s">
        <v>272</v>
      </c>
      <c r="AC2059" s="108" t="s">
        <v>272</v>
      </c>
      <c r="AD2059" s="108" t="s">
        <v>272</v>
      </c>
      <c r="AE2059" s="108" t="s">
        <v>272</v>
      </c>
      <c r="AF2059" s="108" t="s">
        <v>278</v>
      </c>
    </row>
    <row r="2060" spans="1:32" x14ac:dyDescent="0.25">
      <c r="A2060" s="107">
        <f t="shared" si="32"/>
        <v>10</v>
      </c>
      <c r="B2060" s="113">
        <v>45581</v>
      </c>
      <c r="C2060" s="113">
        <v>45581</v>
      </c>
      <c r="D2060" s="108" t="s">
        <v>4210</v>
      </c>
      <c r="E2060" s="108" t="s">
        <v>272</v>
      </c>
      <c r="F2060" s="108" t="s">
        <v>4211</v>
      </c>
      <c r="G2060" s="108" t="s">
        <v>281</v>
      </c>
      <c r="H2060" s="108" t="s">
        <v>282</v>
      </c>
      <c r="I2060" s="108" t="s">
        <v>272</v>
      </c>
      <c r="J2060" s="120">
        <v>-11700000</v>
      </c>
      <c r="K2060" s="114">
        <v>0</v>
      </c>
      <c r="L2060" s="114">
        <v>-11700000</v>
      </c>
      <c r="M2060" s="115" t="s">
        <v>272</v>
      </c>
      <c r="N2060" s="108" t="s">
        <v>2429</v>
      </c>
      <c r="O2060" s="108" t="s">
        <v>2430</v>
      </c>
      <c r="P2060" s="108" t="s">
        <v>284</v>
      </c>
      <c r="Q2060" s="120">
        <v>2340</v>
      </c>
      <c r="R2060" s="116" t="s">
        <v>239</v>
      </c>
      <c r="S2060" s="108" t="s">
        <v>272</v>
      </c>
      <c r="T2060" s="108" t="s">
        <v>272</v>
      </c>
      <c r="U2060" s="108" t="s">
        <v>272</v>
      </c>
      <c r="V2060" s="108" t="s">
        <v>272</v>
      </c>
      <c r="W2060" s="108" t="s">
        <v>272</v>
      </c>
      <c r="X2060" s="108" t="s">
        <v>272</v>
      </c>
      <c r="Y2060" s="108" t="s">
        <v>272</v>
      </c>
      <c r="Z2060" s="108" t="s">
        <v>272</v>
      </c>
      <c r="AA2060" s="108" t="s">
        <v>272</v>
      </c>
      <c r="AB2060" s="108" t="s">
        <v>272</v>
      </c>
      <c r="AC2060" s="108" t="s">
        <v>272</v>
      </c>
      <c r="AD2060" s="108" t="s">
        <v>272</v>
      </c>
      <c r="AE2060" s="108" t="s">
        <v>272</v>
      </c>
      <c r="AF2060" s="108" t="s">
        <v>278</v>
      </c>
    </row>
    <row r="2061" spans="1:32" x14ac:dyDescent="0.25">
      <c r="A2061" s="107">
        <f t="shared" si="32"/>
        <v>10</v>
      </c>
      <c r="B2061" s="113">
        <v>45581</v>
      </c>
      <c r="C2061" s="113">
        <v>45581</v>
      </c>
      <c r="D2061" s="108" t="s">
        <v>4212</v>
      </c>
      <c r="E2061" s="108" t="s">
        <v>272</v>
      </c>
      <c r="F2061" s="108" t="s">
        <v>4213</v>
      </c>
      <c r="G2061" s="108" t="s">
        <v>281</v>
      </c>
      <c r="H2061" s="108" t="s">
        <v>282</v>
      </c>
      <c r="I2061" s="108" t="s">
        <v>272</v>
      </c>
      <c r="J2061" s="120">
        <v>-349669100</v>
      </c>
      <c r="K2061" s="114">
        <v>0</v>
      </c>
      <c r="L2061" s="114">
        <v>-349669100</v>
      </c>
      <c r="M2061" s="115" t="s">
        <v>272</v>
      </c>
      <c r="N2061" s="108" t="s">
        <v>110</v>
      </c>
      <c r="O2061" s="108" t="s">
        <v>192</v>
      </c>
      <c r="P2061" s="108" t="s">
        <v>284</v>
      </c>
      <c r="Q2061" s="120">
        <v>11000</v>
      </c>
      <c r="R2061" s="116" t="s">
        <v>0</v>
      </c>
      <c r="S2061" s="108" t="s">
        <v>272</v>
      </c>
      <c r="T2061" s="108" t="s">
        <v>272</v>
      </c>
      <c r="U2061" s="108" t="s">
        <v>272</v>
      </c>
      <c r="V2061" s="108" t="s">
        <v>272</v>
      </c>
      <c r="W2061" s="108" t="s">
        <v>272</v>
      </c>
      <c r="X2061" s="108" t="s">
        <v>272</v>
      </c>
      <c r="Y2061" s="108" t="s">
        <v>272</v>
      </c>
      <c r="Z2061" s="108" t="s">
        <v>272</v>
      </c>
      <c r="AA2061" s="108" t="s">
        <v>272</v>
      </c>
      <c r="AB2061" s="108" t="s">
        <v>272</v>
      </c>
      <c r="AC2061" s="108" t="s">
        <v>272</v>
      </c>
      <c r="AD2061" s="108" t="s">
        <v>272</v>
      </c>
      <c r="AE2061" s="108" t="s">
        <v>272</v>
      </c>
      <c r="AF2061" s="108" t="s">
        <v>278</v>
      </c>
    </row>
    <row r="2062" spans="1:32" x14ac:dyDescent="0.25">
      <c r="A2062" s="107">
        <f t="shared" si="32"/>
        <v>10</v>
      </c>
      <c r="B2062" s="113">
        <v>45581</v>
      </c>
      <c r="C2062" s="113">
        <v>45581</v>
      </c>
      <c r="D2062" s="108" t="s">
        <v>4214</v>
      </c>
      <c r="E2062" s="108" t="s">
        <v>272</v>
      </c>
      <c r="F2062" s="108" t="s">
        <v>4215</v>
      </c>
      <c r="G2062" s="108" t="s">
        <v>281</v>
      </c>
      <c r="H2062" s="108" t="s">
        <v>282</v>
      </c>
      <c r="I2062" s="108" t="s">
        <v>272</v>
      </c>
      <c r="J2062" s="120">
        <v>-193017000</v>
      </c>
      <c r="K2062" s="114">
        <v>0</v>
      </c>
      <c r="L2062" s="114">
        <v>-193017000</v>
      </c>
      <c r="M2062" s="115" t="s">
        <v>272</v>
      </c>
      <c r="N2062" s="108" t="s">
        <v>101</v>
      </c>
      <c r="O2062" s="108" t="s">
        <v>175</v>
      </c>
      <c r="P2062" s="108" t="s">
        <v>284</v>
      </c>
      <c r="Q2062" s="120">
        <v>5500</v>
      </c>
      <c r="R2062" s="116" t="s">
        <v>1</v>
      </c>
      <c r="S2062" s="108" t="s">
        <v>272</v>
      </c>
      <c r="T2062" s="108" t="s">
        <v>272</v>
      </c>
      <c r="U2062" s="108" t="s">
        <v>272</v>
      </c>
      <c r="V2062" s="108" t="s">
        <v>272</v>
      </c>
      <c r="W2062" s="108" t="s">
        <v>272</v>
      </c>
      <c r="X2062" s="108" t="s">
        <v>272</v>
      </c>
      <c r="Y2062" s="108" t="s">
        <v>272</v>
      </c>
      <c r="Z2062" s="108" t="s">
        <v>272</v>
      </c>
      <c r="AA2062" s="108" t="s">
        <v>272</v>
      </c>
      <c r="AB2062" s="108" t="s">
        <v>272</v>
      </c>
      <c r="AC2062" s="108" t="s">
        <v>272</v>
      </c>
      <c r="AD2062" s="108" t="s">
        <v>272</v>
      </c>
      <c r="AE2062" s="108" t="s">
        <v>272</v>
      </c>
      <c r="AF2062" s="108" t="s">
        <v>278</v>
      </c>
    </row>
    <row r="2063" spans="1:32" x14ac:dyDescent="0.25">
      <c r="A2063" s="107">
        <f t="shared" si="32"/>
        <v>10</v>
      </c>
      <c r="B2063" s="113">
        <v>45581</v>
      </c>
      <c r="C2063" s="113">
        <v>45581</v>
      </c>
      <c r="D2063" s="108" t="s">
        <v>4216</v>
      </c>
      <c r="E2063" s="108" t="s">
        <v>272</v>
      </c>
      <c r="F2063" s="108" t="s">
        <v>4217</v>
      </c>
      <c r="G2063" s="108" t="s">
        <v>281</v>
      </c>
      <c r="H2063" s="108" t="s">
        <v>282</v>
      </c>
      <c r="I2063" s="108" t="s">
        <v>272</v>
      </c>
      <c r="J2063" s="120">
        <v>-193017000</v>
      </c>
      <c r="K2063" s="114">
        <v>0</v>
      </c>
      <c r="L2063" s="114">
        <v>-193017000</v>
      </c>
      <c r="M2063" s="115" t="s">
        <v>272</v>
      </c>
      <c r="N2063" s="108" t="s">
        <v>101</v>
      </c>
      <c r="O2063" s="108" t="s">
        <v>175</v>
      </c>
      <c r="P2063" s="108" t="s">
        <v>284</v>
      </c>
      <c r="Q2063" s="120">
        <v>5500</v>
      </c>
      <c r="R2063" s="116" t="s">
        <v>1</v>
      </c>
      <c r="S2063" s="108" t="s">
        <v>272</v>
      </c>
      <c r="T2063" s="108" t="s">
        <v>272</v>
      </c>
      <c r="U2063" s="108" t="s">
        <v>272</v>
      </c>
      <c r="V2063" s="108" t="s">
        <v>272</v>
      </c>
      <c r="W2063" s="108" t="s">
        <v>272</v>
      </c>
      <c r="X2063" s="108" t="s">
        <v>272</v>
      </c>
      <c r="Y2063" s="108" t="s">
        <v>272</v>
      </c>
      <c r="Z2063" s="108" t="s">
        <v>272</v>
      </c>
      <c r="AA2063" s="108" t="s">
        <v>272</v>
      </c>
      <c r="AB2063" s="108" t="s">
        <v>272</v>
      </c>
      <c r="AC2063" s="108" t="s">
        <v>272</v>
      </c>
      <c r="AD2063" s="108" t="s">
        <v>272</v>
      </c>
      <c r="AE2063" s="108" t="s">
        <v>272</v>
      </c>
      <c r="AF2063" s="108" t="s">
        <v>278</v>
      </c>
    </row>
    <row r="2064" spans="1:32" x14ac:dyDescent="0.25">
      <c r="A2064" s="107">
        <f t="shared" si="32"/>
        <v>10</v>
      </c>
      <c r="B2064" s="113">
        <v>45581</v>
      </c>
      <c r="C2064" s="113">
        <v>45581</v>
      </c>
      <c r="D2064" s="108" t="s">
        <v>4218</v>
      </c>
      <c r="E2064" s="108" t="s">
        <v>272</v>
      </c>
      <c r="F2064" s="108" t="s">
        <v>4219</v>
      </c>
      <c r="G2064" s="108" t="s">
        <v>281</v>
      </c>
      <c r="H2064" s="108" t="s">
        <v>282</v>
      </c>
      <c r="I2064" s="108" t="s">
        <v>272</v>
      </c>
      <c r="J2064" s="120">
        <v>-714846000</v>
      </c>
      <c r="K2064" s="114">
        <v>0</v>
      </c>
      <c r="L2064" s="114">
        <v>-714846000</v>
      </c>
      <c r="M2064" s="115" t="s">
        <v>272</v>
      </c>
      <c r="N2064" s="108" t="s">
        <v>110</v>
      </c>
      <c r="O2064" s="108" t="s">
        <v>192</v>
      </c>
      <c r="P2064" s="108" t="s">
        <v>284</v>
      </c>
      <c r="Q2064" s="120">
        <v>22000</v>
      </c>
      <c r="R2064" s="116" t="s">
        <v>0</v>
      </c>
      <c r="S2064" s="108" t="s">
        <v>272</v>
      </c>
      <c r="T2064" s="108" t="s">
        <v>272</v>
      </c>
      <c r="U2064" s="108" t="s">
        <v>272</v>
      </c>
      <c r="V2064" s="108" t="s">
        <v>272</v>
      </c>
      <c r="W2064" s="108" t="s">
        <v>272</v>
      </c>
      <c r="X2064" s="108" t="s">
        <v>272</v>
      </c>
      <c r="Y2064" s="108" t="s">
        <v>272</v>
      </c>
      <c r="Z2064" s="108" t="s">
        <v>272</v>
      </c>
      <c r="AA2064" s="108" t="s">
        <v>272</v>
      </c>
      <c r="AB2064" s="108" t="s">
        <v>272</v>
      </c>
      <c r="AC2064" s="108" t="s">
        <v>272</v>
      </c>
      <c r="AD2064" s="108" t="s">
        <v>272</v>
      </c>
      <c r="AE2064" s="108" t="s">
        <v>272</v>
      </c>
      <c r="AF2064" s="108" t="s">
        <v>278</v>
      </c>
    </row>
    <row r="2065" spans="1:32" x14ac:dyDescent="0.25">
      <c r="A2065" s="107">
        <f t="shared" si="32"/>
        <v>10</v>
      </c>
      <c r="B2065" s="113">
        <v>45581</v>
      </c>
      <c r="C2065" s="113">
        <v>45581</v>
      </c>
      <c r="D2065" s="108" t="s">
        <v>4220</v>
      </c>
      <c r="E2065" s="108" t="s">
        <v>272</v>
      </c>
      <c r="F2065" s="108" t="s">
        <v>4221</v>
      </c>
      <c r="G2065" s="108" t="s">
        <v>315</v>
      </c>
      <c r="H2065" s="108" t="s">
        <v>316</v>
      </c>
      <c r="I2065" s="108" t="s">
        <v>272</v>
      </c>
      <c r="J2065" s="120">
        <v>-687360069</v>
      </c>
      <c r="K2065" s="114">
        <v>0</v>
      </c>
      <c r="L2065" s="114">
        <v>-687360069</v>
      </c>
      <c r="M2065" s="115" t="s">
        <v>272</v>
      </c>
      <c r="N2065" s="108" t="s">
        <v>110</v>
      </c>
      <c r="O2065" s="108" t="s">
        <v>192</v>
      </c>
      <c r="P2065" s="108" t="s">
        <v>284</v>
      </c>
      <c r="Q2065" s="120">
        <v>22000</v>
      </c>
      <c r="R2065" s="116" t="s">
        <v>0</v>
      </c>
      <c r="S2065" s="108" t="s">
        <v>272</v>
      </c>
      <c r="T2065" s="108" t="s">
        <v>272</v>
      </c>
      <c r="U2065" s="108" t="s">
        <v>272</v>
      </c>
      <c r="V2065" s="108" t="s">
        <v>272</v>
      </c>
      <c r="W2065" s="108" t="s">
        <v>272</v>
      </c>
      <c r="X2065" s="108" t="s">
        <v>272</v>
      </c>
      <c r="Y2065" s="108" t="s">
        <v>272</v>
      </c>
      <c r="Z2065" s="108" t="s">
        <v>272</v>
      </c>
      <c r="AA2065" s="108" t="s">
        <v>272</v>
      </c>
      <c r="AB2065" s="108" t="s">
        <v>272</v>
      </c>
      <c r="AC2065" s="108" t="s">
        <v>272</v>
      </c>
      <c r="AD2065" s="108" t="s">
        <v>272</v>
      </c>
      <c r="AE2065" s="108" t="s">
        <v>272</v>
      </c>
      <c r="AF2065" s="108" t="s">
        <v>278</v>
      </c>
    </row>
    <row r="2066" spans="1:32" x14ac:dyDescent="0.25">
      <c r="A2066" s="107">
        <f t="shared" si="32"/>
        <v>10</v>
      </c>
      <c r="B2066" s="113">
        <v>45581</v>
      </c>
      <c r="C2066" s="113">
        <v>45581</v>
      </c>
      <c r="D2066" s="108" t="s">
        <v>4222</v>
      </c>
      <c r="E2066" s="108" t="s">
        <v>272</v>
      </c>
      <c r="F2066" s="108" t="s">
        <v>4223</v>
      </c>
      <c r="G2066" s="108" t="s">
        <v>315</v>
      </c>
      <c r="H2066" s="108" t="s">
        <v>316</v>
      </c>
      <c r="I2066" s="108" t="s">
        <v>272</v>
      </c>
      <c r="J2066" s="120">
        <v>-687360069</v>
      </c>
      <c r="K2066" s="114">
        <v>0</v>
      </c>
      <c r="L2066" s="114">
        <v>-687360069</v>
      </c>
      <c r="M2066" s="115" t="s">
        <v>272</v>
      </c>
      <c r="N2066" s="108" t="s">
        <v>110</v>
      </c>
      <c r="O2066" s="108" t="s">
        <v>192</v>
      </c>
      <c r="P2066" s="108" t="s">
        <v>284</v>
      </c>
      <c r="Q2066" s="120">
        <v>22000</v>
      </c>
      <c r="R2066" s="116" t="s">
        <v>0</v>
      </c>
      <c r="S2066" s="108" t="s">
        <v>272</v>
      </c>
      <c r="T2066" s="108" t="s">
        <v>272</v>
      </c>
      <c r="U2066" s="108" t="s">
        <v>272</v>
      </c>
      <c r="V2066" s="108" t="s">
        <v>272</v>
      </c>
      <c r="W2066" s="108" t="s">
        <v>272</v>
      </c>
      <c r="X2066" s="108" t="s">
        <v>272</v>
      </c>
      <c r="Y2066" s="108" t="s">
        <v>272</v>
      </c>
      <c r="Z2066" s="108" t="s">
        <v>272</v>
      </c>
      <c r="AA2066" s="108" t="s">
        <v>272</v>
      </c>
      <c r="AB2066" s="108" t="s">
        <v>272</v>
      </c>
      <c r="AC2066" s="108" t="s">
        <v>272</v>
      </c>
      <c r="AD2066" s="108" t="s">
        <v>272</v>
      </c>
      <c r="AE2066" s="108" t="s">
        <v>272</v>
      </c>
      <c r="AF2066" s="108" t="s">
        <v>278</v>
      </c>
    </row>
    <row r="2067" spans="1:32" x14ac:dyDescent="0.25">
      <c r="A2067" s="107">
        <f t="shared" si="32"/>
        <v>10</v>
      </c>
      <c r="B2067" s="113">
        <v>45581</v>
      </c>
      <c r="C2067" s="113">
        <v>45581</v>
      </c>
      <c r="D2067" s="108" t="s">
        <v>4224</v>
      </c>
      <c r="E2067" s="108" t="s">
        <v>272</v>
      </c>
      <c r="F2067" s="108" t="s">
        <v>4225</v>
      </c>
      <c r="G2067" s="108" t="s">
        <v>315</v>
      </c>
      <c r="H2067" s="108" t="s">
        <v>316</v>
      </c>
      <c r="I2067" s="108" t="s">
        <v>272</v>
      </c>
      <c r="J2067" s="120">
        <v>-687360069</v>
      </c>
      <c r="K2067" s="114">
        <v>0</v>
      </c>
      <c r="L2067" s="114">
        <v>-687360069</v>
      </c>
      <c r="M2067" s="115" t="s">
        <v>272</v>
      </c>
      <c r="N2067" s="108" t="s">
        <v>110</v>
      </c>
      <c r="O2067" s="108" t="s">
        <v>192</v>
      </c>
      <c r="P2067" s="108" t="s">
        <v>284</v>
      </c>
      <c r="Q2067" s="120">
        <v>22000</v>
      </c>
      <c r="R2067" s="116" t="s">
        <v>0</v>
      </c>
      <c r="S2067" s="108" t="s">
        <v>272</v>
      </c>
      <c r="T2067" s="108" t="s">
        <v>272</v>
      </c>
      <c r="U2067" s="108" t="s">
        <v>272</v>
      </c>
      <c r="V2067" s="108" t="s">
        <v>272</v>
      </c>
      <c r="W2067" s="108" t="s">
        <v>272</v>
      </c>
      <c r="X2067" s="108" t="s">
        <v>272</v>
      </c>
      <c r="Y2067" s="108" t="s">
        <v>272</v>
      </c>
      <c r="Z2067" s="108" t="s">
        <v>272</v>
      </c>
      <c r="AA2067" s="108" t="s">
        <v>272</v>
      </c>
      <c r="AB2067" s="108" t="s">
        <v>272</v>
      </c>
      <c r="AC2067" s="108" t="s">
        <v>272</v>
      </c>
      <c r="AD2067" s="108" t="s">
        <v>272</v>
      </c>
      <c r="AE2067" s="108" t="s">
        <v>272</v>
      </c>
      <c r="AF2067" s="108" t="s">
        <v>278</v>
      </c>
    </row>
    <row r="2068" spans="1:32" x14ac:dyDescent="0.25">
      <c r="A2068" s="107">
        <f t="shared" si="32"/>
        <v>10</v>
      </c>
      <c r="B2068" s="113">
        <v>45581</v>
      </c>
      <c r="C2068" s="113">
        <v>45581</v>
      </c>
      <c r="D2068" s="108" t="s">
        <v>4226</v>
      </c>
      <c r="E2068" s="108" t="s">
        <v>272</v>
      </c>
      <c r="F2068" s="108" t="s">
        <v>4227</v>
      </c>
      <c r="G2068" s="108" t="s">
        <v>315</v>
      </c>
      <c r="H2068" s="108" t="s">
        <v>316</v>
      </c>
      <c r="I2068" s="108" t="s">
        <v>272</v>
      </c>
      <c r="J2068" s="120">
        <v>-687360069</v>
      </c>
      <c r="K2068" s="114">
        <v>0</v>
      </c>
      <c r="L2068" s="114">
        <v>-687360069</v>
      </c>
      <c r="M2068" s="115" t="s">
        <v>272</v>
      </c>
      <c r="N2068" s="108" t="s">
        <v>110</v>
      </c>
      <c r="O2068" s="108" t="s">
        <v>192</v>
      </c>
      <c r="P2068" s="108" t="s">
        <v>284</v>
      </c>
      <c r="Q2068" s="120">
        <v>22000</v>
      </c>
      <c r="R2068" s="116" t="s">
        <v>0</v>
      </c>
      <c r="S2068" s="108" t="s">
        <v>272</v>
      </c>
      <c r="T2068" s="108" t="s">
        <v>272</v>
      </c>
      <c r="U2068" s="108" t="s">
        <v>272</v>
      </c>
      <c r="V2068" s="108" t="s">
        <v>272</v>
      </c>
      <c r="W2068" s="108" t="s">
        <v>272</v>
      </c>
      <c r="X2068" s="108" t="s">
        <v>272</v>
      </c>
      <c r="Y2068" s="108" t="s">
        <v>272</v>
      </c>
      <c r="Z2068" s="108" t="s">
        <v>272</v>
      </c>
      <c r="AA2068" s="108" t="s">
        <v>272</v>
      </c>
      <c r="AB2068" s="108" t="s">
        <v>272</v>
      </c>
      <c r="AC2068" s="108" t="s">
        <v>272</v>
      </c>
      <c r="AD2068" s="108" t="s">
        <v>272</v>
      </c>
      <c r="AE2068" s="108" t="s">
        <v>272</v>
      </c>
      <c r="AF2068" s="108" t="s">
        <v>278</v>
      </c>
    </row>
    <row r="2069" spans="1:32" x14ac:dyDescent="0.25">
      <c r="A2069" s="107">
        <f t="shared" si="32"/>
        <v>10</v>
      </c>
      <c r="B2069" s="113">
        <v>45581</v>
      </c>
      <c r="C2069" s="113">
        <v>45581</v>
      </c>
      <c r="D2069" s="108" t="s">
        <v>4228</v>
      </c>
      <c r="E2069" s="108" t="s">
        <v>272</v>
      </c>
      <c r="F2069" s="108" t="s">
        <v>4229</v>
      </c>
      <c r="G2069" s="108" t="s">
        <v>281</v>
      </c>
      <c r="H2069" s="108" t="s">
        <v>282</v>
      </c>
      <c r="I2069" s="108" t="s">
        <v>272</v>
      </c>
      <c r="J2069" s="120">
        <v>-5080000</v>
      </c>
      <c r="K2069" s="114">
        <v>0</v>
      </c>
      <c r="L2069" s="114">
        <v>-5080000</v>
      </c>
      <c r="M2069" s="115" t="s">
        <v>272</v>
      </c>
      <c r="N2069" s="108" t="s">
        <v>2423</v>
      </c>
      <c r="O2069" s="108" t="s">
        <v>2424</v>
      </c>
      <c r="P2069" s="108" t="s">
        <v>284</v>
      </c>
      <c r="Q2069" s="120">
        <v>1016</v>
      </c>
      <c r="R2069" s="116" t="s">
        <v>239</v>
      </c>
      <c r="S2069" s="108" t="s">
        <v>272</v>
      </c>
      <c r="T2069" s="108" t="s">
        <v>272</v>
      </c>
      <c r="U2069" s="108" t="s">
        <v>272</v>
      </c>
      <c r="V2069" s="108" t="s">
        <v>272</v>
      </c>
      <c r="W2069" s="108" t="s">
        <v>272</v>
      </c>
      <c r="X2069" s="108" t="s">
        <v>272</v>
      </c>
      <c r="Y2069" s="108" t="s">
        <v>272</v>
      </c>
      <c r="Z2069" s="108" t="s">
        <v>272</v>
      </c>
      <c r="AA2069" s="108" t="s">
        <v>272</v>
      </c>
      <c r="AB2069" s="108" t="s">
        <v>272</v>
      </c>
      <c r="AC2069" s="108" t="s">
        <v>272</v>
      </c>
      <c r="AD2069" s="108" t="s">
        <v>272</v>
      </c>
      <c r="AE2069" s="108" t="s">
        <v>272</v>
      </c>
      <c r="AF2069" s="108" t="s">
        <v>278</v>
      </c>
    </row>
    <row r="2070" spans="1:32" x14ac:dyDescent="0.25">
      <c r="A2070" s="107">
        <f t="shared" si="32"/>
        <v>10</v>
      </c>
      <c r="B2070" s="113">
        <v>45581</v>
      </c>
      <c r="C2070" s="113">
        <v>45581</v>
      </c>
      <c r="D2070" s="108" t="s">
        <v>4228</v>
      </c>
      <c r="E2070" s="108" t="s">
        <v>272</v>
      </c>
      <c r="F2070" s="108" t="s">
        <v>4229</v>
      </c>
      <c r="G2070" s="108" t="s">
        <v>281</v>
      </c>
      <c r="H2070" s="108" t="s">
        <v>282</v>
      </c>
      <c r="I2070" s="108" t="s">
        <v>272</v>
      </c>
      <c r="J2070" s="120">
        <v>-10030000</v>
      </c>
      <c r="K2070" s="114">
        <v>0</v>
      </c>
      <c r="L2070" s="114">
        <v>-10030000</v>
      </c>
      <c r="M2070" s="115" t="s">
        <v>272</v>
      </c>
      <c r="N2070" s="108" t="s">
        <v>2425</v>
      </c>
      <c r="O2070" s="108" t="s">
        <v>2426</v>
      </c>
      <c r="P2070" s="108" t="s">
        <v>284</v>
      </c>
      <c r="Q2070" s="120">
        <v>2006</v>
      </c>
      <c r="R2070" s="116" t="s">
        <v>239</v>
      </c>
      <c r="S2070" s="108" t="s">
        <v>272</v>
      </c>
      <c r="T2070" s="108" t="s">
        <v>272</v>
      </c>
      <c r="U2070" s="108" t="s">
        <v>272</v>
      </c>
      <c r="V2070" s="108" t="s">
        <v>272</v>
      </c>
      <c r="W2070" s="108" t="s">
        <v>272</v>
      </c>
      <c r="X2070" s="108" t="s">
        <v>272</v>
      </c>
      <c r="Y2070" s="108" t="s">
        <v>272</v>
      </c>
      <c r="Z2070" s="108" t="s">
        <v>272</v>
      </c>
      <c r="AA2070" s="108" t="s">
        <v>272</v>
      </c>
      <c r="AB2070" s="108" t="s">
        <v>272</v>
      </c>
      <c r="AC2070" s="108" t="s">
        <v>272</v>
      </c>
      <c r="AD2070" s="108" t="s">
        <v>272</v>
      </c>
      <c r="AE2070" s="108" t="s">
        <v>272</v>
      </c>
      <c r="AF2070" s="108" t="s">
        <v>278</v>
      </c>
    </row>
    <row r="2071" spans="1:32" x14ac:dyDescent="0.25">
      <c r="A2071" s="107">
        <f t="shared" si="32"/>
        <v>10</v>
      </c>
      <c r="B2071" s="113">
        <v>45581</v>
      </c>
      <c r="C2071" s="113">
        <v>45581</v>
      </c>
      <c r="D2071" s="108" t="s">
        <v>4228</v>
      </c>
      <c r="E2071" s="108" t="s">
        <v>272</v>
      </c>
      <c r="F2071" s="108" t="s">
        <v>4229</v>
      </c>
      <c r="G2071" s="108" t="s">
        <v>281</v>
      </c>
      <c r="H2071" s="108" t="s">
        <v>282</v>
      </c>
      <c r="I2071" s="108" t="s">
        <v>272</v>
      </c>
      <c r="J2071" s="120">
        <v>-11730000</v>
      </c>
      <c r="K2071" s="114">
        <v>0</v>
      </c>
      <c r="L2071" s="114">
        <v>-11730000</v>
      </c>
      <c r="M2071" s="115" t="s">
        <v>272</v>
      </c>
      <c r="N2071" s="108" t="s">
        <v>2427</v>
      </c>
      <c r="O2071" s="108" t="s">
        <v>2428</v>
      </c>
      <c r="P2071" s="108" t="s">
        <v>284</v>
      </c>
      <c r="Q2071" s="120">
        <v>2346</v>
      </c>
      <c r="R2071" s="116" t="s">
        <v>239</v>
      </c>
      <c r="S2071" s="108" t="s">
        <v>272</v>
      </c>
      <c r="T2071" s="108" t="s">
        <v>272</v>
      </c>
      <c r="U2071" s="108" t="s">
        <v>272</v>
      </c>
      <c r="V2071" s="108" t="s">
        <v>272</v>
      </c>
      <c r="W2071" s="108" t="s">
        <v>272</v>
      </c>
      <c r="X2071" s="108" t="s">
        <v>272</v>
      </c>
      <c r="Y2071" s="108" t="s">
        <v>272</v>
      </c>
      <c r="Z2071" s="108" t="s">
        <v>272</v>
      </c>
      <c r="AA2071" s="108" t="s">
        <v>272</v>
      </c>
      <c r="AB2071" s="108" t="s">
        <v>272</v>
      </c>
      <c r="AC2071" s="108" t="s">
        <v>272</v>
      </c>
      <c r="AD2071" s="108" t="s">
        <v>272</v>
      </c>
      <c r="AE2071" s="108" t="s">
        <v>272</v>
      </c>
      <c r="AF2071" s="108" t="s">
        <v>278</v>
      </c>
    </row>
    <row r="2072" spans="1:32" x14ac:dyDescent="0.25">
      <c r="A2072" s="107">
        <f t="shared" si="32"/>
        <v>10</v>
      </c>
      <c r="B2072" s="113">
        <v>45581</v>
      </c>
      <c r="C2072" s="113">
        <v>45581</v>
      </c>
      <c r="D2072" s="108" t="s">
        <v>4228</v>
      </c>
      <c r="E2072" s="108" t="s">
        <v>272</v>
      </c>
      <c r="F2072" s="108" t="s">
        <v>4229</v>
      </c>
      <c r="G2072" s="108" t="s">
        <v>281</v>
      </c>
      <c r="H2072" s="108" t="s">
        <v>282</v>
      </c>
      <c r="I2072" s="108" t="s">
        <v>272</v>
      </c>
      <c r="J2072" s="120">
        <v>-9550000</v>
      </c>
      <c r="K2072" s="114">
        <v>0</v>
      </c>
      <c r="L2072" s="114">
        <v>-9550000</v>
      </c>
      <c r="M2072" s="115" t="s">
        <v>272</v>
      </c>
      <c r="N2072" s="108" t="s">
        <v>2429</v>
      </c>
      <c r="O2072" s="108" t="s">
        <v>2430</v>
      </c>
      <c r="P2072" s="108" t="s">
        <v>284</v>
      </c>
      <c r="Q2072" s="120">
        <v>1910</v>
      </c>
      <c r="R2072" s="116" t="s">
        <v>239</v>
      </c>
      <c r="S2072" s="108" t="s">
        <v>272</v>
      </c>
      <c r="T2072" s="108" t="s">
        <v>272</v>
      </c>
      <c r="U2072" s="108" t="s">
        <v>272</v>
      </c>
      <c r="V2072" s="108" t="s">
        <v>272</v>
      </c>
      <c r="W2072" s="108" t="s">
        <v>272</v>
      </c>
      <c r="X2072" s="108" t="s">
        <v>272</v>
      </c>
      <c r="Y2072" s="108" t="s">
        <v>272</v>
      </c>
      <c r="Z2072" s="108" t="s">
        <v>272</v>
      </c>
      <c r="AA2072" s="108" t="s">
        <v>272</v>
      </c>
      <c r="AB2072" s="108" t="s">
        <v>272</v>
      </c>
      <c r="AC2072" s="108" t="s">
        <v>272</v>
      </c>
      <c r="AD2072" s="108" t="s">
        <v>272</v>
      </c>
      <c r="AE2072" s="108" t="s">
        <v>272</v>
      </c>
      <c r="AF2072" s="108" t="s">
        <v>278</v>
      </c>
    </row>
    <row r="2073" spans="1:32" x14ac:dyDescent="0.25">
      <c r="A2073" s="107">
        <f t="shared" si="32"/>
        <v>10</v>
      </c>
      <c r="B2073" s="113">
        <v>45582</v>
      </c>
      <c r="C2073" s="113">
        <v>45582</v>
      </c>
      <c r="D2073" s="108" t="s">
        <v>4230</v>
      </c>
      <c r="E2073" s="108" t="s">
        <v>272</v>
      </c>
      <c r="F2073" s="108" t="s">
        <v>4231</v>
      </c>
      <c r="G2073" s="108" t="s">
        <v>281</v>
      </c>
      <c r="H2073" s="108" t="s">
        <v>282</v>
      </c>
      <c r="I2073" s="108" t="s">
        <v>272</v>
      </c>
      <c r="J2073" s="120">
        <v>-814176000</v>
      </c>
      <c r="K2073" s="114">
        <v>0</v>
      </c>
      <c r="L2073" s="114">
        <v>-814176000</v>
      </c>
      <c r="M2073" s="115" t="s">
        <v>272</v>
      </c>
      <c r="N2073" s="108" t="s">
        <v>283</v>
      </c>
      <c r="O2073" s="108" t="s">
        <v>168</v>
      </c>
      <c r="P2073" s="108" t="s">
        <v>284</v>
      </c>
      <c r="Q2073" s="120">
        <v>22000</v>
      </c>
      <c r="R2073" s="116" t="s">
        <v>0</v>
      </c>
      <c r="S2073" s="108" t="s">
        <v>272</v>
      </c>
      <c r="T2073" s="108" t="s">
        <v>272</v>
      </c>
      <c r="U2073" s="108" t="s">
        <v>272</v>
      </c>
      <c r="V2073" s="108" t="s">
        <v>272</v>
      </c>
      <c r="W2073" s="108" t="s">
        <v>272</v>
      </c>
      <c r="X2073" s="108" t="s">
        <v>272</v>
      </c>
      <c r="Y2073" s="108" t="s">
        <v>272</v>
      </c>
      <c r="Z2073" s="108" t="s">
        <v>272</v>
      </c>
      <c r="AA2073" s="108" t="s">
        <v>272</v>
      </c>
      <c r="AB2073" s="108" t="s">
        <v>272</v>
      </c>
      <c r="AC2073" s="108" t="s">
        <v>272</v>
      </c>
      <c r="AD2073" s="108" t="s">
        <v>272</v>
      </c>
      <c r="AE2073" s="108" t="s">
        <v>272</v>
      </c>
      <c r="AF2073" s="108" t="s">
        <v>278</v>
      </c>
    </row>
    <row r="2074" spans="1:32" x14ac:dyDescent="0.25">
      <c r="A2074" s="107">
        <f t="shared" si="32"/>
        <v>10</v>
      </c>
      <c r="B2074" s="113">
        <v>45582</v>
      </c>
      <c r="C2074" s="113">
        <v>45582</v>
      </c>
      <c r="D2074" s="108" t="s">
        <v>4232</v>
      </c>
      <c r="E2074" s="108" t="s">
        <v>272</v>
      </c>
      <c r="F2074" s="108" t="s">
        <v>4233</v>
      </c>
      <c r="G2074" s="108" t="s">
        <v>2189</v>
      </c>
      <c r="H2074" s="108" t="s">
        <v>2190</v>
      </c>
      <c r="I2074" s="108" t="s">
        <v>272</v>
      </c>
      <c r="J2074" s="120">
        <v>486679050</v>
      </c>
      <c r="K2074" s="114">
        <v>486679050</v>
      </c>
      <c r="L2074" s="114">
        <v>0</v>
      </c>
      <c r="M2074" s="115" t="s">
        <v>272</v>
      </c>
      <c r="N2074" s="108" t="s">
        <v>283</v>
      </c>
      <c r="O2074" s="108" t="s">
        <v>168</v>
      </c>
      <c r="P2074" s="108" t="s">
        <v>284</v>
      </c>
      <c r="Q2074" s="120">
        <v>13200</v>
      </c>
      <c r="R2074" s="116" t="s">
        <v>0</v>
      </c>
      <c r="S2074" s="108" t="s">
        <v>272</v>
      </c>
      <c r="T2074" s="108" t="s">
        <v>272</v>
      </c>
      <c r="U2074" s="108" t="s">
        <v>272</v>
      </c>
      <c r="V2074" s="108" t="s">
        <v>272</v>
      </c>
      <c r="W2074" s="108" t="s">
        <v>272</v>
      </c>
      <c r="X2074" s="108" t="s">
        <v>272</v>
      </c>
      <c r="Y2074" s="108" t="s">
        <v>272</v>
      </c>
      <c r="Z2074" s="108" t="s">
        <v>272</v>
      </c>
      <c r="AA2074" s="108" t="s">
        <v>272</v>
      </c>
      <c r="AB2074" s="108" t="s">
        <v>272</v>
      </c>
      <c r="AC2074" s="108" t="s">
        <v>272</v>
      </c>
      <c r="AD2074" s="108" t="s">
        <v>272</v>
      </c>
      <c r="AE2074" s="108" t="s">
        <v>272</v>
      </c>
      <c r="AF2074" s="108" t="s">
        <v>278</v>
      </c>
    </row>
    <row r="2075" spans="1:32" x14ac:dyDescent="0.25">
      <c r="A2075" s="107">
        <f t="shared" si="32"/>
        <v>10</v>
      </c>
      <c r="B2075" s="113">
        <v>45582</v>
      </c>
      <c r="C2075" s="113">
        <v>45582</v>
      </c>
      <c r="D2075" s="108" t="s">
        <v>4234</v>
      </c>
      <c r="E2075" s="108" t="s">
        <v>272</v>
      </c>
      <c r="F2075" s="108" t="s">
        <v>4235</v>
      </c>
      <c r="G2075" s="108" t="s">
        <v>281</v>
      </c>
      <c r="H2075" s="108" t="s">
        <v>282</v>
      </c>
      <c r="I2075" s="108" t="s">
        <v>272</v>
      </c>
      <c r="J2075" s="120">
        <v>-372306000</v>
      </c>
      <c r="K2075" s="114">
        <v>0</v>
      </c>
      <c r="L2075" s="114">
        <v>-372306000</v>
      </c>
      <c r="M2075" s="115" t="s">
        <v>272</v>
      </c>
      <c r="N2075" s="108" t="s">
        <v>157</v>
      </c>
      <c r="O2075" s="108" t="s">
        <v>180</v>
      </c>
      <c r="P2075" s="108" t="s">
        <v>284</v>
      </c>
      <c r="Q2075" s="120">
        <v>11000</v>
      </c>
      <c r="R2075" s="116" t="s">
        <v>1</v>
      </c>
      <c r="S2075" s="108" t="s">
        <v>272</v>
      </c>
      <c r="T2075" s="108" t="s">
        <v>272</v>
      </c>
      <c r="U2075" s="108" t="s">
        <v>272</v>
      </c>
      <c r="V2075" s="108" t="s">
        <v>272</v>
      </c>
      <c r="W2075" s="108" t="s">
        <v>272</v>
      </c>
      <c r="X2075" s="108" t="s">
        <v>272</v>
      </c>
      <c r="Y2075" s="108" t="s">
        <v>272</v>
      </c>
      <c r="Z2075" s="108" t="s">
        <v>272</v>
      </c>
      <c r="AA2075" s="108" t="s">
        <v>272</v>
      </c>
      <c r="AB2075" s="108" t="s">
        <v>272</v>
      </c>
      <c r="AC2075" s="108" t="s">
        <v>272</v>
      </c>
      <c r="AD2075" s="108" t="s">
        <v>272</v>
      </c>
      <c r="AE2075" s="108" t="s">
        <v>272</v>
      </c>
      <c r="AF2075" s="108" t="s">
        <v>278</v>
      </c>
    </row>
    <row r="2076" spans="1:32" x14ac:dyDescent="0.25">
      <c r="A2076" s="107">
        <f t="shared" si="32"/>
        <v>10</v>
      </c>
      <c r="B2076" s="113">
        <v>45582</v>
      </c>
      <c r="C2076" s="113">
        <v>45582</v>
      </c>
      <c r="D2076" s="108" t="s">
        <v>4236</v>
      </c>
      <c r="E2076" s="108" t="s">
        <v>272</v>
      </c>
      <c r="F2076" s="108" t="s">
        <v>4237</v>
      </c>
      <c r="G2076" s="108" t="s">
        <v>281</v>
      </c>
      <c r="H2076" s="108" t="s">
        <v>282</v>
      </c>
      <c r="I2076" s="108" t="s">
        <v>272</v>
      </c>
      <c r="J2076" s="120">
        <v>-7580000</v>
      </c>
      <c r="K2076" s="114">
        <v>0</v>
      </c>
      <c r="L2076" s="114">
        <v>-7580000</v>
      </c>
      <c r="M2076" s="115" t="s">
        <v>272</v>
      </c>
      <c r="N2076" s="108" t="s">
        <v>2423</v>
      </c>
      <c r="O2076" s="108" t="s">
        <v>2424</v>
      </c>
      <c r="P2076" s="108" t="s">
        <v>284</v>
      </c>
      <c r="Q2076" s="120">
        <v>1516</v>
      </c>
      <c r="R2076" s="116" t="s">
        <v>239</v>
      </c>
      <c r="S2076" s="108" t="s">
        <v>272</v>
      </c>
      <c r="T2076" s="108" t="s">
        <v>272</v>
      </c>
      <c r="U2076" s="108" t="s">
        <v>272</v>
      </c>
      <c r="V2076" s="108" t="s">
        <v>272</v>
      </c>
      <c r="W2076" s="108" t="s">
        <v>272</v>
      </c>
      <c r="X2076" s="108" t="s">
        <v>272</v>
      </c>
      <c r="Y2076" s="108" t="s">
        <v>272</v>
      </c>
      <c r="Z2076" s="108" t="s">
        <v>272</v>
      </c>
      <c r="AA2076" s="108" t="s">
        <v>272</v>
      </c>
      <c r="AB2076" s="108" t="s">
        <v>272</v>
      </c>
      <c r="AC2076" s="108" t="s">
        <v>272</v>
      </c>
      <c r="AD2076" s="108" t="s">
        <v>272</v>
      </c>
      <c r="AE2076" s="108" t="s">
        <v>272</v>
      </c>
      <c r="AF2076" s="108" t="s">
        <v>278</v>
      </c>
    </row>
    <row r="2077" spans="1:32" x14ac:dyDescent="0.25">
      <c r="A2077" s="107">
        <f t="shared" si="32"/>
        <v>10</v>
      </c>
      <c r="B2077" s="113">
        <v>45582</v>
      </c>
      <c r="C2077" s="113">
        <v>45582</v>
      </c>
      <c r="D2077" s="108" t="s">
        <v>4236</v>
      </c>
      <c r="E2077" s="108" t="s">
        <v>272</v>
      </c>
      <c r="F2077" s="108" t="s">
        <v>4237</v>
      </c>
      <c r="G2077" s="108" t="s">
        <v>281</v>
      </c>
      <c r="H2077" s="108" t="s">
        <v>282</v>
      </c>
      <c r="I2077" s="108" t="s">
        <v>272</v>
      </c>
      <c r="J2077" s="120">
        <v>-9350000</v>
      </c>
      <c r="K2077" s="114">
        <v>0</v>
      </c>
      <c r="L2077" s="114">
        <v>-9350000</v>
      </c>
      <c r="M2077" s="115" t="s">
        <v>272</v>
      </c>
      <c r="N2077" s="108" t="s">
        <v>2425</v>
      </c>
      <c r="O2077" s="108" t="s">
        <v>2426</v>
      </c>
      <c r="P2077" s="108" t="s">
        <v>284</v>
      </c>
      <c r="Q2077" s="120">
        <v>1870</v>
      </c>
      <c r="R2077" s="116" t="s">
        <v>239</v>
      </c>
      <c r="S2077" s="108" t="s">
        <v>272</v>
      </c>
      <c r="T2077" s="108" t="s">
        <v>272</v>
      </c>
      <c r="U2077" s="108" t="s">
        <v>272</v>
      </c>
      <c r="V2077" s="108" t="s">
        <v>272</v>
      </c>
      <c r="W2077" s="108" t="s">
        <v>272</v>
      </c>
      <c r="X2077" s="108" t="s">
        <v>272</v>
      </c>
      <c r="Y2077" s="108" t="s">
        <v>272</v>
      </c>
      <c r="Z2077" s="108" t="s">
        <v>272</v>
      </c>
      <c r="AA2077" s="108" t="s">
        <v>272</v>
      </c>
      <c r="AB2077" s="108" t="s">
        <v>272</v>
      </c>
      <c r="AC2077" s="108" t="s">
        <v>272</v>
      </c>
      <c r="AD2077" s="108" t="s">
        <v>272</v>
      </c>
      <c r="AE2077" s="108" t="s">
        <v>272</v>
      </c>
      <c r="AF2077" s="108" t="s">
        <v>278</v>
      </c>
    </row>
    <row r="2078" spans="1:32" x14ac:dyDescent="0.25">
      <c r="A2078" s="107">
        <f t="shared" si="32"/>
        <v>10</v>
      </c>
      <c r="B2078" s="113">
        <v>45582</v>
      </c>
      <c r="C2078" s="113">
        <v>45582</v>
      </c>
      <c r="D2078" s="108" t="s">
        <v>4236</v>
      </c>
      <c r="E2078" s="108" t="s">
        <v>272</v>
      </c>
      <c r="F2078" s="108" t="s">
        <v>4237</v>
      </c>
      <c r="G2078" s="108" t="s">
        <v>281</v>
      </c>
      <c r="H2078" s="108" t="s">
        <v>282</v>
      </c>
      <c r="I2078" s="108" t="s">
        <v>272</v>
      </c>
      <c r="J2078" s="120">
        <v>-25250000</v>
      </c>
      <c r="K2078" s="114">
        <v>0</v>
      </c>
      <c r="L2078" s="114">
        <v>-25250000</v>
      </c>
      <c r="M2078" s="115" t="s">
        <v>272</v>
      </c>
      <c r="N2078" s="108" t="s">
        <v>2427</v>
      </c>
      <c r="O2078" s="108" t="s">
        <v>2428</v>
      </c>
      <c r="P2078" s="108" t="s">
        <v>284</v>
      </c>
      <c r="Q2078" s="120">
        <v>5050</v>
      </c>
      <c r="R2078" s="116" t="s">
        <v>239</v>
      </c>
      <c r="S2078" s="108" t="s">
        <v>272</v>
      </c>
      <c r="T2078" s="108" t="s">
        <v>272</v>
      </c>
      <c r="U2078" s="108" t="s">
        <v>272</v>
      </c>
      <c r="V2078" s="108" t="s">
        <v>272</v>
      </c>
      <c r="W2078" s="108" t="s">
        <v>272</v>
      </c>
      <c r="X2078" s="108" t="s">
        <v>272</v>
      </c>
      <c r="Y2078" s="108" t="s">
        <v>272</v>
      </c>
      <c r="Z2078" s="108" t="s">
        <v>272</v>
      </c>
      <c r="AA2078" s="108" t="s">
        <v>272</v>
      </c>
      <c r="AB2078" s="108" t="s">
        <v>272</v>
      </c>
      <c r="AC2078" s="108" t="s">
        <v>272</v>
      </c>
      <c r="AD2078" s="108" t="s">
        <v>272</v>
      </c>
      <c r="AE2078" s="108" t="s">
        <v>272</v>
      </c>
      <c r="AF2078" s="108" t="s">
        <v>278</v>
      </c>
    </row>
    <row r="2079" spans="1:32" x14ac:dyDescent="0.25">
      <c r="A2079" s="107">
        <f t="shared" si="32"/>
        <v>10</v>
      </c>
      <c r="B2079" s="113">
        <v>45582</v>
      </c>
      <c r="C2079" s="113">
        <v>45582</v>
      </c>
      <c r="D2079" s="108" t="s">
        <v>4238</v>
      </c>
      <c r="E2079" s="108" t="s">
        <v>272</v>
      </c>
      <c r="F2079" s="108" t="s">
        <v>4239</v>
      </c>
      <c r="G2079" s="108" t="s">
        <v>281</v>
      </c>
      <c r="H2079" s="108" t="s">
        <v>282</v>
      </c>
      <c r="I2079" s="108" t="s">
        <v>272</v>
      </c>
      <c r="J2079" s="120">
        <v>-8400000</v>
      </c>
      <c r="K2079" s="114">
        <v>0</v>
      </c>
      <c r="L2079" s="114">
        <v>-8400000</v>
      </c>
      <c r="M2079" s="115" t="s">
        <v>272</v>
      </c>
      <c r="N2079" s="108" t="s">
        <v>2423</v>
      </c>
      <c r="O2079" s="108" t="s">
        <v>2424</v>
      </c>
      <c r="P2079" s="108" t="s">
        <v>284</v>
      </c>
      <c r="Q2079" s="120">
        <v>1680</v>
      </c>
      <c r="R2079" s="116" t="s">
        <v>239</v>
      </c>
      <c r="S2079" s="108" t="s">
        <v>272</v>
      </c>
      <c r="T2079" s="108" t="s">
        <v>272</v>
      </c>
      <c r="U2079" s="108" t="s">
        <v>272</v>
      </c>
      <c r="V2079" s="108" t="s">
        <v>272</v>
      </c>
      <c r="W2079" s="108" t="s">
        <v>272</v>
      </c>
      <c r="X2079" s="108" t="s">
        <v>272</v>
      </c>
      <c r="Y2079" s="108" t="s">
        <v>272</v>
      </c>
      <c r="Z2079" s="108" t="s">
        <v>272</v>
      </c>
      <c r="AA2079" s="108" t="s">
        <v>272</v>
      </c>
      <c r="AB2079" s="108" t="s">
        <v>272</v>
      </c>
      <c r="AC2079" s="108" t="s">
        <v>272</v>
      </c>
      <c r="AD2079" s="108" t="s">
        <v>272</v>
      </c>
      <c r="AE2079" s="108" t="s">
        <v>272</v>
      </c>
      <c r="AF2079" s="108" t="s">
        <v>278</v>
      </c>
    </row>
    <row r="2080" spans="1:32" x14ac:dyDescent="0.25">
      <c r="A2080" s="107">
        <f t="shared" si="32"/>
        <v>10</v>
      </c>
      <c r="B2080" s="113">
        <v>45582</v>
      </c>
      <c r="C2080" s="113">
        <v>45582</v>
      </c>
      <c r="D2080" s="108" t="s">
        <v>4238</v>
      </c>
      <c r="E2080" s="108" t="s">
        <v>272</v>
      </c>
      <c r="F2080" s="108" t="s">
        <v>4239</v>
      </c>
      <c r="G2080" s="108" t="s">
        <v>281</v>
      </c>
      <c r="H2080" s="108" t="s">
        <v>282</v>
      </c>
      <c r="I2080" s="108" t="s">
        <v>272</v>
      </c>
      <c r="J2080" s="120">
        <v>-9130000</v>
      </c>
      <c r="K2080" s="114">
        <v>0</v>
      </c>
      <c r="L2080" s="114">
        <v>-9130000</v>
      </c>
      <c r="M2080" s="115" t="s">
        <v>272</v>
      </c>
      <c r="N2080" s="108" t="s">
        <v>2425</v>
      </c>
      <c r="O2080" s="108" t="s">
        <v>2426</v>
      </c>
      <c r="P2080" s="108" t="s">
        <v>284</v>
      </c>
      <c r="Q2080" s="120">
        <v>1826</v>
      </c>
      <c r="R2080" s="116" t="s">
        <v>239</v>
      </c>
      <c r="S2080" s="108" t="s">
        <v>272</v>
      </c>
      <c r="T2080" s="108" t="s">
        <v>272</v>
      </c>
      <c r="U2080" s="108" t="s">
        <v>272</v>
      </c>
      <c r="V2080" s="108" t="s">
        <v>272</v>
      </c>
      <c r="W2080" s="108" t="s">
        <v>272</v>
      </c>
      <c r="X2080" s="108" t="s">
        <v>272</v>
      </c>
      <c r="Y2080" s="108" t="s">
        <v>272</v>
      </c>
      <c r="Z2080" s="108" t="s">
        <v>272</v>
      </c>
      <c r="AA2080" s="108" t="s">
        <v>272</v>
      </c>
      <c r="AB2080" s="108" t="s">
        <v>272</v>
      </c>
      <c r="AC2080" s="108" t="s">
        <v>272</v>
      </c>
      <c r="AD2080" s="108" t="s">
        <v>272</v>
      </c>
      <c r="AE2080" s="108" t="s">
        <v>272</v>
      </c>
      <c r="AF2080" s="108" t="s">
        <v>278</v>
      </c>
    </row>
    <row r="2081" spans="1:32" x14ac:dyDescent="0.25">
      <c r="A2081" s="107">
        <f t="shared" si="32"/>
        <v>10</v>
      </c>
      <c r="B2081" s="113">
        <v>45582</v>
      </c>
      <c r="C2081" s="113">
        <v>45582</v>
      </c>
      <c r="D2081" s="108" t="s">
        <v>4238</v>
      </c>
      <c r="E2081" s="108" t="s">
        <v>272</v>
      </c>
      <c r="F2081" s="108" t="s">
        <v>4239</v>
      </c>
      <c r="G2081" s="108" t="s">
        <v>281</v>
      </c>
      <c r="H2081" s="108" t="s">
        <v>282</v>
      </c>
      <c r="I2081" s="108" t="s">
        <v>272</v>
      </c>
      <c r="J2081" s="120">
        <v>-12385000</v>
      </c>
      <c r="K2081" s="114">
        <v>0</v>
      </c>
      <c r="L2081" s="114">
        <v>-12385000</v>
      </c>
      <c r="M2081" s="115" t="s">
        <v>272</v>
      </c>
      <c r="N2081" s="108" t="s">
        <v>2427</v>
      </c>
      <c r="O2081" s="108" t="s">
        <v>2428</v>
      </c>
      <c r="P2081" s="108" t="s">
        <v>284</v>
      </c>
      <c r="Q2081" s="120">
        <v>2477</v>
      </c>
      <c r="R2081" s="116" t="s">
        <v>239</v>
      </c>
      <c r="S2081" s="108" t="s">
        <v>272</v>
      </c>
      <c r="T2081" s="108" t="s">
        <v>272</v>
      </c>
      <c r="U2081" s="108" t="s">
        <v>272</v>
      </c>
      <c r="V2081" s="108" t="s">
        <v>272</v>
      </c>
      <c r="W2081" s="108" t="s">
        <v>272</v>
      </c>
      <c r="X2081" s="108" t="s">
        <v>272</v>
      </c>
      <c r="Y2081" s="108" t="s">
        <v>272</v>
      </c>
      <c r="Z2081" s="108" t="s">
        <v>272</v>
      </c>
      <c r="AA2081" s="108" t="s">
        <v>272</v>
      </c>
      <c r="AB2081" s="108" t="s">
        <v>272</v>
      </c>
      <c r="AC2081" s="108" t="s">
        <v>272</v>
      </c>
      <c r="AD2081" s="108" t="s">
        <v>272</v>
      </c>
      <c r="AE2081" s="108" t="s">
        <v>272</v>
      </c>
      <c r="AF2081" s="108" t="s">
        <v>278</v>
      </c>
    </row>
    <row r="2082" spans="1:32" x14ac:dyDescent="0.25">
      <c r="A2082" s="107">
        <f t="shared" si="32"/>
        <v>10</v>
      </c>
      <c r="B2082" s="113">
        <v>45582</v>
      </c>
      <c r="C2082" s="113">
        <v>45582</v>
      </c>
      <c r="D2082" s="108" t="s">
        <v>4240</v>
      </c>
      <c r="E2082" s="108" t="s">
        <v>272</v>
      </c>
      <c r="F2082" s="108" t="s">
        <v>4241</v>
      </c>
      <c r="G2082" s="108" t="s">
        <v>281</v>
      </c>
      <c r="H2082" s="108" t="s">
        <v>282</v>
      </c>
      <c r="I2082" s="108" t="s">
        <v>272</v>
      </c>
      <c r="J2082" s="120">
        <v>-40800000</v>
      </c>
      <c r="K2082" s="114">
        <v>0</v>
      </c>
      <c r="L2082" s="114">
        <v>-40800000</v>
      </c>
      <c r="M2082" s="115" t="s">
        <v>272</v>
      </c>
      <c r="N2082" s="108" t="s">
        <v>4242</v>
      </c>
      <c r="O2082" s="108" t="s">
        <v>4243</v>
      </c>
      <c r="P2082" s="108" t="s">
        <v>284</v>
      </c>
      <c r="Q2082" s="120">
        <v>12750</v>
      </c>
      <c r="R2082" s="116" t="s">
        <v>239</v>
      </c>
      <c r="S2082" s="108" t="s">
        <v>272</v>
      </c>
      <c r="T2082" s="108" t="s">
        <v>272</v>
      </c>
      <c r="U2082" s="108" t="s">
        <v>272</v>
      </c>
      <c r="V2082" s="108" t="s">
        <v>272</v>
      </c>
      <c r="W2082" s="108" t="s">
        <v>272</v>
      </c>
      <c r="X2082" s="108" t="s">
        <v>272</v>
      </c>
      <c r="Y2082" s="108" t="s">
        <v>272</v>
      </c>
      <c r="Z2082" s="108" t="s">
        <v>272</v>
      </c>
      <c r="AA2082" s="108" t="s">
        <v>272</v>
      </c>
      <c r="AB2082" s="108" t="s">
        <v>272</v>
      </c>
      <c r="AC2082" s="108" t="s">
        <v>272</v>
      </c>
      <c r="AD2082" s="108" t="s">
        <v>272</v>
      </c>
      <c r="AE2082" s="108" t="s">
        <v>272</v>
      </c>
      <c r="AF2082" s="108" t="s">
        <v>278</v>
      </c>
    </row>
    <row r="2083" spans="1:32" x14ac:dyDescent="0.25">
      <c r="A2083" s="107">
        <f t="shared" si="32"/>
        <v>10</v>
      </c>
      <c r="B2083" s="113">
        <v>45582</v>
      </c>
      <c r="C2083" s="113">
        <v>45582</v>
      </c>
      <c r="D2083" s="108" t="s">
        <v>4240</v>
      </c>
      <c r="E2083" s="108" t="s">
        <v>272</v>
      </c>
      <c r="F2083" s="108" t="s">
        <v>4241</v>
      </c>
      <c r="G2083" s="108" t="s">
        <v>281</v>
      </c>
      <c r="H2083" s="108" t="s">
        <v>282</v>
      </c>
      <c r="I2083" s="108" t="s">
        <v>272</v>
      </c>
      <c r="J2083" s="120">
        <v>-44000000</v>
      </c>
      <c r="K2083" s="114">
        <v>0</v>
      </c>
      <c r="L2083" s="114">
        <v>-44000000</v>
      </c>
      <c r="M2083" s="115" t="s">
        <v>272</v>
      </c>
      <c r="N2083" s="108" t="s">
        <v>4244</v>
      </c>
      <c r="O2083" s="108" t="s">
        <v>4245</v>
      </c>
      <c r="P2083" s="108" t="s">
        <v>284</v>
      </c>
      <c r="Q2083" s="120">
        <v>13750</v>
      </c>
      <c r="R2083" s="116" t="s">
        <v>239</v>
      </c>
      <c r="S2083" s="108" t="s">
        <v>272</v>
      </c>
      <c r="T2083" s="108" t="s">
        <v>272</v>
      </c>
      <c r="U2083" s="108" t="s">
        <v>272</v>
      </c>
      <c r="V2083" s="108" t="s">
        <v>272</v>
      </c>
      <c r="W2083" s="108" t="s">
        <v>272</v>
      </c>
      <c r="X2083" s="108" t="s">
        <v>272</v>
      </c>
      <c r="Y2083" s="108" t="s">
        <v>272</v>
      </c>
      <c r="Z2083" s="108" t="s">
        <v>272</v>
      </c>
      <c r="AA2083" s="108" t="s">
        <v>272</v>
      </c>
      <c r="AB2083" s="108" t="s">
        <v>272</v>
      </c>
      <c r="AC2083" s="108" t="s">
        <v>272</v>
      </c>
      <c r="AD2083" s="108" t="s">
        <v>272</v>
      </c>
      <c r="AE2083" s="108" t="s">
        <v>272</v>
      </c>
      <c r="AF2083" s="108" t="s">
        <v>278</v>
      </c>
    </row>
    <row r="2084" spans="1:32" x14ac:dyDescent="0.25">
      <c r="A2084" s="107">
        <f t="shared" si="32"/>
        <v>10</v>
      </c>
      <c r="B2084" s="113">
        <v>45582</v>
      </c>
      <c r="C2084" s="113">
        <v>45582</v>
      </c>
      <c r="D2084" s="108" t="s">
        <v>4240</v>
      </c>
      <c r="E2084" s="108" t="s">
        <v>272</v>
      </c>
      <c r="F2084" s="108" t="s">
        <v>4241</v>
      </c>
      <c r="G2084" s="108" t="s">
        <v>281</v>
      </c>
      <c r="H2084" s="108" t="s">
        <v>282</v>
      </c>
      <c r="I2084" s="108" t="s">
        <v>272</v>
      </c>
      <c r="J2084" s="120">
        <v>-5760000</v>
      </c>
      <c r="K2084" s="114">
        <v>0</v>
      </c>
      <c r="L2084" s="114">
        <v>-5760000</v>
      </c>
      <c r="M2084" s="115" t="s">
        <v>272</v>
      </c>
      <c r="N2084" s="108" t="s">
        <v>450</v>
      </c>
      <c r="O2084" s="108" t="s">
        <v>451</v>
      </c>
      <c r="P2084" s="108" t="s">
        <v>284</v>
      </c>
      <c r="Q2084" s="120">
        <v>1800</v>
      </c>
      <c r="R2084" s="116" t="s">
        <v>239</v>
      </c>
      <c r="S2084" s="108" t="s">
        <v>272</v>
      </c>
      <c r="T2084" s="108" t="s">
        <v>272</v>
      </c>
      <c r="U2084" s="108" t="s">
        <v>272</v>
      </c>
      <c r="V2084" s="108" t="s">
        <v>272</v>
      </c>
      <c r="W2084" s="108" t="s">
        <v>272</v>
      </c>
      <c r="X2084" s="108" t="s">
        <v>272</v>
      </c>
      <c r="Y2084" s="108" t="s">
        <v>272</v>
      </c>
      <c r="Z2084" s="108" t="s">
        <v>272</v>
      </c>
      <c r="AA2084" s="108" t="s">
        <v>272</v>
      </c>
      <c r="AB2084" s="108" t="s">
        <v>272</v>
      </c>
      <c r="AC2084" s="108" t="s">
        <v>272</v>
      </c>
      <c r="AD2084" s="108" t="s">
        <v>272</v>
      </c>
      <c r="AE2084" s="108" t="s">
        <v>272</v>
      </c>
      <c r="AF2084" s="108" t="s">
        <v>278</v>
      </c>
    </row>
    <row r="2085" spans="1:32" x14ac:dyDescent="0.25">
      <c r="A2085" s="107">
        <f t="shared" si="32"/>
        <v>10</v>
      </c>
      <c r="B2085" s="113">
        <v>45582</v>
      </c>
      <c r="C2085" s="113">
        <v>45582</v>
      </c>
      <c r="D2085" s="108" t="s">
        <v>4240</v>
      </c>
      <c r="E2085" s="108" t="s">
        <v>272</v>
      </c>
      <c r="F2085" s="108" t="s">
        <v>4241</v>
      </c>
      <c r="G2085" s="108" t="s">
        <v>281</v>
      </c>
      <c r="H2085" s="108" t="s">
        <v>282</v>
      </c>
      <c r="I2085" s="108" t="s">
        <v>272</v>
      </c>
      <c r="J2085" s="120">
        <v>-4800000</v>
      </c>
      <c r="K2085" s="114">
        <v>0</v>
      </c>
      <c r="L2085" s="114">
        <v>-4800000</v>
      </c>
      <c r="M2085" s="115" t="s">
        <v>272</v>
      </c>
      <c r="N2085" s="108" t="s">
        <v>452</v>
      </c>
      <c r="O2085" s="108" t="s">
        <v>453</v>
      </c>
      <c r="P2085" s="108" t="s">
        <v>284</v>
      </c>
      <c r="Q2085" s="120">
        <v>1500</v>
      </c>
      <c r="R2085" s="116" t="s">
        <v>239</v>
      </c>
      <c r="S2085" s="108" t="s">
        <v>272</v>
      </c>
      <c r="T2085" s="108" t="s">
        <v>272</v>
      </c>
      <c r="U2085" s="108" t="s">
        <v>272</v>
      </c>
      <c r="V2085" s="108" t="s">
        <v>272</v>
      </c>
      <c r="W2085" s="108" t="s">
        <v>272</v>
      </c>
      <c r="X2085" s="108" t="s">
        <v>272</v>
      </c>
      <c r="Y2085" s="108" t="s">
        <v>272</v>
      </c>
      <c r="Z2085" s="108" t="s">
        <v>272</v>
      </c>
      <c r="AA2085" s="108" t="s">
        <v>272</v>
      </c>
      <c r="AB2085" s="108" t="s">
        <v>272</v>
      </c>
      <c r="AC2085" s="108" t="s">
        <v>272</v>
      </c>
      <c r="AD2085" s="108" t="s">
        <v>272</v>
      </c>
      <c r="AE2085" s="108" t="s">
        <v>272</v>
      </c>
      <c r="AF2085" s="108" t="s">
        <v>278</v>
      </c>
    </row>
    <row r="2086" spans="1:32" x14ac:dyDescent="0.25">
      <c r="A2086" s="107">
        <f t="shared" si="32"/>
        <v>10</v>
      </c>
      <c r="B2086" s="113">
        <v>45582</v>
      </c>
      <c r="C2086" s="113">
        <v>45582</v>
      </c>
      <c r="D2086" s="108" t="s">
        <v>4240</v>
      </c>
      <c r="E2086" s="108" t="s">
        <v>272</v>
      </c>
      <c r="F2086" s="108" t="s">
        <v>4241</v>
      </c>
      <c r="G2086" s="108" t="s">
        <v>281</v>
      </c>
      <c r="H2086" s="108" t="s">
        <v>282</v>
      </c>
      <c r="I2086" s="108" t="s">
        <v>272</v>
      </c>
      <c r="J2086" s="120">
        <v>-4800000</v>
      </c>
      <c r="K2086" s="114">
        <v>0</v>
      </c>
      <c r="L2086" s="114">
        <v>-4800000</v>
      </c>
      <c r="M2086" s="115" t="s">
        <v>272</v>
      </c>
      <c r="N2086" s="108" t="s">
        <v>434</v>
      </c>
      <c r="O2086" s="108" t="s">
        <v>435</v>
      </c>
      <c r="P2086" s="108" t="s">
        <v>284</v>
      </c>
      <c r="Q2086" s="120">
        <v>1500</v>
      </c>
      <c r="R2086" s="116" t="s">
        <v>239</v>
      </c>
      <c r="S2086" s="108" t="s">
        <v>272</v>
      </c>
      <c r="T2086" s="108" t="s">
        <v>272</v>
      </c>
      <c r="U2086" s="108" t="s">
        <v>272</v>
      </c>
      <c r="V2086" s="108" t="s">
        <v>272</v>
      </c>
      <c r="W2086" s="108" t="s">
        <v>272</v>
      </c>
      <c r="X2086" s="108" t="s">
        <v>272</v>
      </c>
      <c r="Y2086" s="108" t="s">
        <v>272</v>
      </c>
      <c r="Z2086" s="108" t="s">
        <v>272</v>
      </c>
      <c r="AA2086" s="108" t="s">
        <v>272</v>
      </c>
      <c r="AB2086" s="108" t="s">
        <v>272</v>
      </c>
      <c r="AC2086" s="108" t="s">
        <v>272</v>
      </c>
      <c r="AD2086" s="108" t="s">
        <v>272</v>
      </c>
      <c r="AE2086" s="108" t="s">
        <v>272</v>
      </c>
      <c r="AF2086" s="108" t="s">
        <v>278</v>
      </c>
    </row>
    <row r="2087" spans="1:32" x14ac:dyDescent="0.25">
      <c r="A2087" s="107">
        <f t="shared" si="32"/>
        <v>10</v>
      </c>
      <c r="B2087" s="113">
        <v>45582</v>
      </c>
      <c r="C2087" s="113">
        <v>45582</v>
      </c>
      <c r="D2087" s="108" t="s">
        <v>4240</v>
      </c>
      <c r="E2087" s="108" t="s">
        <v>272</v>
      </c>
      <c r="F2087" s="108" t="s">
        <v>4241</v>
      </c>
      <c r="G2087" s="108" t="s">
        <v>281</v>
      </c>
      <c r="H2087" s="108" t="s">
        <v>282</v>
      </c>
      <c r="I2087" s="108" t="s">
        <v>272</v>
      </c>
      <c r="J2087" s="120">
        <v>-4800000</v>
      </c>
      <c r="K2087" s="114">
        <v>0</v>
      </c>
      <c r="L2087" s="114">
        <v>-4800000</v>
      </c>
      <c r="M2087" s="115" t="s">
        <v>272</v>
      </c>
      <c r="N2087" s="108" t="s">
        <v>438</v>
      </c>
      <c r="O2087" s="108" t="s">
        <v>439</v>
      </c>
      <c r="P2087" s="108" t="s">
        <v>284</v>
      </c>
      <c r="Q2087" s="120">
        <v>1500</v>
      </c>
      <c r="R2087" s="116" t="s">
        <v>239</v>
      </c>
      <c r="S2087" s="108" t="s">
        <v>272</v>
      </c>
      <c r="T2087" s="108" t="s">
        <v>272</v>
      </c>
      <c r="U2087" s="108" t="s">
        <v>272</v>
      </c>
      <c r="V2087" s="108" t="s">
        <v>272</v>
      </c>
      <c r="W2087" s="108" t="s">
        <v>272</v>
      </c>
      <c r="X2087" s="108" t="s">
        <v>272</v>
      </c>
      <c r="Y2087" s="108" t="s">
        <v>272</v>
      </c>
      <c r="Z2087" s="108" t="s">
        <v>272</v>
      </c>
      <c r="AA2087" s="108" t="s">
        <v>272</v>
      </c>
      <c r="AB2087" s="108" t="s">
        <v>272</v>
      </c>
      <c r="AC2087" s="108" t="s">
        <v>272</v>
      </c>
      <c r="AD2087" s="108" t="s">
        <v>272</v>
      </c>
      <c r="AE2087" s="108" t="s">
        <v>272</v>
      </c>
      <c r="AF2087" s="108" t="s">
        <v>278</v>
      </c>
    </row>
    <row r="2088" spans="1:32" x14ac:dyDescent="0.25">
      <c r="A2088" s="107">
        <f t="shared" si="32"/>
        <v>10</v>
      </c>
      <c r="B2088" s="113">
        <v>45582</v>
      </c>
      <c r="C2088" s="113">
        <v>45582</v>
      </c>
      <c r="D2088" s="108" t="s">
        <v>4240</v>
      </c>
      <c r="E2088" s="108" t="s">
        <v>272</v>
      </c>
      <c r="F2088" s="108" t="s">
        <v>4241</v>
      </c>
      <c r="G2088" s="108" t="s">
        <v>281</v>
      </c>
      <c r="H2088" s="108" t="s">
        <v>282</v>
      </c>
      <c r="I2088" s="108" t="s">
        <v>272</v>
      </c>
      <c r="J2088" s="120">
        <v>-4800000</v>
      </c>
      <c r="K2088" s="114">
        <v>0</v>
      </c>
      <c r="L2088" s="114">
        <v>-4800000</v>
      </c>
      <c r="M2088" s="115" t="s">
        <v>272</v>
      </c>
      <c r="N2088" s="108" t="s">
        <v>436</v>
      </c>
      <c r="O2088" s="108" t="s">
        <v>437</v>
      </c>
      <c r="P2088" s="108" t="s">
        <v>284</v>
      </c>
      <c r="Q2088" s="120">
        <v>1500</v>
      </c>
      <c r="R2088" s="116" t="s">
        <v>239</v>
      </c>
      <c r="S2088" s="108" t="s">
        <v>272</v>
      </c>
      <c r="T2088" s="108" t="s">
        <v>272</v>
      </c>
      <c r="U2088" s="108" t="s">
        <v>272</v>
      </c>
      <c r="V2088" s="108" t="s">
        <v>272</v>
      </c>
      <c r="W2088" s="108" t="s">
        <v>272</v>
      </c>
      <c r="X2088" s="108" t="s">
        <v>272</v>
      </c>
      <c r="Y2088" s="108" t="s">
        <v>272</v>
      </c>
      <c r="Z2088" s="108" t="s">
        <v>272</v>
      </c>
      <c r="AA2088" s="108" t="s">
        <v>272</v>
      </c>
      <c r="AB2088" s="108" t="s">
        <v>272</v>
      </c>
      <c r="AC2088" s="108" t="s">
        <v>272</v>
      </c>
      <c r="AD2088" s="108" t="s">
        <v>272</v>
      </c>
      <c r="AE2088" s="108" t="s">
        <v>272</v>
      </c>
      <c r="AF2088" s="108" t="s">
        <v>278</v>
      </c>
    </row>
    <row r="2089" spans="1:32" x14ac:dyDescent="0.25">
      <c r="A2089" s="107">
        <f t="shared" si="32"/>
        <v>10</v>
      </c>
      <c r="B2089" s="113">
        <v>45582</v>
      </c>
      <c r="C2089" s="113">
        <v>45582</v>
      </c>
      <c r="D2089" s="108" t="s">
        <v>4240</v>
      </c>
      <c r="E2089" s="108" t="s">
        <v>272</v>
      </c>
      <c r="F2089" s="108" t="s">
        <v>4241</v>
      </c>
      <c r="G2089" s="108" t="s">
        <v>281</v>
      </c>
      <c r="H2089" s="108" t="s">
        <v>282</v>
      </c>
      <c r="I2089" s="108" t="s">
        <v>272</v>
      </c>
      <c r="J2089" s="120">
        <v>-12000000</v>
      </c>
      <c r="K2089" s="114">
        <v>0</v>
      </c>
      <c r="L2089" s="114">
        <v>-12000000</v>
      </c>
      <c r="M2089" s="115" t="s">
        <v>272</v>
      </c>
      <c r="N2089" s="108" t="s">
        <v>442</v>
      </c>
      <c r="O2089" s="108" t="s">
        <v>443</v>
      </c>
      <c r="P2089" s="108" t="s">
        <v>284</v>
      </c>
      <c r="Q2089" s="120">
        <v>3750</v>
      </c>
      <c r="R2089" s="116" t="s">
        <v>239</v>
      </c>
      <c r="S2089" s="108" t="s">
        <v>272</v>
      </c>
      <c r="T2089" s="108" t="s">
        <v>272</v>
      </c>
      <c r="U2089" s="108" t="s">
        <v>272</v>
      </c>
      <c r="V2089" s="108" t="s">
        <v>272</v>
      </c>
      <c r="W2089" s="108" t="s">
        <v>272</v>
      </c>
      <c r="X2089" s="108" t="s">
        <v>272</v>
      </c>
      <c r="Y2089" s="108" t="s">
        <v>272</v>
      </c>
      <c r="Z2089" s="108" t="s">
        <v>272</v>
      </c>
      <c r="AA2089" s="108" t="s">
        <v>272</v>
      </c>
      <c r="AB2089" s="108" t="s">
        <v>272</v>
      </c>
      <c r="AC2089" s="108" t="s">
        <v>272</v>
      </c>
      <c r="AD2089" s="108" t="s">
        <v>272</v>
      </c>
      <c r="AE2089" s="108" t="s">
        <v>272</v>
      </c>
      <c r="AF2089" s="108" t="s">
        <v>278</v>
      </c>
    </row>
    <row r="2090" spans="1:32" x14ac:dyDescent="0.25">
      <c r="A2090" s="107">
        <f t="shared" si="32"/>
        <v>10</v>
      </c>
      <c r="B2090" s="113">
        <v>45582</v>
      </c>
      <c r="C2090" s="113">
        <v>45582</v>
      </c>
      <c r="D2090" s="108" t="s">
        <v>4240</v>
      </c>
      <c r="E2090" s="108" t="s">
        <v>272</v>
      </c>
      <c r="F2090" s="108" t="s">
        <v>4241</v>
      </c>
      <c r="G2090" s="108" t="s">
        <v>281</v>
      </c>
      <c r="H2090" s="108" t="s">
        <v>282</v>
      </c>
      <c r="I2090" s="108" t="s">
        <v>272</v>
      </c>
      <c r="J2090" s="120">
        <v>-14400000</v>
      </c>
      <c r="K2090" s="114">
        <v>0</v>
      </c>
      <c r="L2090" s="114">
        <v>-14400000</v>
      </c>
      <c r="M2090" s="115" t="s">
        <v>272</v>
      </c>
      <c r="N2090" s="108" t="s">
        <v>440</v>
      </c>
      <c r="O2090" s="108" t="s">
        <v>441</v>
      </c>
      <c r="P2090" s="108" t="s">
        <v>284</v>
      </c>
      <c r="Q2090" s="120">
        <v>4500</v>
      </c>
      <c r="R2090" s="116" t="s">
        <v>239</v>
      </c>
      <c r="S2090" s="108" t="s">
        <v>272</v>
      </c>
      <c r="T2090" s="108" t="s">
        <v>272</v>
      </c>
      <c r="U2090" s="108" t="s">
        <v>272</v>
      </c>
      <c r="V2090" s="108" t="s">
        <v>272</v>
      </c>
      <c r="W2090" s="108" t="s">
        <v>272</v>
      </c>
      <c r="X2090" s="108" t="s">
        <v>272</v>
      </c>
      <c r="Y2090" s="108" t="s">
        <v>272</v>
      </c>
      <c r="Z2090" s="108" t="s">
        <v>272</v>
      </c>
      <c r="AA2090" s="108" t="s">
        <v>272</v>
      </c>
      <c r="AB2090" s="108" t="s">
        <v>272</v>
      </c>
      <c r="AC2090" s="108" t="s">
        <v>272</v>
      </c>
      <c r="AD2090" s="108" t="s">
        <v>272</v>
      </c>
      <c r="AE2090" s="108" t="s">
        <v>272</v>
      </c>
      <c r="AF2090" s="108" t="s">
        <v>278</v>
      </c>
    </row>
    <row r="2091" spans="1:32" x14ac:dyDescent="0.25">
      <c r="A2091" s="107">
        <f t="shared" si="32"/>
        <v>10</v>
      </c>
      <c r="B2091" s="113">
        <v>45583</v>
      </c>
      <c r="C2091" s="113">
        <v>45583</v>
      </c>
      <c r="D2091" s="108" t="s">
        <v>4246</v>
      </c>
      <c r="E2091" s="108" t="s">
        <v>272</v>
      </c>
      <c r="F2091" s="108" t="s">
        <v>4247</v>
      </c>
      <c r="G2091" s="108" t="s">
        <v>281</v>
      </c>
      <c r="H2091" s="108" t="s">
        <v>282</v>
      </c>
      <c r="I2091" s="108" t="s">
        <v>272</v>
      </c>
      <c r="J2091" s="120">
        <v>-814176000</v>
      </c>
      <c r="K2091" s="114">
        <v>0</v>
      </c>
      <c r="L2091" s="114">
        <v>-814176000</v>
      </c>
      <c r="M2091" s="115" t="s">
        <v>272</v>
      </c>
      <c r="N2091" s="108" t="s">
        <v>283</v>
      </c>
      <c r="O2091" s="108" t="s">
        <v>168</v>
      </c>
      <c r="P2091" s="108" t="s">
        <v>284</v>
      </c>
      <c r="Q2091" s="120">
        <v>22000</v>
      </c>
      <c r="R2091" s="116" t="s">
        <v>0</v>
      </c>
      <c r="S2091" s="108" t="s">
        <v>272</v>
      </c>
      <c r="T2091" s="108" t="s">
        <v>272</v>
      </c>
      <c r="U2091" s="108" t="s">
        <v>272</v>
      </c>
      <c r="V2091" s="108" t="s">
        <v>272</v>
      </c>
      <c r="W2091" s="108" t="s">
        <v>272</v>
      </c>
      <c r="X2091" s="108" t="s">
        <v>272</v>
      </c>
      <c r="Y2091" s="108" t="s">
        <v>272</v>
      </c>
      <c r="Z2091" s="108" t="s">
        <v>272</v>
      </c>
      <c r="AA2091" s="108" t="s">
        <v>272</v>
      </c>
      <c r="AB2091" s="108" t="s">
        <v>272</v>
      </c>
      <c r="AC2091" s="108" t="s">
        <v>272</v>
      </c>
      <c r="AD2091" s="108" t="s">
        <v>272</v>
      </c>
      <c r="AE2091" s="108" t="s">
        <v>272</v>
      </c>
      <c r="AF2091" s="108" t="s">
        <v>278</v>
      </c>
    </row>
    <row r="2092" spans="1:32" x14ac:dyDescent="0.25">
      <c r="A2092" s="107">
        <f t="shared" si="32"/>
        <v>10</v>
      </c>
      <c r="B2092" s="113">
        <v>45583</v>
      </c>
      <c r="C2092" s="113">
        <v>45583</v>
      </c>
      <c r="D2092" s="108" t="s">
        <v>4248</v>
      </c>
      <c r="E2092" s="108" t="s">
        <v>272</v>
      </c>
      <c r="F2092" s="108" t="s">
        <v>4249</v>
      </c>
      <c r="G2092" s="108" t="s">
        <v>281</v>
      </c>
      <c r="H2092" s="108" t="s">
        <v>282</v>
      </c>
      <c r="I2092" s="108" t="s">
        <v>272</v>
      </c>
      <c r="J2092" s="120">
        <v>-814176000</v>
      </c>
      <c r="K2092" s="114">
        <v>0</v>
      </c>
      <c r="L2092" s="114">
        <v>-814176000</v>
      </c>
      <c r="M2092" s="115" t="s">
        <v>272</v>
      </c>
      <c r="N2092" s="108" t="s">
        <v>283</v>
      </c>
      <c r="O2092" s="108" t="s">
        <v>168</v>
      </c>
      <c r="P2092" s="108" t="s">
        <v>284</v>
      </c>
      <c r="Q2092" s="120">
        <v>22000</v>
      </c>
      <c r="R2092" s="116" t="s">
        <v>0</v>
      </c>
      <c r="S2092" s="108" t="s">
        <v>272</v>
      </c>
      <c r="T2092" s="108" t="s">
        <v>272</v>
      </c>
      <c r="U2092" s="108" t="s">
        <v>272</v>
      </c>
      <c r="V2092" s="108" t="s">
        <v>272</v>
      </c>
      <c r="W2092" s="108" t="s">
        <v>272</v>
      </c>
      <c r="X2092" s="108" t="s">
        <v>272</v>
      </c>
      <c r="Y2092" s="108" t="s">
        <v>272</v>
      </c>
      <c r="Z2092" s="108" t="s">
        <v>272</v>
      </c>
      <c r="AA2092" s="108" t="s">
        <v>272</v>
      </c>
      <c r="AB2092" s="108" t="s">
        <v>272</v>
      </c>
      <c r="AC2092" s="108" t="s">
        <v>272</v>
      </c>
      <c r="AD2092" s="108" t="s">
        <v>272</v>
      </c>
      <c r="AE2092" s="108" t="s">
        <v>272</v>
      </c>
      <c r="AF2092" s="108" t="s">
        <v>278</v>
      </c>
    </row>
    <row r="2093" spans="1:32" x14ac:dyDescent="0.25">
      <c r="A2093" s="107">
        <f t="shared" si="32"/>
        <v>10</v>
      </c>
      <c r="B2093" s="113">
        <v>45583</v>
      </c>
      <c r="C2093" s="113">
        <v>45583</v>
      </c>
      <c r="D2093" s="108" t="s">
        <v>4250</v>
      </c>
      <c r="E2093" s="108" t="s">
        <v>272</v>
      </c>
      <c r="F2093" s="108" t="s">
        <v>4251</v>
      </c>
      <c r="G2093" s="108" t="s">
        <v>281</v>
      </c>
      <c r="H2093" s="108" t="s">
        <v>282</v>
      </c>
      <c r="I2093" s="108" t="s">
        <v>272</v>
      </c>
      <c r="J2093" s="120">
        <v>-814176000</v>
      </c>
      <c r="K2093" s="114">
        <v>0</v>
      </c>
      <c r="L2093" s="114">
        <v>-814176000</v>
      </c>
      <c r="M2093" s="115" t="s">
        <v>272</v>
      </c>
      <c r="N2093" s="108" t="s">
        <v>283</v>
      </c>
      <c r="O2093" s="108" t="s">
        <v>168</v>
      </c>
      <c r="P2093" s="108" t="s">
        <v>284</v>
      </c>
      <c r="Q2093" s="120">
        <v>22000</v>
      </c>
      <c r="R2093" s="116" t="s">
        <v>0</v>
      </c>
      <c r="S2093" s="108" t="s">
        <v>272</v>
      </c>
      <c r="T2093" s="108" t="s">
        <v>272</v>
      </c>
      <c r="U2093" s="108" t="s">
        <v>272</v>
      </c>
      <c r="V2093" s="108" t="s">
        <v>272</v>
      </c>
      <c r="W2093" s="108" t="s">
        <v>272</v>
      </c>
      <c r="X2093" s="108" t="s">
        <v>272</v>
      </c>
      <c r="Y2093" s="108" t="s">
        <v>272</v>
      </c>
      <c r="Z2093" s="108" t="s">
        <v>272</v>
      </c>
      <c r="AA2093" s="108" t="s">
        <v>272</v>
      </c>
      <c r="AB2093" s="108" t="s">
        <v>272</v>
      </c>
      <c r="AC2093" s="108" t="s">
        <v>272</v>
      </c>
      <c r="AD2093" s="108" t="s">
        <v>272</v>
      </c>
      <c r="AE2093" s="108" t="s">
        <v>272</v>
      </c>
      <c r="AF2093" s="108" t="s">
        <v>278</v>
      </c>
    </row>
    <row r="2094" spans="1:32" x14ac:dyDescent="0.25">
      <c r="A2094" s="107">
        <f t="shared" si="32"/>
        <v>10</v>
      </c>
      <c r="B2094" s="113">
        <v>45583</v>
      </c>
      <c r="C2094" s="113">
        <v>45583</v>
      </c>
      <c r="D2094" s="108" t="s">
        <v>4252</v>
      </c>
      <c r="E2094" s="108" t="s">
        <v>272</v>
      </c>
      <c r="F2094" s="108" t="s">
        <v>4253</v>
      </c>
      <c r="G2094" s="108" t="s">
        <v>281</v>
      </c>
      <c r="H2094" s="108" t="s">
        <v>282</v>
      </c>
      <c r="I2094" s="108" t="s">
        <v>272</v>
      </c>
      <c r="J2094" s="120">
        <v>-357423000</v>
      </c>
      <c r="K2094" s="114">
        <v>0</v>
      </c>
      <c r="L2094" s="114">
        <v>-357423000</v>
      </c>
      <c r="M2094" s="115" t="s">
        <v>272</v>
      </c>
      <c r="N2094" s="108" t="s">
        <v>110</v>
      </c>
      <c r="O2094" s="108" t="s">
        <v>192</v>
      </c>
      <c r="P2094" s="108" t="s">
        <v>284</v>
      </c>
      <c r="Q2094" s="120">
        <v>11000</v>
      </c>
      <c r="R2094" s="116" t="s">
        <v>0</v>
      </c>
      <c r="S2094" s="108" t="s">
        <v>272</v>
      </c>
      <c r="T2094" s="108" t="s">
        <v>272</v>
      </c>
      <c r="U2094" s="108" t="s">
        <v>272</v>
      </c>
      <c r="V2094" s="108" t="s">
        <v>272</v>
      </c>
      <c r="W2094" s="108" t="s">
        <v>272</v>
      </c>
      <c r="X2094" s="108" t="s">
        <v>272</v>
      </c>
      <c r="Y2094" s="108" t="s">
        <v>272</v>
      </c>
      <c r="Z2094" s="108" t="s">
        <v>272</v>
      </c>
      <c r="AA2094" s="108" t="s">
        <v>272</v>
      </c>
      <c r="AB2094" s="108" t="s">
        <v>272</v>
      </c>
      <c r="AC2094" s="108" t="s">
        <v>272</v>
      </c>
      <c r="AD2094" s="108" t="s">
        <v>272</v>
      </c>
      <c r="AE2094" s="108" t="s">
        <v>272</v>
      </c>
      <c r="AF2094" s="108" t="s">
        <v>278</v>
      </c>
    </row>
    <row r="2095" spans="1:32" x14ac:dyDescent="0.25">
      <c r="A2095" s="107">
        <f t="shared" si="32"/>
        <v>10</v>
      </c>
      <c r="B2095" s="113">
        <v>45583</v>
      </c>
      <c r="C2095" s="113">
        <v>45583</v>
      </c>
      <c r="D2095" s="108" t="s">
        <v>4254</v>
      </c>
      <c r="E2095" s="108" t="s">
        <v>272</v>
      </c>
      <c r="F2095" s="108" t="s">
        <v>4255</v>
      </c>
      <c r="G2095" s="108" t="s">
        <v>281</v>
      </c>
      <c r="H2095" s="108" t="s">
        <v>282</v>
      </c>
      <c r="I2095" s="108" t="s">
        <v>272</v>
      </c>
      <c r="J2095" s="120">
        <v>-580756000</v>
      </c>
      <c r="K2095" s="114">
        <v>0</v>
      </c>
      <c r="L2095" s="114">
        <v>-580756000</v>
      </c>
      <c r="M2095" s="115" t="s">
        <v>272</v>
      </c>
      <c r="N2095" s="108" t="s">
        <v>116</v>
      </c>
      <c r="O2095" s="108" t="s">
        <v>173</v>
      </c>
      <c r="P2095" s="108" t="s">
        <v>284</v>
      </c>
      <c r="Q2095" s="120">
        <v>22000</v>
      </c>
      <c r="R2095" s="116" t="s">
        <v>0</v>
      </c>
      <c r="S2095" s="108" t="s">
        <v>272</v>
      </c>
      <c r="T2095" s="108" t="s">
        <v>272</v>
      </c>
      <c r="U2095" s="108" t="s">
        <v>272</v>
      </c>
      <c r="V2095" s="108" t="s">
        <v>272</v>
      </c>
      <c r="W2095" s="108" t="s">
        <v>272</v>
      </c>
      <c r="X2095" s="108" t="s">
        <v>272</v>
      </c>
      <c r="Y2095" s="108" t="s">
        <v>272</v>
      </c>
      <c r="Z2095" s="108" t="s">
        <v>272</v>
      </c>
      <c r="AA2095" s="108" t="s">
        <v>272</v>
      </c>
      <c r="AB2095" s="108" t="s">
        <v>272</v>
      </c>
      <c r="AC2095" s="108" t="s">
        <v>272</v>
      </c>
      <c r="AD2095" s="108" t="s">
        <v>272</v>
      </c>
      <c r="AE2095" s="108" t="s">
        <v>272</v>
      </c>
      <c r="AF2095" s="108" t="s">
        <v>278</v>
      </c>
    </row>
    <row r="2096" spans="1:32" x14ac:dyDescent="0.25">
      <c r="A2096" s="107">
        <f t="shared" si="32"/>
        <v>10</v>
      </c>
      <c r="B2096" s="113">
        <v>45583</v>
      </c>
      <c r="C2096" s="113">
        <v>45583</v>
      </c>
      <c r="D2096" s="108" t="s">
        <v>4256</v>
      </c>
      <c r="E2096" s="108" t="s">
        <v>272</v>
      </c>
      <c r="F2096" s="108" t="s">
        <v>4257</v>
      </c>
      <c r="G2096" s="108" t="s">
        <v>281</v>
      </c>
      <c r="H2096" s="108" t="s">
        <v>282</v>
      </c>
      <c r="I2096" s="108" t="s">
        <v>272</v>
      </c>
      <c r="J2096" s="120">
        <v>-580756000</v>
      </c>
      <c r="K2096" s="114">
        <v>0</v>
      </c>
      <c r="L2096" s="114">
        <v>-580756000</v>
      </c>
      <c r="M2096" s="115" t="s">
        <v>272</v>
      </c>
      <c r="N2096" s="108" t="s">
        <v>116</v>
      </c>
      <c r="O2096" s="108" t="s">
        <v>173</v>
      </c>
      <c r="P2096" s="108" t="s">
        <v>284</v>
      </c>
      <c r="Q2096" s="120">
        <v>22000</v>
      </c>
      <c r="R2096" s="116" t="s">
        <v>0</v>
      </c>
      <c r="S2096" s="108" t="s">
        <v>272</v>
      </c>
      <c r="T2096" s="108" t="s">
        <v>272</v>
      </c>
      <c r="U2096" s="108" t="s">
        <v>272</v>
      </c>
      <c r="V2096" s="108" t="s">
        <v>272</v>
      </c>
      <c r="W2096" s="108" t="s">
        <v>272</v>
      </c>
      <c r="X2096" s="108" t="s">
        <v>272</v>
      </c>
      <c r="Y2096" s="108" t="s">
        <v>272</v>
      </c>
      <c r="Z2096" s="108" t="s">
        <v>272</v>
      </c>
      <c r="AA2096" s="108" t="s">
        <v>272</v>
      </c>
      <c r="AB2096" s="108" t="s">
        <v>272</v>
      </c>
      <c r="AC2096" s="108" t="s">
        <v>272</v>
      </c>
      <c r="AD2096" s="108" t="s">
        <v>272</v>
      </c>
      <c r="AE2096" s="108" t="s">
        <v>272</v>
      </c>
      <c r="AF2096" s="108" t="s">
        <v>278</v>
      </c>
    </row>
    <row r="2097" spans="1:32" x14ac:dyDescent="0.25">
      <c r="A2097" s="107">
        <f t="shared" si="32"/>
        <v>10</v>
      </c>
      <c r="B2097" s="113">
        <v>45583</v>
      </c>
      <c r="C2097" s="113">
        <v>45583</v>
      </c>
      <c r="D2097" s="108" t="s">
        <v>4258</v>
      </c>
      <c r="E2097" s="108" t="s">
        <v>272</v>
      </c>
      <c r="F2097" s="108" t="s">
        <v>4259</v>
      </c>
      <c r="G2097" s="108" t="s">
        <v>281</v>
      </c>
      <c r="H2097" s="108" t="s">
        <v>282</v>
      </c>
      <c r="I2097" s="108" t="s">
        <v>272</v>
      </c>
      <c r="J2097" s="120">
        <v>-714846000</v>
      </c>
      <c r="K2097" s="114">
        <v>0</v>
      </c>
      <c r="L2097" s="114">
        <v>-714846000</v>
      </c>
      <c r="M2097" s="115" t="s">
        <v>272</v>
      </c>
      <c r="N2097" s="108" t="s">
        <v>110</v>
      </c>
      <c r="O2097" s="108" t="s">
        <v>192</v>
      </c>
      <c r="P2097" s="108" t="s">
        <v>284</v>
      </c>
      <c r="Q2097" s="120">
        <v>22000</v>
      </c>
      <c r="R2097" s="116" t="s">
        <v>0</v>
      </c>
      <c r="S2097" s="108" t="s">
        <v>272</v>
      </c>
      <c r="T2097" s="108" t="s">
        <v>272</v>
      </c>
      <c r="U2097" s="108" t="s">
        <v>272</v>
      </c>
      <c r="V2097" s="108" t="s">
        <v>272</v>
      </c>
      <c r="W2097" s="108" t="s">
        <v>272</v>
      </c>
      <c r="X2097" s="108" t="s">
        <v>272</v>
      </c>
      <c r="Y2097" s="108" t="s">
        <v>272</v>
      </c>
      <c r="Z2097" s="108" t="s">
        <v>272</v>
      </c>
      <c r="AA2097" s="108" t="s">
        <v>272</v>
      </c>
      <c r="AB2097" s="108" t="s">
        <v>272</v>
      </c>
      <c r="AC2097" s="108" t="s">
        <v>272</v>
      </c>
      <c r="AD2097" s="108" t="s">
        <v>272</v>
      </c>
      <c r="AE2097" s="108" t="s">
        <v>272</v>
      </c>
      <c r="AF2097" s="108" t="s">
        <v>278</v>
      </c>
    </row>
    <row r="2098" spans="1:32" x14ac:dyDescent="0.25">
      <c r="A2098" s="107">
        <f t="shared" si="32"/>
        <v>10</v>
      </c>
      <c r="B2098" s="113">
        <v>45583</v>
      </c>
      <c r="C2098" s="113">
        <v>45583</v>
      </c>
      <c r="D2098" s="108" t="s">
        <v>4260</v>
      </c>
      <c r="E2098" s="108" t="s">
        <v>272</v>
      </c>
      <c r="F2098" s="108" t="s">
        <v>4261</v>
      </c>
      <c r="G2098" s="108" t="s">
        <v>281</v>
      </c>
      <c r="H2098" s="108" t="s">
        <v>282</v>
      </c>
      <c r="I2098" s="108" t="s">
        <v>272</v>
      </c>
      <c r="J2098" s="120">
        <v>-61577700</v>
      </c>
      <c r="K2098" s="114">
        <v>0</v>
      </c>
      <c r="L2098" s="114">
        <v>-61577700</v>
      </c>
      <c r="M2098" s="115" t="s">
        <v>272</v>
      </c>
      <c r="N2098" s="108" t="s">
        <v>141</v>
      </c>
      <c r="O2098" s="108" t="s">
        <v>142</v>
      </c>
      <c r="P2098" s="108" t="s">
        <v>284</v>
      </c>
      <c r="Q2098" s="120">
        <v>3000</v>
      </c>
      <c r="R2098" s="116" t="s">
        <v>1</v>
      </c>
      <c r="S2098" s="108" t="s">
        <v>272</v>
      </c>
      <c r="T2098" s="108" t="s">
        <v>272</v>
      </c>
      <c r="U2098" s="108" t="s">
        <v>272</v>
      </c>
      <c r="V2098" s="108" t="s">
        <v>272</v>
      </c>
      <c r="W2098" s="108" t="s">
        <v>272</v>
      </c>
      <c r="X2098" s="108" t="s">
        <v>272</v>
      </c>
      <c r="Y2098" s="108" t="s">
        <v>272</v>
      </c>
      <c r="Z2098" s="108" t="s">
        <v>272</v>
      </c>
      <c r="AA2098" s="108" t="s">
        <v>272</v>
      </c>
      <c r="AB2098" s="108" t="s">
        <v>272</v>
      </c>
      <c r="AC2098" s="108" t="s">
        <v>272</v>
      </c>
      <c r="AD2098" s="108" t="s">
        <v>272</v>
      </c>
      <c r="AE2098" s="108" t="s">
        <v>272</v>
      </c>
      <c r="AF2098" s="108" t="s">
        <v>278</v>
      </c>
    </row>
    <row r="2099" spans="1:32" x14ac:dyDescent="0.25">
      <c r="A2099" s="107">
        <f t="shared" si="32"/>
        <v>10</v>
      </c>
      <c r="B2099" s="113">
        <v>45583</v>
      </c>
      <c r="C2099" s="113">
        <v>45583</v>
      </c>
      <c r="D2099" s="108" t="s">
        <v>4262</v>
      </c>
      <c r="E2099" s="108" t="s">
        <v>272</v>
      </c>
      <c r="F2099" s="108" t="s">
        <v>4263</v>
      </c>
      <c r="G2099" s="108" t="s">
        <v>281</v>
      </c>
      <c r="H2099" s="108" t="s">
        <v>282</v>
      </c>
      <c r="I2099" s="108" t="s">
        <v>272</v>
      </c>
      <c r="J2099" s="120">
        <v>-6655320</v>
      </c>
      <c r="K2099" s="114">
        <v>0</v>
      </c>
      <c r="L2099" s="114">
        <v>-6655320</v>
      </c>
      <c r="M2099" s="115" t="s">
        <v>272</v>
      </c>
      <c r="N2099" s="108" t="s">
        <v>95</v>
      </c>
      <c r="O2099" s="108" t="s">
        <v>170</v>
      </c>
      <c r="P2099" s="108" t="s">
        <v>284</v>
      </c>
      <c r="Q2099" s="120">
        <v>200</v>
      </c>
      <c r="R2099" s="116" t="s">
        <v>0</v>
      </c>
      <c r="S2099" s="108" t="s">
        <v>272</v>
      </c>
      <c r="T2099" s="108" t="s">
        <v>272</v>
      </c>
      <c r="U2099" s="108" t="s">
        <v>272</v>
      </c>
      <c r="V2099" s="108" t="s">
        <v>272</v>
      </c>
      <c r="W2099" s="108" t="s">
        <v>272</v>
      </c>
      <c r="X2099" s="108" t="s">
        <v>272</v>
      </c>
      <c r="Y2099" s="108" t="s">
        <v>272</v>
      </c>
      <c r="Z2099" s="108" t="s">
        <v>272</v>
      </c>
      <c r="AA2099" s="108" t="s">
        <v>272</v>
      </c>
      <c r="AB2099" s="108" t="s">
        <v>272</v>
      </c>
      <c r="AC2099" s="108" t="s">
        <v>272</v>
      </c>
      <c r="AD2099" s="108" t="s">
        <v>272</v>
      </c>
      <c r="AE2099" s="108" t="s">
        <v>272</v>
      </c>
      <c r="AF2099" s="108" t="s">
        <v>278</v>
      </c>
    </row>
    <row r="2100" spans="1:32" ht="25" x14ac:dyDescent="0.25">
      <c r="A2100" s="107">
        <f t="shared" si="32"/>
        <v>10</v>
      </c>
      <c r="B2100" s="113">
        <v>45584</v>
      </c>
      <c r="C2100" s="113">
        <v>45584</v>
      </c>
      <c r="D2100" s="108" t="s">
        <v>4264</v>
      </c>
      <c r="E2100" s="108" t="s">
        <v>272</v>
      </c>
      <c r="F2100" s="108" t="s">
        <v>4265</v>
      </c>
      <c r="G2100" s="108" t="s">
        <v>274</v>
      </c>
      <c r="H2100" s="108" t="s">
        <v>275</v>
      </c>
      <c r="I2100" s="108" t="s">
        <v>272</v>
      </c>
      <c r="J2100" s="120">
        <v>-6218379</v>
      </c>
      <c r="K2100" s="114">
        <v>0</v>
      </c>
      <c r="L2100" s="114">
        <v>-6218379</v>
      </c>
      <c r="M2100" s="115" t="s">
        <v>4266</v>
      </c>
      <c r="N2100" s="108" t="s">
        <v>272</v>
      </c>
      <c r="O2100" s="108" t="s">
        <v>272</v>
      </c>
      <c r="P2100" s="108" t="s">
        <v>272</v>
      </c>
      <c r="Q2100" s="120">
        <v>0</v>
      </c>
      <c r="R2100" s="116" t="s">
        <v>239</v>
      </c>
      <c r="S2100" s="108" t="s">
        <v>272</v>
      </c>
      <c r="T2100" s="108" t="s">
        <v>272</v>
      </c>
      <c r="U2100" s="108" t="s">
        <v>272</v>
      </c>
      <c r="V2100" s="108" t="s">
        <v>272</v>
      </c>
      <c r="W2100" s="108" t="s">
        <v>272</v>
      </c>
      <c r="X2100" s="108" t="s">
        <v>272</v>
      </c>
      <c r="Y2100" s="108" t="s">
        <v>272</v>
      </c>
      <c r="Z2100" s="108" t="s">
        <v>272</v>
      </c>
      <c r="AA2100" s="108" t="s">
        <v>272</v>
      </c>
      <c r="AB2100" s="108" t="s">
        <v>272</v>
      </c>
      <c r="AC2100" s="108" t="s">
        <v>272</v>
      </c>
      <c r="AD2100" s="108" t="s">
        <v>272</v>
      </c>
      <c r="AE2100" s="108" t="s">
        <v>272</v>
      </c>
      <c r="AF2100" s="108" t="s">
        <v>278</v>
      </c>
    </row>
    <row r="2101" spans="1:32" ht="25" x14ac:dyDescent="0.25">
      <c r="A2101" s="107">
        <f t="shared" si="32"/>
        <v>10</v>
      </c>
      <c r="B2101" s="113">
        <v>45584</v>
      </c>
      <c r="C2101" s="113">
        <v>45584</v>
      </c>
      <c r="D2101" s="108" t="s">
        <v>4267</v>
      </c>
      <c r="E2101" s="108" t="s">
        <v>272</v>
      </c>
      <c r="F2101" s="108" t="s">
        <v>4268</v>
      </c>
      <c r="G2101" s="108" t="s">
        <v>274</v>
      </c>
      <c r="H2101" s="108" t="s">
        <v>275</v>
      </c>
      <c r="I2101" s="108" t="s">
        <v>272</v>
      </c>
      <c r="J2101" s="120">
        <v>-2369256</v>
      </c>
      <c r="K2101" s="114">
        <v>0</v>
      </c>
      <c r="L2101" s="114">
        <v>-2369256</v>
      </c>
      <c r="M2101" s="115" t="s">
        <v>4266</v>
      </c>
      <c r="N2101" s="108" t="s">
        <v>272</v>
      </c>
      <c r="O2101" s="108" t="s">
        <v>272</v>
      </c>
      <c r="P2101" s="108" t="s">
        <v>272</v>
      </c>
      <c r="Q2101" s="120">
        <v>0</v>
      </c>
      <c r="R2101" s="116" t="s">
        <v>239</v>
      </c>
      <c r="S2101" s="108" t="s">
        <v>272</v>
      </c>
      <c r="T2101" s="108" t="s">
        <v>272</v>
      </c>
      <c r="U2101" s="108" t="s">
        <v>272</v>
      </c>
      <c r="V2101" s="108" t="s">
        <v>272</v>
      </c>
      <c r="W2101" s="108" t="s">
        <v>272</v>
      </c>
      <c r="X2101" s="108" t="s">
        <v>272</v>
      </c>
      <c r="Y2101" s="108" t="s">
        <v>272</v>
      </c>
      <c r="Z2101" s="108" t="s">
        <v>272</v>
      </c>
      <c r="AA2101" s="108" t="s">
        <v>272</v>
      </c>
      <c r="AB2101" s="108" t="s">
        <v>272</v>
      </c>
      <c r="AC2101" s="108" t="s">
        <v>272</v>
      </c>
      <c r="AD2101" s="108" t="s">
        <v>272</v>
      </c>
      <c r="AE2101" s="108" t="s">
        <v>272</v>
      </c>
      <c r="AF2101" s="108" t="s">
        <v>278</v>
      </c>
    </row>
    <row r="2102" spans="1:32" ht="25" x14ac:dyDescent="0.25">
      <c r="A2102" s="107">
        <f t="shared" si="32"/>
        <v>10</v>
      </c>
      <c r="B2102" s="113">
        <v>45584</v>
      </c>
      <c r="C2102" s="113">
        <v>45584</v>
      </c>
      <c r="D2102" s="108" t="s">
        <v>4269</v>
      </c>
      <c r="E2102" s="108" t="s">
        <v>272</v>
      </c>
      <c r="F2102" s="108" t="s">
        <v>4270</v>
      </c>
      <c r="G2102" s="108" t="s">
        <v>274</v>
      </c>
      <c r="H2102" s="108" t="s">
        <v>275</v>
      </c>
      <c r="I2102" s="108" t="s">
        <v>272</v>
      </c>
      <c r="J2102" s="120">
        <v>-33106883</v>
      </c>
      <c r="K2102" s="114">
        <v>0</v>
      </c>
      <c r="L2102" s="114">
        <v>-33106883</v>
      </c>
      <c r="M2102" s="115" t="s">
        <v>4271</v>
      </c>
      <c r="N2102" s="108" t="s">
        <v>272</v>
      </c>
      <c r="O2102" s="108" t="s">
        <v>272</v>
      </c>
      <c r="P2102" s="108" t="s">
        <v>272</v>
      </c>
      <c r="Q2102" s="120">
        <v>0</v>
      </c>
      <c r="R2102" s="116" t="s">
        <v>239</v>
      </c>
      <c r="S2102" s="108" t="s">
        <v>272</v>
      </c>
      <c r="T2102" s="108" t="s">
        <v>272</v>
      </c>
      <c r="U2102" s="108" t="s">
        <v>272</v>
      </c>
      <c r="V2102" s="108" t="s">
        <v>272</v>
      </c>
      <c r="W2102" s="108" t="s">
        <v>272</v>
      </c>
      <c r="X2102" s="108" t="s">
        <v>272</v>
      </c>
      <c r="Y2102" s="108" t="s">
        <v>272</v>
      </c>
      <c r="Z2102" s="108" t="s">
        <v>272</v>
      </c>
      <c r="AA2102" s="108" t="s">
        <v>272</v>
      </c>
      <c r="AB2102" s="108" t="s">
        <v>272</v>
      </c>
      <c r="AC2102" s="108" t="s">
        <v>272</v>
      </c>
      <c r="AD2102" s="108" t="s">
        <v>272</v>
      </c>
      <c r="AE2102" s="108" t="s">
        <v>272</v>
      </c>
      <c r="AF2102" s="108" t="s">
        <v>278</v>
      </c>
    </row>
    <row r="2103" spans="1:32" ht="25" x14ac:dyDescent="0.25">
      <c r="A2103" s="107">
        <f t="shared" si="32"/>
        <v>10</v>
      </c>
      <c r="B2103" s="113">
        <v>45584</v>
      </c>
      <c r="C2103" s="113">
        <v>45584</v>
      </c>
      <c r="D2103" s="108" t="s">
        <v>4272</v>
      </c>
      <c r="E2103" s="108" t="s">
        <v>272</v>
      </c>
      <c r="F2103" s="108" t="s">
        <v>4273</v>
      </c>
      <c r="G2103" s="108" t="s">
        <v>274</v>
      </c>
      <c r="H2103" s="108" t="s">
        <v>275</v>
      </c>
      <c r="I2103" s="108" t="s">
        <v>272</v>
      </c>
      <c r="J2103" s="120">
        <v>-2473189</v>
      </c>
      <c r="K2103" s="114">
        <v>0</v>
      </c>
      <c r="L2103" s="114">
        <v>-2473189</v>
      </c>
      <c r="M2103" s="115" t="s">
        <v>4274</v>
      </c>
      <c r="N2103" s="108" t="s">
        <v>272</v>
      </c>
      <c r="O2103" s="108" t="s">
        <v>272</v>
      </c>
      <c r="P2103" s="108" t="s">
        <v>272</v>
      </c>
      <c r="Q2103" s="120">
        <v>0</v>
      </c>
      <c r="R2103" s="116" t="s">
        <v>239</v>
      </c>
      <c r="S2103" s="108" t="s">
        <v>272</v>
      </c>
      <c r="T2103" s="108" t="s">
        <v>272</v>
      </c>
      <c r="U2103" s="108" t="s">
        <v>272</v>
      </c>
      <c r="V2103" s="108" t="s">
        <v>272</v>
      </c>
      <c r="W2103" s="108" t="s">
        <v>272</v>
      </c>
      <c r="X2103" s="108" t="s">
        <v>272</v>
      </c>
      <c r="Y2103" s="108" t="s">
        <v>272</v>
      </c>
      <c r="Z2103" s="108" t="s">
        <v>272</v>
      </c>
      <c r="AA2103" s="108" t="s">
        <v>272</v>
      </c>
      <c r="AB2103" s="108" t="s">
        <v>272</v>
      </c>
      <c r="AC2103" s="108" t="s">
        <v>272</v>
      </c>
      <c r="AD2103" s="108" t="s">
        <v>272</v>
      </c>
      <c r="AE2103" s="108" t="s">
        <v>272</v>
      </c>
      <c r="AF2103" s="108" t="s">
        <v>278</v>
      </c>
    </row>
    <row r="2104" spans="1:32" ht="25" x14ac:dyDescent="0.25">
      <c r="A2104" s="107">
        <f t="shared" si="32"/>
        <v>10</v>
      </c>
      <c r="B2104" s="113">
        <v>45584</v>
      </c>
      <c r="C2104" s="113">
        <v>45584</v>
      </c>
      <c r="D2104" s="108" t="s">
        <v>4275</v>
      </c>
      <c r="E2104" s="108" t="s">
        <v>272</v>
      </c>
      <c r="F2104" s="108" t="s">
        <v>4276</v>
      </c>
      <c r="G2104" s="108" t="s">
        <v>274</v>
      </c>
      <c r="H2104" s="108" t="s">
        <v>275</v>
      </c>
      <c r="I2104" s="108" t="s">
        <v>272</v>
      </c>
      <c r="J2104" s="120">
        <v>-3660669</v>
      </c>
      <c r="K2104" s="114">
        <v>0</v>
      </c>
      <c r="L2104" s="114">
        <v>-3660669</v>
      </c>
      <c r="M2104" s="115" t="s">
        <v>4277</v>
      </c>
      <c r="N2104" s="108" t="s">
        <v>272</v>
      </c>
      <c r="O2104" s="108" t="s">
        <v>272</v>
      </c>
      <c r="P2104" s="108" t="s">
        <v>272</v>
      </c>
      <c r="Q2104" s="120">
        <v>0</v>
      </c>
      <c r="R2104" s="116" t="s">
        <v>239</v>
      </c>
      <c r="S2104" s="108" t="s">
        <v>272</v>
      </c>
      <c r="T2104" s="108" t="s">
        <v>272</v>
      </c>
      <c r="U2104" s="108" t="s">
        <v>272</v>
      </c>
      <c r="V2104" s="108" t="s">
        <v>272</v>
      </c>
      <c r="W2104" s="108" t="s">
        <v>272</v>
      </c>
      <c r="X2104" s="108" t="s">
        <v>272</v>
      </c>
      <c r="Y2104" s="108" t="s">
        <v>272</v>
      </c>
      <c r="Z2104" s="108" t="s">
        <v>272</v>
      </c>
      <c r="AA2104" s="108" t="s">
        <v>272</v>
      </c>
      <c r="AB2104" s="108" t="s">
        <v>272</v>
      </c>
      <c r="AC2104" s="108" t="s">
        <v>272</v>
      </c>
      <c r="AD2104" s="108" t="s">
        <v>272</v>
      </c>
      <c r="AE2104" s="108" t="s">
        <v>272</v>
      </c>
      <c r="AF2104" s="108" t="s">
        <v>278</v>
      </c>
    </row>
    <row r="2105" spans="1:32" ht="25" x14ac:dyDescent="0.25">
      <c r="A2105" s="107">
        <f t="shared" si="32"/>
        <v>10</v>
      </c>
      <c r="B2105" s="113">
        <v>45584</v>
      </c>
      <c r="C2105" s="113">
        <v>45584</v>
      </c>
      <c r="D2105" s="108" t="s">
        <v>4278</v>
      </c>
      <c r="E2105" s="108" t="s">
        <v>272</v>
      </c>
      <c r="F2105" s="108" t="s">
        <v>4279</v>
      </c>
      <c r="G2105" s="108" t="s">
        <v>274</v>
      </c>
      <c r="H2105" s="108" t="s">
        <v>275</v>
      </c>
      <c r="I2105" s="108" t="s">
        <v>272</v>
      </c>
      <c r="J2105" s="120">
        <v>-4403850</v>
      </c>
      <c r="K2105" s="114">
        <v>0</v>
      </c>
      <c r="L2105" s="114">
        <v>-4403850</v>
      </c>
      <c r="M2105" s="115" t="s">
        <v>4280</v>
      </c>
      <c r="N2105" s="108" t="s">
        <v>272</v>
      </c>
      <c r="O2105" s="108" t="s">
        <v>272</v>
      </c>
      <c r="P2105" s="108" t="s">
        <v>272</v>
      </c>
      <c r="Q2105" s="120">
        <v>0</v>
      </c>
      <c r="R2105" s="116" t="s">
        <v>239</v>
      </c>
      <c r="S2105" s="108" t="s">
        <v>272</v>
      </c>
      <c r="T2105" s="108" t="s">
        <v>272</v>
      </c>
      <c r="U2105" s="108" t="s">
        <v>272</v>
      </c>
      <c r="V2105" s="108" t="s">
        <v>272</v>
      </c>
      <c r="W2105" s="108" t="s">
        <v>272</v>
      </c>
      <c r="X2105" s="108" t="s">
        <v>272</v>
      </c>
      <c r="Y2105" s="108" t="s">
        <v>272</v>
      </c>
      <c r="Z2105" s="108" t="s">
        <v>272</v>
      </c>
      <c r="AA2105" s="108" t="s">
        <v>272</v>
      </c>
      <c r="AB2105" s="108" t="s">
        <v>272</v>
      </c>
      <c r="AC2105" s="108" t="s">
        <v>272</v>
      </c>
      <c r="AD2105" s="108" t="s">
        <v>272</v>
      </c>
      <c r="AE2105" s="108" t="s">
        <v>272</v>
      </c>
      <c r="AF2105" s="108" t="s">
        <v>278</v>
      </c>
    </row>
    <row r="2106" spans="1:32" x14ac:dyDescent="0.25">
      <c r="A2106" s="107">
        <f t="shared" si="32"/>
        <v>10</v>
      </c>
      <c r="B2106" s="113">
        <v>45584</v>
      </c>
      <c r="C2106" s="113">
        <v>45584</v>
      </c>
      <c r="D2106" s="108" t="s">
        <v>4281</v>
      </c>
      <c r="E2106" s="108" t="s">
        <v>272</v>
      </c>
      <c r="F2106" s="108" t="s">
        <v>4282</v>
      </c>
      <c r="G2106" s="108" t="s">
        <v>281</v>
      </c>
      <c r="H2106" s="108" t="s">
        <v>282</v>
      </c>
      <c r="I2106" s="108" t="s">
        <v>272</v>
      </c>
      <c r="J2106" s="120">
        <v>-736737540</v>
      </c>
      <c r="K2106" s="114">
        <v>0</v>
      </c>
      <c r="L2106" s="114">
        <v>-736737540</v>
      </c>
      <c r="M2106" s="115" t="s">
        <v>272</v>
      </c>
      <c r="N2106" s="108" t="s">
        <v>95</v>
      </c>
      <c r="O2106" s="108" t="s">
        <v>170</v>
      </c>
      <c r="P2106" s="108" t="s">
        <v>284</v>
      </c>
      <c r="Q2106" s="120">
        <v>22000</v>
      </c>
      <c r="R2106" s="116" t="s">
        <v>0</v>
      </c>
      <c r="S2106" s="108" t="s">
        <v>272</v>
      </c>
      <c r="T2106" s="108" t="s">
        <v>272</v>
      </c>
      <c r="U2106" s="108" t="s">
        <v>272</v>
      </c>
      <c r="V2106" s="108" t="s">
        <v>272</v>
      </c>
      <c r="W2106" s="108" t="s">
        <v>272</v>
      </c>
      <c r="X2106" s="108" t="s">
        <v>272</v>
      </c>
      <c r="Y2106" s="108" t="s">
        <v>272</v>
      </c>
      <c r="Z2106" s="108" t="s">
        <v>272</v>
      </c>
      <c r="AA2106" s="108" t="s">
        <v>272</v>
      </c>
      <c r="AB2106" s="108" t="s">
        <v>272</v>
      </c>
      <c r="AC2106" s="108" t="s">
        <v>272</v>
      </c>
      <c r="AD2106" s="108" t="s">
        <v>272</v>
      </c>
      <c r="AE2106" s="108" t="s">
        <v>272</v>
      </c>
      <c r="AF2106" s="108" t="s">
        <v>278</v>
      </c>
    </row>
    <row r="2107" spans="1:32" x14ac:dyDescent="0.25">
      <c r="A2107" s="107">
        <f t="shared" si="32"/>
        <v>10</v>
      </c>
      <c r="B2107" s="113">
        <v>45584</v>
      </c>
      <c r="C2107" s="113">
        <v>45584</v>
      </c>
      <c r="D2107" s="108" t="s">
        <v>4283</v>
      </c>
      <c r="E2107" s="108" t="s">
        <v>272</v>
      </c>
      <c r="F2107" s="108" t="s">
        <v>4284</v>
      </c>
      <c r="G2107" s="108" t="s">
        <v>281</v>
      </c>
      <c r="H2107" s="108" t="s">
        <v>282</v>
      </c>
      <c r="I2107" s="108" t="s">
        <v>272</v>
      </c>
      <c r="J2107" s="120">
        <v>-386034000</v>
      </c>
      <c r="K2107" s="114">
        <v>0</v>
      </c>
      <c r="L2107" s="114">
        <v>-386034000</v>
      </c>
      <c r="M2107" s="115" t="s">
        <v>272</v>
      </c>
      <c r="N2107" s="108" t="s">
        <v>101</v>
      </c>
      <c r="O2107" s="108" t="s">
        <v>175</v>
      </c>
      <c r="P2107" s="108" t="s">
        <v>284</v>
      </c>
      <c r="Q2107" s="120">
        <v>11000</v>
      </c>
      <c r="R2107" s="116" t="s">
        <v>1</v>
      </c>
      <c r="S2107" s="108" t="s">
        <v>272</v>
      </c>
      <c r="T2107" s="108" t="s">
        <v>272</v>
      </c>
      <c r="U2107" s="108" t="s">
        <v>272</v>
      </c>
      <c r="V2107" s="108" t="s">
        <v>272</v>
      </c>
      <c r="W2107" s="108" t="s">
        <v>272</v>
      </c>
      <c r="X2107" s="108" t="s">
        <v>272</v>
      </c>
      <c r="Y2107" s="108" t="s">
        <v>272</v>
      </c>
      <c r="Z2107" s="108" t="s">
        <v>272</v>
      </c>
      <c r="AA2107" s="108" t="s">
        <v>272</v>
      </c>
      <c r="AB2107" s="108" t="s">
        <v>272</v>
      </c>
      <c r="AC2107" s="108" t="s">
        <v>272</v>
      </c>
      <c r="AD2107" s="108" t="s">
        <v>272</v>
      </c>
      <c r="AE2107" s="108" t="s">
        <v>272</v>
      </c>
      <c r="AF2107" s="108" t="s">
        <v>278</v>
      </c>
    </row>
    <row r="2108" spans="1:32" ht="25" x14ac:dyDescent="0.25">
      <c r="A2108" s="107">
        <f t="shared" si="32"/>
        <v>10</v>
      </c>
      <c r="B2108" s="113">
        <v>45586</v>
      </c>
      <c r="C2108" s="113">
        <v>45586</v>
      </c>
      <c r="D2108" s="108" t="s">
        <v>4285</v>
      </c>
      <c r="E2108" s="108" t="s">
        <v>272</v>
      </c>
      <c r="F2108" s="108" t="s">
        <v>4286</v>
      </c>
      <c r="G2108" s="108" t="s">
        <v>274</v>
      </c>
      <c r="H2108" s="108" t="s">
        <v>275</v>
      </c>
      <c r="I2108" s="108" t="s">
        <v>272</v>
      </c>
      <c r="J2108" s="120">
        <v>-251070</v>
      </c>
      <c r="K2108" s="114">
        <v>0</v>
      </c>
      <c r="L2108" s="114">
        <v>-251070</v>
      </c>
      <c r="M2108" s="115" t="s">
        <v>4287</v>
      </c>
      <c r="N2108" s="108" t="s">
        <v>272</v>
      </c>
      <c r="O2108" s="108" t="s">
        <v>272</v>
      </c>
      <c r="P2108" s="108" t="s">
        <v>272</v>
      </c>
      <c r="Q2108" s="120">
        <v>0</v>
      </c>
      <c r="R2108" s="116" t="s">
        <v>239</v>
      </c>
      <c r="S2108" s="108" t="s">
        <v>272</v>
      </c>
      <c r="T2108" s="108" t="s">
        <v>272</v>
      </c>
      <c r="U2108" s="108" t="s">
        <v>272</v>
      </c>
      <c r="V2108" s="108" t="s">
        <v>272</v>
      </c>
      <c r="W2108" s="108" t="s">
        <v>272</v>
      </c>
      <c r="X2108" s="108" t="s">
        <v>272</v>
      </c>
      <c r="Y2108" s="108" t="s">
        <v>272</v>
      </c>
      <c r="Z2108" s="108" t="s">
        <v>272</v>
      </c>
      <c r="AA2108" s="108" t="s">
        <v>272</v>
      </c>
      <c r="AB2108" s="108" t="s">
        <v>272</v>
      </c>
      <c r="AC2108" s="108" t="s">
        <v>272</v>
      </c>
      <c r="AD2108" s="108" t="s">
        <v>272</v>
      </c>
      <c r="AE2108" s="108" t="s">
        <v>272</v>
      </c>
      <c r="AF2108" s="108" t="s">
        <v>278</v>
      </c>
    </row>
    <row r="2109" spans="1:32" x14ac:dyDescent="0.25">
      <c r="A2109" s="107">
        <f t="shared" si="32"/>
        <v>10</v>
      </c>
      <c r="B2109" s="113">
        <v>45586</v>
      </c>
      <c r="C2109" s="113">
        <v>45586</v>
      </c>
      <c r="D2109" s="108" t="s">
        <v>4288</v>
      </c>
      <c r="E2109" s="108" t="s">
        <v>272</v>
      </c>
      <c r="F2109" s="108" t="s">
        <v>4289</v>
      </c>
      <c r="G2109" s="108" t="s">
        <v>281</v>
      </c>
      <c r="H2109" s="108" t="s">
        <v>282</v>
      </c>
      <c r="I2109" s="108" t="s">
        <v>272</v>
      </c>
      <c r="J2109" s="120">
        <v>-814176000</v>
      </c>
      <c r="K2109" s="114">
        <v>0</v>
      </c>
      <c r="L2109" s="114">
        <v>-814176000</v>
      </c>
      <c r="M2109" s="115" t="s">
        <v>272</v>
      </c>
      <c r="N2109" s="108" t="s">
        <v>283</v>
      </c>
      <c r="O2109" s="108" t="s">
        <v>168</v>
      </c>
      <c r="P2109" s="108" t="s">
        <v>284</v>
      </c>
      <c r="Q2109" s="120">
        <v>22000</v>
      </c>
      <c r="R2109" s="116" t="s">
        <v>0</v>
      </c>
      <c r="S2109" s="108" t="s">
        <v>272</v>
      </c>
      <c r="T2109" s="108" t="s">
        <v>272</v>
      </c>
      <c r="U2109" s="108" t="s">
        <v>272</v>
      </c>
      <c r="V2109" s="108" t="s">
        <v>272</v>
      </c>
      <c r="W2109" s="108" t="s">
        <v>272</v>
      </c>
      <c r="X2109" s="108" t="s">
        <v>272</v>
      </c>
      <c r="Y2109" s="108" t="s">
        <v>272</v>
      </c>
      <c r="Z2109" s="108" t="s">
        <v>272</v>
      </c>
      <c r="AA2109" s="108" t="s">
        <v>272</v>
      </c>
      <c r="AB2109" s="108" t="s">
        <v>272</v>
      </c>
      <c r="AC2109" s="108" t="s">
        <v>272</v>
      </c>
      <c r="AD2109" s="108" t="s">
        <v>272</v>
      </c>
      <c r="AE2109" s="108" t="s">
        <v>272</v>
      </c>
      <c r="AF2109" s="108" t="s">
        <v>278</v>
      </c>
    </row>
    <row r="2110" spans="1:32" x14ac:dyDescent="0.25">
      <c r="A2110" s="107">
        <f t="shared" si="32"/>
        <v>10</v>
      </c>
      <c r="B2110" s="113">
        <v>45586</v>
      </c>
      <c r="C2110" s="113">
        <v>45586</v>
      </c>
      <c r="D2110" s="108" t="s">
        <v>4290</v>
      </c>
      <c r="E2110" s="108" t="s">
        <v>272</v>
      </c>
      <c r="F2110" s="108" t="s">
        <v>4291</v>
      </c>
      <c r="G2110" s="108" t="s">
        <v>281</v>
      </c>
      <c r="H2110" s="108" t="s">
        <v>282</v>
      </c>
      <c r="I2110" s="108" t="s">
        <v>272</v>
      </c>
      <c r="J2110" s="120">
        <v>-814176000</v>
      </c>
      <c r="K2110" s="114">
        <v>0</v>
      </c>
      <c r="L2110" s="114">
        <v>-814176000</v>
      </c>
      <c r="M2110" s="115" t="s">
        <v>272</v>
      </c>
      <c r="N2110" s="108" t="s">
        <v>283</v>
      </c>
      <c r="O2110" s="108" t="s">
        <v>168</v>
      </c>
      <c r="P2110" s="108" t="s">
        <v>284</v>
      </c>
      <c r="Q2110" s="120">
        <v>22000</v>
      </c>
      <c r="R2110" s="116" t="s">
        <v>0</v>
      </c>
      <c r="S2110" s="108" t="s">
        <v>272</v>
      </c>
      <c r="T2110" s="108" t="s">
        <v>272</v>
      </c>
      <c r="U2110" s="108" t="s">
        <v>272</v>
      </c>
      <c r="V2110" s="108" t="s">
        <v>272</v>
      </c>
      <c r="W2110" s="108" t="s">
        <v>272</v>
      </c>
      <c r="X2110" s="108" t="s">
        <v>272</v>
      </c>
      <c r="Y2110" s="108" t="s">
        <v>272</v>
      </c>
      <c r="Z2110" s="108" t="s">
        <v>272</v>
      </c>
      <c r="AA2110" s="108" t="s">
        <v>272</v>
      </c>
      <c r="AB2110" s="108" t="s">
        <v>272</v>
      </c>
      <c r="AC2110" s="108" t="s">
        <v>272</v>
      </c>
      <c r="AD2110" s="108" t="s">
        <v>272</v>
      </c>
      <c r="AE2110" s="108" t="s">
        <v>272</v>
      </c>
      <c r="AF2110" s="108" t="s">
        <v>278</v>
      </c>
    </row>
    <row r="2111" spans="1:32" x14ac:dyDescent="0.25">
      <c r="A2111" s="107">
        <f t="shared" si="32"/>
        <v>10</v>
      </c>
      <c r="B2111" s="113">
        <v>45586</v>
      </c>
      <c r="C2111" s="113">
        <v>45586</v>
      </c>
      <c r="D2111" s="108" t="s">
        <v>4292</v>
      </c>
      <c r="E2111" s="108" t="s">
        <v>272</v>
      </c>
      <c r="F2111" s="108" t="s">
        <v>4293</v>
      </c>
      <c r="G2111" s="108" t="s">
        <v>281</v>
      </c>
      <c r="H2111" s="108" t="s">
        <v>282</v>
      </c>
      <c r="I2111" s="108" t="s">
        <v>272</v>
      </c>
      <c r="J2111" s="120">
        <v>-349669100</v>
      </c>
      <c r="K2111" s="114">
        <v>0</v>
      </c>
      <c r="L2111" s="114">
        <v>-349669100</v>
      </c>
      <c r="M2111" s="115" t="s">
        <v>272</v>
      </c>
      <c r="N2111" s="108" t="s">
        <v>110</v>
      </c>
      <c r="O2111" s="108" t="s">
        <v>192</v>
      </c>
      <c r="P2111" s="108" t="s">
        <v>284</v>
      </c>
      <c r="Q2111" s="120">
        <v>11000</v>
      </c>
      <c r="R2111" s="116" t="s">
        <v>0</v>
      </c>
      <c r="S2111" s="108" t="s">
        <v>272</v>
      </c>
      <c r="T2111" s="108" t="s">
        <v>272</v>
      </c>
      <c r="U2111" s="108" t="s">
        <v>272</v>
      </c>
      <c r="V2111" s="108" t="s">
        <v>272</v>
      </c>
      <c r="W2111" s="108" t="s">
        <v>272</v>
      </c>
      <c r="X2111" s="108" t="s">
        <v>272</v>
      </c>
      <c r="Y2111" s="108" t="s">
        <v>272</v>
      </c>
      <c r="Z2111" s="108" t="s">
        <v>272</v>
      </c>
      <c r="AA2111" s="108" t="s">
        <v>272</v>
      </c>
      <c r="AB2111" s="108" t="s">
        <v>272</v>
      </c>
      <c r="AC2111" s="108" t="s">
        <v>272</v>
      </c>
      <c r="AD2111" s="108" t="s">
        <v>272</v>
      </c>
      <c r="AE2111" s="108" t="s">
        <v>272</v>
      </c>
      <c r="AF2111" s="108" t="s">
        <v>278</v>
      </c>
    </row>
    <row r="2112" spans="1:32" x14ac:dyDescent="0.25">
      <c r="A2112" s="107">
        <f t="shared" si="32"/>
        <v>10</v>
      </c>
      <c r="B2112" s="113">
        <v>45586</v>
      </c>
      <c r="C2112" s="113">
        <v>45586</v>
      </c>
      <c r="D2112" s="108" t="s">
        <v>4294</v>
      </c>
      <c r="E2112" s="108" t="s">
        <v>272</v>
      </c>
      <c r="F2112" s="108" t="s">
        <v>4295</v>
      </c>
      <c r="G2112" s="108" t="s">
        <v>281</v>
      </c>
      <c r="H2112" s="108" t="s">
        <v>282</v>
      </c>
      <c r="I2112" s="108" t="s">
        <v>272</v>
      </c>
      <c r="J2112" s="120">
        <v>-714846000</v>
      </c>
      <c r="K2112" s="114">
        <v>0</v>
      </c>
      <c r="L2112" s="114">
        <v>-714846000</v>
      </c>
      <c r="M2112" s="115" t="s">
        <v>272</v>
      </c>
      <c r="N2112" s="108" t="s">
        <v>110</v>
      </c>
      <c r="O2112" s="108" t="s">
        <v>192</v>
      </c>
      <c r="P2112" s="108" t="s">
        <v>284</v>
      </c>
      <c r="Q2112" s="120">
        <v>22000</v>
      </c>
      <c r="R2112" s="116" t="s">
        <v>0</v>
      </c>
      <c r="S2112" s="108" t="s">
        <v>272</v>
      </c>
      <c r="T2112" s="108" t="s">
        <v>272</v>
      </c>
      <c r="U2112" s="108" t="s">
        <v>272</v>
      </c>
      <c r="V2112" s="108" t="s">
        <v>272</v>
      </c>
      <c r="W2112" s="108" t="s">
        <v>272</v>
      </c>
      <c r="X2112" s="108" t="s">
        <v>272</v>
      </c>
      <c r="Y2112" s="108" t="s">
        <v>272</v>
      </c>
      <c r="Z2112" s="108" t="s">
        <v>272</v>
      </c>
      <c r="AA2112" s="108" t="s">
        <v>272</v>
      </c>
      <c r="AB2112" s="108" t="s">
        <v>272</v>
      </c>
      <c r="AC2112" s="108" t="s">
        <v>272</v>
      </c>
      <c r="AD2112" s="108" t="s">
        <v>272</v>
      </c>
      <c r="AE2112" s="108" t="s">
        <v>272</v>
      </c>
      <c r="AF2112" s="108" t="s">
        <v>278</v>
      </c>
    </row>
    <row r="2113" spans="1:32" x14ac:dyDescent="0.25">
      <c r="A2113" s="107">
        <f t="shared" si="32"/>
        <v>10</v>
      </c>
      <c r="B2113" s="113">
        <v>45586</v>
      </c>
      <c r="C2113" s="113">
        <v>45586</v>
      </c>
      <c r="D2113" s="108" t="s">
        <v>4296</v>
      </c>
      <c r="E2113" s="108" t="s">
        <v>272</v>
      </c>
      <c r="F2113" s="108" t="s">
        <v>4297</v>
      </c>
      <c r="G2113" s="108" t="s">
        <v>315</v>
      </c>
      <c r="H2113" s="108" t="s">
        <v>316</v>
      </c>
      <c r="I2113" s="108" t="s">
        <v>272</v>
      </c>
      <c r="J2113" s="120">
        <v>-599500000</v>
      </c>
      <c r="K2113" s="114">
        <v>0</v>
      </c>
      <c r="L2113" s="114">
        <v>-599500000</v>
      </c>
      <c r="M2113" s="115" t="s">
        <v>272</v>
      </c>
      <c r="N2113" s="108" t="s">
        <v>116</v>
      </c>
      <c r="O2113" s="108" t="s">
        <v>173</v>
      </c>
      <c r="P2113" s="108" t="s">
        <v>284</v>
      </c>
      <c r="Q2113" s="120">
        <v>22000</v>
      </c>
      <c r="R2113" s="116" t="s">
        <v>0</v>
      </c>
      <c r="S2113" s="108" t="s">
        <v>272</v>
      </c>
      <c r="T2113" s="108" t="s">
        <v>272</v>
      </c>
      <c r="U2113" s="108" t="s">
        <v>272</v>
      </c>
      <c r="V2113" s="108" t="s">
        <v>272</v>
      </c>
      <c r="W2113" s="108" t="s">
        <v>272</v>
      </c>
      <c r="X2113" s="108" t="s">
        <v>272</v>
      </c>
      <c r="Y2113" s="108" t="s">
        <v>272</v>
      </c>
      <c r="Z2113" s="108" t="s">
        <v>272</v>
      </c>
      <c r="AA2113" s="108" t="s">
        <v>272</v>
      </c>
      <c r="AB2113" s="108" t="s">
        <v>272</v>
      </c>
      <c r="AC2113" s="108" t="s">
        <v>272</v>
      </c>
      <c r="AD2113" s="108" t="s">
        <v>272</v>
      </c>
      <c r="AE2113" s="108" t="s">
        <v>272</v>
      </c>
      <c r="AF2113" s="108" t="s">
        <v>278</v>
      </c>
    </row>
    <row r="2114" spans="1:32" x14ac:dyDescent="0.25">
      <c r="A2114" s="107">
        <f t="shared" si="32"/>
        <v>10</v>
      </c>
      <c r="B2114" s="113">
        <v>45586</v>
      </c>
      <c r="C2114" s="113">
        <v>45586</v>
      </c>
      <c r="D2114" s="108" t="s">
        <v>4298</v>
      </c>
      <c r="E2114" s="108" t="s">
        <v>272</v>
      </c>
      <c r="F2114" s="108" t="s">
        <v>4299</v>
      </c>
      <c r="G2114" s="108" t="s">
        <v>315</v>
      </c>
      <c r="H2114" s="108" t="s">
        <v>316</v>
      </c>
      <c r="I2114" s="108" t="s">
        <v>272</v>
      </c>
      <c r="J2114" s="120">
        <v>-599500000</v>
      </c>
      <c r="K2114" s="114">
        <v>0</v>
      </c>
      <c r="L2114" s="114">
        <v>-599500000</v>
      </c>
      <c r="M2114" s="115" t="s">
        <v>272</v>
      </c>
      <c r="N2114" s="108" t="s">
        <v>116</v>
      </c>
      <c r="O2114" s="108" t="s">
        <v>173</v>
      </c>
      <c r="P2114" s="108" t="s">
        <v>284</v>
      </c>
      <c r="Q2114" s="120">
        <v>22000</v>
      </c>
      <c r="R2114" s="116" t="s">
        <v>0</v>
      </c>
      <c r="S2114" s="108" t="s">
        <v>272</v>
      </c>
      <c r="T2114" s="108" t="s">
        <v>272</v>
      </c>
      <c r="U2114" s="108" t="s">
        <v>272</v>
      </c>
      <c r="V2114" s="108" t="s">
        <v>272</v>
      </c>
      <c r="W2114" s="108" t="s">
        <v>272</v>
      </c>
      <c r="X2114" s="108" t="s">
        <v>272</v>
      </c>
      <c r="Y2114" s="108" t="s">
        <v>272</v>
      </c>
      <c r="Z2114" s="108" t="s">
        <v>272</v>
      </c>
      <c r="AA2114" s="108" t="s">
        <v>272</v>
      </c>
      <c r="AB2114" s="108" t="s">
        <v>272</v>
      </c>
      <c r="AC2114" s="108" t="s">
        <v>272</v>
      </c>
      <c r="AD2114" s="108" t="s">
        <v>272</v>
      </c>
      <c r="AE2114" s="108" t="s">
        <v>272</v>
      </c>
      <c r="AF2114" s="108" t="s">
        <v>278</v>
      </c>
    </row>
    <row r="2115" spans="1:32" x14ac:dyDescent="0.25">
      <c r="A2115" s="107">
        <f t="shared" si="32"/>
        <v>10</v>
      </c>
      <c r="B2115" s="113">
        <v>45586</v>
      </c>
      <c r="C2115" s="113">
        <v>45586</v>
      </c>
      <c r="D2115" s="108" t="s">
        <v>4300</v>
      </c>
      <c r="E2115" s="108" t="s">
        <v>272</v>
      </c>
      <c r="F2115" s="108" t="s">
        <v>4301</v>
      </c>
      <c r="G2115" s="108" t="s">
        <v>315</v>
      </c>
      <c r="H2115" s="108" t="s">
        <v>316</v>
      </c>
      <c r="I2115" s="108" t="s">
        <v>272</v>
      </c>
      <c r="J2115" s="120">
        <v>-599500000</v>
      </c>
      <c r="K2115" s="114">
        <v>0</v>
      </c>
      <c r="L2115" s="114">
        <v>-599500000</v>
      </c>
      <c r="M2115" s="115" t="s">
        <v>272</v>
      </c>
      <c r="N2115" s="108" t="s">
        <v>116</v>
      </c>
      <c r="O2115" s="108" t="s">
        <v>173</v>
      </c>
      <c r="P2115" s="108" t="s">
        <v>284</v>
      </c>
      <c r="Q2115" s="120">
        <v>22000</v>
      </c>
      <c r="R2115" s="116" t="s">
        <v>0</v>
      </c>
      <c r="S2115" s="108" t="s">
        <v>272</v>
      </c>
      <c r="T2115" s="108" t="s">
        <v>272</v>
      </c>
      <c r="U2115" s="108" t="s">
        <v>272</v>
      </c>
      <c r="V2115" s="108" t="s">
        <v>272</v>
      </c>
      <c r="W2115" s="108" t="s">
        <v>272</v>
      </c>
      <c r="X2115" s="108" t="s">
        <v>272</v>
      </c>
      <c r="Y2115" s="108" t="s">
        <v>272</v>
      </c>
      <c r="Z2115" s="108" t="s">
        <v>272</v>
      </c>
      <c r="AA2115" s="108" t="s">
        <v>272</v>
      </c>
      <c r="AB2115" s="108" t="s">
        <v>272</v>
      </c>
      <c r="AC2115" s="108" t="s">
        <v>272</v>
      </c>
      <c r="AD2115" s="108" t="s">
        <v>272</v>
      </c>
      <c r="AE2115" s="108" t="s">
        <v>272</v>
      </c>
      <c r="AF2115" s="108" t="s">
        <v>278</v>
      </c>
    </row>
    <row r="2116" spans="1:32" x14ac:dyDescent="0.25">
      <c r="A2116" s="107">
        <f t="shared" ref="A2116:A2179" si="33">MONTH(C2116)</f>
        <v>10</v>
      </c>
      <c r="B2116" s="113">
        <v>45586</v>
      </c>
      <c r="C2116" s="113">
        <v>45586</v>
      </c>
      <c r="D2116" s="108" t="s">
        <v>4302</v>
      </c>
      <c r="E2116" s="108" t="s">
        <v>272</v>
      </c>
      <c r="F2116" s="108" t="s">
        <v>4303</v>
      </c>
      <c r="G2116" s="108" t="s">
        <v>315</v>
      </c>
      <c r="H2116" s="108" t="s">
        <v>316</v>
      </c>
      <c r="I2116" s="108" t="s">
        <v>272</v>
      </c>
      <c r="J2116" s="120">
        <v>-599500000</v>
      </c>
      <c r="K2116" s="114">
        <v>0</v>
      </c>
      <c r="L2116" s="114">
        <v>-599500000</v>
      </c>
      <c r="M2116" s="115" t="s">
        <v>272</v>
      </c>
      <c r="N2116" s="108" t="s">
        <v>116</v>
      </c>
      <c r="O2116" s="108" t="s">
        <v>173</v>
      </c>
      <c r="P2116" s="108" t="s">
        <v>284</v>
      </c>
      <c r="Q2116" s="120">
        <v>22000</v>
      </c>
      <c r="R2116" s="116" t="s">
        <v>0</v>
      </c>
      <c r="S2116" s="108" t="s">
        <v>272</v>
      </c>
      <c r="T2116" s="108" t="s">
        <v>272</v>
      </c>
      <c r="U2116" s="108" t="s">
        <v>272</v>
      </c>
      <c r="V2116" s="108" t="s">
        <v>272</v>
      </c>
      <c r="W2116" s="108" t="s">
        <v>272</v>
      </c>
      <c r="X2116" s="108" t="s">
        <v>272</v>
      </c>
      <c r="Y2116" s="108" t="s">
        <v>272</v>
      </c>
      <c r="Z2116" s="108" t="s">
        <v>272</v>
      </c>
      <c r="AA2116" s="108" t="s">
        <v>272</v>
      </c>
      <c r="AB2116" s="108" t="s">
        <v>272</v>
      </c>
      <c r="AC2116" s="108" t="s">
        <v>272</v>
      </c>
      <c r="AD2116" s="108" t="s">
        <v>272</v>
      </c>
      <c r="AE2116" s="108" t="s">
        <v>272</v>
      </c>
      <c r="AF2116" s="108" t="s">
        <v>278</v>
      </c>
    </row>
    <row r="2117" spans="1:32" x14ac:dyDescent="0.25">
      <c r="A2117" s="107">
        <f t="shared" si="33"/>
        <v>10</v>
      </c>
      <c r="B2117" s="113">
        <v>45586</v>
      </c>
      <c r="C2117" s="113">
        <v>45586</v>
      </c>
      <c r="D2117" s="108" t="s">
        <v>4304</v>
      </c>
      <c r="E2117" s="108" t="s">
        <v>272</v>
      </c>
      <c r="F2117" s="108" t="s">
        <v>4305</v>
      </c>
      <c r="G2117" s="108" t="s">
        <v>315</v>
      </c>
      <c r="H2117" s="108" t="s">
        <v>316</v>
      </c>
      <c r="I2117" s="108" t="s">
        <v>272</v>
      </c>
      <c r="J2117" s="120">
        <v>-599500000</v>
      </c>
      <c r="K2117" s="114">
        <v>0</v>
      </c>
      <c r="L2117" s="114">
        <v>-599500000</v>
      </c>
      <c r="M2117" s="115" t="s">
        <v>272</v>
      </c>
      <c r="N2117" s="108" t="s">
        <v>116</v>
      </c>
      <c r="O2117" s="108" t="s">
        <v>173</v>
      </c>
      <c r="P2117" s="108" t="s">
        <v>284</v>
      </c>
      <c r="Q2117" s="120">
        <v>22000</v>
      </c>
      <c r="R2117" s="116" t="s">
        <v>0</v>
      </c>
      <c r="S2117" s="108" t="s">
        <v>272</v>
      </c>
      <c r="T2117" s="108" t="s">
        <v>272</v>
      </c>
      <c r="U2117" s="108" t="s">
        <v>272</v>
      </c>
      <c r="V2117" s="108" t="s">
        <v>272</v>
      </c>
      <c r="W2117" s="108" t="s">
        <v>272</v>
      </c>
      <c r="X2117" s="108" t="s">
        <v>272</v>
      </c>
      <c r="Y2117" s="108" t="s">
        <v>272</v>
      </c>
      <c r="Z2117" s="108" t="s">
        <v>272</v>
      </c>
      <c r="AA2117" s="108" t="s">
        <v>272</v>
      </c>
      <c r="AB2117" s="108" t="s">
        <v>272</v>
      </c>
      <c r="AC2117" s="108" t="s">
        <v>272</v>
      </c>
      <c r="AD2117" s="108" t="s">
        <v>272</v>
      </c>
      <c r="AE2117" s="108" t="s">
        <v>272</v>
      </c>
      <c r="AF2117" s="108" t="s">
        <v>278</v>
      </c>
    </row>
    <row r="2118" spans="1:32" x14ac:dyDescent="0.25">
      <c r="A2118" s="107">
        <f t="shared" si="33"/>
        <v>10</v>
      </c>
      <c r="B2118" s="113">
        <v>45587</v>
      </c>
      <c r="C2118" s="113">
        <v>45587</v>
      </c>
      <c r="D2118" s="108" t="s">
        <v>4306</v>
      </c>
      <c r="E2118" s="108" t="s">
        <v>272</v>
      </c>
      <c r="F2118" s="108" t="s">
        <v>4307</v>
      </c>
      <c r="G2118" s="108" t="s">
        <v>281</v>
      </c>
      <c r="H2118" s="108" t="s">
        <v>282</v>
      </c>
      <c r="I2118" s="108" t="s">
        <v>272</v>
      </c>
      <c r="J2118" s="120">
        <v>-814176000</v>
      </c>
      <c r="K2118" s="114">
        <v>0</v>
      </c>
      <c r="L2118" s="114">
        <v>-814176000</v>
      </c>
      <c r="M2118" s="115" t="s">
        <v>272</v>
      </c>
      <c r="N2118" s="108" t="s">
        <v>283</v>
      </c>
      <c r="O2118" s="108" t="s">
        <v>168</v>
      </c>
      <c r="P2118" s="108" t="s">
        <v>284</v>
      </c>
      <c r="Q2118" s="120">
        <v>22000</v>
      </c>
      <c r="R2118" s="116" t="s">
        <v>0</v>
      </c>
      <c r="S2118" s="108" t="s">
        <v>272</v>
      </c>
      <c r="T2118" s="108" t="s">
        <v>272</v>
      </c>
      <c r="U2118" s="108" t="s">
        <v>272</v>
      </c>
      <c r="V2118" s="108" t="s">
        <v>272</v>
      </c>
      <c r="W2118" s="108" t="s">
        <v>272</v>
      </c>
      <c r="X2118" s="108" t="s">
        <v>272</v>
      </c>
      <c r="Y2118" s="108" t="s">
        <v>272</v>
      </c>
      <c r="Z2118" s="108" t="s">
        <v>272</v>
      </c>
      <c r="AA2118" s="108" t="s">
        <v>272</v>
      </c>
      <c r="AB2118" s="108" t="s">
        <v>272</v>
      </c>
      <c r="AC2118" s="108" t="s">
        <v>272</v>
      </c>
      <c r="AD2118" s="108" t="s">
        <v>272</v>
      </c>
      <c r="AE2118" s="108" t="s">
        <v>272</v>
      </c>
      <c r="AF2118" s="108" t="s">
        <v>278</v>
      </c>
    </row>
    <row r="2119" spans="1:32" x14ac:dyDescent="0.25">
      <c r="A2119" s="107">
        <f t="shared" si="33"/>
        <v>10</v>
      </c>
      <c r="B2119" s="113">
        <v>45587</v>
      </c>
      <c r="C2119" s="113">
        <v>45587</v>
      </c>
      <c r="D2119" s="108" t="s">
        <v>4308</v>
      </c>
      <c r="E2119" s="108" t="s">
        <v>272</v>
      </c>
      <c r="F2119" s="108" t="s">
        <v>4309</v>
      </c>
      <c r="G2119" s="108" t="s">
        <v>281</v>
      </c>
      <c r="H2119" s="108" t="s">
        <v>282</v>
      </c>
      <c r="I2119" s="108" t="s">
        <v>272</v>
      </c>
      <c r="J2119" s="120">
        <v>-814176000</v>
      </c>
      <c r="K2119" s="114">
        <v>0</v>
      </c>
      <c r="L2119" s="114">
        <v>-814176000</v>
      </c>
      <c r="M2119" s="115" t="s">
        <v>272</v>
      </c>
      <c r="N2119" s="108" t="s">
        <v>283</v>
      </c>
      <c r="O2119" s="108" t="s">
        <v>168</v>
      </c>
      <c r="P2119" s="108" t="s">
        <v>284</v>
      </c>
      <c r="Q2119" s="120">
        <v>22000</v>
      </c>
      <c r="R2119" s="116" t="s">
        <v>0</v>
      </c>
      <c r="S2119" s="108" t="s">
        <v>272</v>
      </c>
      <c r="T2119" s="108" t="s">
        <v>272</v>
      </c>
      <c r="U2119" s="108" t="s">
        <v>272</v>
      </c>
      <c r="V2119" s="108" t="s">
        <v>272</v>
      </c>
      <c r="W2119" s="108" t="s">
        <v>272</v>
      </c>
      <c r="X2119" s="108" t="s">
        <v>272</v>
      </c>
      <c r="Y2119" s="108" t="s">
        <v>272</v>
      </c>
      <c r="Z2119" s="108" t="s">
        <v>272</v>
      </c>
      <c r="AA2119" s="108" t="s">
        <v>272</v>
      </c>
      <c r="AB2119" s="108" t="s">
        <v>272</v>
      </c>
      <c r="AC2119" s="108" t="s">
        <v>272</v>
      </c>
      <c r="AD2119" s="108" t="s">
        <v>272</v>
      </c>
      <c r="AE2119" s="108" t="s">
        <v>272</v>
      </c>
      <c r="AF2119" s="108" t="s">
        <v>278</v>
      </c>
    </row>
    <row r="2120" spans="1:32" x14ac:dyDescent="0.25">
      <c r="A2120" s="107">
        <f t="shared" si="33"/>
        <v>10</v>
      </c>
      <c r="B2120" s="113">
        <v>45587</v>
      </c>
      <c r="C2120" s="113">
        <v>45587</v>
      </c>
      <c r="D2120" s="108" t="s">
        <v>4310</v>
      </c>
      <c r="E2120" s="108" t="s">
        <v>272</v>
      </c>
      <c r="F2120" s="108" t="s">
        <v>4311</v>
      </c>
      <c r="G2120" s="108" t="s">
        <v>281</v>
      </c>
      <c r="H2120" s="108" t="s">
        <v>282</v>
      </c>
      <c r="I2120" s="108" t="s">
        <v>272</v>
      </c>
      <c r="J2120" s="120">
        <v>-371695500</v>
      </c>
      <c r="K2120" s="114">
        <v>0</v>
      </c>
      <c r="L2120" s="114">
        <v>-371695500</v>
      </c>
      <c r="M2120" s="115" t="s">
        <v>272</v>
      </c>
      <c r="N2120" s="108" t="s">
        <v>101</v>
      </c>
      <c r="O2120" s="108" t="s">
        <v>175</v>
      </c>
      <c r="P2120" s="108" t="s">
        <v>284</v>
      </c>
      <c r="Q2120" s="120">
        <v>11000</v>
      </c>
      <c r="R2120" s="116" t="s">
        <v>1</v>
      </c>
      <c r="S2120" s="108" t="s">
        <v>272</v>
      </c>
      <c r="T2120" s="108" t="s">
        <v>272</v>
      </c>
      <c r="U2120" s="108" t="s">
        <v>272</v>
      </c>
      <c r="V2120" s="108" t="s">
        <v>272</v>
      </c>
      <c r="W2120" s="108" t="s">
        <v>272</v>
      </c>
      <c r="X2120" s="108" t="s">
        <v>272</v>
      </c>
      <c r="Y2120" s="108" t="s">
        <v>272</v>
      </c>
      <c r="Z2120" s="108" t="s">
        <v>272</v>
      </c>
      <c r="AA2120" s="108" t="s">
        <v>272</v>
      </c>
      <c r="AB2120" s="108" t="s">
        <v>272</v>
      </c>
      <c r="AC2120" s="108" t="s">
        <v>272</v>
      </c>
      <c r="AD2120" s="108" t="s">
        <v>272</v>
      </c>
      <c r="AE2120" s="108" t="s">
        <v>272</v>
      </c>
      <c r="AF2120" s="108" t="s">
        <v>278</v>
      </c>
    </row>
    <row r="2121" spans="1:32" x14ac:dyDescent="0.25">
      <c r="A2121" s="107">
        <f t="shared" si="33"/>
        <v>10</v>
      </c>
      <c r="B2121" s="113">
        <v>45587</v>
      </c>
      <c r="C2121" s="113">
        <v>45587</v>
      </c>
      <c r="D2121" s="108" t="s">
        <v>4312</v>
      </c>
      <c r="E2121" s="108" t="s">
        <v>272</v>
      </c>
      <c r="F2121" s="108" t="s">
        <v>4313</v>
      </c>
      <c r="G2121" s="108" t="s">
        <v>315</v>
      </c>
      <c r="H2121" s="108" t="s">
        <v>316</v>
      </c>
      <c r="I2121" s="108" t="s">
        <v>272</v>
      </c>
      <c r="J2121" s="120">
        <v>-693742500</v>
      </c>
      <c r="K2121" s="114">
        <v>0</v>
      </c>
      <c r="L2121" s="114">
        <v>-693742500</v>
      </c>
      <c r="M2121" s="115" t="s">
        <v>272</v>
      </c>
      <c r="N2121" s="108" t="s">
        <v>110</v>
      </c>
      <c r="O2121" s="108" t="s">
        <v>192</v>
      </c>
      <c r="P2121" s="108" t="s">
        <v>284</v>
      </c>
      <c r="Q2121" s="120">
        <v>22000</v>
      </c>
      <c r="R2121" s="116" t="s">
        <v>0</v>
      </c>
      <c r="S2121" s="108" t="s">
        <v>272</v>
      </c>
      <c r="T2121" s="108" t="s">
        <v>272</v>
      </c>
      <c r="U2121" s="108" t="s">
        <v>272</v>
      </c>
      <c r="V2121" s="108" t="s">
        <v>272</v>
      </c>
      <c r="W2121" s="108" t="s">
        <v>272</v>
      </c>
      <c r="X2121" s="108" t="s">
        <v>272</v>
      </c>
      <c r="Y2121" s="108" t="s">
        <v>272</v>
      </c>
      <c r="Z2121" s="108" t="s">
        <v>272</v>
      </c>
      <c r="AA2121" s="108" t="s">
        <v>272</v>
      </c>
      <c r="AB2121" s="108" t="s">
        <v>272</v>
      </c>
      <c r="AC2121" s="108" t="s">
        <v>272</v>
      </c>
      <c r="AD2121" s="108" t="s">
        <v>272</v>
      </c>
      <c r="AE2121" s="108" t="s">
        <v>272</v>
      </c>
      <c r="AF2121" s="108" t="s">
        <v>278</v>
      </c>
    </row>
    <row r="2122" spans="1:32" x14ac:dyDescent="0.25">
      <c r="A2122" s="107">
        <f t="shared" si="33"/>
        <v>10</v>
      </c>
      <c r="B2122" s="113">
        <v>45587</v>
      </c>
      <c r="C2122" s="113">
        <v>45587</v>
      </c>
      <c r="D2122" s="108" t="s">
        <v>4314</v>
      </c>
      <c r="E2122" s="108" t="s">
        <v>272</v>
      </c>
      <c r="F2122" s="108" t="s">
        <v>4315</v>
      </c>
      <c r="G2122" s="108" t="s">
        <v>315</v>
      </c>
      <c r="H2122" s="108" t="s">
        <v>316</v>
      </c>
      <c r="I2122" s="108" t="s">
        <v>272</v>
      </c>
      <c r="J2122" s="120">
        <v>-693742500</v>
      </c>
      <c r="K2122" s="114">
        <v>0</v>
      </c>
      <c r="L2122" s="114">
        <v>-693742500</v>
      </c>
      <c r="M2122" s="115" t="s">
        <v>272</v>
      </c>
      <c r="N2122" s="108" t="s">
        <v>110</v>
      </c>
      <c r="O2122" s="108" t="s">
        <v>192</v>
      </c>
      <c r="P2122" s="108" t="s">
        <v>284</v>
      </c>
      <c r="Q2122" s="120">
        <v>22000</v>
      </c>
      <c r="R2122" s="116" t="s">
        <v>0</v>
      </c>
      <c r="S2122" s="108" t="s">
        <v>272</v>
      </c>
      <c r="T2122" s="108" t="s">
        <v>272</v>
      </c>
      <c r="U2122" s="108" t="s">
        <v>272</v>
      </c>
      <c r="V2122" s="108" t="s">
        <v>272</v>
      </c>
      <c r="W2122" s="108" t="s">
        <v>272</v>
      </c>
      <c r="X2122" s="108" t="s">
        <v>272</v>
      </c>
      <c r="Y2122" s="108" t="s">
        <v>272</v>
      </c>
      <c r="Z2122" s="108" t="s">
        <v>272</v>
      </c>
      <c r="AA2122" s="108" t="s">
        <v>272</v>
      </c>
      <c r="AB2122" s="108" t="s">
        <v>272</v>
      </c>
      <c r="AC2122" s="108" t="s">
        <v>272</v>
      </c>
      <c r="AD2122" s="108" t="s">
        <v>272</v>
      </c>
      <c r="AE2122" s="108" t="s">
        <v>272</v>
      </c>
      <c r="AF2122" s="108" t="s">
        <v>278</v>
      </c>
    </row>
    <row r="2123" spans="1:32" x14ac:dyDescent="0.25">
      <c r="A2123" s="107">
        <f t="shared" si="33"/>
        <v>10</v>
      </c>
      <c r="B2123" s="113">
        <v>45587</v>
      </c>
      <c r="C2123" s="113">
        <v>45587</v>
      </c>
      <c r="D2123" s="108" t="s">
        <v>4316</v>
      </c>
      <c r="E2123" s="108" t="s">
        <v>272</v>
      </c>
      <c r="F2123" s="108" t="s">
        <v>4317</v>
      </c>
      <c r="G2123" s="108" t="s">
        <v>315</v>
      </c>
      <c r="H2123" s="108" t="s">
        <v>316</v>
      </c>
      <c r="I2123" s="108" t="s">
        <v>272</v>
      </c>
      <c r="J2123" s="120">
        <v>-693742500</v>
      </c>
      <c r="K2123" s="114">
        <v>0</v>
      </c>
      <c r="L2123" s="114">
        <v>-693742500</v>
      </c>
      <c r="M2123" s="115" t="s">
        <v>272</v>
      </c>
      <c r="N2123" s="108" t="s">
        <v>110</v>
      </c>
      <c r="O2123" s="108" t="s">
        <v>192</v>
      </c>
      <c r="P2123" s="108" t="s">
        <v>284</v>
      </c>
      <c r="Q2123" s="120">
        <v>22000</v>
      </c>
      <c r="R2123" s="116" t="s">
        <v>0</v>
      </c>
      <c r="S2123" s="108" t="s">
        <v>272</v>
      </c>
      <c r="T2123" s="108" t="s">
        <v>272</v>
      </c>
      <c r="U2123" s="108" t="s">
        <v>272</v>
      </c>
      <c r="V2123" s="108" t="s">
        <v>272</v>
      </c>
      <c r="W2123" s="108" t="s">
        <v>272</v>
      </c>
      <c r="X2123" s="108" t="s">
        <v>272</v>
      </c>
      <c r="Y2123" s="108" t="s">
        <v>272</v>
      </c>
      <c r="Z2123" s="108" t="s">
        <v>272</v>
      </c>
      <c r="AA2123" s="108" t="s">
        <v>272</v>
      </c>
      <c r="AB2123" s="108" t="s">
        <v>272</v>
      </c>
      <c r="AC2123" s="108" t="s">
        <v>272</v>
      </c>
      <c r="AD2123" s="108" t="s">
        <v>272</v>
      </c>
      <c r="AE2123" s="108" t="s">
        <v>272</v>
      </c>
      <c r="AF2123" s="108" t="s">
        <v>278</v>
      </c>
    </row>
    <row r="2124" spans="1:32" x14ac:dyDescent="0.25">
      <c r="A2124" s="107">
        <f t="shared" si="33"/>
        <v>10</v>
      </c>
      <c r="B2124" s="113">
        <v>45587</v>
      </c>
      <c r="C2124" s="113">
        <v>45587</v>
      </c>
      <c r="D2124" s="108" t="s">
        <v>4318</v>
      </c>
      <c r="E2124" s="108" t="s">
        <v>272</v>
      </c>
      <c r="F2124" s="108" t="s">
        <v>4319</v>
      </c>
      <c r="G2124" s="108" t="s">
        <v>315</v>
      </c>
      <c r="H2124" s="108" t="s">
        <v>316</v>
      </c>
      <c r="I2124" s="108" t="s">
        <v>272</v>
      </c>
      <c r="J2124" s="120">
        <v>-693742500</v>
      </c>
      <c r="K2124" s="114">
        <v>0</v>
      </c>
      <c r="L2124" s="114">
        <v>-693742500</v>
      </c>
      <c r="M2124" s="115" t="s">
        <v>272</v>
      </c>
      <c r="N2124" s="108" t="s">
        <v>110</v>
      </c>
      <c r="O2124" s="108" t="s">
        <v>192</v>
      </c>
      <c r="P2124" s="108" t="s">
        <v>284</v>
      </c>
      <c r="Q2124" s="120">
        <v>22000</v>
      </c>
      <c r="R2124" s="116" t="s">
        <v>0</v>
      </c>
      <c r="S2124" s="108" t="s">
        <v>272</v>
      </c>
      <c r="T2124" s="108" t="s">
        <v>272</v>
      </c>
      <c r="U2124" s="108" t="s">
        <v>272</v>
      </c>
      <c r="V2124" s="108" t="s">
        <v>272</v>
      </c>
      <c r="W2124" s="108" t="s">
        <v>272</v>
      </c>
      <c r="X2124" s="108" t="s">
        <v>272</v>
      </c>
      <c r="Y2124" s="108" t="s">
        <v>272</v>
      </c>
      <c r="Z2124" s="108" t="s">
        <v>272</v>
      </c>
      <c r="AA2124" s="108" t="s">
        <v>272</v>
      </c>
      <c r="AB2124" s="108" t="s">
        <v>272</v>
      </c>
      <c r="AC2124" s="108" t="s">
        <v>272</v>
      </c>
      <c r="AD2124" s="108" t="s">
        <v>272</v>
      </c>
      <c r="AE2124" s="108" t="s">
        <v>272</v>
      </c>
      <c r="AF2124" s="108" t="s">
        <v>278</v>
      </c>
    </row>
    <row r="2125" spans="1:32" x14ac:dyDescent="0.25">
      <c r="A2125" s="107">
        <f t="shared" si="33"/>
        <v>10</v>
      </c>
      <c r="B2125" s="113">
        <v>45587</v>
      </c>
      <c r="C2125" s="113">
        <v>45587</v>
      </c>
      <c r="D2125" s="108" t="s">
        <v>4320</v>
      </c>
      <c r="E2125" s="108" t="s">
        <v>272</v>
      </c>
      <c r="F2125" s="108" t="s">
        <v>4321</v>
      </c>
      <c r="G2125" s="108" t="s">
        <v>281</v>
      </c>
      <c r="H2125" s="108" t="s">
        <v>282</v>
      </c>
      <c r="I2125" s="108" t="s">
        <v>272</v>
      </c>
      <c r="J2125" s="120">
        <v>-386034000</v>
      </c>
      <c r="K2125" s="114">
        <v>0</v>
      </c>
      <c r="L2125" s="114">
        <v>-386034000</v>
      </c>
      <c r="M2125" s="115" t="s">
        <v>272</v>
      </c>
      <c r="N2125" s="108" t="s">
        <v>3026</v>
      </c>
      <c r="O2125" s="108" t="s">
        <v>3027</v>
      </c>
      <c r="P2125" s="108" t="s">
        <v>284</v>
      </c>
      <c r="Q2125" s="120">
        <v>11000</v>
      </c>
      <c r="R2125" s="116" t="s">
        <v>1</v>
      </c>
      <c r="S2125" s="108" t="s">
        <v>272</v>
      </c>
      <c r="T2125" s="108" t="s">
        <v>272</v>
      </c>
      <c r="U2125" s="108" t="s">
        <v>272</v>
      </c>
      <c r="V2125" s="108" t="s">
        <v>272</v>
      </c>
      <c r="W2125" s="108" t="s">
        <v>272</v>
      </c>
      <c r="X2125" s="108" t="s">
        <v>272</v>
      </c>
      <c r="Y2125" s="108" t="s">
        <v>272</v>
      </c>
      <c r="Z2125" s="108" t="s">
        <v>272</v>
      </c>
      <c r="AA2125" s="108" t="s">
        <v>272</v>
      </c>
      <c r="AB2125" s="108" t="s">
        <v>272</v>
      </c>
      <c r="AC2125" s="108" t="s">
        <v>272</v>
      </c>
      <c r="AD2125" s="108" t="s">
        <v>272</v>
      </c>
      <c r="AE2125" s="108" t="s">
        <v>272</v>
      </c>
      <c r="AF2125" s="108" t="s">
        <v>278</v>
      </c>
    </row>
    <row r="2126" spans="1:32" x14ac:dyDescent="0.25">
      <c r="A2126" s="107">
        <f t="shared" si="33"/>
        <v>10</v>
      </c>
      <c r="B2126" s="113">
        <v>45587</v>
      </c>
      <c r="C2126" s="113">
        <v>45587</v>
      </c>
      <c r="D2126" s="108" t="s">
        <v>4322</v>
      </c>
      <c r="E2126" s="108" t="s">
        <v>272</v>
      </c>
      <c r="F2126" s="108" t="s">
        <v>4323</v>
      </c>
      <c r="G2126" s="108" t="s">
        <v>281</v>
      </c>
      <c r="H2126" s="108" t="s">
        <v>282</v>
      </c>
      <c r="I2126" s="108" t="s">
        <v>272</v>
      </c>
      <c r="J2126" s="120">
        <v>-108937500</v>
      </c>
      <c r="K2126" s="114">
        <v>0</v>
      </c>
      <c r="L2126" s="114">
        <v>-108937500</v>
      </c>
      <c r="M2126" s="115" t="s">
        <v>272</v>
      </c>
      <c r="N2126" s="108" t="s">
        <v>137</v>
      </c>
      <c r="O2126" s="108" t="s">
        <v>138</v>
      </c>
      <c r="P2126" s="108" t="s">
        <v>284</v>
      </c>
      <c r="Q2126" s="120">
        <v>5250</v>
      </c>
      <c r="R2126" s="116" t="s">
        <v>1</v>
      </c>
      <c r="S2126" s="108" t="s">
        <v>272</v>
      </c>
      <c r="T2126" s="108" t="s">
        <v>272</v>
      </c>
      <c r="U2126" s="108" t="s">
        <v>272</v>
      </c>
      <c r="V2126" s="108" t="s">
        <v>272</v>
      </c>
      <c r="W2126" s="108" t="s">
        <v>272</v>
      </c>
      <c r="X2126" s="108" t="s">
        <v>272</v>
      </c>
      <c r="Y2126" s="108" t="s">
        <v>272</v>
      </c>
      <c r="Z2126" s="108" t="s">
        <v>272</v>
      </c>
      <c r="AA2126" s="108" t="s">
        <v>272</v>
      </c>
      <c r="AB2126" s="108" t="s">
        <v>272</v>
      </c>
      <c r="AC2126" s="108" t="s">
        <v>272</v>
      </c>
      <c r="AD2126" s="108" t="s">
        <v>272</v>
      </c>
      <c r="AE2126" s="108" t="s">
        <v>272</v>
      </c>
      <c r="AF2126" s="108" t="s">
        <v>278</v>
      </c>
    </row>
    <row r="2127" spans="1:32" x14ac:dyDescent="0.25">
      <c r="A2127" s="107">
        <f t="shared" si="33"/>
        <v>10</v>
      </c>
      <c r="B2127" s="113">
        <v>45587</v>
      </c>
      <c r="C2127" s="113">
        <v>45587</v>
      </c>
      <c r="D2127" s="108" t="s">
        <v>4324</v>
      </c>
      <c r="E2127" s="108" t="s">
        <v>272</v>
      </c>
      <c r="F2127" s="108" t="s">
        <v>4325</v>
      </c>
      <c r="G2127" s="108" t="s">
        <v>281</v>
      </c>
      <c r="H2127" s="108" t="s">
        <v>282</v>
      </c>
      <c r="I2127" s="108" t="s">
        <v>272</v>
      </c>
      <c r="J2127" s="120">
        <v>-386034000</v>
      </c>
      <c r="K2127" s="114">
        <v>0</v>
      </c>
      <c r="L2127" s="114">
        <v>-386034000</v>
      </c>
      <c r="M2127" s="115" t="s">
        <v>272</v>
      </c>
      <c r="N2127" s="108" t="s">
        <v>101</v>
      </c>
      <c r="O2127" s="108" t="s">
        <v>175</v>
      </c>
      <c r="P2127" s="108" t="s">
        <v>284</v>
      </c>
      <c r="Q2127" s="120">
        <v>11000</v>
      </c>
      <c r="R2127" s="116" t="s">
        <v>1</v>
      </c>
      <c r="S2127" s="108" t="s">
        <v>272</v>
      </c>
      <c r="T2127" s="108" t="s">
        <v>272</v>
      </c>
      <c r="U2127" s="108" t="s">
        <v>272</v>
      </c>
      <c r="V2127" s="108" t="s">
        <v>272</v>
      </c>
      <c r="W2127" s="108" t="s">
        <v>272</v>
      </c>
      <c r="X2127" s="108" t="s">
        <v>272</v>
      </c>
      <c r="Y2127" s="108" t="s">
        <v>272</v>
      </c>
      <c r="Z2127" s="108" t="s">
        <v>272</v>
      </c>
      <c r="AA2127" s="108" t="s">
        <v>272</v>
      </c>
      <c r="AB2127" s="108" t="s">
        <v>272</v>
      </c>
      <c r="AC2127" s="108" t="s">
        <v>272</v>
      </c>
      <c r="AD2127" s="108" t="s">
        <v>272</v>
      </c>
      <c r="AE2127" s="108" t="s">
        <v>272</v>
      </c>
      <c r="AF2127" s="108" t="s">
        <v>278</v>
      </c>
    </row>
    <row r="2128" spans="1:32" x14ac:dyDescent="0.25">
      <c r="A2128" s="107">
        <f t="shared" si="33"/>
        <v>10</v>
      </c>
      <c r="B2128" s="113">
        <v>45587</v>
      </c>
      <c r="C2128" s="113">
        <v>45587</v>
      </c>
      <c r="D2128" s="108" t="s">
        <v>4326</v>
      </c>
      <c r="E2128" s="108" t="s">
        <v>272</v>
      </c>
      <c r="F2128" s="108" t="s">
        <v>4327</v>
      </c>
      <c r="G2128" s="108" t="s">
        <v>315</v>
      </c>
      <c r="H2128" s="108" t="s">
        <v>316</v>
      </c>
      <c r="I2128" s="108" t="s">
        <v>272</v>
      </c>
      <c r="J2128" s="120">
        <v>-599500000</v>
      </c>
      <c r="K2128" s="114">
        <v>0</v>
      </c>
      <c r="L2128" s="114">
        <v>-599500000</v>
      </c>
      <c r="M2128" s="115" t="s">
        <v>272</v>
      </c>
      <c r="N2128" s="108" t="s">
        <v>116</v>
      </c>
      <c r="O2128" s="108" t="s">
        <v>173</v>
      </c>
      <c r="P2128" s="108" t="s">
        <v>284</v>
      </c>
      <c r="Q2128" s="120">
        <v>22000</v>
      </c>
      <c r="R2128" s="116" t="s">
        <v>0</v>
      </c>
      <c r="S2128" s="108" t="s">
        <v>272</v>
      </c>
      <c r="T2128" s="108" t="s">
        <v>272</v>
      </c>
      <c r="U2128" s="108" t="s">
        <v>272</v>
      </c>
      <c r="V2128" s="108" t="s">
        <v>272</v>
      </c>
      <c r="W2128" s="108" t="s">
        <v>272</v>
      </c>
      <c r="X2128" s="108" t="s">
        <v>272</v>
      </c>
      <c r="Y2128" s="108" t="s">
        <v>272</v>
      </c>
      <c r="Z2128" s="108" t="s">
        <v>272</v>
      </c>
      <c r="AA2128" s="108" t="s">
        <v>272</v>
      </c>
      <c r="AB2128" s="108" t="s">
        <v>272</v>
      </c>
      <c r="AC2128" s="108" t="s">
        <v>272</v>
      </c>
      <c r="AD2128" s="108" t="s">
        <v>272</v>
      </c>
      <c r="AE2128" s="108" t="s">
        <v>272</v>
      </c>
      <c r="AF2128" s="108" t="s">
        <v>278</v>
      </c>
    </row>
    <row r="2129" spans="1:32" x14ac:dyDescent="0.25">
      <c r="A2129" s="107">
        <f t="shared" si="33"/>
        <v>10</v>
      </c>
      <c r="B2129" s="113">
        <v>45587</v>
      </c>
      <c r="C2129" s="113">
        <v>45587</v>
      </c>
      <c r="D2129" s="108" t="s">
        <v>4328</v>
      </c>
      <c r="E2129" s="108" t="s">
        <v>272</v>
      </c>
      <c r="F2129" s="108" t="s">
        <v>4329</v>
      </c>
      <c r="G2129" s="108" t="s">
        <v>315</v>
      </c>
      <c r="H2129" s="108" t="s">
        <v>316</v>
      </c>
      <c r="I2129" s="108" t="s">
        <v>272</v>
      </c>
      <c r="J2129" s="120">
        <v>-599500000</v>
      </c>
      <c r="K2129" s="114">
        <v>0</v>
      </c>
      <c r="L2129" s="114">
        <v>-599500000</v>
      </c>
      <c r="M2129" s="115" t="s">
        <v>272</v>
      </c>
      <c r="N2129" s="108" t="s">
        <v>116</v>
      </c>
      <c r="O2129" s="108" t="s">
        <v>173</v>
      </c>
      <c r="P2129" s="108" t="s">
        <v>284</v>
      </c>
      <c r="Q2129" s="120">
        <v>22000</v>
      </c>
      <c r="R2129" s="116" t="s">
        <v>0</v>
      </c>
      <c r="S2129" s="108" t="s">
        <v>272</v>
      </c>
      <c r="T2129" s="108" t="s">
        <v>272</v>
      </c>
      <c r="U2129" s="108" t="s">
        <v>272</v>
      </c>
      <c r="V2129" s="108" t="s">
        <v>272</v>
      </c>
      <c r="W2129" s="108" t="s">
        <v>272</v>
      </c>
      <c r="X2129" s="108" t="s">
        <v>272</v>
      </c>
      <c r="Y2129" s="108" t="s">
        <v>272</v>
      </c>
      <c r="Z2129" s="108" t="s">
        <v>272</v>
      </c>
      <c r="AA2129" s="108" t="s">
        <v>272</v>
      </c>
      <c r="AB2129" s="108" t="s">
        <v>272</v>
      </c>
      <c r="AC2129" s="108" t="s">
        <v>272</v>
      </c>
      <c r="AD2129" s="108" t="s">
        <v>272</v>
      </c>
      <c r="AE2129" s="108" t="s">
        <v>272</v>
      </c>
      <c r="AF2129" s="108" t="s">
        <v>278</v>
      </c>
    </row>
    <row r="2130" spans="1:32" x14ac:dyDescent="0.25">
      <c r="A2130" s="107">
        <f t="shared" si="33"/>
        <v>10</v>
      </c>
      <c r="B2130" s="113">
        <v>45587</v>
      </c>
      <c r="C2130" s="113">
        <v>45587</v>
      </c>
      <c r="D2130" s="108" t="s">
        <v>4330</v>
      </c>
      <c r="E2130" s="108" t="s">
        <v>272</v>
      </c>
      <c r="F2130" s="108" t="s">
        <v>4331</v>
      </c>
      <c r="G2130" s="108" t="s">
        <v>315</v>
      </c>
      <c r="H2130" s="108" t="s">
        <v>316</v>
      </c>
      <c r="I2130" s="108" t="s">
        <v>272</v>
      </c>
      <c r="J2130" s="120">
        <v>-599500000</v>
      </c>
      <c r="K2130" s="114">
        <v>0</v>
      </c>
      <c r="L2130" s="114">
        <v>-599500000</v>
      </c>
      <c r="M2130" s="115" t="s">
        <v>272</v>
      </c>
      <c r="N2130" s="108" t="s">
        <v>116</v>
      </c>
      <c r="O2130" s="108" t="s">
        <v>173</v>
      </c>
      <c r="P2130" s="108" t="s">
        <v>284</v>
      </c>
      <c r="Q2130" s="120">
        <v>22000</v>
      </c>
      <c r="R2130" s="116" t="s">
        <v>0</v>
      </c>
      <c r="S2130" s="108" t="s">
        <v>272</v>
      </c>
      <c r="T2130" s="108" t="s">
        <v>272</v>
      </c>
      <c r="U2130" s="108" t="s">
        <v>272</v>
      </c>
      <c r="V2130" s="108" t="s">
        <v>272</v>
      </c>
      <c r="W2130" s="108" t="s">
        <v>272</v>
      </c>
      <c r="X2130" s="108" t="s">
        <v>272</v>
      </c>
      <c r="Y2130" s="108" t="s">
        <v>272</v>
      </c>
      <c r="Z2130" s="108" t="s">
        <v>272</v>
      </c>
      <c r="AA2130" s="108" t="s">
        <v>272</v>
      </c>
      <c r="AB2130" s="108" t="s">
        <v>272</v>
      </c>
      <c r="AC2130" s="108" t="s">
        <v>272</v>
      </c>
      <c r="AD2130" s="108" t="s">
        <v>272</v>
      </c>
      <c r="AE2130" s="108" t="s">
        <v>272</v>
      </c>
      <c r="AF2130" s="108" t="s">
        <v>278</v>
      </c>
    </row>
    <row r="2131" spans="1:32" x14ac:dyDescent="0.25">
      <c r="A2131" s="107">
        <f t="shared" si="33"/>
        <v>10</v>
      </c>
      <c r="B2131" s="113">
        <v>45587</v>
      </c>
      <c r="C2131" s="113">
        <v>45587</v>
      </c>
      <c r="D2131" s="108" t="s">
        <v>4332</v>
      </c>
      <c r="E2131" s="108" t="s">
        <v>272</v>
      </c>
      <c r="F2131" s="108" t="s">
        <v>4333</v>
      </c>
      <c r="G2131" s="108" t="s">
        <v>315</v>
      </c>
      <c r="H2131" s="108" t="s">
        <v>316</v>
      </c>
      <c r="I2131" s="108" t="s">
        <v>272</v>
      </c>
      <c r="J2131" s="120">
        <v>-599500000</v>
      </c>
      <c r="K2131" s="114">
        <v>0</v>
      </c>
      <c r="L2131" s="114">
        <v>-599500000</v>
      </c>
      <c r="M2131" s="115" t="s">
        <v>272</v>
      </c>
      <c r="N2131" s="108" t="s">
        <v>116</v>
      </c>
      <c r="O2131" s="108" t="s">
        <v>173</v>
      </c>
      <c r="P2131" s="108" t="s">
        <v>284</v>
      </c>
      <c r="Q2131" s="120">
        <v>22000</v>
      </c>
      <c r="R2131" s="116" t="s">
        <v>0</v>
      </c>
      <c r="S2131" s="108" t="s">
        <v>272</v>
      </c>
      <c r="T2131" s="108" t="s">
        <v>272</v>
      </c>
      <c r="U2131" s="108" t="s">
        <v>272</v>
      </c>
      <c r="V2131" s="108" t="s">
        <v>272</v>
      </c>
      <c r="W2131" s="108" t="s">
        <v>272</v>
      </c>
      <c r="X2131" s="108" t="s">
        <v>272</v>
      </c>
      <c r="Y2131" s="108" t="s">
        <v>272</v>
      </c>
      <c r="Z2131" s="108" t="s">
        <v>272</v>
      </c>
      <c r="AA2131" s="108" t="s">
        <v>272</v>
      </c>
      <c r="AB2131" s="108" t="s">
        <v>272</v>
      </c>
      <c r="AC2131" s="108" t="s">
        <v>272</v>
      </c>
      <c r="AD2131" s="108" t="s">
        <v>272</v>
      </c>
      <c r="AE2131" s="108" t="s">
        <v>272</v>
      </c>
      <c r="AF2131" s="108" t="s">
        <v>278</v>
      </c>
    </row>
    <row r="2132" spans="1:32" x14ac:dyDescent="0.25">
      <c r="A2132" s="107">
        <f t="shared" si="33"/>
        <v>10</v>
      </c>
      <c r="B2132" s="113">
        <v>45587</v>
      </c>
      <c r="C2132" s="113">
        <v>45587</v>
      </c>
      <c r="D2132" s="108" t="s">
        <v>4334</v>
      </c>
      <c r="E2132" s="108" t="s">
        <v>272</v>
      </c>
      <c r="F2132" s="108" t="s">
        <v>4335</v>
      </c>
      <c r="G2132" s="108" t="s">
        <v>315</v>
      </c>
      <c r="H2132" s="108" t="s">
        <v>316</v>
      </c>
      <c r="I2132" s="108" t="s">
        <v>272</v>
      </c>
      <c r="J2132" s="120">
        <v>-599500000</v>
      </c>
      <c r="K2132" s="114">
        <v>0</v>
      </c>
      <c r="L2132" s="114">
        <v>-599500000</v>
      </c>
      <c r="M2132" s="115" t="s">
        <v>272</v>
      </c>
      <c r="N2132" s="108" t="s">
        <v>116</v>
      </c>
      <c r="O2132" s="108" t="s">
        <v>173</v>
      </c>
      <c r="P2132" s="108" t="s">
        <v>284</v>
      </c>
      <c r="Q2132" s="120">
        <v>22000</v>
      </c>
      <c r="R2132" s="116" t="s">
        <v>0</v>
      </c>
      <c r="S2132" s="108" t="s">
        <v>272</v>
      </c>
      <c r="T2132" s="108" t="s">
        <v>272</v>
      </c>
      <c r="U2132" s="108" t="s">
        <v>272</v>
      </c>
      <c r="V2132" s="108" t="s">
        <v>272</v>
      </c>
      <c r="W2132" s="108" t="s">
        <v>272</v>
      </c>
      <c r="X2132" s="108" t="s">
        <v>272</v>
      </c>
      <c r="Y2132" s="108" t="s">
        <v>272</v>
      </c>
      <c r="Z2132" s="108" t="s">
        <v>272</v>
      </c>
      <c r="AA2132" s="108" t="s">
        <v>272</v>
      </c>
      <c r="AB2132" s="108" t="s">
        <v>272</v>
      </c>
      <c r="AC2132" s="108" t="s">
        <v>272</v>
      </c>
      <c r="AD2132" s="108" t="s">
        <v>272</v>
      </c>
      <c r="AE2132" s="108" t="s">
        <v>272</v>
      </c>
      <c r="AF2132" s="108" t="s">
        <v>278</v>
      </c>
    </row>
    <row r="2133" spans="1:32" x14ac:dyDescent="0.25">
      <c r="A2133" s="107">
        <f t="shared" si="33"/>
        <v>10</v>
      </c>
      <c r="B2133" s="113">
        <v>45588</v>
      </c>
      <c r="C2133" s="113">
        <v>45588</v>
      </c>
      <c r="D2133" s="108" t="s">
        <v>4336</v>
      </c>
      <c r="E2133" s="108" t="s">
        <v>272</v>
      </c>
      <c r="F2133" s="108" t="s">
        <v>4337</v>
      </c>
      <c r="G2133" s="108" t="s">
        <v>281</v>
      </c>
      <c r="H2133" s="108" t="s">
        <v>282</v>
      </c>
      <c r="I2133" s="108" t="s">
        <v>272</v>
      </c>
      <c r="J2133" s="120">
        <v>-368368770</v>
      </c>
      <c r="K2133" s="114">
        <v>0</v>
      </c>
      <c r="L2133" s="114">
        <v>-368368770</v>
      </c>
      <c r="M2133" s="115" t="s">
        <v>272</v>
      </c>
      <c r="N2133" s="108" t="s">
        <v>95</v>
      </c>
      <c r="O2133" s="108" t="s">
        <v>170</v>
      </c>
      <c r="P2133" s="108" t="s">
        <v>284</v>
      </c>
      <c r="Q2133" s="120">
        <v>11000</v>
      </c>
      <c r="R2133" s="116" t="s">
        <v>0</v>
      </c>
      <c r="S2133" s="108" t="s">
        <v>272</v>
      </c>
      <c r="T2133" s="108" t="s">
        <v>272</v>
      </c>
      <c r="U2133" s="108" t="s">
        <v>272</v>
      </c>
      <c r="V2133" s="108" t="s">
        <v>272</v>
      </c>
      <c r="W2133" s="108" t="s">
        <v>272</v>
      </c>
      <c r="X2133" s="108" t="s">
        <v>272</v>
      </c>
      <c r="Y2133" s="108" t="s">
        <v>272</v>
      </c>
      <c r="Z2133" s="108" t="s">
        <v>272</v>
      </c>
      <c r="AA2133" s="108" t="s">
        <v>272</v>
      </c>
      <c r="AB2133" s="108" t="s">
        <v>272</v>
      </c>
      <c r="AC2133" s="108" t="s">
        <v>272</v>
      </c>
      <c r="AD2133" s="108" t="s">
        <v>272</v>
      </c>
      <c r="AE2133" s="108" t="s">
        <v>272</v>
      </c>
      <c r="AF2133" s="108" t="s">
        <v>278</v>
      </c>
    </row>
    <row r="2134" spans="1:32" x14ac:dyDescent="0.25">
      <c r="A2134" s="107">
        <f t="shared" si="33"/>
        <v>10</v>
      </c>
      <c r="B2134" s="113">
        <v>45588</v>
      </c>
      <c r="C2134" s="113">
        <v>45588</v>
      </c>
      <c r="D2134" s="108" t="s">
        <v>4338</v>
      </c>
      <c r="E2134" s="108" t="s">
        <v>272</v>
      </c>
      <c r="F2134" s="108" t="s">
        <v>4339</v>
      </c>
      <c r="G2134" s="108" t="s">
        <v>281</v>
      </c>
      <c r="H2134" s="108" t="s">
        <v>282</v>
      </c>
      <c r="I2134" s="108" t="s">
        <v>272</v>
      </c>
      <c r="J2134" s="120">
        <v>-368368770</v>
      </c>
      <c r="K2134" s="114">
        <v>0</v>
      </c>
      <c r="L2134" s="114">
        <v>-368368770</v>
      </c>
      <c r="M2134" s="115" t="s">
        <v>272</v>
      </c>
      <c r="N2134" s="108" t="s">
        <v>95</v>
      </c>
      <c r="O2134" s="108" t="s">
        <v>170</v>
      </c>
      <c r="P2134" s="108" t="s">
        <v>284</v>
      </c>
      <c r="Q2134" s="120">
        <v>11000</v>
      </c>
      <c r="R2134" s="116" t="s">
        <v>0</v>
      </c>
      <c r="S2134" s="108" t="s">
        <v>272</v>
      </c>
      <c r="T2134" s="108" t="s">
        <v>272</v>
      </c>
      <c r="U2134" s="108" t="s">
        <v>272</v>
      </c>
      <c r="V2134" s="108" t="s">
        <v>272</v>
      </c>
      <c r="W2134" s="108" t="s">
        <v>272</v>
      </c>
      <c r="X2134" s="108" t="s">
        <v>272</v>
      </c>
      <c r="Y2134" s="108" t="s">
        <v>272</v>
      </c>
      <c r="Z2134" s="108" t="s">
        <v>272</v>
      </c>
      <c r="AA2134" s="108" t="s">
        <v>272</v>
      </c>
      <c r="AB2134" s="108" t="s">
        <v>272</v>
      </c>
      <c r="AC2134" s="108" t="s">
        <v>272</v>
      </c>
      <c r="AD2134" s="108" t="s">
        <v>272</v>
      </c>
      <c r="AE2134" s="108" t="s">
        <v>272</v>
      </c>
      <c r="AF2134" s="108" t="s">
        <v>278</v>
      </c>
    </row>
    <row r="2135" spans="1:32" x14ac:dyDescent="0.25">
      <c r="A2135" s="107">
        <f t="shared" si="33"/>
        <v>10</v>
      </c>
      <c r="B2135" s="113">
        <v>45588</v>
      </c>
      <c r="C2135" s="113">
        <v>45588</v>
      </c>
      <c r="D2135" s="108" t="s">
        <v>4340</v>
      </c>
      <c r="E2135" s="108" t="s">
        <v>272</v>
      </c>
      <c r="F2135" s="108" t="s">
        <v>4341</v>
      </c>
      <c r="G2135" s="108" t="s">
        <v>315</v>
      </c>
      <c r="H2135" s="108" t="s">
        <v>316</v>
      </c>
      <c r="I2135" s="108" t="s">
        <v>272</v>
      </c>
      <c r="J2135" s="120">
        <v>-698737446</v>
      </c>
      <c r="K2135" s="114">
        <v>0</v>
      </c>
      <c r="L2135" s="114">
        <v>-698737446</v>
      </c>
      <c r="M2135" s="115" t="s">
        <v>272</v>
      </c>
      <c r="N2135" s="108" t="s">
        <v>110</v>
      </c>
      <c r="O2135" s="108" t="s">
        <v>192</v>
      </c>
      <c r="P2135" s="108" t="s">
        <v>284</v>
      </c>
      <c r="Q2135" s="120">
        <v>22000</v>
      </c>
      <c r="R2135" s="116" t="s">
        <v>0</v>
      </c>
      <c r="S2135" s="108" t="s">
        <v>272</v>
      </c>
      <c r="T2135" s="108" t="s">
        <v>272</v>
      </c>
      <c r="U2135" s="108" t="s">
        <v>272</v>
      </c>
      <c r="V2135" s="108" t="s">
        <v>272</v>
      </c>
      <c r="W2135" s="108" t="s">
        <v>272</v>
      </c>
      <c r="X2135" s="108" t="s">
        <v>272</v>
      </c>
      <c r="Y2135" s="108" t="s">
        <v>272</v>
      </c>
      <c r="Z2135" s="108" t="s">
        <v>272</v>
      </c>
      <c r="AA2135" s="108" t="s">
        <v>272</v>
      </c>
      <c r="AB2135" s="108" t="s">
        <v>272</v>
      </c>
      <c r="AC2135" s="108" t="s">
        <v>272</v>
      </c>
      <c r="AD2135" s="108" t="s">
        <v>272</v>
      </c>
      <c r="AE2135" s="108" t="s">
        <v>272</v>
      </c>
      <c r="AF2135" s="108" t="s">
        <v>278</v>
      </c>
    </row>
    <row r="2136" spans="1:32" x14ac:dyDescent="0.25">
      <c r="A2136" s="107">
        <f t="shared" si="33"/>
        <v>10</v>
      </c>
      <c r="B2136" s="113">
        <v>45588</v>
      </c>
      <c r="C2136" s="113">
        <v>45588</v>
      </c>
      <c r="D2136" s="108" t="s">
        <v>4342</v>
      </c>
      <c r="E2136" s="108" t="s">
        <v>272</v>
      </c>
      <c r="F2136" s="108" t="s">
        <v>4343</v>
      </c>
      <c r="G2136" s="108" t="s">
        <v>315</v>
      </c>
      <c r="H2136" s="108" t="s">
        <v>316</v>
      </c>
      <c r="I2136" s="108" t="s">
        <v>272</v>
      </c>
      <c r="J2136" s="120">
        <v>-698737446</v>
      </c>
      <c r="K2136" s="114">
        <v>0</v>
      </c>
      <c r="L2136" s="114">
        <v>-698737446</v>
      </c>
      <c r="M2136" s="115" t="s">
        <v>272</v>
      </c>
      <c r="N2136" s="108" t="s">
        <v>110</v>
      </c>
      <c r="O2136" s="108" t="s">
        <v>192</v>
      </c>
      <c r="P2136" s="108" t="s">
        <v>284</v>
      </c>
      <c r="Q2136" s="120">
        <v>22000</v>
      </c>
      <c r="R2136" s="116" t="s">
        <v>0</v>
      </c>
      <c r="S2136" s="108" t="s">
        <v>272</v>
      </c>
      <c r="T2136" s="108" t="s">
        <v>272</v>
      </c>
      <c r="U2136" s="108" t="s">
        <v>272</v>
      </c>
      <c r="V2136" s="108" t="s">
        <v>272</v>
      </c>
      <c r="W2136" s="108" t="s">
        <v>272</v>
      </c>
      <c r="X2136" s="108" t="s">
        <v>272</v>
      </c>
      <c r="Y2136" s="108" t="s">
        <v>272</v>
      </c>
      <c r="Z2136" s="108" t="s">
        <v>272</v>
      </c>
      <c r="AA2136" s="108" t="s">
        <v>272</v>
      </c>
      <c r="AB2136" s="108" t="s">
        <v>272</v>
      </c>
      <c r="AC2136" s="108" t="s">
        <v>272</v>
      </c>
      <c r="AD2136" s="108" t="s">
        <v>272</v>
      </c>
      <c r="AE2136" s="108" t="s">
        <v>272</v>
      </c>
      <c r="AF2136" s="108" t="s">
        <v>278</v>
      </c>
    </row>
    <row r="2137" spans="1:32" x14ac:dyDescent="0.25">
      <c r="A2137" s="107">
        <f t="shared" si="33"/>
        <v>10</v>
      </c>
      <c r="B2137" s="113">
        <v>45588</v>
      </c>
      <c r="C2137" s="113">
        <v>45588</v>
      </c>
      <c r="D2137" s="108" t="s">
        <v>4344</v>
      </c>
      <c r="E2137" s="108" t="s">
        <v>272</v>
      </c>
      <c r="F2137" s="108" t="s">
        <v>4345</v>
      </c>
      <c r="G2137" s="108" t="s">
        <v>315</v>
      </c>
      <c r="H2137" s="108" t="s">
        <v>316</v>
      </c>
      <c r="I2137" s="108" t="s">
        <v>272</v>
      </c>
      <c r="J2137" s="120">
        <v>-698737446</v>
      </c>
      <c r="K2137" s="114">
        <v>0</v>
      </c>
      <c r="L2137" s="114">
        <v>-698737446</v>
      </c>
      <c r="M2137" s="115" t="s">
        <v>272</v>
      </c>
      <c r="N2137" s="108" t="s">
        <v>110</v>
      </c>
      <c r="O2137" s="108" t="s">
        <v>192</v>
      </c>
      <c r="P2137" s="108" t="s">
        <v>284</v>
      </c>
      <c r="Q2137" s="120">
        <v>22000</v>
      </c>
      <c r="R2137" s="116" t="s">
        <v>0</v>
      </c>
      <c r="S2137" s="108" t="s">
        <v>272</v>
      </c>
      <c r="T2137" s="108" t="s">
        <v>272</v>
      </c>
      <c r="U2137" s="108" t="s">
        <v>272</v>
      </c>
      <c r="V2137" s="108" t="s">
        <v>272</v>
      </c>
      <c r="W2137" s="108" t="s">
        <v>272</v>
      </c>
      <c r="X2137" s="108" t="s">
        <v>272</v>
      </c>
      <c r="Y2137" s="108" t="s">
        <v>272</v>
      </c>
      <c r="Z2137" s="108" t="s">
        <v>272</v>
      </c>
      <c r="AA2137" s="108" t="s">
        <v>272</v>
      </c>
      <c r="AB2137" s="108" t="s">
        <v>272</v>
      </c>
      <c r="AC2137" s="108" t="s">
        <v>272</v>
      </c>
      <c r="AD2137" s="108" t="s">
        <v>272</v>
      </c>
      <c r="AE2137" s="108" t="s">
        <v>272</v>
      </c>
      <c r="AF2137" s="108" t="s">
        <v>278</v>
      </c>
    </row>
    <row r="2138" spans="1:32" x14ac:dyDescent="0.25">
      <c r="A2138" s="107">
        <f t="shared" si="33"/>
        <v>10</v>
      </c>
      <c r="B2138" s="113">
        <v>45588</v>
      </c>
      <c r="C2138" s="113">
        <v>45588</v>
      </c>
      <c r="D2138" s="108" t="s">
        <v>4346</v>
      </c>
      <c r="E2138" s="108" t="s">
        <v>272</v>
      </c>
      <c r="F2138" s="108" t="s">
        <v>4347</v>
      </c>
      <c r="G2138" s="108" t="s">
        <v>315</v>
      </c>
      <c r="H2138" s="108" t="s">
        <v>316</v>
      </c>
      <c r="I2138" s="108" t="s">
        <v>272</v>
      </c>
      <c r="J2138" s="120">
        <v>-698737446</v>
      </c>
      <c r="K2138" s="114">
        <v>0</v>
      </c>
      <c r="L2138" s="114">
        <v>-698737446</v>
      </c>
      <c r="M2138" s="115" t="s">
        <v>272</v>
      </c>
      <c r="N2138" s="108" t="s">
        <v>110</v>
      </c>
      <c r="O2138" s="108" t="s">
        <v>192</v>
      </c>
      <c r="P2138" s="108" t="s">
        <v>284</v>
      </c>
      <c r="Q2138" s="120">
        <v>22000</v>
      </c>
      <c r="R2138" s="116" t="s">
        <v>0</v>
      </c>
      <c r="S2138" s="108" t="s">
        <v>272</v>
      </c>
      <c r="T2138" s="108" t="s">
        <v>272</v>
      </c>
      <c r="U2138" s="108" t="s">
        <v>272</v>
      </c>
      <c r="V2138" s="108" t="s">
        <v>272</v>
      </c>
      <c r="W2138" s="108" t="s">
        <v>272</v>
      </c>
      <c r="X2138" s="108" t="s">
        <v>272</v>
      </c>
      <c r="Y2138" s="108" t="s">
        <v>272</v>
      </c>
      <c r="Z2138" s="108" t="s">
        <v>272</v>
      </c>
      <c r="AA2138" s="108" t="s">
        <v>272</v>
      </c>
      <c r="AB2138" s="108" t="s">
        <v>272</v>
      </c>
      <c r="AC2138" s="108" t="s">
        <v>272</v>
      </c>
      <c r="AD2138" s="108" t="s">
        <v>272</v>
      </c>
      <c r="AE2138" s="108" t="s">
        <v>272</v>
      </c>
      <c r="AF2138" s="108" t="s">
        <v>278</v>
      </c>
    </row>
    <row r="2139" spans="1:32" x14ac:dyDescent="0.25">
      <c r="A2139" s="107">
        <f t="shared" si="33"/>
        <v>10</v>
      </c>
      <c r="B2139" s="113">
        <v>45589</v>
      </c>
      <c r="C2139" s="113">
        <v>45589</v>
      </c>
      <c r="D2139" s="108" t="s">
        <v>4348</v>
      </c>
      <c r="E2139" s="108" t="s">
        <v>272</v>
      </c>
      <c r="F2139" s="108" t="s">
        <v>4349</v>
      </c>
      <c r="G2139" s="108" t="s">
        <v>281</v>
      </c>
      <c r="H2139" s="108" t="s">
        <v>282</v>
      </c>
      <c r="I2139" s="108" t="s">
        <v>272</v>
      </c>
      <c r="J2139" s="120">
        <v>-814176000</v>
      </c>
      <c r="K2139" s="114">
        <v>0</v>
      </c>
      <c r="L2139" s="114">
        <v>-814176000</v>
      </c>
      <c r="M2139" s="115" t="s">
        <v>272</v>
      </c>
      <c r="N2139" s="108" t="s">
        <v>283</v>
      </c>
      <c r="O2139" s="108" t="s">
        <v>168</v>
      </c>
      <c r="P2139" s="108" t="s">
        <v>284</v>
      </c>
      <c r="Q2139" s="120">
        <v>22000</v>
      </c>
      <c r="R2139" s="116" t="s">
        <v>0</v>
      </c>
      <c r="S2139" s="108" t="s">
        <v>272</v>
      </c>
      <c r="T2139" s="108" t="s">
        <v>272</v>
      </c>
      <c r="U2139" s="108" t="s">
        <v>272</v>
      </c>
      <c r="V2139" s="108" t="s">
        <v>272</v>
      </c>
      <c r="W2139" s="108" t="s">
        <v>272</v>
      </c>
      <c r="X2139" s="108" t="s">
        <v>272</v>
      </c>
      <c r="Y2139" s="108" t="s">
        <v>272</v>
      </c>
      <c r="Z2139" s="108" t="s">
        <v>272</v>
      </c>
      <c r="AA2139" s="108" t="s">
        <v>272</v>
      </c>
      <c r="AB2139" s="108" t="s">
        <v>272</v>
      </c>
      <c r="AC2139" s="108" t="s">
        <v>272</v>
      </c>
      <c r="AD2139" s="108" t="s">
        <v>272</v>
      </c>
      <c r="AE2139" s="108" t="s">
        <v>272</v>
      </c>
      <c r="AF2139" s="108" t="s">
        <v>278</v>
      </c>
    </row>
    <row r="2140" spans="1:32" x14ac:dyDescent="0.25">
      <c r="A2140" s="107">
        <f t="shared" si="33"/>
        <v>10</v>
      </c>
      <c r="B2140" s="113">
        <v>45589</v>
      </c>
      <c r="C2140" s="113">
        <v>45589</v>
      </c>
      <c r="D2140" s="108" t="s">
        <v>4350</v>
      </c>
      <c r="E2140" s="108" t="s">
        <v>272</v>
      </c>
      <c r="F2140" s="108" t="s">
        <v>4351</v>
      </c>
      <c r="G2140" s="108" t="s">
        <v>281</v>
      </c>
      <c r="H2140" s="108" t="s">
        <v>282</v>
      </c>
      <c r="I2140" s="108" t="s">
        <v>272</v>
      </c>
      <c r="J2140" s="120">
        <v>-814176000</v>
      </c>
      <c r="K2140" s="114">
        <v>0</v>
      </c>
      <c r="L2140" s="114">
        <v>-814176000</v>
      </c>
      <c r="M2140" s="115" t="s">
        <v>272</v>
      </c>
      <c r="N2140" s="108" t="s">
        <v>283</v>
      </c>
      <c r="O2140" s="108" t="s">
        <v>168</v>
      </c>
      <c r="P2140" s="108" t="s">
        <v>284</v>
      </c>
      <c r="Q2140" s="120">
        <v>22000</v>
      </c>
      <c r="R2140" s="116" t="s">
        <v>0</v>
      </c>
      <c r="S2140" s="108" t="s">
        <v>272</v>
      </c>
      <c r="T2140" s="108" t="s">
        <v>272</v>
      </c>
      <c r="U2140" s="108" t="s">
        <v>272</v>
      </c>
      <c r="V2140" s="108" t="s">
        <v>272</v>
      </c>
      <c r="W2140" s="108" t="s">
        <v>272</v>
      </c>
      <c r="X2140" s="108" t="s">
        <v>272</v>
      </c>
      <c r="Y2140" s="108" t="s">
        <v>272</v>
      </c>
      <c r="Z2140" s="108" t="s">
        <v>272</v>
      </c>
      <c r="AA2140" s="108" t="s">
        <v>272</v>
      </c>
      <c r="AB2140" s="108" t="s">
        <v>272</v>
      </c>
      <c r="AC2140" s="108" t="s">
        <v>272</v>
      </c>
      <c r="AD2140" s="108" t="s">
        <v>272</v>
      </c>
      <c r="AE2140" s="108" t="s">
        <v>272</v>
      </c>
      <c r="AF2140" s="108" t="s">
        <v>278</v>
      </c>
    </row>
    <row r="2141" spans="1:32" x14ac:dyDescent="0.25">
      <c r="A2141" s="107">
        <f t="shared" si="33"/>
        <v>10</v>
      </c>
      <c r="B2141" s="113">
        <v>45589</v>
      </c>
      <c r="C2141" s="113">
        <v>45589</v>
      </c>
      <c r="D2141" s="108" t="s">
        <v>4352</v>
      </c>
      <c r="E2141" s="108" t="s">
        <v>272</v>
      </c>
      <c r="F2141" s="108" t="s">
        <v>4353</v>
      </c>
      <c r="G2141" s="108" t="s">
        <v>281</v>
      </c>
      <c r="H2141" s="108" t="s">
        <v>282</v>
      </c>
      <c r="I2141" s="108" t="s">
        <v>272</v>
      </c>
      <c r="J2141" s="120">
        <v>-736737540</v>
      </c>
      <c r="K2141" s="114">
        <v>0</v>
      </c>
      <c r="L2141" s="114">
        <v>-736737540</v>
      </c>
      <c r="M2141" s="115" t="s">
        <v>272</v>
      </c>
      <c r="N2141" s="108" t="s">
        <v>95</v>
      </c>
      <c r="O2141" s="108" t="s">
        <v>170</v>
      </c>
      <c r="P2141" s="108" t="s">
        <v>284</v>
      </c>
      <c r="Q2141" s="120">
        <v>22000</v>
      </c>
      <c r="R2141" s="116" t="s">
        <v>0</v>
      </c>
      <c r="S2141" s="108" t="s">
        <v>272</v>
      </c>
      <c r="T2141" s="108" t="s">
        <v>272</v>
      </c>
      <c r="U2141" s="108" t="s">
        <v>272</v>
      </c>
      <c r="V2141" s="108" t="s">
        <v>272</v>
      </c>
      <c r="W2141" s="108" t="s">
        <v>272</v>
      </c>
      <c r="X2141" s="108" t="s">
        <v>272</v>
      </c>
      <c r="Y2141" s="108" t="s">
        <v>272</v>
      </c>
      <c r="Z2141" s="108" t="s">
        <v>272</v>
      </c>
      <c r="AA2141" s="108" t="s">
        <v>272</v>
      </c>
      <c r="AB2141" s="108" t="s">
        <v>272</v>
      </c>
      <c r="AC2141" s="108" t="s">
        <v>272</v>
      </c>
      <c r="AD2141" s="108" t="s">
        <v>272</v>
      </c>
      <c r="AE2141" s="108" t="s">
        <v>272</v>
      </c>
      <c r="AF2141" s="108" t="s">
        <v>278</v>
      </c>
    </row>
    <row r="2142" spans="1:32" x14ac:dyDescent="0.25">
      <c r="A2142" s="107">
        <f t="shared" si="33"/>
        <v>10</v>
      </c>
      <c r="B2142" s="113">
        <v>45589</v>
      </c>
      <c r="C2142" s="113">
        <v>45589</v>
      </c>
      <c r="D2142" s="108" t="s">
        <v>4354</v>
      </c>
      <c r="E2142" s="108" t="s">
        <v>272</v>
      </c>
      <c r="F2142" s="108" t="s">
        <v>4355</v>
      </c>
      <c r="G2142" s="108" t="s">
        <v>315</v>
      </c>
      <c r="H2142" s="108" t="s">
        <v>316</v>
      </c>
      <c r="I2142" s="108" t="s">
        <v>272</v>
      </c>
      <c r="J2142" s="120">
        <v>-699292440</v>
      </c>
      <c r="K2142" s="114">
        <v>0</v>
      </c>
      <c r="L2142" s="114">
        <v>-699292440</v>
      </c>
      <c r="M2142" s="115" t="s">
        <v>272</v>
      </c>
      <c r="N2142" s="108" t="s">
        <v>110</v>
      </c>
      <c r="O2142" s="108" t="s">
        <v>192</v>
      </c>
      <c r="P2142" s="108" t="s">
        <v>284</v>
      </c>
      <c r="Q2142" s="120">
        <v>22000</v>
      </c>
      <c r="R2142" s="116" t="s">
        <v>0</v>
      </c>
      <c r="S2142" s="108" t="s">
        <v>272</v>
      </c>
      <c r="T2142" s="108" t="s">
        <v>272</v>
      </c>
      <c r="U2142" s="108" t="s">
        <v>272</v>
      </c>
      <c r="V2142" s="108" t="s">
        <v>272</v>
      </c>
      <c r="W2142" s="108" t="s">
        <v>272</v>
      </c>
      <c r="X2142" s="108" t="s">
        <v>272</v>
      </c>
      <c r="Y2142" s="108" t="s">
        <v>272</v>
      </c>
      <c r="Z2142" s="108" t="s">
        <v>272</v>
      </c>
      <c r="AA2142" s="108" t="s">
        <v>272</v>
      </c>
      <c r="AB2142" s="108" t="s">
        <v>272</v>
      </c>
      <c r="AC2142" s="108" t="s">
        <v>272</v>
      </c>
      <c r="AD2142" s="108" t="s">
        <v>272</v>
      </c>
      <c r="AE2142" s="108" t="s">
        <v>272</v>
      </c>
      <c r="AF2142" s="108" t="s">
        <v>278</v>
      </c>
    </row>
    <row r="2143" spans="1:32" x14ac:dyDescent="0.25">
      <c r="A2143" s="107">
        <f t="shared" si="33"/>
        <v>10</v>
      </c>
      <c r="B2143" s="113">
        <v>45589</v>
      </c>
      <c r="C2143" s="113">
        <v>45589</v>
      </c>
      <c r="D2143" s="108" t="s">
        <v>4356</v>
      </c>
      <c r="E2143" s="108" t="s">
        <v>272</v>
      </c>
      <c r="F2143" s="108" t="s">
        <v>4357</v>
      </c>
      <c r="G2143" s="108" t="s">
        <v>315</v>
      </c>
      <c r="H2143" s="108" t="s">
        <v>316</v>
      </c>
      <c r="I2143" s="108" t="s">
        <v>272</v>
      </c>
      <c r="J2143" s="120">
        <v>-699292440</v>
      </c>
      <c r="K2143" s="114">
        <v>0</v>
      </c>
      <c r="L2143" s="114">
        <v>-699292440</v>
      </c>
      <c r="M2143" s="115" t="s">
        <v>272</v>
      </c>
      <c r="N2143" s="108" t="s">
        <v>110</v>
      </c>
      <c r="O2143" s="108" t="s">
        <v>192</v>
      </c>
      <c r="P2143" s="108" t="s">
        <v>284</v>
      </c>
      <c r="Q2143" s="120">
        <v>22000</v>
      </c>
      <c r="R2143" s="116" t="s">
        <v>0</v>
      </c>
      <c r="S2143" s="108" t="s">
        <v>272</v>
      </c>
      <c r="T2143" s="108" t="s">
        <v>272</v>
      </c>
      <c r="U2143" s="108" t="s">
        <v>272</v>
      </c>
      <c r="V2143" s="108" t="s">
        <v>272</v>
      </c>
      <c r="W2143" s="108" t="s">
        <v>272</v>
      </c>
      <c r="X2143" s="108" t="s">
        <v>272</v>
      </c>
      <c r="Y2143" s="108" t="s">
        <v>272</v>
      </c>
      <c r="Z2143" s="108" t="s">
        <v>272</v>
      </c>
      <c r="AA2143" s="108" t="s">
        <v>272</v>
      </c>
      <c r="AB2143" s="108" t="s">
        <v>272</v>
      </c>
      <c r="AC2143" s="108" t="s">
        <v>272</v>
      </c>
      <c r="AD2143" s="108" t="s">
        <v>272</v>
      </c>
      <c r="AE2143" s="108" t="s">
        <v>272</v>
      </c>
      <c r="AF2143" s="108" t="s">
        <v>278</v>
      </c>
    </row>
    <row r="2144" spans="1:32" x14ac:dyDescent="0.25">
      <c r="A2144" s="107">
        <f t="shared" si="33"/>
        <v>10</v>
      </c>
      <c r="B2144" s="113">
        <v>45589</v>
      </c>
      <c r="C2144" s="113">
        <v>45589</v>
      </c>
      <c r="D2144" s="108" t="s">
        <v>4358</v>
      </c>
      <c r="E2144" s="108" t="s">
        <v>272</v>
      </c>
      <c r="F2144" s="108" t="s">
        <v>4359</v>
      </c>
      <c r="G2144" s="108" t="s">
        <v>315</v>
      </c>
      <c r="H2144" s="108" t="s">
        <v>316</v>
      </c>
      <c r="I2144" s="108" t="s">
        <v>272</v>
      </c>
      <c r="J2144" s="120">
        <v>-699292440</v>
      </c>
      <c r="K2144" s="114">
        <v>0</v>
      </c>
      <c r="L2144" s="114">
        <v>-699292440</v>
      </c>
      <c r="M2144" s="115" t="s">
        <v>272</v>
      </c>
      <c r="N2144" s="108" t="s">
        <v>110</v>
      </c>
      <c r="O2144" s="108" t="s">
        <v>192</v>
      </c>
      <c r="P2144" s="108" t="s">
        <v>284</v>
      </c>
      <c r="Q2144" s="120">
        <v>22000</v>
      </c>
      <c r="R2144" s="116" t="s">
        <v>0</v>
      </c>
      <c r="S2144" s="108" t="s">
        <v>272</v>
      </c>
      <c r="T2144" s="108" t="s">
        <v>272</v>
      </c>
      <c r="U2144" s="108" t="s">
        <v>272</v>
      </c>
      <c r="V2144" s="108" t="s">
        <v>272</v>
      </c>
      <c r="W2144" s="108" t="s">
        <v>272</v>
      </c>
      <c r="X2144" s="108" t="s">
        <v>272</v>
      </c>
      <c r="Y2144" s="108" t="s">
        <v>272</v>
      </c>
      <c r="Z2144" s="108" t="s">
        <v>272</v>
      </c>
      <c r="AA2144" s="108" t="s">
        <v>272</v>
      </c>
      <c r="AB2144" s="108" t="s">
        <v>272</v>
      </c>
      <c r="AC2144" s="108" t="s">
        <v>272</v>
      </c>
      <c r="AD2144" s="108" t="s">
        <v>272</v>
      </c>
      <c r="AE2144" s="108" t="s">
        <v>272</v>
      </c>
      <c r="AF2144" s="108" t="s">
        <v>278</v>
      </c>
    </row>
    <row r="2145" spans="1:32" x14ac:dyDescent="0.25">
      <c r="A2145" s="107">
        <f t="shared" si="33"/>
        <v>10</v>
      </c>
      <c r="B2145" s="113">
        <v>45589</v>
      </c>
      <c r="C2145" s="113">
        <v>45589</v>
      </c>
      <c r="D2145" s="108" t="s">
        <v>4360</v>
      </c>
      <c r="E2145" s="108" t="s">
        <v>272</v>
      </c>
      <c r="F2145" s="108" t="s">
        <v>4361</v>
      </c>
      <c r="G2145" s="108" t="s">
        <v>315</v>
      </c>
      <c r="H2145" s="108" t="s">
        <v>316</v>
      </c>
      <c r="I2145" s="108" t="s">
        <v>272</v>
      </c>
      <c r="J2145" s="120">
        <v>-699292440</v>
      </c>
      <c r="K2145" s="114">
        <v>0</v>
      </c>
      <c r="L2145" s="114">
        <v>-699292440</v>
      </c>
      <c r="M2145" s="115" t="s">
        <v>272</v>
      </c>
      <c r="N2145" s="108" t="s">
        <v>110</v>
      </c>
      <c r="O2145" s="108" t="s">
        <v>192</v>
      </c>
      <c r="P2145" s="108" t="s">
        <v>284</v>
      </c>
      <c r="Q2145" s="120">
        <v>22000</v>
      </c>
      <c r="R2145" s="116" t="s">
        <v>0</v>
      </c>
      <c r="S2145" s="108" t="s">
        <v>272</v>
      </c>
      <c r="T2145" s="108" t="s">
        <v>272</v>
      </c>
      <c r="U2145" s="108" t="s">
        <v>272</v>
      </c>
      <c r="V2145" s="108" t="s">
        <v>272</v>
      </c>
      <c r="W2145" s="108" t="s">
        <v>272</v>
      </c>
      <c r="X2145" s="108" t="s">
        <v>272</v>
      </c>
      <c r="Y2145" s="108" t="s">
        <v>272</v>
      </c>
      <c r="Z2145" s="108" t="s">
        <v>272</v>
      </c>
      <c r="AA2145" s="108" t="s">
        <v>272</v>
      </c>
      <c r="AB2145" s="108" t="s">
        <v>272</v>
      </c>
      <c r="AC2145" s="108" t="s">
        <v>272</v>
      </c>
      <c r="AD2145" s="108" t="s">
        <v>272</v>
      </c>
      <c r="AE2145" s="108" t="s">
        <v>272</v>
      </c>
      <c r="AF2145" s="108" t="s">
        <v>278</v>
      </c>
    </row>
    <row r="2146" spans="1:32" x14ac:dyDescent="0.25">
      <c r="A2146" s="107">
        <f t="shared" si="33"/>
        <v>10</v>
      </c>
      <c r="B2146" s="113">
        <v>45589</v>
      </c>
      <c r="C2146" s="113">
        <v>45589</v>
      </c>
      <c r="D2146" s="108" t="s">
        <v>4362</v>
      </c>
      <c r="E2146" s="108" t="s">
        <v>272</v>
      </c>
      <c r="F2146" s="108" t="s">
        <v>4363</v>
      </c>
      <c r="G2146" s="108" t="s">
        <v>281</v>
      </c>
      <c r="H2146" s="108" t="s">
        <v>282</v>
      </c>
      <c r="I2146" s="108" t="s">
        <v>272</v>
      </c>
      <c r="J2146" s="120">
        <v>-372306000</v>
      </c>
      <c r="K2146" s="114">
        <v>0</v>
      </c>
      <c r="L2146" s="114">
        <v>-372306000</v>
      </c>
      <c r="M2146" s="115" t="s">
        <v>272</v>
      </c>
      <c r="N2146" s="108" t="s">
        <v>157</v>
      </c>
      <c r="O2146" s="108" t="s">
        <v>180</v>
      </c>
      <c r="P2146" s="108" t="s">
        <v>284</v>
      </c>
      <c r="Q2146" s="120">
        <v>11000</v>
      </c>
      <c r="R2146" s="116" t="s">
        <v>1</v>
      </c>
      <c r="S2146" s="108" t="s">
        <v>272</v>
      </c>
      <c r="T2146" s="108" t="s">
        <v>272</v>
      </c>
      <c r="U2146" s="108" t="s">
        <v>272</v>
      </c>
      <c r="V2146" s="108" t="s">
        <v>272</v>
      </c>
      <c r="W2146" s="108" t="s">
        <v>272</v>
      </c>
      <c r="X2146" s="108" t="s">
        <v>272</v>
      </c>
      <c r="Y2146" s="108" t="s">
        <v>272</v>
      </c>
      <c r="Z2146" s="108" t="s">
        <v>272</v>
      </c>
      <c r="AA2146" s="108" t="s">
        <v>272</v>
      </c>
      <c r="AB2146" s="108" t="s">
        <v>272</v>
      </c>
      <c r="AC2146" s="108" t="s">
        <v>272</v>
      </c>
      <c r="AD2146" s="108" t="s">
        <v>272</v>
      </c>
      <c r="AE2146" s="108" t="s">
        <v>272</v>
      </c>
      <c r="AF2146" s="108" t="s">
        <v>278</v>
      </c>
    </row>
    <row r="2147" spans="1:32" x14ac:dyDescent="0.25">
      <c r="A2147" s="107">
        <f t="shared" si="33"/>
        <v>10</v>
      </c>
      <c r="B2147" s="113">
        <v>45589</v>
      </c>
      <c r="C2147" s="113">
        <v>45589</v>
      </c>
      <c r="D2147" s="108" t="s">
        <v>4364</v>
      </c>
      <c r="E2147" s="108" t="s">
        <v>272</v>
      </c>
      <c r="F2147" s="108" t="s">
        <v>4365</v>
      </c>
      <c r="G2147" s="108" t="s">
        <v>315</v>
      </c>
      <c r="H2147" s="108" t="s">
        <v>316</v>
      </c>
      <c r="I2147" s="108" t="s">
        <v>272</v>
      </c>
      <c r="J2147" s="120">
        <v>-1302285600</v>
      </c>
      <c r="K2147" s="114">
        <v>0</v>
      </c>
      <c r="L2147" s="114">
        <v>-1302285600</v>
      </c>
      <c r="M2147" s="115" t="s">
        <v>272</v>
      </c>
      <c r="N2147" s="108" t="s">
        <v>111</v>
      </c>
      <c r="O2147" s="108" t="s">
        <v>466</v>
      </c>
      <c r="P2147" s="108" t="s">
        <v>284</v>
      </c>
      <c r="Q2147" s="120">
        <v>39600</v>
      </c>
      <c r="R2147" s="116" t="s">
        <v>0</v>
      </c>
      <c r="S2147" s="108" t="s">
        <v>272</v>
      </c>
      <c r="T2147" s="108" t="s">
        <v>272</v>
      </c>
      <c r="U2147" s="108" t="s">
        <v>272</v>
      </c>
      <c r="V2147" s="108" t="s">
        <v>272</v>
      </c>
      <c r="W2147" s="108" t="s">
        <v>272</v>
      </c>
      <c r="X2147" s="108" t="s">
        <v>272</v>
      </c>
      <c r="Y2147" s="108" t="s">
        <v>272</v>
      </c>
      <c r="Z2147" s="108" t="s">
        <v>272</v>
      </c>
      <c r="AA2147" s="108" t="s">
        <v>272</v>
      </c>
      <c r="AB2147" s="108" t="s">
        <v>272</v>
      </c>
      <c r="AC2147" s="108" t="s">
        <v>272</v>
      </c>
      <c r="AD2147" s="108" t="s">
        <v>272</v>
      </c>
      <c r="AE2147" s="108" t="s">
        <v>272</v>
      </c>
      <c r="AF2147" s="108" t="s">
        <v>278</v>
      </c>
    </row>
    <row r="2148" spans="1:32" x14ac:dyDescent="0.25">
      <c r="A2148" s="107">
        <f t="shared" si="33"/>
        <v>10</v>
      </c>
      <c r="B2148" s="113">
        <v>45589</v>
      </c>
      <c r="C2148" s="113">
        <v>45589</v>
      </c>
      <c r="D2148" s="108" t="s">
        <v>4366</v>
      </c>
      <c r="E2148" s="108" t="s">
        <v>272</v>
      </c>
      <c r="F2148" s="108" t="s">
        <v>4367</v>
      </c>
      <c r="G2148" s="108" t="s">
        <v>315</v>
      </c>
      <c r="H2148" s="108" t="s">
        <v>316</v>
      </c>
      <c r="I2148" s="108" t="s">
        <v>272</v>
      </c>
      <c r="J2148" s="120">
        <v>-121968000</v>
      </c>
      <c r="K2148" s="114">
        <v>0</v>
      </c>
      <c r="L2148" s="114">
        <v>-121968000</v>
      </c>
      <c r="M2148" s="115" t="s">
        <v>272</v>
      </c>
      <c r="N2148" s="108" t="s">
        <v>116</v>
      </c>
      <c r="O2148" s="108" t="s">
        <v>173</v>
      </c>
      <c r="P2148" s="108" t="s">
        <v>284</v>
      </c>
      <c r="Q2148" s="120">
        <v>4400</v>
      </c>
      <c r="R2148" s="116" t="s">
        <v>0</v>
      </c>
      <c r="S2148" s="108" t="s">
        <v>272</v>
      </c>
      <c r="T2148" s="108" t="s">
        <v>272</v>
      </c>
      <c r="U2148" s="108" t="s">
        <v>272</v>
      </c>
      <c r="V2148" s="108" t="s">
        <v>272</v>
      </c>
      <c r="W2148" s="108" t="s">
        <v>272</v>
      </c>
      <c r="X2148" s="108" t="s">
        <v>272</v>
      </c>
      <c r="Y2148" s="108" t="s">
        <v>272</v>
      </c>
      <c r="Z2148" s="108" t="s">
        <v>272</v>
      </c>
      <c r="AA2148" s="108" t="s">
        <v>272</v>
      </c>
      <c r="AB2148" s="108" t="s">
        <v>272</v>
      </c>
      <c r="AC2148" s="108" t="s">
        <v>272</v>
      </c>
      <c r="AD2148" s="108" t="s">
        <v>272</v>
      </c>
      <c r="AE2148" s="108" t="s">
        <v>272</v>
      </c>
      <c r="AF2148" s="108" t="s">
        <v>278</v>
      </c>
    </row>
    <row r="2149" spans="1:32" x14ac:dyDescent="0.25">
      <c r="A2149" s="107">
        <f t="shared" si="33"/>
        <v>10</v>
      </c>
      <c r="B2149" s="113">
        <v>45589</v>
      </c>
      <c r="C2149" s="113">
        <v>45589</v>
      </c>
      <c r="D2149" s="108" t="s">
        <v>4368</v>
      </c>
      <c r="E2149" s="108" t="s">
        <v>272</v>
      </c>
      <c r="F2149" s="108" t="s">
        <v>4369</v>
      </c>
      <c r="G2149" s="108" t="s">
        <v>281</v>
      </c>
      <c r="H2149" s="108" t="s">
        <v>282</v>
      </c>
      <c r="I2149" s="108" t="s">
        <v>272</v>
      </c>
      <c r="J2149" s="120">
        <v>-40556588</v>
      </c>
      <c r="K2149" s="114">
        <v>0</v>
      </c>
      <c r="L2149" s="114">
        <v>-40556588</v>
      </c>
      <c r="M2149" s="115" t="s">
        <v>272</v>
      </c>
      <c r="N2149" s="108" t="s">
        <v>283</v>
      </c>
      <c r="O2149" s="108" t="s">
        <v>168</v>
      </c>
      <c r="P2149" s="108" t="s">
        <v>284</v>
      </c>
      <c r="Q2149" s="120">
        <v>1100</v>
      </c>
      <c r="R2149" s="116" t="s">
        <v>0</v>
      </c>
      <c r="S2149" s="108" t="s">
        <v>272</v>
      </c>
      <c r="T2149" s="108" t="s">
        <v>272</v>
      </c>
      <c r="U2149" s="108" t="s">
        <v>272</v>
      </c>
      <c r="V2149" s="108" t="s">
        <v>272</v>
      </c>
      <c r="W2149" s="108" t="s">
        <v>272</v>
      </c>
      <c r="X2149" s="108" t="s">
        <v>272</v>
      </c>
      <c r="Y2149" s="108" t="s">
        <v>272</v>
      </c>
      <c r="Z2149" s="108" t="s">
        <v>272</v>
      </c>
      <c r="AA2149" s="108" t="s">
        <v>272</v>
      </c>
      <c r="AB2149" s="108" t="s">
        <v>272</v>
      </c>
      <c r="AC2149" s="108" t="s">
        <v>272</v>
      </c>
      <c r="AD2149" s="108" t="s">
        <v>272</v>
      </c>
      <c r="AE2149" s="108" t="s">
        <v>272</v>
      </c>
      <c r="AF2149" s="108" t="s">
        <v>278</v>
      </c>
    </row>
    <row r="2150" spans="1:32" x14ac:dyDescent="0.25">
      <c r="A2150" s="107">
        <f t="shared" si="33"/>
        <v>10</v>
      </c>
      <c r="B2150" s="113">
        <v>45589</v>
      </c>
      <c r="C2150" s="113">
        <v>45589</v>
      </c>
      <c r="D2150" s="108" t="s">
        <v>4370</v>
      </c>
      <c r="E2150" s="108" t="s">
        <v>272</v>
      </c>
      <c r="F2150" s="108" t="s">
        <v>4371</v>
      </c>
      <c r="G2150" s="108" t="s">
        <v>281</v>
      </c>
      <c r="H2150" s="108" t="s">
        <v>282</v>
      </c>
      <c r="I2150" s="108" t="s">
        <v>272</v>
      </c>
      <c r="J2150" s="120">
        <v>-569923200</v>
      </c>
      <c r="K2150" s="114">
        <v>0</v>
      </c>
      <c r="L2150" s="114">
        <v>-569923200</v>
      </c>
      <c r="M2150" s="115" t="s">
        <v>272</v>
      </c>
      <c r="N2150" s="108" t="s">
        <v>283</v>
      </c>
      <c r="O2150" s="108" t="s">
        <v>168</v>
      </c>
      <c r="P2150" s="108" t="s">
        <v>284</v>
      </c>
      <c r="Q2150" s="120">
        <v>15400</v>
      </c>
      <c r="R2150" s="116" t="s">
        <v>0</v>
      </c>
      <c r="S2150" s="108" t="s">
        <v>272</v>
      </c>
      <c r="T2150" s="108" t="s">
        <v>272</v>
      </c>
      <c r="U2150" s="108" t="s">
        <v>272</v>
      </c>
      <c r="V2150" s="108" t="s">
        <v>272</v>
      </c>
      <c r="W2150" s="108" t="s">
        <v>272</v>
      </c>
      <c r="X2150" s="108" t="s">
        <v>272</v>
      </c>
      <c r="Y2150" s="108" t="s">
        <v>272</v>
      </c>
      <c r="Z2150" s="108" t="s">
        <v>272</v>
      </c>
      <c r="AA2150" s="108" t="s">
        <v>272</v>
      </c>
      <c r="AB2150" s="108" t="s">
        <v>272</v>
      </c>
      <c r="AC2150" s="108" t="s">
        <v>272</v>
      </c>
      <c r="AD2150" s="108" t="s">
        <v>272</v>
      </c>
      <c r="AE2150" s="108" t="s">
        <v>272</v>
      </c>
      <c r="AF2150" s="108" t="s">
        <v>278</v>
      </c>
    </row>
    <row r="2151" spans="1:32" x14ac:dyDescent="0.25">
      <c r="A2151" s="107">
        <f t="shared" si="33"/>
        <v>10</v>
      </c>
      <c r="B2151" s="113">
        <v>45590</v>
      </c>
      <c r="C2151" s="113">
        <v>45590</v>
      </c>
      <c r="D2151" s="108" t="s">
        <v>4372</v>
      </c>
      <c r="E2151" s="108" t="s">
        <v>272</v>
      </c>
      <c r="F2151" s="108" t="s">
        <v>4373</v>
      </c>
      <c r="G2151" s="108" t="s">
        <v>281</v>
      </c>
      <c r="H2151" s="108" t="s">
        <v>282</v>
      </c>
      <c r="I2151" s="108" t="s">
        <v>272</v>
      </c>
      <c r="J2151" s="120">
        <v>-117600000</v>
      </c>
      <c r="K2151" s="114">
        <v>0</v>
      </c>
      <c r="L2151" s="114">
        <v>-117600000</v>
      </c>
      <c r="M2151" s="115" t="s">
        <v>272</v>
      </c>
      <c r="N2151" s="108" t="s">
        <v>3750</v>
      </c>
      <c r="O2151" s="108" t="s">
        <v>3751</v>
      </c>
      <c r="P2151" s="108" t="s">
        <v>284</v>
      </c>
      <c r="Q2151" s="120">
        <v>5250</v>
      </c>
      <c r="R2151" s="116" t="s">
        <v>1</v>
      </c>
      <c r="S2151" s="108" t="s">
        <v>272</v>
      </c>
      <c r="T2151" s="108" t="s">
        <v>272</v>
      </c>
      <c r="U2151" s="108" t="s">
        <v>272</v>
      </c>
      <c r="V2151" s="108" t="s">
        <v>272</v>
      </c>
      <c r="W2151" s="108" t="s">
        <v>272</v>
      </c>
      <c r="X2151" s="108" t="s">
        <v>272</v>
      </c>
      <c r="Y2151" s="108" t="s">
        <v>272</v>
      </c>
      <c r="Z2151" s="108" t="s">
        <v>272</v>
      </c>
      <c r="AA2151" s="108" t="s">
        <v>272</v>
      </c>
      <c r="AB2151" s="108" t="s">
        <v>272</v>
      </c>
      <c r="AC2151" s="108" t="s">
        <v>272</v>
      </c>
      <c r="AD2151" s="108" t="s">
        <v>272</v>
      </c>
      <c r="AE2151" s="108" t="s">
        <v>272</v>
      </c>
      <c r="AF2151" s="108" t="s">
        <v>278</v>
      </c>
    </row>
    <row r="2152" spans="1:32" x14ac:dyDescent="0.25">
      <c r="A2152" s="107">
        <f t="shared" si="33"/>
        <v>10</v>
      </c>
      <c r="B2152" s="113">
        <v>45590</v>
      </c>
      <c r="C2152" s="113">
        <v>45590</v>
      </c>
      <c r="D2152" s="108" t="s">
        <v>4374</v>
      </c>
      <c r="E2152" s="108" t="s">
        <v>272</v>
      </c>
      <c r="F2152" s="108" t="s">
        <v>4375</v>
      </c>
      <c r="G2152" s="108" t="s">
        <v>281</v>
      </c>
      <c r="H2152" s="108" t="s">
        <v>282</v>
      </c>
      <c r="I2152" s="108" t="s">
        <v>272</v>
      </c>
      <c r="J2152" s="120">
        <v>-33145200</v>
      </c>
      <c r="K2152" s="114">
        <v>0</v>
      </c>
      <c r="L2152" s="114">
        <v>-33145200</v>
      </c>
      <c r="M2152" s="115" t="s">
        <v>272</v>
      </c>
      <c r="N2152" s="108" t="s">
        <v>124</v>
      </c>
      <c r="O2152" s="108" t="s">
        <v>172</v>
      </c>
      <c r="P2152" s="108" t="s">
        <v>284</v>
      </c>
      <c r="Q2152" s="120">
        <v>1500</v>
      </c>
      <c r="R2152" s="116" t="s">
        <v>2</v>
      </c>
      <c r="S2152" s="108" t="s">
        <v>272</v>
      </c>
      <c r="T2152" s="108" t="s">
        <v>272</v>
      </c>
      <c r="U2152" s="108" t="s">
        <v>272</v>
      </c>
      <c r="V2152" s="108" t="s">
        <v>272</v>
      </c>
      <c r="W2152" s="108" t="s">
        <v>272</v>
      </c>
      <c r="X2152" s="108" t="s">
        <v>272</v>
      </c>
      <c r="Y2152" s="108" t="s">
        <v>272</v>
      </c>
      <c r="Z2152" s="108" t="s">
        <v>272</v>
      </c>
      <c r="AA2152" s="108" t="s">
        <v>272</v>
      </c>
      <c r="AB2152" s="108" t="s">
        <v>272</v>
      </c>
      <c r="AC2152" s="108" t="s">
        <v>272</v>
      </c>
      <c r="AD2152" s="108" t="s">
        <v>272</v>
      </c>
      <c r="AE2152" s="108" t="s">
        <v>272</v>
      </c>
      <c r="AF2152" s="108" t="s">
        <v>278</v>
      </c>
    </row>
    <row r="2153" spans="1:32" x14ac:dyDescent="0.25">
      <c r="A2153" s="107">
        <f t="shared" si="33"/>
        <v>10</v>
      </c>
      <c r="B2153" s="113">
        <v>45590</v>
      </c>
      <c r="C2153" s="113">
        <v>45590</v>
      </c>
      <c r="D2153" s="108" t="s">
        <v>4376</v>
      </c>
      <c r="E2153" s="108" t="s">
        <v>272</v>
      </c>
      <c r="F2153" s="108" t="s">
        <v>4377</v>
      </c>
      <c r="G2153" s="108" t="s">
        <v>281</v>
      </c>
      <c r="H2153" s="108" t="s">
        <v>282</v>
      </c>
      <c r="I2153" s="108" t="s">
        <v>272</v>
      </c>
      <c r="J2153" s="120">
        <v>-580756000</v>
      </c>
      <c r="K2153" s="114">
        <v>0</v>
      </c>
      <c r="L2153" s="114">
        <v>-580756000</v>
      </c>
      <c r="M2153" s="115" t="s">
        <v>272</v>
      </c>
      <c r="N2153" s="108" t="s">
        <v>116</v>
      </c>
      <c r="O2153" s="108" t="s">
        <v>173</v>
      </c>
      <c r="P2153" s="108" t="s">
        <v>284</v>
      </c>
      <c r="Q2153" s="120">
        <v>22000</v>
      </c>
      <c r="R2153" s="116" t="s">
        <v>0</v>
      </c>
      <c r="S2153" s="108" t="s">
        <v>272</v>
      </c>
      <c r="T2153" s="108" t="s">
        <v>272</v>
      </c>
      <c r="U2153" s="108" t="s">
        <v>272</v>
      </c>
      <c r="V2153" s="108" t="s">
        <v>272</v>
      </c>
      <c r="W2153" s="108" t="s">
        <v>272</v>
      </c>
      <c r="X2153" s="108" t="s">
        <v>272</v>
      </c>
      <c r="Y2153" s="108" t="s">
        <v>272</v>
      </c>
      <c r="Z2153" s="108" t="s">
        <v>272</v>
      </c>
      <c r="AA2153" s="108" t="s">
        <v>272</v>
      </c>
      <c r="AB2153" s="108" t="s">
        <v>272</v>
      </c>
      <c r="AC2153" s="108" t="s">
        <v>272</v>
      </c>
      <c r="AD2153" s="108" t="s">
        <v>272</v>
      </c>
      <c r="AE2153" s="108" t="s">
        <v>272</v>
      </c>
      <c r="AF2153" s="108" t="s">
        <v>278</v>
      </c>
    </row>
    <row r="2154" spans="1:32" x14ac:dyDescent="0.25">
      <c r="A2154" s="107">
        <f t="shared" si="33"/>
        <v>10</v>
      </c>
      <c r="B2154" s="113">
        <v>45590</v>
      </c>
      <c r="C2154" s="113">
        <v>45590</v>
      </c>
      <c r="D2154" s="108" t="s">
        <v>4378</v>
      </c>
      <c r="E2154" s="108" t="s">
        <v>272</v>
      </c>
      <c r="F2154" s="108" t="s">
        <v>4379</v>
      </c>
      <c r="G2154" s="108" t="s">
        <v>281</v>
      </c>
      <c r="H2154" s="108" t="s">
        <v>282</v>
      </c>
      <c r="I2154" s="108" t="s">
        <v>272</v>
      </c>
      <c r="J2154" s="120">
        <v>-580756000</v>
      </c>
      <c r="K2154" s="114">
        <v>0</v>
      </c>
      <c r="L2154" s="114">
        <v>-580756000</v>
      </c>
      <c r="M2154" s="115" t="s">
        <v>272</v>
      </c>
      <c r="N2154" s="108" t="s">
        <v>116</v>
      </c>
      <c r="O2154" s="108" t="s">
        <v>173</v>
      </c>
      <c r="P2154" s="108" t="s">
        <v>284</v>
      </c>
      <c r="Q2154" s="120">
        <v>22000</v>
      </c>
      <c r="R2154" s="116" t="s">
        <v>0</v>
      </c>
      <c r="S2154" s="108" t="s">
        <v>272</v>
      </c>
      <c r="T2154" s="108" t="s">
        <v>272</v>
      </c>
      <c r="U2154" s="108" t="s">
        <v>272</v>
      </c>
      <c r="V2154" s="108" t="s">
        <v>272</v>
      </c>
      <c r="W2154" s="108" t="s">
        <v>272</v>
      </c>
      <c r="X2154" s="108" t="s">
        <v>272</v>
      </c>
      <c r="Y2154" s="108" t="s">
        <v>272</v>
      </c>
      <c r="Z2154" s="108" t="s">
        <v>272</v>
      </c>
      <c r="AA2154" s="108" t="s">
        <v>272</v>
      </c>
      <c r="AB2154" s="108" t="s">
        <v>272</v>
      </c>
      <c r="AC2154" s="108" t="s">
        <v>272</v>
      </c>
      <c r="AD2154" s="108" t="s">
        <v>272</v>
      </c>
      <c r="AE2154" s="108" t="s">
        <v>272</v>
      </c>
      <c r="AF2154" s="108" t="s">
        <v>278</v>
      </c>
    </row>
    <row r="2155" spans="1:32" x14ac:dyDescent="0.25">
      <c r="A2155" s="107">
        <f t="shared" si="33"/>
        <v>10</v>
      </c>
      <c r="B2155" s="113">
        <v>45591</v>
      </c>
      <c r="C2155" s="113">
        <v>45591</v>
      </c>
      <c r="D2155" s="108" t="s">
        <v>4380</v>
      </c>
      <c r="E2155" s="108" t="s">
        <v>272</v>
      </c>
      <c r="F2155" s="108" t="s">
        <v>4381</v>
      </c>
      <c r="G2155" s="108" t="s">
        <v>315</v>
      </c>
      <c r="H2155" s="108" t="s">
        <v>316</v>
      </c>
      <c r="I2155" s="108" t="s">
        <v>272</v>
      </c>
      <c r="J2155" s="120">
        <v>-709913600</v>
      </c>
      <c r="K2155" s="114">
        <v>0</v>
      </c>
      <c r="L2155" s="114">
        <v>-709913600</v>
      </c>
      <c r="M2155" s="115" t="s">
        <v>272</v>
      </c>
      <c r="N2155" s="108" t="s">
        <v>111</v>
      </c>
      <c r="O2155" s="108" t="s">
        <v>466</v>
      </c>
      <c r="P2155" s="108" t="s">
        <v>284</v>
      </c>
      <c r="Q2155" s="120">
        <v>22000</v>
      </c>
      <c r="R2155" s="116" t="s">
        <v>0</v>
      </c>
      <c r="S2155" s="108" t="s">
        <v>272</v>
      </c>
      <c r="T2155" s="108" t="s">
        <v>272</v>
      </c>
      <c r="U2155" s="108" t="s">
        <v>272</v>
      </c>
      <c r="V2155" s="108" t="s">
        <v>272</v>
      </c>
      <c r="W2155" s="108" t="s">
        <v>272</v>
      </c>
      <c r="X2155" s="108" t="s">
        <v>272</v>
      </c>
      <c r="Y2155" s="108" t="s">
        <v>272</v>
      </c>
      <c r="Z2155" s="108" t="s">
        <v>272</v>
      </c>
      <c r="AA2155" s="108" t="s">
        <v>272</v>
      </c>
      <c r="AB2155" s="108" t="s">
        <v>272</v>
      </c>
      <c r="AC2155" s="108" t="s">
        <v>272</v>
      </c>
      <c r="AD2155" s="108" t="s">
        <v>272</v>
      </c>
      <c r="AE2155" s="108" t="s">
        <v>272</v>
      </c>
      <c r="AF2155" s="108" t="s">
        <v>278</v>
      </c>
    </row>
    <row r="2156" spans="1:32" x14ac:dyDescent="0.25">
      <c r="A2156" s="107">
        <f t="shared" si="33"/>
        <v>10</v>
      </c>
      <c r="B2156" s="113">
        <v>45591</v>
      </c>
      <c r="C2156" s="113">
        <v>45591</v>
      </c>
      <c r="D2156" s="108" t="s">
        <v>4382</v>
      </c>
      <c r="E2156" s="108" t="s">
        <v>272</v>
      </c>
      <c r="F2156" s="108" t="s">
        <v>4383</v>
      </c>
      <c r="G2156" s="108" t="s">
        <v>315</v>
      </c>
      <c r="H2156" s="108" t="s">
        <v>316</v>
      </c>
      <c r="I2156" s="108" t="s">
        <v>272</v>
      </c>
      <c r="J2156" s="120">
        <v>-709913600</v>
      </c>
      <c r="K2156" s="114">
        <v>0</v>
      </c>
      <c r="L2156" s="114">
        <v>-709913600</v>
      </c>
      <c r="M2156" s="115" t="s">
        <v>272</v>
      </c>
      <c r="N2156" s="108" t="s">
        <v>111</v>
      </c>
      <c r="O2156" s="108" t="s">
        <v>466</v>
      </c>
      <c r="P2156" s="108" t="s">
        <v>284</v>
      </c>
      <c r="Q2156" s="120">
        <v>22000</v>
      </c>
      <c r="R2156" s="116" t="s">
        <v>0</v>
      </c>
      <c r="S2156" s="108" t="s">
        <v>272</v>
      </c>
      <c r="T2156" s="108" t="s">
        <v>272</v>
      </c>
      <c r="U2156" s="108" t="s">
        <v>272</v>
      </c>
      <c r="V2156" s="108" t="s">
        <v>272</v>
      </c>
      <c r="W2156" s="108" t="s">
        <v>272</v>
      </c>
      <c r="X2156" s="108" t="s">
        <v>272</v>
      </c>
      <c r="Y2156" s="108" t="s">
        <v>272</v>
      </c>
      <c r="Z2156" s="108" t="s">
        <v>272</v>
      </c>
      <c r="AA2156" s="108" t="s">
        <v>272</v>
      </c>
      <c r="AB2156" s="108" t="s">
        <v>272</v>
      </c>
      <c r="AC2156" s="108" t="s">
        <v>272</v>
      </c>
      <c r="AD2156" s="108" t="s">
        <v>272</v>
      </c>
      <c r="AE2156" s="108" t="s">
        <v>272</v>
      </c>
      <c r="AF2156" s="108" t="s">
        <v>278</v>
      </c>
    </row>
    <row r="2157" spans="1:32" x14ac:dyDescent="0.25">
      <c r="A2157" s="107">
        <f t="shared" si="33"/>
        <v>10</v>
      </c>
      <c r="B2157" s="113">
        <v>45591</v>
      </c>
      <c r="C2157" s="113">
        <v>45591</v>
      </c>
      <c r="D2157" s="108" t="s">
        <v>4384</v>
      </c>
      <c r="E2157" s="108" t="s">
        <v>272</v>
      </c>
      <c r="F2157" s="108" t="s">
        <v>4385</v>
      </c>
      <c r="G2157" s="108" t="s">
        <v>281</v>
      </c>
      <c r="H2157" s="108" t="s">
        <v>282</v>
      </c>
      <c r="I2157" s="108" t="s">
        <v>272</v>
      </c>
      <c r="J2157" s="120">
        <v>-714846000</v>
      </c>
      <c r="K2157" s="114">
        <v>0</v>
      </c>
      <c r="L2157" s="114">
        <v>-714846000</v>
      </c>
      <c r="M2157" s="115" t="s">
        <v>272</v>
      </c>
      <c r="N2157" s="108" t="s">
        <v>110</v>
      </c>
      <c r="O2157" s="108" t="s">
        <v>192</v>
      </c>
      <c r="P2157" s="108" t="s">
        <v>284</v>
      </c>
      <c r="Q2157" s="120">
        <v>22000</v>
      </c>
      <c r="R2157" s="116" t="s">
        <v>0</v>
      </c>
      <c r="S2157" s="108" t="s">
        <v>272</v>
      </c>
      <c r="T2157" s="108" t="s">
        <v>272</v>
      </c>
      <c r="U2157" s="108" t="s">
        <v>272</v>
      </c>
      <c r="V2157" s="108" t="s">
        <v>272</v>
      </c>
      <c r="W2157" s="108" t="s">
        <v>272</v>
      </c>
      <c r="X2157" s="108" t="s">
        <v>272</v>
      </c>
      <c r="Y2157" s="108" t="s">
        <v>272</v>
      </c>
      <c r="Z2157" s="108" t="s">
        <v>272</v>
      </c>
      <c r="AA2157" s="108" t="s">
        <v>272</v>
      </c>
      <c r="AB2157" s="108" t="s">
        <v>272</v>
      </c>
      <c r="AC2157" s="108" t="s">
        <v>272</v>
      </c>
      <c r="AD2157" s="108" t="s">
        <v>272</v>
      </c>
      <c r="AE2157" s="108" t="s">
        <v>272</v>
      </c>
      <c r="AF2157" s="108" t="s">
        <v>278</v>
      </c>
    </row>
    <row r="2158" spans="1:32" x14ac:dyDescent="0.25">
      <c r="A2158" s="107">
        <f t="shared" si="33"/>
        <v>10</v>
      </c>
      <c r="B2158" s="113">
        <v>45591</v>
      </c>
      <c r="C2158" s="113">
        <v>45591</v>
      </c>
      <c r="D2158" s="108" t="s">
        <v>4386</v>
      </c>
      <c r="E2158" s="108" t="s">
        <v>272</v>
      </c>
      <c r="F2158" s="108" t="s">
        <v>4387</v>
      </c>
      <c r="G2158" s="108" t="s">
        <v>281</v>
      </c>
      <c r="H2158" s="108" t="s">
        <v>282</v>
      </c>
      <c r="I2158" s="108" t="s">
        <v>272</v>
      </c>
      <c r="J2158" s="120">
        <v>-734778000</v>
      </c>
      <c r="K2158" s="114">
        <v>0</v>
      </c>
      <c r="L2158" s="114">
        <v>-734778000</v>
      </c>
      <c r="M2158" s="115" t="s">
        <v>272</v>
      </c>
      <c r="N2158" s="108" t="s">
        <v>283</v>
      </c>
      <c r="O2158" s="108" t="s">
        <v>168</v>
      </c>
      <c r="P2158" s="108" t="s">
        <v>284</v>
      </c>
      <c r="Q2158" s="120">
        <v>22000</v>
      </c>
      <c r="R2158" s="116" t="s">
        <v>0</v>
      </c>
      <c r="S2158" s="108" t="s">
        <v>272</v>
      </c>
      <c r="T2158" s="108" t="s">
        <v>272</v>
      </c>
      <c r="U2158" s="108" t="s">
        <v>272</v>
      </c>
      <c r="V2158" s="108" t="s">
        <v>272</v>
      </c>
      <c r="W2158" s="108" t="s">
        <v>272</v>
      </c>
      <c r="X2158" s="108" t="s">
        <v>272</v>
      </c>
      <c r="Y2158" s="108" t="s">
        <v>272</v>
      </c>
      <c r="Z2158" s="108" t="s">
        <v>272</v>
      </c>
      <c r="AA2158" s="108" t="s">
        <v>272</v>
      </c>
      <c r="AB2158" s="108" t="s">
        <v>272</v>
      </c>
      <c r="AC2158" s="108" t="s">
        <v>272</v>
      </c>
      <c r="AD2158" s="108" t="s">
        <v>272</v>
      </c>
      <c r="AE2158" s="108" t="s">
        <v>272</v>
      </c>
      <c r="AF2158" s="108" t="s">
        <v>278</v>
      </c>
    </row>
    <row r="2159" spans="1:32" x14ac:dyDescent="0.25">
      <c r="A2159" s="107">
        <f t="shared" si="33"/>
        <v>10</v>
      </c>
      <c r="B2159" s="113">
        <v>45591</v>
      </c>
      <c r="C2159" s="113">
        <v>45591</v>
      </c>
      <c r="D2159" s="108" t="s">
        <v>4388</v>
      </c>
      <c r="E2159" s="108" t="s">
        <v>272</v>
      </c>
      <c r="F2159" s="108" t="s">
        <v>4389</v>
      </c>
      <c r="G2159" s="108" t="s">
        <v>281</v>
      </c>
      <c r="H2159" s="108" t="s">
        <v>282</v>
      </c>
      <c r="I2159" s="108" t="s">
        <v>272</v>
      </c>
      <c r="J2159" s="120">
        <v>-116515200</v>
      </c>
      <c r="K2159" s="114">
        <v>0</v>
      </c>
      <c r="L2159" s="114">
        <v>-116515200</v>
      </c>
      <c r="M2159" s="115" t="s">
        <v>272</v>
      </c>
      <c r="N2159" s="108" t="s">
        <v>337</v>
      </c>
      <c r="O2159" s="108" t="s">
        <v>338</v>
      </c>
      <c r="P2159" s="108" t="s">
        <v>284</v>
      </c>
      <c r="Q2159" s="120">
        <v>5496</v>
      </c>
      <c r="R2159" s="116" t="s">
        <v>239</v>
      </c>
      <c r="S2159" s="108" t="s">
        <v>272</v>
      </c>
      <c r="T2159" s="108" t="s">
        <v>272</v>
      </c>
      <c r="U2159" s="108" t="s">
        <v>272</v>
      </c>
      <c r="V2159" s="108" t="s">
        <v>272</v>
      </c>
      <c r="W2159" s="108" t="s">
        <v>272</v>
      </c>
      <c r="X2159" s="108" t="s">
        <v>272</v>
      </c>
      <c r="Y2159" s="108" t="s">
        <v>272</v>
      </c>
      <c r="Z2159" s="108" t="s">
        <v>272</v>
      </c>
      <c r="AA2159" s="108" t="s">
        <v>272</v>
      </c>
      <c r="AB2159" s="108" t="s">
        <v>272</v>
      </c>
      <c r="AC2159" s="108" t="s">
        <v>272</v>
      </c>
      <c r="AD2159" s="108" t="s">
        <v>272</v>
      </c>
      <c r="AE2159" s="108" t="s">
        <v>272</v>
      </c>
      <c r="AF2159" s="108" t="s">
        <v>278</v>
      </c>
    </row>
    <row r="2160" spans="1:32" x14ac:dyDescent="0.25">
      <c r="A2160" s="107">
        <f t="shared" si="33"/>
        <v>10</v>
      </c>
      <c r="B2160" s="113">
        <v>45593</v>
      </c>
      <c r="C2160" s="113">
        <v>45593</v>
      </c>
      <c r="D2160" s="108" t="s">
        <v>4390</v>
      </c>
      <c r="E2160" s="108" t="s">
        <v>272</v>
      </c>
      <c r="F2160" s="108" t="s">
        <v>4391</v>
      </c>
      <c r="G2160" s="108" t="s">
        <v>281</v>
      </c>
      <c r="H2160" s="108" t="s">
        <v>282</v>
      </c>
      <c r="I2160" s="108" t="s">
        <v>272</v>
      </c>
      <c r="J2160" s="120">
        <v>-734778000</v>
      </c>
      <c r="K2160" s="114">
        <v>0</v>
      </c>
      <c r="L2160" s="114">
        <v>-734778000</v>
      </c>
      <c r="M2160" s="115" t="s">
        <v>272</v>
      </c>
      <c r="N2160" s="108" t="s">
        <v>283</v>
      </c>
      <c r="O2160" s="108" t="s">
        <v>168</v>
      </c>
      <c r="P2160" s="108" t="s">
        <v>284</v>
      </c>
      <c r="Q2160" s="120">
        <v>22000</v>
      </c>
      <c r="R2160" s="116" t="s">
        <v>0</v>
      </c>
      <c r="S2160" s="108" t="s">
        <v>272</v>
      </c>
      <c r="T2160" s="108" t="s">
        <v>272</v>
      </c>
      <c r="U2160" s="108" t="s">
        <v>272</v>
      </c>
      <c r="V2160" s="108" t="s">
        <v>272</v>
      </c>
      <c r="W2160" s="108" t="s">
        <v>272</v>
      </c>
      <c r="X2160" s="108" t="s">
        <v>272</v>
      </c>
      <c r="Y2160" s="108" t="s">
        <v>272</v>
      </c>
      <c r="Z2160" s="108" t="s">
        <v>272</v>
      </c>
      <c r="AA2160" s="108" t="s">
        <v>272</v>
      </c>
      <c r="AB2160" s="108" t="s">
        <v>272</v>
      </c>
      <c r="AC2160" s="108" t="s">
        <v>272</v>
      </c>
      <c r="AD2160" s="108" t="s">
        <v>272</v>
      </c>
      <c r="AE2160" s="108" t="s">
        <v>272</v>
      </c>
      <c r="AF2160" s="108" t="s">
        <v>278</v>
      </c>
    </row>
    <row r="2161" spans="1:32" x14ac:dyDescent="0.25">
      <c r="A2161" s="107">
        <f t="shared" si="33"/>
        <v>10</v>
      </c>
      <c r="B2161" s="113">
        <v>45593</v>
      </c>
      <c r="C2161" s="113">
        <v>45593</v>
      </c>
      <c r="D2161" s="108" t="s">
        <v>4392</v>
      </c>
      <c r="E2161" s="108" t="s">
        <v>272</v>
      </c>
      <c r="F2161" s="108" t="s">
        <v>4393</v>
      </c>
      <c r="G2161" s="108" t="s">
        <v>281</v>
      </c>
      <c r="H2161" s="108" t="s">
        <v>282</v>
      </c>
      <c r="I2161" s="108" t="s">
        <v>272</v>
      </c>
      <c r="J2161" s="120">
        <v>-736737540</v>
      </c>
      <c r="K2161" s="114">
        <v>0</v>
      </c>
      <c r="L2161" s="114">
        <v>-736737540</v>
      </c>
      <c r="M2161" s="115" t="s">
        <v>272</v>
      </c>
      <c r="N2161" s="108" t="s">
        <v>95</v>
      </c>
      <c r="O2161" s="108" t="s">
        <v>170</v>
      </c>
      <c r="P2161" s="108" t="s">
        <v>284</v>
      </c>
      <c r="Q2161" s="120">
        <v>22000</v>
      </c>
      <c r="R2161" s="116" t="s">
        <v>0</v>
      </c>
      <c r="S2161" s="108" t="s">
        <v>272</v>
      </c>
      <c r="T2161" s="108" t="s">
        <v>272</v>
      </c>
      <c r="U2161" s="108" t="s">
        <v>272</v>
      </c>
      <c r="V2161" s="108" t="s">
        <v>272</v>
      </c>
      <c r="W2161" s="108" t="s">
        <v>272</v>
      </c>
      <c r="X2161" s="108" t="s">
        <v>272</v>
      </c>
      <c r="Y2161" s="108" t="s">
        <v>272</v>
      </c>
      <c r="Z2161" s="108" t="s">
        <v>272</v>
      </c>
      <c r="AA2161" s="108" t="s">
        <v>272</v>
      </c>
      <c r="AB2161" s="108" t="s">
        <v>272</v>
      </c>
      <c r="AC2161" s="108" t="s">
        <v>272</v>
      </c>
      <c r="AD2161" s="108" t="s">
        <v>272</v>
      </c>
      <c r="AE2161" s="108" t="s">
        <v>272</v>
      </c>
      <c r="AF2161" s="108" t="s">
        <v>278</v>
      </c>
    </row>
    <row r="2162" spans="1:32" x14ac:dyDescent="0.25">
      <c r="A2162" s="107">
        <f t="shared" si="33"/>
        <v>10</v>
      </c>
      <c r="B2162" s="113">
        <v>45593</v>
      </c>
      <c r="C2162" s="113">
        <v>45593</v>
      </c>
      <c r="D2162" s="108" t="s">
        <v>4394</v>
      </c>
      <c r="E2162" s="108" t="s">
        <v>272</v>
      </c>
      <c r="F2162" s="108" t="s">
        <v>4395</v>
      </c>
      <c r="G2162" s="108" t="s">
        <v>281</v>
      </c>
      <c r="H2162" s="108" t="s">
        <v>282</v>
      </c>
      <c r="I2162" s="108" t="s">
        <v>272</v>
      </c>
      <c r="J2162" s="120">
        <v>-736737540</v>
      </c>
      <c r="K2162" s="114">
        <v>0</v>
      </c>
      <c r="L2162" s="114">
        <v>-736737540</v>
      </c>
      <c r="M2162" s="115" t="s">
        <v>272</v>
      </c>
      <c r="N2162" s="108" t="s">
        <v>95</v>
      </c>
      <c r="O2162" s="108" t="s">
        <v>170</v>
      </c>
      <c r="P2162" s="108" t="s">
        <v>284</v>
      </c>
      <c r="Q2162" s="120">
        <v>22000</v>
      </c>
      <c r="R2162" s="116" t="s">
        <v>0</v>
      </c>
      <c r="S2162" s="108" t="s">
        <v>272</v>
      </c>
      <c r="T2162" s="108" t="s">
        <v>272</v>
      </c>
      <c r="U2162" s="108" t="s">
        <v>272</v>
      </c>
      <c r="V2162" s="108" t="s">
        <v>272</v>
      </c>
      <c r="W2162" s="108" t="s">
        <v>272</v>
      </c>
      <c r="X2162" s="108" t="s">
        <v>272</v>
      </c>
      <c r="Y2162" s="108" t="s">
        <v>272</v>
      </c>
      <c r="Z2162" s="108" t="s">
        <v>272</v>
      </c>
      <c r="AA2162" s="108" t="s">
        <v>272</v>
      </c>
      <c r="AB2162" s="108" t="s">
        <v>272</v>
      </c>
      <c r="AC2162" s="108" t="s">
        <v>272</v>
      </c>
      <c r="AD2162" s="108" t="s">
        <v>272</v>
      </c>
      <c r="AE2162" s="108" t="s">
        <v>272</v>
      </c>
      <c r="AF2162" s="108" t="s">
        <v>278</v>
      </c>
    </row>
    <row r="2163" spans="1:32" ht="37.5" x14ac:dyDescent="0.25">
      <c r="A2163" s="107">
        <f t="shared" si="33"/>
        <v>10</v>
      </c>
      <c r="B2163" s="113">
        <v>45594</v>
      </c>
      <c r="C2163" s="113">
        <v>45594</v>
      </c>
      <c r="D2163" s="108" t="s">
        <v>4396</v>
      </c>
      <c r="E2163" s="108" t="s">
        <v>272</v>
      </c>
      <c r="F2163" s="108" t="s">
        <v>4397</v>
      </c>
      <c r="G2163" s="108" t="s">
        <v>274</v>
      </c>
      <c r="H2163" s="108" t="s">
        <v>275</v>
      </c>
      <c r="I2163" s="108" t="s">
        <v>272</v>
      </c>
      <c r="J2163" s="120">
        <v>-1261401</v>
      </c>
      <c r="K2163" s="114">
        <v>0</v>
      </c>
      <c r="L2163" s="114">
        <v>-1261401</v>
      </c>
      <c r="M2163" s="115" t="s">
        <v>4398</v>
      </c>
      <c r="N2163" s="108" t="s">
        <v>272</v>
      </c>
      <c r="O2163" s="108" t="s">
        <v>272</v>
      </c>
      <c r="P2163" s="108" t="s">
        <v>272</v>
      </c>
      <c r="Q2163" s="120">
        <v>0</v>
      </c>
      <c r="R2163" s="116" t="s">
        <v>239</v>
      </c>
      <c r="S2163" s="108" t="s">
        <v>272</v>
      </c>
      <c r="T2163" s="108" t="s">
        <v>272</v>
      </c>
      <c r="U2163" s="108" t="s">
        <v>272</v>
      </c>
      <c r="V2163" s="108" t="s">
        <v>272</v>
      </c>
      <c r="W2163" s="108" t="s">
        <v>272</v>
      </c>
      <c r="X2163" s="108" t="s">
        <v>272</v>
      </c>
      <c r="Y2163" s="108" t="s">
        <v>272</v>
      </c>
      <c r="Z2163" s="108" t="s">
        <v>272</v>
      </c>
      <c r="AA2163" s="108" t="s">
        <v>272</v>
      </c>
      <c r="AB2163" s="108" t="s">
        <v>272</v>
      </c>
      <c r="AC2163" s="108" t="s">
        <v>272</v>
      </c>
      <c r="AD2163" s="108" t="s">
        <v>272</v>
      </c>
      <c r="AE2163" s="108" t="s">
        <v>272</v>
      </c>
      <c r="AF2163" s="108" t="s">
        <v>278</v>
      </c>
    </row>
    <row r="2164" spans="1:32" x14ac:dyDescent="0.25">
      <c r="A2164" s="107">
        <f t="shared" si="33"/>
        <v>10</v>
      </c>
      <c r="B2164" s="113">
        <v>45594</v>
      </c>
      <c r="C2164" s="113">
        <v>45594</v>
      </c>
      <c r="D2164" s="108" t="s">
        <v>4399</v>
      </c>
      <c r="E2164" s="108" t="s">
        <v>272</v>
      </c>
      <c r="F2164" s="108" t="s">
        <v>4400</v>
      </c>
      <c r="G2164" s="108" t="s">
        <v>281</v>
      </c>
      <c r="H2164" s="108" t="s">
        <v>282</v>
      </c>
      <c r="I2164" s="108" t="s">
        <v>272</v>
      </c>
      <c r="J2164" s="120">
        <v>-24888800</v>
      </c>
      <c r="K2164" s="114">
        <v>0</v>
      </c>
      <c r="L2164" s="114">
        <v>-24888800</v>
      </c>
      <c r="M2164" s="115" t="s">
        <v>272</v>
      </c>
      <c r="N2164" s="108" t="s">
        <v>337</v>
      </c>
      <c r="O2164" s="108" t="s">
        <v>338</v>
      </c>
      <c r="P2164" s="108" t="s">
        <v>284</v>
      </c>
      <c r="Q2164" s="120">
        <v>1174</v>
      </c>
      <c r="R2164" s="116" t="s">
        <v>239</v>
      </c>
      <c r="S2164" s="108" t="s">
        <v>272</v>
      </c>
      <c r="T2164" s="108" t="s">
        <v>272</v>
      </c>
      <c r="U2164" s="108" t="s">
        <v>272</v>
      </c>
      <c r="V2164" s="108" t="s">
        <v>272</v>
      </c>
      <c r="W2164" s="108" t="s">
        <v>272</v>
      </c>
      <c r="X2164" s="108" t="s">
        <v>272</v>
      </c>
      <c r="Y2164" s="108" t="s">
        <v>272</v>
      </c>
      <c r="Z2164" s="108" t="s">
        <v>272</v>
      </c>
      <c r="AA2164" s="108" t="s">
        <v>272</v>
      </c>
      <c r="AB2164" s="108" t="s">
        <v>272</v>
      </c>
      <c r="AC2164" s="108" t="s">
        <v>272</v>
      </c>
      <c r="AD2164" s="108" t="s">
        <v>272</v>
      </c>
      <c r="AE2164" s="108" t="s">
        <v>272</v>
      </c>
      <c r="AF2164" s="108" t="s">
        <v>278</v>
      </c>
    </row>
    <row r="2165" spans="1:32" x14ac:dyDescent="0.25">
      <c r="A2165" s="107">
        <f t="shared" si="33"/>
        <v>10</v>
      </c>
      <c r="B2165" s="113">
        <v>45594</v>
      </c>
      <c r="C2165" s="113">
        <v>45594</v>
      </c>
      <c r="D2165" s="108" t="s">
        <v>4401</v>
      </c>
      <c r="E2165" s="108" t="s">
        <v>272</v>
      </c>
      <c r="F2165" s="108" t="s">
        <v>4402</v>
      </c>
      <c r="G2165" s="108" t="s">
        <v>281</v>
      </c>
      <c r="H2165" s="108" t="s">
        <v>282</v>
      </c>
      <c r="I2165" s="108" t="s">
        <v>272</v>
      </c>
      <c r="J2165" s="120">
        <v>-33368800</v>
      </c>
      <c r="K2165" s="114">
        <v>0</v>
      </c>
      <c r="L2165" s="114">
        <v>-33368800</v>
      </c>
      <c r="M2165" s="115" t="s">
        <v>272</v>
      </c>
      <c r="N2165" s="108" t="s">
        <v>337</v>
      </c>
      <c r="O2165" s="108" t="s">
        <v>338</v>
      </c>
      <c r="P2165" s="108" t="s">
        <v>284</v>
      </c>
      <c r="Q2165" s="120">
        <v>1574</v>
      </c>
      <c r="R2165" s="116" t="s">
        <v>239</v>
      </c>
      <c r="S2165" s="108" t="s">
        <v>272</v>
      </c>
      <c r="T2165" s="108" t="s">
        <v>272</v>
      </c>
      <c r="U2165" s="108" t="s">
        <v>272</v>
      </c>
      <c r="V2165" s="108" t="s">
        <v>272</v>
      </c>
      <c r="W2165" s="108" t="s">
        <v>272</v>
      </c>
      <c r="X2165" s="108" t="s">
        <v>272</v>
      </c>
      <c r="Y2165" s="108" t="s">
        <v>272</v>
      </c>
      <c r="Z2165" s="108" t="s">
        <v>272</v>
      </c>
      <c r="AA2165" s="108" t="s">
        <v>272</v>
      </c>
      <c r="AB2165" s="108" t="s">
        <v>272</v>
      </c>
      <c r="AC2165" s="108" t="s">
        <v>272</v>
      </c>
      <c r="AD2165" s="108" t="s">
        <v>272</v>
      </c>
      <c r="AE2165" s="108" t="s">
        <v>272</v>
      </c>
      <c r="AF2165" s="108" t="s">
        <v>278</v>
      </c>
    </row>
    <row r="2166" spans="1:32" x14ac:dyDescent="0.25">
      <c r="A2166" s="107">
        <f t="shared" si="33"/>
        <v>10</v>
      </c>
      <c r="B2166" s="113">
        <v>45594</v>
      </c>
      <c r="C2166" s="113">
        <v>45594</v>
      </c>
      <c r="D2166" s="108" t="s">
        <v>4403</v>
      </c>
      <c r="E2166" s="108" t="s">
        <v>272</v>
      </c>
      <c r="F2166" s="108" t="s">
        <v>4404</v>
      </c>
      <c r="G2166" s="108" t="s">
        <v>281</v>
      </c>
      <c r="H2166" s="108" t="s">
        <v>282</v>
      </c>
      <c r="I2166" s="108" t="s">
        <v>272</v>
      </c>
      <c r="J2166" s="120">
        <v>-209000000</v>
      </c>
      <c r="K2166" s="114">
        <v>0</v>
      </c>
      <c r="L2166" s="114">
        <v>-209000000</v>
      </c>
      <c r="M2166" s="115" t="s">
        <v>272</v>
      </c>
      <c r="N2166" s="108" t="s">
        <v>197</v>
      </c>
      <c r="O2166" s="108" t="s">
        <v>198</v>
      </c>
      <c r="P2166" s="108" t="s">
        <v>284</v>
      </c>
      <c r="Q2166" s="120">
        <v>11000</v>
      </c>
      <c r="R2166" s="116" t="s">
        <v>130</v>
      </c>
      <c r="S2166" s="108" t="s">
        <v>272</v>
      </c>
      <c r="T2166" s="108" t="s">
        <v>272</v>
      </c>
      <c r="U2166" s="108" t="s">
        <v>272</v>
      </c>
      <c r="V2166" s="108" t="s">
        <v>272</v>
      </c>
      <c r="W2166" s="108" t="s">
        <v>272</v>
      </c>
      <c r="X2166" s="108" t="s">
        <v>272</v>
      </c>
      <c r="Y2166" s="108" t="s">
        <v>272</v>
      </c>
      <c r="Z2166" s="108" t="s">
        <v>272</v>
      </c>
      <c r="AA2166" s="108" t="s">
        <v>272</v>
      </c>
      <c r="AB2166" s="108" t="s">
        <v>272</v>
      </c>
      <c r="AC2166" s="108" t="s">
        <v>272</v>
      </c>
      <c r="AD2166" s="108" t="s">
        <v>272</v>
      </c>
      <c r="AE2166" s="108" t="s">
        <v>272</v>
      </c>
      <c r="AF2166" s="108" t="s">
        <v>278</v>
      </c>
    </row>
    <row r="2167" spans="1:32" x14ac:dyDescent="0.25">
      <c r="A2167" s="107">
        <f t="shared" si="33"/>
        <v>10</v>
      </c>
      <c r="B2167" s="113">
        <v>45594</v>
      </c>
      <c r="C2167" s="113">
        <v>45594</v>
      </c>
      <c r="D2167" s="108" t="s">
        <v>4405</v>
      </c>
      <c r="E2167" s="108" t="s">
        <v>272</v>
      </c>
      <c r="F2167" s="108" t="s">
        <v>4406</v>
      </c>
      <c r="G2167" s="108" t="s">
        <v>315</v>
      </c>
      <c r="H2167" s="108" t="s">
        <v>316</v>
      </c>
      <c r="I2167" s="108" t="s">
        <v>272</v>
      </c>
      <c r="J2167" s="120">
        <v>-497970000</v>
      </c>
      <c r="K2167" s="114">
        <v>0</v>
      </c>
      <c r="L2167" s="114">
        <v>-497970000</v>
      </c>
      <c r="M2167" s="115" t="s">
        <v>272</v>
      </c>
      <c r="N2167" s="108" t="s">
        <v>197</v>
      </c>
      <c r="O2167" s="108" t="s">
        <v>198</v>
      </c>
      <c r="P2167" s="108" t="s">
        <v>284</v>
      </c>
      <c r="Q2167" s="120">
        <v>22000</v>
      </c>
      <c r="R2167" s="116" t="s">
        <v>130</v>
      </c>
      <c r="S2167" s="108" t="s">
        <v>272</v>
      </c>
      <c r="T2167" s="108" t="s">
        <v>272</v>
      </c>
      <c r="U2167" s="108" t="s">
        <v>272</v>
      </c>
      <c r="V2167" s="108" t="s">
        <v>272</v>
      </c>
      <c r="W2167" s="108" t="s">
        <v>272</v>
      </c>
      <c r="X2167" s="108" t="s">
        <v>272</v>
      </c>
      <c r="Y2167" s="108" t="s">
        <v>272</v>
      </c>
      <c r="Z2167" s="108" t="s">
        <v>272</v>
      </c>
      <c r="AA2167" s="108" t="s">
        <v>272</v>
      </c>
      <c r="AB2167" s="108" t="s">
        <v>272</v>
      </c>
      <c r="AC2167" s="108" t="s">
        <v>272</v>
      </c>
      <c r="AD2167" s="108" t="s">
        <v>272</v>
      </c>
      <c r="AE2167" s="108" t="s">
        <v>272</v>
      </c>
      <c r="AF2167" s="108" t="s">
        <v>278</v>
      </c>
    </row>
    <row r="2168" spans="1:32" x14ac:dyDescent="0.25">
      <c r="A2168" s="107">
        <f t="shared" si="33"/>
        <v>10</v>
      </c>
      <c r="B2168" s="113">
        <v>45594</v>
      </c>
      <c r="C2168" s="113">
        <v>45594</v>
      </c>
      <c r="D2168" s="108" t="s">
        <v>4407</v>
      </c>
      <c r="E2168" s="108" t="s">
        <v>272</v>
      </c>
      <c r="F2168" s="108" t="s">
        <v>4408</v>
      </c>
      <c r="G2168" s="108" t="s">
        <v>315</v>
      </c>
      <c r="H2168" s="108" t="s">
        <v>316</v>
      </c>
      <c r="I2168" s="108" t="s">
        <v>272</v>
      </c>
      <c r="J2168" s="120">
        <v>-497970000</v>
      </c>
      <c r="K2168" s="114">
        <v>0</v>
      </c>
      <c r="L2168" s="114">
        <v>-497970000</v>
      </c>
      <c r="M2168" s="115" t="s">
        <v>272</v>
      </c>
      <c r="N2168" s="108" t="s">
        <v>197</v>
      </c>
      <c r="O2168" s="108" t="s">
        <v>198</v>
      </c>
      <c r="P2168" s="108" t="s">
        <v>284</v>
      </c>
      <c r="Q2168" s="120">
        <v>22000</v>
      </c>
      <c r="R2168" s="116" t="s">
        <v>130</v>
      </c>
      <c r="S2168" s="108" t="s">
        <v>272</v>
      </c>
      <c r="T2168" s="108" t="s">
        <v>272</v>
      </c>
      <c r="U2168" s="108" t="s">
        <v>272</v>
      </c>
      <c r="V2168" s="108" t="s">
        <v>272</v>
      </c>
      <c r="W2168" s="108" t="s">
        <v>272</v>
      </c>
      <c r="X2168" s="108" t="s">
        <v>272</v>
      </c>
      <c r="Y2168" s="108" t="s">
        <v>272</v>
      </c>
      <c r="Z2168" s="108" t="s">
        <v>272</v>
      </c>
      <c r="AA2168" s="108" t="s">
        <v>272</v>
      </c>
      <c r="AB2168" s="108" t="s">
        <v>272</v>
      </c>
      <c r="AC2168" s="108" t="s">
        <v>272</v>
      </c>
      <c r="AD2168" s="108" t="s">
        <v>272</v>
      </c>
      <c r="AE2168" s="108" t="s">
        <v>272</v>
      </c>
      <c r="AF2168" s="108" t="s">
        <v>278</v>
      </c>
    </row>
    <row r="2169" spans="1:32" x14ac:dyDescent="0.25">
      <c r="A2169" s="107">
        <f t="shared" si="33"/>
        <v>10</v>
      </c>
      <c r="B2169" s="113">
        <v>45594</v>
      </c>
      <c r="C2169" s="113">
        <v>45594</v>
      </c>
      <c r="D2169" s="108" t="s">
        <v>4409</v>
      </c>
      <c r="E2169" s="108" t="s">
        <v>272</v>
      </c>
      <c r="F2169" s="108" t="s">
        <v>4410</v>
      </c>
      <c r="G2169" s="108" t="s">
        <v>315</v>
      </c>
      <c r="H2169" s="108" t="s">
        <v>316</v>
      </c>
      <c r="I2169" s="108" t="s">
        <v>272</v>
      </c>
      <c r="J2169" s="120">
        <v>-497970000</v>
      </c>
      <c r="K2169" s="114">
        <v>0</v>
      </c>
      <c r="L2169" s="114">
        <v>-497970000</v>
      </c>
      <c r="M2169" s="115" t="s">
        <v>272</v>
      </c>
      <c r="N2169" s="108" t="s">
        <v>197</v>
      </c>
      <c r="O2169" s="108" t="s">
        <v>198</v>
      </c>
      <c r="P2169" s="108" t="s">
        <v>284</v>
      </c>
      <c r="Q2169" s="120">
        <v>22000</v>
      </c>
      <c r="R2169" s="116" t="s">
        <v>130</v>
      </c>
      <c r="S2169" s="108" t="s">
        <v>272</v>
      </c>
      <c r="T2169" s="108" t="s">
        <v>272</v>
      </c>
      <c r="U2169" s="108" t="s">
        <v>272</v>
      </c>
      <c r="V2169" s="108" t="s">
        <v>272</v>
      </c>
      <c r="W2169" s="108" t="s">
        <v>272</v>
      </c>
      <c r="X2169" s="108" t="s">
        <v>272</v>
      </c>
      <c r="Y2169" s="108" t="s">
        <v>272</v>
      </c>
      <c r="Z2169" s="108" t="s">
        <v>272</v>
      </c>
      <c r="AA2169" s="108" t="s">
        <v>272</v>
      </c>
      <c r="AB2169" s="108" t="s">
        <v>272</v>
      </c>
      <c r="AC2169" s="108" t="s">
        <v>272</v>
      </c>
      <c r="AD2169" s="108" t="s">
        <v>272</v>
      </c>
      <c r="AE2169" s="108" t="s">
        <v>272</v>
      </c>
      <c r="AF2169" s="108" t="s">
        <v>278</v>
      </c>
    </row>
    <row r="2170" spans="1:32" x14ac:dyDescent="0.25">
      <c r="A2170" s="107">
        <f t="shared" si="33"/>
        <v>10</v>
      </c>
      <c r="B2170" s="113">
        <v>45594</v>
      </c>
      <c r="C2170" s="113">
        <v>45594</v>
      </c>
      <c r="D2170" s="108" t="s">
        <v>4411</v>
      </c>
      <c r="E2170" s="108" t="s">
        <v>272</v>
      </c>
      <c r="F2170" s="108" t="s">
        <v>4412</v>
      </c>
      <c r="G2170" s="108" t="s">
        <v>315</v>
      </c>
      <c r="H2170" s="108" t="s">
        <v>316</v>
      </c>
      <c r="I2170" s="108" t="s">
        <v>272</v>
      </c>
      <c r="J2170" s="120">
        <v>-497970000</v>
      </c>
      <c r="K2170" s="114">
        <v>0</v>
      </c>
      <c r="L2170" s="114">
        <v>-497970000</v>
      </c>
      <c r="M2170" s="115" t="s">
        <v>272</v>
      </c>
      <c r="N2170" s="108" t="s">
        <v>197</v>
      </c>
      <c r="O2170" s="108" t="s">
        <v>198</v>
      </c>
      <c r="P2170" s="108" t="s">
        <v>284</v>
      </c>
      <c r="Q2170" s="120">
        <v>22000</v>
      </c>
      <c r="R2170" s="116" t="s">
        <v>130</v>
      </c>
      <c r="S2170" s="108" t="s">
        <v>272</v>
      </c>
      <c r="T2170" s="108" t="s">
        <v>272</v>
      </c>
      <c r="U2170" s="108" t="s">
        <v>272</v>
      </c>
      <c r="V2170" s="108" t="s">
        <v>272</v>
      </c>
      <c r="W2170" s="108" t="s">
        <v>272</v>
      </c>
      <c r="X2170" s="108" t="s">
        <v>272</v>
      </c>
      <c r="Y2170" s="108" t="s">
        <v>272</v>
      </c>
      <c r="Z2170" s="108" t="s">
        <v>272</v>
      </c>
      <c r="AA2170" s="108" t="s">
        <v>272</v>
      </c>
      <c r="AB2170" s="108" t="s">
        <v>272</v>
      </c>
      <c r="AC2170" s="108" t="s">
        <v>272</v>
      </c>
      <c r="AD2170" s="108" t="s">
        <v>272</v>
      </c>
      <c r="AE2170" s="108" t="s">
        <v>272</v>
      </c>
      <c r="AF2170" s="108" t="s">
        <v>278</v>
      </c>
    </row>
    <row r="2171" spans="1:32" x14ac:dyDescent="0.25">
      <c r="A2171" s="107">
        <f t="shared" si="33"/>
        <v>10</v>
      </c>
      <c r="B2171" s="113">
        <v>45594</v>
      </c>
      <c r="C2171" s="113">
        <v>45594</v>
      </c>
      <c r="D2171" s="108" t="s">
        <v>4413</v>
      </c>
      <c r="E2171" s="108" t="s">
        <v>272</v>
      </c>
      <c r="F2171" s="108" t="s">
        <v>4414</v>
      </c>
      <c r="G2171" s="108" t="s">
        <v>315</v>
      </c>
      <c r="H2171" s="108" t="s">
        <v>316</v>
      </c>
      <c r="I2171" s="108" t="s">
        <v>272</v>
      </c>
      <c r="J2171" s="120">
        <v>-497970000</v>
      </c>
      <c r="K2171" s="114">
        <v>0</v>
      </c>
      <c r="L2171" s="114">
        <v>-497970000</v>
      </c>
      <c r="M2171" s="115" t="s">
        <v>272</v>
      </c>
      <c r="N2171" s="108" t="s">
        <v>197</v>
      </c>
      <c r="O2171" s="108" t="s">
        <v>198</v>
      </c>
      <c r="P2171" s="108" t="s">
        <v>284</v>
      </c>
      <c r="Q2171" s="120">
        <v>22000</v>
      </c>
      <c r="R2171" s="116" t="s">
        <v>130</v>
      </c>
      <c r="S2171" s="108" t="s">
        <v>272</v>
      </c>
      <c r="T2171" s="108" t="s">
        <v>272</v>
      </c>
      <c r="U2171" s="108" t="s">
        <v>272</v>
      </c>
      <c r="V2171" s="108" t="s">
        <v>272</v>
      </c>
      <c r="W2171" s="108" t="s">
        <v>272</v>
      </c>
      <c r="X2171" s="108" t="s">
        <v>272</v>
      </c>
      <c r="Y2171" s="108" t="s">
        <v>272</v>
      </c>
      <c r="Z2171" s="108" t="s">
        <v>272</v>
      </c>
      <c r="AA2171" s="108" t="s">
        <v>272</v>
      </c>
      <c r="AB2171" s="108" t="s">
        <v>272</v>
      </c>
      <c r="AC2171" s="108" t="s">
        <v>272</v>
      </c>
      <c r="AD2171" s="108" t="s">
        <v>272</v>
      </c>
      <c r="AE2171" s="108" t="s">
        <v>272</v>
      </c>
      <c r="AF2171" s="108" t="s">
        <v>278</v>
      </c>
    </row>
    <row r="2172" spans="1:32" ht="50" x14ac:dyDescent="0.25">
      <c r="A2172" s="107">
        <f t="shared" si="33"/>
        <v>10</v>
      </c>
      <c r="B2172" s="113">
        <v>45595</v>
      </c>
      <c r="C2172" s="113">
        <v>45595</v>
      </c>
      <c r="D2172" s="108" t="s">
        <v>4415</v>
      </c>
      <c r="E2172" s="108" t="s">
        <v>272</v>
      </c>
      <c r="F2172" s="108" t="s">
        <v>4416</v>
      </c>
      <c r="G2172" s="108" t="s">
        <v>274</v>
      </c>
      <c r="H2172" s="108" t="s">
        <v>275</v>
      </c>
      <c r="I2172" s="108" t="s">
        <v>272</v>
      </c>
      <c r="J2172" s="120">
        <v>-631668424</v>
      </c>
      <c r="K2172" s="114">
        <v>0</v>
      </c>
      <c r="L2172" s="114">
        <v>-631668424</v>
      </c>
      <c r="M2172" s="115" t="s">
        <v>4417</v>
      </c>
      <c r="N2172" s="108" t="s">
        <v>272</v>
      </c>
      <c r="O2172" s="108" t="s">
        <v>272</v>
      </c>
      <c r="P2172" s="108" t="s">
        <v>272</v>
      </c>
      <c r="Q2172" s="120">
        <v>0</v>
      </c>
      <c r="R2172" s="116" t="s">
        <v>239</v>
      </c>
      <c r="S2172" s="108" t="s">
        <v>272</v>
      </c>
      <c r="T2172" s="108" t="s">
        <v>272</v>
      </c>
      <c r="U2172" s="108" t="s">
        <v>272</v>
      </c>
      <c r="V2172" s="108" t="s">
        <v>272</v>
      </c>
      <c r="W2172" s="108" t="s">
        <v>272</v>
      </c>
      <c r="X2172" s="108" t="s">
        <v>272</v>
      </c>
      <c r="Y2172" s="108" t="s">
        <v>272</v>
      </c>
      <c r="Z2172" s="108" t="s">
        <v>272</v>
      </c>
      <c r="AA2172" s="108" t="s">
        <v>272</v>
      </c>
      <c r="AB2172" s="108" t="s">
        <v>272</v>
      </c>
      <c r="AC2172" s="108" t="s">
        <v>272</v>
      </c>
      <c r="AD2172" s="108" t="s">
        <v>272</v>
      </c>
      <c r="AE2172" s="108" t="s">
        <v>272</v>
      </c>
      <c r="AF2172" s="108" t="s">
        <v>278</v>
      </c>
    </row>
    <row r="2173" spans="1:32" x14ac:dyDescent="0.25">
      <c r="A2173" s="107">
        <f t="shared" si="33"/>
        <v>10</v>
      </c>
      <c r="B2173" s="113">
        <v>45595</v>
      </c>
      <c r="C2173" s="113">
        <v>45595</v>
      </c>
      <c r="D2173" s="108" t="s">
        <v>4418</v>
      </c>
      <c r="E2173" s="108" t="s">
        <v>272</v>
      </c>
      <c r="F2173" s="108" t="s">
        <v>4425</v>
      </c>
      <c r="G2173" s="108" t="s">
        <v>2189</v>
      </c>
      <c r="H2173" s="108" t="s">
        <v>2190</v>
      </c>
      <c r="I2173" s="108" t="s">
        <v>272</v>
      </c>
      <c r="J2173" s="120">
        <v>40556588</v>
      </c>
      <c r="K2173" s="114">
        <v>40556588</v>
      </c>
      <c r="L2173" s="114">
        <v>0</v>
      </c>
      <c r="M2173" s="115" t="s">
        <v>272</v>
      </c>
      <c r="N2173" s="108" t="s">
        <v>283</v>
      </c>
      <c r="O2173" s="108" t="s">
        <v>168</v>
      </c>
      <c r="P2173" s="108" t="s">
        <v>284</v>
      </c>
      <c r="Q2173" s="120">
        <v>1100</v>
      </c>
      <c r="R2173" s="116" t="s">
        <v>0</v>
      </c>
      <c r="S2173" s="108" t="s">
        <v>272</v>
      </c>
      <c r="T2173" s="108" t="s">
        <v>272</v>
      </c>
      <c r="U2173" s="108" t="s">
        <v>272</v>
      </c>
      <c r="V2173" s="108" t="s">
        <v>272</v>
      </c>
      <c r="W2173" s="108" t="s">
        <v>272</v>
      </c>
      <c r="X2173" s="108" t="s">
        <v>272</v>
      </c>
      <c r="Y2173" s="108" t="s">
        <v>272</v>
      </c>
      <c r="Z2173" s="108" t="s">
        <v>272</v>
      </c>
      <c r="AA2173" s="108" t="s">
        <v>272</v>
      </c>
      <c r="AB2173" s="108" t="s">
        <v>272</v>
      </c>
      <c r="AC2173" s="108" t="s">
        <v>272</v>
      </c>
      <c r="AD2173" s="108" t="s">
        <v>272</v>
      </c>
      <c r="AE2173" s="108" t="s">
        <v>272</v>
      </c>
      <c r="AF2173" s="108" t="s">
        <v>278</v>
      </c>
    </row>
    <row r="2174" spans="1:32" x14ac:dyDescent="0.25">
      <c r="A2174" s="107">
        <f t="shared" si="33"/>
        <v>10</v>
      </c>
      <c r="B2174" s="113">
        <v>45595</v>
      </c>
      <c r="C2174" s="113">
        <v>45595</v>
      </c>
      <c r="D2174" s="108" t="s">
        <v>4419</v>
      </c>
      <c r="E2174" s="108" t="s">
        <v>272</v>
      </c>
      <c r="F2174" s="108" t="s">
        <v>4426</v>
      </c>
      <c r="G2174" s="108" t="s">
        <v>2189</v>
      </c>
      <c r="H2174" s="108" t="s">
        <v>2190</v>
      </c>
      <c r="I2174" s="108" t="s">
        <v>272</v>
      </c>
      <c r="J2174" s="120">
        <v>569923200</v>
      </c>
      <c r="K2174" s="114">
        <v>569923200</v>
      </c>
      <c r="L2174" s="114">
        <v>0</v>
      </c>
      <c r="M2174" s="115" t="s">
        <v>272</v>
      </c>
      <c r="N2174" s="108" t="s">
        <v>283</v>
      </c>
      <c r="O2174" s="108" t="s">
        <v>168</v>
      </c>
      <c r="P2174" s="108" t="s">
        <v>284</v>
      </c>
      <c r="Q2174" s="120">
        <v>15400</v>
      </c>
      <c r="R2174" s="116" t="s">
        <v>0</v>
      </c>
      <c r="S2174" s="108" t="s">
        <v>272</v>
      </c>
      <c r="T2174" s="108" t="s">
        <v>272</v>
      </c>
      <c r="U2174" s="108" t="s">
        <v>272</v>
      </c>
      <c r="V2174" s="108" t="s">
        <v>272</v>
      </c>
      <c r="W2174" s="108" t="s">
        <v>272</v>
      </c>
      <c r="X2174" s="108" t="s">
        <v>272</v>
      </c>
      <c r="Y2174" s="108" t="s">
        <v>272</v>
      </c>
      <c r="Z2174" s="108" t="s">
        <v>272</v>
      </c>
      <c r="AA2174" s="108" t="s">
        <v>272</v>
      </c>
      <c r="AB2174" s="108" t="s">
        <v>272</v>
      </c>
      <c r="AC2174" s="108" t="s">
        <v>272</v>
      </c>
      <c r="AD2174" s="108" t="s">
        <v>272</v>
      </c>
      <c r="AE2174" s="108" t="s">
        <v>272</v>
      </c>
      <c r="AF2174" s="108" t="s">
        <v>278</v>
      </c>
    </row>
    <row r="2175" spans="1:32" x14ac:dyDescent="0.25">
      <c r="A2175" s="107">
        <f t="shared" si="33"/>
        <v>10</v>
      </c>
      <c r="B2175" s="113">
        <v>45595</v>
      </c>
      <c r="C2175" s="113">
        <v>45595</v>
      </c>
      <c r="D2175" s="108" t="s">
        <v>4427</v>
      </c>
      <c r="E2175" s="108" t="s">
        <v>272</v>
      </c>
      <c r="F2175" s="108" t="s">
        <v>4428</v>
      </c>
      <c r="G2175" s="108" t="s">
        <v>281</v>
      </c>
      <c r="H2175" s="108" t="s">
        <v>282</v>
      </c>
      <c r="I2175" s="108" t="s">
        <v>272</v>
      </c>
      <c r="J2175" s="120">
        <v>-386034000</v>
      </c>
      <c r="K2175" s="114">
        <v>0</v>
      </c>
      <c r="L2175" s="114">
        <v>-386034000</v>
      </c>
      <c r="M2175" s="115" t="s">
        <v>272</v>
      </c>
      <c r="N2175" s="108" t="s">
        <v>101</v>
      </c>
      <c r="O2175" s="108" t="s">
        <v>175</v>
      </c>
      <c r="P2175" s="108" t="s">
        <v>284</v>
      </c>
      <c r="Q2175" s="120">
        <v>11000</v>
      </c>
      <c r="R2175" s="116" t="s">
        <v>1</v>
      </c>
      <c r="S2175" s="108" t="s">
        <v>272</v>
      </c>
      <c r="T2175" s="108" t="s">
        <v>272</v>
      </c>
      <c r="U2175" s="108" t="s">
        <v>272</v>
      </c>
      <c r="V2175" s="108" t="s">
        <v>272</v>
      </c>
      <c r="W2175" s="108" t="s">
        <v>272</v>
      </c>
      <c r="X2175" s="108" t="s">
        <v>272</v>
      </c>
      <c r="Y2175" s="108" t="s">
        <v>272</v>
      </c>
      <c r="Z2175" s="108" t="s">
        <v>272</v>
      </c>
      <c r="AA2175" s="108" t="s">
        <v>272</v>
      </c>
      <c r="AB2175" s="108" t="s">
        <v>272</v>
      </c>
      <c r="AC2175" s="108" t="s">
        <v>272</v>
      </c>
      <c r="AD2175" s="108" t="s">
        <v>272</v>
      </c>
      <c r="AE2175" s="108" t="s">
        <v>278</v>
      </c>
    </row>
    <row r="2176" spans="1:32" x14ac:dyDescent="0.25">
      <c r="A2176" s="107">
        <f t="shared" si="33"/>
        <v>10</v>
      </c>
      <c r="B2176" s="113">
        <v>45595</v>
      </c>
      <c r="C2176" s="113">
        <v>45595</v>
      </c>
      <c r="D2176" s="108" t="s">
        <v>4429</v>
      </c>
      <c r="E2176" s="108" t="s">
        <v>272</v>
      </c>
      <c r="F2176" s="108" t="s">
        <v>4430</v>
      </c>
      <c r="G2176" s="108" t="s">
        <v>315</v>
      </c>
      <c r="H2176" s="108" t="s">
        <v>316</v>
      </c>
      <c r="I2176" s="108" t="s">
        <v>272</v>
      </c>
      <c r="J2176" s="118">
        <v>-497970000</v>
      </c>
      <c r="K2176" s="109">
        <v>0</v>
      </c>
      <c r="L2176" s="109">
        <v>-497970000</v>
      </c>
      <c r="M2176" s="115" t="s">
        <v>272</v>
      </c>
      <c r="N2176" s="108" t="s">
        <v>197</v>
      </c>
      <c r="O2176" s="108" t="s">
        <v>198</v>
      </c>
      <c r="P2176" s="108" t="s">
        <v>284</v>
      </c>
      <c r="Q2176" s="118">
        <v>22000</v>
      </c>
      <c r="R2176" s="116" t="s">
        <v>130</v>
      </c>
      <c r="S2176" s="108" t="s">
        <v>272</v>
      </c>
      <c r="T2176" s="108" t="s">
        <v>272</v>
      </c>
      <c r="U2176" s="108" t="s">
        <v>272</v>
      </c>
      <c r="V2176" s="108" t="s">
        <v>272</v>
      </c>
      <c r="W2176" s="108" t="s">
        <v>272</v>
      </c>
      <c r="X2176" s="108" t="s">
        <v>272</v>
      </c>
      <c r="Y2176" s="108" t="s">
        <v>272</v>
      </c>
      <c r="Z2176" s="108" t="s">
        <v>272</v>
      </c>
      <c r="AA2176" s="108" t="s">
        <v>272</v>
      </c>
      <c r="AB2176" s="108" t="s">
        <v>272</v>
      </c>
      <c r="AC2176" s="108" t="s">
        <v>272</v>
      </c>
      <c r="AD2176" s="108" t="s">
        <v>272</v>
      </c>
      <c r="AE2176" s="108" t="s">
        <v>278</v>
      </c>
    </row>
    <row r="2177" spans="1:31" x14ac:dyDescent="0.25">
      <c r="A2177" s="107">
        <f t="shared" si="33"/>
        <v>10</v>
      </c>
      <c r="B2177" s="113">
        <v>45595</v>
      </c>
      <c r="C2177" s="113">
        <v>45595</v>
      </c>
      <c r="D2177" s="108" t="s">
        <v>4431</v>
      </c>
      <c r="E2177" s="108" t="s">
        <v>272</v>
      </c>
      <c r="F2177" s="108" t="s">
        <v>4432</v>
      </c>
      <c r="G2177" s="108" t="s">
        <v>315</v>
      </c>
      <c r="H2177" s="108" t="s">
        <v>316</v>
      </c>
      <c r="I2177" s="108" t="s">
        <v>272</v>
      </c>
      <c r="J2177" s="118">
        <v>-497970000</v>
      </c>
      <c r="K2177" s="109">
        <v>0</v>
      </c>
      <c r="L2177" s="109">
        <v>-497970000</v>
      </c>
      <c r="M2177" s="115" t="s">
        <v>272</v>
      </c>
      <c r="N2177" s="108" t="s">
        <v>197</v>
      </c>
      <c r="O2177" s="108" t="s">
        <v>198</v>
      </c>
      <c r="P2177" s="108" t="s">
        <v>284</v>
      </c>
      <c r="Q2177" s="118">
        <v>22000</v>
      </c>
      <c r="R2177" s="116" t="s">
        <v>130</v>
      </c>
      <c r="S2177" s="108" t="s">
        <v>272</v>
      </c>
      <c r="T2177" s="108" t="s">
        <v>272</v>
      </c>
      <c r="U2177" s="108" t="s">
        <v>272</v>
      </c>
      <c r="V2177" s="108" t="s">
        <v>272</v>
      </c>
      <c r="W2177" s="108" t="s">
        <v>272</v>
      </c>
      <c r="X2177" s="108" t="s">
        <v>272</v>
      </c>
      <c r="Y2177" s="108" t="s">
        <v>272</v>
      </c>
      <c r="Z2177" s="108" t="s">
        <v>272</v>
      </c>
      <c r="AA2177" s="108" t="s">
        <v>272</v>
      </c>
      <c r="AB2177" s="108" t="s">
        <v>272</v>
      </c>
      <c r="AC2177" s="108" t="s">
        <v>272</v>
      </c>
      <c r="AD2177" s="108" t="s">
        <v>272</v>
      </c>
      <c r="AE2177" s="108" t="s">
        <v>278</v>
      </c>
    </row>
    <row r="2178" spans="1:31" x14ac:dyDescent="0.25">
      <c r="A2178" s="107">
        <f t="shared" si="33"/>
        <v>10</v>
      </c>
      <c r="B2178" s="113">
        <v>45595</v>
      </c>
      <c r="C2178" s="113">
        <v>45595</v>
      </c>
      <c r="D2178" s="108" t="s">
        <v>4433</v>
      </c>
      <c r="E2178" s="108" t="s">
        <v>272</v>
      </c>
      <c r="F2178" s="108" t="s">
        <v>4434</v>
      </c>
      <c r="G2178" s="108" t="s">
        <v>315</v>
      </c>
      <c r="H2178" s="108" t="s">
        <v>316</v>
      </c>
      <c r="I2178" s="108" t="s">
        <v>272</v>
      </c>
      <c r="J2178" s="118">
        <v>-497970000</v>
      </c>
      <c r="K2178" s="109">
        <v>0</v>
      </c>
      <c r="L2178" s="109">
        <v>-497970000</v>
      </c>
      <c r="M2178" s="115" t="s">
        <v>272</v>
      </c>
      <c r="N2178" s="108" t="s">
        <v>197</v>
      </c>
      <c r="O2178" s="108" t="s">
        <v>198</v>
      </c>
      <c r="P2178" s="108" t="s">
        <v>284</v>
      </c>
      <c r="Q2178" s="118">
        <v>22000</v>
      </c>
      <c r="R2178" s="116" t="s">
        <v>130</v>
      </c>
      <c r="S2178" s="108" t="s">
        <v>272</v>
      </c>
      <c r="T2178" s="108" t="s">
        <v>272</v>
      </c>
      <c r="U2178" s="108" t="s">
        <v>272</v>
      </c>
      <c r="V2178" s="108" t="s">
        <v>272</v>
      </c>
      <c r="W2178" s="108" t="s">
        <v>272</v>
      </c>
      <c r="X2178" s="108" t="s">
        <v>272</v>
      </c>
      <c r="Y2178" s="108" t="s">
        <v>272</v>
      </c>
      <c r="Z2178" s="108" t="s">
        <v>272</v>
      </c>
      <c r="AA2178" s="108" t="s">
        <v>272</v>
      </c>
      <c r="AB2178" s="108" t="s">
        <v>272</v>
      </c>
      <c r="AC2178" s="108" t="s">
        <v>272</v>
      </c>
      <c r="AD2178" s="108" t="s">
        <v>272</v>
      </c>
      <c r="AE2178" s="108" t="s">
        <v>278</v>
      </c>
    </row>
    <row r="2179" spans="1:31" x14ac:dyDescent="0.25">
      <c r="A2179" s="107">
        <f t="shared" si="33"/>
        <v>10</v>
      </c>
      <c r="B2179" s="113">
        <v>45595</v>
      </c>
      <c r="C2179" s="113">
        <v>45595</v>
      </c>
      <c r="D2179" s="108" t="s">
        <v>4435</v>
      </c>
      <c r="E2179" s="108" t="s">
        <v>272</v>
      </c>
      <c r="F2179" s="108" t="s">
        <v>4436</v>
      </c>
      <c r="G2179" s="108" t="s">
        <v>315</v>
      </c>
      <c r="H2179" s="108" t="s">
        <v>316</v>
      </c>
      <c r="I2179" s="108" t="s">
        <v>272</v>
      </c>
      <c r="J2179" s="118">
        <v>-497970000</v>
      </c>
      <c r="K2179" s="109">
        <v>0</v>
      </c>
      <c r="L2179" s="109">
        <v>-497970000</v>
      </c>
      <c r="M2179" s="115" t="s">
        <v>272</v>
      </c>
      <c r="N2179" s="108" t="s">
        <v>197</v>
      </c>
      <c r="O2179" s="108" t="s">
        <v>198</v>
      </c>
      <c r="P2179" s="108" t="s">
        <v>284</v>
      </c>
      <c r="Q2179" s="118">
        <v>22000</v>
      </c>
      <c r="R2179" s="116" t="s">
        <v>130</v>
      </c>
      <c r="S2179" s="108" t="s">
        <v>272</v>
      </c>
      <c r="T2179" s="108" t="s">
        <v>272</v>
      </c>
      <c r="U2179" s="108" t="s">
        <v>272</v>
      </c>
      <c r="V2179" s="108" t="s">
        <v>272</v>
      </c>
      <c r="W2179" s="108" t="s">
        <v>272</v>
      </c>
      <c r="X2179" s="108" t="s">
        <v>272</v>
      </c>
      <c r="Y2179" s="108" t="s">
        <v>272</v>
      </c>
      <c r="Z2179" s="108" t="s">
        <v>272</v>
      </c>
      <c r="AA2179" s="108" t="s">
        <v>272</v>
      </c>
      <c r="AB2179" s="108" t="s">
        <v>272</v>
      </c>
      <c r="AC2179" s="108" t="s">
        <v>272</v>
      </c>
      <c r="AD2179" s="108" t="s">
        <v>272</v>
      </c>
      <c r="AE2179" s="108" t="s">
        <v>278</v>
      </c>
    </row>
    <row r="2180" spans="1:31" x14ac:dyDescent="0.25">
      <c r="A2180" s="107">
        <f t="shared" ref="A2180:A2190" si="34">MONTH(C2180)</f>
        <v>10</v>
      </c>
      <c r="B2180" s="113">
        <v>45595</v>
      </c>
      <c r="C2180" s="113">
        <v>45595</v>
      </c>
      <c r="D2180" s="108" t="s">
        <v>4437</v>
      </c>
      <c r="E2180" s="108" t="s">
        <v>272</v>
      </c>
      <c r="F2180" s="108" t="s">
        <v>4438</v>
      </c>
      <c r="G2180" s="108" t="s">
        <v>315</v>
      </c>
      <c r="H2180" s="108" t="s">
        <v>316</v>
      </c>
      <c r="I2180" s="108" t="s">
        <v>272</v>
      </c>
      <c r="J2180" s="118">
        <v>-497970000</v>
      </c>
      <c r="K2180" s="109">
        <v>0</v>
      </c>
      <c r="L2180" s="109">
        <v>-497970000</v>
      </c>
      <c r="M2180" s="115" t="s">
        <v>272</v>
      </c>
      <c r="N2180" s="108" t="s">
        <v>197</v>
      </c>
      <c r="O2180" s="108" t="s">
        <v>198</v>
      </c>
      <c r="P2180" s="108" t="s">
        <v>284</v>
      </c>
      <c r="Q2180" s="118">
        <v>22000</v>
      </c>
      <c r="R2180" s="116" t="s">
        <v>130</v>
      </c>
      <c r="S2180" s="108" t="s">
        <v>272</v>
      </c>
      <c r="T2180" s="108" t="s">
        <v>272</v>
      </c>
      <c r="U2180" s="108" t="s">
        <v>272</v>
      </c>
      <c r="V2180" s="108" t="s">
        <v>272</v>
      </c>
      <c r="W2180" s="108" t="s">
        <v>272</v>
      </c>
      <c r="X2180" s="108" t="s">
        <v>272</v>
      </c>
      <c r="Y2180" s="108" t="s">
        <v>272</v>
      </c>
      <c r="Z2180" s="108" t="s">
        <v>272</v>
      </c>
      <c r="AA2180" s="108" t="s">
        <v>272</v>
      </c>
      <c r="AB2180" s="108" t="s">
        <v>272</v>
      </c>
      <c r="AC2180" s="108" t="s">
        <v>272</v>
      </c>
      <c r="AD2180" s="108" t="s">
        <v>272</v>
      </c>
      <c r="AE2180" s="108" t="s">
        <v>278</v>
      </c>
    </row>
    <row r="2181" spans="1:31" x14ac:dyDescent="0.25">
      <c r="A2181" s="107">
        <f t="shared" si="34"/>
        <v>10</v>
      </c>
      <c r="B2181" s="113">
        <v>45595</v>
      </c>
      <c r="C2181" s="113">
        <v>45595</v>
      </c>
      <c r="D2181" s="108" t="s">
        <v>4439</v>
      </c>
      <c r="E2181" s="108" t="s">
        <v>272</v>
      </c>
      <c r="F2181" s="108" t="s">
        <v>4440</v>
      </c>
      <c r="G2181" s="108" t="s">
        <v>281</v>
      </c>
      <c r="H2181" s="108" t="s">
        <v>282</v>
      </c>
      <c r="I2181" s="108" t="s">
        <v>272</v>
      </c>
      <c r="J2181" s="118">
        <v>-37118070</v>
      </c>
      <c r="K2181" s="109">
        <v>0</v>
      </c>
      <c r="L2181" s="109">
        <v>-37118070</v>
      </c>
      <c r="M2181" s="115" t="s">
        <v>272</v>
      </c>
      <c r="N2181" s="108" t="s">
        <v>110</v>
      </c>
      <c r="O2181" s="108" t="s">
        <v>192</v>
      </c>
      <c r="P2181" s="108" t="s">
        <v>284</v>
      </c>
      <c r="Q2181" s="118">
        <v>1100</v>
      </c>
      <c r="R2181" s="116" t="s">
        <v>0</v>
      </c>
      <c r="S2181" s="108" t="s">
        <v>272</v>
      </c>
      <c r="T2181" s="108" t="s">
        <v>272</v>
      </c>
      <c r="U2181" s="108" t="s">
        <v>272</v>
      </c>
      <c r="V2181" s="108" t="s">
        <v>272</v>
      </c>
      <c r="W2181" s="108" t="s">
        <v>272</v>
      </c>
      <c r="X2181" s="108" t="s">
        <v>272</v>
      </c>
      <c r="Y2181" s="108" t="s">
        <v>272</v>
      </c>
      <c r="Z2181" s="108" t="s">
        <v>272</v>
      </c>
      <c r="AA2181" s="108" t="s">
        <v>272</v>
      </c>
      <c r="AB2181" s="108" t="s">
        <v>272</v>
      </c>
      <c r="AC2181" s="108" t="s">
        <v>272</v>
      </c>
      <c r="AD2181" s="108" t="s">
        <v>272</v>
      </c>
      <c r="AE2181" s="108" t="s">
        <v>278</v>
      </c>
    </row>
    <row r="2182" spans="1:31" x14ac:dyDescent="0.25">
      <c r="A2182" s="107">
        <f t="shared" si="34"/>
        <v>10</v>
      </c>
      <c r="B2182" s="113">
        <v>45595</v>
      </c>
      <c r="C2182" s="113">
        <v>45595</v>
      </c>
      <c r="D2182" s="108" t="s">
        <v>4441</v>
      </c>
      <c r="E2182" s="108" t="s">
        <v>272</v>
      </c>
      <c r="F2182" s="108" t="s">
        <v>4442</v>
      </c>
      <c r="G2182" s="108" t="s">
        <v>281</v>
      </c>
      <c r="H2182" s="108" t="s">
        <v>282</v>
      </c>
      <c r="I2182" s="108" t="s">
        <v>272</v>
      </c>
      <c r="J2182" s="118">
        <v>-155601600</v>
      </c>
      <c r="K2182" s="109">
        <v>0</v>
      </c>
      <c r="L2182" s="109">
        <v>-155601600</v>
      </c>
      <c r="M2182" s="115" t="s">
        <v>272</v>
      </c>
      <c r="N2182" s="108" t="s">
        <v>111</v>
      </c>
      <c r="O2182" s="108" t="s">
        <v>466</v>
      </c>
      <c r="P2182" s="108" t="s">
        <v>284</v>
      </c>
      <c r="Q2182" s="118">
        <v>4400</v>
      </c>
      <c r="R2182" s="116" t="s">
        <v>0</v>
      </c>
      <c r="S2182" s="108" t="s">
        <v>272</v>
      </c>
      <c r="T2182" s="108" t="s">
        <v>272</v>
      </c>
      <c r="U2182" s="108" t="s">
        <v>272</v>
      </c>
      <c r="V2182" s="108" t="s">
        <v>272</v>
      </c>
      <c r="W2182" s="108" t="s">
        <v>272</v>
      </c>
      <c r="X2182" s="108" t="s">
        <v>272</v>
      </c>
      <c r="Y2182" s="108" t="s">
        <v>272</v>
      </c>
      <c r="Z2182" s="108" t="s">
        <v>272</v>
      </c>
      <c r="AA2182" s="108" t="s">
        <v>272</v>
      </c>
      <c r="AB2182" s="108" t="s">
        <v>272</v>
      </c>
      <c r="AC2182" s="108" t="s">
        <v>272</v>
      </c>
      <c r="AD2182" s="108" t="s">
        <v>272</v>
      </c>
      <c r="AE2182" s="108" t="s">
        <v>278</v>
      </c>
    </row>
    <row r="2183" spans="1:31" x14ac:dyDescent="0.25">
      <c r="A2183" s="107">
        <f t="shared" si="34"/>
        <v>10</v>
      </c>
      <c r="B2183" s="128">
        <v>45596</v>
      </c>
      <c r="C2183" s="128">
        <v>45596</v>
      </c>
      <c r="D2183" s="29" t="s">
        <v>4443</v>
      </c>
      <c r="E2183" s="29"/>
      <c r="F2183" s="29" t="s">
        <v>4444</v>
      </c>
      <c r="G2183" s="29" t="s">
        <v>274</v>
      </c>
      <c r="H2183" s="29" t="s">
        <v>275</v>
      </c>
      <c r="I2183" s="29" t="s">
        <v>272</v>
      </c>
      <c r="J2183" s="129">
        <v>-405000000</v>
      </c>
      <c r="K2183" s="130">
        <v>0</v>
      </c>
      <c r="L2183" s="130">
        <v>-405000000</v>
      </c>
      <c r="M2183" s="29" t="s">
        <v>4445</v>
      </c>
      <c r="N2183" s="29" t="s">
        <v>272</v>
      </c>
      <c r="O2183" s="29" t="s">
        <v>272</v>
      </c>
      <c r="P2183" s="29" t="s">
        <v>272</v>
      </c>
      <c r="Q2183" s="120">
        <v>0</v>
      </c>
      <c r="R2183" s="29" t="s">
        <v>272</v>
      </c>
      <c r="S2183" s="29" t="s">
        <v>272</v>
      </c>
      <c r="T2183" s="29" t="s">
        <v>272</v>
      </c>
      <c r="U2183" s="29" t="s">
        <v>272</v>
      </c>
      <c r="V2183" s="29" t="s">
        <v>272</v>
      </c>
      <c r="W2183" s="29" t="s">
        <v>272</v>
      </c>
      <c r="X2183" s="29" t="s">
        <v>272</v>
      </c>
      <c r="Y2183" s="29" t="s">
        <v>272</v>
      </c>
      <c r="Z2183" s="29" t="s">
        <v>272</v>
      </c>
      <c r="AA2183" s="29" t="s">
        <v>272</v>
      </c>
      <c r="AB2183" s="29" t="s">
        <v>272</v>
      </c>
      <c r="AC2183" s="29" t="s">
        <v>272</v>
      </c>
      <c r="AD2183" s="29" t="s">
        <v>272</v>
      </c>
      <c r="AE2183" s="29" t="s">
        <v>278</v>
      </c>
    </row>
    <row r="2184" spans="1:31" x14ac:dyDescent="0.25">
      <c r="A2184" s="107">
        <f t="shared" si="34"/>
        <v>10</v>
      </c>
      <c r="B2184" s="128">
        <v>45596</v>
      </c>
      <c r="C2184" s="128">
        <v>45596</v>
      </c>
      <c r="D2184" s="29" t="s">
        <v>4446</v>
      </c>
      <c r="E2184" s="29"/>
      <c r="F2184" s="29" t="s">
        <v>4447</v>
      </c>
      <c r="G2184" s="29" t="s">
        <v>281</v>
      </c>
      <c r="H2184" s="29" t="s">
        <v>282</v>
      </c>
      <c r="I2184" s="29" t="s">
        <v>272</v>
      </c>
      <c r="J2184" s="129">
        <v>-2343000000</v>
      </c>
      <c r="K2184" s="130">
        <v>0</v>
      </c>
      <c r="L2184" s="130">
        <v>-2343000000</v>
      </c>
      <c r="M2184" s="29" t="s">
        <v>272</v>
      </c>
      <c r="N2184" s="29" t="s">
        <v>705</v>
      </c>
      <c r="O2184" s="29" t="s">
        <v>706</v>
      </c>
      <c r="P2184" s="29" t="s">
        <v>284</v>
      </c>
      <c r="Q2184" s="120">
        <v>120000</v>
      </c>
      <c r="R2184" s="29" t="s">
        <v>241</v>
      </c>
      <c r="S2184" s="29" t="s">
        <v>272</v>
      </c>
      <c r="T2184" s="29" t="s">
        <v>272</v>
      </c>
      <c r="U2184" s="29" t="s">
        <v>272</v>
      </c>
      <c r="V2184" s="29" t="s">
        <v>272</v>
      </c>
      <c r="W2184" s="29" t="s">
        <v>272</v>
      </c>
      <c r="X2184" s="29" t="s">
        <v>272</v>
      </c>
      <c r="Y2184" s="29" t="s">
        <v>272</v>
      </c>
      <c r="Z2184" s="29" t="s">
        <v>272</v>
      </c>
      <c r="AA2184" s="29" t="s">
        <v>272</v>
      </c>
      <c r="AB2184" s="29" t="s">
        <v>272</v>
      </c>
      <c r="AC2184" s="29" t="s">
        <v>272</v>
      </c>
      <c r="AD2184" s="29" t="s">
        <v>272</v>
      </c>
      <c r="AE2184" s="29" t="s">
        <v>278</v>
      </c>
    </row>
    <row r="2185" spans="1:31" x14ac:dyDescent="0.25">
      <c r="A2185" s="107">
        <f t="shared" si="34"/>
        <v>10</v>
      </c>
      <c r="B2185" s="128">
        <v>45596</v>
      </c>
      <c r="C2185" s="128">
        <v>45596</v>
      </c>
      <c r="D2185" s="29" t="s">
        <v>4448</v>
      </c>
      <c r="E2185" s="29"/>
      <c r="F2185" s="29" t="s">
        <v>2188</v>
      </c>
      <c r="G2185" s="29" t="s">
        <v>2189</v>
      </c>
      <c r="H2185" s="29" t="s">
        <v>2190</v>
      </c>
      <c r="I2185" s="29" t="s">
        <v>272</v>
      </c>
      <c r="J2185" s="129">
        <v>811131750</v>
      </c>
      <c r="K2185" s="130">
        <v>811131750</v>
      </c>
      <c r="L2185" s="130">
        <v>0</v>
      </c>
      <c r="M2185" s="29" t="s">
        <v>272</v>
      </c>
      <c r="N2185" s="29" t="s">
        <v>283</v>
      </c>
      <c r="O2185" s="29" t="s">
        <v>168</v>
      </c>
      <c r="P2185" s="29" t="s">
        <v>284</v>
      </c>
      <c r="Q2185" s="120">
        <v>22000</v>
      </c>
      <c r="R2185" s="116" t="s">
        <v>0</v>
      </c>
      <c r="S2185" s="29" t="s">
        <v>272</v>
      </c>
      <c r="T2185" s="29" t="s">
        <v>272</v>
      </c>
      <c r="U2185" s="29" t="s">
        <v>272</v>
      </c>
      <c r="V2185" s="29" t="s">
        <v>272</v>
      </c>
      <c r="W2185" s="29" t="s">
        <v>272</v>
      </c>
      <c r="X2185" s="29" t="s">
        <v>272</v>
      </c>
      <c r="Y2185" s="29" t="s">
        <v>272</v>
      </c>
      <c r="Z2185" s="29" t="s">
        <v>272</v>
      </c>
      <c r="AA2185" s="29" t="s">
        <v>272</v>
      </c>
      <c r="AB2185" s="29" t="s">
        <v>272</v>
      </c>
      <c r="AC2185" s="29" t="s">
        <v>272</v>
      </c>
      <c r="AD2185" s="29" t="s">
        <v>272</v>
      </c>
      <c r="AE2185" s="29" t="s">
        <v>278</v>
      </c>
    </row>
    <row r="2186" spans="1:31" x14ac:dyDescent="0.25">
      <c r="A2186" s="107">
        <f t="shared" si="34"/>
        <v>10</v>
      </c>
      <c r="B2186" s="128">
        <v>45596</v>
      </c>
      <c r="C2186" s="128">
        <v>45596</v>
      </c>
      <c r="D2186" s="29" t="s">
        <v>4449</v>
      </c>
      <c r="E2186" s="29"/>
      <c r="F2186" s="29" t="s">
        <v>4450</v>
      </c>
      <c r="G2186" s="29" t="s">
        <v>315</v>
      </c>
      <c r="H2186" s="29" t="s">
        <v>316</v>
      </c>
      <c r="I2186" s="29" t="s">
        <v>272</v>
      </c>
      <c r="J2186" s="129">
        <v>-697072464</v>
      </c>
      <c r="K2186" s="130">
        <v>0</v>
      </c>
      <c r="L2186" s="130">
        <v>-697072464</v>
      </c>
      <c r="M2186" s="29" t="s">
        <v>272</v>
      </c>
      <c r="N2186" s="29" t="s">
        <v>110</v>
      </c>
      <c r="O2186" s="29" t="s">
        <v>192</v>
      </c>
      <c r="P2186" s="29" t="s">
        <v>284</v>
      </c>
      <c r="Q2186" s="120">
        <v>22000</v>
      </c>
      <c r="R2186" s="116" t="s">
        <v>0</v>
      </c>
      <c r="S2186" s="29" t="s">
        <v>272</v>
      </c>
      <c r="T2186" s="29" t="s">
        <v>272</v>
      </c>
      <c r="U2186" s="29" t="s">
        <v>272</v>
      </c>
      <c r="V2186" s="29" t="s">
        <v>272</v>
      </c>
      <c r="W2186" s="29" t="s">
        <v>272</v>
      </c>
      <c r="X2186" s="29" t="s">
        <v>272</v>
      </c>
      <c r="Y2186" s="29" t="s">
        <v>272</v>
      </c>
      <c r="Z2186" s="29" t="s">
        <v>272</v>
      </c>
      <c r="AA2186" s="29" t="s">
        <v>272</v>
      </c>
      <c r="AB2186" s="29" t="s">
        <v>272</v>
      </c>
      <c r="AC2186" s="29" t="s">
        <v>272</v>
      </c>
      <c r="AD2186" s="29" t="s">
        <v>272</v>
      </c>
      <c r="AE2186" s="29" t="s">
        <v>278</v>
      </c>
    </row>
    <row r="2187" spans="1:31" x14ac:dyDescent="0.25">
      <c r="A2187" s="107">
        <f t="shared" si="34"/>
        <v>10</v>
      </c>
      <c r="B2187" s="128">
        <v>45596</v>
      </c>
      <c r="C2187" s="128">
        <v>45596</v>
      </c>
      <c r="D2187" s="29" t="s">
        <v>4451</v>
      </c>
      <c r="E2187" s="29"/>
      <c r="F2187" s="29" t="s">
        <v>4452</v>
      </c>
      <c r="G2187" s="29" t="s">
        <v>315</v>
      </c>
      <c r="H2187" s="29" t="s">
        <v>316</v>
      </c>
      <c r="I2187" s="29" t="s">
        <v>272</v>
      </c>
      <c r="J2187" s="129">
        <v>-697072464</v>
      </c>
      <c r="K2187" s="130">
        <v>0</v>
      </c>
      <c r="L2187" s="130">
        <v>-697072464</v>
      </c>
      <c r="M2187" s="29" t="s">
        <v>272</v>
      </c>
      <c r="N2187" s="29" t="s">
        <v>110</v>
      </c>
      <c r="O2187" s="29" t="s">
        <v>192</v>
      </c>
      <c r="P2187" s="29" t="s">
        <v>284</v>
      </c>
      <c r="Q2187" s="120">
        <v>22000</v>
      </c>
      <c r="R2187" s="116" t="s">
        <v>0</v>
      </c>
      <c r="S2187" s="29" t="s">
        <v>272</v>
      </c>
      <c r="T2187" s="29" t="s">
        <v>272</v>
      </c>
      <c r="U2187" s="29" t="s">
        <v>272</v>
      </c>
      <c r="V2187" s="29" t="s">
        <v>272</v>
      </c>
      <c r="W2187" s="29" t="s">
        <v>272</v>
      </c>
      <c r="X2187" s="29" t="s">
        <v>272</v>
      </c>
      <c r="Y2187" s="29" t="s">
        <v>272</v>
      </c>
      <c r="Z2187" s="29" t="s">
        <v>272</v>
      </c>
      <c r="AA2187" s="29" t="s">
        <v>272</v>
      </c>
      <c r="AB2187" s="29" t="s">
        <v>272</v>
      </c>
      <c r="AC2187" s="29" t="s">
        <v>272</v>
      </c>
      <c r="AD2187" s="29" t="s">
        <v>272</v>
      </c>
      <c r="AE2187" s="29" t="s">
        <v>278</v>
      </c>
    </row>
    <row r="2188" spans="1:31" x14ac:dyDescent="0.25">
      <c r="A2188" s="107">
        <f t="shared" si="34"/>
        <v>10</v>
      </c>
      <c r="B2188" s="128">
        <v>45596</v>
      </c>
      <c r="C2188" s="128">
        <v>45596</v>
      </c>
      <c r="D2188" s="29" t="s">
        <v>4453</v>
      </c>
      <c r="E2188" s="29"/>
      <c r="F2188" s="29" t="s">
        <v>4454</v>
      </c>
      <c r="G2188" s="29" t="s">
        <v>315</v>
      </c>
      <c r="H2188" s="29" t="s">
        <v>316</v>
      </c>
      <c r="I2188" s="29" t="s">
        <v>272</v>
      </c>
      <c r="J2188" s="129">
        <v>-697072464</v>
      </c>
      <c r="K2188" s="130">
        <v>0</v>
      </c>
      <c r="L2188" s="130">
        <v>-697072464</v>
      </c>
      <c r="M2188" s="29" t="s">
        <v>272</v>
      </c>
      <c r="N2188" s="29" t="s">
        <v>110</v>
      </c>
      <c r="O2188" s="29" t="s">
        <v>192</v>
      </c>
      <c r="P2188" s="29" t="s">
        <v>284</v>
      </c>
      <c r="Q2188" s="120">
        <v>22000</v>
      </c>
      <c r="R2188" s="116" t="s">
        <v>0</v>
      </c>
      <c r="S2188" s="29" t="s">
        <v>272</v>
      </c>
      <c r="T2188" s="29" t="s">
        <v>272</v>
      </c>
      <c r="U2188" s="29" t="s">
        <v>272</v>
      </c>
      <c r="V2188" s="29" t="s">
        <v>272</v>
      </c>
      <c r="W2188" s="29" t="s">
        <v>272</v>
      </c>
      <c r="X2188" s="29" t="s">
        <v>272</v>
      </c>
      <c r="Y2188" s="29" t="s">
        <v>272</v>
      </c>
      <c r="Z2188" s="29" t="s">
        <v>272</v>
      </c>
      <c r="AA2188" s="29" t="s">
        <v>272</v>
      </c>
      <c r="AB2188" s="29" t="s">
        <v>272</v>
      </c>
      <c r="AC2188" s="29" t="s">
        <v>272</v>
      </c>
      <c r="AD2188" s="29" t="s">
        <v>272</v>
      </c>
      <c r="AE2188" s="29" t="s">
        <v>278</v>
      </c>
    </row>
    <row r="2189" spans="1:31" x14ac:dyDescent="0.25">
      <c r="A2189" s="107">
        <f t="shared" si="34"/>
        <v>10</v>
      </c>
      <c r="B2189" s="128">
        <v>45596</v>
      </c>
      <c r="C2189" s="128">
        <v>45596</v>
      </c>
      <c r="D2189" s="29" t="s">
        <v>4455</v>
      </c>
      <c r="E2189" s="29"/>
      <c r="F2189" s="29" t="s">
        <v>4456</v>
      </c>
      <c r="G2189" s="29" t="s">
        <v>315</v>
      </c>
      <c r="H2189" s="29" t="s">
        <v>316</v>
      </c>
      <c r="I2189" s="29" t="s">
        <v>272</v>
      </c>
      <c r="J2189" s="129">
        <v>-697072464</v>
      </c>
      <c r="K2189" s="130">
        <v>0</v>
      </c>
      <c r="L2189" s="130">
        <v>-697072464</v>
      </c>
      <c r="M2189" s="29" t="s">
        <v>272</v>
      </c>
      <c r="N2189" s="29" t="s">
        <v>110</v>
      </c>
      <c r="O2189" s="29" t="s">
        <v>192</v>
      </c>
      <c r="P2189" s="29" t="s">
        <v>284</v>
      </c>
      <c r="Q2189" s="120">
        <v>22000</v>
      </c>
      <c r="R2189" s="116" t="s">
        <v>0</v>
      </c>
      <c r="S2189" s="29" t="s">
        <v>272</v>
      </c>
      <c r="T2189" s="29" t="s">
        <v>272</v>
      </c>
      <c r="U2189" s="29" t="s">
        <v>272</v>
      </c>
      <c r="V2189" s="29" t="s">
        <v>272</v>
      </c>
      <c r="W2189" s="29" t="s">
        <v>272</v>
      </c>
      <c r="X2189" s="29" t="s">
        <v>272</v>
      </c>
      <c r="Y2189" s="29" t="s">
        <v>272</v>
      </c>
      <c r="Z2189" s="29" t="s">
        <v>272</v>
      </c>
      <c r="AA2189" s="29" t="s">
        <v>272</v>
      </c>
      <c r="AB2189" s="29" t="s">
        <v>272</v>
      </c>
      <c r="AC2189" s="29" t="s">
        <v>272</v>
      </c>
      <c r="AD2189" s="29" t="s">
        <v>272</v>
      </c>
      <c r="AE2189" s="29" t="s">
        <v>278</v>
      </c>
    </row>
    <row r="2190" spans="1:31" x14ac:dyDescent="0.25">
      <c r="A2190" s="107">
        <f t="shared" si="34"/>
        <v>10</v>
      </c>
      <c r="B2190" s="128">
        <v>45596</v>
      </c>
      <c r="C2190" s="128">
        <v>45596</v>
      </c>
      <c r="D2190" s="29" t="s">
        <v>4457</v>
      </c>
      <c r="E2190" s="29"/>
      <c r="F2190" s="29" t="s">
        <v>4458</v>
      </c>
      <c r="G2190" s="29" t="s">
        <v>281</v>
      </c>
      <c r="H2190" s="29" t="s">
        <v>282</v>
      </c>
      <c r="I2190" s="29" t="s">
        <v>272</v>
      </c>
      <c r="J2190" s="129">
        <v>-714846000</v>
      </c>
      <c r="K2190" s="130">
        <v>0</v>
      </c>
      <c r="L2190" s="130">
        <v>-714846000</v>
      </c>
      <c r="M2190" s="29" t="s">
        <v>272</v>
      </c>
      <c r="N2190" s="29" t="s">
        <v>110</v>
      </c>
      <c r="O2190" s="29" t="s">
        <v>192</v>
      </c>
      <c r="P2190" s="29" t="s">
        <v>284</v>
      </c>
      <c r="Q2190" s="120">
        <v>22000</v>
      </c>
      <c r="R2190" s="116" t="s">
        <v>0</v>
      </c>
      <c r="S2190" s="29" t="s">
        <v>272</v>
      </c>
      <c r="T2190" s="29" t="s">
        <v>272</v>
      </c>
      <c r="U2190" s="29" t="s">
        <v>272</v>
      </c>
      <c r="V2190" s="29" t="s">
        <v>272</v>
      </c>
      <c r="W2190" s="29" t="s">
        <v>272</v>
      </c>
      <c r="X2190" s="29" t="s">
        <v>272</v>
      </c>
      <c r="Y2190" s="29" t="s">
        <v>272</v>
      </c>
      <c r="Z2190" s="29" t="s">
        <v>272</v>
      </c>
      <c r="AA2190" s="29" t="s">
        <v>272</v>
      </c>
      <c r="AB2190" s="29" t="s">
        <v>272</v>
      </c>
      <c r="AC2190" s="29" t="s">
        <v>272</v>
      </c>
      <c r="AD2190" s="29" t="s">
        <v>272</v>
      </c>
      <c r="AE2190" s="29" t="s">
        <v>278</v>
      </c>
    </row>
  </sheetData>
  <autoFilter ref="A2:AF2190" xr:uid="{00000000-0001-0000-0000-000000000000}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161B0-DF59-48DE-89FD-67CD3450B7E6}">
  <sheetPr codeName="Sheet12">
    <tabColor rgb="FF00B050"/>
  </sheetPr>
  <dimension ref="A1:AQ22"/>
  <sheetViews>
    <sheetView zoomScale="90" zoomScaleNormal="90" workbookViewId="0">
      <pane xSplit="4" ySplit="8" topLeftCell="AB11" activePane="bottomRight" state="frozen"/>
      <selection pane="topRight" activeCell="E1" sqref="E1"/>
      <selection pane="bottomLeft" activeCell="A3" sqref="A3"/>
      <selection pane="bottomRight" activeCell="AD23" sqref="AD23"/>
    </sheetView>
  </sheetViews>
  <sheetFormatPr defaultColWidth="8.81640625" defaultRowHeight="12.5" outlineLevelCol="1" x14ac:dyDescent="0.25"/>
  <cols>
    <col min="1" max="1" width="20.81640625" style="192" customWidth="1"/>
    <col min="2" max="2" width="9.81640625" style="192" bestFit="1" customWidth="1"/>
    <col min="3" max="3" width="15.1796875" style="192" customWidth="1"/>
    <col min="4" max="4" width="8.81640625" style="192"/>
    <col min="5" max="5" width="10.81640625" style="192" customWidth="1" outlineLevel="1"/>
    <col min="6" max="16" width="8.81640625" style="192" customWidth="1" outlineLevel="1"/>
    <col min="17" max="17" width="9.54296875" style="192" customWidth="1" outlineLevel="1"/>
    <col min="18" max="28" width="8.81640625" style="192" customWidth="1" outlineLevel="1"/>
    <col min="29" max="29" width="8.81640625" style="192"/>
    <col min="30" max="41" width="9.1796875" style="192" customWidth="1" outlineLevel="1"/>
    <col min="42" max="42" width="10.54296875" style="192" customWidth="1"/>
    <col min="43" max="43" width="8.81640625" style="192"/>
    <col min="44" max="44" width="11" style="192" bestFit="1" customWidth="1"/>
    <col min="45" max="16384" width="8.81640625" style="192"/>
  </cols>
  <sheetData>
    <row r="1" spans="1:42" ht="15.5" x14ac:dyDescent="0.3">
      <c r="A1" s="122" t="s">
        <v>11</v>
      </c>
      <c r="B1" s="121"/>
    </row>
    <row r="2" spans="1:42" ht="15.5" x14ac:dyDescent="0.3">
      <c r="A2" s="123" t="s">
        <v>4788</v>
      </c>
      <c r="B2" s="121"/>
    </row>
    <row r="3" spans="1:42" ht="15.5" x14ac:dyDescent="0.3">
      <c r="A3" s="122" t="s">
        <v>14</v>
      </c>
      <c r="B3" s="121"/>
    </row>
    <row r="4" spans="1:42" ht="14" x14ac:dyDescent="0.3">
      <c r="A4" s="121"/>
      <c r="B4" s="121"/>
    </row>
    <row r="5" spans="1:42" ht="21" x14ac:dyDescent="0.5">
      <c r="A5" s="121"/>
      <c r="B5" s="193" t="s">
        <v>4796</v>
      </c>
    </row>
    <row r="6" spans="1:42" x14ac:dyDescent="0.25">
      <c r="AD6" s="192">
        <v>26.5</v>
      </c>
    </row>
    <row r="7" spans="1:42" ht="14.15" customHeight="1" x14ac:dyDescent="0.25">
      <c r="A7" s="627" t="s">
        <v>27</v>
      </c>
      <c r="B7" s="629" t="s">
        <v>31</v>
      </c>
      <c r="C7" s="627" t="s">
        <v>32</v>
      </c>
      <c r="D7" s="627" t="s">
        <v>4550</v>
      </c>
      <c r="E7" s="630" t="s">
        <v>4551</v>
      </c>
      <c r="F7" s="630"/>
      <c r="G7" s="630"/>
      <c r="H7" s="630"/>
      <c r="I7" s="630"/>
      <c r="J7" s="630"/>
      <c r="K7" s="630"/>
      <c r="L7" s="630"/>
      <c r="M7" s="630"/>
      <c r="N7" s="630"/>
      <c r="O7" s="630"/>
      <c r="P7" s="630"/>
      <c r="Q7" s="631" t="s">
        <v>20</v>
      </c>
      <c r="R7" s="631"/>
      <c r="S7" s="631"/>
      <c r="T7" s="631"/>
      <c r="U7" s="631"/>
      <c r="V7" s="631"/>
      <c r="W7" s="631"/>
      <c r="X7" s="631"/>
      <c r="Y7" s="631"/>
      <c r="Z7" s="631"/>
      <c r="AA7" s="631"/>
      <c r="AB7" s="631"/>
      <c r="AC7" s="625" t="s">
        <v>4552</v>
      </c>
      <c r="AD7" s="622" t="s">
        <v>4553</v>
      </c>
      <c r="AE7" s="623"/>
      <c r="AF7" s="623"/>
      <c r="AG7" s="623"/>
      <c r="AH7" s="623"/>
      <c r="AI7" s="623"/>
      <c r="AJ7" s="623"/>
      <c r="AK7" s="623"/>
      <c r="AL7" s="623"/>
      <c r="AM7" s="623"/>
      <c r="AN7" s="623"/>
      <c r="AO7" s="623"/>
      <c r="AP7" s="624"/>
    </row>
    <row r="8" spans="1:42" ht="14" x14ac:dyDescent="0.25">
      <c r="A8" s="628"/>
      <c r="B8" s="628"/>
      <c r="C8" s="628"/>
      <c r="D8" s="628"/>
      <c r="E8" s="300">
        <v>1</v>
      </c>
      <c r="F8" s="300">
        <v>2</v>
      </c>
      <c r="G8" s="300">
        <v>3</v>
      </c>
      <c r="H8" s="300">
        <v>4</v>
      </c>
      <c r="I8" s="300">
        <v>5</v>
      </c>
      <c r="J8" s="300">
        <v>6</v>
      </c>
      <c r="K8" s="300">
        <v>7</v>
      </c>
      <c r="L8" s="300">
        <v>8</v>
      </c>
      <c r="M8" s="300">
        <v>9</v>
      </c>
      <c r="N8" s="300">
        <v>10</v>
      </c>
      <c r="O8" s="300">
        <v>11</v>
      </c>
      <c r="P8" s="300">
        <v>12</v>
      </c>
      <c r="Q8" s="301">
        <v>1</v>
      </c>
      <c r="R8" s="301">
        <v>2</v>
      </c>
      <c r="S8" s="301">
        <v>3</v>
      </c>
      <c r="T8" s="301">
        <v>4</v>
      </c>
      <c r="U8" s="301">
        <v>5</v>
      </c>
      <c r="V8" s="301">
        <v>6</v>
      </c>
      <c r="W8" s="301">
        <v>7</v>
      </c>
      <c r="X8" s="301">
        <v>8</v>
      </c>
      <c r="Y8" s="301">
        <v>9</v>
      </c>
      <c r="Z8" s="301">
        <v>10</v>
      </c>
      <c r="AA8" s="301">
        <v>11</v>
      </c>
      <c r="AB8" s="301">
        <v>12</v>
      </c>
      <c r="AC8" s="626"/>
      <c r="AD8" s="380" t="s">
        <v>85</v>
      </c>
      <c r="AE8" s="380" t="s">
        <v>86</v>
      </c>
      <c r="AF8" s="380" t="s">
        <v>87</v>
      </c>
      <c r="AG8" s="380" t="s">
        <v>88</v>
      </c>
      <c r="AH8" s="380" t="s">
        <v>89</v>
      </c>
      <c r="AI8" s="380" t="s">
        <v>90</v>
      </c>
      <c r="AJ8" s="380" t="s">
        <v>91</v>
      </c>
      <c r="AK8" s="380" t="s">
        <v>92</v>
      </c>
      <c r="AL8" s="380" t="s">
        <v>93</v>
      </c>
      <c r="AM8" s="380" t="s">
        <v>4468</v>
      </c>
      <c r="AN8" s="380" t="s">
        <v>4469</v>
      </c>
      <c r="AO8" s="380" t="s">
        <v>4470</v>
      </c>
      <c r="AP8" s="380" t="s">
        <v>4423</v>
      </c>
    </row>
    <row r="9" spans="1:42" ht="13" customHeight="1" x14ac:dyDescent="0.3">
      <c r="A9" s="302" t="s">
        <v>4561</v>
      </c>
      <c r="B9" s="303" t="s">
        <v>110</v>
      </c>
      <c r="C9" s="302" t="s">
        <v>4752</v>
      </c>
      <c r="D9" s="302" t="s">
        <v>0</v>
      </c>
      <c r="E9" s="304">
        <v>660</v>
      </c>
      <c r="F9" s="304">
        <v>660</v>
      </c>
      <c r="G9" s="304">
        <v>660</v>
      </c>
      <c r="H9" s="304">
        <v>660</v>
      </c>
      <c r="I9" s="304">
        <v>660</v>
      </c>
      <c r="J9" s="304">
        <v>660</v>
      </c>
      <c r="K9" s="304">
        <v>660</v>
      </c>
      <c r="L9" s="304">
        <v>660</v>
      </c>
      <c r="M9" s="304">
        <v>660</v>
      </c>
      <c r="N9" s="304">
        <v>660</v>
      </c>
      <c r="O9" s="304">
        <v>660</v>
      </c>
      <c r="P9" s="304">
        <v>660</v>
      </c>
      <c r="Q9" s="305">
        <v>1044</v>
      </c>
      <c r="R9" s="305">
        <v>1044</v>
      </c>
      <c r="S9" s="305">
        <v>1044</v>
      </c>
      <c r="T9" s="305">
        <v>1044</v>
      </c>
      <c r="U9" s="305">
        <v>1044</v>
      </c>
      <c r="V9" s="305">
        <v>1044</v>
      </c>
      <c r="W9" s="305">
        <v>1044</v>
      </c>
      <c r="X9" s="305">
        <v>1044</v>
      </c>
      <c r="Y9" s="305">
        <v>1044</v>
      </c>
      <c r="Z9" s="305">
        <v>1044</v>
      </c>
      <c r="AA9" s="305">
        <v>1044</v>
      </c>
      <c r="AB9" s="305">
        <v>1044</v>
      </c>
      <c r="AC9" s="306">
        <v>1.4999999999999999E-2</v>
      </c>
      <c r="AD9" s="307">
        <f>$AC9*E9*Q9*$AD$6/1000</f>
        <v>273.89340000000004</v>
      </c>
      <c r="AE9" s="307">
        <f t="shared" ref="AE9:AO9" si="0">$AC9*F9*R9*$AD$6/1000</f>
        <v>273.89340000000004</v>
      </c>
      <c r="AF9" s="307">
        <f t="shared" si="0"/>
        <v>273.89340000000004</v>
      </c>
      <c r="AG9" s="307">
        <f t="shared" si="0"/>
        <v>273.89340000000004</v>
      </c>
      <c r="AH9" s="307">
        <f t="shared" si="0"/>
        <v>273.89340000000004</v>
      </c>
      <c r="AI9" s="307">
        <f t="shared" si="0"/>
        <v>273.89340000000004</v>
      </c>
      <c r="AJ9" s="307">
        <f t="shared" si="0"/>
        <v>273.89340000000004</v>
      </c>
      <c r="AK9" s="307">
        <f t="shared" si="0"/>
        <v>273.89340000000004</v>
      </c>
      <c r="AL9" s="307">
        <f t="shared" si="0"/>
        <v>273.89340000000004</v>
      </c>
      <c r="AM9" s="307">
        <f t="shared" si="0"/>
        <v>273.89340000000004</v>
      </c>
      <c r="AN9" s="307">
        <f t="shared" si="0"/>
        <v>273.89340000000004</v>
      </c>
      <c r="AO9" s="307">
        <f t="shared" si="0"/>
        <v>273.89340000000004</v>
      </c>
      <c r="AP9" s="307">
        <f>SUM(AD9:AO9)</f>
        <v>3286.7207999999996</v>
      </c>
    </row>
    <row r="10" spans="1:42" ht="14" x14ac:dyDescent="0.3">
      <c r="A10" s="302" t="s">
        <v>4561</v>
      </c>
      <c r="B10" s="303" t="s">
        <v>110</v>
      </c>
      <c r="C10" s="302" t="s">
        <v>4752</v>
      </c>
      <c r="D10" s="302" t="s">
        <v>0</v>
      </c>
      <c r="E10" s="304">
        <v>440</v>
      </c>
      <c r="F10" s="304">
        <v>440</v>
      </c>
      <c r="G10" s="304">
        <v>440</v>
      </c>
      <c r="H10" s="304">
        <v>440</v>
      </c>
      <c r="I10" s="304">
        <v>440</v>
      </c>
      <c r="J10" s="304">
        <v>440</v>
      </c>
      <c r="K10" s="304">
        <v>440</v>
      </c>
      <c r="L10" s="304">
        <v>440</v>
      </c>
      <c r="M10" s="304">
        <v>440</v>
      </c>
      <c r="N10" s="304">
        <v>440</v>
      </c>
      <c r="O10" s="304">
        <v>440</v>
      </c>
      <c r="P10" s="304">
        <v>440</v>
      </c>
      <c r="Q10" s="305">
        <v>1084</v>
      </c>
      <c r="R10" s="305">
        <v>1084</v>
      </c>
      <c r="S10" s="305">
        <v>1084</v>
      </c>
      <c r="T10" s="305">
        <v>1084</v>
      </c>
      <c r="U10" s="305">
        <v>1084</v>
      </c>
      <c r="V10" s="305">
        <v>1084</v>
      </c>
      <c r="W10" s="305">
        <v>1084</v>
      </c>
      <c r="X10" s="305">
        <v>1084</v>
      </c>
      <c r="Y10" s="305">
        <v>1084</v>
      </c>
      <c r="Z10" s="305">
        <v>1084</v>
      </c>
      <c r="AA10" s="305">
        <v>1084</v>
      </c>
      <c r="AB10" s="305">
        <v>1084</v>
      </c>
      <c r="AC10" s="306">
        <v>1.4999999999999999E-2</v>
      </c>
      <c r="AD10" s="307">
        <f t="shared" ref="AD10:AD16" si="1">$AC10*E10*Q10*$AD$6/1000</f>
        <v>189.59159999999997</v>
      </c>
      <c r="AE10" s="307">
        <f t="shared" ref="AE10:AE16" si="2">$AC10*F10*R10*$AD$6/1000</f>
        <v>189.59159999999997</v>
      </c>
      <c r="AF10" s="307">
        <f t="shared" ref="AF10:AF16" si="3">$AC10*G10*S10*$AD$6/1000</f>
        <v>189.59159999999997</v>
      </c>
      <c r="AG10" s="307">
        <f t="shared" ref="AG10:AG16" si="4">$AC10*H10*T10*$AD$6/1000</f>
        <v>189.59159999999997</v>
      </c>
      <c r="AH10" s="307">
        <f t="shared" ref="AH10:AH16" si="5">$AC10*I10*U10*$AD$6/1000</f>
        <v>189.59159999999997</v>
      </c>
      <c r="AI10" s="307">
        <f t="shared" ref="AI10:AI16" si="6">$AC10*J10*V10*$AD$6/1000</f>
        <v>189.59159999999997</v>
      </c>
      <c r="AJ10" s="307">
        <f t="shared" ref="AJ10:AJ16" si="7">$AC10*K10*W10*$AD$6/1000</f>
        <v>189.59159999999997</v>
      </c>
      <c r="AK10" s="307">
        <f t="shared" ref="AK10:AK16" si="8">$AC10*L10*X10*$AD$6/1000</f>
        <v>189.59159999999997</v>
      </c>
      <c r="AL10" s="307">
        <f t="shared" ref="AL10:AL16" si="9">$AC10*M10*Y10*$AD$6/1000</f>
        <v>189.59159999999997</v>
      </c>
      <c r="AM10" s="307">
        <f t="shared" ref="AM10:AM16" si="10">$AC10*N10*Z10*$AD$6/1000</f>
        <v>189.59159999999997</v>
      </c>
      <c r="AN10" s="307">
        <f t="shared" ref="AN10:AN16" si="11">$AC10*O10*AA10*$AD$6/1000</f>
        <v>189.59159999999997</v>
      </c>
      <c r="AO10" s="307">
        <f t="shared" ref="AO10:AO16" si="12">$AC10*P10*AB10*$AD$6/1000</f>
        <v>189.59159999999997</v>
      </c>
      <c r="AP10" s="307">
        <f t="shared" ref="AP10:AP18" si="13">SUM(AD10:AO10)</f>
        <v>2275.0991999999997</v>
      </c>
    </row>
    <row r="11" spans="1:42" ht="14" x14ac:dyDescent="0.3">
      <c r="A11" s="302" t="s">
        <v>4652</v>
      </c>
      <c r="B11" s="303" t="s">
        <v>283</v>
      </c>
      <c r="C11" s="302" t="s">
        <v>4756</v>
      </c>
      <c r="D11" s="302" t="s">
        <v>0</v>
      </c>
      <c r="E11" s="304">
        <v>33</v>
      </c>
      <c r="F11" s="304">
        <v>33</v>
      </c>
      <c r="G11" s="304">
        <v>33</v>
      </c>
      <c r="H11" s="304">
        <v>55</v>
      </c>
      <c r="I11" s="304">
        <v>55</v>
      </c>
      <c r="J11" s="304">
        <v>55</v>
      </c>
      <c r="K11" s="304">
        <v>55</v>
      </c>
      <c r="L11" s="304">
        <v>55</v>
      </c>
      <c r="M11" s="304">
        <v>55</v>
      </c>
      <c r="N11" s="304">
        <v>55</v>
      </c>
      <c r="O11" s="304">
        <v>61</v>
      </c>
      <c r="P11" s="304">
        <v>66</v>
      </c>
      <c r="Q11" s="305">
        <v>1260</v>
      </c>
      <c r="R11" s="305">
        <v>1260</v>
      </c>
      <c r="S11" s="305">
        <v>1260</v>
      </c>
      <c r="T11" s="305">
        <v>1260</v>
      </c>
      <c r="U11" s="305">
        <v>1260</v>
      </c>
      <c r="V11" s="305">
        <v>1260</v>
      </c>
      <c r="W11" s="305">
        <v>1260</v>
      </c>
      <c r="X11" s="305">
        <v>1260</v>
      </c>
      <c r="Y11" s="305">
        <v>1260</v>
      </c>
      <c r="Z11" s="305">
        <v>1260</v>
      </c>
      <c r="AA11" s="305">
        <v>1260</v>
      </c>
      <c r="AB11" s="305">
        <v>1260</v>
      </c>
      <c r="AC11" s="306">
        <v>5.0000000000000001E-3</v>
      </c>
      <c r="AD11" s="307">
        <f t="shared" si="1"/>
        <v>5.5093500000000004</v>
      </c>
      <c r="AE11" s="307">
        <f t="shared" si="2"/>
        <v>5.5093500000000004</v>
      </c>
      <c r="AF11" s="307">
        <f t="shared" si="3"/>
        <v>5.5093500000000004</v>
      </c>
      <c r="AG11" s="307">
        <f t="shared" si="4"/>
        <v>9.1822499999999998</v>
      </c>
      <c r="AH11" s="307">
        <f t="shared" si="5"/>
        <v>9.1822499999999998</v>
      </c>
      <c r="AI11" s="307">
        <f t="shared" si="6"/>
        <v>9.1822499999999998</v>
      </c>
      <c r="AJ11" s="307">
        <f t="shared" si="7"/>
        <v>9.1822499999999998</v>
      </c>
      <c r="AK11" s="307">
        <f t="shared" si="8"/>
        <v>9.1822499999999998</v>
      </c>
      <c r="AL11" s="307">
        <f t="shared" si="9"/>
        <v>9.1822499999999998</v>
      </c>
      <c r="AM11" s="307">
        <f t="shared" si="10"/>
        <v>9.1822499999999998</v>
      </c>
      <c r="AN11" s="307">
        <f t="shared" si="11"/>
        <v>10.183950000000001</v>
      </c>
      <c r="AO11" s="307">
        <f t="shared" si="12"/>
        <v>11.018700000000001</v>
      </c>
      <c r="AP11" s="307">
        <f t="shared" si="13"/>
        <v>102.00644999999997</v>
      </c>
    </row>
    <row r="12" spans="1:42" ht="14" x14ac:dyDescent="0.3">
      <c r="A12" s="302" t="s">
        <v>4653</v>
      </c>
      <c r="B12" s="303" t="s">
        <v>283</v>
      </c>
      <c r="C12" s="302" t="s">
        <v>4756</v>
      </c>
      <c r="D12" s="302" t="s">
        <v>0</v>
      </c>
      <c r="E12" s="304">
        <v>33</v>
      </c>
      <c r="F12" s="304">
        <v>33</v>
      </c>
      <c r="G12" s="304">
        <v>33</v>
      </c>
      <c r="H12" s="304">
        <v>55</v>
      </c>
      <c r="I12" s="304">
        <v>55</v>
      </c>
      <c r="J12" s="304">
        <v>55</v>
      </c>
      <c r="K12" s="304">
        <v>55</v>
      </c>
      <c r="L12" s="304">
        <v>55</v>
      </c>
      <c r="M12" s="304">
        <v>55</v>
      </c>
      <c r="N12" s="304">
        <v>55</v>
      </c>
      <c r="O12" s="304">
        <v>55</v>
      </c>
      <c r="P12" s="304">
        <v>66</v>
      </c>
      <c r="Q12" s="305">
        <v>1260</v>
      </c>
      <c r="R12" s="305">
        <v>1260</v>
      </c>
      <c r="S12" s="305">
        <v>1260</v>
      </c>
      <c r="T12" s="305">
        <v>1260</v>
      </c>
      <c r="U12" s="305">
        <v>1260</v>
      </c>
      <c r="V12" s="305">
        <v>1260</v>
      </c>
      <c r="W12" s="305">
        <v>1260</v>
      </c>
      <c r="X12" s="305">
        <v>1260</v>
      </c>
      <c r="Y12" s="305">
        <v>1260</v>
      </c>
      <c r="Z12" s="305">
        <v>1260</v>
      </c>
      <c r="AA12" s="305">
        <v>1260</v>
      </c>
      <c r="AB12" s="305">
        <v>1260</v>
      </c>
      <c r="AC12" s="306">
        <v>5.0000000000000001E-3</v>
      </c>
      <c r="AD12" s="307">
        <f t="shared" si="1"/>
        <v>5.5093500000000004</v>
      </c>
      <c r="AE12" s="307">
        <f t="shared" si="2"/>
        <v>5.5093500000000004</v>
      </c>
      <c r="AF12" s="307">
        <f t="shared" si="3"/>
        <v>5.5093500000000004</v>
      </c>
      <c r="AG12" s="307">
        <f t="shared" si="4"/>
        <v>9.1822499999999998</v>
      </c>
      <c r="AH12" s="307">
        <f t="shared" si="5"/>
        <v>9.1822499999999998</v>
      </c>
      <c r="AI12" s="307">
        <f t="shared" si="6"/>
        <v>9.1822499999999998</v>
      </c>
      <c r="AJ12" s="307">
        <f t="shared" si="7"/>
        <v>9.1822499999999998</v>
      </c>
      <c r="AK12" s="307">
        <f t="shared" si="8"/>
        <v>9.1822499999999998</v>
      </c>
      <c r="AL12" s="307">
        <f t="shared" si="9"/>
        <v>9.1822499999999998</v>
      </c>
      <c r="AM12" s="307">
        <f t="shared" si="10"/>
        <v>9.1822499999999998</v>
      </c>
      <c r="AN12" s="307">
        <f t="shared" si="11"/>
        <v>9.1822499999999998</v>
      </c>
      <c r="AO12" s="307">
        <f t="shared" si="12"/>
        <v>11.018700000000001</v>
      </c>
      <c r="AP12" s="307">
        <f t="shared" si="13"/>
        <v>101.00474999999997</v>
      </c>
    </row>
    <row r="13" spans="1:42" ht="14" x14ac:dyDescent="0.3">
      <c r="A13" s="302" t="s">
        <v>4654</v>
      </c>
      <c r="B13" s="303" t="s">
        <v>283</v>
      </c>
      <c r="C13" s="302" t="s">
        <v>4756</v>
      </c>
      <c r="D13" s="302" t="s">
        <v>0</v>
      </c>
      <c r="E13" s="304">
        <v>220</v>
      </c>
      <c r="F13" s="304">
        <v>220</v>
      </c>
      <c r="G13" s="304">
        <v>220</v>
      </c>
      <c r="H13" s="304">
        <v>220</v>
      </c>
      <c r="I13" s="304">
        <v>220</v>
      </c>
      <c r="J13" s="304">
        <v>220</v>
      </c>
      <c r="K13" s="304">
        <v>220</v>
      </c>
      <c r="L13" s="304">
        <v>220</v>
      </c>
      <c r="M13" s="304">
        <v>220</v>
      </c>
      <c r="N13" s="304">
        <v>220</v>
      </c>
      <c r="O13" s="304">
        <v>220</v>
      </c>
      <c r="P13" s="304">
        <v>220</v>
      </c>
      <c r="Q13" s="305">
        <v>1260</v>
      </c>
      <c r="R13" s="305">
        <v>1260</v>
      </c>
      <c r="S13" s="305">
        <v>1260</v>
      </c>
      <c r="T13" s="305">
        <v>1260</v>
      </c>
      <c r="U13" s="305">
        <v>1260</v>
      </c>
      <c r="V13" s="305">
        <v>1260</v>
      </c>
      <c r="W13" s="305">
        <v>1260</v>
      </c>
      <c r="X13" s="305">
        <v>1260</v>
      </c>
      <c r="Y13" s="305">
        <v>1260</v>
      </c>
      <c r="Z13" s="305">
        <v>1260</v>
      </c>
      <c r="AA13" s="305">
        <v>1260</v>
      </c>
      <c r="AB13" s="305">
        <v>1260</v>
      </c>
      <c r="AC13" s="306">
        <v>5.0000000000000001E-3</v>
      </c>
      <c r="AD13" s="307">
        <f t="shared" si="1"/>
        <v>36.728999999999999</v>
      </c>
      <c r="AE13" s="307">
        <f t="shared" si="2"/>
        <v>36.728999999999999</v>
      </c>
      <c r="AF13" s="307">
        <f t="shared" si="3"/>
        <v>36.728999999999999</v>
      </c>
      <c r="AG13" s="307">
        <f t="shared" si="4"/>
        <v>36.728999999999999</v>
      </c>
      <c r="AH13" s="307">
        <f t="shared" si="5"/>
        <v>36.728999999999999</v>
      </c>
      <c r="AI13" s="307">
        <f t="shared" si="6"/>
        <v>36.728999999999999</v>
      </c>
      <c r="AJ13" s="307">
        <f t="shared" si="7"/>
        <v>36.728999999999999</v>
      </c>
      <c r="AK13" s="307">
        <f t="shared" si="8"/>
        <v>36.728999999999999</v>
      </c>
      <c r="AL13" s="307">
        <f t="shared" si="9"/>
        <v>36.728999999999999</v>
      </c>
      <c r="AM13" s="307">
        <f t="shared" si="10"/>
        <v>36.728999999999999</v>
      </c>
      <c r="AN13" s="307">
        <f t="shared" si="11"/>
        <v>36.728999999999999</v>
      </c>
      <c r="AO13" s="307">
        <f t="shared" si="12"/>
        <v>36.728999999999999</v>
      </c>
      <c r="AP13" s="307">
        <f t="shared" si="13"/>
        <v>440.74799999999988</v>
      </c>
    </row>
    <row r="14" spans="1:42" ht="14" x14ac:dyDescent="0.3">
      <c r="A14" s="302" t="s">
        <v>4655</v>
      </c>
      <c r="B14" s="303" t="s">
        <v>283</v>
      </c>
      <c r="C14" s="302" t="s">
        <v>4756</v>
      </c>
      <c r="D14" s="302" t="s">
        <v>0</v>
      </c>
      <c r="E14" s="304">
        <v>44</v>
      </c>
      <c r="F14" s="304">
        <v>44</v>
      </c>
      <c r="G14" s="304">
        <v>44</v>
      </c>
      <c r="H14" s="304">
        <v>44</v>
      </c>
      <c r="I14" s="304">
        <v>66</v>
      </c>
      <c r="J14" s="304">
        <v>66</v>
      </c>
      <c r="K14" s="304">
        <v>66</v>
      </c>
      <c r="L14" s="304">
        <v>66</v>
      </c>
      <c r="M14" s="304">
        <v>66</v>
      </c>
      <c r="N14" s="304">
        <v>66</v>
      </c>
      <c r="O14" s="304">
        <v>66</v>
      </c>
      <c r="P14" s="304">
        <v>66</v>
      </c>
      <c r="Q14" s="305">
        <v>1260</v>
      </c>
      <c r="R14" s="305">
        <v>1260</v>
      </c>
      <c r="S14" s="305">
        <v>1260</v>
      </c>
      <c r="T14" s="305">
        <v>1260</v>
      </c>
      <c r="U14" s="305">
        <v>1260</v>
      </c>
      <c r="V14" s="305">
        <v>1260</v>
      </c>
      <c r="W14" s="305">
        <v>1260</v>
      </c>
      <c r="X14" s="305">
        <v>1260</v>
      </c>
      <c r="Y14" s="305">
        <v>1260</v>
      </c>
      <c r="Z14" s="305">
        <v>1260</v>
      </c>
      <c r="AA14" s="305">
        <v>1260</v>
      </c>
      <c r="AB14" s="305">
        <v>1260</v>
      </c>
      <c r="AC14" s="306">
        <v>5.0000000000000001E-3</v>
      </c>
      <c r="AD14" s="307">
        <f t="shared" si="1"/>
        <v>7.3457999999999997</v>
      </c>
      <c r="AE14" s="307">
        <f t="shared" si="2"/>
        <v>7.3457999999999997</v>
      </c>
      <c r="AF14" s="307">
        <f t="shared" si="3"/>
        <v>7.3457999999999997</v>
      </c>
      <c r="AG14" s="307">
        <f t="shared" si="4"/>
        <v>7.3457999999999997</v>
      </c>
      <c r="AH14" s="307">
        <f t="shared" si="5"/>
        <v>11.018700000000001</v>
      </c>
      <c r="AI14" s="307">
        <f t="shared" si="6"/>
        <v>11.018700000000001</v>
      </c>
      <c r="AJ14" s="307">
        <f t="shared" si="7"/>
        <v>11.018700000000001</v>
      </c>
      <c r="AK14" s="307">
        <f t="shared" si="8"/>
        <v>11.018700000000001</v>
      </c>
      <c r="AL14" s="307">
        <f t="shared" si="9"/>
        <v>11.018700000000001</v>
      </c>
      <c r="AM14" s="307">
        <f t="shared" si="10"/>
        <v>11.018700000000001</v>
      </c>
      <c r="AN14" s="307">
        <f t="shared" si="11"/>
        <v>11.018700000000001</v>
      </c>
      <c r="AO14" s="307">
        <f t="shared" si="12"/>
        <v>11.018700000000001</v>
      </c>
      <c r="AP14" s="307">
        <f t="shared" si="13"/>
        <v>117.53279999999998</v>
      </c>
    </row>
    <row r="15" spans="1:42" ht="14" x14ac:dyDescent="0.3">
      <c r="A15" s="302" t="s">
        <v>4681</v>
      </c>
      <c r="B15" s="303" t="s">
        <v>283</v>
      </c>
      <c r="C15" s="302" t="s">
        <v>4756</v>
      </c>
      <c r="D15" s="302" t="s">
        <v>0</v>
      </c>
      <c r="E15" s="304">
        <v>22</v>
      </c>
      <c r="F15" s="304">
        <v>22</v>
      </c>
      <c r="G15" s="304">
        <v>22</v>
      </c>
      <c r="H15" s="304">
        <v>22</v>
      </c>
      <c r="I15" s="304">
        <v>22</v>
      </c>
      <c r="J15" s="304">
        <v>22</v>
      </c>
      <c r="K15" s="304">
        <v>22</v>
      </c>
      <c r="L15" s="304">
        <v>22</v>
      </c>
      <c r="M15" s="304">
        <v>22</v>
      </c>
      <c r="N15" s="304">
        <v>22</v>
      </c>
      <c r="O15" s="304">
        <v>22</v>
      </c>
      <c r="P15" s="304">
        <v>22</v>
      </c>
      <c r="Q15" s="305">
        <v>1302</v>
      </c>
      <c r="R15" s="305">
        <v>1302</v>
      </c>
      <c r="S15" s="305">
        <v>1302</v>
      </c>
      <c r="T15" s="305">
        <v>1302</v>
      </c>
      <c r="U15" s="305">
        <v>1302</v>
      </c>
      <c r="V15" s="305">
        <v>1302</v>
      </c>
      <c r="W15" s="305">
        <v>1302</v>
      </c>
      <c r="X15" s="305">
        <v>1302</v>
      </c>
      <c r="Y15" s="305">
        <v>1302</v>
      </c>
      <c r="Z15" s="305">
        <v>1302</v>
      </c>
      <c r="AA15" s="305">
        <v>1302</v>
      </c>
      <c r="AB15" s="305">
        <v>1302</v>
      </c>
      <c r="AC15" s="306">
        <v>0.01</v>
      </c>
      <c r="AD15" s="307">
        <f t="shared" si="1"/>
        <v>7.5906599999999997</v>
      </c>
      <c r="AE15" s="307">
        <f t="shared" si="2"/>
        <v>7.5906599999999997</v>
      </c>
      <c r="AF15" s="307">
        <f t="shared" si="3"/>
        <v>7.5906599999999997</v>
      </c>
      <c r="AG15" s="307">
        <f t="shared" si="4"/>
        <v>7.5906599999999997</v>
      </c>
      <c r="AH15" s="307">
        <f t="shared" si="5"/>
        <v>7.5906599999999997</v>
      </c>
      <c r="AI15" s="307">
        <f t="shared" si="6"/>
        <v>7.5906599999999997</v>
      </c>
      <c r="AJ15" s="307">
        <f t="shared" si="7"/>
        <v>7.5906599999999997</v>
      </c>
      <c r="AK15" s="307">
        <f t="shared" si="8"/>
        <v>7.5906599999999997</v>
      </c>
      <c r="AL15" s="307">
        <f t="shared" si="9"/>
        <v>7.5906599999999997</v>
      </c>
      <c r="AM15" s="307">
        <f t="shared" si="10"/>
        <v>7.5906599999999997</v>
      </c>
      <c r="AN15" s="307">
        <f t="shared" si="11"/>
        <v>7.5906599999999997</v>
      </c>
      <c r="AO15" s="307">
        <f t="shared" si="12"/>
        <v>7.5906599999999997</v>
      </c>
      <c r="AP15" s="307">
        <f t="shared" si="13"/>
        <v>91.087919999999997</v>
      </c>
    </row>
    <row r="16" spans="1:42" ht="14" x14ac:dyDescent="0.3">
      <c r="A16" s="302" t="s">
        <v>4682</v>
      </c>
      <c r="B16" s="303" t="s">
        <v>283</v>
      </c>
      <c r="C16" s="302" t="s">
        <v>4756</v>
      </c>
      <c r="D16" s="302" t="s">
        <v>0</v>
      </c>
      <c r="E16" s="304">
        <v>22</v>
      </c>
      <c r="F16" s="304">
        <v>22</v>
      </c>
      <c r="G16" s="304">
        <v>22</v>
      </c>
      <c r="H16" s="304">
        <v>22</v>
      </c>
      <c r="I16" s="304">
        <v>22</v>
      </c>
      <c r="J16" s="304">
        <v>22</v>
      </c>
      <c r="K16" s="304">
        <v>22</v>
      </c>
      <c r="L16" s="304">
        <v>22</v>
      </c>
      <c r="M16" s="304">
        <v>22</v>
      </c>
      <c r="N16" s="304">
        <v>22</v>
      </c>
      <c r="O16" s="304">
        <v>22</v>
      </c>
      <c r="P16" s="304">
        <v>22</v>
      </c>
      <c r="Q16" s="305">
        <v>1302</v>
      </c>
      <c r="R16" s="305">
        <v>1302</v>
      </c>
      <c r="S16" s="305">
        <v>1302</v>
      </c>
      <c r="T16" s="305">
        <v>1302</v>
      </c>
      <c r="U16" s="305">
        <v>1302</v>
      </c>
      <c r="V16" s="305">
        <v>1302</v>
      </c>
      <c r="W16" s="305">
        <v>1302</v>
      </c>
      <c r="X16" s="305">
        <v>1302</v>
      </c>
      <c r="Y16" s="305">
        <v>1302</v>
      </c>
      <c r="Z16" s="305">
        <v>1302</v>
      </c>
      <c r="AA16" s="305">
        <v>1302</v>
      </c>
      <c r="AB16" s="305">
        <v>1302</v>
      </c>
      <c r="AC16" s="306">
        <v>0.01</v>
      </c>
      <c r="AD16" s="307">
        <f t="shared" si="1"/>
        <v>7.5906599999999997</v>
      </c>
      <c r="AE16" s="307">
        <f t="shared" si="2"/>
        <v>7.5906599999999997</v>
      </c>
      <c r="AF16" s="307">
        <f t="shared" si="3"/>
        <v>7.5906599999999997</v>
      </c>
      <c r="AG16" s="307">
        <f t="shared" si="4"/>
        <v>7.5906599999999997</v>
      </c>
      <c r="AH16" s="307">
        <f t="shared" si="5"/>
        <v>7.5906599999999997</v>
      </c>
      <c r="AI16" s="307">
        <f t="shared" si="6"/>
        <v>7.5906599999999997</v>
      </c>
      <c r="AJ16" s="307">
        <f t="shared" si="7"/>
        <v>7.5906599999999997</v>
      </c>
      <c r="AK16" s="307">
        <f t="shared" si="8"/>
        <v>7.5906599999999997</v>
      </c>
      <c r="AL16" s="307">
        <f t="shared" si="9"/>
        <v>7.5906599999999997</v>
      </c>
      <c r="AM16" s="307">
        <f t="shared" si="10"/>
        <v>7.5906599999999997</v>
      </c>
      <c r="AN16" s="307">
        <f t="shared" si="11"/>
        <v>7.5906599999999997</v>
      </c>
      <c r="AO16" s="307">
        <f t="shared" si="12"/>
        <v>7.5906599999999997</v>
      </c>
      <c r="AP16" s="307">
        <f t="shared" si="13"/>
        <v>91.087919999999997</v>
      </c>
    </row>
    <row r="17" spans="1:43" ht="14" x14ac:dyDescent="0.3">
      <c r="A17" s="308" t="s">
        <v>4683</v>
      </c>
      <c r="B17" s="309" t="s">
        <v>283</v>
      </c>
      <c r="C17" s="308" t="s">
        <v>4756</v>
      </c>
      <c r="D17" s="308" t="s">
        <v>0</v>
      </c>
      <c r="E17" s="310">
        <v>22</v>
      </c>
      <c r="F17" s="310">
        <v>22</v>
      </c>
      <c r="G17" s="310">
        <v>22</v>
      </c>
      <c r="H17" s="310">
        <v>22</v>
      </c>
      <c r="I17" s="310">
        <v>22</v>
      </c>
      <c r="J17" s="310">
        <v>22</v>
      </c>
      <c r="K17" s="310">
        <v>22</v>
      </c>
      <c r="L17" s="310">
        <v>22</v>
      </c>
      <c r="M17" s="310">
        <v>22</v>
      </c>
      <c r="N17" s="310">
        <v>22</v>
      </c>
      <c r="O17" s="310">
        <v>22</v>
      </c>
      <c r="P17" s="310">
        <v>22</v>
      </c>
      <c r="Q17" s="311">
        <v>1302</v>
      </c>
      <c r="R17" s="311">
        <v>1302</v>
      </c>
      <c r="S17" s="311">
        <v>1302</v>
      </c>
      <c r="T17" s="311">
        <v>1302</v>
      </c>
      <c r="U17" s="311">
        <v>1302</v>
      </c>
      <c r="V17" s="311">
        <v>1302</v>
      </c>
      <c r="W17" s="311">
        <v>1302</v>
      </c>
      <c r="X17" s="311">
        <v>1302</v>
      </c>
      <c r="Y17" s="311">
        <v>1302</v>
      </c>
      <c r="Z17" s="311">
        <v>1302</v>
      </c>
      <c r="AA17" s="311">
        <v>1302</v>
      </c>
      <c r="AB17" s="311">
        <v>1302</v>
      </c>
      <c r="AC17" s="312">
        <v>0.01</v>
      </c>
      <c r="AD17" s="313">
        <f t="shared" ref="AD17" si="14">$AC17*E17*Q17*$AD$6/1000</f>
        <v>7.5906599999999997</v>
      </c>
      <c r="AE17" s="313">
        <f t="shared" ref="AE17" si="15">$AC17*F17*R17*$AD$6/1000</f>
        <v>7.5906599999999997</v>
      </c>
      <c r="AF17" s="313">
        <f t="shared" ref="AF17" si="16">$AC17*G17*S17*$AD$6/1000</f>
        <v>7.5906599999999997</v>
      </c>
      <c r="AG17" s="313">
        <f t="shared" ref="AG17" si="17">$AC17*H17*T17*$AD$6/1000</f>
        <v>7.5906599999999997</v>
      </c>
      <c r="AH17" s="313">
        <f t="shared" ref="AH17" si="18">$AC17*I17*U17*$AD$6/1000</f>
        <v>7.5906599999999997</v>
      </c>
      <c r="AI17" s="313">
        <f t="shared" ref="AI17" si="19">$AC17*J17*V17*$AD$6/1000</f>
        <v>7.5906599999999997</v>
      </c>
      <c r="AJ17" s="313">
        <f t="shared" ref="AJ17" si="20">$AC17*K17*W17*$AD$6/1000</f>
        <v>7.5906599999999997</v>
      </c>
      <c r="AK17" s="313">
        <f t="shared" ref="AK17" si="21">$AC17*L17*X17*$AD$6/1000</f>
        <v>7.5906599999999997</v>
      </c>
      <c r="AL17" s="313">
        <f t="shared" ref="AL17" si="22">$AC17*M17*Y17*$AD$6/1000</f>
        <v>7.5906599999999997</v>
      </c>
      <c r="AM17" s="313">
        <f t="shared" ref="AM17" si="23">$AC17*N17*Z17*$AD$6/1000</f>
        <v>7.5906599999999997</v>
      </c>
      <c r="AN17" s="313">
        <f t="shared" ref="AN17" si="24">$AC17*O17*AA17*$AD$6/1000</f>
        <v>7.5906599999999997</v>
      </c>
      <c r="AO17" s="313">
        <f t="shared" ref="AO17" si="25">$AC17*P17*AB17*$AD$6/1000</f>
        <v>7.5906599999999997</v>
      </c>
      <c r="AP17" s="313">
        <f t="shared" ref="AP17" si="26">SUM(AD17:AO17)</f>
        <v>91.087919999999997</v>
      </c>
    </row>
    <row r="18" spans="1:43" ht="14" x14ac:dyDescent="0.3">
      <c r="A18" s="308" t="s">
        <v>4686</v>
      </c>
      <c r="B18" s="309" t="s">
        <v>283</v>
      </c>
      <c r="C18" s="308" t="s">
        <v>4756</v>
      </c>
      <c r="D18" s="308" t="s">
        <v>0</v>
      </c>
      <c r="E18" s="310">
        <v>44</v>
      </c>
      <c r="F18" s="310"/>
      <c r="G18" s="310">
        <v>44</v>
      </c>
      <c r="H18" s="310"/>
      <c r="I18" s="310">
        <v>44</v>
      </c>
      <c r="J18" s="310"/>
      <c r="K18" s="310">
        <v>44</v>
      </c>
      <c r="L18" s="310"/>
      <c r="M18" s="310">
        <v>44</v>
      </c>
      <c r="N18" s="310"/>
      <c r="O18" s="310">
        <v>44</v>
      </c>
      <c r="P18" s="310"/>
      <c r="Q18" s="311">
        <v>1250</v>
      </c>
      <c r="R18" s="311">
        <v>1250</v>
      </c>
      <c r="S18" s="311">
        <v>1250</v>
      </c>
      <c r="T18" s="311">
        <v>1250</v>
      </c>
      <c r="U18" s="311">
        <v>1250</v>
      </c>
      <c r="V18" s="311">
        <v>1250</v>
      </c>
      <c r="W18" s="311">
        <v>1250</v>
      </c>
      <c r="X18" s="311">
        <v>1250</v>
      </c>
      <c r="Y18" s="311">
        <v>1250</v>
      </c>
      <c r="Z18" s="311">
        <v>1250</v>
      </c>
      <c r="AA18" s="311">
        <v>1250</v>
      </c>
      <c r="AB18" s="311">
        <v>1250</v>
      </c>
      <c r="AC18" s="390">
        <v>25</v>
      </c>
      <c r="AD18" s="313">
        <f>$AC$18*E18*$AD$6/1000</f>
        <v>29.15</v>
      </c>
      <c r="AE18" s="313">
        <f t="shared" ref="AE18:AO18" si="27">$AC$18*F18*$AD$6/1000</f>
        <v>0</v>
      </c>
      <c r="AF18" s="313">
        <f t="shared" si="27"/>
        <v>29.15</v>
      </c>
      <c r="AG18" s="313">
        <f t="shared" si="27"/>
        <v>0</v>
      </c>
      <c r="AH18" s="313">
        <f t="shared" si="27"/>
        <v>29.15</v>
      </c>
      <c r="AI18" s="313">
        <f t="shared" si="27"/>
        <v>0</v>
      </c>
      <c r="AJ18" s="313">
        <f t="shared" si="27"/>
        <v>29.15</v>
      </c>
      <c r="AK18" s="313">
        <f t="shared" si="27"/>
        <v>0</v>
      </c>
      <c r="AL18" s="313">
        <f t="shared" si="27"/>
        <v>29.15</v>
      </c>
      <c r="AM18" s="313">
        <f t="shared" si="27"/>
        <v>0</v>
      </c>
      <c r="AN18" s="313">
        <f t="shared" si="27"/>
        <v>29.15</v>
      </c>
      <c r="AO18" s="313">
        <f t="shared" si="27"/>
        <v>0</v>
      </c>
      <c r="AP18" s="313">
        <f t="shared" si="13"/>
        <v>174.9</v>
      </c>
    </row>
    <row r="19" spans="1:43" ht="13" x14ac:dyDescent="0.3">
      <c r="AD19" s="314">
        <f>SUBTOTAL(9,AD9:AD18)</f>
        <v>570.50047999999981</v>
      </c>
      <c r="AE19" s="314">
        <f t="shared" ref="AE19:AP19" si="28">SUBTOTAL(9,AE9:AE18)</f>
        <v>541.35047999999983</v>
      </c>
      <c r="AF19" s="314">
        <f t="shared" si="28"/>
        <v>570.50047999999981</v>
      </c>
      <c r="AG19" s="314">
        <f t="shared" si="28"/>
        <v>548.69628</v>
      </c>
      <c r="AH19" s="314">
        <f t="shared" si="28"/>
        <v>581.51917999999989</v>
      </c>
      <c r="AI19" s="314">
        <f t="shared" si="28"/>
        <v>552.36917999999991</v>
      </c>
      <c r="AJ19" s="314">
        <f t="shared" si="28"/>
        <v>581.51917999999989</v>
      </c>
      <c r="AK19" s="314">
        <f t="shared" si="28"/>
        <v>552.36917999999991</v>
      </c>
      <c r="AL19" s="314">
        <f t="shared" si="28"/>
        <v>581.51917999999989</v>
      </c>
      <c r="AM19" s="314">
        <f t="shared" si="28"/>
        <v>552.36917999999991</v>
      </c>
      <c r="AN19" s="314">
        <f t="shared" si="28"/>
        <v>582.52087999999981</v>
      </c>
      <c r="AO19" s="314">
        <f t="shared" si="28"/>
        <v>556.04207999999994</v>
      </c>
      <c r="AP19" s="314">
        <f t="shared" si="28"/>
        <v>6771.2757599999986</v>
      </c>
    </row>
    <row r="20" spans="1:43" x14ac:dyDescent="0.25">
      <c r="AQ20" s="581">
        <f>+AP9+AP10+AP18</f>
        <v>5736.7199999999993</v>
      </c>
    </row>
    <row r="21" spans="1:43" x14ac:dyDescent="0.25">
      <c r="AD21" s="581">
        <f>+AD9+AD10+AD18</f>
        <v>492.63499999999999</v>
      </c>
      <c r="AE21" s="581">
        <f t="shared" ref="AE21:AO21" si="29">+AE9+AE10+AE18</f>
        <v>463.48500000000001</v>
      </c>
      <c r="AF21" s="581">
        <f t="shared" si="29"/>
        <v>492.63499999999999</v>
      </c>
      <c r="AG21" s="581">
        <f t="shared" si="29"/>
        <v>463.48500000000001</v>
      </c>
      <c r="AH21" s="581">
        <f t="shared" si="29"/>
        <v>492.63499999999999</v>
      </c>
      <c r="AI21" s="581">
        <f t="shared" si="29"/>
        <v>463.48500000000001</v>
      </c>
      <c r="AJ21" s="581">
        <f t="shared" si="29"/>
        <v>492.63499999999999</v>
      </c>
      <c r="AK21" s="581">
        <f t="shared" si="29"/>
        <v>463.48500000000001</v>
      </c>
      <c r="AL21" s="581">
        <f t="shared" si="29"/>
        <v>492.63499999999999</v>
      </c>
      <c r="AM21" s="581">
        <f t="shared" si="29"/>
        <v>463.48500000000001</v>
      </c>
      <c r="AN21" s="581">
        <f t="shared" si="29"/>
        <v>492.63499999999999</v>
      </c>
      <c r="AO21" s="581">
        <f t="shared" si="29"/>
        <v>463.48500000000001</v>
      </c>
      <c r="AP21" s="581"/>
      <c r="AQ21" s="581">
        <f>SUM(AP11:AP17)</f>
        <v>1034.5557599999997</v>
      </c>
    </row>
    <row r="22" spans="1:43" x14ac:dyDescent="0.25">
      <c r="AD22" s="581">
        <f>SUM(AD11:AD17)</f>
        <v>77.865480000000005</v>
      </c>
      <c r="AE22" s="581">
        <f t="shared" ref="AE22:AO22" si="30">SUM(AE11:AE17)</f>
        <v>77.865480000000005</v>
      </c>
      <c r="AF22" s="581">
        <f t="shared" si="30"/>
        <v>77.865480000000005</v>
      </c>
      <c r="AG22" s="581">
        <f t="shared" si="30"/>
        <v>85.211279999999988</v>
      </c>
      <c r="AH22" s="581">
        <f t="shared" si="30"/>
        <v>88.884180000000001</v>
      </c>
      <c r="AI22" s="581">
        <f t="shared" si="30"/>
        <v>88.884180000000001</v>
      </c>
      <c r="AJ22" s="581">
        <f t="shared" si="30"/>
        <v>88.884180000000001</v>
      </c>
      <c r="AK22" s="581">
        <f t="shared" si="30"/>
        <v>88.884180000000001</v>
      </c>
      <c r="AL22" s="581">
        <f t="shared" si="30"/>
        <v>88.884180000000001</v>
      </c>
      <c r="AM22" s="581">
        <f t="shared" si="30"/>
        <v>88.884180000000001</v>
      </c>
      <c r="AN22" s="581">
        <f t="shared" si="30"/>
        <v>89.88588</v>
      </c>
      <c r="AO22" s="581">
        <f t="shared" si="30"/>
        <v>92.557079999999999</v>
      </c>
    </row>
  </sheetData>
  <mergeCells count="8">
    <mergeCell ref="AD7:AP7"/>
    <mergeCell ref="AC7:AC8"/>
    <mergeCell ref="A7:A8"/>
    <mergeCell ref="B7:B8"/>
    <mergeCell ref="C7:C8"/>
    <mergeCell ref="D7:D8"/>
    <mergeCell ref="E7:P7"/>
    <mergeCell ref="Q7:AB7"/>
  </mergeCells>
  <conditionalFormatting sqref="A1:A3">
    <cfRule type="duplicateValues" dxfId="1" priority="1"/>
    <cfRule type="containsText" dxfId="0" priority="2" operator="containsText" text="xxx">
      <formula>NOT(ISERROR(SEARCH("xxx",A1)))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57B8-A1B8-4320-9B2C-92C0BBD9EDE4}">
  <dimension ref="A2:P34"/>
  <sheetViews>
    <sheetView workbookViewId="0">
      <pane xSplit="1" ySplit="3" topLeftCell="B9" activePane="bottomRight" state="frozen"/>
      <selection pane="topRight" activeCell="B1" sqref="B1"/>
      <selection pane="bottomLeft" activeCell="A4" sqref="A4"/>
      <selection pane="bottomRight" activeCell="P16" sqref="P16"/>
    </sheetView>
  </sheetViews>
  <sheetFormatPr defaultColWidth="8.7265625" defaultRowHeight="13" x14ac:dyDescent="0.3"/>
  <cols>
    <col min="1" max="13" width="8.7265625" style="382"/>
    <col min="14" max="14" width="9.453125" style="382" bestFit="1" customWidth="1"/>
    <col min="15" max="15" width="15.81640625" style="382" bestFit="1" customWidth="1"/>
    <col min="16" max="16" width="15.81640625" style="383" bestFit="1" customWidth="1"/>
    <col min="17" max="16384" width="8.7265625" style="382"/>
  </cols>
  <sheetData>
    <row r="2" spans="1:15" x14ac:dyDescent="0.3">
      <c r="A2" s="382" t="s">
        <v>4493</v>
      </c>
    </row>
    <row r="3" spans="1:15" ht="14" x14ac:dyDescent="0.3">
      <c r="A3" s="219" t="s">
        <v>4811</v>
      </c>
      <c r="B3" s="382">
        <v>1</v>
      </c>
      <c r="C3" s="382">
        <v>2</v>
      </c>
      <c r="D3" s="382">
        <v>3</v>
      </c>
      <c r="E3" s="382">
        <v>4</v>
      </c>
      <c r="F3" s="382">
        <v>5</v>
      </c>
      <c r="G3" s="382">
        <v>6</v>
      </c>
      <c r="H3" s="382">
        <v>7</v>
      </c>
      <c r="I3" s="382">
        <v>8</v>
      </c>
      <c r="J3" s="382">
        <v>9</v>
      </c>
      <c r="K3" s="382">
        <v>10</v>
      </c>
      <c r="L3" s="382">
        <v>11</v>
      </c>
      <c r="M3" s="382">
        <v>12</v>
      </c>
      <c r="N3" s="382" t="s">
        <v>4424</v>
      </c>
    </row>
    <row r="4" spans="1:15" x14ac:dyDescent="0.3">
      <c r="A4" s="364" t="s">
        <v>4556</v>
      </c>
      <c r="B4" s="383">
        <f>SUMIFS('KH 2026'!N:N,'KH 2026'!$B:$B,'Tóm tắt DT + Cước'!$A4)</f>
        <v>2303</v>
      </c>
      <c r="C4" s="383">
        <f>SUMIFS('KH 2026'!O:O,'KH 2026'!$B:$B,'Tóm tắt DT + Cước'!$A4)</f>
        <v>2386</v>
      </c>
      <c r="D4" s="383">
        <f>SUMIFS('KH 2026'!P:P,'KH 2026'!$B:$B,'Tóm tắt DT + Cước'!$A4)</f>
        <v>2721</v>
      </c>
      <c r="E4" s="383">
        <f>SUMIFS('KH 2026'!Q:Q,'KH 2026'!$B:$B,'Tóm tắt DT + Cước'!$A4)</f>
        <v>2369</v>
      </c>
      <c r="F4" s="383">
        <f>SUMIFS('KH 2026'!R:R,'KH 2026'!$B:$B,'Tóm tắt DT + Cước'!$A4)</f>
        <v>2606</v>
      </c>
      <c r="G4" s="383">
        <f>SUMIFS('KH 2026'!S:S,'KH 2026'!$B:$B,'Tóm tắt DT + Cước'!$A4)</f>
        <v>2745</v>
      </c>
      <c r="H4" s="383">
        <f>SUMIFS('KH 2026'!T:T,'KH 2026'!$B:$B,'Tóm tắt DT + Cước'!$A4)</f>
        <v>2656.9</v>
      </c>
      <c r="I4" s="383">
        <f>SUMIFS('KH 2026'!U:U,'KH 2026'!$B:$B,'Tóm tắt DT + Cước'!$A4)</f>
        <v>2443</v>
      </c>
      <c r="J4" s="383">
        <f>SUMIFS('KH 2026'!V:V,'KH 2026'!$B:$B,'Tóm tắt DT + Cước'!$A4)</f>
        <v>2900</v>
      </c>
      <c r="K4" s="383">
        <f>SUMIFS('KH 2026'!W:W,'KH 2026'!$B:$B,'Tóm tắt DT + Cước'!$A4)</f>
        <v>2489</v>
      </c>
      <c r="L4" s="383">
        <f>SUMIFS('KH 2026'!X:X,'KH 2026'!$B:$B,'Tóm tắt DT + Cước'!$A4)</f>
        <v>2680</v>
      </c>
      <c r="M4" s="383">
        <f>SUMIFS('KH 2026'!Y:Y,'KH 2026'!$B:$B,'Tóm tắt DT + Cước'!$A4)</f>
        <v>2707</v>
      </c>
      <c r="N4" s="383">
        <f>SUM(B4:M4)</f>
        <v>31005.9</v>
      </c>
    </row>
    <row r="5" spans="1:15" x14ac:dyDescent="0.3">
      <c r="A5" s="368" t="s">
        <v>98</v>
      </c>
      <c r="B5" s="383">
        <f>SUMIFS('KH 2026'!N:N,'KH 2026'!$B:$B,'Tóm tắt DT + Cước'!$A5)</f>
        <v>2004.2229326761383</v>
      </c>
      <c r="C5" s="383">
        <f>SUMIFS('KH 2026'!O:O,'KH 2026'!$B:$B,'Tóm tắt DT + Cước'!$A5)</f>
        <v>1856.3145678240328</v>
      </c>
      <c r="D5" s="383">
        <f>SUMIFS('KH 2026'!P:P,'KH 2026'!$B:$B,'Tóm tắt DT + Cước'!$A5)</f>
        <v>1946.5574034757406</v>
      </c>
      <c r="E5" s="383">
        <f>SUMIFS('KH 2026'!Q:Q,'KH 2026'!$B:$B,'Tóm tắt DT + Cước'!$A5)</f>
        <v>2014.231518676721</v>
      </c>
      <c r="F5" s="383">
        <f>SUMIFS('KH 2026'!R:R,'KH 2026'!$B:$B,'Tóm tắt DT + Cước'!$A5)</f>
        <v>2046.4364391825352</v>
      </c>
      <c r="G5" s="383">
        <f>SUMIFS('KH 2026'!S:S,'KH 2026'!$B:$B,'Tóm tắt DT + Cước'!$A5)</f>
        <v>1935.952182227594</v>
      </c>
      <c r="H5" s="383">
        <f>SUMIFS('KH 2026'!T:T,'KH 2026'!$B:$B,'Tóm tắt DT + Cước'!$A5)</f>
        <v>2021.5225169732685</v>
      </c>
      <c r="I5" s="383">
        <f>SUMIFS('KH 2026'!U:U,'KH 2026'!$B:$B,'Tóm tắt DT + Cước'!$A5)</f>
        <v>2108.8494989087399</v>
      </c>
      <c r="J5" s="383">
        <f>SUMIFS('KH 2026'!V:V,'KH 2026'!$B:$B,'Tóm tắt DT + Cước'!$A5)</f>
        <v>1863.623101888885</v>
      </c>
      <c r="K5" s="383">
        <f>SUMIFS('KH 2026'!W:W,'KH 2026'!$B:$B,'Tóm tắt DT + Cước'!$A5)</f>
        <v>1968.6262974285746</v>
      </c>
      <c r="L5" s="383">
        <f>SUMIFS('KH 2026'!X:X,'KH 2026'!$B:$B,'Tóm tắt DT + Cước'!$A5)</f>
        <v>2029.2431243544627</v>
      </c>
      <c r="M5" s="383">
        <f>SUMIFS('KH 2026'!Y:Y,'KH 2026'!$B:$B,'Tóm tắt DT + Cước'!$A5)</f>
        <v>2066.5204185700309</v>
      </c>
      <c r="N5" s="383">
        <f t="shared" ref="N5:N6" si="0">SUM(B5:M5)</f>
        <v>23862.100002186726</v>
      </c>
    </row>
    <row r="6" spans="1:15" ht="14" x14ac:dyDescent="0.3">
      <c r="A6" s="7" t="s">
        <v>4810</v>
      </c>
      <c r="B6" s="383">
        <f>SUMIFS('KH 2026'!N:N,'KH 2026'!$B:$B,'Tóm tắt DT + Cước'!$A6)</f>
        <v>11</v>
      </c>
      <c r="C6" s="383">
        <f>SUMIFS('KH 2026'!O:O,'KH 2026'!$B:$B,'Tóm tắt DT + Cước'!$A6)</f>
        <v>11</v>
      </c>
      <c r="D6" s="383">
        <f>SUMIFS('KH 2026'!P:P,'KH 2026'!$B:$B,'Tóm tắt DT + Cước'!$A6)</f>
        <v>11</v>
      </c>
      <c r="E6" s="383">
        <f>SUMIFS('KH 2026'!Q:Q,'KH 2026'!$B:$B,'Tóm tắt DT + Cước'!$A6)</f>
        <v>11</v>
      </c>
      <c r="F6" s="383">
        <f>SUMIFS('KH 2026'!R:R,'KH 2026'!$B:$B,'Tóm tắt DT + Cước'!$A6)</f>
        <v>11</v>
      </c>
      <c r="G6" s="383">
        <f>SUMIFS('KH 2026'!S:S,'KH 2026'!$B:$B,'Tóm tắt DT + Cước'!$A6)</f>
        <v>11</v>
      </c>
      <c r="H6" s="383">
        <f>SUMIFS('KH 2026'!T:T,'KH 2026'!$B:$B,'Tóm tắt DT + Cước'!$A6)</f>
        <v>11</v>
      </c>
      <c r="I6" s="383">
        <f>SUMIFS('KH 2026'!U:U,'KH 2026'!$B:$B,'Tóm tắt DT + Cước'!$A6)</f>
        <v>11</v>
      </c>
      <c r="J6" s="383">
        <f>SUMIFS('KH 2026'!V:V,'KH 2026'!$B:$B,'Tóm tắt DT + Cước'!$A6)</f>
        <v>11</v>
      </c>
      <c r="K6" s="383">
        <f>SUMIFS('KH 2026'!W:W,'KH 2026'!$B:$B,'Tóm tắt DT + Cước'!$A6)</f>
        <v>11</v>
      </c>
      <c r="L6" s="383">
        <f>SUMIFS('KH 2026'!X:X,'KH 2026'!$B:$B,'Tóm tắt DT + Cước'!$A6)</f>
        <v>11</v>
      </c>
      <c r="M6" s="383">
        <f>SUMIFS('KH 2026'!Y:Y,'KH 2026'!$B:$B,'Tóm tắt DT + Cước'!$A6)</f>
        <v>11</v>
      </c>
      <c r="N6" s="383">
        <f t="shared" si="0"/>
        <v>132</v>
      </c>
    </row>
    <row r="7" spans="1:15" x14ac:dyDescent="0.3">
      <c r="N7" s="389">
        <f>SUM(N4:N6)</f>
        <v>55000.000002186731</v>
      </c>
    </row>
    <row r="9" spans="1:15" x14ac:dyDescent="0.3">
      <c r="A9" s="382" t="s">
        <v>4813</v>
      </c>
    </row>
    <row r="10" spans="1:15" ht="14" x14ac:dyDescent="0.3">
      <c r="A10" s="219" t="s">
        <v>4811</v>
      </c>
      <c r="B10" s="382">
        <v>1</v>
      </c>
      <c r="C10" s="382">
        <v>2</v>
      </c>
      <c r="D10" s="382">
        <v>3</v>
      </c>
      <c r="E10" s="382">
        <v>4</v>
      </c>
      <c r="F10" s="382">
        <v>5</v>
      </c>
      <c r="G10" s="382">
        <v>6</v>
      </c>
      <c r="H10" s="382">
        <v>7</v>
      </c>
      <c r="I10" s="382">
        <v>8</v>
      </c>
      <c r="J10" s="382">
        <v>9</v>
      </c>
      <c r="K10" s="382">
        <v>10</v>
      </c>
      <c r="L10" s="382">
        <v>11</v>
      </c>
      <c r="M10" s="382">
        <v>12</v>
      </c>
      <c r="N10" s="382" t="s">
        <v>4424</v>
      </c>
    </row>
    <row r="11" spans="1:15" x14ac:dyDescent="0.3">
      <c r="A11" s="364" t="s">
        <v>4556</v>
      </c>
      <c r="B11" s="383">
        <f>SUMIFS('KH 2026'!AU:AU,'KH 2026'!$B:$B,'Tóm tắt DT + Cước'!$A11)/10^6</f>
        <v>66885.205000000002</v>
      </c>
      <c r="C11" s="383">
        <f>SUMIFS('KH 2026'!AV:AV,'KH 2026'!$B:$B,'Tóm tắt DT + Cước'!$A11)/10^6</f>
        <v>69301.581000000006</v>
      </c>
      <c r="D11" s="383">
        <f>SUMIFS('KH 2026'!AW:AW,'KH 2026'!$B:$B,'Tóm tắt DT + Cước'!$A11)/10^6</f>
        <v>80210.040999999997</v>
      </c>
      <c r="E11" s="383">
        <f>SUMIFS('KH 2026'!AX:AX,'KH 2026'!$B:$B,'Tóm tắt DT + Cước'!$A11)/10^6</f>
        <v>68663.036999999997</v>
      </c>
      <c r="F11" s="383">
        <f>SUMIFS('KH 2026'!AY:AY,'KH 2026'!$B:$B,'Tóm tắt DT + Cước'!$A11)/10^6</f>
        <v>76217.020999999993</v>
      </c>
      <c r="G11" s="383">
        <f>SUMIFS('KH 2026'!AZ:AZ,'KH 2026'!$B:$B,'Tóm tắt DT + Cước'!$A11)/10^6</f>
        <v>79896.44</v>
      </c>
      <c r="H11" s="383">
        <f>SUMIFS('KH 2026'!BA:BA,'KH 2026'!$B:$B,'Tóm tắt DT + Cước'!$A11)/10^6</f>
        <v>77271.562000000005</v>
      </c>
      <c r="I11" s="383">
        <f>SUMIFS('KH 2026'!BB:BB,'KH 2026'!$B:$B,'Tóm tắt DT + Cước'!$A11)/10^6</f>
        <v>70162.195000000007</v>
      </c>
      <c r="J11" s="383">
        <f>SUMIFS('KH 2026'!BC:BC,'KH 2026'!$B:$B,'Tóm tắt DT + Cước'!$A11)/10^6</f>
        <v>84498.801000000007</v>
      </c>
      <c r="K11" s="383">
        <f>SUMIFS('KH 2026'!BD:BD,'KH 2026'!$B:$B,'Tóm tắt DT + Cước'!$A11)/10^6</f>
        <v>71215.835000000006</v>
      </c>
      <c r="L11" s="383">
        <f>SUMIFS('KH 2026'!BE:BE,'KH 2026'!$B:$B,'Tóm tắt DT + Cước'!$A11)/10^6</f>
        <v>77649.505000000005</v>
      </c>
      <c r="M11" s="383">
        <f>SUMIFS('KH 2026'!BF:BF,'KH 2026'!$B:$B,'Tóm tắt DT + Cước'!$A11)/10^6</f>
        <v>77587.441999999995</v>
      </c>
      <c r="N11" s="383">
        <f>SUM(B11:M11)</f>
        <v>899558.66499999992</v>
      </c>
    </row>
    <row r="12" spans="1:15" x14ac:dyDescent="0.3">
      <c r="A12" s="368" t="s">
        <v>98</v>
      </c>
      <c r="B12" s="383">
        <f>SUMIFS('KH 2026'!AU:AU,'KH 2026'!$B:$B,'Tóm tắt DT + Cước'!$A12)/10^6</f>
        <v>59960.159815190127</v>
      </c>
      <c r="C12" s="383">
        <f>SUMIFS('KH 2026'!AV:AV,'KH 2026'!$B:$B,'Tóm tắt DT + Cước'!$A12)/10^6</f>
        <v>55767.493856200097</v>
      </c>
      <c r="D12" s="383">
        <f>SUMIFS('KH 2026'!AW:AW,'KH 2026'!$B:$B,'Tóm tắt DT + Cước'!$A12)/10^6</f>
        <v>57967.334506160572</v>
      </c>
      <c r="E12" s="383">
        <f>SUMIFS('KH 2026'!AX:AX,'KH 2026'!$B:$B,'Tóm tắt DT + Cước'!$A12)/10^6</f>
        <v>60528.273196935123</v>
      </c>
      <c r="F12" s="383">
        <f>SUMIFS('KH 2026'!AY:AY,'KH 2026'!$B:$B,'Tóm tắt DT + Cước'!$A12)/10^6</f>
        <v>61027.694238070406</v>
      </c>
      <c r="G12" s="383">
        <f>SUMIFS('KH 2026'!AZ:AZ,'KH 2026'!$B:$B,'Tóm tắt DT + Cước'!$A12)/10^6</f>
        <v>58014.897972576975</v>
      </c>
      <c r="H12" s="383">
        <f>SUMIFS('KH 2026'!BA:BA,'KH 2026'!$B:$B,'Tóm tắt DT + Cước'!$A12)/10^6</f>
        <v>60094.499486747867</v>
      </c>
      <c r="I12" s="383">
        <f>SUMIFS('KH 2026'!BB:BB,'KH 2026'!$B:$B,'Tóm tắt DT + Cước'!$A12)/10^6</f>
        <v>63236.537616932495</v>
      </c>
      <c r="J12" s="383">
        <f>SUMIFS('KH 2026'!BC:BC,'KH 2026'!$B:$B,'Tóm tắt DT + Cước'!$A12)/10^6</f>
        <v>54990.25964107045</v>
      </c>
      <c r="K12" s="383">
        <f>SUMIFS('KH 2026'!BD:BD,'KH 2026'!$B:$B,'Tóm tắt DT + Cước'!$A12)/10^6</f>
        <v>58824.237341951506</v>
      </c>
      <c r="L12" s="383">
        <f>SUMIFS('KH 2026'!BE:BE,'KH 2026'!$B:$B,'Tóm tắt DT + Cước'!$A12)/10^6</f>
        <v>60069.356437614799</v>
      </c>
      <c r="M12" s="383">
        <f>SUMIFS('KH 2026'!BF:BF,'KH 2026'!$B:$B,'Tóm tắt DT + Cước'!$A12)/10^6</f>
        <v>61500.522844959305</v>
      </c>
      <c r="N12" s="383">
        <f t="shared" ref="N12:N13" si="1">SUM(B12:M12)</f>
        <v>711981.26695440966</v>
      </c>
    </row>
    <row r="13" spans="1:15" ht="14" x14ac:dyDescent="0.3">
      <c r="A13" s="7" t="s">
        <v>4810</v>
      </c>
      <c r="B13" s="383">
        <f>SUMIFS('KH 2026'!AU:AU,'KH 2026'!$B:$B,'Tóm tắt DT + Cước'!$A13)/10^6</f>
        <v>335.22500000000002</v>
      </c>
      <c r="C13" s="383">
        <f>SUMIFS('KH 2026'!AV:AV,'KH 2026'!$B:$B,'Tóm tắt DT + Cước'!$A13)/10^6</f>
        <v>335.22500000000002</v>
      </c>
      <c r="D13" s="383">
        <f>SUMIFS('KH 2026'!AW:AW,'KH 2026'!$B:$B,'Tóm tắt DT + Cước'!$A13)/10^6</f>
        <v>335.22500000000002</v>
      </c>
      <c r="E13" s="383">
        <f>SUMIFS('KH 2026'!AX:AX,'KH 2026'!$B:$B,'Tóm tắt DT + Cước'!$A13)/10^6</f>
        <v>335.22500000000002</v>
      </c>
      <c r="F13" s="383">
        <f>SUMIFS('KH 2026'!AY:AY,'KH 2026'!$B:$B,'Tóm tắt DT + Cước'!$A13)/10^6</f>
        <v>335.22500000000002</v>
      </c>
      <c r="G13" s="383">
        <f>SUMIFS('KH 2026'!AZ:AZ,'KH 2026'!$B:$B,'Tóm tắt DT + Cước'!$A13)/10^6</f>
        <v>335.22500000000002</v>
      </c>
      <c r="H13" s="383">
        <f>SUMIFS('KH 2026'!BA:BA,'KH 2026'!$B:$B,'Tóm tắt DT + Cước'!$A13)/10^6</f>
        <v>335.22500000000002</v>
      </c>
      <c r="I13" s="383">
        <f>SUMIFS('KH 2026'!BB:BB,'KH 2026'!$B:$B,'Tóm tắt DT + Cước'!$A13)/10^6</f>
        <v>335.22500000000002</v>
      </c>
      <c r="J13" s="383">
        <f>SUMIFS('KH 2026'!BC:BC,'KH 2026'!$B:$B,'Tóm tắt DT + Cước'!$A13)/10^6</f>
        <v>335.22500000000002</v>
      </c>
      <c r="K13" s="383">
        <f>SUMIFS('KH 2026'!BD:BD,'KH 2026'!$B:$B,'Tóm tắt DT + Cước'!$A13)/10^6</f>
        <v>335.22500000000002</v>
      </c>
      <c r="L13" s="383">
        <f>SUMIFS('KH 2026'!BE:BE,'KH 2026'!$B:$B,'Tóm tắt DT + Cước'!$A13)/10^6</f>
        <v>335.22500000000002</v>
      </c>
      <c r="M13" s="383">
        <f>SUMIFS('KH 2026'!BF:BF,'KH 2026'!$B:$B,'Tóm tắt DT + Cước'!$A13)/10^6</f>
        <v>335.22500000000002</v>
      </c>
      <c r="N13" s="383">
        <f t="shared" si="1"/>
        <v>4022.6999999999994</v>
      </c>
    </row>
    <row r="14" spans="1:15" x14ac:dyDescent="0.3">
      <c r="N14" s="389">
        <f>SUM(N11:N13)</f>
        <v>1615562.6319544094</v>
      </c>
      <c r="O14" s="387">
        <f>N14*10^6</f>
        <v>1615562631954.4094</v>
      </c>
    </row>
    <row r="16" spans="1:15" x14ac:dyDescent="0.3">
      <c r="A16" s="382" t="s">
        <v>4814</v>
      </c>
    </row>
    <row r="17" spans="1:15" ht="14" x14ac:dyDescent="0.3">
      <c r="A17" s="219" t="s">
        <v>4811</v>
      </c>
      <c r="B17" s="382">
        <v>1</v>
      </c>
      <c r="C17" s="382">
        <v>2</v>
      </c>
      <c r="D17" s="382">
        <v>3</v>
      </c>
      <c r="E17" s="382">
        <v>4</v>
      </c>
      <c r="F17" s="382">
        <v>5</v>
      </c>
      <c r="G17" s="382">
        <v>6</v>
      </c>
      <c r="H17" s="382">
        <v>7</v>
      </c>
      <c r="I17" s="382">
        <v>8</v>
      </c>
      <c r="J17" s="382">
        <v>9</v>
      </c>
      <c r="K17" s="382">
        <v>10</v>
      </c>
      <c r="L17" s="382">
        <v>11</v>
      </c>
      <c r="M17" s="382">
        <v>12</v>
      </c>
      <c r="N17" s="382" t="s">
        <v>4424</v>
      </c>
    </row>
    <row r="18" spans="1:15" x14ac:dyDescent="0.3">
      <c r="A18" s="364" t="s">
        <v>4556</v>
      </c>
      <c r="B18" s="383">
        <f>SUMIFS('CPVC+XK 2026'!BO:BO,'CPVC+XK 2026'!$B:$B,'Tóm tắt DT + Cước'!$A18)/10^6</f>
        <v>2176.9990909090916</v>
      </c>
      <c r="C18" s="383">
        <f>SUMIFS('CPVC+XK 2026'!BP:BP,'CPVC+XK 2026'!$B:$B,'Tóm tắt DT + Cước'!$A18)/10^6</f>
        <v>2422.389090909091</v>
      </c>
      <c r="D18" s="383">
        <f>SUMIFS('CPVC+XK 2026'!BQ:BQ,'CPVC+XK 2026'!$B:$B,'Tóm tắt DT + Cước'!$A18)/10^6</f>
        <v>2939.1390909090924</v>
      </c>
      <c r="E18" s="383">
        <f>SUMIFS('CPVC+XK 2026'!BR:BR,'CPVC+XK 2026'!$B:$B,'Tóm tắt DT + Cước'!$A18)/10^6</f>
        <v>2052.9790909090912</v>
      </c>
      <c r="F18" s="383">
        <f>SUMIFS('CPVC+XK 2026'!BS:BS,'CPVC+XK 2026'!$B:$B,'Tóm tắt DT + Cước'!$A18)/10^6</f>
        <v>2496.5890909090908</v>
      </c>
      <c r="G18" s="383">
        <f>SUMIFS('CPVC+XK 2026'!BT:BT,'CPVC+XK 2026'!$B:$B,'Tóm tắt DT + Cước'!$A18)/10^6</f>
        <v>2946.5590909090924</v>
      </c>
      <c r="H18" s="383">
        <f>SUMIFS('CPVC+XK 2026'!BU:BU,'CPVC+XK 2026'!$B:$B,'Tóm tắt DT + Cước'!$A18)/10^6</f>
        <v>2556.8115454545459</v>
      </c>
      <c r="I18" s="383">
        <f>SUMIFS('CPVC+XK 2026'!BV:BV,'CPVC+XK 2026'!$B:$B,'Tóm tắt DT + Cước'!$A18)/10^6</f>
        <v>2348.0445454545456</v>
      </c>
      <c r="J18" s="383">
        <f>SUMIFS('CPVC+XK 2026'!BW:BW,'CPVC+XK 2026'!$B:$B,'Tóm tắt DT + Cước'!$A18)/10^6</f>
        <v>3226.254545454547</v>
      </c>
      <c r="K18" s="383">
        <f>SUMIFS('CPVC+XK 2026'!BX:BX,'CPVC+XK 2026'!$B:$B,'Tóm tắt DT + Cước'!$A18)/10^6</f>
        <v>2414.8245454545463</v>
      </c>
      <c r="L18" s="383">
        <f>SUMIFS('CPVC+XK 2026'!BY:BY,'CPVC+XK 2026'!$B:$B,'Tóm tắt DT + Cước'!$A18)/10^6</f>
        <v>2728.0545454545454</v>
      </c>
      <c r="M18" s="383">
        <f>SUMIFS('CPVC+XK 2026'!BZ:BZ,'CPVC+XK 2026'!$B:$B,'Tóm tắt DT + Cước'!$A18)/10^6</f>
        <v>2869.5645454545465</v>
      </c>
      <c r="N18" s="383">
        <f>SUM(B18:M18)</f>
        <v>31178.208818181825</v>
      </c>
    </row>
    <row r="19" spans="1:15" x14ac:dyDescent="0.3">
      <c r="A19" s="368" t="s">
        <v>98</v>
      </c>
      <c r="B19" s="383">
        <f>SUMIFS('CPVC+XK 2026'!BO:BO,'CPVC+XK 2026'!$B:$B,'Tóm tắt DT + Cước'!$A19)/10^6</f>
        <v>147.75223075757575</v>
      </c>
      <c r="C19" s="383">
        <f>SUMIFS('CPVC+XK 2026'!BP:BP,'CPVC+XK 2026'!$B:$B,'Tóm tắt DT + Cước'!$A19)/10^6</f>
        <v>147.75223075757575</v>
      </c>
      <c r="D19" s="383">
        <f>SUMIFS('CPVC+XK 2026'!BQ:BQ,'CPVC+XK 2026'!$B:$B,'Tóm tắt DT + Cước'!$A19)/10^6</f>
        <v>147.75223075757575</v>
      </c>
      <c r="E19" s="383">
        <f>SUMIFS('CPVC+XK 2026'!BR:BR,'CPVC+XK 2026'!$B:$B,'Tóm tắt DT + Cước'!$A19)/10^6</f>
        <v>202.75223075757575</v>
      </c>
      <c r="F19" s="383">
        <f>SUMIFS('CPVC+XK 2026'!BS:BS,'CPVC+XK 2026'!$B:$B,'Tóm tắt DT + Cước'!$A19)/10^6</f>
        <v>167.77815575757575</v>
      </c>
      <c r="G19" s="383">
        <f>SUMIFS('CPVC+XK 2026'!BT:BT,'CPVC+XK 2026'!$B:$B,'Tóm tắt DT + Cước'!$A19)/10^6</f>
        <v>216.17815575757575</v>
      </c>
      <c r="H19" s="383">
        <f>SUMIFS('CPVC+XK 2026'!BU:BU,'CPVC+XK 2026'!$B:$B,'Tóm tắt DT + Cước'!$A19)/10^6</f>
        <v>167.77815575757575</v>
      </c>
      <c r="I19" s="383">
        <f>SUMIFS('CPVC+XK 2026'!BV:BV,'CPVC+XK 2026'!$B:$B,'Tóm tắt DT + Cước'!$A19)/10^6</f>
        <v>216.17815575757575</v>
      </c>
      <c r="J19" s="383">
        <f>SUMIFS('CPVC+XK 2026'!BW:BW,'CPVC+XK 2026'!$B:$B,'Tóm tắt DT + Cước'!$A19)/10^6</f>
        <v>167.77815575757575</v>
      </c>
      <c r="K19" s="383">
        <f>SUMIFS('CPVC+XK 2026'!BX:BX,'CPVC+XK 2026'!$B:$B,'Tóm tắt DT + Cước'!$A19)/10^6</f>
        <v>216.17815575757575</v>
      </c>
      <c r="L19" s="383">
        <f>SUMIFS('CPVC+XK 2026'!BY:BY,'CPVC+XK 2026'!$B:$B,'Tóm tắt DT + Cước'!$A19)/10^6</f>
        <v>168.73815575757575</v>
      </c>
      <c r="M19" s="383">
        <f>SUMIFS('CPVC+XK 2026'!BZ:BZ,'CPVC+XK 2026'!$B:$B,'Tóm tắt DT + Cước'!$A19)/10^6</f>
        <v>171.07815575757576</v>
      </c>
      <c r="N19" s="383">
        <f t="shared" ref="N19:N20" si="2">SUM(B19:M19)</f>
        <v>2137.6941690909084</v>
      </c>
    </row>
    <row r="20" spans="1:15" ht="14" x14ac:dyDescent="0.3">
      <c r="A20" s="7" t="s">
        <v>4810</v>
      </c>
      <c r="B20" s="383">
        <f>SUMIFS('CPVC+XK 2026'!BO:BO,'CPVC+XK 2026'!$B:$B,'Tóm tắt DT + Cước'!$A20)/10^6</f>
        <v>0</v>
      </c>
      <c r="C20" s="383">
        <f>SUMIFS('CPVC+XK 2026'!BP:BP,'CPVC+XK 2026'!$B:$B,'Tóm tắt DT + Cước'!$A20)/10^6</f>
        <v>0</v>
      </c>
      <c r="D20" s="383">
        <f>SUMIFS('CPVC+XK 2026'!BQ:BQ,'CPVC+XK 2026'!$B:$B,'Tóm tắt DT + Cước'!$A20)/10^6</f>
        <v>0</v>
      </c>
      <c r="E20" s="383">
        <f>SUMIFS('CPVC+XK 2026'!BR:BR,'CPVC+XK 2026'!$B:$B,'Tóm tắt DT + Cước'!$A20)/10^6</f>
        <v>0</v>
      </c>
      <c r="F20" s="383">
        <f>SUMIFS('CPVC+XK 2026'!BS:BS,'CPVC+XK 2026'!$B:$B,'Tóm tắt DT + Cước'!$A20)/10^6</f>
        <v>0</v>
      </c>
      <c r="G20" s="383">
        <f>SUMIFS('CPVC+XK 2026'!BT:BT,'CPVC+XK 2026'!$B:$B,'Tóm tắt DT + Cước'!$A20)/10^6</f>
        <v>0</v>
      </c>
      <c r="H20" s="383">
        <f>SUMIFS('CPVC+XK 2026'!BU:BU,'CPVC+XK 2026'!$B:$B,'Tóm tắt DT + Cước'!$A20)/10^6</f>
        <v>0</v>
      </c>
      <c r="I20" s="383">
        <f>SUMIFS('CPVC+XK 2026'!BV:BV,'CPVC+XK 2026'!$B:$B,'Tóm tắt DT + Cước'!$A20)/10^6</f>
        <v>0</v>
      </c>
      <c r="J20" s="383">
        <f>SUMIFS('CPVC+XK 2026'!BW:BW,'CPVC+XK 2026'!$B:$B,'Tóm tắt DT + Cước'!$A20)/10^6</f>
        <v>0</v>
      </c>
      <c r="K20" s="383">
        <f>SUMIFS('CPVC+XK 2026'!BX:BX,'CPVC+XK 2026'!$B:$B,'Tóm tắt DT + Cước'!$A20)/10^6</f>
        <v>0</v>
      </c>
      <c r="L20" s="383">
        <f>SUMIFS('CPVC+XK 2026'!BY:BY,'CPVC+XK 2026'!$B:$B,'Tóm tắt DT + Cước'!$A20)/10^6</f>
        <v>0</v>
      </c>
      <c r="M20" s="383">
        <f>SUMIFS('CPVC+XK 2026'!BZ:BZ,'CPVC+XK 2026'!$B:$B,'Tóm tắt DT + Cước'!$A20)/10^6</f>
        <v>0</v>
      </c>
      <c r="N20" s="383">
        <f t="shared" si="2"/>
        <v>0</v>
      </c>
    </row>
    <row r="21" spans="1:15" ht="14" x14ac:dyDescent="0.3">
      <c r="A21" s="1"/>
      <c r="B21" s="383"/>
      <c r="C21" s="383"/>
      <c r="D21" s="383"/>
      <c r="E21" s="383"/>
      <c r="F21" s="383"/>
      <c r="G21" s="383"/>
      <c r="H21" s="383"/>
      <c r="I21" s="383"/>
      <c r="J21" s="383"/>
      <c r="K21" s="383"/>
      <c r="L21" s="383"/>
      <c r="M21" s="383"/>
      <c r="N21" s="391">
        <f>SUM(N18:N20)</f>
        <v>33315.902987272733</v>
      </c>
      <c r="O21" s="387">
        <f>N21*10^6</f>
        <v>33315902987.272732</v>
      </c>
    </row>
    <row r="22" spans="1:15" x14ac:dyDescent="0.3">
      <c r="A22" s="382" t="s">
        <v>4816</v>
      </c>
    </row>
    <row r="23" spans="1:15" ht="14" x14ac:dyDescent="0.3">
      <c r="A23" s="219" t="s">
        <v>4811</v>
      </c>
      <c r="B23" s="382">
        <v>1</v>
      </c>
      <c r="C23" s="382">
        <v>2</v>
      </c>
      <c r="D23" s="382">
        <v>3</v>
      </c>
      <c r="E23" s="382">
        <v>4</v>
      </c>
      <c r="F23" s="382">
        <v>5</v>
      </c>
      <c r="G23" s="382">
        <v>6</v>
      </c>
      <c r="H23" s="382">
        <v>7</v>
      </c>
      <c r="I23" s="382">
        <v>8</v>
      </c>
      <c r="J23" s="382">
        <v>9</v>
      </c>
      <c r="K23" s="382">
        <v>10</v>
      </c>
      <c r="L23" s="382">
        <v>11</v>
      </c>
      <c r="M23" s="382">
        <v>12</v>
      </c>
      <c r="N23" s="382" t="s">
        <v>4424</v>
      </c>
    </row>
    <row r="24" spans="1:15" x14ac:dyDescent="0.3">
      <c r="A24" s="364" t="s">
        <v>4556</v>
      </c>
      <c r="B24" s="383">
        <f>+'Hoa hồng'!AD9+'Hoa hồng'!AD10+'Hoa hồng'!AD18</f>
        <v>492.63499999999999</v>
      </c>
      <c r="C24" s="383">
        <f>+'Hoa hồng'!AE9+'Hoa hồng'!AE10+'Hoa hồng'!AE18</f>
        <v>463.48500000000001</v>
      </c>
      <c r="D24" s="383">
        <f>+'Hoa hồng'!AF9+'Hoa hồng'!AF10+'Hoa hồng'!AF18</f>
        <v>492.63499999999999</v>
      </c>
      <c r="E24" s="383">
        <f>+'Hoa hồng'!AG9+'Hoa hồng'!AG10+'Hoa hồng'!AG18</f>
        <v>463.48500000000001</v>
      </c>
      <c r="F24" s="383">
        <f>+'Hoa hồng'!AH9+'Hoa hồng'!AH10+'Hoa hồng'!AH18</f>
        <v>492.63499999999999</v>
      </c>
      <c r="G24" s="383">
        <f>+'Hoa hồng'!AI9+'Hoa hồng'!AI10+'Hoa hồng'!AI18</f>
        <v>463.48500000000001</v>
      </c>
      <c r="H24" s="383">
        <f>+'Hoa hồng'!AJ9+'Hoa hồng'!AJ10+'Hoa hồng'!AJ18</f>
        <v>492.63499999999999</v>
      </c>
      <c r="I24" s="383">
        <f>+'Hoa hồng'!AK9+'Hoa hồng'!AK10+'Hoa hồng'!AK18</f>
        <v>463.48500000000001</v>
      </c>
      <c r="J24" s="383">
        <f>+'Hoa hồng'!AL9+'Hoa hồng'!AL10+'Hoa hồng'!AL18</f>
        <v>492.63499999999999</v>
      </c>
      <c r="K24" s="383">
        <f>+'Hoa hồng'!AM9+'Hoa hồng'!AM10+'Hoa hồng'!AM18</f>
        <v>463.48500000000001</v>
      </c>
      <c r="L24" s="383">
        <f>+'Hoa hồng'!AN9+'Hoa hồng'!AN10+'Hoa hồng'!AN18</f>
        <v>492.63499999999999</v>
      </c>
      <c r="M24" s="383">
        <f>+'Hoa hồng'!AO9+'Hoa hồng'!AO10+'Hoa hồng'!AO18</f>
        <v>463.48500000000001</v>
      </c>
      <c r="N24" s="383">
        <f>SUM(B24:M24)</f>
        <v>5736.7199999999993</v>
      </c>
    </row>
    <row r="25" spans="1:15" x14ac:dyDescent="0.3">
      <c r="A25" s="382" t="s">
        <v>98</v>
      </c>
      <c r="B25" s="363">
        <f>+SUM('Hoa hồng'!AD11:AD17)</f>
        <v>77.865480000000005</v>
      </c>
      <c r="C25" s="363">
        <f>+SUM('Hoa hồng'!AE11:AE17)</f>
        <v>77.865480000000005</v>
      </c>
      <c r="D25" s="363">
        <f>+SUM('Hoa hồng'!AF11:AF17)</f>
        <v>77.865480000000005</v>
      </c>
      <c r="E25" s="363">
        <f>+SUM('Hoa hồng'!AG11:AG17)</f>
        <v>85.211279999999988</v>
      </c>
      <c r="F25" s="363">
        <f>+SUM('Hoa hồng'!AH11:AH17)</f>
        <v>88.884180000000001</v>
      </c>
      <c r="G25" s="363">
        <f>+SUM('Hoa hồng'!AI11:AI17)</f>
        <v>88.884180000000001</v>
      </c>
      <c r="H25" s="363">
        <f>+SUM('Hoa hồng'!AJ11:AJ17)</f>
        <v>88.884180000000001</v>
      </c>
      <c r="I25" s="363">
        <f>+SUM('Hoa hồng'!AK11:AK17)</f>
        <v>88.884180000000001</v>
      </c>
      <c r="J25" s="363">
        <f>+SUM('Hoa hồng'!AL11:AL17)</f>
        <v>88.884180000000001</v>
      </c>
      <c r="K25" s="363">
        <f>+SUM('Hoa hồng'!AM11:AM17)</f>
        <v>88.884180000000001</v>
      </c>
      <c r="L25" s="363">
        <f>+SUM('Hoa hồng'!AN11:AN17)</f>
        <v>89.88588</v>
      </c>
      <c r="M25" s="363">
        <f>+SUM('Hoa hồng'!AO11:AO17)</f>
        <v>92.557079999999999</v>
      </c>
      <c r="N25" s="383">
        <f>SUM(B25:M25)</f>
        <v>1034.5557600000002</v>
      </c>
    </row>
    <row r="26" spans="1:15" x14ac:dyDescent="0.3">
      <c r="N26" s="389">
        <f>SUM(N24:N25)</f>
        <v>6771.2757599999995</v>
      </c>
      <c r="O26" s="387">
        <f>N26*10^6</f>
        <v>6771275760</v>
      </c>
    </row>
    <row r="28" spans="1:15" x14ac:dyDescent="0.3">
      <c r="A28" s="382" t="s">
        <v>4815</v>
      </c>
      <c r="O28" s="387"/>
    </row>
    <row r="29" spans="1:15" ht="14" x14ac:dyDescent="0.3">
      <c r="A29" s="219" t="s">
        <v>4811</v>
      </c>
      <c r="B29" s="382">
        <v>1</v>
      </c>
      <c r="C29" s="382">
        <v>2</v>
      </c>
      <c r="D29" s="382">
        <v>3</v>
      </c>
      <c r="E29" s="382">
        <v>4</v>
      </c>
      <c r="F29" s="382">
        <v>5</v>
      </c>
      <c r="G29" s="382">
        <v>6</v>
      </c>
      <c r="H29" s="382">
        <v>7</v>
      </c>
      <c r="I29" s="382">
        <v>8</v>
      </c>
      <c r="J29" s="382">
        <v>9</v>
      </c>
      <c r="K29" s="382">
        <v>10</v>
      </c>
      <c r="L29" s="382">
        <v>11</v>
      </c>
      <c r="M29" s="382">
        <v>12</v>
      </c>
      <c r="N29" s="382" t="s">
        <v>4424</v>
      </c>
    </row>
    <row r="30" spans="1:15" x14ac:dyDescent="0.3">
      <c r="A30" s="364" t="s">
        <v>4556</v>
      </c>
      <c r="B30" s="383">
        <f>+B11+B18+B24</f>
        <v>69554.839090909081</v>
      </c>
      <c r="C30" s="383">
        <f t="shared" ref="C30:M30" si="3">+C11+C18+C24</f>
        <v>72187.45509090909</v>
      </c>
      <c r="D30" s="383">
        <f t="shared" si="3"/>
        <v>83641.815090909091</v>
      </c>
      <c r="E30" s="383">
        <f t="shared" si="3"/>
        <v>71179.501090909092</v>
      </c>
      <c r="F30" s="383">
        <f t="shared" si="3"/>
        <v>79206.245090909084</v>
      </c>
      <c r="G30" s="383">
        <f t="shared" si="3"/>
        <v>83306.4840909091</v>
      </c>
      <c r="H30" s="383">
        <f t="shared" si="3"/>
        <v>80321.008545454548</v>
      </c>
      <c r="I30" s="383">
        <f t="shared" si="3"/>
        <v>72973.724545454548</v>
      </c>
      <c r="J30" s="383">
        <f t="shared" si="3"/>
        <v>88217.690545454549</v>
      </c>
      <c r="K30" s="383">
        <f t="shared" si="3"/>
        <v>74094.144545454546</v>
      </c>
      <c r="L30" s="383">
        <f t="shared" si="3"/>
        <v>80870.194545454549</v>
      </c>
      <c r="M30" s="383">
        <f t="shared" si="3"/>
        <v>80920.491545454541</v>
      </c>
      <c r="N30" s="383">
        <f>SUM(B30:M30)</f>
        <v>936473.59381818189</v>
      </c>
    </row>
    <row r="31" spans="1:15" x14ac:dyDescent="0.3">
      <c r="A31" s="368" t="s">
        <v>98</v>
      </c>
      <c r="B31" s="383">
        <f>+B12+B19+B25</f>
        <v>60185.777525947706</v>
      </c>
      <c r="C31" s="383">
        <f t="shared" ref="C31:M31" si="4">+C12+C19+C25</f>
        <v>55993.111566957676</v>
      </c>
      <c r="D31" s="383">
        <f t="shared" si="4"/>
        <v>58192.952216918151</v>
      </c>
      <c r="E31" s="383">
        <f t="shared" si="4"/>
        <v>60816.236707692704</v>
      </c>
      <c r="F31" s="383">
        <f t="shared" si="4"/>
        <v>61284.356573827979</v>
      </c>
      <c r="G31" s="383">
        <f t="shared" si="4"/>
        <v>58319.96030833455</v>
      </c>
      <c r="H31" s="383">
        <f t="shared" si="4"/>
        <v>60351.161822505441</v>
      </c>
      <c r="I31" s="383">
        <f t="shared" si="4"/>
        <v>63541.59995269007</v>
      </c>
      <c r="J31" s="383">
        <f t="shared" si="4"/>
        <v>55246.921976828024</v>
      </c>
      <c r="K31" s="383">
        <f t="shared" si="4"/>
        <v>59129.299677709081</v>
      </c>
      <c r="L31" s="383">
        <f t="shared" si="4"/>
        <v>60327.980473372379</v>
      </c>
      <c r="M31" s="383">
        <f t="shared" si="4"/>
        <v>61764.158080716879</v>
      </c>
      <c r="N31" s="383">
        <f t="shared" ref="N31:N32" si="5">SUM(B31:M31)</f>
        <v>715153.51688350062</v>
      </c>
    </row>
    <row r="32" spans="1:15" ht="14" x14ac:dyDescent="0.3">
      <c r="A32" s="7" t="s">
        <v>4810</v>
      </c>
      <c r="B32" s="383">
        <f t="shared" ref="B32:M32" si="6">+B13+B20</f>
        <v>335.22500000000002</v>
      </c>
      <c r="C32" s="383">
        <f t="shared" si="6"/>
        <v>335.22500000000002</v>
      </c>
      <c r="D32" s="383">
        <f t="shared" si="6"/>
        <v>335.22500000000002</v>
      </c>
      <c r="E32" s="383">
        <f t="shared" si="6"/>
        <v>335.22500000000002</v>
      </c>
      <c r="F32" s="383">
        <f t="shared" si="6"/>
        <v>335.22500000000002</v>
      </c>
      <c r="G32" s="383">
        <f t="shared" si="6"/>
        <v>335.22500000000002</v>
      </c>
      <c r="H32" s="383">
        <f t="shared" si="6"/>
        <v>335.22500000000002</v>
      </c>
      <c r="I32" s="383">
        <f t="shared" si="6"/>
        <v>335.22500000000002</v>
      </c>
      <c r="J32" s="383">
        <f t="shared" si="6"/>
        <v>335.22500000000002</v>
      </c>
      <c r="K32" s="383">
        <f t="shared" si="6"/>
        <v>335.22500000000002</v>
      </c>
      <c r="L32" s="383">
        <f t="shared" si="6"/>
        <v>335.22500000000002</v>
      </c>
      <c r="M32" s="383">
        <f t="shared" si="6"/>
        <v>335.22500000000002</v>
      </c>
      <c r="N32" s="383">
        <f t="shared" si="5"/>
        <v>4022.6999999999994</v>
      </c>
    </row>
    <row r="33" spans="1:15" x14ac:dyDescent="0.3">
      <c r="B33" s="388">
        <f>SUM(B30:B32)</f>
        <v>130075.84161685679</v>
      </c>
      <c r="C33" s="388">
        <f t="shared" ref="C33:M33" si="7">SUM(C30:C32)</f>
        <v>128515.79165786676</v>
      </c>
      <c r="D33" s="388">
        <f t="shared" si="7"/>
        <v>142169.99230782725</v>
      </c>
      <c r="E33" s="388">
        <f t="shared" si="7"/>
        <v>132330.9627986018</v>
      </c>
      <c r="F33" s="388">
        <f t="shared" si="7"/>
        <v>140825.82666473708</v>
      </c>
      <c r="G33" s="388">
        <f t="shared" si="7"/>
        <v>141961.66939924366</v>
      </c>
      <c r="H33" s="388">
        <f t="shared" si="7"/>
        <v>141007.39536796001</v>
      </c>
      <c r="I33" s="388">
        <f t="shared" si="7"/>
        <v>136850.54949814462</v>
      </c>
      <c r="J33" s="388">
        <f t="shared" si="7"/>
        <v>143799.83752228259</v>
      </c>
      <c r="K33" s="388">
        <f t="shared" si="7"/>
        <v>133558.66922316363</v>
      </c>
      <c r="L33" s="388">
        <f t="shared" si="7"/>
        <v>141533.40001882694</v>
      </c>
      <c r="M33" s="388">
        <f t="shared" si="7"/>
        <v>143019.87462617143</v>
      </c>
      <c r="N33" s="389">
        <f>SUM(N30:N32)</f>
        <v>1655649.8107016825</v>
      </c>
      <c r="O33" s="387">
        <f>N33*10^6</f>
        <v>1655649810701.6824</v>
      </c>
    </row>
    <row r="34" spans="1:15" x14ac:dyDescent="0.3">
      <c r="A34" s="382" t="s">
        <v>4817</v>
      </c>
      <c r="B34" s="388">
        <f>+SUM(B30:B32)+'03. Doanh thu EPR'!E51</f>
        <v>130075.84161685679</v>
      </c>
      <c r="C34" s="388">
        <f>+SUM(C30:C32)+'03. Doanh thu EPR'!F51</f>
        <v>128515.79165786676</v>
      </c>
      <c r="D34" s="388">
        <f>+SUM(D30:D32)+'03. Doanh thu EPR'!G51</f>
        <v>142169.99230782725</v>
      </c>
      <c r="E34" s="388">
        <f>+SUM(E30:E32)+'03. Doanh thu EPR'!H51</f>
        <v>132330.9627986018</v>
      </c>
      <c r="F34" s="388">
        <f>+SUM(F30:F32)+'03. Doanh thu EPR'!I51</f>
        <v>140825.82666473708</v>
      </c>
      <c r="G34" s="388">
        <f>+SUM(G30:G32)+'03. Doanh thu EPR'!J51</f>
        <v>141961.66939924366</v>
      </c>
      <c r="H34" s="388">
        <f>+SUM(H30:H32)+'03. Doanh thu EPR'!K51</f>
        <v>145985.57656796</v>
      </c>
      <c r="I34" s="388">
        <f>+SUM(I30:I32)+'03. Doanh thu EPR'!L51</f>
        <v>141828.73069814462</v>
      </c>
      <c r="J34" s="388">
        <f>+SUM(J30:J32)+'03. Doanh thu EPR'!M51</f>
        <v>148778.01872228258</v>
      </c>
      <c r="K34" s="388">
        <f>+SUM(K30:K32)+'03. Doanh thu EPR'!N51</f>
        <v>138536.85042316362</v>
      </c>
      <c r="L34" s="388">
        <f>+SUM(L30:L32)+'03. Doanh thu EPR'!O51</f>
        <v>146511.58121882693</v>
      </c>
      <c r="M34" s="388">
        <f>+SUM(M30:M32)+'03. Doanh thu EPR'!P51</f>
        <v>147998.05582617142</v>
      </c>
      <c r="N34" s="388">
        <f>+SUM(N30:N32)+'03. Doanh thu EPR'!Q51</f>
        <v>1685518.8979016824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EB7EC96C858E4596FDEA8DB8B384EC" ma:contentTypeVersion="16" ma:contentTypeDescription="Create a new document." ma:contentTypeScope="" ma:versionID="7ab7d670a3d357f54ffc1ccfc3fa2f36">
  <xsd:schema xmlns:xsd="http://www.w3.org/2001/XMLSchema" xmlns:xs="http://www.w3.org/2001/XMLSchema" xmlns:p="http://schemas.microsoft.com/office/2006/metadata/properties" xmlns:ns2="ce8f918e-70ef-4d5b-b57f-0705af1536e2" xmlns:ns3="32f2f5af-ffb0-442b-bb68-0e1242028c1e" targetNamespace="http://schemas.microsoft.com/office/2006/metadata/properties" ma:root="true" ma:fieldsID="f8d521c0df61e9055792b9a72a8a49b7" ns2:_="" ns3:_="">
    <xsd:import namespace="ce8f918e-70ef-4d5b-b57f-0705af1536e2"/>
    <xsd:import namespace="32f2f5af-ffb0-442b-bb68-0e1242028c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8f918e-70ef-4d5b-b57f-0705af1536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f2f5af-ffb0-442b-bb68-0e1242028c1e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29A2DC-26B0-43C9-BF23-08D6694672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65D90D-4A0A-472A-B687-425092BF0D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8f918e-70ef-4d5b-b57f-0705af1536e2"/>
    <ds:schemaRef ds:uri="32f2f5af-ffb0-442b-bb68-0e1242028c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4.DOANH THU</vt:lpstr>
      <vt:lpstr>4.DOANH THU (USD)</vt:lpstr>
      <vt:lpstr>01. TH - SKU</vt:lpstr>
      <vt:lpstr>LNG</vt:lpstr>
      <vt:lpstr>02. Tóm tắt SL bán + DT EXW</vt:lpstr>
      <vt:lpstr>KH lớn</vt:lpstr>
      <vt:lpstr>Sheet1</vt:lpstr>
      <vt:lpstr>03. Doanh thu EPR</vt:lpstr>
      <vt:lpstr>KH 2026</vt:lpstr>
      <vt:lpstr>CPVC+XK 2026</vt:lpstr>
      <vt:lpstr>So sánh chi phí</vt:lpstr>
      <vt:lpstr>511</vt:lpstr>
      <vt:lpstr>Hoa hồng</vt:lpstr>
      <vt:lpstr>Tóm tắt DT + Cước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Diễm, Nguyễn Thị Thanh</dc:creator>
  <cp:keywords/>
  <dc:description/>
  <cp:lastModifiedBy>Tâm, Lưu Thị Minh</cp:lastModifiedBy>
  <cp:revision/>
  <dcterms:created xsi:type="dcterms:W3CDTF">2024-06-13T01:45:27Z</dcterms:created>
  <dcterms:modified xsi:type="dcterms:W3CDTF">2026-02-03T12:53:53Z</dcterms:modified>
  <cp:category/>
  <cp:contentStatus/>
</cp:coreProperties>
</file>